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5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6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Ex7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8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9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Ex10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Ex11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mateo\Documents\NovoAuto\NovoAuto\Input\"/>
    </mc:Choice>
  </mc:AlternateContent>
  <xr:revisionPtr revIDLastSave="0" documentId="13_ncr:1_{EF8EE145-5ADC-4AB5-90F8-EC078CF6300B}" xr6:coauthVersionLast="47" xr6:coauthVersionMax="47" xr10:uidLastSave="{00000000-0000-0000-0000-000000000000}"/>
  <bookViews>
    <workbookView xWindow="-120" yWindow="-120" windowWidth="51840" windowHeight="21120" firstSheet="1" activeTab="2" xr2:uid="{58826445-631E-41A5-9B51-9CC609EDB225}"/>
  </bookViews>
  <sheets>
    <sheet name="NovoSeven_RE2_Original (RE)" sheetId="2" r:id="rId1"/>
    <sheet name="NovoSeven_AB_Original (AB)" sheetId="3" r:id="rId2"/>
    <sheet name="NovoSeven (QUOTAS)" sheetId="5" r:id="rId3"/>
    <sheet name="NovoEight AB23 (AB)" sheetId="8" r:id="rId4"/>
    <sheet name="NovoEight RE2 (RE)" sheetId="9" r:id="rId5"/>
    <sheet name="N7-N8 AB RE" sheetId="4" r:id="rId6"/>
    <sheet name="N7 QUOTAS" sheetId="6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___________________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_djn1" hidden="1">{#N/A,#N/A,TRUE,"Goal";#N/A,#N/A,TRUE,"About";#N/A,#N/A,TRUE,"Linking";#N/A,#N/A,TRUE,"Compliance";#N/A,#N/A,TRUE,"Competitive";#N/A,#N/A,TRUE,"Proactive";#N/A,#N/A,TRUE,"Challenging";#N/A,#N/A,TRUE,"Development"}</definedName>
    <definedName name="_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_djn1" hidden="1">{#N/A,#N/A,TRUE,"Goal";#N/A,#N/A,TRUE,"About";#N/A,#N/A,TRUE,"Linking";#N/A,#N/A,TRUE,"Compliance";#N/A,#N/A,TRUE,"Competitive";#N/A,#N/A,TRUE,"Proactive";#N/A,#N/A,TRUE,"Challenging";#N/A,#N/A,TRUE,"Development"}</definedName>
    <definedName name="_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_djn1" hidden="1">{#N/A,#N/A,TRUE,"Goal";#N/A,#N/A,TRUE,"About";#N/A,#N/A,TRUE,"Linking";#N/A,#N/A,TRUE,"Compliance";#N/A,#N/A,TRUE,"Competitive";#N/A,#N/A,TRUE,"Proactive";#N/A,#N/A,TRUE,"Challenging";#N/A,#N/A,TRUE,"Development"}</definedName>
    <definedName name="__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__djn1" hidden="1">{#N/A,#N/A,TRUE,"Goal";#N/A,#N/A,TRUE,"About";#N/A,#N/A,TRUE,"Linking";#N/A,#N/A,TRUE,"Compliance";#N/A,#N/A,TRUE,"Competitive";#N/A,#N/A,TRUE,"Proactive";#N/A,#N/A,TRUE,"Challenging";#N/A,#N/A,TRUE,"Development"}</definedName>
    <definedName name="_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_djn1" hidden="1">{#N/A,#N/A,TRUE,"Goal";#N/A,#N/A,TRUE,"About";#N/A,#N/A,TRUE,"Linking";#N/A,#N/A,TRUE,"Compliance";#N/A,#N/A,TRUE,"Competitive";#N/A,#N/A,TRUE,"Proactive";#N/A,#N/A,TRUE,"Challenging";#N/A,#N/A,TRUE,"Development"}</definedName>
    <definedName name="_A" hidden="1">[1]Data!#REF!</definedName>
    <definedName name="_dj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_dj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_dj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_dj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_dj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_djn1" hidden="1">{#N/A,#N/A,TRUE,"Goal";#N/A,#N/A,TRUE,"About";#N/A,#N/A,TRUE,"Linking";#N/A,#N/A,TRUE,"Compliance";#N/A,#N/A,TRUE,"Competitive";#N/A,#N/A,TRUE,"Proactive";#N/A,#N/A,TRUE,"Challenging";#N/A,#N/A,TRUE,"Development"}</definedName>
    <definedName name="_Fill" hidden="1">[2]A_1!#REF!</definedName>
    <definedName name="_xlnm._FilterDatabase" localSheetId="3" hidden="1">'NovoEight AB23 (AB)'!$A$1:$BC$62</definedName>
    <definedName name="_xlnm._FilterDatabase" localSheetId="4" hidden="1">'NovoEight RE2 (RE)'!$A$1:$BC$62</definedName>
    <definedName name="_xlnm._FilterDatabase" localSheetId="2" hidden="1">'NovoSeven (QUOTAS)'!$A$247:$ET$617</definedName>
    <definedName name="_xlnm._FilterDatabase" localSheetId="0" hidden="1">'NovoSeven_RE2_Original (RE)'!$A$247:$ET$617</definedName>
    <definedName name="_Key1" localSheetId="3" hidden="1">#REF!</definedName>
    <definedName name="_Key1" localSheetId="4" hidden="1">#REF!</definedName>
    <definedName name="_Key1" localSheetId="2" hidden="1">#REF!</definedName>
    <definedName name="_Key1" localSheetId="1" hidden="1">#REF!</definedName>
    <definedName name="_Key1" localSheetId="0" hidden="1">#REF!</definedName>
    <definedName name="_Key1" hidden="1">#REF!</definedName>
    <definedName name="_Key2" localSheetId="3" hidden="1">#REF!</definedName>
    <definedName name="_Key2" localSheetId="4" hidden="1">#REF!</definedName>
    <definedName name="_Key2" localSheetId="2" hidden="1">#REF!</definedName>
    <definedName name="_Key2" localSheetId="1" hidden="1">#REF!</definedName>
    <definedName name="_Key2" localSheetId="0" hidden="1">#REF!</definedName>
    <definedName name="_Key2" hidden="1">#REF!</definedName>
    <definedName name="_Order1" hidden="1">0</definedName>
    <definedName name="_Order2" hidden="1">255</definedName>
    <definedName name="_Sort" localSheetId="3" hidden="1">#REF!</definedName>
    <definedName name="_Sort" localSheetId="4" hidden="1">#REF!</definedName>
    <definedName name="_Sort" localSheetId="2" hidden="1">#REF!</definedName>
    <definedName name="_Sort" localSheetId="1" hidden="1">#REF!</definedName>
    <definedName name="_Sort" localSheetId="0" hidden="1">#REF!</definedName>
    <definedName name="_Sort" hidden="1">#REF!</definedName>
    <definedName name="_xlchart.v1.0" hidden="1">'NovoSeven_RE2_Original (RE)'!$EI$176</definedName>
    <definedName name="_xlchart.v1.1" hidden="1">'NovoSeven_RE2_Original (RE)'!$EI$199</definedName>
    <definedName name="_xlchart.v1.10" hidden="1">'NovoSeven_AB_Original (AB)'!$EC$159:$EF$159</definedName>
    <definedName name="_xlchart.v1.11" hidden="1">'NovoSeven_AB_Original (AB)'!$EC$180:$EF$180</definedName>
    <definedName name="_xlchart.v1.12" hidden="1">'NovoSeven (QUOTAS)'!$EI$176</definedName>
    <definedName name="_xlchart.v1.13" hidden="1">'NovoSeven (QUOTAS)'!$EI$199</definedName>
    <definedName name="_xlchart.v1.14" hidden="1">'NovoSeven (QUOTAS)'!$EI$176</definedName>
    <definedName name="_xlchart.v1.15" hidden="1">'NovoSeven (QUOTAS)'!$EI$199</definedName>
    <definedName name="_xlchart.v1.16" hidden="1">'NovoSeven (QUOTAS)'!$EI$176</definedName>
    <definedName name="_xlchart.v1.17" hidden="1">'NovoSeven (QUOTAS)'!$EI$199</definedName>
    <definedName name="_xlchart.v1.18" hidden="1">'NovoEight AB23 (AB)'!$BS$127:$BV$127</definedName>
    <definedName name="_xlchart.v1.19" hidden="1">'NovoEight AB23 (AB)'!$BS$155:$BV$155</definedName>
    <definedName name="_xlchart.v1.2" hidden="1">'NovoSeven_RE2_Original (RE)'!$EI$176</definedName>
    <definedName name="_xlchart.v1.20" hidden="1">'NovoEight RE2 (RE)'!$BS$127:$BV$127</definedName>
    <definedName name="_xlchart.v1.21" hidden="1">'NovoEight RE2 (RE)'!$BS$155:$BV$155</definedName>
    <definedName name="_xlchart.v1.3" hidden="1">'NovoSeven_RE2_Original (RE)'!$EI$199</definedName>
    <definedName name="_xlchart.v1.4" hidden="1">'NovoSeven_RE2_Original (RE)'!$EI$176</definedName>
    <definedName name="_xlchart.v1.5" hidden="1">'NovoSeven_RE2_Original (RE)'!$EI$199</definedName>
    <definedName name="_xlchart.v1.6" hidden="1">'NovoSeven_AB_Original (AB)'!$EC$159:$EF$159</definedName>
    <definedName name="_xlchart.v1.7" hidden="1">'NovoSeven_AB_Original (AB)'!$EC$180:$EF$180</definedName>
    <definedName name="_xlchart.v1.8" hidden="1">'NovoSeven_AB_Original (AB)'!$EC$159:$EF$159</definedName>
    <definedName name="_xlchart.v1.9" hidden="1">'NovoSeven_AB_Original (AB)'!$EC$180:$EF$180</definedName>
    <definedName name="AB" localSheetId="2">[3]Database!$BK$4</definedName>
    <definedName name="AB" localSheetId="1">[3]Database!$BK$4</definedName>
    <definedName name="AB" localSheetId="0">[3]Database!$BK$4</definedName>
    <definedName name="AB">[4]Database!$BK$4</definedName>
    <definedName name="adfdasd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adfdasd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adfdasd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adfdasd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adfdasd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adfdasd" hidden="1">{#N/A,#N/A,TRUE,"Goal";#N/A,#N/A,TRUE,"About";#N/A,#N/A,TRUE,"Linking";#N/A,#N/A,TRUE,"Compliance";#N/A,#N/A,TRUE,"Competitive";#N/A,#N/A,TRUE,"Proactive";#N/A,#N/A,TRUE,"Challenging";#N/A,#N/A,TRUE,"Development"}</definedName>
    <definedName name="adsfafd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adsfafd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adsfafd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adsfafd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adsfafd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adsfafda" hidden="1">{#N/A,#N/A,TRUE,"Goal";#N/A,#N/A,TRUE,"About";#N/A,#N/A,TRUE,"Linking";#N/A,#N/A,TRUE,"Compliance";#N/A,#N/A,TRUE,"Competitive";#N/A,#N/A,TRUE,"Proactive";#N/A,#N/A,TRUE,"Challenging";#N/A,#N/A,TRUE,"Development"}</definedName>
    <definedName name="æløæåp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æløæåp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æløæåp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æløæåp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æløæåp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æløæåp" hidden="1">{#N/A,#N/A,TRUE,"Goal";#N/A,#N/A,TRUE,"About";#N/A,#N/A,TRUE,"Linking";#N/A,#N/A,TRUE,"Compliance";#N/A,#N/A,TRUE,"Competitive";#N/A,#N/A,TRUE,"Proactive";#N/A,#N/A,TRUE,"Challenging";#N/A,#N/A,TRUE,"Development"}</definedName>
    <definedName name="ald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ald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ald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ald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ald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ald" hidden="1">{#N/A,#N/A,TRUE,"Goal";#N/A,#N/A,TRUE,"About";#N/A,#N/A,TRUE,"Linking";#N/A,#N/A,TRUE,"Compliance";#N/A,#N/A,TRUE,"Competitive";#N/A,#N/A,TRUE,"Proactive";#N/A,#N/A,TRUE,"Challenging";#N/A,#N/A,TRUE,"Development"}</definedName>
    <definedName name="Amount_In" localSheetId="2">[3]Database!$BD$3:$BD$6</definedName>
    <definedName name="Amount_In" localSheetId="1">[3]Database!$BD$3:$BD$6</definedName>
    <definedName name="Amount_In" localSheetId="0">[3]Database!$BD$3:$BD$6</definedName>
    <definedName name="Amount_In">[4]Database!$BD$3:$BD$6</definedName>
    <definedName name="Analogues2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Analogues2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Analogues2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Analogues2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Analogues2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Analogues2" hidden="1">{#N/A,#N/A,TRUE,"Goal";#N/A,#N/A,TRUE,"About";#N/A,#N/A,TRUE,"Linking";#N/A,#N/A,TRUE,"Compliance";#N/A,#N/A,TRUE,"Competitive";#N/A,#N/A,TRUE,"Proactive";#N/A,#N/A,TRUE,"Challenging";#N/A,#N/A,TRUE,"Development"}</definedName>
    <definedName name="as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as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as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as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as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as" hidden="1">{#N/A,#N/A,TRUE,"Goal";#N/A,#N/A,TRUE,"About";#N/A,#N/A,TRUE,"Linking";#N/A,#N/A,TRUE,"Compliance";#N/A,#N/A,TRUE,"Competitive";#N/A,#N/A,TRUE,"Proactive";#N/A,#N/A,TRUE,"Challenging";#N/A,#N/A,TRUE,"Development"}</definedName>
    <definedName name="asdasd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asdasd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asdasd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asdasd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asdasd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asdasda" hidden="1">{#N/A,#N/A,TRUE,"Goal";#N/A,#N/A,TRUE,"About";#N/A,#N/A,TRUE,"Linking";#N/A,#N/A,TRUE,"Compliance";#N/A,#N/A,TRUE,"Competitive";#N/A,#N/A,TRUE,"Proactive";#N/A,#N/A,TRUE,"Challenging";#N/A,#N/A,TRUE,"Development"}</definedName>
    <definedName name="assadas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assadas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assadas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assadas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assadas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assadas" hidden="1">{#N/A,#N/A,TRUE,"Goal";#N/A,#N/A,TRUE,"About";#N/A,#N/A,TRUE,"Linking";#N/A,#N/A,TRUE,"Compliance";#N/A,#N/A,TRUE,"Competitive";#N/A,#N/A,TRUE,"Proactive";#N/A,#N/A,TRUE,"Challenging";#N/A,#N/A,TRUE,"Development"}</definedName>
    <definedName name="awse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awse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awse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awse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awse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awse" hidden="1">{#N/A,#N/A,TRUE,"Goal";#N/A,#N/A,TRUE,"About";#N/A,#N/A,TRUE,"Linking";#N/A,#N/A,TRUE,"Compliance";#N/A,#N/A,TRUE,"Competitive";#N/A,#N/A,TRUE,"Proactive";#N/A,#N/A,TRUE,"Challenging";#N/A,#N/A,TRUE,"Development"}</definedName>
    <definedName name="CCR" localSheetId="2">[3]Cost_Report!$C$9</definedName>
    <definedName name="CCR" localSheetId="1">[3]Cost_Report!$C$9</definedName>
    <definedName name="CCR" localSheetId="0">[3]Cost_Report!$C$9</definedName>
    <definedName name="CCR">[4]Cost_Report!$C$9</definedName>
    <definedName name="CURR" localSheetId="2">[3]Dashboard!$AH$9</definedName>
    <definedName name="CURR" localSheetId="1">[3]Dashboard!$AH$9</definedName>
    <definedName name="CURR" localSheetId="0">[3]Dashboard!$AH$9</definedName>
    <definedName name="CURR">[4]Dashboard!$AH$9</definedName>
    <definedName name="CURR_Cost_Report" localSheetId="2">[3]Database!$BE$9</definedName>
    <definedName name="CURR_Cost_Report" localSheetId="1">[3]Database!$BE$9</definedName>
    <definedName name="CURR_Cost_Report" localSheetId="0">[3]Database!$BE$9</definedName>
    <definedName name="CURR_Cost_Report">[4]Database!$BE$9</definedName>
    <definedName name="CURR_Dashboard" localSheetId="2">[3]Database!$BE$8</definedName>
    <definedName name="CURR_Dashboard" localSheetId="1">[3]Database!$BE$8</definedName>
    <definedName name="CURR_Dashboard" localSheetId="0">[3]Database!$BE$8</definedName>
    <definedName name="CURR_Dashboard">[4]Database!$BE$8</definedName>
    <definedName name="Current_Year" localSheetId="2">[3]Database!$W$16</definedName>
    <definedName name="Current_Year" localSheetId="1">[3]Database!$W$16</definedName>
    <definedName name="Current_Year" localSheetId="0">[3]Database!$W$16</definedName>
    <definedName name="Current_Year">[4]Database!$W$16</definedName>
    <definedName name="d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d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d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d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d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d" hidden="1">{#N/A,#N/A,TRUE,"Goal";#N/A,#N/A,TRUE,"About";#N/A,#N/A,TRUE,"Linking";#N/A,#N/A,TRUE,"Compliance";#N/A,#N/A,TRUE,"Competitive";#N/A,#N/A,TRUE,"Proactive";#N/A,#N/A,TRUE,"Challenging";#N/A,#N/A,TRUE,"Development"}</definedName>
    <definedName name="dcfv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dcfv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dcfv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dcfv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dcfv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dcfv" hidden="1">{#N/A,#N/A,TRUE,"Goal";#N/A,#N/A,TRUE,"About";#N/A,#N/A,TRUE,"Linking";#N/A,#N/A,TRUE,"Compliance";#N/A,#N/A,TRUE,"Competitive";#N/A,#N/A,TRUE,"Proactive";#N/A,#N/A,TRUE,"Challenging";#N/A,#N/A,TRUE,"Development"}</definedName>
    <definedName name="dd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dd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dd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dd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dd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dd" hidden="1">{#N/A,#N/A,TRUE,"Goal";#N/A,#N/A,TRUE,"About";#N/A,#N/A,TRUE,"Linking";#N/A,#N/A,TRUE,"Compliance";#N/A,#N/A,TRUE,"Competitive";#N/A,#N/A,TRUE,"Proactive";#N/A,#N/A,TRUE,"Challenging";#N/A,#N/A,TRUE,"Development"}</definedName>
    <definedName name="ddd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ddd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ddd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ddd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ddd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ddd" hidden="1">{#N/A,#N/A,TRUE,"Goal";#N/A,#N/A,TRUE,"About";#N/A,#N/A,TRUE,"Linking";#N/A,#N/A,TRUE,"Compliance";#N/A,#N/A,TRUE,"Competitive";#N/A,#N/A,TRUE,"Proactive";#N/A,#N/A,TRUE,"Challenging";#N/A,#N/A,TRUE,"Development"}</definedName>
    <definedName name="df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df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df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df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df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df" hidden="1">{#N/A,#N/A,TRUE,"Goal";#N/A,#N/A,TRUE,"About";#N/A,#N/A,TRUE,"Linking";#N/A,#N/A,TRUE,"Compliance";#N/A,#N/A,TRUE,"Competitive";#N/A,#N/A,TRUE,"Proactive";#N/A,#N/A,TRUE,"Challenging";#N/A,#N/A,TRUE,"Development"}</definedName>
    <definedName name="dfae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dfae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dfae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dfae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dfae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dfae" hidden="1">{#N/A,#N/A,TRUE,"Goal";#N/A,#N/A,TRUE,"About";#N/A,#N/A,TRUE,"Linking";#N/A,#N/A,TRUE,"Compliance";#N/A,#N/A,TRUE,"Competitive";#N/A,#N/A,TRUE,"Proactive";#N/A,#N/A,TRUE,"Challenging";#N/A,#N/A,TRUE,"Development"}</definedName>
    <definedName name="dfsjsdalfjsdkhfjhawiuorfewyf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dfsjsdalfjsdkhfjhawiuorfewyf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dfsjsdalfjsdkhfjhawiuorfewyf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dfsjsdalfjsdkhfjhawiuorfewyf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dfsjsdalfjsdkhfjhawiuorfewyf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dfsjsdalfjsdkhfjhawiuorfewyf" hidden="1">{#N/A,#N/A,TRUE,"Goal";#N/A,#N/A,TRUE,"About";#N/A,#N/A,TRUE,"Linking";#N/A,#N/A,TRUE,"Compliance";#N/A,#N/A,TRUE,"Competitive";#N/A,#N/A,TRUE,"Proactive";#N/A,#N/A,TRUE,"Challenging";#N/A,#N/A,TRUE,"Development"}</definedName>
    <definedName name="dfsjsdalfsjdkhfjhawiuorfewyf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dfsjsdalfsjdkhfjhawiuorfewyf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dfsjsdalfsjdkhfjhawiuorfewyf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dfsjsdalfsjdkhfjhawiuorfewyf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dfsjsdalfsjdkhfjhawiuorfewyf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dfsjsdalfsjdkhfjhawiuorfewyf1" hidden="1">{#N/A,#N/A,TRUE,"Goal";#N/A,#N/A,TRUE,"About";#N/A,#N/A,TRUE,"Linking";#N/A,#N/A,TRUE,"Compliance";#N/A,#N/A,TRUE,"Competitive";#N/A,#N/A,TRUE,"Proactive";#N/A,#N/A,TRUE,"Challenging";#N/A,#N/A,TRUE,"Development"}</definedName>
    <definedName name="dft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dft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dft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dft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dft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dft" hidden="1">{#N/A,#N/A,TRUE,"Goal";#N/A,#N/A,TRUE,"About";#N/A,#N/A,TRUE,"Linking";#N/A,#N/A,TRUE,"Compliance";#N/A,#N/A,TRUE,"Competitive";#N/A,#N/A,TRUE,"Proactive";#N/A,#N/A,TRUE,"Challenging";#N/A,#N/A,TRUE,"Development"}</definedName>
    <definedName name="dg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dg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dg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dg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dg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dg" hidden="1">{#N/A,#N/A,TRUE,"Goal";#N/A,#N/A,TRUE,"About";#N/A,#N/A,TRUE,"Linking";#N/A,#N/A,TRUE,"Compliance";#N/A,#N/A,TRUE,"Competitive";#N/A,#N/A,TRUE,"Proactive";#N/A,#N/A,TRUE,"Challenging";#N/A,#N/A,TRUE,"Development"}</definedName>
    <definedName name="djdidenekj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djdidenekj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djdidenekj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djdidenekj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djdidenekj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djdidenekj" hidden="1">{#N/A,#N/A,TRUE,"Goal";#N/A,#N/A,TRUE,"About";#N/A,#N/A,TRUE,"Linking";#N/A,#N/A,TRUE,"Compliance";#N/A,#N/A,TRUE,"Competitive";#N/A,#N/A,TRUE,"Proactive";#N/A,#N/A,TRUE,"Challenging";#N/A,#N/A,TRUE,"Development"}</definedName>
    <definedName name="djfkaæuf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djfkaæuf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djfkaæuf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djfkaæuf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djfkaæuf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djfkaæufa" hidden="1">{#N/A,#N/A,TRUE,"Goal";#N/A,#N/A,TRUE,"About";#N/A,#N/A,TRUE,"Linking";#N/A,#N/A,TRUE,"Compliance";#N/A,#N/A,TRUE,"Competitive";#N/A,#N/A,TRUE,"Proactive";#N/A,#N/A,TRUE,"Challenging";#N/A,#N/A,TRUE,"Development"}</definedName>
    <definedName name="djn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djn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djn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djn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djn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djn" hidden="1">{#N/A,#N/A,TRUE,"Goal";#N/A,#N/A,TRUE,"About";#N/A,#N/A,TRUE,"Linking";#N/A,#N/A,TRUE,"Compliance";#N/A,#N/A,TRUE,"Competitive";#N/A,#N/A,TRUE,"Proactive";#N/A,#N/A,TRUE,"Challenging";#N/A,#N/A,TRUE,"Development"}</definedName>
    <definedName name="edrf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edrf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edrf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edrf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edrf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edrf" hidden="1">{#N/A,#N/A,TRUE,"Goal";#N/A,#N/A,TRUE,"About";#N/A,#N/A,TRUE,"Linking";#N/A,#N/A,TRUE,"Compliance";#N/A,#N/A,TRUE,"Competitive";#N/A,#N/A,TRUE,"Proactive";#N/A,#N/A,TRUE,"Challenging";#N/A,#N/A,TRUE,"Development"}</definedName>
    <definedName name="ee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ee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ee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ee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ee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ee" hidden="1">{#N/A,#N/A,TRUE,"Goal";#N/A,#N/A,TRUE,"About";#N/A,#N/A,TRUE,"Linking";#N/A,#N/A,TRUE,"Compliance";#N/A,#N/A,TRUE,"Competitive";#N/A,#N/A,TRUE,"Proactive";#N/A,#N/A,TRUE,"Challenging";#N/A,#N/A,TRUE,"Development"}</definedName>
    <definedName name="eee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eee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eee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eee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eee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eee" hidden="1">{#N/A,#N/A,TRUE,"Goal";#N/A,#N/A,TRUE,"About";#N/A,#N/A,TRUE,"Linking";#N/A,#N/A,TRUE,"Compliance";#N/A,#N/A,TRUE,"Competitive";#N/A,#N/A,TRUE,"Proactive";#N/A,#N/A,TRUE,"Challenging";#N/A,#N/A,TRUE,"Development"}</definedName>
    <definedName name="eki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eki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eki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eki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eki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eki" hidden="1">{#N/A,#N/A,TRUE,"Goal";#N/A,#N/A,TRUE,"About";#N/A,#N/A,TRUE,"Linking";#N/A,#N/A,TRUE,"Compliance";#N/A,#N/A,TRUE,"Competitive";#N/A,#N/A,TRUE,"Proactive";#N/A,#N/A,TRUE,"Challenging";#N/A,#N/A,TRUE,"Development"}</definedName>
    <definedName name="erfc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erfc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erfc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erfc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erfc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erfc" hidden="1">{#N/A,#N/A,TRUE,"Goal";#N/A,#N/A,TRUE,"About";#N/A,#N/A,TRUE,"Linking";#N/A,#N/A,TRUE,"Compliance";#N/A,#N/A,TRUE,"Competitive";#N/A,#N/A,TRUE,"Proactive";#N/A,#N/A,TRUE,"Challenging";#N/A,#N/A,TRUE,"Development"}</definedName>
    <definedName name="ert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ert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ert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ert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ert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ert" hidden="1">{#N/A,#N/A,TRUE,"Goal";#N/A,#N/A,TRUE,"About";#N/A,#N/A,TRUE,"Linking";#N/A,#N/A,TRUE,"Compliance";#N/A,#N/A,TRUE,"Competitive";#N/A,#N/A,TRUE,"Proactive";#N/A,#N/A,TRUE,"Challenging";#N/A,#N/A,TRUE,"Development"}</definedName>
    <definedName name="faaf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aaf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aaf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aaf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aaf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aaf" hidden="1">{#N/A,#N/A,TRUE,"Goal";#N/A,#N/A,TRUE,"About";#N/A,#N/A,TRUE,"Linking";#N/A,#N/A,TRUE,"Compliance";#N/A,#N/A,TRUE,"Competitive";#N/A,#N/A,TRUE,"Proactive";#N/A,#N/A,TRUE,"Challenging";#N/A,#N/A,TRUE,"Development"}</definedName>
    <definedName name="faf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af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af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af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af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afa" hidden="1">{#N/A,#N/A,TRUE,"Goal";#N/A,#N/A,TRUE,"About";#N/A,#N/A,TRUE,"Linking";#N/A,#N/A,TRUE,"Compliance";#N/A,#N/A,TRUE,"Competitive";#N/A,#N/A,TRUE,"Proactive";#N/A,#N/A,TRUE,"Challenging";#N/A,#N/A,TRUE,"Development"}</definedName>
    <definedName name="fasfe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asfe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asfe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asfe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asfe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asfe" hidden="1">{#N/A,#N/A,TRUE,"Goal";#N/A,#N/A,TRUE,"About";#N/A,#N/A,TRUE,"Linking";#N/A,#N/A,TRUE,"Compliance";#N/A,#N/A,TRUE,"Competitive";#N/A,#N/A,TRUE,"Proactive";#N/A,#N/A,TRUE,"Challenging";#N/A,#N/A,TRUE,"Development"}</definedName>
    <definedName name="fasfer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asfer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asfer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asfer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asfer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asfer" hidden="1">{#N/A,#N/A,TRUE,"Goal";#N/A,#N/A,TRUE,"About";#N/A,#N/A,TRUE,"Linking";#N/A,#N/A,TRUE,"Compliance";#N/A,#N/A,TRUE,"Competitive";#N/A,#N/A,TRUE,"Proactive";#N/A,#N/A,TRUE,"Challenging";#N/A,#N/A,TRUE,"Development"}</definedName>
    <definedName name="fasgdads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asgdads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asgdads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asgdads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asgdads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asgdads" hidden="1">{#N/A,#N/A,TRUE,"Goal";#N/A,#N/A,TRUE,"About";#N/A,#N/A,TRUE,"Linking";#N/A,#N/A,TRUE,"Compliance";#N/A,#N/A,TRUE,"Competitive";#N/A,#N/A,TRUE,"Proactive";#N/A,#N/A,TRUE,"Challenging";#N/A,#N/A,TRUE,"Development"}</definedName>
    <definedName name="fasger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asger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asger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asger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asger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asger" hidden="1">{#N/A,#N/A,TRUE,"Goal";#N/A,#N/A,TRUE,"About";#N/A,#N/A,TRUE,"Linking";#N/A,#N/A,TRUE,"Compliance";#N/A,#N/A,TRUE,"Competitive";#N/A,#N/A,TRUE,"Proactive";#N/A,#N/A,TRUE,"Challenging";#N/A,#N/A,TRUE,"Development"}</definedName>
    <definedName name="fdafd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afd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afd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afd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afd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afda" hidden="1">{#N/A,#N/A,TRUE,"Goal";#N/A,#N/A,TRUE,"About";#N/A,#N/A,TRUE,"Linking";#N/A,#N/A,TRUE,"Compliance";#N/A,#N/A,TRUE,"Competitive";#N/A,#N/A,TRUE,"Proactive";#N/A,#N/A,TRUE,"Challenging";#N/A,#N/A,TRUE,"Development"}</definedName>
    <definedName name="fdajde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ajde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ajde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ajde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ajde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ajde" hidden="1">{#N/A,#N/A,TRUE,"Goal";#N/A,#N/A,TRUE,"About";#N/A,#N/A,TRUE,"Linking";#N/A,#N/A,TRUE,"Compliance";#N/A,#N/A,TRUE,"Competitive";#N/A,#N/A,TRUE,"Proactive";#N/A,#N/A,TRUE,"Challenging";#N/A,#N/A,TRUE,"Development"}</definedName>
    <definedName name="fdasd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asd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asd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asd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asd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asd" hidden="1">{#N/A,#N/A,TRUE,"Goal";#N/A,#N/A,TRUE,"About";#N/A,#N/A,TRUE,"Linking";#N/A,#N/A,TRUE,"Compliance";#N/A,#N/A,TRUE,"Competitive";#N/A,#N/A,TRUE,"Proactive";#N/A,#N/A,TRUE,"Challenging";#N/A,#N/A,TRUE,"Development"}</definedName>
    <definedName name="fdjkaælfdy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jkaælfdy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jkaælfdy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jkaælfdy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jkaælfdy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jkaælfdy" hidden="1">{#N/A,#N/A,TRUE,"Goal";#N/A,#N/A,TRUE,"About";#N/A,#N/A,TRUE,"Linking";#N/A,#N/A,TRUE,"Compliance";#N/A,#N/A,TRUE,"Competitive";#N/A,#N/A,TRUE,"Proactive";#N/A,#N/A,TRUE,"Challenging";#N/A,#N/A,TRUE,"Development"}</definedName>
    <definedName name="fdjkæfaun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jkæfaun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jkæfaun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jkæfaun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jkæfaun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jkæfaun" hidden="1">{#N/A,#N/A,TRUE,"Goal";#N/A,#N/A,TRUE,"About";#N/A,#N/A,TRUE,"Linking";#N/A,#N/A,TRUE,"Compliance";#N/A,#N/A,TRUE,"Competitive";#N/A,#N/A,TRUE,"Proactive";#N/A,#N/A,TRUE,"Challenging";#N/A,#N/A,TRUE,"Development"}</definedName>
    <definedName name="fdjskaæfduen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jskaæfduen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jskaæfduen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jskaæfduen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jskaæfduen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jskaæfduen" hidden="1">{#N/A,#N/A,TRUE,"Goal";#N/A,#N/A,TRUE,"About";#N/A,#N/A,TRUE,"Linking";#N/A,#N/A,TRUE,"Compliance";#N/A,#N/A,TRUE,"Competitive";#N/A,#N/A,TRUE,"Proactive";#N/A,#N/A,TRUE,"Challenging";#N/A,#N/A,TRUE,"Development"}</definedName>
    <definedName name="fds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s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s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s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s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s" hidden="1">{#N/A,#N/A,TRUE,"Goal";#N/A,#N/A,TRUE,"About";#N/A,#N/A,TRUE,"Linking";#N/A,#N/A,TRUE,"Compliance";#N/A,#N/A,TRUE,"Competitive";#N/A,#N/A,TRUE,"Proactive";#N/A,#N/A,TRUE,"Challenging";#N/A,#N/A,TRUE,"Development"}</definedName>
    <definedName name="fdsaaewr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saaewr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saaewr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saaewr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saaewr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saaewr" hidden="1">{#N/A,#N/A,TRUE,"Goal";#N/A,#N/A,TRUE,"About";#N/A,#N/A,TRUE,"Linking";#N/A,#N/A,TRUE,"Compliance";#N/A,#N/A,TRUE,"Competitive";#N/A,#N/A,TRUE,"Proactive";#N/A,#N/A,TRUE,"Challenging";#N/A,#N/A,TRUE,"Development"}</definedName>
    <definedName name="fdsaas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saas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saas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saas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saas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saas" hidden="1">{#N/A,#N/A,TRUE,"Goal";#N/A,#N/A,TRUE,"About";#N/A,#N/A,TRUE,"Linking";#N/A,#N/A,TRUE,"Compliance";#N/A,#N/A,TRUE,"Competitive";#N/A,#N/A,TRUE,"Proactive";#N/A,#N/A,TRUE,"Challenging";#N/A,#N/A,TRUE,"Development"}</definedName>
    <definedName name="fdsaere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saere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saere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saere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saere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saerea" hidden="1">{#N/A,#N/A,TRUE,"Goal";#N/A,#N/A,TRUE,"About";#N/A,#N/A,TRUE,"Linking";#N/A,#N/A,TRUE,"Compliance";#N/A,#N/A,TRUE,"Competitive";#N/A,#N/A,TRUE,"Proactive";#N/A,#N/A,TRUE,"Challenging";#N/A,#N/A,TRUE,"Development"}</definedName>
    <definedName name="fdsaered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saered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saered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saered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saered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saered" hidden="1">{#N/A,#N/A,TRUE,"Goal";#N/A,#N/A,TRUE,"About";#N/A,#N/A,TRUE,"Linking";#N/A,#N/A,TRUE,"Compliance";#N/A,#N/A,TRUE,"Competitive";#N/A,#N/A,TRUE,"Proactive";#N/A,#N/A,TRUE,"Challenging";#N/A,#N/A,TRUE,"Development"}</definedName>
    <definedName name="fdsaf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saf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saf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saf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saf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safa" hidden="1">{#N/A,#N/A,TRUE,"Goal";#N/A,#N/A,TRUE,"About";#N/A,#N/A,TRUE,"Linking";#N/A,#N/A,TRUE,"Compliance";#N/A,#N/A,TRUE,"Competitive";#N/A,#N/A,TRUE,"Proactive";#N/A,#N/A,TRUE,"Challenging";#N/A,#N/A,TRUE,"Development"}</definedName>
    <definedName name="fdsafaf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safaf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safaf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safaf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safaf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safafa" hidden="1">{#N/A,#N/A,TRUE,"Goal";#N/A,#N/A,TRUE,"About";#N/A,#N/A,TRUE,"Linking";#N/A,#N/A,TRUE,"Compliance";#N/A,#N/A,TRUE,"Competitive";#N/A,#N/A,TRUE,"Proactive";#N/A,#N/A,TRUE,"Challenging";#N/A,#N/A,TRUE,"Development"}</definedName>
    <definedName name="fdsafafd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safafd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safafd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safafd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safafd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safafda" hidden="1">{#N/A,#N/A,TRUE,"Goal";#N/A,#N/A,TRUE,"About";#N/A,#N/A,TRUE,"Linking";#N/A,#N/A,TRUE,"Compliance";#N/A,#N/A,TRUE,"Competitive";#N/A,#N/A,TRUE,"Proactive";#N/A,#N/A,TRUE,"Challenging";#N/A,#N/A,TRUE,"Development"}</definedName>
    <definedName name="fdsagaer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sagaer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sagaer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sagaer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sagaer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sagaera" hidden="1">{#N/A,#N/A,TRUE,"Goal";#N/A,#N/A,TRUE,"About";#N/A,#N/A,TRUE,"Linking";#N/A,#N/A,TRUE,"Compliance";#N/A,#N/A,TRUE,"Competitive";#N/A,#N/A,TRUE,"Proactive";#N/A,#N/A,TRUE,"Challenging";#N/A,#N/A,TRUE,"Development"}</definedName>
    <definedName name="fdsagsd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sagsd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sagsd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sagsd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sagsd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sagsda" hidden="1">{#N/A,#N/A,TRUE,"Goal";#N/A,#N/A,TRUE,"About";#N/A,#N/A,TRUE,"Linking";#N/A,#N/A,TRUE,"Compliance";#N/A,#N/A,TRUE,"Competitive";#N/A,#N/A,TRUE,"Proactive";#N/A,#N/A,TRUE,"Challenging";#N/A,#N/A,TRUE,"Development"}</definedName>
    <definedName name="fdsajklæs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sajklæs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sajklæs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sajklæs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sajklæs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sajklæsa" hidden="1">{#N/A,#N/A,TRUE,"Goal";#N/A,#N/A,TRUE,"About";#N/A,#N/A,TRUE,"Linking";#N/A,#N/A,TRUE,"Compliance";#N/A,#N/A,TRUE,"Competitive";#N/A,#N/A,TRUE,"Proactive";#N/A,#N/A,TRUE,"Challenging";#N/A,#N/A,TRUE,"Development"}</definedName>
    <definedName name="fdshfhsdhfk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shfhsdhfk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shfhsdhfk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shfhsdhfk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shfhsdhfk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shfhsdhfk" hidden="1">{#N/A,#N/A,TRUE,"Goal";#N/A,#N/A,TRUE,"About";#N/A,#N/A,TRUE,"Linking";#N/A,#N/A,TRUE,"Compliance";#N/A,#N/A,TRUE,"Competitive";#N/A,#N/A,TRUE,"Proactive";#N/A,#N/A,TRUE,"Challenging";#N/A,#N/A,TRUE,"Development"}</definedName>
    <definedName name="fdshfhsdhfk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dshfhsdhfk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dshfhsdhfk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dshfhsdhfk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dshfhsdhfk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dshfhsdhfk1" hidden="1">{#N/A,#N/A,TRUE,"Goal";#N/A,#N/A,TRUE,"About";#N/A,#N/A,TRUE,"Linking";#N/A,#N/A,TRUE,"Compliance";#N/A,#N/A,TRUE,"Competitive";#N/A,#N/A,TRUE,"Proactive";#N/A,#N/A,TRUE,"Challenging";#N/A,#N/A,TRUE,"Development"}</definedName>
    <definedName name="fg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g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g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g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g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g" hidden="1">{#N/A,#N/A,TRUE,"Goal";#N/A,#N/A,TRUE,"About";#N/A,#N/A,TRUE,"Linking";#N/A,#N/A,TRUE,"Compliance";#N/A,#N/A,TRUE,"Competitive";#N/A,#N/A,TRUE,"Proactive";#N/A,#N/A,TRUE,"Challenging";#N/A,#N/A,TRUE,"Development"}</definedName>
    <definedName name="fgfg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gfg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gfg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gfg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gfg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gfg" hidden="1">{#N/A,#N/A,TRUE,"Goal";#N/A,#N/A,TRUE,"About";#N/A,#N/A,TRUE,"Linking";#N/A,#N/A,TRUE,"Compliance";#N/A,#N/A,TRUE,"Competitive";#N/A,#N/A,TRUE,"Proactive";#N/A,#N/A,TRUE,"Challenging";#N/A,#N/A,TRUE,"Development"}</definedName>
    <definedName name="fghy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ghy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ghy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ghy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ghy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ghy" hidden="1">{#N/A,#N/A,TRUE,"Goal";#N/A,#N/A,TRUE,"About";#N/A,#N/A,TRUE,"Linking";#N/A,#N/A,TRUE,"Compliance";#N/A,#N/A,TRUE,"Competitive";#N/A,#N/A,TRUE,"Proactive";#N/A,#N/A,TRUE,"Challenging";#N/A,#N/A,TRUE,"Development"}</definedName>
    <definedName name="fgtb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gtb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gtb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gtb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gtb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gtb" hidden="1">{#N/A,#N/A,TRUE,"Goal";#N/A,#N/A,TRUE,"About";#N/A,#N/A,TRUE,"Linking";#N/A,#N/A,TRUE,"Compliance";#N/A,#N/A,TRUE,"Competitive";#N/A,#N/A,TRUE,"Proactive";#N/A,#N/A,TRUE,"Challenging";#N/A,#N/A,TRUE,"Development"}</definedName>
    <definedName name="fjdielsn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jdielsn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jdielsn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jdielsn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jdielsn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jdielsna" hidden="1">{#N/A,#N/A,TRUE,"Goal";#N/A,#N/A,TRUE,"About";#N/A,#N/A,TRUE,"Linking";#N/A,#N/A,TRUE,"Compliance";#N/A,#N/A,TRUE,"Competitive";#N/A,#N/A,TRUE,"Proactive";#N/A,#N/A,TRUE,"Challenging";#N/A,#N/A,TRUE,"Development"}</definedName>
    <definedName name="fjdkaæf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jdkaæf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jdkaæf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jdkaæf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jdkaæf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jdkaæfa" hidden="1">{#N/A,#N/A,TRUE,"Goal";#N/A,#N/A,TRUE,"About";#N/A,#N/A,TRUE,"Linking";#N/A,#N/A,TRUE,"Compliance";#N/A,#N/A,TRUE,"Competitive";#N/A,#N/A,TRUE,"Proactive";#N/A,#N/A,TRUE,"Challenging";#N/A,#N/A,TRUE,"Development"}</definedName>
    <definedName name="fjdklaæiden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jdklaæiden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jdklaæiden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jdklaæiden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jdklaæiden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jdklaæiden" hidden="1">{#N/A,#N/A,TRUE,"Goal";#N/A,#N/A,TRUE,"About";#N/A,#N/A,TRUE,"Linking";#N/A,#N/A,TRUE,"Compliance";#N/A,#N/A,TRUE,"Competitive";#N/A,#N/A,TRUE,"Proactive";#N/A,#N/A,TRUE,"Challenging";#N/A,#N/A,TRUE,"Development"}</definedName>
    <definedName name="fjdkladfh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jdkladfh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jdkladfh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jdkladfh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jdkladfh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jdkladfh" hidden="1">{#N/A,#N/A,TRUE,"Goal";#N/A,#N/A,TRUE,"About";#N/A,#N/A,TRUE,"Linking";#N/A,#N/A,TRUE,"Compliance";#N/A,#N/A,TRUE,"Competitive";#N/A,#N/A,TRUE,"Proactive";#N/A,#N/A,TRUE,"Challenging";#N/A,#N/A,TRUE,"Development"}</definedName>
    <definedName name="fjdskalæuen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jdskalæuen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jdskalæuen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jdskalæuen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jdskalæuen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jdskalæuen" hidden="1">{#N/A,#N/A,TRUE,"Goal";#N/A,#N/A,TRUE,"About";#N/A,#N/A,TRUE,"Linking";#N/A,#N/A,TRUE,"Compliance";#N/A,#N/A,TRUE,"Competitive";#N/A,#N/A,TRUE,"Proactive";#N/A,#N/A,TRUE,"Challenging";#N/A,#N/A,TRUE,"Development"}</definedName>
    <definedName name="fjekdil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jekdil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jekdil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jekdil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jekdil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jekdil" hidden="1">{#N/A,#N/A,TRUE,"Goal";#N/A,#N/A,TRUE,"About";#N/A,#N/A,TRUE,"Linking";#N/A,#N/A,TRUE,"Compliance";#N/A,#N/A,TRUE,"Competitive";#N/A,#N/A,TRUE,"Proactive";#N/A,#N/A,TRUE,"Challenging";#N/A,#N/A,TRUE,"Development"}</definedName>
    <definedName name="fjsaklæsafn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jsaklæsafn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jsaklæsafn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jsaklæsafn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jsaklæsafn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jsaklæsafn" hidden="1">{#N/A,#N/A,TRUE,"Goal";#N/A,#N/A,TRUE,"About";#N/A,#N/A,TRUE,"Linking";#N/A,#N/A,TRUE,"Compliance";#N/A,#N/A,TRUE,"Competitive";#N/A,#N/A,TRUE,"Proactive";#N/A,#N/A,TRUE,"Challenging";#N/A,#N/A,TRUE,"Development"}</definedName>
    <definedName name="fsafaf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safaf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safaf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safaf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safaf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safafa" hidden="1">{#N/A,#N/A,TRUE,"Goal";#N/A,#N/A,TRUE,"About";#N/A,#N/A,TRUE,"Linking";#N/A,#N/A,TRUE,"Compliance";#N/A,#N/A,TRUE,"Competitive";#N/A,#N/A,TRUE,"Proactive";#N/A,#N/A,TRUE,"Challenging";#N/A,#N/A,TRUE,"Development"}</definedName>
    <definedName name="fsafd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safd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safd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safd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safd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safda" hidden="1">{#N/A,#N/A,TRUE,"Goal";#N/A,#N/A,TRUE,"About";#N/A,#N/A,TRUE,"Linking";#N/A,#N/A,TRUE,"Compliance";#N/A,#N/A,TRUE,"Competitive";#N/A,#N/A,TRUE,"Proactive";#N/A,#N/A,TRUE,"Challenging";#N/A,#N/A,TRUE,"Development"}</definedName>
    <definedName name="fvgb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vgb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vgb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vgb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vgb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vgb" hidden="1">{#N/A,#N/A,TRUE,"Goal";#N/A,#N/A,TRUE,"About";#N/A,#N/A,TRUE,"Linking";#N/A,#N/A,TRUE,"Compliance";#N/A,#N/A,TRUE,"Competitive";#N/A,#N/A,TRUE,"Proactive";#N/A,#N/A,TRUE,"Challenging";#N/A,#N/A,TRUE,"Development"}</definedName>
    <definedName name="fvt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fvt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fvt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fvt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fvt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fvt" hidden="1">{#N/A,#N/A,TRUE,"Goal";#N/A,#N/A,TRUE,"About";#N/A,#N/A,TRUE,"Linking";#N/A,#N/A,TRUE,"Compliance";#N/A,#N/A,TRUE,"Competitive";#N/A,#N/A,TRUE,"Proactive";#N/A,#N/A,TRUE,"Challenging";#N/A,#N/A,TRUE,"Development"}</definedName>
    <definedName name="gadaf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gadaf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gadaf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gadaf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gadaf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gadaf" hidden="1">{#N/A,#N/A,TRUE,"Goal";#N/A,#N/A,TRUE,"About";#N/A,#N/A,TRUE,"Linking";#N/A,#N/A,TRUE,"Compliance";#N/A,#N/A,TRUE,"Competitive";#N/A,#N/A,TRUE,"Proactive";#N/A,#N/A,TRUE,"Challenging";#N/A,#N/A,TRUE,"Development"}</definedName>
    <definedName name="gbhn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gbhn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gbhn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gbhn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gbhn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gbhn" hidden="1">{#N/A,#N/A,TRUE,"Goal";#N/A,#N/A,TRUE,"About";#N/A,#N/A,TRUE,"Linking";#N/A,#N/A,TRUE,"Compliance";#N/A,#N/A,TRUE,"Competitive";#N/A,#N/A,TRUE,"Proactive";#N/A,#N/A,TRUE,"Challenging";#N/A,#N/A,TRUE,"Development"}</definedName>
    <definedName name="gdsafasf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gdsafasf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gdsafasf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gdsafasf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gdsafasf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gdsafasfa" hidden="1">{#N/A,#N/A,TRUE,"Goal";#N/A,#N/A,TRUE,"About";#N/A,#N/A,TRUE,"Linking";#N/A,#N/A,TRUE,"Compliance";#N/A,#N/A,TRUE,"Competitive";#N/A,#N/A,TRUE,"Proactive";#N/A,#N/A,TRUE,"Challenging";#N/A,#N/A,TRUE,"Development"}</definedName>
    <definedName name="gdsafsafd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gdsafsafd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gdsafsafd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gdsafsafd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gdsafsafd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gdsafsafd" hidden="1">{#N/A,#N/A,TRUE,"Goal";#N/A,#N/A,TRUE,"About";#N/A,#N/A,TRUE,"Linking";#N/A,#N/A,TRUE,"Compliance";#N/A,#N/A,TRUE,"Competitive";#N/A,#N/A,TRUE,"Proactive";#N/A,#N/A,TRUE,"Challenging";#N/A,#N/A,TRUE,"Development"}</definedName>
    <definedName name="geaedaf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geaedaf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geaedaf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geaedaf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geaedaf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geaedaf" hidden="1">{#N/A,#N/A,TRUE,"Goal";#N/A,#N/A,TRUE,"About";#N/A,#N/A,TRUE,"Linking";#N/A,#N/A,TRUE,"Compliance";#N/A,#N/A,TRUE,"Competitive";#N/A,#N/A,TRUE,"Proactive";#N/A,#N/A,TRUE,"Challenging";#N/A,#N/A,TRUE,"Development"}</definedName>
    <definedName name="gearefd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gearefd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gearefd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gearefd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gearefd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gearefd" hidden="1">{#N/A,#N/A,TRUE,"Goal";#N/A,#N/A,TRUE,"About";#N/A,#N/A,TRUE,"Linking";#N/A,#N/A,TRUE,"Compliance";#N/A,#N/A,TRUE,"Competitive";#N/A,#N/A,TRUE,"Proactive";#N/A,#N/A,TRUE,"Challenging";#N/A,#N/A,TRUE,"Development"}</definedName>
    <definedName name="gfdsafee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gfdsafee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gfdsafee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gfdsafee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gfdsafee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gfdsafee" hidden="1">{#N/A,#N/A,TRUE,"Goal";#N/A,#N/A,TRUE,"About";#N/A,#N/A,TRUE,"Linking";#N/A,#N/A,TRUE,"Compliance";#N/A,#N/A,TRUE,"Competitive";#N/A,#N/A,TRUE,"Proactive";#N/A,#N/A,TRUE,"Challenging";#N/A,#N/A,TRUE,"Development"}</definedName>
    <definedName name="gg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gg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gg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gg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gg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gg" hidden="1">{#N/A,#N/A,TRUE,"Goal";#N/A,#N/A,TRUE,"About";#N/A,#N/A,TRUE,"Linking";#N/A,#N/A,TRUE,"Compliance";#N/A,#N/A,TRUE,"Competitive";#N/A,#N/A,TRUE,"Proactive";#N/A,#N/A,TRUE,"Challenging";#N/A,#N/A,TRUE,"Development"}</definedName>
    <definedName name="ggg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ggg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ggg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ggg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ggg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ggg" hidden="1">{#N/A,#N/A,TRUE,"Goal";#N/A,#N/A,TRUE,"About";#N/A,#N/A,TRUE,"Linking";#N/A,#N/A,TRUE,"Compliance";#N/A,#N/A,TRUE,"Competitive";#N/A,#N/A,TRUE,"Proactive";#N/A,#N/A,TRUE,"Challenging";#N/A,#N/A,TRUE,"Development"}</definedName>
    <definedName name="ggggg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ggggg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ggggg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ggggg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ggggg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ggggg" hidden="1">{#N/A,#N/A,TRUE,"Goal";#N/A,#N/A,TRUE,"About";#N/A,#N/A,TRUE,"Linking";#N/A,#N/A,TRUE,"Compliance";#N/A,#N/A,TRUE,"Competitive";#N/A,#N/A,TRUE,"Proactive";#N/A,#N/A,TRUE,"Challenging";#N/A,#N/A,TRUE,"Development"}</definedName>
    <definedName name="gh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gh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gh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gh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gh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gh" hidden="1">{#N/A,#N/A,TRUE,"Goal";#N/A,#N/A,TRUE,"About";#N/A,#N/A,TRUE,"Linking";#N/A,#N/A,TRUE,"Compliance";#N/A,#N/A,TRUE,"Competitive";#N/A,#N/A,TRUE,"Proactive";#N/A,#N/A,TRUE,"Challenging";#N/A,#N/A,TRUE,"Development"}</definedName>
    <definedName name="ghjk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ghjk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ghjk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ghjk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ghjk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ghjk" hidden="1">{#N/A,#N/A,TRUE,"Goal";#N/A,#N/A,TRUE,"About";#N/A,#N/A,TRUE,"Linking";#N/A,#N/A,TRUE,"Compliance";#N/A,#N/A,TRUE,"Competitive";#N/A,#N/A,TRUE,"Proactive";#N/A,#N/A,TRUE,"Challenging";#N/A,#N/A,TRUE,"Development"}</definedName>
    <definedName name="ghyu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ghyu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ghyu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ghyu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ghyu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ghyu" hidden="1">{#N/A,#N/A,TRUE,"Goal";#N/A,#N/A,TRUE,"About";#N/A,#N/A,TRUE,"Linking";#N/A,#N/A,TRUE,"Compliance";#N/A,#N/A,TRUE,"Competitive";#N/A,#N/A,TRUE,"Proactive";#N/A,#N/A,TRUE,"Challenging";#N/A,#N/A,TRUE,"Development"}</definedName>
    <definedName name="gOAL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gOAL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gOAL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gOAL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gOAL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gOAL" hidden="1">{#N/A,#N/A,TRUE,"Goal";#N/A,#N/A,TRUE,"About";#N/A,#N/A,TRUE,"Linking";#N/A,#N/A,TRUE,"Compliance";#N/A,#N/A,TRUE,"Competitive";#N/A,#N/A,TRUE,"Proactive";#N/A,#N/A,TRUE,"Challenging";#N/A,#N/A,TRUE,"Development"}</definedName>
    <definedName name="gsaerae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gsaerae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gsaerae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gsaerae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gsaerae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gsaerae" hidden="1">{#N/A,#N/A,TRUE,"Goal";#N/A,#N/A,TRUE,"About";#N/A,#N/A,TRUE,"Linking";#N/A,#N/A,TRUE,"Compliance";#N/A,#N/A,TRUE,"Competitive";#N/A,#N/A,TRUE,"Proactive";#N/A,#N/A,TRUE,"Challenging";#N/A,#N/A,TRUE,"Development"}</definedName>
    <definedName name="hgf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hgf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hgf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hgf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hgf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hgf" hidden="1">{#N/A,#N/A,TRUE,"Goal";#N/A,#N/A,TRUE,"About";#N/A,#N/A,TRUE,"Linking";#N/A,#N/A,TRUE,"Compliance";#N/A,#N/A,TRUE,"Competitive";#N/A,#N/A,TRUE,"Proactive";#N/A,#N/A,TRUE,"Challenging";#N/A,#N/A,TRUE,"Development"}</definedName>
    <definedName name="hjæ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hjæ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hjæ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hjæ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hjæ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hjæ" hidden="1">{#N/A,#N/A,TRUE,"Goal";#N/A,#N/A,TRUE,"About";#N/A,#N/A,TRUE,"Linking";#N/A,#N/A,TRUE,"Compliance";#N/A,#N/A,TRUE,"Competitive";#N/A,#N/A,TRUE,"Proactive";#N/A,#N/A,TRUE,"Challenging";#N/A,#N/A,TRUE,"Development"}</definedName>
    <definedName name="hjhj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hjhj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hjhj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hjhj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hjhj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hjhj" hidden="1">{#N/A,#N/A,TRUE,"Goal";#N/A,#N/A,TRUE,"About";#N/A,#N/A,TRUE,"Linking";#N/A,#N/A,TRUE,"Compliance";#N/A,#N/A,TRUE,"Competitive";#N/A,#N/A,TRUE,"Proactive";#N/A,#N/A,TRUE,"Challenging";#N/A,#N/A,TRUE,"Development"}</definedName>
    <definedName name="hjkj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hjkj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hjkj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hjkj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hjkj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hjkj" hidden="1">{#N/A,#N/A,TRUE,"Goal";#N/A,#N/A,TRUE,"About";#N/A,#N/A,TRUE,"Linking";#N/A,#N/A,TRUE,"Compliance";#N/A,#N/A,TRUE,"Competitive";#N/A,#N/A,TRUE,"Proactive";#N/A,#N/A,TRUE,"Challenging";#N/A,#N/A,TRUE,"Development"}</definedName>
    <definedName name="hjun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hjun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hjun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hjun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hjun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hjun" hidden="1">{#N/A,#N/A,TRUE,"Goal";#N/A,#N/A,TRUE,"About";#N/A,#N/A,TRUE,"Linking";#N/A,#N/A,TRUE,"Compliance";#N/A,#N/A,TRUE,"Competitive";#N/A,#N/A,TRUE,"Proactive";#N/A,#N/A,TRUE,"Challenging";#N/A,#N/A,TRUE,"Development"}</definedName>
    <definedName name="hnjm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hnjm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hnjm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hnjm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hnjm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hnjm" hidden="1">{#N/A,#N/A,TRUE,"Goal";#N/A,#N/A,TRUE,"About";#N/A,#N/A,TRUE,"Linking";#N/A,#N/A,TRUE,"Compliance";#N/A,#N/A,TRUE,"Competitive";#N/A,#N/A,TRUE,"Proactive";#N/A,#N/A,TRUE,"Challenging";#N/A,#N/A,TRUE,"Development"}</definedName>
    <definedName name="hyt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hyt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hyt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hyt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hyt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hyt" hidden="1">{#N/A,#N/A,TRUE,"Goal";#N/A,#N/A,TRUE,"About";#N/A,#N/A,TRUE,"Linking";#N/A,#N/A,TRUE,"Compliance";#N/A,#N/A,TRUE,"Competitive";#N/A,#N/A,TRUE,"Proactive";#N/A,#N/A,TRUE,"Challenging";#N/A,#N/A,TRUE,"Development"}</definedName>
    <definedName name="i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i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i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i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i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i" hidden="1">{#N/A,#N/A,TRUE,"Goal";#N/A,#N/A,TRUE,"About";#N/A,#N/A,TRUE,"Linking";#N/A,#N/A,TRUE,"Compliance";#N/A,#N/A,TRUE,"Competitive";#N/A,#N/A,TRUE,"Proactive";#N/A,#N/A,TRUE,"Challenging";#N/A,#N/A,TRUE,"Development"}</definedName>
    <definedName name="ikl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ikl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ikl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ikl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ikl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ikl" hidden="1">{#N/A,#N/A,TRUE,"Goal";#N/A,#N/A,TRUE,"About";#N/A,#N/A,TRUE,"Linking";#N/A,#N/A,TRUE,"Compliance";#N/A,#N/A,TRUE,"Competitive";#N/A,#N/A,TRUE,"Proactive";#N/A,#N/A,TRUE,"Challenging";#N/A,#N/A,TRUE,"Development"}</definedName>
    <definedName name="j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j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j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j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j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j" hidden="1">{#N/A,#N/A,TRUE,"Goal";#N/A,#N/A,TRUE,"About";#N/A,#N/A,TRUE,"Linking";#N/A,#N/A,TRUE,"Compliance";#N/A,#N/A,TRUE,"Competitive";#N/A,#N/A,TRUE,"Proactive";#N/A,#N/A,TRUE,"Challenging";#N/A,#N/A,TRUE,"Development"}</definedName>
    <definedName name="Jasmin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Jasmin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Jasmin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Jasmin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Jasmin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Jasmina" hidden="1">{#N/A,#N/A,TRUE,"Goal";#N/A,#N/A,TRUE,"About";#N/A,#N/A,TRUE,"Linking";#N/A,#N/A,TRUE,"Compliance";#N/A,#N/A,TRUE,"Competitive";#N/A,#N/A,TRUE,"Proactive";#N/A,#N/A,TRUE,"Challenging";#N/A,#N/A,TRUE,"Development"}</definedName>
    <definedName name="jfælkdsau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jfælkdsau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jfælkdsau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jfælkdsau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jfælkdsau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jfælkdsau" hidden="1">{#N/A,#N/A,TRUE,"Goal";#N/A,#N/A,TRUE,"About";#N/A,#N/A,TRUE,"Linking";#N/A,#N/A,TRUE,"Compliance";#N/A,#N/A,TRUE,"Competitive";#N/A,#N/A,TRUE,"Proactive";#N/A,#N/A,TRUE,"Challenging";#N/A,#N/A,TRUE,"Development"}</definedName>
    <definedName name="jfdkæau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jfdkæau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jfdkæau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jfdkæau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jfdkæau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jfdkæau" hidden="1">{#N/A,#N/A,TRUE,"Goal";#N/A,#N/A,TRUE,"About";#N/A,#N/A,TRUE,"Linking";#N/A,#N/A,TRUE,"Compliance";#N/A,#N/A,TRUE,"Competitive";#N/A,#N/A,TRUE,"Proactive";#N/A,#N/A,TRUE,"Challenging";#N/A,#N/A,TRUE,"Development"}</definedName>
    <definedName name="jk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jk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jk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jk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jk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jk" hidden="1">{#N/A,#N/A,TRUE,"Goal";#N/A,#N/A,TRUE,"About";#N/A,#N/A,TRUE,"Linking";#N/A,#N/A,TRUE,"Compliance";#N/A,#N/A,TRUE,"Competitive";#N/A,#N/A,TRUE,"Proactive";#N/A,#N/A,TRUE,"Challenging";#N/A,#N/A,TRUE,"Development"}</definedName>
    <definedName name="jkæh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jkæh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jkæh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jkæh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jkæh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jkæh" hidden="1">{#N/A,#N/A,TRUE,"Goal";#N/A,#N/A,TRUE,"About";#N/A,#N/A,TRUE,"Linking";#N/A,#N/A,TRUE,"Compliance";#N/A,#N/A,TRUE,"Competitive";#N/A,#N/A,TRUE,"Proactive";#N/A,#N/A,TRUE,"Challenging";#N/A,#N/A,TRUE,"Development"}</definedName>
    <definedName name="jki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jki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jki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jki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jki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jki" hidden="1">{#N/A,#N/A,TRUE,"Goal";#N/A,#N/A,TRUE,"About";#N/A,#N/A,TRUE,"Linking";#N/A,#N/A,TRUE,"Compliance";#N/A,#N/A,TRUE,"Competitive";#N/A,#N/A,TRUE,"Proactive";#N/A,#N/A,TRUE,"Challenging";#N/A,#N/A,TRUE,"Development"}</definedName>
    <definedName name="jklæfauekeø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jklæfauekeø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jklæfauekeø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jklæfauekeø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jklæfauekeø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jklæfauekeø" hidden="1">{#N/A,#N/A,TRUE,"Goal";#N/A,#N/A,TRUE,"About";#N/A,#N/A,TRUE,"Linking";#N/A,#N/A,TRUE,"Compliance";#N/A,#N/A,TRUE,"Competitive";#N/A,#N/A,TRUE,"Proactive";#N/A,#N/A,TRUE,"Challenging";#N/A,#N/A,TRUE,"Development"}</definedName>
    <definedName name="jklæjhh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jklæjhh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jklæjhh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jklæjhh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jklæjhh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jklæjhh" hidden="1">{#N/A,#N/A,TRUE,"Goal";#N/A,#N/A,TRUE,"About";#N/A,#N/A,TRUE,"Linking";#N/A,#N/A,TRUE,"Compliance";#N/A,#N/A,TRUE,"Competitive";#N/A,#N/A,TRUE,"Proactive";#N/A,#N/A,TRUE,"Challenging";#N/A,#N/A,TRUE,"Development"}</definedName>
    <definedName name="jklæjkæh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jklæjkæh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jklæjkæh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jklæjkæh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jklæjkæh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jklæjkæh" hidden="1">{#N/A,#N/A,TRUE,"Goal";#N/A,#N/A,TRUE,"About";#N/A,#N/A,TRUE,"Linking";#N/A,#N/A,TRUE,"Compliance";#N/A,#N/A,TRUE,"Competitive";#N/A,#N/A,TRUE,"Proactive";#N/A,#N/A,TRUE,"Challenging";#N/A,#N/A,TRUE,"Development"}</definedName>
    <definedName name="jklæjklæj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jklæjklæj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jklæjklæj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jklæjklæj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jklæjklæj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jklæjklæj" hidden="1">{#N/A,#N/A,TRUE,"Goal";#N/A,#N/A,TRUE,"About";#N/A,#N/A,TRUE,"Linking";#N/A,#N/A,TRUE,"Compliance";#N/A,#N/A,TRUE,"Competitive";#N/A,#N/A,TRUE,"Proactive";#N/A,#N/A,TRUE,"Challenging";#N/A,#N/A,TRUE,"Development"}</definedName>
    <definedName name="jlkæjkh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jlkæjkh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jlkæjkh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jlkæjkh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jlkæjkh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jlkæjkh" hidden="1">{#N/A,#N/A,TRUE,"Goal";#N/A,#N/A,TRUE,"About";#N/A,#N/A,TRUE,"Linking";#N/A,#N/A,TRUE,"Compliance";#N/A,#N/A,TRUE,"Competitive";#N/A,#N/A,TRUE,"Proactive";#N/A,#N/A,TRUE,"Challenging";#N/A,#N/A,TRUE,"Development"}</definedName>
    <definedName name="k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k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k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k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k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k" hidden="1">{#N/A,#N/A,TRUE,"Goal";#N/A,#N/A,TRUE,"About";#N/A,#N/A,TRUE,"Linking";#N/A,#N/A,TRUE,"Compliance";#N/A,#N/A,TRUE,"Competitive";#N/A,#N/A,TRUE,"Proactive";#N/A,#N/A,TRUE,"Challenging";#N/A,#N/A,TRUE,"Development"}</definedName>
    <definedName name="kædifenhkjd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kædifenhkjd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kædifenhkjd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kædifenhkjd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kædifenhkjd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kædifenhkjd" hidden="1">{#N/A,#N/A,TRUE,"Goal";#N/A,#N/A,TRUE,"About";#N/A,#N/A,TRUE,"Linking";#N/A,#N/A,TRUE,"Compliance";#N/A,#N/A,TRUE,"Competitive";#N/A,#N/A,TRUE,"Proactive";#N/A,#N/A,TRUE,"Challenging";#N/A,#N/A,TRUE,"Development"}</definedName>
    <definedName name="kasjajas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kasjajas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kasjajas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kasjajas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kasjajas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kasjajas" hidden="1">{#N/A,#N/A,TRUE,"Goal";#N/A,#N/A,TRUE,"About";#N/A,#N/A,TRUE,"Linking";#N/A,#N/A,TRUE,"Compliance";#N/A,#N/A,TRUE,"Competitive";#N/A,#N/A,TRUE,"Proactive";#N/A,#N/A,TRUE,"Challenging";#N/A,#N/A,TRUE,"Development"}</definedName>
    <definedName name="kjdæfauenf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kjdæfauenf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kjdæfauenf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kjdæfauenf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kjdæfauenf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kjdæfauenf" hidden="1">{#N/A,#N/A,TRUE,"Goal";#N/A,#N/A,TRUE,"About";#N/A,#N/A,TRUE,"Linking";#N/A,#N/A,TRUE,"Compliance";#N/A,#N/A,TRUE,"Competitive";#N/A,#N/A,TRUE,"Proactive";#N/A,#N/A,TRUE,"Challenging";#N/A,#N/A,TRUE,"Development"}</definedName>
    <definedName name="kji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kji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kji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kji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kji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kji" hidden="1">{#N/A,#N/A,TRUE,"Goal";#N/A,#N/A,TRUE,"About";#N/A,#N/A,TRUE,"Linking";#N/A,#N/A,TRUE,"Compliance";#N/A,#N/A,TRUE,"Competitive";#N/A,#N/A,TRUE,"Proactive";#N/A,#N/A,TRUE,"Challenging";#N/A,#N/A,TRUE,"Development"}</definedName>
    <definedName name="kl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kl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kl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kl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kl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kl" hidden="1">{#N/A,#N/A,TRUE,"Goal";#N/A,#N/A,TRUE,"About";#N/A,#N/A,TRUE,"Linking";#N/A,#N/A,TRUE,"Compliance";#N/A,#N/A,TRUE,"Competitive";#N/A,#N/A,TRUE,"Proactive";#N/A,#N/A,TRUE,"Challenging";#N/A,#N/A,TRUE,"Development"}</definedName>
    <definedName name="klæ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klæ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klæ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klæ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klæ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klæ" hidden="1">{#N/A,#N/A,TRUE,"Goal";#N/A,#N/A,TRUE,"About";#N/A,#N/A,TRUE,"Linking";#N/A,#N/A,TRUE,"Compliance";#N/A,#N/A,TRUE,"Competitive";#N/A,#N/A,TRUE,"Proactive";#N/A,#N/A,TRUE,"Challenging";#N/A,#N/A,TRUE,"Development"}</definedName>
    <definedName name="klæøj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klæøj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klæøj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klæøj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klæøj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klæøj" hidden="1">{#N/A,#N/A,TRUE,"Goal";#N/A,#N/A,TRUE,"About";#N/A,#N/A,TRUE,"Linking";#N/A,#N/A,TRUE,"Compliance";#N/A,#N/A,TRUE,"Competitive";#N/A,#N/A,TRUE,"Proactive";#N/A,#N/A,TRUE,"Challenging";#N/A,#N/A,TRUE,"Development"}</definedName>
    <definedName name="kljææl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kljææl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kljææl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kljææl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kljææl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kljææl" hidden="1">{#N/A,#N/A,TRUE,"Goal";#N/A,#N/A,TRUE,"About";#N/A,#N/A,TRUE,"Linking";#N/A,#N/A,TRUE,"Compliance";#N/A,#N/A,TRUE,"Competitive";#N/A,#N/A,TRUE,"Proactive";#N/A,#N/A,TRUE,"Challenging";#N/A,#N/A,TRUE,"Development"}</definedName>
    <definedName name="km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km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km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km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km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km" hidden="1">{#N/A,#N/A,TRUE,"Goal";#N/A,#N/A,TRUE,"About";#N/A,#N/A,TRUE,"Linking";#N/A,#N/A,TRUE,"Compliance";#N/A,#N/A,TRUE,"Competitive";#N/A,#N/A,TRUE,"Proactive";#N/A,#N/A,TRUE,"Challenging";#N/A,#N/A,TRUE,"Development"}</definedName>
    <definedName name="KMS.LookupTable">'[5]Key Market statistics'!$J$10:$IY$264</definedName>
    <definedName name="l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l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l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l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l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l" hidden="1">{#N/A,#N/A,TRUE,"Goal";#N/A,#N/A,TRUE,"About";#N/A,#N/A,TRUE,"Linking";#N/A,#N/A,TRUE,"Compliance";#N/A,#N/A,TRUE,"Competitive";#N/A,#N/A,TRUE,"Proactive";#N/A,#N/A,TRUE,"Challenging";#N/A,#N/A,TRUE,"Development"}</definedName>
    <definedName name="List_of_Curr" localSheetId="2">[3]Database!$AZ$3:$AZ$12</definedName>
    <definedName name="List_of_Curr" localSheetId="1">[3]Database!$AZ$3:$AZ$12</definedName>
    <definedName name="List_of_Curr" localSheetId="0">[3]Database!$AZ$3:$AZ$12</definedName>
    <definedName name="List_of_Curr">[4]Database!$AZ$3:$AZ$12</definedName>
    <definedName name="lp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lp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lp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lp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lp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lp" hidden="1">{#N/A,#N/A,TRUE,"Goal";#N/A,#N/A,TRUE,"About";#N/A,#N/A,TRUE,"Linking";#N/A,#N/A,TRUE,"Compliance";#N/A,#N/A,TRUE,"Competitive";#N/A,#N/A,TRUE,"Proactive";#N/A,#N/A,TRUE,"Challenging";#N/A,#N/A,TRUE,"Development"}</definedName>
    <definedName name="m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m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m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m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m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m" hidden="1">{#N/A,#N/A,TRUE,"Goal";#N/A,#N/A,TRUE,"About";#N/A,#N/A,TRUE,"Linking";#N/A,#N/A,TRUE,"Compliance";#N/A,#N/A,TRUE,"Competitive";#N/A,#N/A,TRUE,"Proactive";#N/A,#N/A,TRUE,"Challenging";#N/A,#N/A,TRUE,"Development"}</definedName>
    <definedName name="mochmoch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mochmoch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mochmoch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mochmoch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mochmoch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mochmoch" hidden="1">{#N/A,#N/A,TRUE,"Goal";#N/A,#N/A,TRUE,"About";#N/A,#N/A,TRUE,"Linking";#N/A,#N/A,TRUE,"Compliance";#N/A,#N/A,TRUE,"Competitive";#N/A,#N/A,TRUE,"Proactive";#N/A,#N/A,TRUE,"Challenging";#N/A,#N/A,TRUE,"Development"}</definedName>
    <definedName name="n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n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n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n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n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n" hidden="1">{#N/A,#N/A,TRUE,"Goal";#N/A,#N/A,TRUE,"About";#N/A,#N/A,TRUE,"Linking";#N/A,#N/A,TRUE,"Compliance";#N/A,#N/A,TRUE,"Competitive";#N/A,#N/A,TRUE,"Proactive";#N/A,#N/A,TRUE,"Challenging";#N/A,#N/A,TRUE,"Development"}</definedName>
    <definedName name="new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new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new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new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new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new" hidden="1">{#N/A,#N/A,TRUE,"Goal";#N/A,#N/A,TRUE,"About";#N/A,#N/A,TRUE,"Linking";#N/A,#N/A,TRUE,"Compliance";#N/A,#N/A,TRUE,"Competitive";#N/A,#N/A,TRUE,"Proactive";#N/A,#N/A,TRUE,"Challenging";#N/A,#N/A,TRUE,"Development"}</definedName>
    <definedName name="njk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njk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njk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njk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njk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njk" hidden="1">{#N/A,#N/A,TRUE,"Goal";#N/A,#N/A,TRUE,"About";#N/A,#N/A,TRUE,"Linking";#N/A,#N/A,TRUE,"Compliance";#N/A,#N/A,TRUE,"Competitive";#N/A,#N/A,TRUE,"Proactive";#N/A,#N/A,TRUE,"Challenging";#N/A,#N/A,TRUE,"Development"}</definedName>
    <definedName name="NovoNorm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NovoNorm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NovoNorm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NovoNorm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NovoNorm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NovoNorm" hidden="1">{#N/A,#N/A,TRUE,"Goal";#N/A,#N/A,TRUE,"About";#N/A,#N/A,TRUE,"Linking";#N/A,#N/A,TRUE,"Compliance";#N/A,#N/A,TRUE,"Competitive";#N/A,#N/A,TRUE,"Proactive";#N/A,#N/A,TRUE,"Challenging";#N/A,#N/A,TRUE,"Development"}</definedName>
    <definedName name="ok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ok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ok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ok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ok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ok" hidden="1">{#N/A,#N/A,TRUE,"Goal";#N/A,#N/A,TRUE,"About";#N/A,#N/A,TRUE,"Linking";#N/A,#N/A,TRUE,"Compliance";#N/A,#N/A,TRUE,"Competitive";#N/A,#N/A,TRUE,"Proactive";#N/A,#N/A,TRUE,"Challenging";#N/A,#N/A,TRUE,"Development"}</definedName>
    <definedName name="pæ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pæ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pæ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pæ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pæ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pæ" hidden="1">{#N/A,#N/A,TRUE,"Goal";#N/A,#N/A,TRUE,"About";#N/A,#N/A,TRUE,"Linking";#N/A,#N/A,TRUE,"Compliance";#N/A,#N/A,TRUE,"Competitive";#N/A,#N/A,TRUE,"Proactive";#N/A,#N/A,TRUE,"Challenging";#N/A,#N/A,TRUE,"Development"}</definedName>
    <definedName name="Par_LY">[5]Parameters!$D$39</definedName>
    <definedName name="Par_NY">[5]Parameters!$D$40</definedName>
    <definedName name="Par_Plan">[5]Parameters!$D$30</definedName>
    <definedName name="Par_PlanLE">[5]Parameters!$D$31</definedName>
    <definedName name="pb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pb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pb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pb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pb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pb" hidden="1">{#N/A,#N/A,TRUE,"Goal";#N/A,#N/A,TRUE,"About";#N/A,#N/A,TRUE,"Linking";#N/A,#N/A,TRUE,"Compliance";#N/A,#N/A,TRUE,"Competitive";#N/A,#N/A,TRUE,"Proactive";#N/A,#N/A,TRUE,"Challenging";#N/A,#N/A,TRUE,"Development"}</definedName>
    <definedName name="q" hidden="1">#N/A</definedName>
    <definedName name="qas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qas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qas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qas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qas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qas" hidden="1">{#N/A,#N/A,TRUE,"Goal";#N/A,#N/A,TRUE,"About";#N/A,#N/A,TRUE,"Linking";#N/A,#N/A,TRUE,"Compliance";#N/A,#N/A,TRUE,"Competitive";#N/A,#N/A,TRUE,"Proactive";#N/A,#N/A,TRUE,"Challenging";#N/A,#N/A,TRUE,"Development"}</definedName>
    <definedName name="qdft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qdft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qdft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qdft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qdft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qdft" hidden="1">{#N/A,#N/A,TRUE,"Goal";#N/A,#N/A,TRUE,"About";#N/A,#N/A,TRUE,"Linking";#N/A,#N/A,TRUE,"Compliance";#N/A,#N/A,TRUE,"Competitive";#N/A,#N/A,TRUE,"Proactive";#N/A,#N/A,TRUE,"Challenging";#N/A,#N/A,TRUE,"Development"}</definedName>
    <definedName name="qqqq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qqqq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qqqq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qqqq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qqqq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qqqq" hidden="1">{#N/A,#N/A,TRUE,"Goal";#N/A,#N/A,TRUE,"About";#N/A,#N/A,TRUE,"Linking";#N/A,#N/A,TRUE,"Compliance";#N/A,#N/A,TRUE,"Competitive";#N/A,#N/A,TRUE,"Proactive";#N/A,#N/A,TRUE,"Challenging";#N/A,#N/A,TRUE,"Development"}</definedName>
    <definedName name="qqqqq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qqqqq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qqqqq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qqqqq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qqqqq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qqqqq" hidden="1">{#N/A,#N/A,TRUE,"Goal";#N/A,#N/A,TRUE,"About";#N/A,#N/A,TRUE,"Linking";#N/A,#N/A,TRUE,"Compliance";#N/A,#N/A,TRUE,"Competitive";#N/A,#N/A,TRUE,"Proactive";#N/A,#N/A,TRUE,"Challenging";#N/A,#N/A,TRUE,"Development"}</definedName>
    <definedName name="qsu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qsu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qsu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qsu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qsu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qsu" hidden="1">{#N/A,#N/A,TRUE,"Goal";#N/A,#N/A,TRUE,"About";#N/A,#N/A,TRUE,"Linking";#N/A,#N/A,TRUE,"Compliance";#N/A,#N/A,TRUE,"Competitive";#N/A,#N/A,TRUE,"Proactive";#N/A,#N/A,TRUE,"Challenging";#N/A,#N/A,TRUE,"Development"}</definedName>
    <definedName name="qwenm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qwenm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qwenm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qwenm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qwenm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qwenm" hidden="1">{#N/A,#N/A,TRUE,"Goal";#N/A,#N/A,TRUE,"About";#N/A,#N/A,TRUE,"Linking";#N/A,#N/A,TRUE,"Compliance";#N/A,#N/A,TRUE,"Competitive";#N/A,#N/A,TRUE,"Proactive";#N/A,#N/A,TRUE,"Challenging";#N/A,#N/A,TRUE,"Development"}</definedName>
    <definedName name="qwertyu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qwertyu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qwertyu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qwertyu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qwertyu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qwertyu" hidden="1">{#N/A,#N/A,TRUE,"Goal";#N/A,#N/A,TRUE,"About";#N/A,#N/A,TRUE,"Linking";#N/A,#N/A,TRUE,"Compliance";#N/A,#N/A,TRUE,"Competitive";#N/A,#N/A,TRUE,"Proactive";#N/A,#N/A,TRUE,"Challenging";#N/A,#N/A,TRUE,"Development"}</definedName>
    <definedName name="qwscnbn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qwscnbn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qwscnbn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qwscnbn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qwscnbn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qwscnbn" hidden="1">{#N/A,#N/A,TRUE,"Goal";#N/A,#N/A,TRUE,"About";#N/A,#N/A,TRUE,"Linking";#N/A,#N/A,TRUE,"Compliance";#N/A,#N/A,TRUE,"Competitive";#N/A,#N/A,TRUE,"Proactive";#N/A,#N/A,TRUE,"Challenging";#N/A,#N/A,TRUE,"Development"}</definedName>
    <definedName name="RE_1">'[6]Sales estimation (input)'!#REF!</definedName>
    <definedName name="RE_BRAND">'[6]Sales estimation (input)'!$F:$F</definedName>
    <definedName name="RE_PERIOD">'[6]Sales estimation (input)'!#REF!</definedName>
    <definedName name="REA_CY" localSheetId="2">[3]Database!$BK$3</definedName>
    <definedName name="REA_CY" localSheetId="1">[3]Database!$BK$3</definedName>
    <definedName name="REA_CY" localSheetId="0">[3]Database!$BK$3</definedName>
    <definedName name="REA_CY">[4]Database!$BK$3</definedName>
    <definedName name="REA_LY" localSheetId="2">[3]Database!$BK$6</definedName>
    <definedName name="REA_LY" localSheetId="1">[3]Database!$BK$6</definedName>
    <definedName name="REA_LY" localSheetId="0">[3]Database!$BK$6</definedName>
    <definedName name="REA_LY">[4]Database!$BK$6</definedName>
    <definedName name="REX" localSheetId="2">[3]Database!$BK$5</definedName>
    <definedName name="REX" localSheetId="1">[3]Database!$BK$5</definedName>
    <definedName name="REX" localSheetId="0">[3]Database!$BK$5</definedName>
    <definedName name="REX">[4]Database!$BK$5</definedName>
    <definedName name="rftg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rftg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rftg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rftg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rftg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rftg" hidden="1">{#N/A,#N/A,TRUE,"Goal";#N/A,#N/A,TRUE,"About";#N/A,#N/A,TRUE,"Linking";#N/A,#N/A,TRUE,"Compliance";#N/A,#N/A,TRUE,"Competitive";#N/A,#N/A,TRUE,"Proactive";#N/A,#N/A,TRUE,"Challenging";#N/A,#N/A,TRUE,"Development"}</definedName>
    <definedName name="rr" localSheetId="3" hidden="1">{#N/A,#N/A,FALSE,"A"}</definedName>
    <definedName name="rr" localSheetId="4" hidden="1">{#N/A,#N/A,FALSE,"A"}</definedName>
    <definedName name="rr" localSheetId="2" hidden="1">{#N/A,#N/A,FALSE,"A"}</definedName>
    <definedName name="rr" localSheetId="1" hidden="1">{#N/A,#N/A,FALSE,"A"}</definedName>
    <definedName name="rr" localSheetId="0" hidden="1">{#N/A,#N/A,FALSE,"A"}</definedName>
    <definedName name="rr" hidden="1">{#N/A,#N/A,FALSE,"A"}</definedName>
    <definedName name="rrr" localSheetId="3" hidden="1">{#N/A,#N/A,FALSE,"A"}</definedName>
    <definedName name="rrr" localSheetId="4" hidden="1">{#N/A,#N/A,FALSE,"A"}</definedName>
    <definedName name="rrr" localSheetId="2" hidden="1">{#N/A,#N/A,FALSE,"A"}</definedName>
    <definedName name="rrr" localSheetId="1" hidden="1">{#N/A,#N/A,FALSE,"A"}</definedName>
    <definedName name="rrr" localSheetId="0" hidden="1">{#N/A,#N/A,FALSE,"A"}</definedName>
    <definedName name="rrr" hidden="1">{#N/A,#N/A,FALSE,"A"}</definedName>
    <definedName name="rrrr" localSheetId="3" hidden="1">{#N/A,#N/A,FALSE,"A"}</definedName>
    <definedName name="rrrr" localSheetId="4" hidden="1">{#N/A,#N/A,FALSE,"A"}</definedName>
    <definedName name="rrrr" localSheetId="2" hidden="1">{#N/A,#N/A,FALSE,"A"}</definedName>
    <definedName name="rrrr" localSheetId="1" hidden="1">{#N/A,#N/A,FALSE,"A"}</definedName>
    <definedName name="rrrr" localSheetId="0" hidden="1">{#N/A,#N/A,FALSE,"A"}</definedName>
    <definedName name="rrrr" hidden="1">{#N/A,#N/A,FALSE,"A"}</definedName>
    <definedName name="rrrrr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rrrrr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rrrrr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rrrrr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rrrrr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rrrrr" hidden="1">{#N/A,#N/A,TRUE,"Goal";#N/A,#N/A,TRUE,"About";#N/A,#N/A,TRUE,"Linking";#N/A,#N/A,TRUE,"Compliance";#N/A,#N/A,TRUE,"Competitive";#N/A,#N/A,TRUE,"Proactive";#N/A,#N/A,TRUE,"Challenging";#N/A,#N/A,TRUE,"Development"}</definedName>
    <definedName name="rtyu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rtyu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rtyu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rtyu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rtyu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rtyu" hidden="1">{#N/A,#N/A,TRUE,"Goal";#N/A,#N/A,TRUE,"About";#N/A,#N/A,TRUE,"Linking";#N/A,#N/A,TRUE,"Compliance";#N/A,#N/A,TRUE,"Competitive";#N/A,#N/A,TRUE,"Proactive";#N/A,#N/A,TRUE,"Challenging";#N/A,#N/A,TRUE,"Development"}</definedName>
    <definedName name="sadasd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adasd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adasd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adasd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adasd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adasd" hidden="1">{#N/A,#N/A,TRUE,"Goal";#N/A,#N/A,TRUE,"About";#N/A,#N/A,TRUE,"Linking";#N/A,#N/A,TRUE,"Compliance";#N/A,#N/A,TRUE,"Competitive";#N/A,#N/A,TRUE,"Proactive";#N/A,#N/A,TRUE,"Challenging";#N/A,#N/A,TRUE,"Development"}</definedName>
    <definedName name="safsfefer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afsfefer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afsfefer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afsfefer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afsfefer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afsfefer" hidden="1">{#N/A,#N/A,TRUE,"Goal";#N/A,#N/A,TRUE,"About";#N/A,#N/A,TRUE,"Linking";#N/A,#N/A,TRUE,"Compliance";#N/A,#N/A,TRUE,"Competitive";#N/A,#N/A,TRUE,"Proactive";#N/A,#N/A,TRUE,"Challenging";#N/A,#N/A,TRUE,"Development"}</definedName>
    <definedName name="saheet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aheet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aheet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aheet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aheet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aheet1" hidden="1">{#N/A,#N/A,TRUE,"Goal";#N/A,#N/A,TRUE,"About";#N/A,#N/A,TRUE,"Linking";#N/A,#N/A,TRUE,"Compliance";#N/A,#N/A,TRUE,"Competitive";#N/A,#N/A,TRUE,"Proactive";#N/A,#N/A,TRUE,"Challenging";#N/A,#N/A,TRUE,"Development"}</definedName>
    <definedName name="SAPBEXdnldView" hidden="1">"40QPO9B0NH0D7C17OSOCXWIDY"</definedName>
    <definedName name="SAPBEXhrIndnt" hidden="1">1</definedName>
    <definedName name="SAPBEXrevision" hidden="1">84</definedName>
    <definedName name="SAPBEXrevision_1" hidden="1">3</definedName>
    <definedName name="SAPBEXsysID" hidden="1">"E5P"</definedName>
    <definedName name="SAPBEXwbID" hidden="1">"3UCAD62M26GKOGYDA911XFZLU"</definedName>
    <definedName name="SAPBEXwbID_1" hidden="1">"4HTOVKJVY347152GQR8H0Z1HS"</definedName>
    <definedName name="SAPCrosstab1" localSheetId="2">[7]DSO!$C$20:$O$39</definedName>
    <definedName name="SAPCrosstab1" localSheetId="1">[7]DSO!$C$20:$O$39</definedName>
    <definedName name="SAPCrosstab1" localSheetId="0">[7]DSO!$C$20:$O$39</definedName>
    <definedName name="SAPCrosstab1">[8]DSO!$C$20:$O$39</definedName>
    <definedName name="SAPCrosstab6" localSheetId="2">[7]DSO!$W$20:$AB$38</definedName>
    <definedName name="SAPCrosstab6" localSheetId="1">[7]DSO!$W$20:$AB$38</definedName>
    <definedName name="SAPCrosstab6" localSheetId="0">[7]DSO!$W$20:$AB$38</definedName>
    <definedName name="SAPCrosstab6">[8]DSO!$W$20:$AB$38</definedName>
    <definedName name="sasfds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asfds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asfds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asfds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asfds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asfds" hidden="1">{#N/A,#N/A,TRUE,"Goal";#N/A,#N/A,TRUE,"About";#N/A,#N/A,TRUE,"Linking";#N/A,#N/A,TRUE,"Compliance";#N/A,#N/A,TRUE,"Competitive";#N/A,#N/A,TRUE,"Proactive";#N/A,#N/A,TRUE,"Challenging";#N/A,#N/A,TRUE,"Development"}</definedName>
    <definedName name="sdager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dager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dager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dager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dager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dager" hidden="1">{#N/A,#N/A,TRUE,"Goal";#N/A,#N/A,TRUE,"About";#N/A,#N/A,TRUE,"Linking";#N/A,#N/A,TRUE,"Compliance";#N/A,#N/A,TRUE,"Competitive";#N/A,#N/A,TRUE,"Proactive";#N/A,#N/A,TRUE,"Challenging";#N/A,#N/A,TRUE,"Development"}</definedName>
    <definedName name="sdf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df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df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df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df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dfa" hidden="1">{#N/A,#N/A,TRUE,"Goal";#N/A,#N/A,TRUE,"About";#N/A,#N/A,TRUE,"Linking";#N/A,#N/A,TRUE,"Compliance";#N/A,#N/A,TRUE,"Competitive";#N/A,#N/A,TRUE,"Proactive";#N/A,#N/A,TRUE,"Challenging";#N/A,#N/A,TRUE,"Development"}</definedName>
    <definedName name="sdfadf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dfadf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dfadf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dfadf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dfadf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dfadf" hidden="1">{#N/A,#N/A,TRUE,"Goal";#N/A,#N/A,TRUE,"About";#N/A,#N/A,TRUE,"Linking";#N/A,#N/A,TRUE,"Compliance";#N/A,#N/A,TRUE,"Competitive";#N/A,#N/A,TRUE,"Proactive";#N/A,#N/A,TRUE,"Challenging";#N/A,#N/A,TRUE,"Development"}</definedName>
    <definedName name="sdfewaswf" localSheetId="3" hidden="1">#REF!</definedName>
    <definedName name="sdfewaswf" localSheetId="4" hidden="1">#REF!</definedName>
    <definedName name="sdfewaswf" localSheetId="2" hidden="1">#REF!</definedName>
    <definedName name="sdfewaswf" localSheetId="1" hidden="1">#REF!</definedName>
    <definedName name="sdfewaswf" localSheetId="0" hidden="1">#REF!</definedName>
    <definedName name="sdfewaswf" hidden="1">#REF!</definedName>
    <definedName name="sdfg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dfg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dfg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dfg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dfg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dfg" hidden="1">{#N/A,#N/A,TRUE,"Goal";#N/A,#N/A,TRUE,"About";#N/A,#N/A,TRUE,"Linking";#N/A,#N/A,TRUE,"Compliance";#N/A,#N/A,TRUE,"Competitive";#N/A,#N/A,TRUE,"Proactive";#N/A,#N/A,TRUE,"Challenging";#N/A,#N/A,TRUE,"Development"}</definedName>
    <definedName name="sdfghj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dfghj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dfghj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dfghj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dfghj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dfghj" hidden="1">{#N/A,#N/A,TRUE,"Goal";#N/A,#N/A,TRUE,"About";#N/A,#N/A,TRUE,"Linking";#N/A,#N/A,TRUE,"Compliance";#N/A,#N/A,TRUE,"Competitive";#N/A,#N/A,TRUE,"Proactive";#N/A,#N/A,TRUE,"Challenging";#N/A,#N/A,TRUE,"Development"}</definedName>
    <definedName name="sdfkaæludsfan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dfkaæludsfan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dfkaæludsfan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dfkaæludsfan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dfkaæludsfan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dfkaæludsfan" hidden="1">{#N/A,#N/A,TRUE,"Goal";#N/A,#N/A,TRUE,"About";#N/A,#N/A,TRUE,"Linking";#N/A,#N/A,TRUE,"Compliance";#N/A,#N/A,TRUE,"Competitive";#N/A,#N/A,TRUE,"Proactive";#N/A,#N/A,TRUE,"Challenging";#N/A,#N/A,TRUE,"Development"}</definedName>
    <definedName name="sdfsdfsdfsdfs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dfsdfsdfsdfs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dfsdfsdfsdfs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dfsdfsdfsdfs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dfsdfsdfsdfs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dfsdfsdfsdfs" hidden="1">{#N/A,#N/A,TRUE,"Goal";#N/A,#N/A,TRUE,"About";#N/A,#N/A,TRUE,"Linking";#N/A,#N/A,TRUE,"Compliance";#N/A,#N/A,TRUE,"Competitive";#N/A,#N/A,TRUE,"Proactive";#N/A,#N/A,TRUE,"Challenging";#N/A,#N/A,TRUE,"Development"}</definedName>
    <definedName name="sdfsdfsfsfsdfsdfdsf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dfsdfsfsfsdfsdfdsf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dfsdfsfsfsdfsdfdsf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dfsdfsfsfsdfsdfdsf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dfsdfsfsfsdfsdfdsf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dfsdfsfsfsdfsdfdsf" hidden="1">{#N/A,#N/A,TRUE,"Goal";#N/A,#N/A,TRUE,"About";#N/A,#N/A,TRUE,"Linking";#N/A,#N/A,TRUE,"Compliance";#N/A,#N/A,TRUE,"Competitive";#N/A,#N/A,TRUE,"Proactive";#N/A,#N/A,TRUE,"Challenging";#N/A,#N/A,TRUE,"Development"}</definedName>
    <definedName name="sdqsd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dqsd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dqsd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dqsd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dqsd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dqsda" hidden="1">{#N/A,#N/A,TRUE,"Goal";#N/A,#N/A,TRUE,"About";#N/A,#N/A,TRUE,"Linking";#N/A,#N/A,TRUE,"Compliance";#N/A,#N/A,TRUE,"Competitive";#N/A,#N/A,TRUE,"Proactive";#N/A,#N/A,TRUE,"Challenging";#N/A,#N/A,TRUE,"Development"}</definedName>
    <definedName name="sfdsafd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fdsafd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fdsafd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fdsafd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fdsafd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fdsafda" hidden="1">{#N/A,#N/A,TRUE,"Goal";#N/A,#N/A,TRUE,"About";#N/A,#N/A,TRUE,"Linking";#N/A,#N/A,TRUE,"Compliance";#N/A,#N/A,TRUE,"Competitive";#N/A,#N/A,TRUE,"Proactive";#N/A,#N/A,TRUE,"Challenging";#N/A,#N/A,TRUE,"Development"}</definedName>
    <definedName name="sfgh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fgh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fgh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fgh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fgh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fgh" hidden="1">{#N/A,#N/A,TRUE,"Goal";#N/A,#N/A,TRUE,"About";#N/A,#N/A,TRUE,"Linking";#N/A,#N/A,TRUE,"Compliance";#N/A,#N/A,TRUE,"Competitive";#N/A,#N/A,TRUE,"Proactive";#N/A,#N/A,TRUE,"Challenging";#N/A,#N/A,TRUE,"Development"}</definedName>
    <definedName name="SimpleXx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impleXx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impleXx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impleXx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impleXx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impleXx" hidden="1">{#N/A,#N/A,TRUE,"Goal";#N/A,#N/A,TRUE,"About";#N/A,#N/A,TRUE,"Linking";#N/A,#N/A,TRUE,"Compliance";#N/A,#N/A,TRUE,"Competitive";#N/A,#N/A,TRUE,"Proactive";#N/A,#N/A,TRUE,"Challenging";#N/A,#N/A,TRUE,"Development"}</definedName>
    <definedName name="Slicer_Product" hidden="1">#N/A</definedName>
    <definedName name="ss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s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s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s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s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s" hidden="1">{#N/A,#N/A,TRUE,"Goal";#N/A,#N/A,TRUE,"About";#N/A,#N/A,TRUE,"Linking";#N/A,#N/A,TRUE,"Compliance";#N/A,#N/A,TRUE,"Competitive";#N/A,#N/A,TRUE,"Proactive";#N/A,#N/A,TRUE,"Challenging";#N/A,#N/A,TRUE,"Development"}</definedName>
    <definedName name="ssdf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sdf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sdf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sdf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sdf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sdf" hidden="1">{#N/A,#N/A,TRUE,"Goal";#N/A,#N/A,TRUE,"About";#N/A,#N/A,TRUE,"Linking";#N/A,#N/A,TRUE,"Compliance";#N/A,#N/A,TRUE,"Competitive";#N/A,#N/A,TRUE,"Proactive";#N/A,#N/A,TRUE,"Challenging";#N/A,#N/A,TRUE,"Development"}</definedName>
    <definedName name="SSSa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SSa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SSa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SSa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SSa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SSa" hidden="1">{#N/A,#N/A,TRUE,"Goal";#N/A,#N/A,TRUE,"About";#N/A,#N/A,TRUE,"Linking";#N/A,#N/A,TRUE,"Compliance";#N/A,#N/A,TRUE,"Competitive";#N/A,#N/A,TRUE,"Proactive";#N/A,#N/A,TRUE,"Challenging";#N/A,#N/A,TRUE,"Development"}</definedName>
    <definedName name="Stefan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tefan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tefan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tefan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tefan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tefan" hidden="1">{#N/A,#N/A,TRUE,"Goal";#N/A,#N/A,TRUE,"About";#N/A,#N/A,TRUE,"Linking";#N/A,#N/A,TRUE,"Compliance";#N/A,#N/A,TRUE,"Competitive";#N/A,#N/A,TRUE,"Proactive";#N/A,#N/A,TRUE,"Challenging";#N/A,#N/A,TRUE,"Development"}</definedName>
    <definedName name="Stefan1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tefan1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tefan1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tefan1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tefan1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tefan1" hidden="1">{#N/A,#N/A,TRUE,"Goal";#N/A,#N/A,TRUE,"About";#N/A,#N/A,TRUE,"Linking";#N/A,#N/A,TRUE,"Compliance";#N/A,#N/A,TRUE,"Competitive";#N/A,#N/A,TRUE,"Proactive";#N/A,#N/A,TRUE,"Challenging";#N/A,#N/A,TRUE,"Development"}</definedName>
    <definedName name="Sub_area_list" localSheetId="2">IF([3]CC_Drop_down!$N$1=0,[3]CC_Drop_down!$AD$1,[3]CC_Drop_down!$M$3:$M$67)</definedName>
    <definedName name="Sub_area_list" localSheetId="1">IF([3]CC_Drop_down!$N$1=0,[3]CC_Drop_down!$AD$1,[3]CC_Drop_down!$M$3:$M$67)</definedName>
    <definedName name="Sub_area_list" localSheetId="0">IF([3]CC_Drop_down!$N$1=0,[3]CC_Drop_down!$AD$1,[3]CC_Drop_down!$M$3:$M$67)</definedName>
    <definedName name="Sub_area_list">IF([4]CC_Drop_down!$N$1=0,[4]CC_Drop_down!$AD$1,[4]CC_Drop_down!$M$3:$M$67)</definedName>
    <definedName name="subgroup" localSheetId="3" hidden="1">#REF!</definedName>
    <definedName name="subgroup" localSheetId="4" hidden="1">#REF!</definedName>
    <definedName name="subgroup" localSheetId="2" hidden="1">#REF!</definedName>
    <definedName name="subgroup" localSheetId="1" hidden="1">#REF!</definedName>
    <definedName name="subgroup" localSheetId="0" hidden="1">#REF!</definedName>
    <definedName name="subgroup" hidden="1">#REF!</definedName>
    <definedName name="sxdf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sxdf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sxdf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sxdf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sxdf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sxdf" hidden="1">{#N/A,#N/A,TRUE,"Goal";#N/A,#N/A,TRUE,"About";#N/A,#N/A,TRUE,"Linking";#N/A,#N/A,TRUE,"Compliance";#N/A,#N/A,TRUE,"Competitive";#N/A,#N/A,TRUE,"Proactive";#N/A,#N/A,TRUE,"Challenging";#N/A,#N/A,TRUE,"Development"}</definedName>
    <definedName name="tghb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tghb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tghb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tghb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tghb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tghb" hidden="1">{#N/A,#N/A,TRUE,"Goal";#N/A,#N/A,TRUE,"About";#N/A,#N/A,TRUE,"Linking";#N/A,#N/A,TRUE,"Compliance";#N/A,#N/A,TRUE,"Competitive";#N/A,#N/A,TRUE,"Proactive";#N/A,#N/A,TRUE,"Challenging";#N/A,#N/A,TRUE,"Development"}</definedName>
    <definedName name="TR_DSO_update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TR_DSO_update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TR_DSO_update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TR_DSO_update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TR_DSO_update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TR_DSO_update" hidden="1">{#N/A,#N/A,TRUE,"Goal";#N/A,#N/A,TRUE,"About";#N/A,#N/A,TRUE,"Linking";#N/A,#N/A,TRUE,"Compliance";#N/A,#N/A,TRUE,"Competitive";#N/A,#N/A,TRUE,"Proactive";#N/A,#N/A,TRUE,"Challenging";#N/A,#N/A,TRUE,"Development"}</definedName>
    <definedName name="ty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ty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ty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ty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ty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ty" hidden="1">{#N/A,#N/A,TRUE,"Goal";#N/A,#N/A,TRUE,"About";#N/A,#N/A,TRUE,"Linking";#N/A,#N/A,TRUE,"Compliance";#N/A,#N/A,TRUE,"Competitive";#N/A,#N/A,TRUE,"Proactive";#N/A,#N/A,TRUE,"Challenging";#N/A,#N/A,TRUE,"Development"}</definedName>
    <definedName name="u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u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u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u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u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u" hidden="1">{#N/A,#N/A,TRUE,"Goal";#N/A,#N/A,TRUE,"About";#N/A,#N/A,TRUE,"Linking";#N/A,#N/A,TRUE,"Compliance";#N/A,#N/A,TRUE,"Competitive";#N/A,#N/A,TRUE,"Proactive";#N/A,#N/A,TRUE,"Challenging";#N/A,#N/A,TRUE,"Development"}</definedName>
    <definedName name="ui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ui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ui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ui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ui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ui" hidden="1">{#N/A,#N/A,TRUE,"Goal";#N/A,#N/A,TRUE,"About";#N/A,#N/A,TRUE,"Linking";#N/A,#N/A,TRUE,"Compliance";#N/A,#N/A,TRUE,"Competitive";#N/A,#N/A,TRUE,"Proactive";#N/A,#N/A,TRUE,"Challenging";#N/A,#N/A,TRUE,"Development"}</definedName>
    <definedName name="ujm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ujm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ujm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ujm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ujm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ujm" hidden="1">{#N/A,#N/A,TRUE,"Goal";#N/A,#N/A,TRUE,"About";#N/A,#N/A,TRUE,"Linking";#N/A,#N/A,TRUE,"Compliance";#N/A,#N/A,TRUE,"Competitive";#N/A,#N/A,TRUE,"Proactive";#N/A,#N/A,TRUE,"Challenging";#N/A,#N/A,TRUE,"Development"}</definedName>
    <definedName name="ujnm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ujnm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ujnm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ujnm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ujnm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ujnm" hidden="1">{#N/A,#N/A,TRUE,"Goal";#N/A,#N/A,TRUE,"About";#N/A,#N/A,TRUE,"Linking";#N/A,#N/A,TRUE,"Compliance";#N/A,#N/A,TRUE,"Competitive";#N/A,#N/A,TRUE,"Proactive";#N/A,#N/A,TRUE,"Challenging";#N/A,#N/A,TRUE,"Development"}</definedName>
    <definedName name="vb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vb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vb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vb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vb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vb" hidden="1">{#N/A,#N/A,TRUE,"Goal";#N/A,#N/A,TRUE,"About";#N/A,#N/A,TRUE,"Linking";#N/A,#N/A,TRUE,"Compliance";#N/A,#N/A,TRUE,"Competitive";#N/A,#N/A,TRUE,"Proactive";#N/A,#N/A,TRUE,"Challenging";#N/A,#N/A,TRUE,"Development"}</definedName>
    <definedName name="vg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vg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vg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vg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vg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vg" hidden="1">{#N/A,#N/A,TRUE,"Goal";#N/A,#N/A,TRUE,"About";#N/A,#N/A,TRUE,"Linking";#N/A,#N/A,TRUE,"Compliance";#N/A,#N/A,TRUE,"Competitive";#N/A,#N/A,TRUE,"Proactive";#N/A,#N/A,TRUE,"Challenging";#N/A,#N/A,TRUE,"Development"}</definedName>
    <definedName name="volume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volume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volume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volume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volume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volume" hidden="1">{#N/A,#N/A,TRUE,"Goal";#N/A,#N/A,TRUE,"About";#N/A,#N/A,TRUE,"Linking";#N/A,#N/A,TRUE,"Compliance";#N/A,#N/A,TRUE,"Competitive";#N/A,#N/A,TRUE,"Proactive";#N/A,#N/A,TRUE,"Challenging";#N/A,#N/A,TRUE,"Development"}</definedName>
    <definedName name="wert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wert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wert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wert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wert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wert" hidden="1">{#N/A,#N/A,TRUE,"Goal";#N/A,#N/A,TRUE,"About";#N/A,#N/A,TRUE,"Linking";#N/A,#N/A,TRUE,"Compliance";#N/A,#N/A,TRUE,"Competitive";#N/A,#N/A,TRUE,"Proactive";#N/A,#N/A,TRUE,"Challenging";#N/A,#N/A,TRUE,"Development"}</definedName>
    <definedName name="wrn.Goals.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wrn.Goals.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wrn.Goals.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wrn.Goals.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wrn.Goals.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wrn.Goals." hidden="1">{#N/A,#N/A,TRUE,"Goal";#N/A,#N/A,TRUE,"About";#N/A,#N/A,TRUE,"Linking";#N/A,#N/A,TRUE,"Compliance";#N/A,#N/A,TRUE,"Competitive";#N/A,#N/A,TRUE,"Proactive";#N/A,#N/A,TRUE,"Challenging";#N/A,#N/A,TRUE,"Development"}</definedName>
    <definedName name="wrn.PL._.JPY." localSheetId="3" hidden="1">{#N/A,#N/A,FALSE,"A"}</definedName>
    <definedName name="wrn.PL._.JPY." localSheetId="4" hidden="1">{#N/A,#N/A,FALSE,"A"}</definedName>
    <definedName name="wrn.PL._.JPY." localSheetId="2" hidden="1">{#N/A,#N/A,FALSE,"A"}</definedName>
    <definedName name="wrn.PL._.JPY." localSheetId="1" hidden="1">{#N/A,#N/A,FALSE,"A"}</definedName>
    <definedName name="wrn.PL._.JPY." localSheetId="0" hidden="1">{#N/A,#N/A,FALSE,"A"}</definedName>
    <definedName name="wrn.PL._.JPY." hidden="1">{#N/A,#N/A,FALSE,"A"}</definedName>
    <definedName name="wsed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wsed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wsed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wsed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wsed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wsed" hidden="1">{#N/A,#N/A,TRUE,"Goal";#N/A,#N/A,TRUE,"About";#N/A,#N/A,TRUE,"Linking";#N/A,#N/A,TRUE,"Compliance";#N/A,#N/A,TRUE,"Competitive";#N/A,#N/A,TRUE,"Proactive";#N/A,#N/A,TRUE,"Challenging";#N/A,#N/A,TRUE,"Development"}</definedName>
    <definedName name="x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x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x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x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x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x" hidden="1">{#N/A,#N/A,TRUE,"Goal";#N/A,#N/A,TRUE,"About";#N/A,#N/A,TRUE,"Linking";#N/A,#N/A,TRUE,"Compliance";#N/A,#N/A,TRUE,"Competitive";#N/A,#N/A,TRUE,"Proactive";#N/A,#N/A,TRUE,"Challenging";#N/A,#N/A,TRUE,"Development"}</definedName>
    <definedName name="xaxis" localSheetId="3" hidden="1">#REF!</definedName>
    <definedName name="xaxis" localSheetId="4" hidden="1">#REF!</definedName>
    <definedName name="xaxis" localSheetId="2" hidden="1">#REF!</definedName>
    <definedName name="xaxis" localSheetId="1" hidden="1">#REF!</definedName>
    <definedName name="xaxis" localSheetId="0" hidden="1">#REF!</definedName>
    <definedName name="xaxis" hidden="1">#REF!</definedName>
    <definedName name="xxx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xxx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xxx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xxx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xxx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xxx" hidden="1">{#N/A,#N/A,TRUE,"Goal";#N/A,#N/A,TRUE,"About";#N/A,#N/A,TRUE,"Linking";#N/A,#N/A,TRUE,"Compliance";#N/A,#N/A,TRUE,"Competitive";#N/A,#N/A,TRUE,"Proactive";#N/A,#N/A,TRUE,"Challenging";#N/A,#N/A,TRUE,"Development"}</definedName>
    <definedName name="z" localSheetId="3" hidden="1">{#N/A,#N/A,TRUE,"Goal";#N/A,#N/A,TRUE,"About";#N/A,#N/A,TRUE,"Linking";#N/A,#N/A,TRUE,"Compliance";#N/A,#N/A,TRUE,"Competitive";#N/A,#N/A,TRUE,"Proactive";#N/A,#N/A,TRUE,"Challenging";#N/A,#N/A,TRUE,"Development"}</definedName>
    <definedName name="z" localSheetId="4" hidden="1">{#N/A,#N/A,TRUE,"Goal";#N/A,#N/A,TRUE,"About";#N/A,#N/A,TRUE,"Linking";#N/A,#N/A,TRUE,"Compliance";#N/A,#N/A,TRUE,"Competitive";#N/A,#N/A,TRUE,"Proactive";#N/A,#N/A,TRUE,"Challenging";#N/A,#N/A,TRUE,"Development"}</definedName>
    <definedName name="z" localSheetId="2" hidden="1">{#N/A,#N/A,TRUE,"Goal";#N/A,#N/A,TRUE,"About";#N/A,#N/A,TRUE,"Linking";#N/A,#N/A,TRUE,"Compliance";#N/A,#N/A,TRUE,"Competitive";#N/A,#N/A,TRUE,"Proactive";#N/A,#N/A,TRUE,"Challenging";#N/A,#N/A,TRUE,"Development"}</definedName>
    <definedName name="z" localSheetId="1" hidden="1">{#N/A,#N/A,TRUE,"Goal";#N/A,#N/A,TRUE,"About";#N/A,#N/A,TRUE,"Linking";#N/A,#N/A,TRUE,"Compliance";#N/A,#N/A,TRUE,"Competitive";#N/A,#N/A,TRUE,"Proactive";#N/A,#N/A,TRUE,"Challenging";#N/A,#N/A,TRUE,"Development"}</definedName>
    <definedName name="z" localSheetId="0" hidden="1">{#N/A,#N/A,TRUE,"Goal";#N/A,#N/A,TRUE,"About";#N/A,#N/A,TRUE,"Linking";#N/A,#N/A,TRUE,"Compliance";#N/A,#N/A,TRUE,"Competitive";#N/A,#N/A,TRUE,"Proactive";#N/A,#N/A,TRUE,"Challenging";#N/A,#N/A,TRUE,"Development"}</definedName>
    <definedName name="z" hidden="1">{#N/A,#N/A,TRUE,"Goal";#N/A,#N/A,TRUE,"About";#N/A,#N/A,TRUE,"Linking";#N/A,#N/A,TRUE,"Compliance";#N/A,#N/A,TRUE,"Competitive";#N/A,#N/A,TRUE,"Proactive";#N/A,#N/A,TRUE,"Challenging";#N/A,#N/A,TRUE,"Development"}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27" i="9" l="1"/>
  <c r="F227" i="9"/>
  <c r="E227" i="9"/>
  <c r="D227" i="9"/>
  <c r="C227" i="9"/>
  <c r="B227" i="9"/>
  <c r="A227" i="9"/>
  <c r="C226" i="9"/>
  <c r="B226" i="9"/>
  <c r="A226" i="9"/>
  <c r="C225" i="9"/>
  <c r="B225" i="9"/>
  <c r="A225" i="9"/>
  <c r="C224" i="9"/>
  <c r="C223" i="9"/>
  <c r="B223" i="9"/>
  <c r="A223" i="9"/>
  <c r="C222" i="9"/>
  <c r="B222" i="9"/>
  <c r="A222" i="9"/>
  <c r="C221" i="9"/>
  <c r="B221" i="9"/>
  <c r="A221" i="9"/>
  <c r="C220" i="9"/>
  <c r="B220" i="9"/>
  <c r="A220" i="9"/>
  <c r="C219" i="9"/>
  <c r="B219" i="9"/>
  <c r="A219" i="9"/>
  <c r="C218" i="9"/>
  <c r="B218" i="9"/>
  <c r="A218" i="9"/>
  <c r="C217" i="9"/>
  <c r="B217" i="9"/>
  <c r="A217" i="9"/>
  <c r="C216" i="9"/>
  <c r="B216" i="9"/>
  <c r="A216" i="9"/>
  <c r="C215" i="9"/>
  <c r="B215" i="9"/>
  <c r="A215" i="9"/>
  <c r="C214" i="9"/>
  <c r="B214" i="9"/>
  <c r="A214" i="9"/>
  <c r="C213" i="9"/>
  <c r="B213" i="9"/>
  <c r="A213" i="9"/>
  <c r="C212" i="9"/>
  <c r="B212" i="9"/>
  <c r="A212" i="9"/>
  <c r="C211" i="9"/>
  <c r="B211" i="9"/>
  <c r="A211" i="9"/>
  <c r="C210" i="9"/>
  <c r="B210" i="9"/>
  <c r="A210" i="9"/>
  <c r="C209" i="9"/>
  <c r="B209" i="9"/>
  <c r="A209" i="9"/>
  <c r="C208" i="9"/>
  <c r="B208" i="9"/>
  <c r="A208" i="9"/>
  <c r="C207" i="9"/>
  <c r="B207" i="9"/>
  <c r="A207" i="9"/>
  <c r="C206" i="9"/>
  <c r="B206" i="9"/>
  <c r="A206" i="9"/>
  <c r="C205" i="9"/>
  <c r="B205" i="9"/>
  <c r="A205" i="9"/>
  <c r="C204" i="9"/>
  <c r="B204" i="9"/>
  <c r="A204" i="9"/>
  <c r="BP203" i="9"/>
  <c r="BO203" i="9"/>
  <c r="BN203" i="9"/>
  <c r="BM203" i="9"/>
  <c r="BL203" i="9"/>
  <c r="BK203" i="9"/>
  <c r="BJ203" i="9"/>
  <c r="BI203" i="9"/>
  <c r="BH203" i="9"/>
  <c r="BG203" i="9"/>
  <c r="BF203" i="9"/>
  <c r="BE203" i="9"/>
  <c r="C203" i="9"/>
  <c r="B203" i="9"/>
  <c r="A203" i="9"/>
  <c r="BQ202" i="9"/>
  <c r="K202" i="9"/>
  <c r="C202" i="9"/>
  <c r="B202" i="9"/>
  <c r="A202" i="9"/>
  <c r="C195" i="9"/>
  <c r="B195" i="9"/>
  <c r="A195" i="9"/>
  <c r="C194" i="9"/>
  <c r="B194" i="9"/>
  <c r="A194" i="9"/>
  <c r="BI193" i="9"/>
  <c r="BI226" i="9" s="1"/>
  <c r="C193" i="9"/>
  <c r="B193" i="9"/>
  <c r="A193" i="9"/>
  <c r="AX192" i="9"/>
  <c r="C192" i="9"/>
  <c r="C191" i="9"/>
  <c r="B191" i="9"/>
  <c r="A191" i="9"/>
  <c r="C190" i="9"/>
  <c r="B190" i="9"/>
  <c r="A190" i="9"/>
  <c r="BP189" i="9"/>
  <c r="BP222" i="9" s="1"/>
  <c r="C189" i="9"/>
  <c r="B189" i="9"/>
  <c r="A189" i="9"/>
  <c r="C188" i="9"/>
  <c r="B188" i="9"/>
  <c r="A188" i="9"/>
  <c r="C187" i="9"/>
  <c r="B187" i="9"/>
  <c r="A187" i="9"/>
  <c r="BN186" i="9"/>
  <c r="BN219" i="9" s="1"/>
  <c r="C186" i="9"/>
  <c r="B186" i="9"/>
  <c r="A186" i="9"/>
  <c r="C185" i="9"/>
  <c r="B185" i="9"/>
  <c r="A185" i="9"/>
  <c r="BH184" i="9"/>
  <c r="BH217" i="9" s="1"/>
  <c r="C184" i="9"/>
  <c r="B184" i="9"/>
  <c r="A184" i="9"/>
  <c r="C183" i="9"/>
  <c r="B183" i="9"/>
  <c r="A183" i="9"/>
  <c r="C182" i="9"/>
  <c r="B182" i="9"/>
  <c r="A182" i="9"/>
  <c r="BG181" i="9"/>
  <c r="BG214" i="9" s="1"/>
  <c r="C181" i="9"/>
  <c r="B181" i="9"/>
  <c r="A181" i="9"/>
  <c r="BO180" i="9"/>
  <c r="BO213" i="9" s="1"/>
  <c r="BG180" i="9"/>
  <c r="BG213" i="9" s="1"/>
  <c r="H180" i="9"/>
  <c r="C180" i="9"/>
  <c r="B180" i="9"/>
  <c r="A180" i="9"/>
  <c r="BE179" i="9"/>
  <c r="C179" i="9"/>
  <c r="B179" i="9"/>
  <c r="A179" i="9"/>
  <c r="C178" i="9"/>
  <c r="B178" i="9"/>
  <c r="A178" i="9"/>
  <c r="BO177" i="9"/>
  <c r="BO210" i="9" s="1"/>
  <c r="BL177" i="9"/>
  <c r="BL210" i="9" s="1"/>
  <c r="C177" i="9"/>
  <c r="B177" i="9"/>
  <c r="A177" i="9"/>
  <c r="BH176" i="9"/>
  <c r="BH209" i="9" s="1"/>
  <c r="BG176" i="9"/>
  <c r="BG209" i="9" s="1"/>
  <c r="BF176" i="9"/>
  <c r="BF209" i="9" s="1"/>
  <c r="BE176" i="9"/>
  <c r="K176" i="9"/>
  <c r="K208" i="9" s="1"/>
  <c r="C176" i="9"/>
  <c r="B176" i="9"/>
  <c r="A176" i="9"/>
  <c r="BL175" i="9"/>
  <c r="BL208" i="9" s="1"/>
  <c r="BK175" i="9"/>
  <c r="BK208" i="9" s="1"/>
  <c r="BH175" i="9"/>
  <c r="BH208" i="9" s="1"/>
  <c r="BF175" i="9"/>
  <c r="BF208" i="9" s="1"/>
  <c r="C175" i="9"/>
  <c r="B175" i="9"/>
  <c r="A175" i="9"/>
  <c r="BO174" i="9"/>
  <c r="BO207" i="9" s="1"/>
  <c r="BG174" i="9"/>
  <c r="BG207" i="9" s="1"/>
  <c r="BF174" i="9"/>
  <c r="BF207" i="9" s="1"/>
  <c r="C174" i="9"/>
  <c r="B174" i="9"/>
  <c r="A174" i="9"/>
  <c r="BK173" i="9"/>
  <c r="BK206" i="9" s="1"/>
  <c r="BE173" i="9"/>
  <c r="C173" i="9"/>
  <c r="B173" i="9"/>
  <c r="A173" i="9"/>
  <c r="BI172" i="9"/>
  <c r="BI205" i="9" s="1"/>
  <c r="C172" i="9"/>
  <c r="B172" i="9"/>
  <c r="A172" i="9"/>
  <c r="BP171" i="9"/>
  <c r="BJ171" i="9"/>
  <c r="BH171" i="9"/>
  <c r="C171" i="9"/>
  <c r="B171" i="9"/>
  <c r="A171" i="9"/>
  <c r="BQ170" i="9"/>
  <c r="P170" i="9"/>
  <c r="C170" i="9"/>
  <c r="B170" i="9"/>
  <c r="A170" i="9"/>
  <c r="G166" i="9"/>
  <c r="G165" i="9"/>
  <c r="G164" i="9"/>
  <c r="G163" i="9"/>
  <c r="BE174" i="9" s="1"/>
  <c r="BE207" i="9" s="1"/>
  <c r="G162" i="9"/>
  <c r="G161" i="9"/>
  <c r="BP180" i="9" s="1"/>
  <c r="BP213" i="9" s="1"/>
  <c r="G160" i="9"/>
  <c r="BJ184" i="9" s="1"/>
  <c r="BJ217" i="9" s="1"/>
  <c r="BP157" i="9"/>
  <c r="BO157" i="9"/>
  <c r="BJ157" i="9"/>
  <c r="BI157" i="9"/>
  <c r="BH157" i="9"/>
  <c r="BG157" i="9"/>
  <c r="BP155" i="9"/>
  <c r="BO155" i="9"/>
  <c r="BN155" i="9"/>
  <c r="BN157" i="9" s="1"/>
  <c r="BM155" i="9"/>
  <c r="BM157" i="9" s="1"/>
  <c r="BL155" i="9"/>
  <c r="BL157" i="9" s="1"/>
  <c r="BK155" i="9"/>
  <c r="BK157" i="9" s="1"/>
  <c r="BJ155" i="9"/>
  <c r="BI155" i="9"/>
  <c r="BH155" i="9"/>
  <c r="BG155" i="9"/>
  <c r="BF155" i="9"/>
  <c r="BF157" i="9" s="1"/>
  <c r="BE155" i="9"/>
  <c r="BE157" i="9" s="1"/>
  <c r="BD155" i="9"/>
  <c r="BQ154" i="9"/>
  <c r="J154" i="9"/>
  <c r="J196" i="9" s="1"/>
  <c r="I154" i="9"/>
  <c r="I196" i="9" s="1"/>
  <c r="H154" i="9"/>
  <c r="H196" i="9" s="1"/>
  <c r="G154" i="9"/>
  <c r="F154" i="9"/>
  <c r="E154" i="9"/>
  <c r="D154" i="9"/>
  <c r="BT153" i="9"/>
  <c r="BS153" i="9"/>
  <c r="BQ153" i="9"/>
  <c r="C153" i="9"/>
  <c r="B153" i="9"/>
  <c r="A153" i="9"/>
  <c r="BS152" i="9"/>
  <c r="BQ152" i="9"/>
  <c r="I152" i="9"/>
  <c r="G152" i="9"/>
  <c r="G226" i="9" s="1"/>
  <c r="F152" i="9"/>
  <c r="F226" i="9" s="1"/>
  <c r="E152" i="9"/>
  <c r="D152" i="9"/>
  <c r="D226" i="9" s="1"/>
  <c r="C152" i="9"/>
  <c r="B152" i="9"/>
  <c r="A152" i="9"/>
  <c r="BS151" i="9"/>
  <c r="BQ151" i="9"/>
  <c r="I151" i="9"/>
  <c r="G151" i="9"/>
  <c r="F151" i="9"/>
  <c r="E151" i="9"/>
  <c r="D151" i="9"/>
  <c r="C151" i="9"/>
  <c r="B151" i="9"/>
  <c r="A151" i="9"/>
  <c r="BT150" i="9"/>
  <c r="J150" i="9"/>
  <c r="P150" i="9" s="1"/>
  <c r="I150" i="9"/>
  <c r="H150" i="9"/>
  <c r="C150" i="9"/>
  <c r="BS149" i="9"/>
  <c r="BQ149" i="9"/>
  <c r="I149" i="9"/>
  <c r="G149" i="9"/>
  <c r="F149" i="9"/>
  <c r="E149" i="9"/>
  <c r="D149" i="9"/>
  <c r="D191" i="9" s="1"/>
  <c r="C149" i="9"/>
  <c r="B149" i="9"/>
  <c r="A149" i="9"/>
  <c r="BS148" i="9"/>
  <c r="BQ148" i="9"/>
  <c r="I148" i="9"/>
  <c r="G148" i="9"/>
  <c r="F148" i="9"/>
  <c r="E148" i="9"/>
  <c r="D148" i="9"/>
  <c r="C148" i="9"/>
  <c r="B148" i="9"/>
  <c r="A148" i="9"/>
  <c r="BS147" i="9"/>
  <c r="BQ147" i="9"/>
  <c r="I147" i="9"/>
  <c r="G147" i="9"/>
  <c r="F147" i="9"/>
  <c r="E147" i="9"/>
  <c r="D147" i="9"/>
  <c r="C147" i="9"/>
  <c r="B147" i="9"/>
  <c r="A147" i="9"/>
  <c r="BS146" i="9"/>
  <c r="BQ146" i="9"/>
  <c r="I146" i="9"/>
  <c r="H146" i="9"/>
  <c r="G146" i="9"/>
  <c r="F146" i="9"/>
  <c r="E146" i="9"/>
  <c r="D146" i="9"/>
  <c r="C146" i="9"/>
  <c r="B146" i="9"/>
  <c r="A146" i="9"/>
  <c r="BS145" i="9"/>
  <c r="BQ145" i="9"/>
  <c r="I145" i="9"/>
  <c r="G145" i="9"/>
  <c r="G219" i="9" s="1"/>
  <c r="F145" i="9"/>
  <c r="F219" i="9" s="1"/>
  <c r="E145" i="9"/>
  <c r="E219" i="9" s="1"/>
  <c r="D145" i="9"/>
  <c r="C145" i="9"/>
  <c r="B145" i="9"/>
  <c r="A145" i="9"/>
  <c r="BS144" i="9"/>
  <c r="BQ144" i="9"/>
  <c r="I144" i="9"/>
  <c r="G144" i="9"/>
  <c r="F144" i="9"/>
  <c r="E144" i="9"/>
  <c r="D144" i="9"/>
  <c r="C144" i="9"/>
  <c r="B144" i="9"/>
  <c r="A144" i="9"/>
  <c r="BS143" i="9"/>
  <c r="BQ143" i="9"/>
  <c r="I143" i="9"/>
  <c r="H143" i="9"/>
  <c r="G143" i="9"/>
  <c r="G217" i="9" s="1"/>
  <c r="F143" i="9"/>
  <c r="F217" i="9" s="1"/>
  <c r="E143" i="9"/>
  <c r="E217" i="9" s="1"/>
  <c r="D143" i="9"/>
  <c r="C143" i="9"/>
  <c r="B143" i="9"/>
  <c r="A143" i="9"/>
  <c r="BS142" i="9"/>
  <c r="BQ142" i="9"/>
  <c r="I142" i="9"/>
  <c r="H142" i="9"/>
  <c r="G142" i="9"/>
  <c r="G216" i="9" s="1"/>
  <c r="F142" i="9"/>
  <c r="F216" i="9" s="1"/>
  <c r="E142" i="9"/>
  <c r="D142" i="9"/>
  <c r="C142" i="9"/>
  <c r="B142" i="9"/>
  <c r="A142" i="9"/>
  <c r="BS141" i="9"/>
  <c r="BQ141" i="9"/>
  <c r="I141" i="9"/>
  <c r="H141" i="9"/>
  <c r="G141" i="9"/>
  <c r="G215" i="9" s="1"/>
  <c r="F141" i="9"/>
  <c r="F215" i="9" s="1"/>
  <c r="E141" i="9"/>
  <c r="E215" i="9" s="1"/>
  <c r="D141" i="9"/>
  <c r="C141" i="9"/>
  <c r="B141" i="9"/>
  <c r="A141" i="9"/>
  <c r="BS140" i="9"/>
  <c r="BQ140" i="9"/>
  <c r="J140" i="9"/>
  <c r="I140" i="9"/>
  <c r="H140" i="9"/>
  <c r="G140" i="9"/>
  <c r="G214" i="9" s="1"/>
  <c r="F140" i="9"/>
  <c r="F214" i="9" s="1"/>
  <c r="E140" i="9"/>
  <c r="E214" i="9" s="1"/>
  <c r="D140" i="9"/>
  <c r="C140" i="9"/>
  <c r="B140" i="9"/>
  <c r="A140" i="9"/>
  <c r="BS139" i="9"/>
  <c r="BQ139" i="9"/>
  <c r="I139" i="9"/>
  <c r="H139" i="9"/>
  <c r="G139" i="9"/>
  <c r="G213" i="9" s="1"/>
  <c r="F139" i="9"/>
  <c r="F213" i="9" s="1"/>
  <c r="E139" i="9"/>
  <c r="E213" i="9" s="1"/>
  <c r="D139" i="9"/>
  <c r="D213" i="9" s="1"/>
  <c r="C139" i="9"/>
  <c r="B139" i="9"/>
  <c r="A139" i="9"/>
  <c r="BS138" i="9"/>
  <c r="BQ138" i="9"/>
  <c r="I138" i="9"/>
  <c r="H138" i="9"/>
  <c r="G138" i="9"/>
  <c r="G212" i="9" s="1"/>
  <c r="F138" i="9"/>
  <c r="F212" i="9" s="1"/>
  <c r="E138" i="9"/>
  <c r="E212" i="9" s="1"/>
  <c r="D138" i="9"/>
  <c r="C138" i="9"/>
  <c r="B138" i="9"/>
  <c r="A138" i="9"/>
  <c r="BS137" i="9"/>
  <c r="BQ137" i="9"/>
  <c r="I137" i="9"/>
  <c r="H137" i="9"/>
  <c r="G137" i="9"/>
  <c r="F137" i="9"/>
  <c r="F211" i="9" s="1"/>
  <c r="E137" i="9"/>
  <c r="E211" i="9" s="1"/>
  <c r="D137" i="9"/>
  <c r="D211" i="9" s="1"/>
  <c r="C137" i="9"/>
  <c r="B137" i="9"/>
  <c r="A137" i="9"/>
  <c r="BS136" i="9"/>
  <c r="BQ136" i="9"/>
  <c r="I136" i="9"/>
  <c r="H136" i="9"/>
  <c r="G136" i="9"/>
  <c r="F136" i="9"/>
  <c r="E136" i="9"/>
  <c r="D136" i="9"/>
  <c r="C136" i="9"/>
  <c r="B136" i="9"/>
  <c r="A136" i="9"/>
  <c r="BS135" i="9"/>
  <c r="BQ135" i="9"/>
  <c r="J135" i="9"/>
  <c r="I135" i="9"/>
  <c r="G135" i="9"/>
  <c r="F135" i="9"/>
  <c r="E135" i="9"/>
  <c r="D135" i="9"/>
  <c r="C135" i="9"/>
  <c r="B135" i="9"/>
  <c r="A135" i="9"/>
  <c r="BS134" i="9"/>
  <c r="BQ134" i="9"/>
  <c r="J134" i="9"/>
  <c r="I134" i="9"/>
  <c r="I208" i="9" s="1"/>
  <c r="H134" i="9"/>
  <c r="H208" i="9" s="1"/>
  <c r="G134" i="9"/>
  <c r="G208" i="9" s="1"/>
  <c r="F134" i="9"/>
  <c r="F208" i="9" s="1"/>
  <c r="E134" i="9"/>
  <c r="D134" i="9"/>
  <c r="D208" i="9" s="1"/>
  <c r="C134" i="9"/>
  <c r="B134" i="9"/>
  <c r="A134" i="9"/>
  <c r="BS133" i="9"/>
  <c r="BQ133" i="9"/>
  <c r="J133" i="9"/>
  <c r="I133" i="9"/>
  <c r="I207" i="9" s="1"/>
  <c r="H133" i="9"/>
  <c r="H207" i="9" s="1"/>
  <c r="G133" i="9"/>
  <c r="F133" i="9"/>
  <c r="F207" i="9" s="1"/>
  <c r="E133" i="9"/>
  <c r="E207" i="9" s="1"/>
  <c r="D133" i="9"/>
  <c r="D207" i="9" s="1"/>
  <c r="C133" i="9"/>
  <c r="B133" i="9"/>
  <c r="A133" i="9"/>
  <c r="BS132" i="9"/>
  <c r="BQ132" i="9"/>
  <c r="BB132" i="9"/>
  <c r="J132" i="9"/>
  <c r="I132" i="9"/>
  <c r="I206" i="9" s="1"/>
  <c r="H132" i="9"/>
  <c r="H206" i="9" s="1"/>
  <c r="G132" i="9"/>
  <c r="G206" i="9" s="1"/>
  <c r="F132" i="9"/>
  <c r="F206" i="9" s="1"/>
  <c r="E132" i="9"/>
  <c r="D132" i="9"/>
  <c r="D206" i="9" s="1"/>
  <c r="C132" i="9"/>
  <c r="B132" i="9"/>
  <c r="A132" i="9"/>
  <c r="BS131" i="9"/>
  <c r="BQ131" i="9"/>
  <c r="J131" i="9"/>
  <c r="I131" i="9"/>
  <c r="I205" i="9" s="1"/>
  <c r="H131" i="9"/>
  <c r="H205" i="9" s="1"/>
  <c r="G131" i="9"/>
  <c r="G205" i="9" s="1"/>
  <c r="F131" i="9"/>
  <c r="F205" i="9" s="1"/>
  <c r="E131" i="9"/>
  <c r="E205" i="9" s="1"/>
  <c r="D131" i="9"/>
  <c r="D205" i="9" s="1"/>
  <c r="C131" i="9"/>
  <c r="B131" i="9"/>
  <c r="A131" i="9"/>
  <c r="BS130" i="9"/>
  <c r="BQ130" i="9"/>
  <c r="T130" i="9"/>
  <c r="J130" i="9"/>
  <c r="I130" i="9"/>
  <c r="I204" i="9" s="1"/>
  <c r="H130" i="9"/>
  <c r="H204" i="9" s="1"/>
  <c r="G130" i="9"/>
  <c r="G204" i="9" s="1"/>
  <c r="F130" i="9"/>
  <c r="F204" i="9" s="1"/>
  <c r="E130" i="9"/>
  <c r="D130" i="9"/>
  <c r="D204" i="9" s="1"/>
  <c r="C130" i="9"/>
  <c r="B130" i="9"/>
  <c r="A130" i="9"/>
  <c r="BS129" i="9"/>
  <c r="BQ129" i="9"/>
  <c r="J129" i="9"/>
  <c r="I129" i="9"/>
  <c r="I203" i="9" s="1"/>
  <c r="H129" i="9"/>
  <c r="H203" i="9" s="1"/>
  <c r="G129" i="9"/>
  <c r="G203" i="9" s="1"/>
  <c r="F129" i="9"/>
  <c r="F203" i="9" s="1"/>
  <c r="E129" i="9"/>
  <c r="E203" i="9" s="1"/>
  <c r="D129" i="9"/>
  <c r="D203" i="9" s="1"/>
  <c r="C129" i="9"/>
  <c r="B129" i="9"/>
  <c r="A129" i="9"/>
  <c r="BS128" i="9"/>
  <c r="BQ128" i="9"/>
  <c r="J128" i="9"/>
  <c r="I128" i="9"/>
  <c r="I202" i="9" s="1"/>
  <c r="H128" i="9"/>
  <c r="F128" i="9"/>
  <c r="F202" i="9" s="1"/>
  <c r="D128" i="9"/>
  <c r="C128" i="9"/>
  <c r="B128" i="9"/>
  <c r="A128" i="9"/>
  <c r="BP124" i="9"/>
  <c r="BO124" i="9"/>
  <c r="BN124" i="9"/>
  <c r="BM124" i="9"/>
  <c r="BL124" i="9"/>
  <c r="BK124" i="9"/>
  <c r="BJ124" i="9"/>
  <c r="BI124" i="9"/>
  <c r="BH124" i="9"/>
  <c r="BG124" i="9"/>
  <c r="BF124" i="9"/>
  <c r="BE124" i="9"/>
  <c r="BD124" i="9"/>
  <c r="K124" i="9"/>
  <c r="J124" i="9"/>
  <c r="I124" i="9"/>
  <c r="H124" i="9"/>
  <c r="G124" i="9"/>
  <c r="F124" i="9"/>
  <c r="E124" i="9"/>
  <c r="D124" i="9"/>
  <c r="BC123" i="9"/>
  <c r="AP123" i="9"/>
  <c r="AC123" i="9"/>
  <c r="BQ122" i="9"/>
  <c r="O122" i="9"/>
  <c r="P122" i="9" s="1"/>
  <c r="N122" i="9"/>
  <c r="M122" i="9"/>
  <c r="L122" i="9"/>
  <c r="C122" i="9"/>
  <c r="B122" i="9"/>
  <c r="A122" i="9"/>
  <c r="BQ121" i="9"/>
  <c r="P121" i="9"/>
  <c r="O121" i="9"/>
  <c r="N121" i="9"/>
  <c r="M121" i="9"/>
  <c r="L121" i="9"/>
  <c r="C121" i="9"/>
  <c r="B121" i="9"/>
  <c r="A121" i="9"/>
  <c r="BQ120" i="9"/>
  <c r="O120" i="9"/>
  <c r="N120" i="9"/>
  <c r="P120" i="9" s="1"/>
  <c r="M120" i="9"/>
  <c r="L120" i="9"/>
  <c r="C120" i="9"/>
  <c r="B120" i="9"/>
  <c r="A120" i="9"/>
  <c r="C119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C118" i="9"/>
  <c r="B118" i="9"/>
  <c r="A118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O117" i="9"/>
  <c r="N117" i="9"/>
  <c r="M117" i="9"/>
  <c r="L117" i="9"/>
  <c r="P117" i="9" s="1"/>
  <c r="C117" i="9"/>
  <c r="B117" i="9"/>
  <c r="A117" i="9"/>
  <c r="BQ116" i="9"/>
  <c r="AB116" i="9"/>
  <c r="AA116" i="9"/>
  <c r="Z116" i="9"/>
  <c r="Y116" i="9"/>
  <c r="X116" i="9"/>
  <c r="W116" i="9"/>
  <c r="V116" i="9"/>
  <c r="U116" i="9"/>
  <c r="AC116" i="9" s="1"/>
  <c r="T116" i="9"/>
  <c r="S116" i="9"/>
  <c r="R116" i="9"/>
  <c r="Q116" i="9"/>
  <c r="O116" i="9"/>
  <c r="N116" i="9"/>
  <c r="M116" i="9"/>
  <c r="L116" i="9"/>
  <c r="C116" i="9"/>
  <c r="B116" i="9"/>
  <c r="A116" i="9"/>
  <c r="BQ115" i="9"/>
  <c r="P115" i="9"/>
  <c r="O115" i="9"/>
  <c r="N115" i="9"/>
  <c r="M115" i="9"/>
  <c r="L115" i="9"/>
  <c r="C115" i="9"/>
  <c r="B115" i="9"/>
  <c r="A115" i="9"/>
  <c r="BQ114" i="9"/>
  <c r="O114" i="9"/>
  <c r="N114" i="9"/>
  <c r="M114" i="9"/>
  <c r="L114" i="9"/>
  <c r="C114" i="9"/>
  <c r="B114" i="9"/>
  <c r="A114" i="9"/>
  <c r="BQ113" i="9"/>
  <c r="P113" i="9"/>
  <c r="O113" i="9"/>
  <c r="N113" i="9"/>
  <c r="M113" i="9"/>
  <c r="L113" i="9"/>
  <c r="C113" i="9"/>
  <c r="B113" i="9"/>
  <c r="A113" i="9"/>
  <c r="BQ112" i="9"/>
  <c r="O112" i="9"/>
  <c r="P112" i="9" s="1"/>
  <c r="N112" i="9"/>
  <c r="M112" i="9"/>
  <c r="L112" i="9"/>
  <c r="C112" i="9"/>
  <c r="B112" i="9"/>
  <c r="A112" i="9"/>
  <c r="BQ111" i="9"/>
  <c r="O111" i="9"/>
  <c r="N111" i="9"/>
  <c r="M111" i="9"/>
  <c r="L111" i="9"/>
  <c r="C111" i="9"/>
  <c r="B111" i="9"/>
  <c r="A111" i="9"/>
  <c r="BQ110" i="9"/>
  <c r="O110" i="9"/>
  <c r="N110" i="9"/>
  <c r="M110" i="9"/>
  <c r="L110" i="9"/>
  <c r="C110" i="9"/>
  <c r="B110" i="9"/>
  <c r="A110" i="9"/>
  <c r="BQ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C109" i="9"/>
  <c r="B109" i="9"/>
  <c r="A109" i="9"/>
  <c r="BQ108" i="9"/>
  <c r="AW108" i="9"/>
  <c r="AB108" i="9"/>
  <c r="AA108" i="9"/>
  <c r="X108" i="9"/>
  <c r="U108" i="9"/>
  <c r="P108" i="9"/>
  <c r="O108" i="9"/>
  <c r="N108" i="9"/>
  <c r="M108" i="9"/>
  <c r="L108" i="9"/>
  <c r="C108" i="9"/>
  <c r="B108" i="9"/>
  <c r="A108" i="9"/>
  <c r="BQ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O107" i="9"/>
  <c r="P107" i="9" s="1"/>
  <c r="N107" i="9"/>
  <c r="M107" i="9"/>
  <c r="L107" i="9"/>
  <c r="C107" i="9"/>
  <c r="B107" i="9"/>
  <c r="A107" i="9"/>
  <c r="BQ106" i="9"/>
  <c r="AM106" i="9"/>
  <c r="AJ106" i="9"/>
  <c r="AB106" i="9"/>
  <c r="AA106" i="9"/>
  <c r="Z106" i="9"/>
  <c r="Y106" i="9"/>
  <c r="X106" i="9"/>
  <c r="W106" i="9"/>
  <c r="V106" i="9"/>
  <c r="U106" i="9"/>
  <c r="T106" i="9"/>
  <c r="S106" i="9"/>
  <c r="O106" i="9"/>
  <c r="N106" i="9"/>
  <c r="M106" i="9"/>
  <c r="L106" i="9"/>
  <c r="C106" i="9"/>
  <c r="B106" i="9"/>
  <c r="A106" i="9"/>
  <c r="BQ105" i="9"/>
  <c r="P105" i="9"/>
  <c r="C105" i="9"/>
  <c r="B105" i="9"/>
  <c r="A105" i="9"/>
  <c r="BQ104" i="9"/>
  <c r="AB104" i="9"/>
  <c r="AA104" i="9"/>
  <c r="Z104" i="9"/>
  <c r="Y104" i="9"/>
  <c r="X104" i="9"/>
  <c r="W104" i="9"/>
  <c r="V104" i="9"/>
  <c r="U104" i="9"/>
  <c r="P104" i="9"/>
  <c r="C104" i="9"/>
  <c r="B104" i="9"/>
  <c r="A104" i="9"/>
  <c r="BQ103" i="9"/>
  <c r="AW103" i="9"/>
  <c r="AK103" i="9"/>
  <c r="P103" i="9"/>
  <c r="C103" i="9"/>
  <c r="B103" i="9"/>
  <c r="A103" i="9"/>
  <c r="BQ102" i="9"/>
  <c r="AA102" i="9"/>
  <c r="Z102" i="9"/>
  <c r="Y102" i="9"/>
  <c r="V102" i="9"/>
  <c r="T102" i="9"/>
  <c r="O102" i="9"/>
  <c r="N102" i="9"/>
  <c r="M102" i="9"/>
  <c r="L102" i="9"/>
  <c r="C102" i="9"/>
  <c r="B102" i="9"/>
  <c r="A102" i="9"/>
  <c r="BQ101" i="9"/>
  <c r="BB101" i="9"/>
  <c r="BA101" i="9"/>
  <c r="AZ101" i="9"/>
  <c r="AY101" i="9"/>
  <c r="AX101" i="9"/>
  <c r="AW101" i="9"/>
  <c r="AV101" i="9"/>
  <c r="AU101" i="9"/>
  <c r="BC101" i="9" s="1"/>
  <c r="AT101" i="9"/>
  <c r="AS101" i="9"/>
  <c r="AR101" i="9"/>
  <c r="AQ101" i="9"/>
  <c r="AO101" i="9"/>
  <c r="AN101" i="9"/>
  <c r="AM101" i="9"/>
  <c r="AL101" i="9"/>
  <c r="AK101" i="9"/>
  <c r="AJ101" i="9"/>
  <c r="AI101" i="9"/>
  <c r="AH101" i="9"/>
  <c r="AE101" i="9"/>
  <c r="AB101" i="9"/>
  <c r="AA101" i="9"/>
  <c r="Z101" i="9"/>
  <c r="Y101" i="9"/>
  <c r="X101" i="9"/>
  <c r="W101" i="9"/>
  <c r="V101" i="9"/>
  <c r="U101" i="9"/>
  <c r="P101" i="9"/>
  <c r="O101" i="9"/>
  <c r="N101" i="9"/>
  <c r="M101" i="9"/>
  <c r="L101" i="9"/>
  <c r="C101" i="9"/>
  <c r="B101" i="9"/>
  <c r="A101" i="9"/>
  <c r="BQ100" i="9"/>
  <c r="AX100" i="9"/>
  <c r="AW100" i="9"/>
  <c r="AT100" i="9"/>
  <c r="AM100" i="9"/>
  <c r="AL100" i="9"/>
  <c r="AI100" i="9"/>
  <c r="Y100" i="9"/>
  <c r="X100" i="9"/>
  <c r="W100" i="9"/>
  <c r="V100" i="9"/>
  <c r="U100" i="9"/>
  <c r="T100" i="9"/>
  <c r="S100" i="9"/>
  <c r="R100" i="9"/>
  <c r="O100" i="9"/>
  <c r="N100" i="9"/>
  <c r="M100" i="9"/>
  <c r="L100" i="9"/>
  <c r="P100" i="9" s="1"/>
  <c r="C100" i="9"/>
  <c r="B100" i="9"/>
  <c r="A100" i="9"/>
  <c r="BQ99" i="9"/>
  <c r="AX99" i="9"/>
  <c r="AV99" i="9"/>
  <c r="AS99" i="9"/>
  <c r="AM99" i="9"/>
  <c r="AK99" i="9"/>
  <c r="AG99" i="9"/>
  <c r="AA99" i="9"/>
  <c r="Z99" i="9"/>
  <c r="Y99" i="9"/>
  <c r="X99" i="9"/>
  <c r="V99" i="9"/>
  <c r="U99" i="9"/>
  <c r="T99" i="9"/>
  <c r="R99" i="9"/>
  <c r="Q99" i="9"/>
  <c r="O99" i="9"/>
  <c r="N99" i="9"/>
  <c r="M99" i="9"/>
  <c r="P99" i="9" s="1"/>
  <c r="L99" i="9"/>
  <c r="C99" i="9"/>
  <c r="B99" i="9"/>
  <c r="A99" i="9"/>
  <c r="BQ98" i="9"/>
  <c r="AY98" i="9"/>
  <c r="AV98" i="9"/>
  <c r="AK98" i="9"/>
  <c r="AG98" i="9"/>
  <c r="AB98" i="9"/>
  <c r="AA98" i="9"/>
  <c r="Z98" i="9"/>
  <c r="Y98" i="9"/>
  <c r="X98" i="9"/>
  <c r="W98" i="9"/>
  <c r="V98" i="9"/>
  <c r="U98" i="9"/>
  <c r="T98" i="9"/>
  <c r="S98" i="9"/>
  <c r="R98" i="9"/>
  <c r="Q98" i="9"/>
  <c r="AC98" i="9" s="1"/>
  <c r="BS98" i="9" s="1"/>
  <c r="P98" i="9"/>
  <c r="O98" i="9"/>
  <c r="N98" i="9"/>
  <c r="M98" i="9"/>
  <c r="L98" i="9"/>
  <c r="C98" i="9"/>
  <c r="B98" i="9"/>
  <c r="A98" i="9"/>
  <c r="BQ97" i="9"/>
  <c r="AL97" i="9"/>
  <c r="AI97" i="9"/>
  <c r="AB97" i="9"/>
  <c r="AA97" i="9"/>
  <c r="Z97" i="9"/>
  <c r="Y97" i="9"/>
  <c r="X97" i="9"/>
  <c r="W97" i="9"/>
  <c r="V97" i="9"/>
  <c r="U97" i="9"/>
  <c r="T97" i="9"/>
  <c r="S97" i="9"/>
  <c r="R97" i="9"/>
  <c r="O97" i="9"/>
  <c r="N97" i="9"/>
  <c r="M97" i="9"/>
  <c r="M124" i="9" s="1"/>
  <c r="L97" i="9"/>
  <c r="C97" i="9"/>
  <c r="B97" i="9"/>
  <c r="A97" i="9"/>
  <c r="I93" i="9"/>
  <c r="F93" i="9"/>
  <c r="D93" i="9"/>
  <c r="AB92" i="9"/>
  <c r="AB154" i="9" s="1"/>
  <c r="AB196" i="9" s="1"/>
  <c r="AA92" i="9"/>
  <c r="AA154" i="9" s="1"/>
  <c r="AA196" i="9" s="1"/>
  <c r="Z92" i="9"/>
  <c r="Z154" i="9" s="1"/>
  <c r="Z196" i="9" s="1"/>
  <c r="Y92" i="9"/>
  <c r="Y154" i="9" s="1"/>
  <c r="Y196" i="9" s="1"/>
  <c r="X92" i="9"/>
  <c r="X154" i="9" s="1"/>
  <c r="X196" i="9" s="1"/>
  <c r="W92" i="9"/>
  <c r="W154" i="9" s="1"/>
  <c r="W196" i="9" s="1"/>
  <c r="V92" i="9"/>
  <c r="V154" i="9" s="1"/>
  <c r="V196" i="9" s="1"/>
  <c r="U92" i="9"/>
  <c r="U154" i="9" s="1"/>
  <c r="U196" i="9" s="1"/>
  <c r="T92" i="9"/>
  <c r="T154" i="9" s="1"/>
  <c r="T196" i="9" s="1"/>
  <c r="S92" i="9"/>
  <c r="S154" i="9" s="1"/>
  <c r="S196" i="9" s="1"/>
  <c r="R92" i="9"/>
  <c r="R154" i="9" s="1"/>
  <c r="R196" i="9" s="1"/>
  <c r="Q92" i="9"/>
  <c r="Q154" i="9" s="1"/>
  <c r="O92" i="9"/>
  <c r="O154" i="9" s="1"/>
  <c r="O196" i="9" s="1"/>
  <c r="N92" i="9"/>
  <c r="N154" i="9" s="1"/>
  <c r="N196" i="9" s="1"/>
  <c r="M92" i="9"/>
  <c r="L92" i="9"/>
  <c r="L154" i="9" s="1"/>
  <c r="L196" i="9" s="1"/>
  <c r="K92" i="9"/>
  <c r="K154" i="9" s="1"/>
  <c r="K196" i="9" s="1"/>
  <c r="BP91" i="9"/>
  <c r="BO91" i="9"/>
  <c r="BN91" i="9"/>
  <c r="BM91" i="9"/>
  <c r="BL91" i="9"/>
  <c r="BK91" i="9"/>
  <c r="BJ91" i="9"/>
  <c r="BI91" i="9"/>
  <c r="BH91" i="9"/>
  <c r="BG91" i="9"/>
  <c r="BF91" i="9"/>
  <c r="BE91" i="9"/>
  <c r="O91" i="9"/>
  <c r="O153" i="9" s="1"/>
  <c r="N91" i="9"/>
  <c r="N153" i="9" s="1"/>
  <c r="M91" i="9"/>
  <c r="M153" i="9" s="1"/>
  <c r="L91" i="9"/>
  <c r="L153" i="9" s="1"/>
  <c r="K91" i="9"/>
  <c r="K153" i="9" s="1"/>
  <c r="J91" i="9"/>
  <c r="J153" i="9" s="1"/>
  <c r="C91" i="9"/>
  <c r="A91" i="9"/>
  <c r="BP90" i="9"/>
  <c r="BO90" i="9"/>
  <c r="BN90" i="9"/>
  <c r="BM90" i="9"/>
  <c r="BL90" i="9"/>
  <c r="BK90" i="9"/>
  <c r="BJ90" i="9"/>
  <c r="BI90" i="9"/>
  <c r="BH90" i="9"/>
  <c r="BQ90" i="9" s="1"/>
  <c r="BG90" i="9"/>
  <c r="BF90" i="9"/>
  <c r="BE90" i="9"/>
  <c r="O90" i="9"/>
  <c r="O152" i="9" s="1"/>
  <c r="N90" i="9"/>
  <c r="N152" i="9" s="1"/>
  <c r="M90" i="9"/>
  <c r="M152" i="9" s="1"/>
  <c r="L90" i="9"/>
  <c r="L152" i="9" s="1"/>
  <c r="K90" i="9"/>
  <c r="K152" i="9" s="1"/>
  <c r="J90" i="9"/>
  <c r="J152" i="9" s="1"/>
  <c r="H90" i="9"/>
  <c r="H152" i="9" s="1"/>
  <c r="C90" i="9"/>
  <c r="A90" i="9"/>
  <c r="BP89" i="9"/>
  <c r="BO89" i="9"/>
  <c r="BN89" i="9"/>
  <c r="BM89" i="9"/>
  <c r="BL89" i="9"/>
  <c r="BK89" i="9"/>
  <c r="BJ89" i="9"/>
  <c r="BI89" i="9"/>
  <c r="BH89" i="9"/>
  <c r="BG89" i="9"/>
  <c r="BF89" i="9"/>
  <c r="BE89" i="9"/>
  <c r="BQ89" i="9" s="1"/>
  <c r="O89" i="9"/>
  <c r="O151" i="9" s="1"/>
  <c r="N89" i="9"/>
  <c r="N151" i="9" s="1"/>
  <c r="M89" i="9"/>
  <c r="M151" i="9" s="1"/>
  <c r="L89" i="9"/>
  <c r="L151" i="9" s="1"/>
  <c r="K89" i="9"/>
  <c r="K151" i="9" s="1"/>
  <c r="J89" i="9"/>
  <c r="J151" i="9" s="1"/>
  <c r="H89" i="9"/>
  <c r="C89" i="9"/>
  <c r="A89" i="9"/>
  <c r="P88" i="9"/>
  <c r="O88" i="9"/>
  <c r="N88" i="9"/>
  <c r="M88" i="9"/>
  <c r="L88" i="9"/>
  <c r="K88" i="9"/>
  <c r="C88" i="9"/>
  <c r="B88" i="9"/>
  <c r="BP87" i="9"/>
  <c r="BO87" i="9"/>
  <c r="BN87" i="9"/>
  <c r="BM87" i="9"/>
  <c r="BL87" i="9"/>
  <c r="BK87" i="9"/>
  <c r="BJ87" i="9"/>
  <c r="BI87" i="9"/>
  <c r="BH87" i="9"/>
  <c r="BG87" i="9"/>
  <c r="BF87" i="9"/>
  <c r="BE87" i="9"/>
  <c r="O87" i="9"/>
  <c r="O149" i="9" s="1"/>
  <c r="N87" i="9"/>
  <c r="N149" i="9" s="1"/>
  <c r="M87" i="9"/>
  <c r="M149" i="9" s="1"/>
  <c r="L87" i="9"/>
  <c r="L149" i="9" s="1"/>
  <c r="K87" i="9"/>
  <c r="K149" i="9" s="1"/>
  <c r="J87" i="9"/>
  <c r="J149" i="9" s="1"/>
  <c r="H87" i="9"/>
  <c r="C87" i="9"/>
  <c r="B87" i="9"/>
  <c r="A87" i="9"/>
  <c r="BP86" i="9"/>
  <c r="BO86" i="9"/>
  <c r="BN86" i="9"/>
  <c r="BM86" i="9"/>
  <c r="BL86" i="9"/>
  <c r="BK86" i="9"/>
  <c r="BJ86" i="9"/>
  <c r="BI86" i="9"/>
  <c r="BH86" i="9"/>
  <c r="BG86" i="9"/>
  <c r="BF86" i="9"/>
  <c r="BE86" i="9"/>
  <c r="O86" i="9"/>
  <c r="O148" i="9" s="1"/>
  <c r="N86" i="9"/>
  <c r="N148" i="9" s="1"/>
  <c r="M86" i="9"/>
  <c r="M148" i="9" s="1"/>
  <c r="L86" i="9"/>
  <c r="L148" i="9" s="1"/>
  <c r="K86" i="9"/>
  <c r="K148" i="9" s="1"/>
  <c r="J86" i="9"/>
  <c r="J148" i="9" s="1"/>
  <c r="H86" i="9"/>
  <c r="C86" i="9"/>
  <c r="B86" i="9"/>
  <c r="A86" i="9"/>
  <c r="BP85" i="9"/>
  <c r="BO85" i="9"/>
  <c r="BN85" i="9"/>
  <c r="BM85" i="9"/>
  <c r="BL85" i="9"/>
  <c r="BK85" i="9"/>
  <c r="BJ85" i="9"/>
  <c r="BI85" i="9"/>
  <c r="BQ85" i="9" s="1"/>
  <c r="BH85" i="9"/>
  <c r="BG85" i="9"/>
  <c r="BF85" i="9"/>
  <c r="BE85" i="9"/>
  <c r="O85" i="9"/>
  <c r="O147" i="9" s="1"/>
  <c r="N85" i="9"/>
  <c r="N147" i="9" s="1"/>
  <c r="M85" i="9"/>
  <c r="M147" i="9" s="1"/>
  <c r="L85" i="9"/>
  <c r="L147" i="9" s="1"/>
  <c r="K85" i="9"/>
  <c r="K147" i="9" s="1"/>
  <c r="J85" i="9"/>
  <c r="J147" i="9" s="1"/>
  <c r="H85" i="9"/>
  <c r="H147" i="9" s="1"/>
  <c r="C85" i="9"/>
  <c r="B85" i="9"/>
  <c r="A85" i="9"/>
  <c r="BP84" i="9"/>
  <c r="BO84" i="9"/>
  <c r="BN84" i="9"/>
  <c r="BM84" i="9"/>
  <c r="BL84" i="9"/>
  <c r="BK84" i="9"/>
  <c r="BJ84" i="9"/>
  <c r="BI84" i="9"/>
  <c r="BH84" i="9"/>
  <c r="BG84" i="9"/>
  <c r="BF84" i="9"/>
  <c r="BE84" i="9"/>
  <c r="P84" i="9"/>
  <c r="O84" i="9"/>
  <c r="O146" i="9" s="1"/>
  <c r="N84" i="9"/>
  <c r="N146" i="9" s="1"/>
  <c r="M84" i="9"/>
  <c r="M146" i="9" s="1"/>
  <c r="L84" i="9"/>
  <c r="L146" i="9" s="1"/>
  <c r="K84" i="9"/>
  <c r="K146" i="9" s="1"/>
  <c r="J84" i="9"/>
  <c r="J146" i="9" s="1"/>
  <c r="C84" i="9"/>
  <c r="B84" i="9"/>
  <c r="A84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O83" i="9"/>
  <c r="O145" i="9" s="1"/>
  <c r="N83" i="9"/>
  <c r="N145" i="9" s="1"/>
  <c r="M83" i="9"/>
  <c r="L83" i="9"/>
  <c r="L145" i="9" s="1"/>
  <c r="K83" i="9"/>
  <c r="K145" i="9" s="1"/>
  <c r="J83" i="9"/>
  <c r="J145" i="9" s="1"/>
  <c r="H83" i="9"/>
  <c r="H145" i="9" s="1"/>
  <c r="C83" i="9"/>
  <c r="B83" i="9"/>
  <c r="A83" i="9"/>
  <c r="BP82" i="9"/>
  <c r="BO82" i="9"/>
  <c r="BN82" i="9"/>
  <c r="BM82" i="9"/>
  <c r="BL82" i="9"/>
  <c r="BK82" i="9"/>
  <c r="BJ82" i="9"/>
  <c r="BI82" i="9"/>
  <c r="BH82" i="9"/>
  <c r="BG82" i="9"/>
  <c r="BF82" i="9"/>
  <c r="BE82" i="9"/>
  <c r="O82" i="9"/>
  <c r="O144" i="9" s="1"/>
  <c r="N82" i="9"/>
  <c r="N144" i="9" s="1"/>
  <c r="M82" i="9"/>
  <c r="M144" i="9" s="1"/>
  <c r="L82" i="9"/>
  <c r="L144" i="9" s="1"/>
  <c r="J82" i="9"/>
  <c r="J144" i="9" s="1"/>
  <c r="H82" i="9"/>
  <c r="C82" i="9"/>
  <c r="B82" i="9"/>
  <c r="A82" i="9"/>
  <c r="BP81" i="9"/>
  <c r="BO81" i="9"/>
  <c r="BN81" i="9"/>
  <c r="BM81" i="9"/>
  <c r="BL81" i="9"/>
  <c r="BK81" i="9"/>
  <c r="BJ81" i="9"/>
  <c r="BI81" i="9"/>
  <c r="BH81" i="9"/>
  <c r="BG81" i="9"/>
  <c r="BF81" i="9"/>
  <c r="BE81" i="9"/>
  <c r="BQ81" i="9" s="1"/>
  <c r="P81" i="9"/>
  <c r="O81" i="9"/>
  <c r="O143" i="9" s="1"/>
  <c r="N81" i="9"/>
  <c r="N143" i="9" s="1"/>
  <c r="M81" i="9"/>
  <c r="M143" i="9" s="1"/>
  <c r="L81" i="9"/>
  <c r="L143" i="9" s="1"/>
  <c r="K81" i="9"/>
  <c r="K143" i="9" s="1"/>
  <c r="J81" i="9"/>
  <c r="J143" i="9" s="1"/>
  <c r="C81" i="9"/>
  <c r="B81" i="9"/>
  <c r="A81" i="9"/>
  <c r="BP80" i="9"/>
  <c r="BO80" i="9"/>
  <c r="BN80" i="9"/>
  <c r="BM80" i="9"/>
  <c r="BL80" i="9"/>
  <c r="BK80" i="9"/>
  <c r="BJ80" i="9"/>
  <c r="BI80" i="9"/>
  <c r="BH80" i="9"/>
  <c r="BG80" i="9"/>
  <c r="BF80" i="9"/>
  <c r="BE80" i="9"/>
  <c r="O80" i="9"/>
  <c r="O142" i="9" s="1"/>
  <c r="N80" i="9"/>
  <c r="M80" i="9"/>
  <c r="M142" i="9" s="1"/>
  <c r="L80" i="9"/>
  <c r="L142" i="9" s="1"/>
  <c r="K80" i="9"/>
  <c r="K142" i="9" s="1"/>
  <c r="J80" i="9"/>
  <c r="J142" i="9" s="1"/>
  <c r="C80" i="9"/>
  <c r="B80" i="9"/>
  <c r="A80" i="9"/>
  <c r="BP79" i="9"/>
  <c r="BO79" i="9"/>
  <c r="BN79" i="9"/>
  <c r="BM79" i="9"/>
  <c r="BL79" i="9"/>
  <c r="BK79" i="9"/>
  <c r="BJ79" i="9"/>
  <c r="BI79" i="9"/>
  <c r="BH79" i="9"/>
  <c r="BG79" i="9"/>
  <c r="BF79" i="9"/>
  <c r="BE79" i="9"/>
  <c r="O79" i="9"/>
  <c r="O141" i="9" s="1"/>
  <c r="N79" i="9"/>
  <c r="N141" i="9" s="1"/>
  <c r="M79" i="9"/>
  <c r="M141" i="9" s="1"/>
  <c r="L79" i="9"/>
  <c r="L141" i="9" s="1"/>
  <c r="K79" i="9"/>
  <c r="K141" i="9" s="1"/>
  <c r="J79" i="9"/>
  <c r="C79" i="9"/>
  <c r="B79" i="9"/>
  <c r="A79" i="9"/>
  <c r="BP78" i="9"/>
  <c r="BO78" i="9"/>
  <c r="BN78" i="9"/>
  <c r="BM78" i="9"/>
  <c r="BL78" i="9"/>
  <c r="BK78" i="9"/>
  <c r="BJ78" i="9"/>
  <c r="BI78" i="9"/>
  <c r="BH78" i="9"/>
  <c r="BG78" i="9"/>
  <c r="BF78" i="9"/>
  <c r="BE78" i="9"/>
  <c r="AB78" i="9"/>
  <c r="AB140" i="9" s="1"/>
  <c r="AA78" i="9"/>
  <c r="AA140" i="9" s="1"/>
  <c r="Z78" i="9"/>
  <c r="Z140" i="9" s="1"/>
  <c r="Y78" i="9"/>
  <c r="Y140" i="9" s="1"/>
  <c r="X78" i="9"/>
  <c r="X140" i="9" s="1"/>
  <c r="W78" i="9"/>
  <c r="W140" i="9" s="1"/>
  <c r="V78" i="9"/>
  <c r="V140" i="9" s="1"/>
  <c r="U78" i="9"/>
  <c r="U140" i="9" s="1"/>
  <c r="T78" i="9"/>
  <c r="T140" i="9" s="1"/>
  <c r="S78" i="9"/>
  <c r="S140" i="9" s="1"/>
  <c r="R78" i="9"/>
  <c r="R140" i="9" s="1"/>
  <c r="Q78" i="9"/>
  <c r="P78" i="9"/>
  <c r="O78" i="9"/>
  <c r="O140" i="9" s="1"/>
  <c r="N78" i="9"/>
  <c r="N140" i="9" s="1"/>
  <c r="M78" i="9"/>
  <c r="M140" i="9" s="1"/>
  <c r="L78" i="9"/>
  <c r="L140" i="9" s="1"/>
  <c r="K78" i="9"/>
  <c r="K140" i="9" s="1"/>
  <c r="J78" i="9"/>
  <c r="C78" i="9"/>
  <c r="B78" i="9"/>
  <c r="A78" i="9"/>
  <c r="BP77" i="9"/>
  <c r="BO77" i="9"/>
  <c r="BN77" i="9"/>
  <c r="BM77" i="9"/>
  <c r="BL77" i="9"/>
  <c r="BK77" i="9"/>
  <c r="BJ77" i="9"/>
  <c r="BI77" i="9"/>
  <c r="BH77" i="9"/>
  <c r="BG77" i="9"/>
  <c r="BF77" i="9"/>
  <c r="BE77" i="9"/>
  <c r="AX77" i="9"/>
  <c r="AW77" i="9"/>
  <c r="AW139" i="9" s="1"/>
  <c r="AB77" i="9"/>
  <c r="AB139" i="9" s="1"/>
  <c r="AA77" i="9"/>
  <c r="AA139" i="9" s="1"/>
  <c r="Z77" i="9"/>
  <c r="Z139" i="9" s="1"/>
  <c r="X77" i="9"/>
  <c r="X139" i="9" s="1"/>
  <c r="U77" i="9"/>
  <c r="U139" i="9" s="1"/>
  <c r="O77" i="9"/>
  <c r="O139" i="9" s="1"/>
  <c r="N77" i="9"/>
  <c r="N139" i="9" s="1"/>
  <c r="M77" i="9"/>
  <c r="M139" i="9" s="1"/>
  <c r="L77" i="9"/>
  <c r="L139" i="9" s="1"/>
  <c r="K77" i="9"/>
  <c r="K139" i="9" s="1"/>
  <c r="J77" i="9"/>
  <c r="C77" i="9"/>
  <c r="B77" i="9"/>
  <c r="A77" i="9"/>
  <c r="BP76" i="9"/>
  <c r="BO76" i="9"/>
  <c r="BN76" i="9"/>
  <c r="BM76" i="9"/>
  <c r="BL76" i="9"/>
  <c r="BK76" i="9"/>
  <c r="BJ76" i="9"/>
  <c r="BI76" i="9"/>
  <c r="BH76" i="9"/>
  <c r="BQ76" i="9" s="1"/>
  <c r="BG76" i="9"/>
  <c r="BF76" i="9"/>
  <c r="BE76" i="9"/>
  <c r="AB76" i="9"/>
  <c r="AB138" i="9" s="1"/>
  <c r="AA76" i="9"/>
  <c r="AA138" i="9" s="1"/>
  <c r="Z76" i="9"/>
  <c r="Z138" i="9" s="1"/>
  <c r="Y76" i="9"/>
  <c r="Y138" i="9" s="1"/>
  <c r="X76" i="9"/>
  <c r="W76" i="9"/>
  <c r="V76" i="9"/>
  <c r="V138" i="9" s="1"/>
  <c r="U76" i="9"/>
  <c r="U138" i="9" s="1"/>
  <c r="T76" i="9"/>
  <c r="T138" i="9" s="1"/>
  <c r="S76" i="9"/>
  <c r="S138" i="9" s="1"/>
  <c r="R76" i="9"/>
  <c r="R138" i="9" s="1"/>
  <c r="Q76" i="9"/>
  <c r="Q138" i="9" s="1"/>
  <c r="O76" i="9"/>
  <c r="N76" i="9"/>
  <c r="N138" i="9" s="1"/>
  <c r="M76" i="9"/>
  <c r="M138" i="9" s="1"/>
  <c r="L76" i="9"/>
  <c r="L138" i="9" s="1"/>
  <c r="K76" i="9"/>
  <c r="K138" i="9" s="1"/>
  <c r="J76" i="9"/>
  <c r="J138" i="9" s="1"/>
  <c r="C76" i="9"/>
  <c r="B76" i="9"/>
  <c r="A76" i="9"/>
  <c r="BP75" i="9"/>
  <c r="BO75" i="9"/>
  <c r="BN75" i="9"/>
  <c r="BM75" i="9"/>
  <c r="BL75" i="9"/>
  <c r="BK75" i="9"/>
  <c r="BJ75" i="9"/>
  <c r="BI75" i="9"/>
  <c r="BH75" i="9"/>
  <c r="BG75" i="9"/>
  <c r="BF75" i="9"/>
  <c r="BE75" i="9"/>
  <c r="AM75" i="9"/>
  <c r="AM137" i="9" s="1"/>
  <c r="AL75" i="9"/>
  <c r="AL137" i="9" s="1"/>
  <c r="AJ75" i="9"/>
  <c r="AJ137" i="9" s="1"/>
  <c r="AD75" i="9"/>
  <c r="AB75" i="9"/>
  <c r="AB137" i="9" s="1"/>
  <c r="AA75" i="9"/>
  <c r="AA137" i="9" s="1"/>
  <c r="Z75" i="9"/>
  <c r="Z137" i="9" s="1"/>
  <c r="Y75" i="9"/>
  <c r="Y137" i="9" s="1"/>
  <c r="X75" i="9"/>
  <c r="X137" i="9" s="1"/>
  <c r="W75" i="9"/>
  <c r="W137" i="9" s="1"/>
  <c r="V75" i="9"/>
  <c r="V137" i="9" s="1"/>
  <c r="U75" i="9"/>
  <c r="U137" i="9" s="1"/>
  <c r="T75" i="9"/>
  <c r="T137" i="9" s="1"/>
  <c r="S75" i="9"/>
  <c r="S137" i="9" s="1"/>
  <c r="O75" i="9"/>
  <c r="O137" i="9" s="1"/>
  <c r="N75" i="9"/>
  <c r="M75" i="9"/>
  <c r="M137" i="9" s="1"/>
  <c r="L75" i="9"/>
  <c r="L137" i="9" s="1"/>
  <c r="K75" i="9"/>
  <c r="J75" i="9"/>
  <c r="J137" i="9" s="1"/>
  <c r="C75" i="9"/>
  <c r="B75" i="9"/>
  <c r="A75" i="9"/>
  <c r="BP74" i="9"/>
  <c r="BO74" i="9"/>
  <c r="BN74" i="9"/>
  <c r="BM74" i="9"/>
  <c r="BL74" i="9"/>
  <c r="BK74" i="9"/>
  <c r="BJ74" i="9"/>
  <c r="BI74" i="9"/>
  <c r="BH74" i="9"/>
  <c r="BG74" i="9"/>
  <c r="BF74" i="9"/>
  <c r="BE74" i="9"/>
  <c r="BQ74" i="9" s="1"/>
  <c r="P74" i="9"/>
  <c r="O74" i="9"/>
  <c r="O136" i="9" s="1"/>
  <c r="N74" i="9"/>
  <c r="N136" i="9" s="1"/>
  <c r="M74" i="9"/>
  <c r="M136" i="9" s="1"/>
  <c r="L74" i="9"/>
  <c r="L136" i="9" s="1"/>
  <c r="J74" i="9"/>
  <c r="C74" i="9"/>
  <c r="B74" i="9"/>
  <c r="A74" i="9"/>
  <c r="BP73" i="9"/>
  <c r="BO73" i="9"/>
  <c r="BN73" i="9"/>
  <c r="BM73" i="9"/>
  <c r="BL73" i="9"/>
  <c r="BK73" i="9"/>
  <c r="BJ73" i="9"/>
  <c r="BI73" i="9"/>
  <c r="BH73" i="9"/>
  <c r="BG73" i="9"/>
  <c r="BF73" i="9"/>
  <c r="BE73" i="9"/>
  <c r="AB73" i="9"/>
  <c r="AB135" i="9" s="1"/>
  <c r="AA73" i="9"/>
  <c r="AA135" i="9" s="1"/>
  <c r="Z73" i="9"/>
  <c r="Z135" i="9" s="1"/>
  <c r="Y73" i="9"/>
  <c r="Y135" i="9" s="1"/>
  <c r="X73" i="9"/>
  <c r="X135" i="9" s="1"/>
  <c r="W73" i="9"/>
  <c r="W135" i="9" s="1"/>
  <c r="V73" i="9"/>
  <c r="V135" i="9" s="1"/>
  <c r="U73" i="9"/>
  <c r="U135" i="9" s="1"/>
  <c r="O73" i="9"/>
  <c r="O135" i="9" s="1"/>
  <c r="N73" i="9"/>
  <c r="N135" i="9" s="1"/>
  <c r="M73" i="9"/>
  <c r="M135" i="9" s="1"/>
  <c r="L73" i="9"/>
  <c r="L135" i="9" s="1"/>
  <c r="H73" i="9"/>
  <c r="H135" i="9" s="1"/>
  <c r="C73" i="9"/>
  <c r="B73" i="9"/>
  <c r="A73" i="9"/>
  <c r="BP72" i="9"/>
  <c r="BO72" i="9"/>
  <c r="BN72" i="9"/>
  <c r="BM72" i="9"/>
  <c r="BL72" i="9"/>
  <c r="BK72" i="9"/>
  <c r="BJ72" i="9"/>
  <c r="BI72" i="9"/>
  <c r="BH72" i="9"/>
  <c r="BG72" i="9"/>
  <c r="BF72" i="9"/>
  <c r="BE72" i="9"/>
  <c r="BQ72" i="9" s="1"/>
  <c r="AY72" i="9"/>
  <c r="AY134" i="9" s="1"/>
  <c r="AX72" i="9"/>
  <c r="AX134" i="9" s="1"/>
  <c r="AW72" i="9"/>
  <c r="AW134" i="9" s="1"/>
  <c r="AK72" i="9"/>
  <c r="AK134" i="9" s="1"/>
  <c r="R72" i="9"/>
  <c r="R134" i="9" s="1"/>
  <c r="O72" i="9"/>
  <c r="O134" i="9" s="1"/>
  <c r="N72" i="9"/>
  <c r="N134" i="9" s="1"/>
  <c r="M72" i="9"/>
  <c r="M134" i="9" s="1"/>
  <c r="L72" i="9"/>
  <c r="L134" i="9" s="1"/>
  <c r="C72" i="9"/>
  <c r="B72" i="9"/>
  <c r="A72" i="9"/>
  <c r="BP71" i="9"/>
  <c r="BO71" i="9"/>
  <c r="BN71" i="9"/>
  <c r="BM71" i="9"/>
  <c r="BL71" i="9"/>
  <c r="BK71" i="9"/>
  <c r="BJ71" i="9"/>
  <c r="BI71" i="9"/>
  <c r="BH71" i="9"/>
  <c r="BG71" i="9"/>
  <c r="BF71" i="9"/>
  <c r="BE71" i="9"/>
  <c r="BQ71" i="9" s="1"/>
  <c r="AA71" i="9"/>
  <c r="AA133" i="9" s="1"/>
  <c r="Z71" i="9"/>
  <c r="Z133" i="9" s="1"/>
  <c r="Y71" i="9"/>
  <c r="Y133" i="9" s="1"/>
  <c r="V71" i="9"/>
  <c r="V133" i="9" s="1"/>
  <c r="T71" i="9"/>
  <c r="T133" i="9" s="1"/>
  <c r="S71" i="9"/>
  <c r="S133" i="9" s="1"/>
  <c r="R71" i="9"/>
  <c r="R133" i="9" s="1"/>
  <c r="O71" i="9"/>
  <c r="O133" i="9" s="1"/>
  <c r="N71" i="9"/>
  <c r="N133" i="9" s="1"/>
  <c r="M71" i="9"/>
  <c r="M133" i="9" s="1"/>
  <c r="L71" i="9"/>
  <c r="L133" i="9" s="1"/>
  <c r="C71" i="9"/>
  <c r="B71" i="9"/>
  <c r="A71" i="9"/>
  <c r="BP70" i="9"/>
  <c r="BO70" i="9"/>
  <c r="BN70" i="9"/>
  <c r="BM70" i="9"/>
  <c r="BL70" i="9"/>
  <c r="BK70" i="9"/>
  <c r="BJ70" i="9"/>
  <c r="BI70" i="9"/>
  <c r="BH70" i="9"/>
  <c r="BG70" i="9"/>
  <c r="BF70" i="9"/>
  <c r="BE70" i="9"/>
  <c r="BQ70" i="9" s="1"/>
  <c r="BB70" i="9"/>
  <c r="BA70" i="9"/>
  <c r="BA132" i="9" s="1"/>
  <c r="AZ70" i="9"/>
  <c r="AZ132" i="9" s="1"/>
  <c r="AY70" i="9"/>
  <c r="AY132" i="9" s="1"/>
  <c r="AX70" i="9"/>
  <c r="AX132" i="9" s="1"/>
  <c r="AW70" i="9"/>
  <c r="AW132" i="9" s="1"/>
  <c r="AV70" i="9"/>
  <c r="AU70" i="9"/>
  <c r="AU132" i="9" s="1"/>
  <c r="AT70" i="9"/>
  <c r="AT132" i="9" s="1"/>
  <c r="AS70" i="9"/>
  <c r="AS132" i="9" s="1"/>
  <c r="AR70" i="9"/>
  <c r="AR132" i="9" s="1"/>
  <c r="AQ70" i="9"/>
  <c r="AO70" i="9"/>
  <c r="AO132" i="9" s="1"/>
  <c r="AN70" i="9"/>
  <c r="AM70" i="9"/>
  <c r="AL70" i="9"/>
  <c r="AL132" i="9" s="1"/>
  <c r="AK70" i="9"/>
  <c r="AK132" i="9" s="1"/>
  <c r="AJ70" i="9"/>
  <c r="AJ132" i="9" s="1"/>
  <c r="AI70" i="9"/>
  <c r="AI132" i="9" s="1"/>
  <c r="AH70" i="9"/>
  <c r="AH132" i="9" s="1"/>
  <c r="AB70" i="9"/>
  <c r="AB132" i="9" s="1"/>
  <c r="AA70" i="9"/>
  <c r="AA132" i="9" s="1"/>
  <c r="Z70" i="9"/>
  <c r="Z132" i="9" s="1"/>
  <c r="Y70" i="9"/>
  <c r="Y132" i="9" s="1"/>
  <c r="X70" i="9"/>
  <c r="X132" i="9" s="1"/>
  <c r="W70" i="9"/>
  <c r="W132" i="9" s="1"/>
  <c r="V70" i="9"/>
  <c r="V132" i="9" s="1"/>
  <c r="U70" i="9"/>
  <c r="U132" i="9" s="1"/>
  <c r="O70" i="9"/>
  <c r="O132" i="9" s="1"/>
  <c r="N70" i="9"/>
  <c r="N132" i="9" s="1"/>
  <c r="M70" i="9"/>
  <c r="M132" i="9" s="1"/>
  <c r="L70" i="9"/>
  <c r="L132" i="9" s="1"/>
  <c r="C70" i="9"/>
  <c r="B70" i="9"/>
  <c r="A70" i="9"/>
  <c r="BP69" i="9"/>
  <c r="BO69" i="9"/>
  <c r="BN69" i="9"/>
  <c r="BM69" i="9"/>
  <c r="BL69" i="9"/>
  <c r="BK69" i="9"/>
  <c r="BJ69" i="9"/>
  <c r="BI69" i="9"/>
  <c r="BH69" i="9"/>
  <c r="BG69" i="9"/>
  <c r="BF69" i="9"/>
  <c r="BE69" i="9"/>
  <c r="AX69" i="9"/>
  <c r="AX131" i="9" s="1"/>
  <c r="AW69" i="9"/>
  <c r="AW131" i="9" s="1"/>
  <c r="AT69" i="9"/>
  <c r="AT131" i="9" s="1"/>
  <c r="AM69" i="9"/>
  <c r="AM131" i="9" s="1"/>
  <c r="AL69" i="9"/>
  <c r="AL131" i="9" s="1"/>
  <c r="AI69" i="9"/>
  <c r="AI131" i="9" s="1"/>
  <c r="Y69" i="9"/>
  <c r="Y131" i="9" s="1"/>
  <c r="X69" i="9"/>
  <c r="X131" i="9" s="1"/>
  <c r="W69" i="9"/>
  <c r="W131" i="9" s="1"/>
  <c r="V69" i="9"/>
  <c r="V131" i="9" s="1"/>
  <c r="U69" i="9"/>
  <c r="U131" i="9" s="1"/>
  <c r="T69" i="9"/>
  <c r="T131" i="9" s="1"/>
  <c r="S69" i="9"/>
  <c r="S131" i="9" s="1"/>
  <c r="R69" i="9"/>
  <c r="R131" i="9" s="1"/>
  <c r="O69" i="9"/>
  <c r="O131" i="9" s="1"/>
  <c r="N69" i="9"/>
  <c r="N131" i="9" s="1"/>
  <c r="M69" i="9"/>
  <c r="M131" i="9" s="1"/>
  <c r="L69" i="9"/>
  <c r="L131" i="9" s="1"/>
  <c r="C69" i="9"/>
  <c r="B69" i="9"/>
  <c r="A69" i="9"/>
  <c r="BP68" i="9"/>
  <c r="BO68" i="9"/>
  <c r="BN68" i="9"/>
  <c r="BM68" i="9"/>
  <c r="BL68" i="9"/>
  <c r="BK68" i="9"/>
  <c r="BJ68" i="9"/>
  <c r="BI68" i="9"/>
  <c r="BH68" i="9"/>
  <c r="BG68" i="9"/>
  <c r="BF68" i="9"/>
  <c r="BE68" i="9"/>
  <c r="BQ68" i="9" s="1"/>
  <c r="AX68" i="9"/>
  <c r="AX130" i="9" s="1"/>
  <c r="AV68" i="9"/>
  <c r="AV130" i="9" s="1"/>
  <c r="AS68" i="9"/>
  <c r="AS130" i="9" s="1"/>
  <c r="AM68" i="9"/>
  <c r="AM130" i="9" s="1"/>
  <c r="AK68" i="9"/>
  <c r="AI68" i="9"/>
  <c r="AI130" i="9" s="1"/>
  <c r="AH68" i="9"/>
  <c r="AH130" i="9" s="1"/>
  <c r="AG68" i="9"/>
  <c r="AG130" i="9" s="1"/>
  <c r="AA68" i="9"/>
  <c r="AA130" i="9" s="1"/>
  <c r="Z68" i="9"/>
  <c r="Z130" i="9" s="1"/>
  <c r="Y68" i="9"/>
  <c r="Y130" i="9" s="1"/>
  <c r="X68" i="9"/>
  <c r="X130" i="9" s="1"/>
  <c r="V68" i="9"/>
  <c r="U68" i="9"/>
  <c r="T68" i="9"/>
  <c r="S68" i="9"/>
  <c r="S130" i="9" s="1"/>
  <c r="R68" i="9"/>
  <c r="R130" i="9" s="1"/>
  <c r="Q68" i="9"/>
  <c r="Q130" i="9" s="1"/>
  <c r="O68" i="9"/>
  <c r="O130" i="9" s="1"/>
  <c r="N68" i="9"/>
  <c r="N130" i="9" s="1"/>
  <c r="M68" i="9"/>
  <c r="M130" i="9" s="1"/>
  <c r="L68" i="9"/>
  <c r="L130" i="9" s="1"/>
  <c r="C68" i="9"/>
  <c r="B68" i="9"/>
  <c r="A68" i="9"/>
  <c r="BP67" i="9"/>
  <c r="BO67" i="9"/>
  <c r="BN67" i="9"/>
  <c r="BM67" i="9"/>
  <c r="BL67" i="9"/>
  <c r="BK67" i="9"/>
  <c r="BJ67" i="9"/>
  <c r="BI67" i="9"/>
  <c r="BH67" i="9"/>
  <c r="BG67" i="9"/>
  <c r="BF67" i="9"/>
  <c r="BE67" i="9"/>
  <c r="BQ67" i="9" s="1"/>
  <c r="AY67" i="9"/>
  <c r="AY129" i="9" s="1"/>
  <c r="AV67" i="9"/>
  <c r="AK67" i="9"/>
  <c r="AK129" i="9" s="1"/>
  <c r="AH67" i="9"/>
  <c r="AH129" i="9" s="1"/>
  <c r="AG67" i="9"/>
  <c r="AG129" i="9" s="1"/>
  <c r="AB67" i="9"/>
  <c r="AB129" i="9" s="1"/>
  <c r="AA67" i="9"/>
  <c r="AA129" i="9" s="1"/>
  <c r="Z67" i="9"/>
  <c r="Z129" i="9" s="1"/>
  <c r="Y67" i="9"/>
  <c r="X67" i="9"/>
  <c r="X129" i="9" s="1"/>
  <c r="W67" i="9"/>
  <c r="W129" i="9" s="1"/>
  <c r="V67" i="9"/>
  <c r="V129" i="9" s="1"/>
  <c r="U67" i="9"/>
  <c r="U129" i="9" s="1"/>
  <c r="T67" i="9"/>
  <c r="T129" i="9" s="1"/>
  <c r="S67" i="9"/>
  <c r="S129" i="9" s="1"/>
  <c r="R67" i="9"/>
  <c r="R129" i="9" s="1"/>
  <c r="O67" i="9"/>
  <c r="O129" i="9" s="1"/>
  <c r="N67" i="9"/>
  <c r="N129" i="9" s="1"/>
  <c r="M67" i="9"/>
  <c r="M129" i="9" s="1"/>
  <c r="L67" i="9"/>
  <c r="L129" i="9" s="1"/>
  <c r="C67" i="9"/>
  <c r="B67" i="9"/>
  <c r="A67" i="9"/>
  <c r="BP66" i="9"/>
  <c r="BO66" i="9"/>
  <c r="BN66" i="9"/>
  <c r="BM66" i="9"/>
  <c r="BM93" i="9" s="1"/>
  <c r="BL66" i="9"/>
  <c r="BL93" i="9" s="1"/>
  <c r="BK66" i="9"/>
  <c r="BJ66" i="9"/>
  <c r="BI66" i="9"/>
  <c r="BH66" i="9"/>
  <c r="BG66" i="9"/>
  <c r="BF66" i="9"/>
  <c r="BE66" i="9"/>
  <c r="BQ66" i="9" s="1"/>
  <c r="AL66" i="9"/>
  <c r="AI66" i="9"/>
  <c r="AB66" i="9"/>
  <c r="AA66" i="9"/>
  <c r="Z66" i="9"/>
  <c r="Y66" i="9"/>
  <c r="Y128" i="9" s="1"/>
  <c r="X66" i="9"/>
  <c r="X128" i="9" s="1"/>
  <c r="W66" i="9"/>
  <c r="V66" i="9"/>
  <c r="U66" i="9"/>
  <c r="T66" i="9"/>
  <c r="S66" i="9"/>
  <c r="R66" i="9"/>
  <c r="O66" i="9"/>
  <c r="N66" i="9"/>
  <c r="M66" i="9"/>
  <c r="L66" i="9"/>
  <c r="G66" i="9"/>
  <c r="E66" i="9"/>
  <c r="C66" i="9"/>
  <c r="B66" i="9"/>
  <c r="A66" i="9"/>
  <c r="BP62" i="9"/>
  <c r="BO62" i="9"/>
  <c r="BN62" i="9"/>
  <c r="BM62" i="9"/>
  <c r="BL62" i="9"/>
  <c r="BK62" i="9"/>
  <c r="BJ62" i="9"/>
  <c r="BI62" i="9"/>
  <c r="BH62" i="9"/>
  <c r="BG62" i="9"/>
  <c r="BF62" i="9"/>
  <c r="BE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B62" i="9"/>
  <c r="AA62" i="9"/>
  <c r="Z62" i="9"/>
  <c r="Y62" i="9"/>
  <c r="X62" i="9"/>
  <c r="W62" i="9"/>
  <c r="V62" i="9"/>
  <c r="U62" i="9"/>
  <c r="T62" i="9"/>
  <c r="S62" i="9"/>
  <c r="R62" i="9"/>
  <c r="Q62" i="9"/>
  <c r="O62" i="9"/>
  <c r="N62" i="9"/>
  <c r="M62" i="9"/>
  <c r="L62" i="9"/>
  <c r="K62" i="9"/>
  <c r="J62" i="9"/>
  <c r="I62" i="9"/>
  <c r="H62" i="9"/>
  <c r="G62" i="9"/>
  <c r="F62" i="9"/>
  <c r="E62" i="9"/>
  <c r="D62" i="9"/>
  <c r="BC61" i="9"/>
  <c r="AP61" i="9"/>
  <c r="P61" i="9"/>
  <c r="BV60" i="9"/>
  <c r="BT60" i="9"/>
  <c r="BQ60" i="9"/>
  <c r="BC60" i="9"/>
  <c r="AP60" i="9"/>
  <c r="AC60" i="9"/>
  <c r="BS60" i="9" s="1"/>
  <c r="P60" i="9"/>
  <c r="C60" i="9"/>
  <c r="B60" i="9"/>
  <c r="A60" i="9"/>
  <c r="BQ59" i="9"/>
  <c r="BC59" i="9"/>
  <c r="AP59" i="9"/>
  <c r="BV59" i="9" s="1"/>
  <c r="AC59" i="9"/>
  <c r="BS59" i="9" s="1"/>
  <c r="P59" i="9"/>
  <c r="C59" i="9"/>
  <c r="B59" i="9"/>
  <c r="A59" i="9"/>
  <c r="BV58" i="9"/>
  <c r="BT58" i="9"/>
  <c r="BS58" i="9"/>
  <c r="BQ58" i="9"/>
  <c r="BC58" i="9"/>
  <c r="AP58" i="9"/>
  <c r="AC58" i="9"/>
  <c r="P58" i="9"/>
  <c r="C58" i="9"/>
  <c r="B58" i="9"/>
  <c r="A58" i="9"/>
  <c r="C57" i="9"/>
  <c r="BQ56" i="9"/>
  <c r="BC56" i="9"/>
  <c r="AP56" i="9"/>
  <c r="BV56" i="9" s="1"/>
  <c r="AC56" i="9"/>
  <c r="BS56" i="9" s="1"/>
  <c r="P56" i="9"/>
  <c r="C56" i="9"/>
  <c r="B56" i="9"/>
  <c r="A56" i="9"/>
  <c r="BT55" i="9"/>
  <c r="BS55" i="9"/>
  <c r="BQ55" i="9"/>
  <c r="BC55" i="9"/>
  <c r="AP55" i="9"/>
  <c r="BV55" i="9" s="1"/>
  <c r="AC55" i="9"/>
  <c r="P55" i="9"/>
  <c r="C55" i="9"/>
  <c r="B55" i="9"/>
  <c r="A55" i="9"/>
  <c r="BV54" i="9"/>
  <c r="BT54" i="9"/>
  <c r="BQ54" i="9"/>
  <c r="BC54" i="9"/>
  <c r="AP54" i="9"/>
  <c r="AC54" i="9"/>
  <c r="BS54" i="9" s="1"/>
  <c r="P54" i="9"/>
  <c r="C54" i="9"/>
  <c r="B54" i="9"/>
  <c r="A54" i="9"/>
  <c r="BQ53" i="9"/>
  <c r="BC53" i="9"/>
  <c r="AP53" i="9"/>
  <c r="BV53" i="9" s="1"/>
  <c r="AC53" i="9"/>
  <c r="BS53" i="9" s="1"/>
  <c r="P53" i="9"/>
  <c r="C53" i="9"/>
  <c r="B53" i="9"/>
  <c r="A53" i="9"/>
  <c r="BV52" i="9"/>
  <c r="BT52" i="9"/>
  <c r="BS52" i="9"/>
  <c r="BQ52" i="9"/>
  <c r="BC52" i="9"/>
  <c r="AP52" i="9"/>
  <c r="AC52" i="9"/>
  <c r="P52" i="9"/>
  <c r="C52" i="9"/>
  <c r="B52" i="9"/>
  <c r="A52" i="9"/>
  <c r="BQ51" i="9"/>
  <c r="BC51" i="9"/>
  <c r="AP51" i="9"/>
  <c r="BT51" i="9" s="1"/>
  <c r="AC51" i="9"/>
  <c r="BS51" i="9" s="1"/>
  <c r="P51" i="9"/>
  <c r="C51" i="9"/>
  <c r="B51" i="9"/>
  <c r="A51" i="9"/>
  <c r="BS50" i="9"/>
  <c r="BQ50" i="9"/>
  <c r="BC50" i="9"/>
  <c r="BT50" i="9" s="1"/>
  <c r="AP50" i="9"/>
  <c r="BV50" i="9" s="1"/>
  <c r="AC50" i="9"/>
  <c r="P50" i="9"/>
  <c r="C50" i="9"/>
  <c r="B50" i="9"/>
  <c r="A50" i="9"/>
  <c r="BV49" i="9"/>
  <c r="BT49" i="9"/>
  <c r="BQ49" i="9"/>
  <c r="BC49" i="9"/>
  <c r="AP49" i="9"/>
  <c r="AC49" i="9"/>
  <c r="P49" i="9"/>
  <c r="BS49" i="9" s="1"/>
  <c r="C49" i="9"/>
  <c r="B49" i="9"/>
  <c r="A49" i="9"/>
  <c r="BQ48" i="9"/>
  <c r="BC48" i="9"/>
  <c r="AP48" i="9"/>
  <c r="BV48" i="9" s="1"/>
  <c r="AC48" i="9"/>
  <c r="BS48" i="9" s="1"/>
  <c r="P48" i="9"/>
  <c r="C48" i="9"/>
  <c r="B48" i="9"/>
  <c r="A48" i="9"/>
  <c r="BT47" i="9"/>
  <c r="BS47" i="9"/>
  <c r="BQ47" i="9"/>
  <c r="BC47" i="9"/>
  <c r="AP47" i="9"/>
  <c r="BV47" i="9" s="1"/>
  <c r="AC47" i="9"/>
  <c r="P47" i="9"/>
  <c r="C47" i="9"/>
  <c r="B47" i="9"/>
  <c r="A47" i="9"/>
  <c r="BV46" i="9"/>
  <c r="BT46" i="9"/>
  <c r="BQ46" i="9"/>
  <c r="BC46" i="9"/>
  <c r="AP46" i="9"/>
  <c r="AC46" i="9"/>
  <c r="P46" i="9"/>
  <c r="C46" i="9"/>
  <c r="B46" i="9"/>
  <c r="A46" i="9"/>
  <c r="BQ45" i="9"/>
  <c r="BC45" i="9"/>
  <c r="BT45" i="9" s="1"/>
  <c r="AP45" i="9"/>
  <c r="BV45" i="9" s="1"/>
  <c r="AC45" i="9"/>
  <c r="BS45" i="9" s="1"/>
  <c r="P45" i="9"/>
  <c r="C45" i="9"/>
  <c r="B45" i="9"/>
  <c r="A45" i="9"/>
  <c r="BV44" i="9"/>
  <c r="BT44" i="9"/>
  <c r="BS44" i="9"/>
  <c r="BQ44" i="9"/>
  <c r="BC44" i="9"/>
  <c r="AP44" i="9"/>
  <c r="AC44" i="9"/>
  <c r="P44" i="9"/>
  <c r="C44" i="9"/>
  <c r="B44" i="9"/>
  <c r="A44" i="9"/>
  <c r="BQ43" i="9"/>
  <c r="BC43" i="9"/>
  <c r="AP43" i="9"/>
  <c r="BT43" i="9" s="1"/>
  <c r="AC43" i="9"/>
  <c r="BS43" i="9" s="1"/>
  <c r="P43" i="9"/>
  <c r="C43" i="9"/>
  <c r="B43" i="9"/>
  <c r="A43" i="9"/>
  <c r="BS42" i="9"/>
  <c r="BQ42" i="9"/>
  <c r="BC42" i="9"/>
  <c r="BT42" i="9" s="1"/>
  <c r="AP42" i="9"/>
  <c r="BV42" i="9" s="1"/>
  <c r="AC42" i="9"/>
  <c r="P42" i="9"/>
  <c r="C42" i="9"/>
  <c r="B42" i="9"/>
  <c r="A42" i="9"/>
  <c r="BV41" i="9"/>
  <c r="BT41" i="9"/>
  <c r="BQ41" i="9"/>
  <c r="BC41" i="9"/>
  <c r="AP41" i="9"/>
  <c r="AC41" i="9"/>
  <c r="P41" i="9"/>
  <c r="BS41" i="9" s="1"/>
  <c r="C41" i="9"/>
  <c r="B41" i="9"/>
  <c r="A41" i="9"/>
  <c r="BQ40" i="9"/>
  <c r="BC40" i="9"/>
  <c r="AP40" i="9"/>
  <c r="AC40" i="9"/>
  <c r="BS40" i="9" s="1"/>
  <c r="P40" i="9"/>
  <c r="C40" i="9"/>
  <c r="B40" i="9"/>
  <c r="A40" i="9"/>
  <c r="BT39" i="9"/>
  <c r="BS39" i="9"/>
  <c r="BQ39" i="9"/>
  <c r="BC39" i="9"/>
  <c r="AP39" i="9"/>
  <c r="BV39" i="9" s="1"/>
  <c r="AC39" i="9"/>
  <c r="P39" i="9"/>
  <c r="C39" i="9"/>
  <c r="B39" i="9"/>
  <c r="A39" i="9"/>
  <c r="BV38" i="9"/>
  <c r="BT38" i="9"/>
  <c r="BQ38" i="9"/>
  <c r="BC38" i="9"/>
  <c r="AP38" i="9"/>
  <c r="AC38" i="9"/>
  <c r="P38" i="9"/>
  <c r="C38" i="9"/>
  <c r="B38" i="9"/>
  <c r="A38" i="9"/>
  <c r="BQ37" i="9"/>
  <c r="BC37" i="9"/>
  <c r="AP37" i="9"/>
  <c r="BV37" i="9" s="1"/>
  <c r="AC37" i="9"/>
  <c r="BS37" i="9" s="1"/>
  <c r="P37" i="9"/>
  <c r="C37" i="9"/>
  <c r="B37" i="9"/>
  <c r="A37" i="9"/>
  <c r="BV36" i="9"/>
  <c r="BT36" i="9"/>
  <c r="BS36" i="9"/>
  <c r="BQ36" i="9"/>
  <c r="BC36" i="9"/>
  <c r="AP36" i="9"/>
  <c r="AC36" i="9"/>
  <c r="P36" i="9"/>
  <c r="C36" i="9"/>
  <c r="B36" i="9"/>
  <c r="A36" i="9"/>
  <c r="BQ35" i="9"/>
  <c r="BQ62" i="9" s="1"/>
  <c r="BC35" i="9"/>
  <c r="AP35" i="9"/>
  <c r="BT35" i="9" s="1"/>
  <c r="AC35" i="9"/>
  <c r="P35" i="9"/>
  <c r="P62" i="9" s="1"/>
  <c r="C35" i="9"/>
  <c r="B35" i="9"/>
  <c r="A35" i="9"/>
  <c r="O32" i="9"/>
  <c r="N32" i="9"/>
  <c r="K32" i="9"/>
  <c r="BP31" i="9"/>
  <c r="BO31" i="9"/>
  <c r="BN31" i="9"/>
  <c r="BM31" i="9"/>
  <c r="BL31" i="9"/>
  <c r="BK31" i="9"/>
  <c r="BJ31" i="9"/>
  <c r="BI31" i="9"/>
  <c r="BH31" i="9"/>
  <c r="BG31" i="9"/>
  <c r="BF31" i="9"/>
  <c r="BE31" i="9"/>
  <c r="O31" i="9"/>
  <c r="N31" i="9"/>
  <c r="M31" i="9"/>
  <c r="L31" i="9"/>
  <c r="K31" i="9"/>
  <c r="J31" i="9"/>
  <c r="I31" i="9"/>
  <c r="H31" i="9"/>
  <c r="AD30" i="9"/>
  <c r="AE30" i="9" s="1"/>
  <c r="AF30" i="9" s="1"/>
  <c r="AG30" i="9" s="1"/>
  <c r="AH30" i="9" s="1"/>
  <c r="AI30" i="9" s="1"/>
  <c r="AJ30" i="9" s="1"/>
  <c r="AK30" i="9" s="1"/>
  <c r="AL30" i="9" s="1"/>
  <c r="AM30" i="9" s="1"/>
  <c r="AN30" i="9" s="1"/>
  <c r="AO30" i="9" s="1"/>
  <c r="AC30" i="9"/>
  <c r="P30" i="9"/>
  <c r="T29" i="9"/>
  <c r="S29" i="9"/>
  <c r="R29" i="9"/>
  <c r="R122" i="9" s="1"/>
  <c r="Q29" i="9"/>
  <c r="Q122" i="9" s="1"/>
  <c r="P29" i="9"/>
  <c r="BQ28" i="9"/>
  <c r="Q28" i="9"/>
  <c r="Q121" i="9" s="1"/>
  <c r="P28" i="9"/>
  <c r="R28" i="9" s="1"/>
  <c r="R79" i="9" s="1"/>
  <c r="BQ27" i="9"/>
  <c r="T27" i="9"/>
  <c r="S27" i="9"/>
  <c r="R27" i="9"/>
  <c r="R120" i="9" s="1"/>
  <c r="Q27" i="9"/>
  <c r="Q120" i="9" s="1"/>
  <c r="P27" i="9"/>
  <c r="BS25" i="9"/>
  <c r="BQ25" i="9"/>
  <c r="AF25" i="9"/>
  <c r="AE25" i="9"/>
  <c r="AE118" i="9" s="1"/>
  <c r="AD25" i="9"/>
  <c r="AD118" i="9" s="1"/>
  <c r="AC25" i="9"/>
  <c r="P25" i="9"/>
  <c r="BS24" i="9"/>
  <c r="AE24" i="9"/>
  <c r="AD24" i="9"/>
  <c r="AD117" i="9" s="1"/>
  <c r="AC24" i="9"/>
  <c r="P24" i="9"/>
  <c r="AD23" i="9"/>
  <c r="AC23" i="9"/>
  <c r="BS23" i="9" s="1"/>
  <c r="P23" i="9"/>
  <c r="G23" i="9"/>
  <c r="F23" i="9"/>
  <c r="E23" i="9"/>
  <c r="D23" i="9"/>
  <c r="R22" i="9"/>
  <c r="Q22" i="9"/>
  <c r="Q84" i="9" s="1"/>
  <c r="P22" i="9"/>
  <c r="G22" i="9"/>
  <c r="F22" i="9"/>
  <c r="E22" i="9"/>
  <c r="D22" i="9"/>
  <c r="BQ21" i="9"/>
  <c r="Q21" i="9"/>
  <c r="P21" i="9"/>
  <c r="R21" i="9" s="1"/>
  <c r="G21" i="9"/>
  <c r="F21" i="9"/>
  <c r="E21" i="9"/>
  <c r="D21" i="9"/>
  <c r="BQ20" i="9"/>
  <c r="R20" i="9"/>
  <c r="R82" i="9" s="1"/>
  <c r="Q20" i="9"/>
  <c r="P20" i="9"/>
  <c r="G20" i="9"/>
  <c r="F20" i="9"/>
  <c r="E20" i="9"/>
  <c r="D20" i="9"/>
  <c r="BQ19" i="9"/>
  <c r="Q19" i="9"/>
  <c r="P19" i="9"/>
  <c r="R19" i="9" s="1"/>
  <c r="G19" i="9"/>
  <c r="F19" i="9"/>
  <c r="E19" i="9"/>
  <c r="D19" i="9"/>
  <c r="BQ18" i="9"/>
  <c r="Q18" i="9"/>
  <c r="P18" i="9"/>
  <c r="R18" i="9" s="1"/>
  <c r="G18" i="9"/>
  <c r="F18" i="9"/>
  <c r="E18" i="9"/>
  <c r="D18" i="9"/>
  <c r="BQ17" i="9"/>
  <c r="R17" i="9"/>
  <c r="Q17" i="9"/>
  <c r="P17" i="9"/>
  <c r="G17" i="9"/>
  <c r="F17" i="9"/>
  <c r="E17" i="9"/>
  <c r="D17" i="9"/>
  <c r="BS16" i="9"/>
  <c r="BQ16" i="9"/>
  <c r="AD16" i="9"/>
  <c r="AC16" i="9"/>
  <c r="P16" i="9"/>
  <c r="G16" i="9"/>
  <c r="F16" i="9"/>
  <c r="E16" i="9"/>
  <c r="D16" i="9"/>
  <c r="BQ15" i="9"/>
  <c r="AX15" i="9"/>
  <c r="AG15" i="9"/>
  <c r="AF15" i="9"/>
  <c r="AF108" i="9" s="1"/>
  <c r="AE15" i="9"/>
  <c r="AE108" i="9" s="1"/>
  <c r="AD15" i="9"/>
  <c r="AD77" i="9" s="1"/>
  <c r="AC15" i="9"/>
  <c r="Z15" i="9"/>
  <c r="Z108" i="9" s="1"/>
  <c r="Y15" i="9"/>
  <c r="V15" i="9"/>
  <c r="P15" i="9"/>
  <c r="Q15" i="9" s="1"/>
  <c r="G15" i="9"/>
  <c r="F15" i="9"/>
  <c r="E15" i="9"/>
  <c r="D15" i="9"/>
  <c r="BQ14" i="9"/>
  <c r="AG14" i="9"/>
  <c r="AF14" i="9"/>
  <c r="AE14" i="9"/>
  <c r="AD14" i="9"/>
  <c r="AD107" i="9" s="1"/>
  <c r="AC14" i="9"/>
  <c r="BS14" i="9" s="1"/>
  <c r="P14" i="9"/>
  <c r="G14" i="9"/>
  <c r="F14" i="9"/>
  <c r="E14" i="9"/>
  <c r="D14" i="9"/>
  <c r="BQ13" i="9"/>
  <c r="AQ13" i="9"/>
  <c r="AO13" i="9"/>
  <c r="AN13" i="9"/>
  <c r="AN106" i="9" s="1"/>
  <c r="AL13" i="9"/>
  <c r="AL106" i="9" s="1"/>
  <c r="AK13" i="9"/>
  <c r="AK106" i="9" s="1"/>
  <c r="AE13" i="9"/>
  <c r="AE75" i="9" s="1"/>
  <c r="AD13" i="9"/>
  <c r="AD106" i="9" s="1"/>
  <c r="AC13" i="9"/>
  <c r="Q13" i="9"/>
  <c r="P13" i="9"/>
  <c r="BS13" i="9" s="1"/>
  <c r="G13" i="9"/>
  <c r="F13" i="9"/>
  <c r="E13" i="9"/>
  <c r="D13" i="9"/>
  <c r="BQ12" i="9"/>
  <c r="Q12" i="9"/>
  <c r="S12" i="9" s="1"/>
  <c r="U12" i="9" s="1"/>
  <c r="P12" i="9"/>
  <c r="R12" i="9" s="1"/>
  <c r="G12" i="9"/>
  <c r="F12" i="9"/>
  <c r="E12" i="9"/>
  <c r="D12" i="9"/>
  <c r="BQ11" i="9"/>
  <c r="AF11" i="9"/>
  <c r="AE11" i="9"/>
  <c r="AD11" i="9"/>
  <c r="AD104" i="9" s="1"/>
  <c r="AC11" i="9"/>
  <c r="BS11" i="9" s="1"/>
  <c r="Q11" i="9"/>
  <c r="P11" i="9"/>
  <c r="R11" i="9" s="1"/>
  <c r="G11" i="9"/>
  <c r="F11" i="9"/>
  <c r="E11" i="9"/>
  <c r="D11" i="9"/>
  <c r="BQ10" i="9"/>
  <c r="BA10" i="9"/>
  <c r="AZ10" i="9"/>
  <c r="AZ103" i="9" s="1"/>
  <c r="AY10" i="9"/>
  <c r="AY103" i="9" s="1"/>
  <c r="AX10" i="9"/>
  <c r="AX103" i="9" s="1"/>
  <c r="AN10" i="9"/>
  <c r="AM10" i="9"/>
  <c r="AL10" i="9"/>
  <c r="V10" i="9"/>
  <c r="T10" i="9"/>
  <c r="T103" i="9" s="1"/>
  <c r="S10" i="9"/>
  <c r="S103" i="9" s="1"/>
  <c r="R10" i="9"/>
  <c r="R103" i="9" s="1"/>
  <c r="Q10" i="9"/>
  <c r="Q103" i="9" s="1"/>
  <c r="P10" i="9"/>
  <c r="E10" i="9"/>
  <c r="D10" i="9"/>
  <c r="BS9" i="9"/>
  <c r="BQ9" i="9"/>
  <c r="AC9" i="9"/>
  <c r="AB9" i="9"/>
  <c r="X9" i="9"/>
  <c r="W9" i="9"/>
  <c r="W102" i="9" s="1"/>
  <c r="U9" i="9"/>
  <c r="U102" i="9" s="1"/>
  <c r="S9" i="9"/>
  <c r="S102" i="9" s="1"/>
  <c r="R9" i="9"/>
  <c r="R102" i="9" s="1"/>
  <c r="Q9" i="9"/>
  <c r="Q102" i="9" s="1"/>
  <c r="P9" i="9"/>
  <c r="G9" i="9"/>
  <c r="F9" i="9"/>
  <c r="E9" i="9"/>
  <c r="D9" i="9"/>
  <c r="BQ8" i="9"/>
  <c r="BC8" i="9"/>
  <c r="AP8" i="9"/>
  <c r="BV8" i="9" s="1"/>
  <c r="AF8" i="9"/>
  <c r="AE8" i="9"/>
  <c r="AE70" i="9" s="1"/>
  <c r="AE132" i="9" s="1"/>
  <c r="AD8" i="9"/>
  <c r="AD101" i="9" s="1"/>
  <c r="AC8" i="9"/>
  <c r="S8" i="9"/>
  <c r="S101" i="9" s="1"/>
  <c r="R8" i="9"/>
  <c r="Q8" i="9"/>
  <c r="Q101" i="9" s="1"/>
  <c r="P8" i="9"/>
  <c r="G8" i="9"/>
  <c r="F8" i="9"/>
  <c r="E8" i="9"/>
  <c r="D8" i="9"/>
  <c r="BQ7" i="9"/>
  <c r="AZ7" i="9"/>
  <c r="AY7" i="9"/>
  <c r="AY100" i="9" s="1"/>
  <c r="AV7" i="9"/>
  <c r="AU7" i="9"/>
  <c r="AU100" i="9" s="1"/>
  <c r="AN7" i="9"/>
  <c r="AK7" i="9"/>
  <c r="AJ7" i="9"/>
  <c r="AJ100" i="9" s="1"/>
  <c r="Z7" i="9"/>
  <c r="Q7" i="9"/>
  <c r="Q100" i="9" s="1"/>
  <c r="P7" i="9"/>
  <c r="F7" i="9"/>
  <c r="E7" i="9"/>
  <c r="D7" i="9"/>
  <c r="BS6" i="9"/>
  <c r="BQ6" i="9"/>
  <c r="AZ6" i="9"/>
  <c r="AY6" i="9"/>
  <c r="AY99" i="9" s="1"/>
  <c r="AW6" i="9"/>
  <c r="AW99" i="9" s="1"/>
  <c r="AU6" i="9"/>
  <c r="AT6" i="9"/>
  <c r="AT99" i="9" s="1"/>
  <c r="AN6" i="9"/>
  <c r="AL6" i="9"/>
  <c r="AJ6" i="9"/>
  <c r="AI6" i="9"/>
  <c r="AI99" i="9" s="1"/>
  <c r="AH6" i="9"/>
  <c r="AH99" i="9" s="1"/>
  <c r="AD6" i="9"/>
  <c r="AC6" i="9"/>
  <c r="AB6" i="9"/>
  <c r="AB99" i="9" s="1"/>
  <c r="W6" i="9"/>
  <c r="S6" i="9"/>
  <c r="S99" i="9" s="1"/>
  <c r="P6" i="9"/>
  <c r="G6" i="9"/>
  <c r="F6" i="9"/>
  <c r="E6" i="9"/>
  <c r="E1" i="9" s="1"/>
  <c r="D6" i="9"/>
  <c r="BQ5" i="9"/>
  <c r="AZ5" i="9"/>
  <c r="AW5" i="9"/>
  <c r="AN5" i="9"/>
  <c r="AM5" i="9"/>
  <c r="AM98" i="9" s="1"/>
  <c r="AL5" i="9"/>
  <c r="AL98" i="9" s="1"/>
  <c r="AI5" i="9"/>
  <c r="AI67" i="9" s="1"/>
  <c r="AH5" i="9"/>
  <c r="AH98" i="9" s="1"/>
  <c r="AD5" i="9"/>
  <c r="AC5" i="9"/>
  <c r="BS5" i="9" s="1"/>
  <c r="Q5" i="9"/>
  <c r="Q67" i="9" s="1"/>
  <c r="P5" i="9"/>
  <c r="G5" i="9"/>
  <c r="F5" i="9"/>
  <c r="E5" i="9"/>
  <c r="D5" i="9"/>
  <c r="BQ4" i="9"/>
  <c r="AM4" i="9"/>
  <c r="AK4" i="9"/>
  <c r="AJ4" i="9"/>
  <c r="AJ97" i="9" s="1"/>
  <c r="AG4" i="9"/>
  <c r="AF4" i="9"/>
  <c r="AF97" i="9" s="1"/>
  <c r="AE4" i="9"/>
  <c r="AE97" i="9" s="1"/>
  <c r="AD4" i="9"/>
  <c r="AD97" i="9" s="1"/>
  <c r="AC4" i="9"/>
  <c r="Q4" i="9"/>
  <c r="P4" i="9"/>
  <c r="P31" i="9" s="1"/>
  <c r="D4" i="9"/>
  <c r="P1" i="9"/>
  <c r="O1" i="9"/>
  <c r="G227" i="8"/>
  <c r="F227" i="8"/>
  <c r="E227" i="8"/>
  <c r="D227" i="8"/>
  <c r="C227" i="8"/>
  <c r="B227" i="8"/>
  <c r="A227" i="8"/>
  <c r="C226" i="8"/>
  <c r="B226" i="8"/>
  <c r="A226" i="8"/>
  <c r="C225" i="8"/>
  <c r="B225" i="8"/>
  <c r="A225" i="8"/>
  <c r="C224" i="8"/>
  <c r="C223" i="8"/>
  <c r="B223" i="8"/>
  <c r="A223" i="8"/>
  <c r="C222" i="8"/>
  <c r="B222" i="8"/>
  <c r="A222" i="8"/>
  <c r="C221" i="8"/>
  <c r="B221" i="8"/>
  <c r="A221" i="8"/>
  <c r="C220" i="8"/>
  <c r="B220" i="8"/>
  <c r="A220" i="8"/>
  <c r="C219" i="8"/>
  <c r="B219" i="8"/>
  <c r="A219" i="8"/>
  <c r="C218" i="8"/>
  <c r="B218" i="8"/>
  <c r="A218" i="8"/>
  <c r="C217" i="8"/>
  <c r="B217" i="8"/>
  <c r="A217" i="8"/>
  <c r="C216" i="8"/>
  <c r="B216" i="8"/>
  <c r="A216" i="8"/>
  <c r="C215" i="8"/>
  <c r="B215" i="8"/>
  <c r="A215" i="8"/>
  <c r="C214" i="8"/>
  <c r="B214" i="8"/>
  <c r="A214" i="8"/>
  <c r="C213" i="8"/>
  <c r="B213" i="8"/>
  <c r="A213" i="8"/>
  <c r="C212" i="8"/>
  <c r="B212" i="8"/>
  <c r="A212" i="8"/>
  <c r="C211" i="8"/>
  <c r="B211" i="8"/>
  <c r="A211" i="8"/>
  <c r="C210" i="8"/>
  <c r="B210" i="8"/>
  <c r="A210" i="8"/>
  <c r="C209" i="8"/>
  <c r="B209" i="8"/>
  <c r="A209" i="8"/>
  <c r="C208" i="8"/>
  <c r="B208" i="8"/>
  <c r="A208" i="8"/>
  <c r="C207" i="8"/>
  <c r="B207" i="8"/>
  <c r="A207" i="8"/>
  <c r="C206" i="8"/>
  <c r="B206" i="8"/>
  <c r="A206" i="8"/>
  <c r="C205" i="8"/>
  <c r="B205" i="8"/>
  <c r="A205" i="8"/>
  <c r="C204" i="8"/>
  <c r="B204" i="8"/>
  <c r="A204" i="8"/>
  <c r="BP203" i="8"/>
  <c r="BO203" i="8"/>
  <c r="BN203" i="8"/>
  <c r="BM203" i="8"/>
  <c r="BL203" i="8"/>
  <c r="BK203" i="8"/>
  <c r="BJ203" i="8"/>
  <c r="BI203" i="8"/>
  <c r="BH203" i="8"/>
  <c r="BG203" i="8"/>
  <c r="BF203" i="8"/>
  <c r="BE203" i="8"/>
  <c r="C203" i="8"/>
  <c r="B203" i="8"/>
  <c r="A203" i="8"/>
  <c r="BQ202" i="8"/>
  <c r="K202" i="8"/>
  <c r="C202" i="8"/>
  <c r="B202" i="8"/>
  <c r="A202" i="8"/>
  <c r="C195" i="8"/>
  <c r="B195" i="8"/>
  <c r="A195" i="8"/>
  <c r="C194" i="8"/>
  <c r="B194" i="8"/>
  <c r="A194" i="8"/>
  <c r="C193" i="8"/>
  <c r="B193" i="8"/>
  <c r="A193" i="8"/>
  <c r="C192" i="8"/>
  <c r="C191" i="8"/>
  <c r="B191" i="8"/>
  <c r="A191" i="8"/>
  <c r="C190" i="8"/>
  <c r="B190" i="8"/>
  <c r="A190" i="8"/>
  <c r="C189" i="8"/>
  <c r="B189" i="8"/>
  <c r="A189" i="8"/>
  <c r="C188" i="8"/>
  <c r="B188" i="8"/>
  <c r="A188" i="8"/>
  <c r="C187" i="8"/>
  <c r="B187" i="8"/>
  <c r="A187" i="8"/>
  <c r="C186" i="8"/>
  <c r="B186" i="8"/>
  <c r="A186" i="8"/>
  <c r="C185" i="8"/>
  <c r="B185" i="8"/>
  <c r="A185" i="8"/>
  <c r="C184" i="8"/>
  <c r="B184" i="8"/>
  <c r="A184" i="8"/>
  <c r="C183" i="8"/>
  <c r="B183" i="8"/>
  <c r="A183" i="8"/>
  <c r="C182" i="8"/>
  <c r="B182" i="8"/>
  <c r="A182" i="8"/>
  <c r="C181" i="8"/>
  <c r="B181" i="8"/>
  <c r="A181" i="8"/>
  <c r="C180" i="8"/>
  <c r="B180" i="8"/>
  <c r="A180" i="8"/>
  <c r="C179" i="8"/>
  <c r="B179" i="8"/>
  <c r="A179" i="8"/>
  <c r="C178" i="8"/>
  <c r="B178" i="8"/>
  <c r="A178" i="8"/>
  <c r="C177" i="8"/>
  <c r="B177" i="8"/>
  <c r="A177" i="8"/>
  <c r="C176" i="8"/>
  <c r="B176" i="8"/>
  <c r="A176" i="8"/>
  <c r="BI175" i="8"/>
  <c r="BI208" i="8" s="1"/>
  <c r="BE175" i="8"/>
  <c r="C175" i="8"/>
  <c r="B175" i="8"/>
  <c r="A175" i="8"/>
  <c r="BL174" i="8"/>
  <c r="BL207" i="8" s="1"/>
  <c r="BH174" i="8"/>
  <c r="BH207" i="8" s="1"/>
  <c r="BG174" i="8"/>
  <c r="BG207" i="8" s="1"/>
  <c r="K174" i="8"/>
  <c r="K206" i="8" s="1"/>
  <c r="C174" i="8"/>
  <c r="B174" i="8"/>
  <c r="A174" i="8"/>
  <c r="BM173" i="8"/>
  <c r="BM206" i="8" s="1"/>
  <c r="BJ173" i="8"/>
  <c r="BJ206" i="8" s="1"/>
  <c r="BE173" i="8"/>
  <c r="BE206" i="8" s="1"/>
  <c r="C173" i="8"/>
  <c r="B173" i="8"/>
  <c r="A173" i="8"/>
  <c r="BP172" i="8"/>
  <c r="BP205" i="8" s="1"/>
  <c r="BL172" i="8"/>
  <c r="BL205" i="8" s="1"/>
  <c r="BK172" i="8"/>
  <c r="BK205" i="8" s="1"/>
  <c r="C172" i="8"/>
  <c r="B172" i="8"/>
  <c r="A172" i="8"/>
  <c r="BN171" i="8"/>
  <c r="BM171" i="8"/>
  <c r="BI171" i="8"/>
  <c r="BF171" i="8"/>
  <c r="BE171" i="8"/>
  <c r="C171" i="8"/>
  <c r="B171" i="8"/>
  <c r="A171" i="8"/>
  <c r="BQ170" i="8"/>
  <c r="P170" i="8"/>
  <c r="C170" i="8"/>
  <c r="B170" i="8"/>
  <c r="A170" i="8"/>
  <c r="G166" i="8"/>
  <c r="G165" i="8"/>
  <c r="G164" i="8"/>
  <c r="BF173" i="8" s="1"/>
  <c r="BF206" i="8" s="1"/>
  <c r="G163" i="8"/>
  <c r="BF174" i="8" s="1"/>
  <c r="BF207" i="8" s="1"/>
  <c r="G162" i="8"/>
  <c r="K176" i="8" s="1"/>
  <c r="K208" i="8" s="1"/>
  <c r="G161" i="8"/>
  <c r="G160" i="8"/>
  <c r="BP157" i="8"/>
  <c r="BO157" i="8"/>
  <c r="BL157" i="8"/>
  <c r="BH157" i="8"/>
  <c r="BG157" i="8"/>
  <c r="BP155" i="8"/>
  <c r="BO155" i="8"/>
  <c r="BN155" i="8"/>
  <c r="BN157" i="8" s="1"/>
  <c r="BM155" i="8"/>
  <c r="BM157" i="8" s="1"/>
  <c r="BL155" i="8"/>
  <c r="BK155" i="8"/>
  <c r="BK157" i="8" s="1"/>
  <c r="BJ155" i="8"/>
  <c r="BJ157" i="8" s="1"/>
  <c r="BI155" i="8"/>
  <c r="BI157" i="8" s="1"/>
  <c r="BH155" i="8"/>
  <c r="BG155" i="8"/>
  <c r="BF155" i="8"/>
  <c r="BF157" i="8" s="1"/>
  <c r="BE155" i="8"/>
  <c r="BE157" i="8" s="1"/>
  <c r="BD155" i="8"/>
  <c r="BT154" i="8"/>
  <c r="BQ154" i="8"/>
  <c r="J154" i="8"/>
  <c r="I154" i="8"/>
  <c r="I196" i="8" s="1"/>
  <c r="H154" i="8"/>
  <c r="H196" i="8" s="1"/>
  <c r="G154" i="8"/>
  <c r="F154" i="8"/>
  <c r="E154" i="8"/>
  <c r="D154" i="8"/>
  <c r="BU153" i="8"/>
  <c r="BT153" i="8"/>
  <c r="BS153" i="8"/>
  <c r="BQ153" i="8"/>
  <c r="C153" i="8"/>
  <c r="B153" i="8"/>
  <c r="A153" i="8"/>
  <c r="BS152" i="8"/>
  <c r="BQ152" i="8"/>
  <c r="I152" i="8"/>
  <c r="G152" i="8"/>
  <c r="G226" i="8" s="1"/>
  <c r="F152" i="8"/>
  <c r="F226" i="8" s="1"/>
  <c r="E152" i="8"/>
  <c r="E226" i="8" s="1"/>
  <c r="D152" i="8"/>
  <c r="D226" i="8" s="1"/>
  <c r="C152" i="8"/>
  <c r="B152" i="8"/>
  <c r="A152" i="8"/>
  <c r="BS151" i="8"/>
  <c r="BQ151" i="8"/>
  <c r="I151" i="8"/>
  <c r="G151" i="8"/>
  <c r="F151" i="8"/>
  <c r="E151" i="8"/>
  <c r="D151" i="8"/>
  <c r="C151" i="8"/>
  <c r="B151" i="8"/>
  <c r="A151" i="8"/>
  <c r="J150" i="8"/>
  <c r="I150" i="8"/>
  <c r="H150" i="8"/>
  <c r="BT150" i="8" s="1"/>
  <c r="C150" i="8"/>
  <c r="BS149" i="8"/>
  <c r="BQ149" i="8"/>
  <c r="I149" i="8"/>
  <c r="G149" i="8"/>
  <c r="F149" i="8"/>
  <c r="E149" i="8"/>
  <c r="D149" i="8"/>
  <c r="C149" i="8"/>
  <c r="B149" i="8"/>
  <c r="A149" i="8"/>
  <c r="BS148" i="8"/>
  <c r="BQ148" i="8"/>
  <c r="I148" i="8"/>
  <c r="G148" i="8"/>
  <c r="F148" i="8"/>
  <c r="E148" i="8"/>
  <c r="D148" i="8"/>
  <c r="C148" i="8"/>
  <c r="B148" i="8"/>
  <c r="A148" i="8"/>
  <c r="BS147" i="8"/>
  <c r="BQ147" i="8"/>
  <c r="I147" i="8"/>
  <c r="G147" i="8"/>
  <c r="F147" i="8"/>
  <c r="E147" i="8"/>
  <c r="D147" i="8"/>
  <c r="C147" i="8"/>
  <c r="B147" i="8"/>
  <c r="A147" i="8"/>
  <c r="BS146" i="8"/>
  <c r="BQ146" i="8"/>
  <c r="I146" i="8"/>
  <c r="H146" i="8"/>
  <c r="G146" i="8"/>
  <c r="F146" i="8"/>
  <c r="E146" i="8"/>
  <c r="D146" i="8"/>
  <c r="C146" i="8"/>
  <c r="B146" i="8"/>
  <c r="A146" i="8"/>
  <c r="BS145" i="8"/>
  <c r="BQ145" i="8"/>
  <c r="I145" i="8"/>
  <c r="G145" i="8"/>
  <c r="G219" i="8" s="1"/>
  <c r="F145" i="8"/>
  <c r="F219" i="8" s="1"/>
  <c r="E145" i="8"/>
  <c r="E219" i="8" s="1"/>
  <c r="D145" i="8"/>
  <c r="C145" i="8"/>
  <c r="B145" i="8"/>
  <c r="A145" i="8"/>
  <c r="BS144" i="8"/>
  <c r="BQ144" i="8"/>
  <c r="I144" i="8"/>
  <c r="G144" i="8"/>
  <c r="F144" i="8"/>
  <c r="E144" i="8"/>
  <c r="D144" i="8"/>
  <c r="C144" i="8"/>
  <c r="B144" i="8"/>
  <c r="A144" i="8"/>
  <c r="BS143" i="8"/>
  <c r="BQ143" i="8"/>
  <c r="I143" i="8"/>
  <c r="H143" i="8"/>
  <c r="G143" i="8"/>
  <c r="G217" i="8" s="1"/>
  <c r="F143" i="8"/>
  <c r="F217" i="8" s="1"/>
  <c r="E143" i="8"/>
  <c r="E217" i="8" s="1"/>
  <c r="D143" i="8"/>
  <c r="C143" i="8"/>
  <c r="B143" i="8"/>
  <c r="A143" i="8"/>
  <c r="BS142" i="8"/>
  <c r="BQ142" i="8"/>
  <c r="I142" i="8"/>
  <c r="H142" i="8"/>
  <c r="G142" i="8"/>
  <c r="G216" i="8" s="1"/>
  <c r="F142" i="8"/>
  <c r="F216" i="8" s="1"/>
  <c r="E142" i="8"/>
  <c r="E216" i="8" s="1"/>
  <c r="D142" i="8"/>
  <c r="C142" i="8"/>
  <c r="B142" i="8"/>
  <c r="A142" i="8"/>
  <c r="BS141" i="8"/>
  <c r="BQ141" i="8"/>
  <c r="I141" i="8"/>
  <c r="H141" i="8"/>
  <c r="G141" i="8"/>
  <c r="G215" i="8" s="1"/>
  <c r="F141" i="8"/>
  <c r="F215" i="8" s="1"/>
  <c r="E141" i="8"/>
  <c r="D141" i="8"/>
  <c r="D215" i="8" s="1"/>
  <c r="C141" i="8"/>
  <c r="B141" i="8"/>
  <c r="A141" i="8"/>
  <c r="BU140" i="8"/>
  <c r="BT140" i="8"/>
  <c r="BS140" i="8"/>
  <c r="BQ140" i="8"/>
  <c r="I140" i="8"/>
  <c r="H140" i="8"/>
  <c r="G140" i="8"/>
  <c r="G214" i="8" s="1"/>
  <c r="F140" i="8"/>
  <c r="F214" i="8" s="1"/>
  <c r="E140" i="8"/>
  <c r="E214" i="8" s="1"/>
  <c r="D140" i="8"/>
  <c r="D214" i="8" s="1"/>
  <c r="C140" i="8"/>
  <c r="B140" i="8"/>
  <c r="A140" i="8"/>
  <c r="BS139" i="8"/>
  <c r="BQ139" i="8"/>
  <c r="I139" i="8"/>
  <c r="H139" i="8"/>
  <c r="G139" i="8"/>
  <c r="G213" i="8" s="1"/>
  <c r="F139" i="8"/>
  <c r="F213" i="8" s="1"/>
  <c r="E139" i="8"/>
  <c r="E213" i="8" s="1"/>
  <c r="D139" i="8"/>
  <c r="C139" i="8"/>
  <c r="B139" i="8"/>
  <c r="A139" i="8"/>
  <c r="BS138" i="8"/>
  <c r="BQ138" i="8"/>
  <c r="I138" i="8"/>
  <c r="H138" i="8"/>
  <c r="G138" i="8"/>
  <c r="G212" i="8" s="1"/>
  <c r="F138" i="8"/>
  <c r="F212" i="8" s="1"/>
  <c r="E138" i="8"/>
  <c r="E212" i="8" s="1"/>
  <c r="D138" i="8"/>
  <c r="C138" i="8"/>
  <c r="B138" i="8"/>
  <c r="A138" i="8"/>
  <c r="BS137" i="8"/>
  <c r="BQ137" i="8"/>
  <c r="I137" i="8"/>
  <c r="H137" i="8"/>
  <c r="G137" i="8"/>
  <c r="G211" i="8" s="1"/>
  <c r="F137" i="8"/>
  <c r="F211" i="8" s="1"/>
  <c r="E137" i="8"/>
  <c r="E211" i="8" s="1"/>
  <c r="D137" i="8"/>
  <c r="D211" i="8" s="1"/>
  <c r="C137" i="8"/>
  <c r="B137" i="8"/>
  <c r="A137" i="8"/>
  <c r="BU136" i="8"/>
  <c r="BT136" i="8"/>
  <c r="BS136" i="8"/>
  <c r="BQ136" i="8"/>
  <c r="I136" i="8"/>
  <c r="H136" i="8"/>
  <c r="G136" i="8"/>
  <c r="F136" i="8"/>
  <c r="E136" i="8"/>
  <c r="D136" i="8"/>
  <c r="C136" i="8"/>
  <c r="B136" i="8"/>
  <c r="A136" i="8"/>
  <c r="BS135" i="8"/>
  <c r="BQ135" i="8"/>
  <c r="J135" i="8"/>
  <c r="I135" i="8"/>
  <c r="G135" i="8"/>
  <c r="F135" i="8"/>
  <c r="E135" i="8"/>
  <c r="D135" i="8"/>
  <c r="C135" i="8"/>
  <c r="B135" i="8"/>
  <c r="A135" i="8"/>
  <c r="BT134" i="8"/>
  <c r="BS134" i="8"/>
  <c r="BQ134" i="8"/>
  <c r="J134" i="8"/>
  <c r="I134" i="8"/>
  <c r="I208" i="8" s="1"/>
  <c r="H134" i="8"/>
  <c r="H208" i="8" s="1"/>
  <c r="G134" i="8"/>
  <c r="G208" i="8" s="1"/>
  <c r="F134" i="8"/>
  <c r="F208" i="8" s="1"/>
  <c r="E134" i="8"/>
  <c r="D134" i="8"/>
  <c r="D208" i="8" s="1"/>
  <c r="C134" i="8"/>
  <c r="B134" i="8"/>
  <c r="A134" i="8"/>
  <c r="BS133" i="8"/>
  <c r="BQ133" i="8"/>
  <c r="J133" i="8"/>
  <c r="I133" i="8"/>
  <c r="I207" i="8" s="1"/>
  <c r="H133" i="8"/>
  <c r="H207" i="8" s="1"/>
  <c r="G133" i="8"/>
  <c r="G207" i="8" s="1"/>
  <c r="F133" i="8"/>
  <c r="F207" i="8" s="1"/>
  <c r="E133" i="8"/>
  <c r="D133" i="8"/>
  <c r="D207" i="8" s="1"/>
  <c r="C133" i="8"/>
  <c r="B133" i="8"/>
  <c r="A133" i="8"/>
  <c r="BT132" i="8"/>
  <c r="BS132" i="8"/>
  <c r="BQ132" i="8"/>
  <c r="J132" i="8"/>
  <c r="I132" i="8"/>
  <c r="I206" i="8" s="1"/>
  <c r="H132" i="8"/>
  <c r="H206" i="8" s="1"/>
  <c r="G132" i="8"/>
  <c r="G206" i="8" s="1"/>
  <c r="F132" i="8"/>
  <c r="F206" i="8" s="1"/>
  <c r="E132" i="8"/>
  <c r="D132" i="8"/>
  <c r="D206" i="8" s="1"/>
  <c r="C132" i="8"/>
  <c r="B132" i="8"/>
  <c r="A132" i="8"/>
  <c r="BS131" i="8"/>
  <c r="BQ131" i="8"/>
  <c r="J131" i="8"/>
  <c r="I131" i="8"/>
  <c r="I205" i="8" s="1"/>
  <c r="H131" i="8"/>
  <c r="H205" i="8" s="1"/>
  <c r="G131" i="8"/>
  <c r="G205" i="8" s="1"/>
  <c r="F131" i="8"/>
  <c r="F205" i="8" s="1"/>
  <c r="E131" i="8"/>
  <c r="E205" i="8" s="1"/>
  <c r="D131" i="8"/>
  <c r="D205" i="8" s="1"/>
  <c r="C131" i="8"/>
  <c r="B131" i="8"/>
  <c r="A131" i="8"/>
  <c r="BS130" i="8"/>
  <c r="BQ130" i="8"/>
  <c r="J130" i="8"/>
  <c r="I130" i="8"/>
  <c r="I204" i="8" s="1"/>
  <c r="H130" i="8"/>
  <c r="H204" i="8" s="1"/>
  <c r="G130" i="8"/>
  <c r="G204" i="8" s="1"/>
  <c r="F130" i="8"/>
  <c r="F204" i="8" s="1"/>
  <c r="E130" i="8"/>
  <c r="D130" i="8"/>
  <c r="D204" i="8" s="1"/>
  <c r="C130" i="8"/>
  <c r="B130" i="8"/>
  <c r="A130" i="8"/>
  <c r="BS129" i="8"/>
  <c r="BQ129" i="8"/>
  <c r="J129" i="8"/>
  <c r="I129" i="8"/>
  <c r="I203" i="8" s="1"/>
  <c r="H129" i="8"/>
  <c r="H203" i="8" s="1"/>
  <c r="G129" i="8"/>
  <c r="G203" i="8" s="1"/>
  <c r="F129" i="8"/>
  <c r="E129" i="8"/>
  <c r="E203" i="8" s="1"/>
  <c r="D129" i="8"/>
  <c r="C129" i="8"/>
  <c r="B129" i="8"/>
  <c r="A129" i="8"/>
  <c r="BS128" i="8"/>
  <c r="BQ128" i="8"/>
  <c r="J128" i="8"/>
  <c r="I128" i="8"/>
  <c r="H128" i="8"/>
  <c r="F128" i="8"/>
  <c r="D128" i="8"/>
  <c r="C128" i="8"/>
  <c r="B128" i="8"/>
  <c r="A128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K124" i="8"/>
  <c r="J124" i="8"/>
  <c r="I124" i="8"/>
  <c r="H124" i="8"/>
  <c r="G124" i="8"/>
  <c r="F124" i="8"/>
  <c r="E124" i="8"/>
  <c r="D124" i="8"/>
  <c r="BC123" i="8"/>
  <c r="AP123" i="8"/>
  <c r="AC123" i="8"/>
  <c r="BQ122" i="8"/>
  <c r="O122" i="8"/>
  <c r="N122" i="8"/>
  <c r="M122" i="8"/>
  <c r="L122" i="8"/>
  <c r="C122" i="8"/>
  <c r="B122" i="8"/>
  <c r="A122" i="8"/>
  <c r="BQ121" i="8"/>
  <c r="O121" i="8"/>
  <c r="N121" i="8"/>
  <c r="M121" i="8"/>
  <c r="L121" i="8"/>
  <c r="C121" i="8"/>
  <c r="B121" i="8"/>
  <c r="A121" i="8"/>
  <c r="BQ120" i="8"/>
  <c r="O120" i="8"/>
  <c r="N120" i="8"/>
  <c r="M120" i="8"/>
  <c r="L120" i="8"/>
  <c r="P120" i="8" s="1"/>
  <c r="C120" i="8"/>
  <c r="B120" i="8"/>
  <c r="A120" i="8"/>
  <c r="C119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O118" i="8"/>
  <c r="N118" i="8"/>
  <c r="M118" i="8"/>
  <c r="L118" i="8"/>
  <c r="P118" i="8" s="1"/>
  <c r="C118" i="8"/>
  <c r="B118" i="8"/>
  <c r="A118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AC117" i="8" s="1"/>
  <c r="O117" i="8"/>
  <c r="N117" i="8"/>
  <c r="M117" i="8"/>
  <c r="L117" i="8"/>
  <c r="C117" i="8"/>
  <c r="B117" i="8"/>
  <c r="A117" i="8"/>
  <c r="BQ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AC116" i="8" s="1"/>
  <c r="O116" i="8"/>
  <c r="N116" i="8"/>
  <c r="M116" i="8"/>
  <c r="L116" i="8"/>
  <c r="P116" i="8" s="1"/>
  <c r="BS116" i="8" s="1"/>
  <c r="C116" i="8"/>
  <c r="B116" i="8"/>
  <c r="A116" i="8"/>
  <c r="BQ115" i="8"/>
  <c r="P115" i="8"/>
  <c r="O115" i="8"/>
  <c r="N115" i="8"/>
  <c r="M115" i="8"/>
  <c r="L115" i="8"/>
  <c r="C115" i="8"/>
  <c r="B115" i="8"/>
  <c r="A115" i="8"/>
  <c r="BQ114" i="8"/>
  <c r="O114" i="8"/>
  <c r="N114" i="8"/>
  <c r="M114" i="8"/>
  <c r="L114" i="8"/>
  <c r="C114" i="8"/>
  <c r="B114" i="8"/>
  <c r="A114" i="8"/>
  <c r="BQ113" i="8"/>
  <c r="O113" i="8"/>
  <c r="N113" i="8"/>
  <c r="M113" i="8"/>
  <c r="P113" i="8" s="1"/>
  <c r="L113" i="8"/>
  <c r="C113" i="8"/>
  <c r="B113" i="8"/>
  <c r="A113" i="8"/>
  <c r="BQ112" i="8"/>
  <c r="O112" i="8"/>
  <c r="N112" i="8"/>
  <c r="M112" i="8"/>
  <c r="P112" i="8" s="1"/>
  <c r="L112" i="8"/>
  <c r="C112" i="8"/>
  <c r="B112" i="8"/>
  <c r="A112" i="8"/>
  <c r="BQ111" i="8"/>
  <c r="O111" i="8"/>
  <c r="N111" i="8"/>
  <c r="M111" i="8"/>
  <c r="L111" i="8"/>
  <c r="P111" i="8" s="1"/>
  <c r="C111" i="8"/>
  <c r="B111" i="8"/>
  <c r="A111" i="8"/>
  <c r="BQ110" i="8"/>
  <c r="O110" i="8"/>
  <c r="N110" i="8"/>
  <c r="M110" i="8"/>
  <c r="L110" i="8"/>
  <c r="P110" i="8" s="1"/>
  <c r="C110" i="8"/>
  <c r="B110" i="8"/>
  <c r="A110" i="8"/>
  <c r="BQ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AC109" i="8" s="1"/>
  <c r="O109" i="8"/>
  <c r="N109" i="8"/>
  <c r="M109" i="8"/>
  <c r="L109" i="8"/>
  <c r="C109" i="8"/>
  <c r="B109" i="8"/>
  <c r="A109" i="8"/>
  <c r="BQ108" i="8"/>
  <c r="AW108" i="8"/>
  <c r="AB108" i="8"/>
  <c r="AA108" i="8"/>
  <c r="X108" i="8"/>
  <c r="U108" i="8"/>
  <c r="O108" i="8"/>
  <c r="N108" i="8"/>
  <c r="M108" i="8"/>
  <c r="L108" i="8"/>
  <c r="P108" i="8" s="1"/>
  <c r="C108" i="8"/>
  <c r="B108" i="8"/>
  <c r="A108" i="8"/>
  <c r="BQ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AC107" i="8" s="1"/>
  <c r="O107" i="8"/>
  <c r="P107" i="8" s="1"/>
  <c r="N107" i="8"/>
  <c r="M107" i="8"/>
  <c r="L107" i="8"/>
  <c r="C107" i="8"/>
  <c r="B107" i="8"/>
  <c r="A107" i="8"/>
  <c r="BQ106" i="8"/>
  <c r="AM106" i="8"/>
  <c r="AJ106" i="8"/>
  <c r="AB106" i="8"/>
  <c r="AA106" i="8"/>
  <c r="Z106" i="8"/>
  <c r="Y106" i="8"/>
  <c r="X106" i="8"/>
  <c r="W106" i="8"/>
  <c r="V106" i="8"/>
  <c r="U106" i="8"/>
  <c r="T106" i="8"/>
  <c r="S106" i="8"/>
  <c r="O106" i="8"/>
  <c r="N106" i="8"/>
  <c r="M106" i="8"/>
  <c r="P106" i="8" s="1"/>
  <c r="L106" i="8"/>
  <c r="C106" i="8"/>
  <c r="B106" i="8"/>
  <c r="A106" i="8"/>
  <c r="BQ105" i="8"/>
  <c r="P105" i="8"/>
  <c r="C105" i="8"/>
  <c r="B105" i="8"/>
  <c r="A105" i="8"/>
  <c r="BQ104" i="8"/>
  <c r="AB104" i="8"/>
  <c r="AA104" i="8"/>
  <c r="Z104" i="8"/>
  <c r="Y104" i="8"/>
  <c r="X104" i="8"/>
  <c r="W104" i="8"/>
  <c r="V104" i="8"/>
  <c r="U104" i="8"/>
  <c r="P104" i="8"/>
  <c r="C104" i="8"/>
  <c r="B104" i="8"/>
  <c r="A104" i="8"/>
  <c r="BQ103" i="8"/>
  <c r="AW103" i="8"/>
  <c r="AK103" i="8"/>
  <c r="P103" i="8"/>
  <c r="C103" i="8"/>
  <c r="B103" i="8"/>
  <c r="A103" i="8"/>
  <c r="BQ102" i="8"/>
  <c r="AA102" i="8"/>
  <c r="Z102" i="8"/>
  <c r="Y102" i="8"/>
  <c r="V102" i="8"/>
  <c r="T102" i="8"/>
  <c r="O102" i="8"/>
  <c r="N102" i="8"/>
  <c r="M102" i="8"/>
  <c r="P102" i="8" s="1"/>
  <c r="L102" i="8"/>
  <c r="C102" i="8"/>
  <c r="B102" i="8"/>
  <c r="A102" i="8"/>
  <c r="BQ101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O101" i="8"/>
  <c r="AN101" i="8"/>
  <c r="AM101" i="8"/>
  <c r="AL101" i="8"/>
  <c r="AK101" i="8"/>
  <c r="AJ101" i="8"/>
  <c r="AI101" i="8"/>
  <c r="AH101" i="8"/>
  <c r="AB101" i="8"/>
  <c r="AA101" i="8"/>
  <c r="Z101" i="8"/>
  <c r="Y101" i="8"/>
  <c r="X101" i="8"/>
  <c r="W101" i="8"/>
  <c r="V101" i="8"/>
  <c r="U101" i="8"/>
  <c r="O101" i="8"/>
  <c r="N101" i="8"/>
  <c r="M101" i="8"/>
  <c r="L101" i="8"/>
  <c r="P101" i="8" s="1"/>
  <c r="C101" i="8"/>
  <c r="B101" i="8"/>
  <c r="A101" i="8"/>
  <c r="BQ100" i="8"/>
  <c r="AX100" i="8"/>
  <c r="AW100" i="8"/>
  <c r="AT100" i="8"/>
  <c r="AM100" i="8"/>
  <c r="AL100" i="8"/>
  <c r="AI100" i="8"/>
  <c r="Y100" i="8"/>
  <c r="X100" i="8"/>
  <c r="W100" i="8"/>
  <c r="V100" i="8"/>
  <c r="U100" i="8"/>
  <c r="T100" i="8"/>
  <c r="S100" i="8"/>
  <c r="R100" i="8"/>
  <c r="O100" i="8"/>
  <c r="N100" i="8"/>
  <c r="M100" i="8"/>
  <c r="L100" i="8"/>
  <c r="P100" i="8" s="1"/>
  <c r="C100" i="8"/>
  <c r="B100" i="8"/>
  <c r="A100" i="8"/>
  <c r="BQ99" i="8"/>
  <c r="AX99" i="8"/>
  <c r="AV99" i="8"/>
  <c r="AS99" i="8"/>
  <c r="AM99" i="8"/>
  <c r="AK99" i="8"/>
  <c r="AG99" i="8"/>
  <c r="AA99" i="8"/>
  <c r="Z99" i="8"/>
  <c r="Y99" i="8"/>
  <c r="X99" i="8"/>
  <c r="V99" i="8"/>
  <c r="U99" i="8"/>
  <c r="T99" i="8"/>
  <c r="R99" i="8"/>
  <c r="Q99" i="8"/>
  <c r="O99" i="8"/>
  <c r="P99" i="8" s="1"/>
  <c r="N99" i="8"/>
  <c r="M99" i="8"/>
  <c r="L99" i="8"/>
  <c r="C99" i="8"/>
  <c r="B99" i="8"/>
  <c r="A99" i="8"/>
  <c r="BQ98" i="8"/>
  <c r="AY98" i="8"/>
  <c r="AV98" i="8"/>
  <c r="AK98" i="8"/>
  <c r="AG98" i="8"/>
  <c r="AB98" i="8"/>
  <c r="AA98" i="8"/>
  <c r="Z98" i="8"/>
  <c r="Y98" i="8"/>
  <c r="X98" i="8"/>
  <c r="W98" i="8"/>
  <c r="V98" i="8"/>
  <c r="U98" i="8"/>
  <c r="T98" i="8"/>
  <c r="S98" i="8"/>
  <c r="R98" i="8"/>
  <c r="O98" i="8"/>
  <c r="N98" i="8"/>
  <c r="M98" i="8"/>
  <c r="L98" i="8"/>
  <c r="C98" i="8"/>
  <c r="B98" i="8"/>
  <c r="A98" i="8"/>
  <c r="BQ97" i="8"/>
  <c r="BQ124" i="8" s="1"/>
  <c r="AL97" i="8"/>
  <c r="AI97" i="8"/>
  <c r="AB97" i="8"/>
  <c r="AA97" i="8"/>
  <c r="Z97" i="8"/>
  <c r="Y97" i="8"/>
  <c r="X97" i="8"/>
  <c r="W97" i="8"/>
  <c r="V97" i="8"/>
  <c r="U97" i="8"/>
  <c r="T97" i="8"/>
  <c r="S97" i="8"/>
  <c r="R97" i="8"/>
  <c r="O97" i="8"/>
  <c r="O124" i="8" s="1"/>
  <c r="N97" i="8"/>
  <c r="M97" i="8"/>
  <c r="M124" i="8" s="1"/>
  <c r="L97" i="8"/>
  <c r="C97" i="8"/>
  <c r="B97" i="8"/>
  <c r="A97" i="8"/>
  <c r="I93" i="8"/>
  <c r="F93" i="8"/>
  <c r="E93" i="8"/>
  <c r="D93" i="8"/>
  <c r="AB92" i="8"/>
  <c r="AB154" i="8" s="1"/>
  <c r="AB196" i="8" s="1"/>
  <c r="AA92" i="8"/>
  <c r="AA154" i="8" s="1"/>
  <c r="AA196" i="8" s="1"/>
  <c r="Z92" i="8"/>
  <c r="Z154" i="8" s="1"/>
  <c r="Z196" i="8" s="1"/>
  <c r="Y92" i="8"/>
  <c r="Y154" i="8" s="1"/>
  <c r="Y196" i="8" s="1"/>
  <c r="X92" i="8"/>
  <c r="X154" i="8" s="1"/>
  <c r="X196" i="8" s="1"/>
  <c r="W92" i="8"/>
  <c r="W154" i="8" s="1"/>
  <c r="W196" i="8" s="1"/>
  <c r="V92" i="8"/>
  <c r="V154" i="8" s="1"/>
  <c r="V196" i="8" s="1"/>
  <c r="U92" i="8"/>
  <c r="U154" i="8" s="1"/>
  <c r="U196" i="8" s="1"/>
  <c r="T92" i="8"/>
  <c r="T154" i="8" s="1"/>
  <c r="T196" i="8" s="1"/>
  <c r="S92" i="8"/>
  <c r="S154" i="8" s="1"/>
  <c r="S196" i="8" s="1"/>
  <c r="R92" i="8"/>
  <c r="R154" i="8" s="1"/>
  <c r="R196" i="8" s="1"/>
  <c r="Q92" i="8"/>
  <c r="Q154" i="8" s="1"/>
  <c r="O92" i="8"/>
  <c r="O154" i="8" s="1"/>
  <c r="O196" i="8" s="1"/>
  <c r="N92" i="8"/>
  <c r="N154" i="8" s="1"/>
  <c r="N196" i="8" s="1"/>
  <c r="M92" i="8"/>
  <c r="M154" i="8" s="1"/>
  <c r="M196" i="8" s="1"/>
  <c r="L92" i="8"/>
  <c r="L154" i="8" s="1"/>
  <c r="L196" i="8" s="1"/>
  <c r="K92" i="8"/>
  <c r="K154" i="8" s="1"/>
  <c r="K196" i="8" s="1"/>
  <c r="BP91" i="8"/>
  <c r="BO91" i="8"/>
  <c r="BN91" i="8"/>
  <c r="BM91" i="8"/>
  <c r="BL91" i="8"/>
  <c r="BK91" i="8"/>
  <c r="BJ91" i="8"/>
  <c r="BI91" i="8"/>
  <c r="BH91" i="8"/>
  <c r="BG91" i="8"/>
  <c r="BF91" i="8"/>
  <c r="BE91" i="8"/>
  <c r="O91" i="8"/>
  <c r="N91" i="8"/>
  <c r="N153" i="8" s="1"/>
  <c r="M91" i="8"/>
  <c r="M153" i="8" s="1"/>
  <c r="L91" i="8"/>
  <c r="L153" i="8" s="1"/>
  <c r="K91" i="8"/>
  <c r="K153" i="8" s="1"/>
  <c r="J91" i="8"/>
  <c r="J153" i="8" s="1"/>
  <c r="C91" i="8"/>
  <c r="A91" i="8"/>
  <c r="BP90" i="8"/>
  <c r="BO90" i="8"/>
  <c r="BN90" i="8"/>
  <c r="BM90" i="8"/>
  <c r="BL90" i="8"/>
  <c r="BK90" i="8"/>
  <c r="BJ90" i="8"/>
  <c r="BI90" i="8"/>
  <c r="BH90" i="8"/>
  <c r="BG90" i="8"/>
  <c r="BF90" i="8"/>
  <c r="BE90" i="8"/>
  <c r="O90" i="8"/>
  <c r="O152" i="8" s="1"/>
  <c r="N90" i="8"/>
  <c r="N152" i="8" s="1"/>
  <c r="M90" i="8"/>
  <c r="L90" i="8"/>
  <c r="L152" i="8" s="1"/>
  <c r="K90" i="8"/>
  <c r="K152" i="8" s="1"/>
  <c r="J90" i="8"/>
  <c r="J152" i="8" s="1"/>
  <c r="H90" i="8"/>
  <c r="C90" i="8"/>
  <c r="A90" i="8"/>
  <c r="BP89" i="8"/>
  <c r="BO89" i="8"/>
  <c r="BN89" i="8"/>
  <c r="BM89" i="8"/>
  <c r="BL89" i="8"/>
  <c r="BK89" i="8"/>
  <c r="BJ89" i="8"/>
  <c r="BI89" i="8"/>
  <c r="BH89" i="8"/>
  <c r="BG89" i="8"/>
  <c r="BF89" i="8"/>
  <c r="BE89" i="8"/>
  <c r="BQ89" i="8" s="1"/>
  <c r="O89" i="8"/>
  <c r="O151" i="8" s="1"/>
  <c r="N89" i="8"/>
  <c r="N151" i="8" s="1"/>
  <c r="M89" i="8"/>
  <c r="M151" i="8" s="1"/>
  <c r="L89" i="8"/>
  <c r="L151" i="8" s="1"/>
  <c r="K89" i="8"/>
  <c r="K151" i="8" s="1"/>
  <c r="J89" i="8"/>
  <c r="J151" i="8" s="1"/>
  <c r="H89" i="8"/>
  <c r="H151" i="8" s="1"/>
  <c r="C89" i="8"/>
  <c r="A89" i="8"/>
  <c r="O88" i="8"/>
  <c r="N88" i="8"/>
  <c r="M88" i="8"/>
  <c r="L88" i="8"/>
  <c r="K88" i="8"/>
  <c r="C88" i="8"/>
  <c r="B88" i="8"/>
  <c r="BP87" i="8"/>
  <c r="BO87" i="8"/>
  <c r="BN87" i="8"/>
  <c r="BM87" i="8"/>
  <c r="BL87" i="8"/>
  <c r="BK87" i="8"/>
  <c r="BJ87" i="8"/>
  <c r="BI87" i="8"/>
  <c r="BH87" i="8"/>
  <c r="BG87" i="8"/>
  <c r="BF87" i="8"/>
  <c r="BE87" i="8"/>
  <c r="O87" i="8"/>
  <c r="O149" i="8" s="1"/>
  <c r="N87" i="8"/>
  <c r="N149" i="8" s="1"/>
  <c r="M87" i="8"/>
  <c r="M149" i="8" s="1"/>
  <c r="L87" i="8"/>
  <c r="L149" i="8" s="1"/>
  <c r="K87" i="8"/>
  <c r="K149" i="8" s="1"/>
  <c r="J87" i="8"/>
  <c r="J149" i="8" s="1"/>
  <c r="H87" i="8"/>
  <c r="C87" i="8"/>
  <c r="B87" i="8"/>
  <c r="A87" i="8"/>
  <c r="BP86" i="8"/>
  <c r="BO86" i="8"/>
  <c r="BN86" i="8"/>
  <c r="BM86" i="8"/>
  <c r="BL86" i="8"/>
  <c r="BK86" i="8"/>
  <c r="BJ86" i="8"/>
  <c r="BI86" i="8"/>
  <c r="BH86" i="8"/>
  <c r="BG86" i="8"/>
  <c r="BF86" i="8"/>
  <c r="BE86" i="8"/>
  <c r="O86" i="8"/>
  <c r="O148" i="8" s="1"/>
  <c r="N86" i="8"/>
  <c r="N148" i="8" s="1"/>
  <c r="M86" i="8"/>
  <c r="M148" i="8" s="1"/>
  <c r="L86" i="8"/>
  <c r="L148" i="8" s="1"/>
  <c r="K86" i="8"/>
  <c r="K148" i="8" s="1"/>
  <c r="J86" i="8"/>
  <c r="J148" i="8" s="1"/>
  <c r="H86" i="8"/>
  <c r="H148" i="8" s="1"/>
  <c r="C86" i="8"/>
  <c r="B86" i="8"/>
  <c r="A86" i="8"/>
  <c r="BP85" i="8"/>
  <c r="BO85" i="8"/>
  <c r="BN85" i="8"/>
  <c r="BM85" i="8"/>
  <c r="BL85" i="8"/>
  <c r="BK85" i="8"/>
  <c r="BJ85" i="8"/>
  <c r="BI85" i="8"/>
  <c r="BH85" i="8"/>
  <c r="BG85" i="8"/>
  <c r="BF85" i="8"/>
  <c r="BE85" i="8"/>
  <c r="O85" i="8"/>
  <c r="O147" i="8" s="1"/>
  <c r="N85" i="8"/>
  <c r="N147" i="8" s="1"/>
  <c r="M85" i="8"/>
  <c r="M147" i="8" s="1"/>
  <c r="L85" i="8"/>
  <c r="L147" i="8" s="1"/>
  <c r="K85" i="8"/>
  <c r="K147" i="8" s="1"/>
  <c r="J85" i="8"/>
  <c r="J147" i="8" s="1"/>
  <c r="H85" i="8"/>
  <c r="C85" i="8"/>
  <c r="B85" i="8"/>
  <c r="A85" i="8"/>
  <c r="BP84" i="8"/>
  <c r="BO84" i="8"/>
  <c r="BN84" i="8"/>
  <c r="BM84" i="8"/>
  <c r="BL84" i="8"/>
  <c r="BK84" i="8"/>
  <c r="BJ84" i="8"/>
  <c r="BI84" i="8"/>
  <c r="BH84" i="8"/>
  <c r="BG84" i="8"/>
  <c r="BF84" i="8"/>
  <c r="BQ84" i="8" s="1"/>
  <c r="BE84" i="8"/>
  <c r="O84" i="8"/>
  <c r="O146" i="8" s="1"/>
  <c r="N84" i="8"/>
  <c r="N146" i="8" s="1"/>
  <c r="M84" i="8"/>
  <c r="M146" i="8" s="1"/>
  <c r="L84" i="8"/>
  <c r="L146" i="8" s="1"/>
  <c r="K84" i="8"/>
  <c r="K146" i="8" s="1"/>
  <c r="J84" i="8"/>
  <c r="C84" i="8"/>
  <c r="B84" i="8"/>
  <c r="A84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P83" i="8"/>
  <c r="O83" i="8"/>
  <c r="O145" i="8" s="1"/>
  <c r="N83" i="8"/>
  <c r="N145" i="8" s="1"/>
  <c r="M83" i="8"/>
  <c r="M145" i="8" s="1"/>
  <c r="L83" i="8"/>
  <c r="L145" i="8" s="1"/>
  <c r="K83" i="8"/>
  <c r="K145" i="8" s="1"/>
  <c r="J83" i="8"/>
  <c r="J145" i="8" s="1"/>
  <c r="H83" i="8"/>
  <c r="H145" i="8" s="1"/>
  <c r="C83" i="8"/>
  <c r="B83" i="8"/>
  <c r="A83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Q82" i="8" s="1"/>
  <c r="O82" i="8"/>
  <c r="O144" i="8" s="1"/>
  <c r="N82" i="8"/>
  <c r="N144" i="8" s="1"/>
  <c r="M82" i="8"/>
  <c r="M144" i="8" s="1"/>
  <c r="L82" i="8"/>
  <c r="L144" i="8" s="1"/>
  <c r="J82" i="8"/>
  <c r="J144" i="8" s="1"/>
  <c r="H82" i="8"/>
  <c r="C82" i="8"/>
  <c r="B82" i="8"/>
  <c r="A82" i="8"/>
  <c r="BP81" i="8"/>
  <c r="BO81" i="8"/>
  <c r="BN81" i="8"/>
  <c r="BM81" i="8"/>
  <c r="BL81" i="8"/>
  <c r="BK81" i="8"/>
  <c r="BJ81" i="8"/>
  <c r="BI81" i="8"/>
  <c r="BH81" i="8"/>
  <c r="BG81" i="8"/>
  <c r="BQ81" i="8" s="1"/>
  <c r="BF81" i="8"/>
  <c r="BE81" i="8"/>
  <c r="O81" i="8"/>
  <c r="O143" i="8" s="1"/>
  <c r="N81" i="8"/>
  <c r="N143" i="8" s="1"/>
  <c r="M81" i="8"/>
  <c r="M143" i="8" s="1"/>
  <c r="L81" i="8"/>
  <c r="L143" i="8" s="1"/>
  <c r="K81" i="8"/>
  <c r="J81" i="8"/>
  <c r="J143" i="8" s="1"/>
  <c r="C81" i="8"/>
  <c r="B81" i="8"/>
  <c r="A81" i="8"/>
  <c r="BP80" i="8"/>
  <c r="BO80" i="8"/>
  <c r="BN80" i="8"/>
  <c r="BM80" i="8"/>
  <c r="BL80" i="8"/>
  <c r="BK80" i="8"/>
  <c r="BJ80" i="8"/>
  <c r="BI80" i="8"/>
  <c r="BH80" i="8"/>
  <c r="BG80" i="8"/>
  <c r="BF80" i="8"/>
  <c r="BQ80" i="8" s="1"/>
  <c r="BE80" i="8"/>
  <c r="O80" i="8"/>
  <c r="O142" i="8" s="1"/>
  <c r="N80" i="8"/>
  <c r="N142" i="8" s="1"/>
  <c r="M80" i="8"/>
  <c r="M142" i="8" s="1"/>
  <c r="L80" i="8"/>
  <c r="L142" i="8" s="1"/>
  <c r="K80" i="8"/>
  <c r="K142" i="8" s="1"/>
  <c r="J80" i="8"/>
  <c r="C80" i="8"/>
  <c r="B80" i="8"/>
  <c r="A80" i="8"/>
  <c r="BP79" i="8"/>
  <c r="BO79" i="8"/>
  <c r="BN79" i="8"/>
  <c r="BM79" i="8"/>
  <c r="BL79" i="8"/>
  <c r="BK79" i="8"/>
  <c r="BJ79" i="8"/>
  <c r="BI79" i="8"/>
  <c r="BQ79" i="8" s="1"/>
  <c r="BH79" i="8"/>
  <c r="BG79" i="8"/>
  <c r="BF79" i="8"/>
  <c r="BE79" i="8"/>
  <c r="O79" i="8"/>
  <c r="O141" i="8" s="1"/>
  <c r="N79" i="8"/>
  <c r="N141" i="8" s="1"/>
  <c r="M79" i="8"/>
  <c r="M141" i="8" s="1"/>
  <c r="L79" i="8"/>
  <c r="L141" i="8" s="1"/>
  <c r="K79" i="8"/>
  <c r="J79" i="8"/>
  <c r="J141" i="8" s="1"/>
  <c r="C79" i="8"/>
  <c r="B79" i="8"/>
  <c r="A79" i="8"/>
  <c r="BP78" i="8"/>
  <c r="BO78" i="8"/>
  <c r="BN78" i="8"/>
  <c r="BM78" i="8"/>
  <c r="BL78" i="8"/>
  <c r="BK78" i="8"/>
  <c r="BJ78" i="8"/>
  <c r="BI78" i="8"/>
  <c r="BQ78" i="8" s="1"/>
  <c r="BH78" i="8"/>
  <c r="BG78" i="8"/>
  <c r="BF78" i="8"/>
  <c r="BE78" i="8"/>
  <c r="AB78" i="8"/>
  <c r="AB140" i="8" s="1"/>
  <c r="AA78" i="8"/>
  <c r="AA140" i="8" s="1"/>
  <c r="Z78" i="8"/>
  <c r="Z140" i="8" s="1"/>
  <c r="Y78" i="8"/>
  <c r="X78" i="8"/>
  <c r="X140" i="8" s="1"/>
  <c r="W78" i="8"/>
  <c r="W140" i="8" s="1"/>
  <c r="V78" i="8"/>
  <c r="V140" i="8" s="1"/>
  <c r="U78" i="8"/>
  <c r="U140" i="8" s="1"/>
  <c r="T78" i="8"/>
  <c r="T140" i="8" s="1"/>
  <c r="S78" i="8"/>
  <c r="S140" i="8" s="1"/>
  <c r="R78" i="8"/>
  <c r="R140" i="8" s="1"/>
  <c r="Q78" i="8"/>
  <c r="O78" i="8"/>
  <c r="O140" i="8" s="1"/>
  <c r="N78" i="8"/>
  <c r="N140" i="8" s="1"/>
  <c r="M78" i="8"/>
  <c r="M140" i="8" s="1"/>
  <c r="L78" i="8"/>
  <c r="L140" i="8" s="1"/>
  <c r="K78" i="8"/>
  <c r="K140" i="8" s="1"/>
  <c r="J78" i="8"/>
  <c r="J140" i="8" s="1"/>
  <c r="C78" i="8"/>
  <c r="B78" i="8"/>
  <c r="A78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Q77" i="8" s="1"/>
  <c r="AW77" i="8"/>
  <c r="AW139" i="8" s="1"/>
  <c r="AB77" i="8"/>
  <c r="AB139" i="8" s="1"/>
  <c r="AA77" i="8"/>
  <c r="AA139" i="8" s="1"/>
  <c r="X77" i="8"/>
  <c r="X139" i="8" s="1"/>
  <c r="U77" i="8"/>
  <c r="U139" i="8" s="1"/>
  <c r="O77" i="8"/>
  <c r="O139" i="8" s="1"/>
  <c r="N77" i="8"/>
  <c r="N139" i="8" s="1"/>
  <c r="M77" i="8"/>
  <c r="M139" i="8" s="1"/>
  <c r="L77" i="8"/>
  <c r="L139" i="8" s="1"/>
  <c r="K77" i="8"/>
  <c r="K139" i="8" s="1"/>
  <c r="J77" i="8"/>
  <c r="J139" i="8" s="1"/>
  <c r="C77" i="8"/>
  <c r="B77" i="8"/>
  <c r="A77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Q76" i="8" s="1"/>
  <c r="AB76" i="8"/>
  <c r="AB138" i="8" s="1"/>
  <c r="AA76" i="8"/>
  <c r="AA138" i="8" s="1"/>
  <c r="Z76" i="8"/>
  <c r="Z138" i="8" s="1"/>
  <c r="Y76" i="8"/>
  <c r="Y138" i="8" s="1"/>
  <c r="X76" i="8"/>
  <c r="X138" i="8" s="1"/>
  <c r="W76" i="8"/>
  <c r="W138" i="8" s="1"/>
  <c r="V76" i="8"/>
  <c r="V138" i="8" s="1"/>
  <c r="U76" i="8"/>
  <c r="U138" i="8" s="1"/>
  <c r="T76" i="8"/>
  <c r="T138" i="8" s="1"/>
  <c r="S76" i="8"/>
  <c r="S138" i="8" s="1"/>
  <c r="R76" i="8"/>
  <c r="R138" i="8" s="1"/>
  <c r="Q76" i="8"/>
  <c r="Q138" i="8" s="1"/>
  <c r="O76" i="8"/>
  <c r="O138" i="8" s="1"/>
  <c r="N76" i="8"/>
  <c r="N138" i="8" s="1"/>
  <c r="M76" i="8"/>
  <c r="M138" i="8" s="1"/>
  <c r="L76" i="8"/>
  <c r="L138" i="8" s="1"/>
  <c r="K76" i="8"/>
  <c r="K138" i="8" s="1"/>
  <c r="J76" i="8"/>
  <c r="C76" i="8"/>
  <c r="B76" i="8"/>
  <c r="A76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Q75" i="8" s="1"/>
  <c r="AM75" i="8"/>
  <c r="AM137" i="8" s="1"/>
  <c r="AJ75" i="8"/>
  <c r="AJ137" i="8" s="1"/>
  <c r="AB75" i="8"/>
  <c r="AB137" i="8" s="1"/>
  <c r="AA75" i="8"/>
  <c r="AA137" i="8" s="1"/>
  <c r="Z75" i="8"/>
  <c r="Z137" i="8" s="1"/>
  <c r="Y75" i="8"/>
  <c r="Y137" i="8" s="1"/>
  <c r="X75" i="8"/>
  <c r="X137" i="8" s="1"/>
  <c r="W75" i="8"/>
  <c r="W137" i="8" s="1"/>
  <c r="V75" i="8"/>
  <c r="V137" i="8" s="1"/>
  <c r="U75" i="8"/>
  <c r="U137" i="8" s="1"/>
  <c r="T75" i="8"/>
  <c r="T137" i="8" s="1"/>
  <c r="S75" i="8"/>
  <c r="S137" i="8" s="1"/>
  <c r="O75" i="8"/>
  <c r="O137" i="8" s="1"/>
  <c r="N75" i="8"/>
  <c r="N137" i="8" s="1"/>
  <c r="M75" i="8"/>
  <c r="M137" i="8" s="1"/>
  <c r="L75" i="8"/>
  <c r="L137" i="8" s="1"/>
  <c r="K75" i="8"/>
  <c r="J75" i="8"/>
  <c r="J137" i="8" s="1"/>
  <c r="C75" i="8"/>
  <c r="B75" i="8"/>
  <c r="A75" i="8"/>
  <c r="BP74" i="8"/>
  <c r="BO74" i="8"/>
  <c r="BN74" i="8"/>
  <c r="BM74" i="8"/>
  <c r="BL74" i="8"/>
  <c r="BK74" i="8"/>
  <c r="BJ74" i="8"/>
  <c r="BI74" i="8"/>
  <c r="BQ74" i="8" s="1"/>
  <c r="BH74" i="8"/>
  <c r="BG74" i="8"/>
  <c r="BF74" i="8"/>
  <c r="BE74" i="8"/>
  <c r="O74" i="8"/>
  <c r="O136" i="8" s="1"/>
  <c r="N74" i="8"/>
  <c r="N136" i="8" s="1"/>
  <c r="M74" i="8"/>
  <c r="M136" i="8" s="1"/>
  <c r="L74" i="8"/>
  <c r="L136" i="8" s="1"/>
  <c r="J74" i="8"/>
  <c r="C74" i="8"/>
  <c r="B74" i="8"/>
  <c r="A74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Q73" i="8" s="1"/>
  <c r="AB73" i="8"/>
  <c r="AB135" i="8" s="1"/>
  <c r="AA73" i="8"/>
  <c r="AA135" i="8" s="1"/>
  <c r="Z73" i="8"/>
  <c r="Z135" i="8" s="1"/>
  <c r="Y73" i="8"/>
  <c r="Y135" i="8" s="1"/>
  <c r="X73" i="8"/>
  <c r="X135" i="8" s="1"/>
  <c r="W73" i="8"/>
  <c r="W135" i="8" s="1"/>
  <c r="V73" i="8"/>
  <c r="V135" i="8" s="1"/>
  <c r="U73" i="8"/>
  <c r="U135" i="8" s="1"/>
  <c r="O73" i="8"/>
  <c r="O135" i="8" s="1"/>
  <c r="N73" i="8"/>
  <c r="N135" i="8" s="1"/>
  <c r="M73" i="8"/>
  <c r="M135" i="8" s="1"/>
  <c r="L73" i="8"/>
  <c r="L135" i="8" s="1"/>
  <c r="H73" i="8"/>
  <c r="C73" i="8"/>
  <c r="B73" i="8"/>
  <c r="A73" i="8"/>
  <c r="BP72" i="8"/>
  <c r="BO72" i="8"/>
  <c r="BN72" i="8"/>
  <c r="BM72" i="8"/>
  <c r="BL72" i="8"/>
  <c r="BK72" i="8"/>
  <c r="BJ72" i="8"/>
  <c r="BI72" i="8"/>
  <c r="BQ72" i="8" s="1"/>
  <c r="BH72" i="8"/>
  <c r="BG72" i="8"/>
  <c r="BF72" i="8"/>
  <c r="BE72" i="8"/>
  <c r="AW72" i="8"/>
  <c r="AW134" i="8" s="1"/>
  <c r="AK72" i="8"/>
  <c r="AK134" i="8" s="1"/>
  <c r="P72" i="8"/>
  <c r="O72" i="8"/>
  <c r="O134" i="8" s="1"/>
  <c r="N72" i="8"/>
  <c r="N134" i="8" s="1"/>
  <c r="M72" i="8"/>
  <c r="M134" i="8" s="1"/>
  <c r="L72" i="8"/>
  <c r="L134" i="8" s="1"/>
  <c r="C72" i="8"/>
  <c r="B72" i="8"/>
  <c r="A72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Q71" i="8" s="1"/>
  <c r="AA71" i="8"/>
  <c r="AA133" i="8" s="1"/>
  <c r="Z71" i="8"/>
  <c r="Z133" i="8" s="1"/>
  <c r="Y71" i="8"/>
  <c r="Y133" i="8" s="1"/>
  <c r="V71" i="8"/>
  <c r="V133" i="8" s="1"/>
  <c r="T71" i="8"/>
  <c r="T133" i="8" s="1"/>
  <c r="O71" i="8"/>
  <c r="O133" i="8" s="1"/>
  <c r="N71" i="8"/>
  <c r="N133" i="8" s="1"/>
  <c r="M71" i="8"/>
  <c r="M133" i="8" s="1"/>
  <c r="L71" i="8"/>
  <c r="L133" i="8" s="1"/>
  <c r="C71" i="8"/>
  <c r="B71" i="8"/>
  <c r="A71" i="8"/>
  <c r="BP70" i="8"/>
  <c r="BO70" i="8"/>
  <c r="BN70" i="8"/>
  <c r="BM70" i="8"/>
  <c r="BL70" i="8"/>
  <c r="BK70" i="8"/>
  <c r="BJ70" i="8"/>
  <c r="BI70" i="8"/>
  <c r="BH70" i="8"/>
  <c r="BG70" i="8"/>
  <c r="BF70" i="8"/>
  <c r="BE70" i="8"/>
  <c r="BQ70" i="8" s="1"/>
  <c r="BB70" i="8"/>
  <c r="BB132" i="8" s="1"/>
  <c r="BA70" i="8"/>
  <c r="BA132" i="8" s="1"/>
  <c r="AZ70" i="8"/>
  <c r="AZ132" i="8" s="1"/>
  <c r="AY70" i="8"/>
  <c r="AY132" i="8" s="1"/>
  <c r="AX70" i="8"/>
  <c r="AX132" i="8" s="1"/>
  <c r="AW70" i="8"/>
  <c r="AW132" i="8" s="1"/>
  <c r="AV70" i="8"/>
  <c r="AV132" i="8" s="1"/>
  <c r="AU70" i="8"/>
  <c r="AU132" i="8" s="1"/>
  <c r="AT70" i="8"/>
  <c r="AT132" i="8" s="1"/>
  <c r="AS70" i="8"/>
  <c r="AS132" i="8" s="1"/>
  <c r="AR70" i="8"/>
  <c r="AR132" i="8" s="1"/>
  <c r="AQ70" i="8"/>
  <c r="AQ132" i="8" s="1"/>
  <c r="AO70" i="8"/>
  <c r="AO132" i="8" s="1"/>
  <c r="AN70" i="8"/>
  <c r="AN132" i="8" s="1"/>
  <c r="AM70" i="8"/>
  <c r="AM132" i="8" s="1"/>
  <c r="AL70" i="8"/>
  <c r="AL132" i="8" s="1"/>
  <c r="AK70" i="8"/>
  <c r="AK132" i="8" s="1"/>
  <c r="AJ70" i="8"/>
  <c r="AJ132" i="8" s="1"/>
  <c r="AI70" i="8"/>
  <c r="AI132" i="8" s="1"/>
  <c r="AH70" i="8"/>
  <c r="AH132" i="8" s="1"/>
  <c r="AB70" i="8"/>
  <c r="AA70" i="8"/>
  <c r="AA132" i="8" s="1"/>
  <c r="Z70" i="8"/>
  <c r="Z132" i="8" s="1"/>
  <c r="Y70" i="8"/>
  <c r="Y132" i="8" s="1"/>
  <c r="X70" i="8"/>
  <c r="X132" i="8" s="1"/>
  <c r="W70" i="8"/>
  <c r="W132" i="8" s="1"/>
  <c r="V70" i="8"/>
  <c r="V132" i="8" s="1"/>
  <c r="U70" i="8"/>
  <c r="U132" i="8" s="1"/>
  <c r="O70" i="8"/>
  <c r="O132" i="8" s="1"/>
  <c r="N70" i="8"/>
  <c r="N132" i="8" s="1"/>
  <c r="M70" i="8"/>
  <c r="M132" i="8" s="1"/>
  <c r="L70" i="8"/>
  <c r="L132" i="8" s="1"/>
  <c r="C70" i="8"/>
  <c r="B70" i="8"/>
  <c r="A70" i="8"/>
  <c r="BP69" i="8"/>
  <c r="BO69" i="8"/>
  <c r="BN69" i="8"/>
  <c r="BM69" i="8"/>
  <c r="BL69" i="8"/>
  <c r="BK69" i="8"/>
  <c r="BJ69" i="8"/>
  <c r="BI69" i="8"/>
  <c r="BH69" i="8"/>
  <c r="BQ69" i="8" s="1"/>
  <c r="BG69" i="8"/>
  <c r="BF69" i="8"/>
  <c r="BE69" i="8"/>
  <c r="AX69" i="8"/>
  <c r="AX131" i="8" s="1"/>
  <c r="AW69" i="8"/>
  <c r="AW131" i="8" s="1"/>
  <c r="AT69" i="8"/>
  <c r="AT131" i="8" s="1"/>
  <c r="AM69" i="8"/>
  <c r="AM131" i="8" s="1"/>
  <c r="AL69" i="8"/>
  <c r="AL131" i="8" s="1"/>
  <c r="AI69" i="8"/>
  <c r="AI131" i="8" s="1"/>
  <c r="Y69" i="8"/>
  <c r="Y131" i="8" s="1"/>
  <c r="X69" i="8"/>
  <c r="X131" i="8" s="1"/>
  <c r="W69" i="8"/>
  <c r="W131" i="8" s="1"/>
  <c r="V69" i="8"/>
  <c r="V131" i="8" s="1"/>
  <c r="U69" i="8"/>
  <c r="U131" i="8" s="1"/>
  <c r="T69" i="8"/>
  <c r="T131" i="8" s="1"/>
  <c r="S69" i="8"/>
  <c r="S131" i="8" s="1"/>
  <c r="R69" i="8"/>
  <c r="R131" i="8" s="1"/>
  <c r="O69" i="8"/>
  <c r="O131" i="8" s="1"/>
  <c r="N69" i="8"/>
  <c r="N131" i="8" s="1"/>
  <c r="M69" i="8"/>
  <c r="M131" i="8" s="1"/>
  <c r="L69" i="8"/>
  <c r="L131" i="8" s="1"/>
  <c r="C69" i="8"/>
  <c r="B69" i="8"/>
  <c r="A69" i="8"/>
  <c r="BP68" i="8"/>
  <c r="BO68" i="8"/>
  <c r="BN68" i="8"/>
  <c r="BM68" i="8"/>
  <c r="BL68" i="8"/>
  <c r="BK68" i="8"/>
  <c r="BJ68" i="8"/>
  <c r="BI68" i="8"/>
  <c r="BQ68" i="8" s="1"/>
  <c r="BH68" i="8"/>
  <c r="BG68" i="8"/>
  <c r="BF68" i="8"/>
  <c r="BE68" i="8"/>
  <c r="AX68" i="8"/>
  <c r="AX130" i="8" s="1"/>
  <c r="AV68" i="8"/>
  <c r="AV130" i="8" s="1"/>
  <c r="AS68" i="8"/>
  <c r="AS130" i="8" s="1"/>
  <c r="AM68" i="8"/>
  <c r="AM130" i="8" s="1"/>
  <c r="AK68" i="8"/>
  <c r="AK130" i="8" s="1"/>
  <c r="AG68" i="8"/>
  <c r="AG130" i="8" s="1"/>
  <c r="AA68" i="8"/>
  <c r="AA130" i="8" s="1"/>
  <c r="Z68" i="8"/>
  <c r="Z130" i="8" s="1"/>
  <c r="Y68" i="8"/>
  <c r="Y130" i="8" s="1"/>
  <c r="X68" i="8"/>
  <c r="X130" i="8" s="1"/>
  <c r="V68" i="8"/>
  <c r="V130" i="8" s="1"/>
  <c r="U68" i="8"/>
  <c r="U130" i="8" s="1"/>
  <c r="T68" i="8"/>
  <c r="T130" i="8" s="1"/>
  <c r="R68" i="8"/>
  <c r="R130" i="8" s="1"/>
  <c r="Q68" i="8"/>
  <c r="Q130" i="8" s="1"/>
  <c r="O68" i="8"/>
  <c r="O130" i="8" s="1"/>
  <c r="N68" i="8"/>
  <c r="N130" i="8" s="1"/>
  <c r="M68" i="8"/>
  <c r="M130" i="8" s="1"/>
  <c r="L68" i="8"/>
  <c r="L130" i="8" s="1"/>
  <c r="C68" i="8"/>
  <c r="B68" i="8"/>
  <c r="A68" i="8"/>
  <c r="BP67" i="8"/>
  <c r="BO67" i="8"/>
  <c r="BN67" i="8"/>
  <c r="BM67" i="8"/>
  <c r="BL67" i="8"/>
  <c r="BK67" i="8"/>
  <c r="BJ67" i="8"/>
  <c r="BI67" i="8"/>
  <c r="BH67" i="8"/>
  <c r="BQ67" i="8" s="1"/>
  <c r="BG67" i="8"/>
  <c r="BF67" i="8"/>
  <c r="BE67" i="8"/>
  <c r="AY67" i="8"/>
  <c r="AY129" i="8" s="1"/>
  <c r="AV67" i="8"/>
  <c r="AV129" i="8" s="1"/>
  <c r="AK67" i="8"/>
  <c r="AK129" i="8" s="1"/>
  <c r="AG67" i="8"/>
  <c r="AG129" i="8" s="1"/>
  <c r="AB67" i="8"/>
  <c r="AB129" i="8" s="1"/>
  <c r="AA67" i="8"/>
  <c r="AA129" i="8" s="1"/>
  <c r="Z67" i="8"/>
  <c r="Z129" i="8" s="1"/>
  <c r="Y67" i="8"/>
  <c r="Y129" i="8" s="1"/>
  <c r="X67" i="8"/>
  <c r="X129" i="8" s="1"/>
  <c r="W67" i="8"/>
  <c r="W129" i="8" s="1"/>
  <c r="V67" i="8"/>
  <c r="V129" i="8" s="1"/>
  <c r="U67" i="8"/>
  <c r="U129" i="8" s="1"/>
  <c r="T67" i="8"/>
  <c r="T129" i="8" s="1"/>
  <c r="S67" i="8"/>
  <c r="S129" i="8" s="1"/>
  <c r="R67" i="8"/>
  <c r="R129" i="8" s="1"/>
  <c r="O67" i="8"/>
  <c r="O129" i="8" s="1"/>
  <c r="N67" i="8"/>
  <c r="M67" i="8"/>
  <c r="M129" i="8" s="1"/>
  <c r="L67" i="8"/>
  <c r="L129" i="8" s="1"/>
  <c r="C67" i="8"/>
  <c r="B67" i="8"/>
  <c r="A67" i="8"/>
  <c r="BP66" i="8"/>
  <c r="BP93" i="8" s="1"/>
  <c r="BO66" i="8"/>
  <c r="BO93" i="8" s="1"/>
  <c r="BN66" i="8"/>
  <c r="BM66" i="8"/>
  <c r="BL66" i="8"/>
  <c r="BL93" i="8" s="1"/>
  <c r="BK66" i="8"/>
  <c r="BJ66" i="8"/>
  <c r="BI66" i="8"/>
  <c r="BH66" i="8"/>
  <c r="BH93" i="8" s="1"/>
  <c r="BG66" i="8"/>
  <c r="BF66" i="8"/>
  <c r="BE66" i="8"/>
  <c r="AL66" i="8"/>
  <c r="AJ66" i="8"/>
  <c r="AI66" i="8"/>
  <c r="AB66" i="8"/>
  <c r="AA66" i="8"/>
  <c r="Z66" i="8"/>
  <c r="Y66" i="8"/>
  <c r="X66" i="8"/>
  <c r="W66" i="8"/>
  <c r="V66" i="8"/>
  <c r="U66" i="8"/>
  <c r="T66" i="8"/>
  <c r="S66" i="8"/>
  <c r="R66" i="8"/>
  <c r="O66" i="8"/>
  <c r="O128" i="8" s="1"/>
  <c r="N66" i="8"/>
  <c r="M66" i="8"/>
  <c r="L66" i="8"/>
  <c r="P66" i="8" s="1"/>
  <c r="G66" i="8"/>
  <c r="E66" i="8"/>
  <c r="E128" i="8" s="1"/>
  <c r="C66" i="8"/>
  <c r="B66" i="8"/>
  <c r="A66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B62" i="8"/>
  <c r="AA62" i="8"/>
  <c r="Z62" i="8"/>
  <c r="Y62" i="8"/>
  <c r="X62" i="8"/>
  <c r="W62" i="8"/>
  <c r="V62" i="8"/>
  <c r="U62" i="8"/>
  <c r="T62" i="8"/>
  <c r="S62" i="8"/>
  <c r="R62" i="8"/>
  <c r="Q62" i="8"/>
  <c r="O62" i="8"/>
  <c r="N62" i="8"/>
  <c r="M62" i="8"/>
  <c r="L62" i="8"/>
  <c r="K62" i="8"/>
  <c r="J62" i="8"/>
  <c r="I62" i="8"/>
  <c r="H62" i="8"/>
  <c r="G62" i="8"/>
  <c r="F62" i="8"/>
  <c r="E62" i="8"/>
  <c r="D62" i="8"/>
  <c r="BC61" i="8"/>
  <c r="AP61" i="8"/>
  <c r="P61" i="8"/>
  <c r="BT60" i="8"/>
  <c r="BQ60" i="8"/>
  <c r="BC60" i="8"/>
  <c r="AP60" i="8"/>
  <c r="BV60" i="8" s="1"/>
  <c r="AC60" i="8"/>
  <c r="BS60" i="8" s="1"/>
  <c r="P60" i="8"/>
  <c r="C60" i="8"/>
  <c r="B60" i="8"/>
  <c r="A60" i="8"/>
  <c r="BV59" i="8"/>
  <c r="BQ59" i="8"/>
  <c r="BC59" i="8"/>
  <c r="BT59" i="8" s="1"/>
  <c r="AP59" i="8"/>
  <c r="AC59" i="8"/>
  <c r="BS59" i="8" s="1"/>
  <c r="P59" i="8"/>
  <c r="C59" i="8"/>
  <c r="B59" i="8"/>
  <c r="A59" i="8"/>
  <c r="BV58" i="8"/>
  <c r="BQ58" i="8"/>
  <c r="BC58" i="8"/>
  <c r="BT58" i="8" s="1"/>
  <c r="AP58" i="8"/>
  <c r="AC58" i="8"/>
  <c r="BS58" i="8" s="1"/>
  <c r="P58" i="8"/>
  <c r="C58" i="8"/>
  <c r="B58" i="8"/>
  <c r="A58" i="8"/>
  <c r="C57" i="8"/>
  <c r="BV56" i="8"/>
  <c r="BQ56" i="8"/>
  <c r="BC56" i="8"/>
  <c r="BT56" i="8" s="1"/>
  <c r="AP56" i="8"/>
  <c r="AC56" i="8"/>
  <c r="P56" i="8"/>
  <c r="BS56" i="8" s="1"/>
  <c r="C56" i="8"/>
  <c r="B56" i="8"/>
  <c r="A56" i="8"/>
  <c r="BT55" i="8"/>
  <c r="BS55" i="8"/>
  <c r="BQ55" i="8"/>
  <c r="BC55" i="8"/>
  <c r="AP55" i="8"/>
  <c r="BV55" i="8" s="1"/>
  <c r="AC55" i="8"/>
  <c r="P55" i="8"/>
  <c r="C55" i="8"/>
  <c r="B55" i="8"/>
  <c r="A55" i="8"/>
  <c r="BT54" i="8"/>
  <c r="BQ54" i="8"/>
  <c r="BC54" i="8"/>
  <c r="AP54" i="8"/>
  <c r="BV54" i="8" s="1"/>
  <c r="AC54" i="8"/>
  <c r="BS54" i="8" s="1"/>
  <c r="P54" i="8"/>
  <c r="C54" i="8"/>
  <c r="B54" i="8"/>
  <c r="A54" i="8"/>
  <c r="BV53" i="8"/>
  <c r="BQ53" i="8"/>
  <c r="BC53" i="8"/>
  <c r="BT53" i="8" s="1"/>
  <c r="AP53" i="8"/>
  <c r="AC53" i="8"/>
  <c r="BS53" i="8" s="1"/>
  <c r="P53" i="8"/>
  <c r="C53" i="8"/>
  <c r="B53" i="8"/>
  <c r="A53" i="8"/>
  <c r="BV52" i="8"/>
  <c r="BQ52" i="8"/>
  <c r="BC52" i="8"/>
  <c r="BT52" i="8" s="1"/>
  <c r="AP52" i="8"/>
  <c r="AC52" i="8"/>
  <c r="BS52" i="8" s="1"/>
  <c r="P52" i="8"/>
  <c r="C52" i="8"/>
  <c r="B52" i="8"/>
  <c r="A52" i="8"/>
  <c r="BQ51" i="8"/>
  <c r="BC51" i="8"/>
  <c r="AP51" i="8"/>
  <c r="AC51" i="8"/>
  <c r="BS51" i="8" s="1"/>
  <c r="P51" i="8"/>
  <c r="C51" i="8"/>
  <c r="B51" i="8"/>
  <c r="A51" i="8"/>
  <c r="BS50" i="8"/>
  <c r="BQ50" i="8"/>
  <c r="BC50" i="8"/>
  <c r="AP50" i="8"/>
  <c r="BT50" i="8" s="1"/>
  <c r="AC50" i="8"/>
  <c r="P50" i="8"/>
  <c r="C50" i="8"/>
  <c r="B50" i="8"/>
  <c r="A50" i="8"/>
  <c r="BV49" i="8"/>
  <c r="BQ49" i="8"/>
  <c r="BC49" i="8"/>
  <c r="BT49" i="8" s="1"/>
  <c r="AP49" i="8"/>
  <c r="AC49" i="8"/>
  <c r="P49" i="8"/>
  <c r="BS49" i="8" s="1"/>
  <c r="C49" i="8"/>
  <c r="B49" i="8"/>
  <c r="A49" i="8"/>
  <c r="BV48" i="8"/>
  <c r="BQ48" i="8"/>
  <c r="BC48" i="8"/>
  <c r="BT48" i="8" s="1"/>
  <c r="AP48" i="8"/>
  <c r="AC48" i="8"/>
  <c r="P48" i="8"/>
  <c r="BS48" i="8" s="1"/>
  <c r="C48" i="8"/>
  <c r="B48" i="8"/>
  <c r="A48" i="8"/>
  <c r="BS47" i="8"/>
  <c r="BQ47" i="8"/>
  <c r="BC47" i="8"/>
  <c r="AP47" i="8"/>
  <c r="BV47" i="8" s="1"/>
  <c r="AC47" i="8"/>
  <c r="P47" i="8"/>
  <c r="C47" i="8"/>
  <c r="B47" i="8"/>
  <c r="A47" i="8"/>
  <c r="BT46" i="8"/>
  <c r="BQ46" i="8"/>
  <c r="BC46" i="8"/>
  <c r="AP46" i="8"/>
  <c r="BV46" i="8" s="1"/>
  <c r="AC46" i="8"/>
  <c r="BS46" i="8" s="1"/>
  <c r="P46" i="8"/>
  <c r="C46" i="8"/>
  <c r="B46" i="8"/>
  <c r="A46" i="8"/>
  <c r="BV45" i="8"/>
  <c r="BQ45" i="8"/>
  <c r="BC45" i="8"/>
  <c r="BT45" i="8" s="1"/>
  <c r="AP45" i="8"/>
  <c r="AC45" i="8"/>
  <c r="BS45" i="8" s="1"/>
  <c r="P45" i="8"/>
  <c r="C45" i="8"/>
  <c r="B45" i="8"/>
  <c r="A45" i="8"/>
  <c r="BV44" i="8"/>
  <c r="BQ44" i="8"/>
  <c r="BC44" i="8"/>
  <c r="BT44" i="8" s="1"/>
  <c r="AP44" i="8"/>
  <c r="AC44" i="8"/>
  <c r="BS44" i="8" s="1"/>
  <c r="P44" i="8"/>
  <c r="C44" i="8"/>
  <c r="B44" i="8"/>
  <c r="A44" i="8"/>
  <c r="BT43" i="8"/>
  <c r="BQ43" i="8"/>
  <c r="BC43" i="8"/>
  <c r="AP43" i="8"/>
  <c r="BV43" i="8" s="1"/>
  <c r="AC43" i="8"/>
  <c r="BS43" i="8" s="1"/>
  <c r="P43" i="8"/>
  <c r="C43" i="8"/>
  <c r="B43" i="8"/>
  <c r="A43" i="8"/>
  <c r="BS42" i="8"/>
  <c r="BQ42" i="8"/>
  <c r="BC42" i="8"/>
  <c r="AP42" i="8"/>
  <c r="BT42" i="8" s="1"/>
  <c r="AC42" i="8"/>
  <c r="P42" i="8"/>
  <c r="C42" i="8"/>
  <c r="B42" i="8"/>
  <c r="A42" i="8"/>
  <c r="BV41" i="8"/>
  <c r="BQ41" i="8"/>
  <c r="BC41" i="8"/>
  <c r="BT41" i="8" s="1"/>
  <c r="AP41" i="8"/>
  <c r="AC41" i="8"/>
  <c r="P41" i="8"/>
  <c r="BS41" i="8" s="1"/>
  <c r="C41" i="8"/>
  <c r="B41" i="8"/>
  <c r="A41" i="8"/>
  <c r="BV40" i="8"/>
  <c r="BQ40" i="8"/>
  <c r="BC40" i="8"/>
  <c r="BT40" i="8" s="1"/>
  <c r="AP40" i="8"/>
  <c r="AC40" i="8"/>
  <c r="P40" i="8"/>
  <c r="BS40" i="8" s="1"/>
  <c r="C40" i="8"/>
  <c r="B40" i="8"/>
  <c r="A40" i="8"/>
  <c r="BS39" i="8"/>
  <c r="BQ39" i="8"/>
  <c r="BC39" i="8"/>
  <c r="AP39" i="8"/>
  <c r="BV39" i="8" s="1"/>
  <c r="AC39" i="8"/>
  <c r="P39" i="8"/>
  <c r="C39" i="8"/>
  <c r="B39" i="8"/>
  <c r="A39" i="8"/>
  <c r="BT38" i="8"/>
  <c r="BS38" i="8"/>
  <c r="BQ38" i="8"/>
  <c r="BC38" i="8"/>
  <c r="AP38" i="8"/>
  <c r="AC38" i="8"/>
  <c r="P38" i="8"/>
  <c r="C38" i="8"/>
  <c r="B38" i="8"/>
  <c r="A38" i="8"/>
  <c r="BV37" i="8"/>
  <c r="BQ37" i="8"/>
  <c r="BC37" i="8"/>
  <c r="BT37" i="8" s="1"/>
  <c r="AP37" i="8"/>
  <c r="AC37" i="8"/>
  <c r="BS37" i="8" s="1"/>
  <c r="P37" i="8"/>
  <c r="C37" i="8"/>
  <c r="B37" i="8"/>
  <c r="A37" i="8"/>
  <c r="BV36" i="8"/>
  <c r="BQ36" i="8"/>
  <c r="BC36" i="8"/>
  <c r="BT36" i="8" s="1"/>
  <c r="AP36" i="8"/>
  <c r="AC36" i="8"/>
  <c r="BS36" i="8" s="1"/>
  <c r="P36" i="8"/>
  <c r="C36" i="8"/>
  <c r="B36" i="8"/>
  <c r="A36" i="8"/>
  <c r="BQ35" i="8"/>
  <c r="BQ62" i="8" s="1"/>
  <c r="BC35" i="8"/>
  <c r="BC62" i="8" s="1"/>
  <c r="AP35" i="8"/>
  <c r="AC35" i="8"/>
  <c r="P35" i="8"/>
  <c r="P62" i="8" s="1"/>
  <c r="C35" i="8"/>
  <c r="B35" i="8"/>
  <c r="A35" i="8"/>
  <c r="O32" i="8"/>
  <c r="N32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O31" i="8"/>
  <c r="N31" i="8"/>
  <c r="M31" i="8"/>
  <c r="L31" i="8"/>
  <c r="K31" i="8"/>
  <c r="K32" i="8" s="1"/>
  <c r="J31" i="8"/>
  <c r="I31" i="8"/>
  <c r="H31" i="8"/>
  <c r="AD30" i="8"/>
  <c r="AE30" i="8" s="1"/>
  <c r="AF30" i="8" s="1"/>
  <c r="AG30" i="8" s="1"/>
  <c r="AH30" i="8" s="1"/>
  <c r="AI30" i="8" s="1"/>
  <c r="AJ30" i="8" s="1"/>
  <c r="AK30" i="8" s="1"/>
  <c r="AL30" i="8" s="1"/>
  <c r="AM30" i="8" s="1"/>
  <c r="AN30" i="8" s="1"/>
  <c r="AO30" i="8" s="1"/>
  <c r="AC30" i="8"/>
  <c r="P30" i="8"/>
  <c r="Q29" i="8"/>
  <c r="P29" i="8"/>
  <c r="R29" i="8" s="1"/>
  <c r="BQ28" i="8"/>
  <c r="Q28" i="8"/>
  <c r="P28" i="8"/>
  <c r="R28" i="8" s="1"/>
  <c r="BQ27" i="8"/>
  <c r="Q27" i="8"/>
  <c r="P27" i="8"/>
  <c r="R27" i="8" s="1"/>
  <c r="BS25" i="8"/>
  <c r="BQ25" i="8"/>
  <c r="AD25" i="8"/>
  <c r="AD118" i="8" s="1"/>
  <c r="AC25" i="8"/>
  <c r="P25" i="8"/>
  <c r="AF24" i="8"/>
  <c r="AE24" i="8"/>
  <c r="AE117" i="8" s="1"/>
  <c r="AD24" i="8"/>
  <c r="AD117" i="8" s="1"/>
  <c r="AC24" i="8"/>
  <c r="P24" i="8"/>
  <c r="BS24" i="8" s="1"/>
  <c r="AE23" i="8"/>
  <c r="AD23" i="8"/>
  <c r="AC23" i="8"/>
  <c r="P23" i="8"/>
  <c r="BS23" i="8" s="1"/>
  <c r="G23" i="8"/>
  <c r="F23" i="8"/>
  <c r="E23" i="8"/>
  <c r="D23" i="8"/>
  <c r="R22" i="8"/>
  <c r="Q22" i="8"/>
  <c r="P22" i="8"/>
  <c r="G22" i="8"/>
  <c r="F22" i="8"/>
  <c r="E22" i="8"/>
  <c r="D22" i="8"/>
  <c r="BQ21" i="8"/>
  <c r="R21" i="8"/>
  <c r="Q21" i="8"/>
  <c r="P21" i="8"/>
  <c r="G21" i="8"/>
  <c r="F21" i="8"/>
  <c r="E21" i="8"/>
  <c r="D21" i="8"/>
  <c r="BQ20" i="8"/>
  <c r="R20" i="8"/>
  <c r="Q20" i="8"/>
  <c r="P20" i="8"/>
  <c r="G20" i="8"/>
  <c r="F20" i="8"/>
  <c r="E20" i="8"/>
  <c r="D20" i="8"/>
  <c r="BQ19" i="8"/>
  <c r="R19" i="8"/>
  <c r="Q19" i="8"/>
  <c r="Q81" i="8" s="1"/>
  <c r="P19" i="8"/>
  <c r="G19" i="8"/>
  <c r="F19" i="8"/>
  <c r="E19" i="8"/>
  <c r="D19" i="8"/>
  <c r="BQ18" i="8"/>
  <c r="R18" i="8"/>
  <c r="Q18" i="8"/>
  <c r="P18" i="8"/>
  <c r="G18" i="8"/>
  <c r="F18" i="8"/>
  <c r="E18" i="8"/>
  <c r="D18" i="8"/>
  <c r="BQ17" i="8"/>
  <c r="R17" i="8"/>
  <c r="Q17" i="8"/>
  <c r="P17" i="8"/>
  <c r="G17" i="8"/>
  <c r="F17" i="8"/>
  <c r="E17" i="8"/>
  <c r="D17" i="8"/>
  <c r="BS16" i="8"/>
  <c r="BQ16" i="8"/>
  <c r="AD16" i="8"/>
  <c r="AC16" i="8"/>
  <c r="P16" i="8"/>
  <c r="G16" i="8"/>
  <c r="F16" i="8"/>
  <c r="E16" i="8"/>
  <c r="D16" i="8"/>
  <c r="BQ15" i="8"/>
  <c r="AX15" i="8"/>
  <c r="AD15" i="8"/>
  <c r="AE15" i="8" s="1"/>
  <c r="AC15" i="8"/>
  <c r="BS15" i="8" s="1"/>
  <c r="Z15" i="8"/>
  <c r="Y15" i="8"/>
  <c r="Y108" i="8" s="1"/>
  <c r="V15" i="8"/>
  <c r="Q15" i="8"/>
  <c r="P15" i="8"/>
  <c r="G15" i="8"/>
  <c r="F15" i="8"/>
  <c r="E15" i="8"/>
  <c r="D15" i="8"/>
  <c r="BQ14" i="8"/>
  <c r="AD14" i="8"/>
  <c r="AD107" i="8" s="1"/>
  <c r="AC14" i="8"/>
  <c r="BS14" i="8" s="1"/>
  <c r="P14" i="8"/>
  <c r="G14" i="8"/>
  <c r="F14" i="8"/>
  <c r="E14" i="8"/>
  <c r="D14" i="8"/>
  <c r="BS13" i="8"/>
  <c r="BQ13" i="8"/>
  <c r="AO13" i="8"/>
  <c r="AN13" i="8"/>
  <c r="AN106" i="8" s="1"/>
  <c r="AK13" i="8"/>
  <c r="AK106" i="8" s="1"/>
  <c r="AE13" i="8"/>
  <c r="AD13" i="8"/>
  <c r="AC13" i="8"/>
  <c r="Q13" i="8"/>
  <c r="P13" i="8"/>
  <c r="G13" i="8"/>
  <c r="F13" i="8"/>
  <c r="E13" i="8"/>
  <c r="D13" i="8"/>
  <c r="BQ12" i="8"/>
  <c r="Q12" i="8"/>
  <c r="P12" i="8"/>
  <c r="R12" i="8" s="1"/>
  <c r="G12" i="8"/>
  <c r="F12" i="8"/>
  <c r="E12" i="8"/>
  <c r="D12" i="8"/>
  <c r="BS11" i="8"/>
  <c r="BQ11" i="8"/>
  <c r="AD11" i="8"/>
  <c r="AD104" i="8" s="1"/>
  <c r="AC11" i="8"/>
  <c r="Q11" i="8"/>
  <c r="P11" i="8"/>
  <c r="R11" i="8" s="1"/>
  <c r="G11" i="8"/>
  <c r="F11" i="8"/>
  <c r="E11" i="8"/>
  <c r="D11" i="8"/>
  <c r="BQ10" i="8"/>
  <c r="AX10" i="8"/>
  <c r="AX103" i="8" s="1"/>
  <c r="AN10" i="8"/>
  <c r="AM10" i="8"/>
  <c r="AM103" i="8" s="1"/>
  <c r="AL10" i="8"/>
  <c r="S10" i="8"/>
  <c r="R10" i="8"/>
  <c r="R103" i="8" s="1"/>
  <c r="Q10" i="8"/>
  <c r="Q103" i="8" s="1"/>
  <c r="P10" i="8"/>
  <c r="E10" i="8"/>
  <c r="D10" i="8"/>
  <c r="BQ9" i="8"/>
  <c r="AB9" i="8"/>
  <c r="W9" i="8"/>
  <c r="W102" i="8" s="1"/>
  <c r="U9" i="8"/>
  <c r="Q9" i="8"/>
  <c r="Q102" i="8" s="1"/>
  <c r="P9" i="8"/>
  <c r="G9" i="8"/>
  <c r="F9" i="8"/>
  <c r="E9" i="8"/>
  <c r="D9" i="8"/>
  <c r="BV8" i="8"/>
  <c r="BQ8" i="8"/>
  <c r="BC8" i="8"/>
  <c r="BT8" i="8" s="1"/>
  <c r="AP8" i="8"/>
  <c r="AF8" i="8"/>
  <c r="AE8" i="8"/>
  <c r="AE101" i="8" s="1"/>
  <c r="AD8" i="8"/>
  <c r="AC8" i="8"/>
  <c r="BS8" i="8" s="1"/>
  <c r="S8" i="8"/>
  <c r="Q8" i="8"/>
  <c r="Q101" i="8" s="1"/>
  <c r="P8" i="8"/>
  <c r="R8" i="8" s="1"/>
  <c r="T8" i="8" s="1"/>
  <c r="G8" i="8"/>
  <c r="F8" i="8"/>
  <c r="E8" i="8"/>
  <c r="D8" i="8"/>
  <c r="BQ7" i="8"/>
  <c r="AY7" i="8"/>
  <c r="AU7" i="8"/>
  <c r="AU100" i="8" s="1"/>
  <c r="AN7" i="8"/>
  <c r="AJ7" i="8"/>
  <c r="AJ100" i="8" s="1"/>
  <c r="Z7" i="8"/>
  <c r="Q7" i="8"/>
  <c r="Q100" i="8" s="1"/>
  <c r="P7" i="8"/>
  <c r="F7" i="8"/>
  <c r="E7" i="8"/>
  <c r="D7" i="8"/>
  <c r="BQ6" i="8"/>
  <c r="BA6" i="8"/>
  <c r="AZ6" i="8"/>
  <c r="AY6" i="8"/>
  <c r="AY99" i="8" s="1"/>
  <c r="AW6" i="8"/>
  <c r="AW99" i="8" s="1"/>
  <c r="AU6" i="8"/>
  <c r="AT6" i="8"/>
  <c r="AO6" i="8"/>
  <c r="AN6" i="8"/>
  <c r="AN68" i="8" s="1"/>
  <c r="AL6" i="8"/>
  <c r="AI6" i="8"/>
  <c r="AH6" i="8"/>
  <c r="AH99" i="8" s="1"/>
  <c r="AD6" i="8"/>
  <c r="AB6" i="8"/>
  <c r="AB99" i="8" s="1"/>
  <c r="W6" i="8"/>
  <c r="S6" i="8"/>
  <c r="P6" i="8"/>
  <c r="G6" i="8"/>
  <c r="F6" i="8"/>
  <c r="E6" i="8"/>
  <c r="D6" i="8"/>
  <c r="BQ5" i="8"/>
  <c r="BA5" i="8"/>
  <c r="AZ5" i="8"/>
  <c r="AZ98" i="8" s="1"/>
  <c r="AW5" i="8"/>
  <c r="AM5" i="8"/>
  <c r="AL5" i="8"/>
  <c r="AI5" i="8"/>
  <c r="AH5" i="8"/>
  <c r="AD5" i="8"/>
  <c r="AC5" i="8"/>
  <c r="BS5" i="8" s="1"/>
  <c r="Q5" i="8"/>
  <c r="Q98" i="8" s="1"/>
  <c r="AC98" i="8" s="1"/>
  <c r="P5" i="8"/>
  <c r="G5" i="8"/>
  <c r="F5" i="8"/>
  <c r="F31" i="8" s="1"/>
  <c r="E5" i="8"/>
  <c r="D5" i="8"/>
  <c r="BQ4" i="8"/>
  <c r="BQ31" i="8" s="1"/>
  <c r="AM4" i="8"/>
  <c r="AK4" i="8"/>
  <c r="AJ4" i="8"/>
  <c r="AJ97" i="8" s="1"/>
  <c r="AD4" i="8"/>
  <c r="AD97" i="8" s="1"/>
  <c r="AC4" i="8"/>
  <c r="Q4" i="8"/>
  <c r="P4" i="8"/>
  <c r="E4" i="8"/>
  <c r="D4" i="8"/>
  <c r="O1" i="8"/>
  <c r="BG700" i="5"/>
  <c r="BF700" i="5"/>
  <c r="BE700" i="5"/>
  <c r="BC700" i="5"/>
  <c r="BB700" i="5"/>
  <c r="BD635" i="5"/>
  <c r="BD700" i="5" s="1"/>
  <c r="BG627" i="5"/>
  <c r="BH620" i="5"/>
  <c r="DU619" i="5"/>
  <c r="AZ619" i="5"/>
  <c r="AY619" i="5"/>
  <c r="AX619" i="5"/>
  <c r="AW619" i="5"/>
  <c r="AV619" i="5"/>
  <c r="AU619" i="5"/>
  <c r="AT619" i="5"/>
  <c r="AS619" i="5"/>
  <c r="AR619" i="5"/>
  <c r="AQ619" i="5"/>
  <c r="AP619" i="5"/>
  <c r="AO619" i="5"/>
  <c r="AM619" i="5"/>
  <c r="AL619" i="5"/>
  <c r="AK619" i="5"/>
  <c r="AJ619" i="5"/>
  <c r="AI619" i="5"/>
  <c r="AH619" i="5"/>
  <c r="AG619" i="5"/>
  <c r="AF619" i="5"/>
  <c r="AE619" i="5"/>
  <c r="AD619" i="5"/>
  <c r="AC619" i="5"/>
  <c r="AB619" i="5"/>
  <c r="DS619" i="5" s="1"/>
  <c r="Z619" i="5"/>
  <c r="Y619" i="5"/>
  <c r="X619" i="5"/>
  <c r="W619" i="5"/>
  <c r="V619" i="5"/>
  <c r="U619" i="5"/>
  <c r="T619" i="5"/>
  <c r="S619" i="5"/>
  <c r="R619" i="5"/>
  <c r="Q619" i="5"/>
  <c r="P619" i="5"/>
  <c r="O619" i="5"/>
  <c r="DQ619" i="5" s="1"/>
  <c r="DR619" i="5" s="1"/>
  <c r="M619" i="5"/>
  <c r="L619" i="5"/>
  <c r="K619" i="5"/>
  <c r="J619" i="5"/>
  <c r="I619" i="5"/>
  <c r="H619" i="5"/>
  <c r="G619" i="5"/>
  <c r="F619" i="5"/>
  <c r="E619" i="5"/>
  <c r="D619" i="5"/>
  <c r="C619" i="5"/>
  <c r="B619" i="5"/>
  <c r="DP619" i="5" s="1"/>
  <c r="DX617" i="5"/>
  <c r="DW617" i="5"/>
  <c r="DU617" i="5"/>
  <c r="DV617" i="5" s="1"/>
  <c r="DS617" i="5"/>
  <c r="DQ617" i="5"/>
  <c r="DT617" i="5" s="1"/>
  <c r="DP617" i="5"/>
  <c r="DX616" i="5"/>
  <c r="DW616" i="5"/>
  <c r="DU616" i="5"/>
  <c r="DV616" i="5" s="1"/>
  <c r="DS616" i="5"/>
  <c r="DQ616" i="5"/>
  <c r="DR616" i="5" s="1"/>
  <c r="DP616" i="5"/>
  <c r="DW615" i="5"/>
  <c r="DX615" i="5" s="1"/>
  <c r="DU615" i="5"/>
  <c r="DS615" i="5"/>
  <c r="DV615" i="5" s="1"/>
  <c r="DR615" i="5"/>
  <c r="DQ615" i="5"/>
  <c r="DP615" i="5"/>
  <c r="DW614" i="5"/>
  <c r="DX614" i="5" s="1"/>
  <c r="DU614" i="5"/>
  <c r="DV614" i="5" s="1"/>
  <c r="DS614" i="5"/>
  <c r="DT614" i="5" s="1"/>
  <c r="DR614" i="5"/>
  <c r="DQ614" i="5"/>
  <c r="DP614" i="5"/>
  <c r="DW613" i="5"/>
  <c r="DU613" i="5"/>
  <c r="DX613" i="5" s="1"/>
  <c r="DT613" i="5"/>
  <c r="DS613" i="5"/>
  <c r="DQ613" i="5"/>
  <c r="DR613" i="5" s="1"/>
  <c r="DP613" i="5"/>
  <c r="DW612" i="5"/>
  <c r="DU612" i="5"/>
  <c r="DV612" i="5" s="1"/>
  <c r="DT612" i="5"/>
  <c r="DS612" i="5"/>
  <c r="DQ612" i="5"/>
  <c r="DR612" i="5" s="1"/>
  <c r="DP612" i="5"/>
  <c r="DW611" i="5"/>
  <c r="DX611" i="5" s="1"/>
  <c r="DV611" i="5"/>
  <c r="DU611" i="5"/>
  <c r="DS611" i="5"/>
  <c r="DT611" i="5" s="1"/>
  <c r="DR611" i="5"/>
  <c r="DQ611" i="5"/>
  <c r="DP611" i="5"/>
  <c r="DW610" i="5"/>
  <c r="DX610" i="5" s="1"/>
  <c r="DV610" i="5"/>
  <c r="DU610" i="5"/>
  <c r="DS610" i="5"/>
  <c r="DT610" i="5" s="1"/>
  <c r="DQ610" i="5"/>
  <c r="DR610" i="5" s="1"/>
  <c r="DP610" i="5"/>
  <c r="DX609" i="5"/>
  <c r="DW609" i="5"/>
  <c r="DU609" i="5"/>
  <c r="DV609" i="5" s="1"/>
  <c r="DS609" i="5"/>
  <c r="DQ609" i="5"/>
  <c r="DT609" i="5" s="1"/>
  <c r="DP609" i="5"/>
  <c r="DX608" i="5"/>
  <c r="DW608" i="5"/>
  <c r="DU608" i="5"/>
  <c r="DV608" i="5" s="1"/>
  <c r="DS608" i="5"/>
  <c r="DQ608" i="5"/>
  <c r="DR608" i="5" s="1"/>
  <c r="DP608" i="5"/>
  <c r="DW607" i="5"/>
  <c r="DX607" i="5" s="1"/>
  <c r="DU607" i="5"/>
  <c r="DS607" i="5"/>
  <c r="DV607" i="5" s="1"/>
  <c r="DR607" i="5"/>
  <c r="DQ607" i="5"/>
  <c r="DP607" i="5"/>
  <c r="DW606" i="5"/>
  <c r="DX606" i="5" s="1"/>
  <c r="DU606" i="5"/>
  <c r="DS606" i="5"/>
  <c r="DT606" i="5" s="1"/>
  <c r="DR606" i="5"/>
  <c r="DQ606" i="5"/>
  <c r="DP606" i="5"/>
  <c r="DW605" i="5"/>
  <c r="DU605" i="5"/>
  <c r="DX605" i="5" s="1"/>
  <c r="DT605" i="5"/>
  <c r="DS605" i="5"/>
  <c r="DQ605" i="5"/>
  <c r="DR605" i="5" s="1"/>
  <c r="DP605" i="5"/>
  <c r="DW604" i="5"/>
  <c r="DU604" i="5"/>
  <c r="DV604" i="5" s="1"/>
  <c r="DT604" i="5"/>
  <c r="DS604" i="5"/>
  <c r="DQ604" i="5"/>
  <c r="DR604" i="5" s="1"/>
  <c r="DP604" i="5"/>
  <c r="DW603" i="5"/>
  <c r="DX603" i="5" s="1"/>
  <c r="DV603" i="5"/>
  <c r="DU603" i="5"/>
  <c r="DS603" i="5"/>
  <c r="DT603" i="5" s="1"/>
  <c r="DR603" i="5"/>
  <c r="DQ603" i="5"/>
  <c r="DP603" i="5"/>
  <c r="DW602" i="5"/>
  <c r="DX602" i="5" s="1"/>
  <c r="DV602" i="5"/>
  <c r="DU602" i="5"/>
  <c r="DS602" i="5"/>
  <c r="DT602" i="5" s="1"/>
  <c r="DQ602" i="5"/>
  <c r="DR602" i="5" s="1"/>
  <c r="DP602" i="5"/>
  <c r="DX601" i="5"/>
  <c r="DW601" i="5"/>
  <c r="DU601" i="5"/>
  <c r="DV601" i="5" s="1"/>
  <c r="DS601" i="5"/>
  <c r="DQ601" i="5"/>
  <c r="DT601" i="5" s="1"/>
  <c r="DP601" i="5"/>
  <c r="DX600" i="5"/>
  <c r="DW600" i="5"/>
  <c r="DU600" i="5"/>
  <c r="DV600" i="5" s="1"/>
  <c r="DS600" i="5"/>
  <c r="DT600" i="5" s="1"/>
  <c r="DQ600" i="5"/>
  <c r="DR600" i="5" s="1"/>
  <c r="DP600" i="5"/>
  <c r="DW599" i="5"/>
  <c r="DX599" i="5" s="1"/>
  <c r="DU599" i="5"/>
  <c r="DS599" i="5"/>
  <c r="DV599" i="5" s="1"/>
  <c r="DR599" i="5"/>
  <c r="DQ599" i="5"/>
  <c r="DP599" i="5"/>
  <c r="DW598" i="5"/>
  <c r="DX598" i="5" s="1"/>
  <c r="DU598" i="5"/>
  <c r="DS598" i="5"/>
  <c r="DT598" i="5" s="1"/>
  <c r="DR598" i="5"/>
  <c r="DQ598" i="5"/>
  <c r="DP598" i="5"/>
  <c r="DW597" i="5"/>
  <c r="DU597" i="5"/>
  <c r="DX597" i="5" s="1"/>
  <c r="DT597" i="5"/>
  <c r="DS597" i="5"/>
  <c r="DQ597" i="5"/>
  <c r="DR597" i="5" s="1"/>
  <c r="DP597" i="5"/>
  <c r="DW596" i="5"/>
  <c r="DX596" i="5" s="1"/>
  <c r="DU596" i="5"/>
  <c r="DV596" i="5" s="1"/>
  <c r="DT596" i="5"/>
  <c r="DS596" i="5"/>
  <c r="DQ596" i="5"/>
  <c r="DR596" i="5" s="1"/>
  <c r="DP596" i="5"/>
  <c r="DW595" i="5"/>
  <c r="DX595" i="5" s="1"/>
  <c r="DV595" i="5"/>
  <c r="DU595" i="5"/>
  <c r="DS595" i="5"/>
  <c r="DT595" i="5" s="1"/>
  <c r="DR595" i="5"/>
  <c r="DQ595" i="5"/>
  <c r="DP595" i="5"/>
  <c r="DW594" i="5"/>
  <c r="DX594" i="5" s="1"/>
  <c r="DV594" i="5"/>
  <c r="DU594" i="5"/>
  <c r="DS594" i="5"/>
  <c r="DT594" i="5" s="1"/>
  <c r="DQ594" i="5"/>
  <c r="DR594" i="5" s="1"/>
  <c r="DP594" i="5"/>
  <c r="DX593" i="5"/>
  <c r="DW593" i="5"/>
  <c r="DU593" i="5"/>
  <c r="DV593" i="5" s="1"/>
  <c r="DS593" i="5"/>
  <c r="DQ593" i="5"/>
  <c r="DT593" i="5" s="1"/>
  <c r="DP593" i="5"/>
  <c r="DX592" i="5"/>
  <c r="DW592" i="5"/>
  <c r="DU592" i="5"/>
  <c r="DV592" i="5" s="1"/>
  <c r="DS592" i="5"/>
  <c r="DQ592" i="5"/>
  <c r="DR592" i="5" s="1"/>
  <c r="DP592" i="5"/>
  <c r="DW591" i="5"/>
  <c r="DX591" i="5" s="1"/>
  <c r="DU591" i="5"/>
  <c r="DS591" i="5"/>
  <c r="DV591" i="5" s="1"/>
  <c r="DR591" i="5"/>
  <c r="DQ591" i="5"/>
  <c r="DP591" i="5"/>
  <c r="DW590" i="5"/>
  <c r="DX590" i="5" s="1"/>
  <c r="DU590" i="5"/>
  <c r="DV590" i="5" s="1"/>
  <c r="DS590" i="5"/>
  <c r="DT590" i="5" s="1"/>
  <c r="DR590" i="5"/>
  <c r="DQ590" i="5"/>
  <c r="DP590" i="5"/>
  <c r="DW589" i="5"/>
  <c r="DU589" i="5"/>
  <c r="DX589" i="5" s="1"/>
  <c r="DT589" i="5"/>
  <c r="DS589" i="5"/>
  <c r="DQ589" i="5"/>
  <c r="DR589" i="5" s="1"/>
  <c r="DP589" i="5"/>
  <c r="BM588" i="5"/>
  <c r="BM578" i="5" s="1"/>
  <c r="BL588" i="5"/>
  <c r="BL578" i="5" s="1"/>
  <c r="BK588" i="5"/>
  <c r="BK578" i="5" s="1"/>
  <c r="BJ588" i="5"/>
  <c r="BJ578" i="5" s="1"/>
  <c r="BI588" i="5"/>
  <c r="BI578" i="5" s="1"/>
  <c r="BH588" i="5"/>
  <c r="BH578" i="5" s="1"/>
  <c r="BG588" i="5"/>
  <c r="BG578" i="5" s="1"/>
  <c r="BF588" i="5"/>
  <c r="BF578" i="5" s="1"/>
  <c r="BE588" i="5"/>
  <c r="BE578" i="5" s="1"/>
  <c r="BD588" i="5"/>
  <c r="BD578" i="5" s="1"/>
  <c r="BC588" i="5"/>
  <c r="BC578" i="5" s="1"/>
  <c r="AZ588" i="5"/>
  <c r="AY588" i="5"/>
  <c r="AX588" i="5"/>
  <c r="AW588" i="5"/>
  <c r="AV588" i="5"/>
  <c r="AU588" i="5"/>
  <c r="AT588" i="5"/>
  <c r="AS588" i="5"/>
  <c r="AR588" i="5"/>
  <c r="AQ588" i="5"/>
  <c r="AP588" i="5"/>
  <c r="AO588" i="5"/>
  <c r="AM588" i="5"/>
  <c r="AL588" i="5"/>
  <c r="AK588" i="5"/>
  <c r="AJ588" i="5"/>
  <c r="AI588" i="5"/>
  <c r="AH588" i="5"/>
  <c r="AG588" i="5"/>
  <c r="AF588" i="5"/>
  <c r="AE588" i="5"/>
  <c r="AD588" i="5"/>
  <c r="AC588" i="5"/>
  <c r="AB588" i="5"/>
  <c r="Z588" i="5"/>
  <c r="Y588" i="5"/>
  <c r="X588" i="5"/>
  <c r="W588" i="5"/>
  <c r="V588" i="5"/>
  <c r="U588" i="5"/>
  <c r="T588" i="5"/>
  <c r="S588" i="5"/>
  <c r="R588" i="5"/>
  <c r="Q588" i="5"/>
  <c r="P588" i="5"/>
  <c r="O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DU578" i="5"/>
  <c r="DS578" i="5"/>
  <c r="DQ578" i="5"/>
  <c r="DT578" i="5" s="1"/>
  <c r="DP578" i="5"/>
  <c r="BM577" i="5"/>
  <c r="BM567" i="5" s="1"/>
  <c r="BL577" i="5"/>
  <c r="BL567" i="5" s="1"/>
  <c r="BK577" i="5"/>
  <c r="BK567" i="5" s="1"/>
  <c r="BJ577" i="5"/>
  <c r="BJ567" i="5" s="1"/>
  <c r="BI577" i="5"/>
  <c r="BI567" i="5" s="1"/>
  <c r="BH577" i="5"/>
  <c r="BH567" i="5" s="1"/>
  <c r="BG577" i="5"/>
  <c r="BF577" i="5"/>
  <c r="BE577" i="5"/>
  <c r="BD577" i="5"/>
  <c r="BC577" i="5"/>
  <c r="AZ577" i="5"/>
  <c r="AY577" i="5"/>
  <c r="AX577" i="5"/>
  <c r="AW577" i="5"/>
  <c r="AV577" i="5"/>
  <c r="AU577" i="5"/>
  <c r="AT577" i="5"/>
  <c r="AS577" i="5"/>
  <c r="AR577" i="5"/>
  <c r="AQ577" i="5"/>
  <c r="AP577" i="5"/>
  <c r="AO577" i="5"/>
  <c r="AM577" i="5"/>
  <c r="AL577" i="5"/>
  <c r="AK577" i="5"/>
  <c r="AJ577" i="5"/>
  <c r="AI577" i="5"/>
  <c r="AH577" i="5"/>
  <c r="AG577" i="5"/>
  <c r="AF577" i="5"/>
  <c r="AE577" i="5"/>
  <c r="AD577" i="5"/>
  <c r="AC577" i="5"/>
  <c r="AB577" i="5"/>
  <c r="Z577" i="5"/>
  <c r="Y577" i="5"/>
  <c r="X577" i="5"/>
  <c r="W577" i="5"/>
  <c r="V577" i="5"/>
  <c r="U577" i="5"/>
  <c r="T577" i="5"/>
  <c r="S577" i="5"/>
  <c r="R577" i="5"/>
  <c r="Q577" i="5"/>
  <c r="P577" i="5"/>
  <c r="O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BG567" i="5"/>
  <c r="BF567" i="5"/>
  <c r="BE567" i="5"/>
  <c r="BD567" i="5"/>
  <c r="BC567" i="5"/>
  <c r="BM566" i="5"/>
  <c r="BL566" i="5"/>
  <c r="BK566" i="5"/>
  <c r="BJ566" i="5"/>
  <c r="BI566" i="5"/>
  <c r="BI556" i="5" s="1"/>
  <c r="BH566" i="5"/>
  <c r="BH556" i="5" s="1"/>
  <c r="BG566" i="5"/>
  <c r="BG556" i="5" s="1"/>
  <c r="BF566" i="5"/>
  <c r="BF556" i="5" s="1"/>
  <c r="BE566" i="5"/>
  <c r="BE556" i="5" s="1"/>
  <c r="BD566" i="5"/>
  <c r="BD556" i="5" s="1"/>
  <c r="BC566" i="5"/>
  <c r="BC556" i="5" s="1"/>
  <c r="AZ566" i="5"/>
  <c r="AY566" i="5"/>
  <c r="AX566" i="5"/>
  <c r="AW566" i="5"/>
  <c r="AV566" i="5"/>
  <c r="AU566" i="5"/>
  <c r="AT566" i="5"/>
  <c r="AS566" i="5"/>
  <c r="AR566" i="5"/>
  <c r="AQ566" i="5"/>
  <c r="AP566" i="5"/>
  <c r="AO566" i="5"/>
  <c r="AM566" i="5"/>
  <c r="AL566" i="5"/>
  <c r="AK566" i="5"/>
  <c r="AJ566" i="5"/>
  <c r="AI566" i="5"/>
  <c r="AH566" i="5"/>
  <c r="AG566" i="5"/>
  <c r="AF566" i="5"/>
  <c r="AE566" i="5"/>
  <c r="AD566" i="5"/>
  <c r="AC566" i="5"/>
  <c r="AB566" i="5"/>
  <c r="Z566" i="5"/>
  <c r="Y566" i="5"/>
  <c r="X566" i="5"/>
  <c r="W566" i="5"/>
  <c r="V566" i="5"/>
  <c r="U566" i="5"/>
  <c r="T566" i="5"/>
  <c r="S566" i="5"/>
  <c r="R566" i="5"/>
  <c r="Q566" i="5"/>
  <c r="P566" i="5"/>
  <c r="O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DU556" i="5"/>
  <c r="DS556" i="5"/>
  <c r="DT556" i="5" s="1"/>
  <c r="DQ556" i="5"/>
  <c r="DP556" i="5"/>
  <c r="BM556" i="5"/>
  <c r="BL556" i="5"/>
  <c r="BK556" i="5"/>
  <c r="BJ556" i="5"/>
  <c r="BM555" i="5"/>
  <c r="BM545" i="5" s="1"/>
  <c r="BL555" i="5"/>
  <c r="BL545" i="5" s="1"/>
  <c r="BK555" i="5"/>
  <c r="BK545" i="5" s="1"/>
  <c r="BJ555" i="5"/>
  <c r="BJ545" i="5" s="1"/>
  <c r="BI555" i="5"/>
  <c r="BI545" i="5" s="1"/>
  <c r="BH555" i="5"/>
  <c r="BH545" i="5" s="1"/>
  <c r="BG555" i="5"/>
  <c r="BG545" i="5" s="1"/>
  <c r="BF555" i="5"/>
  <c r="BF545" i="5" s="1"/>
  <c r="BE555" i="5"/>
  <c r="BE545" i="5" s="1"/>
  <c r="BD555" i="5"/>
  <c r="BD545" i="5" s="1"/>
  <c r="BC555" i="5"/>
  <c r="BC545" i="5" s="1"/>
  <c r="AZ555" i="5"/>
  <c r="AY555" i="5"/>
  <c r="AX555" i="5"/>
  <c r="AW555" i="5"/>
  <c r="AV555" i="5"/>
  <c r="AU555" i="5"/>
  <c r="AT555" i="5"/>
  <c r="AS555" i="5"/>
  <c r="AR555" i="5"/>
  <c r="AQ555" i="5"/>
  <c r="AP555" i="5"/>
  <c r="AO555" i="5"/>
  <c r="AM555" i="5"/>
  <c r="AL555" i="5"/>
  <c r="AK555" i="5"/>
  <c r="AJ555" i="5"/>
  <c r="AI555" i="5"/>
  <c r="AH555" i="5"/>
  <c r="AG555" i="5"/>
  <c r="AF555" i="5"/>
  <c r="AE555" i="5"/>
  <c r="AD555" i="5"/>
  <c r="AC555" i="5"/>
  <c r="AB555" i="5"/>
  <c r="Z555" i="5"/>
  <c r="Y555" i="5"/>
  <c r="X555" i="5"/>
  <c r="W555" i="5"/>
  <c r="V555" i="5"/>
  <c r="U555" i="5"/>
  <c r="T555" i="5"/>
  <c r="S555" i="5"/>
  <c r="R555" i="5"/>
  <c r="Q555" i="5"/>
  <c r="P555" i="5"/>
  <c r="O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DU545" i="5"/>
  <c r="DV545" i="5" s="1"/>
  <c r="DS545" i="5"/>
  <c r="DQ545" i="5"/>
  <c r="DP545" i="5"/>
  <c r="BM544" i="5"/>
  <c r="BM534" i="5" s="1"/>
  <c r="BL544" i="5"/>
  <c r="BL534" i="5" s="1"/>
  <c r="BK544" i="5"/>
  <c r="BK534" i="5" s="1"/>
  <c r="BJ544" i="5"/>
  <c r="BJ534" i="5" s="1"/>
  <c r="BI544" i="5"/>
  <c r="BI534" i="5" s="1"/>
  <c r="BH544" i="5"/>
  <c r="BH534" i="5" s="1"/>
  <c r="BG544" i="5"/>
  <c r="BG534" i="5" s="1"/>
  <c r="BF544" i="5"/>
  <c r="BF534" i="5" s="1"/>
  <c r="BE544" i="5"/>
  <c r="BE534" i="5" s="1"/>
  <c r="BD544" i="5"/>
  <c r="BD534" i="5" s="1"/>
  <c r="BC544" i="5"/>
  <c r="AZ544" i="5"/>
  <c r="AY544" i="5"/>
  <c r="AX544" i="5"/>
  <c r="AW544" i="5"/>
  <c r="AV544" i="5"/>
  <c r="AU544" i="5"/>
  <c r="AT544" i="5"/>
  <c r="AS544" i="5"/>
  <c r="AR544" i="5"/>
  <c r="AQ544" i="5"/>
  <c r="AP544" i="5"/>
  <c r="AO544" i="5"/>
  <c r="AM544" i="5"/>
  <c r="AL544" i="5"/>
  <c r="AK544" i="5"/>
  <c r="AJ544" i="5"/>
  <c r="AI544" i="5"/>
  <c r="AH544" i="5"/>
  <c r="AG544" i="5"/>
  <c r="AF544" i="5"/>
  <c r="AE544" i="5"/>
  <c r="AD544" i="5"/>
  <c r="AC544" i="5"/>
  <c r="AB544" i="5"/>
  <c r="Z544" i="5"/>
  <c r="Y544" i="5"/>
  <c r="X544" i="5"/>
  <c r="W544" i="5"/>
  <c r="V544" i="5"/>
  <c r="U544" i="5"/>
  <c r="T544" i="5"/>
  <c r="S544" i="5"/>
  <c r="R544" i="5"/>
  <c r="Q544" i="5"/>
  <c r="P544" i="5"/>
  <c r="O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DU534" i="5"/>
  <c r="DS534" i="5"/>
  <c r="DQ534" i="5"/>
  <c r="DR534" i="5" s="1"/>
  <c r="DP534" i="5"/>
  <c r="BC534" i="5"/>
  <c r="BM533" i="5"/>
  <c r="BM523" i="5" s="1"/>
  <c r="BL533" i="5"/>
  <c r="BL523" i="5" s="1"/>
  <c r="BK533" i="5"/>
  <c r="BK523" i="5" s="1"/>
  <c r="BJ533" i="5"/>
  <c r="BI533" i="5"/>
  <c r="BI523" i="5" s="1"/>
  <c r="BH533" i="5"/>
  <c r="BH523" i="5" s="1"/>
  <c r="BG533" i="5"/>
  <c r="BG523" i="5" s="1"/>
  <c r="BF533" i="5"/>
  <c r="BF523" i="5" s="1"/>
  <c r="BE533" i="5"/>
  <c r="BE523" i="5" s="1"/>
  <c r="BD533" i="5"/>
  <c r="BD523" i="5" s="1"/>
  <c r="BC533" i="5"/>
  <c r="BC523" i="5" s="1"/>
  <c r="AZ533" i="5"/>
  <c r="AY533" i="5"/>
  <c r="AX533" i="5"/>
  <c r="AW533" i="5"/>
  <c r="AV533" i="5"/>
  <c r="AU533" i="5"/>
  <c r="AT533" i="5"/>
  <c r="AS533" i="5"/>
  <c r="AR533" i="5"/>
  <c r="AQ533" i="5"/>
  <c r="AP533" i="5"/>
  <c r="AO533" i="5"/>
  <c r="AM533" i="5"/>
  <c r="AL533" i="5"/>
  <c r="AK533" i="5"/>
  <c r="AJ533" i="5"/>
  <c r="AI533" i="5"/>
  <c r="AH533" i="5"/>
  <c r="AG533" i="5"/>
  <c r="AF533" i="5"/>
  <c r="AE533" i="5"/>
  <c r="AD533" i="5"/>
  <c r="AC533" i="5"/>
  <c r="AB533" i="5"/>
  <c r="Z533" i="5"/>
  <c r="Y533" i="5"/>
  <c r="X533" i="5"/>
  <c r="W533" i="5"/>
  <c r="V533" i="5"/>
  <c r="U533" i="5"/>
  <c r="T533" i="5"/>
  <c r="S533" i="5"/>
  <c r="R533" i="5"/>
  <c r="Q533" i="5"/>
  <c r="P533" i="5"/>
  <c r="O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DU523" i="5"/>
  <c r="DS523" i="5"/>
  <c r="DV523" i="5" s="1"/>
  <c r="DQ523" i="5"/>
  <c r="DR523" i="5" s="1"/>
  <c r="DP523" i="5"/>
  <c r="BJ523" i="5"/>
  <c r="BM522" i="5"/>
  <c r="BM512" i="5" s="1"/>
  <c r="BL522" i="5"/>
  <c r="BL512" i="5" s="1"/>
  <c r="BK522" i="5"/>
  <c r="BK512" i="5" s="1"/>
  <c r="BJ522" i="5"/>
  <c r="BJ512" i="5" s="1"/>
  <c r="BI522" i="5"/>
  <c r="BI512" i="5" s="1"/>
  <c r="BH522" i="5"/>
  <c r="BH512" i="5" s="1"/>
  <c r="BG522" i="5"/>
  <c r="BG512" i="5" s="1"/>
  <c r="BF522" i="5"/>
  <c r="BF512" i="5" s="1"/>
  <c r="BE522" i="5"/>
  <c r="BE512" i="5" s="1"/>
  <c r="BD522" i="5"/>
  <c r="BD512" i="5" s="1"/>
  <c r="BC522" i="5"/>
  <c r="BC512" i="5" s="1"/>
  <c r="AZ522" i="5"/>
  <c r="AY522" i="5"/>
  <c r="AX522" i="5"/>
  <c r="AW522" i="5"/>
  <c r="AV522" i="5"/>
  <c r="AU522" i="5"/>
  <c r="AT522" i="5"/>
  <c r="AS522" i="5"/>
  <c r="AR522" i="5"/>
  <c r="AQ522" i="5"/>
  <c r="AP522" i="5"/>
  <c r="AO522" i="5"/>
  <c r="AM522" i="5"/>
  <c r="AL522" i="5"/>
  <c r="AK522" i="5"/>
  <c r="AJ522" i="5"/>
  <c r="AI522" i="5"/>
  <c r="AH522" i="5"/>
  <c r="AG522" i="5"/>
  <c r="AF522" i="5"/>
  <c r="AE522" i="5"/>
  <c r="AD522" i="5"/>
  <c r="AC522" i="5"/>
  <c r="AB522" i="5"/>
  <c r="Z522" i="5"/>
  <c r="Y522" i="5"/>
  <c r="X522" i="5"/>
  <c r="W522" i="5"/>
  <c r="V522" i="5"/>
  <c r="U522" i="5"/>
  <c r="T522" i="5"/>
  <c r="S522" i="5"/>
  <c r="R522" i="5"/>
  <c r="Q522" i="5"/>
  <c r="P522" i="5"/>
  <c r="O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DU512" i="5"/>
  <c r="DS512" i="5"/>
  <c r="DT512" i="5" s="1"/>
  <c r="DQ512" i="5"/>
  <c r="DR512" i="5" s="1"/>
  <c r="DP512" i="5"/>
  <c r="BM511" i="5"/>
  <c r="BM501" i="5" s="1"/>
  <c r="BL511" i="5"/>
  <c r="BL501" i="5" s="1"/>
  <c r="BK511" i="5"/>
  <c r="BK501" i="5" s="1"/>
  <c r="BJ511" i="5"/>
  <c r="BI511" i="5"/>
  <c r="BH511" i="5"/>
  <c r="BG511" i="5"/>
  <c r="BF511" i="5"/>
  <c r="BF501" i="5" s="1"/>
  <c r="BE511" i="5"/>
  <c r="BE501" i="5" s="1"/>
  <c r="BD511" i="5"/>
  <c r="BD501" i="5" s="1"/>
  <c r="BC511" i="5"/>
  <c r="AZ511" i="5"/>
  <c r="AY511" i="5"/>
  <c r="AX511" i="5"/>
  <c r="AW511" i="5"/>
  <c r="AV511" i="5"/>
  <c r="AU511" i="5"/>
  <c r="AT511" i="5"/>
  <c r="AS511" i="5"/>
  <c r="AR511" i="5"/>
  <c r="AQ511" i="5"/>
  <c r="AP511" i="5"/>
  <c r="AO511" i="5"/>
  <c r="AM511" i="5"/>
  <c r="AL511" i="5"/>
  <c r="AK511" i="5"/>
  <c r="AJ511" i="5"/>
  <c r="AI511" i="5"/>
  <c r="AH511" i="5"/>
  <c r="AG511" i="5"/>
  <c r="AF511" i="5"/>
  <c r="AE511" i="5"/>
  <c r="AD511" i="5"/>
  <c r="AC511" i="5"/>
  <c r="AB511" i="5"/>
  <c r="Z511" i="5"/>
  <c r="Y511" i="5"/>
  <c r="X511" i="5"/>
  <c r="W511" i="5"/>
  <c r="V511" i="5"/>
  <c r="U511" i="5"/>
  <c r="T511" i="5"/>
  <c r="S511" i="5"/>
  <c r="R511" i="5"/>
  <c r="Q511" i="5"/>
  <c r="P511" i="5"/>
  <c r="O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DU501" i="5"/>
  <c r="DS501" i="5"/>
  <c r="DQ501" i="5"/>
  <c r="DT501" i="5" s="1"/>
  <c r="DP501" i="5"/>
  <c r="BG501" i="5"/>
  <c r="BC501" i="5"/>
  <c r="BM500" i="5"/>
  <c r="BM490" i="5" s="1"/>
  <c r="BL500" i="5"/>
  <c r="BL490" i="5" s="1"/>
  <c r="BK500" i="5"/>
  <c r="BK490" i="5" s="1"/>
  <c r="BJ500" i="5"/>
  <c r="BJ490" i="5" s="1"/>
  <c r="BI500" i="5"/>
  <c r="BI490" i="5" s="1"/>
  <c r="BH500" i="5"/>
  <c r="BH490" i="5" s="1"/>
  <c r="BG500" i="5"/>
  <c r="BF500" i="5"/>
  <c r="BF490" i="5" s="1"/>
  <c r="BE500" i="5"/>
  <c r="BE490" i="5" s="1"/>
  <c r="BD500" i="5"/>
  <c r="BC500" i="5"/>
  <c r="BC490" i="5" s="1"/>
  <c r="AZ500" i="5"/>
  <c r="AY500" i="5"/>
  <c r="AX500" i="5"/>
  <c r="AW500" i="5"/>
  <c r="AV500" i="5"/>
  <c r="AU500" i="5"/>
  <c r="AT500" i="5"/>
  <c r="AS500" i="5"/>
  <c r="AR500" i="5"/>
  <c r="AQ500" i="5"/>
  <c r="AP500" i="5"/>
  <c r="AO500" i="5"/>
  <c r="AM500" i="5"/>
  <c r="AL500" i="5"/>
  <c r="AK500" i="5"/>
  <c r="AJ500" i="5"/>
  <c r="AI500" i="5"/>
  <c r="AH500" i="5"/>
  <c r="AG500" i="5"/>
  <c r="AF500" i="5"/>
  <c r="AE500" i="5"/>
  <c r="AD500" i="5"/>
  <c r="AC500" i="5"/>
  <c r="AB500" i="5"/>
  <c r="Z500" i="5"/>
  <c r="Y500" i="5"/>
  <c r="X500" i="5"/>
  <c r="W500" i="5"/>
  <c r="V500" i="5"/>
  <c r="U500" i="5"/>
  <c r="T500" i="5"/>
  <c r="S500" i="5"/>
  <c r="R500" i="5"/>
  <c r="Q500" i="5"/>
  <c r="P500" i="5"/>
  <c r="O500" i="5"/>
  <c r="M500" i="5"/>
  <c r="L500" i="5"/>
  <c r="K500" i="5"/>
  <c r="J500" i="5"/>
  <c r="I500" i="5"/>
  <c r="H500" i="5"/>
  <c r="G500" i="5"/>
  <c r="F500" i="5"/>
  <c r="E500" i="5"/>
  <c r="D500" i="5"/>
  <c r="C500" i="5"/>
  <c r="B500" i="5"/>
  <c r="DU490" i="5"/>
  <c r="DS490" i="5"/>
  <c r="DT490" i="5" s="1"/>
  <c r="DQ490" i="5"/>
  <c r="DP490" i="5"/>
  <c r="BG490" i="5"/>
  <c r="BD490" i="5"/>
  <c r="BM489" i="5"/>
  <c r="BM479" i="5" s="1"/>
  <c r="BL489" i="5"/>
  <c r="BL479" i="5" s="1"/>
  <c r="BK489" i="5"/>
  <c r="BK479" i="5" s="1"/>
  <c r="BJ489" i="5"/>
  <c r="BJ479" i="5" s="1"/>
  <c r="BI489" i="5"/>
  <c r="BI479" i="5" s="1"/>
  <c r="BH489" i="5"/>
  <c r="BH479" i="5" s="1"/>
  <c r="BG489" i="5"/>
  <c r="BF489" i="5"/>
  <c r="BF479" i="5" s="1"/>
  <c r="BE489" i="5"/>
  <c r="BE479" i="5" s="1"/>
  <c r="BD489" i="5"/>
  <c r="BD479" i="5" s="1"/>
  <c r="BB489" i="5"/>
  <c r="AZ489" i="5"/>
  <c r="AY489" i="5"/>
  <c r="AX489" i="5"/>
  <c r="AX479" i="5" s="1"/>
  <c r="DU479" i="5" s="1"/>
  <c r="AW489" i="5"/>
  <c r="AV489" i="5"/>
  <c r="AU489" i="5"/>
  <c r="AT489" i="5"/>
  <c r="AS489" i="5"/>
  <c r="AR489" i="5"/>
  <c r="AQ489" i="5"/>
  <c r="AP489" i="5"/>
  <c r="AO489" i="5"/>
  <c r="AM489" i="5"/>
  <c r="AL489" i="5"/>
  <c r="AK489" i="5"/>
  <c r="AJ489" i="5"/>
  <c r="AI489" i="5"/>
  <c r="AH489" i="5"/>
  <c r="AG489" i="5"/>
  <c r="AF489" i="5"/>
  <c r="AE489" i="5"/>
  <c r="AD489" i="5"/>
  <c r="AC489" i="5"/>
  <c r="AB489" i="5"/>
  <c r="Z489" i="5"/>
  <c r="Y489" i="5"/>
  <c r="X489" i="5"/>
  <c r="W489" i="5"/>
  <c r="V489" i="5"/>
  <c r="U489" i="5"/>
  <c r="T489" i="5"/>
  <c r="S489" i="5"/>
  <c r="R489" i="5"/>
  <c r="Q489" i="5"/>
  <c r="P489" i="5"/>
  <c r="O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DS479" i="5"/>
  <c r="DQ479" i="5"/>
  <c r="DR479" i="5" s="1"/>
  <c r="DP479" i="5"/>
  <c r="BG479" i="5"/>
  <c r="BC479" i="5"/>
  <c r="BB479" i="5"/>
  <c r="AZ478" i="5"/>
  <c r="AZ468" i="5" s="1"/>
  <c r="AY478" i="5"/>
  <c r="AX478" i="5"/>
  <c r="AW478" i="5"/>
  <c r="AV478" i="5"/>
  <c r="AU478" i="5"/>
  <c r="AT478" i="5"/>
  <c r="AS478" i="5"/>
  <c r="AR478" i="5"/>
  <c r="AQ478" i="5"/>
  <c r="AP478" i="5"/>
  <c r="AO478" i="5"/>
  <c r="AM478" i="5"/>
  <c r="AL478" i="5"/>
  <c r="AK478" i="5"/>
  <c r="AJ478" i="5"/>
  <c r="AI478" i="5"/>
  <c r="AH478" i="5"/>
  <c r="AG478" i="5"/>
  <c r="AF478" i="5"/>
  <c r="AE478" i="5"/>
  <c r="AD478" i="5"/>
  <c r="AC478" i="5"/>
  <c r="AB478" i="5"/>
  <c r="Z478" i="5"/>
  <c r="Y478" i="5"/>
  <c r="X478" i="5"/>
  <c r="W478" i="5"/>
  <c r="V478" i="5"/>
  <c r="U478" i="5"/>
  <c r="T478" i="5"/>
  <c r="S478" i="5"/>
  <c r="R478" i="5"/>
  <c r="Q478" i="5"/>
  <c r="P478" i="5"/>
  <c r="O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DW468" i="5"/>
  <c r="DS468" i="5"/>
  <c r="DQ468" i="5"/>
  <c r="DP468" i="5"/>
  <c r="AY468" i="5"/>
  <c r="AX468" i="5"/>
  <c r="DU468" i="5" s="1"/>
  <c r="BM467" i="5"/>
  <c r="BM457" i="5" s="1"/>
  <c r="BL467" i="5"/>
  <c r="BL457" i="5" s="1"/>
  <c r="BK467" i="5"/>
  <c r="BK457" i="5" s="1"/>
  <c r="BJ467" i="5"/>
  <c r="BJ457" i="5" s="1"/>
  <c r="BI467" i="5"/>
  <c r="BI457" i="5" s="1"/>
  <c r="BH467" i="5"/>
  <c r="BG467" i="5"/>
  <c r="BF467" i="5"/>
  <c r="BE467" i="5"/>
  <c r="BE457" i="5" s="1"/>
  <c r="BD467" i="5"/>
  <c r="BD457" i="5" s="1"/>
  <c r="BC467" i="5"/>
  <c r="BC457" i="5" s="1"/>
  <c r="AZ467" i="5"/>
  <c r="AZ457" i="5" s="1"/>
  <c r="AY467" i="5"/>
  <c r="AY457" i="5" s="1"/>
  <c r="AX467" i="5"/>
  <c r="AX457" i="5" s="1"/>
  <c r="AW467" i="5"/>
  <c r="AV467" i="5"/>
  <c r="AU467" i="5"/>
  <c r="AT467" i="5"/>
  <c r="AS467" i="5"/>
  <c r="AR467" i="5"/>
  <c r="AQ467" i="5"/>
  <c r="AP467" i="5"/>
  <c r="AO467" i="5"/>
  <c r="AM467" i="5"/>
  <c r="AL467" i="5"/>
  <c r="AK467" i="5"/>
  <c r="AJ467" i="5"/>
  <c r="AI467" i="5"/>
  <c r="AH467" i="5"/>
  <c r="AG467" i="5"/>
  <c r="AF467" i="5"/>
  <c r="AE467" i="5"/>
  <c r="AD467" i="5"/>
  <c r="AC467" i="5"/>
  <c r="AB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DS457" i="5"/>
  <c r="DQ457" i="5"/>
  <c r="DT457" i="5" s="1"/>
  <c r="DP457" i="5"/>
  <c r="BH457" i="5"/>
  <c r="BG457" i="5"/>
  <c r="BF457" i="5"/>
  <c r="BM456" i="5"/>
  <c r="BL456" i="5"/>
  <c r="BL446" i="5" s="1"/>
  <c r="BK456" i="5"/>
  <c r="BJ456" i="5"/>
  <c r="BI456" i="5"/>
  <c r="BH456" i="5"/>
  <c r="BG456" i="5"/>
  <c r="BF456" i="5"/>
  <c r="BF446" i="5" s="1"/>
  <c r="BE456" i="5"/>
  <c r="BE446" i="5" s="1"/>
  <c r="BD456" i="5"/>
  <c r="BC456" i="5"/>
  <c r="AZ456" i="5"/>
  <c r="AY456" i="5"/>
  <c r="AX456" i="5"/>
  <c r="AX446" i="5" s="1"/>
  <c r="DU446" i="5" s="1"/>
  <c r="AW456" i="5"/>
  <c r="AV456" i="5"/>
  <c r="AU456" i="5"/>
  <c r="AT456" i="5"/>
  <c r="AS456" i="5"/>
  <c r="AR456" i="5"/>
  <c r="AQ456" i="5"/>
  <c r="AP456" i="5"/>
  <c r="AO456" i="5"/>
  <c r="AM456" i="5"/>
  <c r="AL456" i="5"/>
  <c r="AK456" i="5"/>
  <c r="AJ456" i="5"/>
  <c r="AI456" i="5"/>
  <c r="AH456" i="5"/>
  <c r="AG456" i="5"/>
  <c r="AF456" i="5"/>
  <c r="AE456" i="5"/>
  <c r="AD456" i="5"/>
  <c r="AC456" i="5"/>
  <c r="AB456" i="5"/>
  <c r="Z456" i="5"/>
  <c r="Y456" i="5"/>
  <c r="X456" i="5"/>
  <c r="W456" i="5"/>
  <c r="V456" i="5"/>
  <c r="U456" i="5"/>
  <c r="T456" i="5"/>
  <c r="S456" i="5"/>
  <c r="R456" i="5"/>
  <c r="Q456" i="5"/>
  <c r="P456" i="5"/>
  <c r="O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AV449" i="5"/>
  <c r="DS446" i="5"/>
  <c r="DT446" i="5" s="1"/>
  <c r="DR446" i="5"/>
  <c r="DQ446" i="5"/>
  <c r="DP446" i="5"/>
  <c r="BM446" i="5"/>
  <c r="BG446" i="5"/>
  <c r="BD446" i="5"/>
  <c r="BM445" i="5"/>
  <c r="BL445" i="5"/>
  <c r="BK445" i="5"/>
  <c r="BJ445" i="5"/>
  <c r="BJ435" i="5" s="1"/>
  <c r="BI445" i="5"/>
  <c r="BI435" i="5" s="1"/>
  <c r="BH445" i="5"/>
  <c r="BH435" i="5" s="1"/>
  <c r="BG445" i="5"/>
  <c r="BG435" i="5" s="1"/>
  <c r="BF445" i="5"/>
  <c r="BF435" i="5" s="1"/>
  <c r="BE445" i="5"/>
  <c r="BE435" i="5" s="1"/>
  <c r="BD445" i="5"/>
  <c r="BC445" i="5"/>
  <c r="AZ445" i="5"/>
  <c r="AY445" i="5"/>
  <c r="AX445" i="5"/>
  <c r="AW445" i="5"/>
  <c r="AV445" i="5"/>
  <c r="AU445" i="5"/>
  <c r="AT445" i="5"/>
  <c r="AS445" i="5"/>
  <c r="AR445" i="5"/>
  <c r="AQ445" i="5"/>
  <c r="AP445" i="5"/>
  <c r="AO445" i="5"/>
  <c r="AM445" i="5"/>
  <c r="AL445" i="5"/>
  <c r="AK445" i="5"/>
  <c r="AJ445" i="5"/>
  <c r="AI445" i="5"/>
  <c r="AH445" i="5"/>
  <c r="AG445" i="5"/>
  <c r="AF445" i="5"/>
  <c r="AE445" i="5"/>
  <c r="AD445" i="5"/>
  <c r="AC445" i="5"/>
  <c r="AB445" i="5"/>
  <c r="Z445" i="5"/>
  <c r="Y445" i="5"/>
  <c r="X445" i="5"/>
  <c r="W445" i="5"/>
  <c r="V445" i="5"/>
  <c r="U445" i="5"/>
  <c r="T445" i="5"/>
  <c r="S445" i="5"/>
  <c r="R445" i="5"/>
  <c r="Q445" i="5"/>
  <c r="P445" i="5"/>
  <c r="O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DU435" i="5"/>
  <c r="DV435" i="5" s="1"/>
  <c r="DS435" i="5"/>
  <c r="DQ435" i="5"/>
  <c r="DR435" i="5" s="1"/>
  <c r="DP435" i="5"/>
  <c r="BM435" i="5"/>
  <c r="BL435" i="5"/>
  <c r="BK435" i="5"/>
  <c r="BD435" i="5"/>
  <c r="BC435" i="5"/>
  <c r="BM434" i="5"/>
  <c r="BL434" i="5"/>
  <c r="BK434" i="5"/>
  <c r="BJ434" i="5"/>
  <c r="BI434" i="5"/>
  <c r="BI424" i="5" s="1"/>
  <c r="BH434" i="5"/>
  <c r="BH424" i="5" s="1"/>
  <c r="BG434" i="5"/>
  <c r="BG424" i="5" s="1"/>
  <c r="BF434" i="5"/>
  <c r="BF424" i="5" s="1"/>
  <c r="BE434" i="5"/>
  <c r="BE424" i="5" s="1"/>
  <c r="BD434" i="5"/>
  <c r="BD424" i="5" s="1"/>
  <c r="BC434" i="5"/>
  <c r="BC424" i="5" s="1"/>
  <c r="AZ434" i="5"/>
  <c r="AY434" i="5"/>
  <c r="AX434" i="5"/>
  <c r="AW434" i="5"/>
  <c r="AV434" i="5"/>
  <c r="AU434" i="5"/>
  <c r="AT434" i="5"/>
  <c r="AS434" i="5"/>
  <c r="AR434" i="5"/>
  <c r="AQ434" i="5"/>
  <c r="AP434" i="5"/>
  <c r="AO434" i="5"/>
  <c r="AM434" i="5"/>
  <c r="AL434" i="5"/>
  <c r="AK434" i="5"/>
  <c r="AJ434" i="5"/>
  <c r="AI434" i="5"/>
  <c r="AH434" i="5"/>
  <c r="AG434" i="5"/>
  <c r="AF434" i="5"/>
  <c r="AE434" i="5"/>
  <c r="AD434" i="5"/>
  <c r="AC434" i="5"/>
  <c r="AB434" i="5"/>
  <c r="Z434" i="5"/>
  <c r="Y434" i="5"/>
  <c r="X434" i="5"/>
  <c r="W434" i="5"/>
  <c r="V434" i="5"/>
  <c r="U434" i="5"/>
  <c r="T434" i="5"/>
  <c r="S434" i="5"/>
  <c r="R434" i="5"/>
  <c r="Q434" i="5"/>
  <c r="P434" i="5"/>
  <c r="O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DU424" i="5"/>
  <c r="DS424" i="5"/>
  <c r="DT424" i="5" s="1"/>
  <c r="DQ424" i="5"/>
  <c r="DP424" i="5"/>
  <c r="BM424" i="5"/>
  <c r="BL424" i="5"/>
  <c r="BK424" i="5"/>
  <c r="BJ424" i="5"/>
  <c r="BM423" i="5"/>
  <c r="BM413" i="5" s="1"/>
  <c r="BL423" i="5"/>
  <c r="BL413" i="5" s="1"/>
  <c r="BK423" i="5"/>
  <c r="BK413" i="5" s="1"/>
  <c r="BJ423" i="5"/>
  <c r="BJ413" i="5" s="1"/>
  <c r="BI423" i="5"/>
  <c r="BI413" i="5" s="1"/>
  <c r="BH423" i="5"/>
  <c r="BH413" i="5" s="1"/>
  <c r="BG423" i="5"/>
  <c r="BG413" i="5" s="1"/>
  <c r="BF423" i="5"/>
  <c r="BF413" i="5" s="1"/>
  <c r="BE423" i="5"/>
  <c r="BE413" i="5" s="1"/>
  <c r="BD423" i="5"/>
  <c r="BD413" i="5" s="1"/>
  <c r="BC423" i="5"/>
  <c r="AZ423" i="5"/>
  <c r="AY423" i="5"/>
  <c r="AX423" i="5"/>
  <c r="AW423" i="5"/>
  <c r="AV423" i="5"/>
  <c r="AU423" i="5"/>
  <c r="AT423" i="5"/>
  <c r="AS423" i="5"/>
  <c r="AR423" i="5"/>
  <c r="AQ423" i="5"/>
  <c r="AP423" i="5"/>
  <c r="AO423" i="5"/>
  <c r="AM423" i="5"/>
  <c r="AL423" i="5"/>
  <c r="AK423" i="5"/>
  <c r="AJ423" i="5"/>
  <c r="AI423" i="5"/>
  <c r="AH423" i="5"/>
  <c r="AG423" i="5"/>
  <c r="AF423" i="5"/>
  <c r="AE423" i="5"/>
  <c r="AD423" i="5"/>
  <c r="AC423" i="5"/>
  <c r="AB423" i="5"/>
  <c r="Z423" i="5"/>
  <c r="Y423" i="5"/>
  <c r="X423" i="5"/>
  <c r="W423" i="5"/>
  <c r="V423" i="5"/>
  <c r="U423" i="5"/>
  <c r="T423" i="5"/>
  <c r="S423" i="5"/>
  <c r="R423" i="5"/>
  <c r="Q423" i="5"/>
  <c r="P423" i="5"/>
  <c r="O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DS413" i="5"/>
  <c r="DT413" i="5" s="1"/>
  <c r="DQ413" i="5"/>
  <c r="DP413" i="5"/>
  <c r="BC413" i="5"/>
  <c r="AZ413" i="5"/>
  <c r="AY413" i="5"/>
  <c r="BM412" i="5"/>
  <c r="BL412" i="5"/>
  <c r="BK412" i="5"/>
  <c r="BK402" i="5" s="1"/>
  <c r="BJ412" i="5"/>
  <c r="BJ402" i="5" s="1"/>
  <c r="BI412" i="5"/>
  <c r="BI402" i="5" s="1"/>
  <c r="BH412" i="5"/>
  <c r="BH402" i="5" s="1"/>
  <c r="BG412" i="5"/>
  <c r="BG402" i="5" s="1"/>
  <c r="BF412" i="5"/>
  <c r="BF402" i="5" s="1"/>
  <c r="BE412" i="5"/>
  <c r="BE402" i="5" s="1"/>
  <c r="BD412" i="5"/>
  <c r="BD402" i="5" s="1"/>
  <c r="BC412" i="5"/>
  <c r="BC402" i="5" s="1"/>
  <c r="AZ412" i="5"/>
  <c r="AY412" i="5"/>
  <c r="AX412" i="5"/>
  <c r="AW412" i="5"/>
  <c r="AV412" i="5"/>
  <c r="AU412" i="5"/>
  <c r="AT412" i="5"/>
  <c r="AS412" i="5"/>
  <c r="AR412" i="5"/>
  <c r="AQ412" i="5"/>
  <c r="AP412" i="5"/>
  <c r="AO412" i="5"/>
  <c r="AM412" i="5"/>
  <c r="AL412" i="5"/>
  <c r="AK412" i="5"/>
  <c r="AJ412" i="5"/>
  <c r="AI412" i="5"/>
  <c r="AH412" i="5"/>
  <c r="AG412" i="5"/>
  <c r="AF412" i="5"/>
  <c r="AE412" i="5"/>
  <c r="AD412" i="5"/>
  <c r="AC412" i="5"/>
  <c r="AB412" i="5"/>
  <c r="Z412" i="5"/>
  <c r="Y412" i="5"/>
  <c r="X412" i="5"/>
  <c r="W412" i="5"/>
  <c r="V412" i="5"/>
  <c r="U412" i="5"/>
  <c r="T412" i="5"/>
  <c r="S412" i="5"/>
  <c r="R412" i="5"/>
  <c r="Q412" i="5"/>
  <c r="P412" i="5"/>
  <c r="O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DU402" i="5"/>
  <c r="DV402" i="5" s="1"/>
  <c r="DS402" i="5"/>
  <c r="DQ402" i="5"/>
  <c r="DR402" i="5" s="1"/>
  <c r="DP402" i="5"/>
  <c r="BM402" i="5"/>
  <c r="BL402" i="5"/>
  <c r="BM401" i="5"/>
  <c r="BL401" i="5"/>
  <c r="BK401" i="5"/>
  <c r="BJ401" i="5"/>
  <c r="BI401" i="5"/>
  <c r="BI391" i="5" s="1"/>
  <c r="BH401" i="5"/>
  <c r="BH391" i="5" s="1"/>
  <c r="BG401" i="5"/>
  <c r="BF401" i="5"/>
  <c r="BF391" i="5" s="1"/>
  <c r="BE401" i="5"/>
  <c r="BE391" i="5" s="1"/>
  <c r="BD401" i="5"/>
  <c r="BD391" i="5" s="1"/>
  <c r="BC401" i="5"/>
  <c r="BC391" i="5" s="1"/>
  <c r="DW391" i="5" s="1"/>
  <c r="DX391" i="5" s="1"/>
  <c r="AZ401" i="5"/>
  <c r="AY401" i="5"/>
  <c r="AX401" i="5"/>
  <c r="AW401" i="5"/>
  <c r="AV401" i="5"/>
  <c r="AU401" i="5"/>
  <c r="AT401" i="5"/>
  <c r="AS401" i="5"/>
  <c r="AR401" i="5"/>
  <c r="AQ401" i="5"/>
  <c r="AP401" i="5"/>
  <c r="AO401" i="5"/>
  <c r="AM401" i="5"/>
  <c r="AL401" i="5"/>
  <c r="AK401" i="5"/>
  <c r="AJ401" i="5"/>
  <c r="AI401" i="5"/>
  <c r="AH401" i="5"/>
  <c r="AG401" i="5"/>
  <c r="AF401" i="5"/>
  <c r="AE401" i="5"/>
  <c r="AD401" i="5"/>
  <c r="AC401" i="5"/>
  <c r="AB401" i="5"/>
  <c r="Z401" i="5"/>
  <c r="Y401" i="5"/>
  <c r="X401" i="5"/>
  <c r="W401" i="5"/>
  <c r="V401" i="5"/>
  <c r="U401" i="5"/>
  <c r="T401" i="5"/>
  <c r="S401" i="5"/>
  <c r="R401" i="5"/>
  <c r="Q401" i="5"/>
  <c r="P401" i="5"/>
  <c r="O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DU391" i="5"/>
  <c r="DS391" i="5"/>
  <c r="DT391" i="5" s="1"/>
  <c r="DQ391" i="5"/>
  <c r="DP391" i="5"/>
  <c r="BM391" i="5"/>
  <c r="BL391" i="5"/>
  <c r="BK391" i="5"/>
  <c r="BJ391" i="5"/>
  <c r="BG391" i="5"/>
  <c r="BM390" i="5"/>
  <c r="BL390" i="5"/>
  <c r="BK390" i="5"/>
  <c r="BJ390" i="5"/>
  <c r="BI390" i="5"/>
  <c r="BH390" i="5"/>
  <c r="BG390" i="5"/>
  <c r="BF390" i="5"/>
  <c r="BE390" i="5"/>
  <c r="BD390" i="5"/>
  <c r="BC390" i="5"/>
  <c r="AZ390" i="5"/>
  <c r="AY390" i="5"/>
  <c r="AX390" i="5"/>
  <c r="AW390" i="5"/>
  <c r="AX380" i="5" s="1"/>
  <c r="AV390" i="5"/>
  <c r="AU390" i="5"/>
  <c r="AT390" i="5"/>
  <c r="AS390" i="5"/>
  <c r="AR390" i="5"/>
  <c r="AQ390" i="5"/>
  <c r="AP390" i="5"/>
  <c r="AO390" i="5"/>
  <c r="AM390" i="5"/>
  <c r="AL390" i="5"/>
  <c r="AK390" i="5"/>
  <c r="AJ390" i="5"/>
  <c r="AI390" i="5"/>
  <c r="AH390" i="5"/>
  <c r="AG390" i="5"/>
  <c r="AF390" i="5"/>
  <c r="AE390" i="5"/>
  <c r="AD390" i="5"/>
  <c r="AC390" i="5"/>
  <c r="AB390" i="5"/>
  <c r="Z390" i="5"/>
  <c r="Y390" i="5"/>
  <c r="X390" i="5"/>
  <c r="W390" i="5"/>
  <c r="V390" i="5"/>
  <c r="U390" i="5"/>
  <c r="T390" i="5"/>
  <c r="S390" i="5"/>
  <c r="R390" i="5"/>
  <c r="Q390" i="5"/>
  <c r="P390" i="5"/>
  <c r="O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DS380" i="5"/>
  <c r="DT380" i="5" s="1"/>
  <c r="DQ380" i="5"/>
  <c r="DP380" i="5"/>
  <c r="BG380" i="5"/>
  <c r="BD380" i="5"/>
  <c r="DW380" i="5" s="1"/>
  <c r="AZ380" i="5"/>
  <c r="AY380" i="5"/>
  <c r="BM379" i="5"/>
  <c r="BL379" i="5"/>
  <c r="BK379" i="5"/>
  <c r="BJ379" i="5"/>
  <c r="BI379" i="5"/>
  <c r="BH379" i="5"/>
  <c r="AZ379" i="5"/>
  <c r="AY379" i="5"/>
  <c r="AX379" i="5"/>
  <c r="AW379" i="5"/>
  <c r="AV379" i="5"/>
  <c r="AU379" i="5"/>
  <c r="AT379" i="5"/>
  <c r="AS379" i="5"/>
  <c r="AR379" i="5"/>
  <c r="AQ379" i="5"/>
  <c r="AP379" i="5"/>
  <c r="AO379" i="5"/>
  <c r="AM379" i="5"/>
  <c r="AL379" i="5"/>
  <c r="AK379" i="5"/>
  <c r="AJ379" i="5"/>
  <c r="AI379" i="5"/>
  <c r="AH379" i="5"/>
  <c r="AG379" i="5"/>
  <c r="AF379" i="5"/>
  <c r="AE379" i="5"/>
  <c r="AD379" i="5"/>
  <c r="AC379" i="5"/>
  <c r="AB379" i="5"/>
  <c r="Z379" i="5"/>
  <c r="Y379" i="5"/>
  <c r="X379" i="5"/>
  <c r="W379" i="5"/>
  <c r="V379" i="5"/>
  <c r="U379" i="5"/>
  <c r="T379" i="5"/>
  <c r="S379" i="5"/>
  <c r="R379" i="5"/>
  <c r="Q379" i="5"/>
  <c r="P379" i="5"/>
  <c r="O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DU369" i="5"/>
  <c r="DS369" i="5"/>
  <c r="DQ369" i="5"/>
  <c r="DT369" i="5" s="1"/>
  <c r="DP369" i="5"/>
  <c r="BG369" i="5"/>
  <c r="DW369" i="5" s="1"/>
  <c r="DX369" i="5" s="1"/>
  <c r="BM368" i="5"/>
  <c r="BL368" i="5"/>
  <c r="BK368" i="5"/>
  <c r="BJ368" i="5"/>
  <c r="BI368" i="5"/>
  <c r="BH368" i="5"/>
  <c r="BG368" i="5"/>
  <c r="BF368" i="5"/>
  <c r="BE368" i="5"/>
  <c r="BD368" i="5"/>
  <c r="BC368" i="5"/>
  <c r="BB368" i="5"/>
  <c r="AZ368" i="5"/>
  <c r="AZ358" i="5" s="1"/>
  <c r="AY368" i="5"/>
  <c r="AX368" i="5"/>
  <c r="AW368" i="5"/>
  <c r="AV368" i="5"/>
  <c r="AU368" i="5"/>
  <c r="AT368" i="5"/>
  <c r="AS368" i="5"/>
  <c r="AR368" i="5"/>
  <c r="AQ368" i="5"/>
  <c r="AP368" i="5"/>
  <c r="AO368" i="5"/>
  <c r="AM368" i="5"/>
  <c r="AL368" i="5"/>
  <c r="AK368" i="5"/>
  <c r="AJ368" i="5"/>
  <c r="AI368" i="5"/>
  <c r="AH368" i="5"/>
  <c r="AG368" i="5"/>
  <c r="AF368" i="5"/>
  <c r="AE368" i="5"/>
  <c r="AD368" i="5"/>
  <c r="AC368" i="5"/>
  <c r="AB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DS358" i="5"/>
  <c r="DQ358" i="5"/>
  <c r="DR358" i="5" s="1"/>
  <c r="DP358" i="5"/>
  <c r="BG358" i="5"/>
  <c r="BF358" i="5"/>
  <c r="BE358" i="5"/>
  <c r="DW358" i="5" s="1"/>
  <c r="BM357" i="5"/>
  <c r="BL357" i="5"/>
  <c r="BK357" i="5"/>
  <c r="BJ357" i="5"/>
  <c r="BI357" i="5"/>
  <c r="BH357" i="5"/>
  <c r="BG357" i="5"/>
  <c r="BF357" i="5"/>
  <c r="BE357" i="5"/>
  <c r="BD357" i="5"/>
  <c r="BC357" i="5"/>
  <c r="BB357" i="5"/>
  <c r="AZ357" i="5"/>
  <c r="AY357" i="5"/>
  <c r="AY347" i="5" s="1"/>
  <c r="AX357" i="5"/>
  <c r="AX347" i="5" s="1"/>
  <c r="AW357" i="5"/>
  <c r="AV357" i="5"/>
  <c r="AU357" i="5"/>
  <c r="AT357" i="5"/>
  <c r="AS357" i="5"/>
  <c r="AR357" i="5"/>
  <c r="AQ357" i="5"/>
  <c r="AP357" i="5"/>
  <c r="AO357" i="5"/>
  <c r="AM357" i="5"/>
  <c r="AL357" i="5"/>
  <c r="AK357" i="5"/>
  <c r="AJ357" i="5"/>
  <c r="AI357" i="5"/>
  <c r="AH357" i="5"/>
  <c r="AG357" i="5"/>
  <c r="AF357" i="5"/>
  <c r="AE357" i="5"/>
  <c r="AD357" i="5"/>
  <c r="AC357" i="5"/>
  <c r="AB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DS347" i="5"/>
  <c r="DQ347" i="5"/>
  <c r="DR347" i="5" s="1"/>
  <c r="DP347" i="5"/>
  <c r="BG347" i="5"/>
  <c r="BD347" i="5"/>
  <c r="BC347" i="5"/>
  <c r="BB347" i="5"/>
  <c r="DW347" i="5" s="1"/>
  <c r="AZ347" i="5"/>
  <c r="BM346" i="5"/>
  <c r="BL346" i="5"/>
  <c r="BK346" i="5"/>
  <c r="BJ346" i="5"/>
  <c r="BI346" i="5"/>
  <c r="BH346" i="5"/>
  <c r="BG346" i="5"/>
  <c r="BF346" i="5"/>
  <c r="BF336" i="5" s="1"/>
  <c r="BE346" i="5"/>
  <c r="BE336" i="5" s="1"/>
  <c r="BD346" i="5"/>
  <c r="BC346" i="5"/>
  <c r="BC336" i="5" s="1"/>
  <c r="AZ346" i="5"/>
  <c r="AY346" i="5"/>
  <c r="AX346" i="5"/>
  <c r="AW346" i="5"/>
  <c r="AV346" i="5"/>
  <c r="AU346" i="5"/>
  <c r="AT346" i="5"/>
  <c r="AS346" i="5"/>
  <c r="AR346" i="5"/>
  <c r="AQ346" i="5"/>
  <c r="AP346" i="5"/>
  <c r="AO346" i="5"/>
  <c r="AM346" i="5"/>
  <c r="AL346" i="5"/>
  <c r="AK346" i="5"/>
  <c r="AJ346" i="5"/>
  <c r="AI346" i="5"/>
  <c r="AH346" i="5"/>
  <c r="AG346" i="5"/>
  <c r="AF346" i="5"/>
  <c r="AE346" i="5"/>
  <c r="AD346" i="5"/>
  <c r="AC346" i="5"/>
  <c r="AB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DU336" i="5"/>
  <c r="DS336" i="5"/>
  <c r="DT336" i="5" s="1"/>
  <c r="DQ336" i="5"/>
  <c r="DP336" i="5"/>
  <c r="BM336" i="5"/>
  <c r="BL336" i="5"/>
  <c r="BK336" i="5"/>
  <c r="BG336" i="5"/>
  <c r="BD336" i="5"/>
  <c r="BM335" i="5"/>
  <c r="BM325" i="5" s="1"/>
  <c r="BL335" i="5"/>
  <c r="BL325" i="5" s="1"/>
  <c r="BK335" i="5"/>
  <c r="BK325" i="5" s="1"/>
  <c r="BJ335" i="5"/>
  <c r="BI335" i="5"/>
  <c r="BH335" i="5"/>
  <c r="BG335" i="5"/>
  <c r="BF335" i="5"/>
  <c r="BE335" i="5"/>
  <c r="BE325" i="5" s="1"/>
  <c r="BD335" i="5"/>
  <c r="BD325" i="5" s="1"/>
  <c r="BC335" i="5"/>
  <c r="BC325" i="5" s="1"/>
  <c r="AZ335" i="5"/>
  <c r="AY335" i="5"/>
  <c r="AX335" i="5"/>
  <c r="AX325" i="5" s="1"/>
  <c r="DU325" i="5" s="1"/>
  <c r="DV325" i="5" s="1"/>
  <c r="AW335" i="5"/>
  <c r="AV335" i="5"/>
  <c r="AU335" i="5"/>
  <c r="AT335" i="5"/>
  <c r="AS335" i="5"/>
  <c r="AR335" i="5"/>
  <c r="AQ335" i="5"/>
  <c r="AP335" i="5"/>
  <c r="AO335" i="5"/>
  <c r="AM335" i="5"/>
  <c r="AL335" i="5"/>
  <c r="AK335" i="5"/>
  <c r="AJ335" i="5"/>
  <c r="AI335" i="5"/>
  <c r="AH335" i="5"/>
  <c r="AG335" i="5"/>
  <c r="AF335" i="5"/>
  <c r="AE335" i="5"/>
  <c r="AD335" i="5"/>
  <c r="AC335" i="5"/>
  <c r="AB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DS325" i="5"/>
  <c r="DQ325" i="5"/>
  <c r="DP325" i="5"/>
  <c r="BG325" i="5"/>
  <c r="BF325" i="5"/>
  <c r="BM324" i="5"/>
  <c r="BL324" i="5"/>
  <c r="BK324" i="5"/>
  <c r="BJ324" i="5"/>
  <c r="BI324" i="5"/>
  <c r="BH324" i="5"/>
  <c r="BG324" i="5"/>
  <c r="BF324" i="5"/>
  <c r="BF314" i="5" s="1"/>
  <c r="BE324" i="5"/>
  <c r="BE314" i="5" s="1"/>
  <c r="BD324" i="5"/>
  <c r="AZ324" i="5"/>
  <c r="AY324" i="5"/>
  <c r="AX324" i="5"/>
  <c r="AW324" i="5"/>
  <c r="AV324" i="5"/>
  <c r="AU324" i="5"/>
  <c r="AT324" i="5"/>
  <c r="AS324" i="5"/>
  <c r="AR324" i="5"/>
  <c r="AQ324" i="5"/>
  <c r="AP324" i="5"/>
  <c r="AO324" i="5"/>
  <c r="AM324" i="5"/>
  <c r="AL324" i="5"/>
  <c r="AK324" i="5"/>
  <c r="AJ324" i="5"/>
  <c r="AI324" i="5"/>
  <c r="AH324" i="5"/>
  <c r="AG324" i="5"/>
  <c r="AF324" i="5"/>
  <c r="AE324" i="5"/>
  <c r="AD324" i="5"/>
  <c r="AC324" i="5"/>
  <c r="AB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BP315" i="5"/>
  <c r="BP317" i="5" s="1"/>
  <c r="DU314" i="5"/>
  <c r="DV314" i="5" s="1"/>
  <c r="DS314" i="5"/>
  <c r="DT314" i="5" s="1"/>
  <c r="DQ314" i="5"/>
  <c r="DR314" i="5" s="1"/>
  <c r="DP314" i="5"/>
  <c r="BM314" i="5"/>
  <c r="BL314" i="5"/>
  <c r="BK314" i="5"/>
  <c r="BG314" i="5"/>
  <c r="BC314" i="5"/>
  <c r="BM313" i="5"/>
  <c r="BM303" i="5" s="1"/>
  <c r="BL313" i="5"/>
  <c r="BL303" i="5" s="1"/>
  <c r="BK313" i="5"/>
  <c r="BK303" i="5" s="1"/>
  <c r="BJ313" i="5"/>
  <c r="BJ303" i="5" s="1"/>
  <c r="BI313" i="5"/>
  <c r="BI303" i="5" s="1"/>
  <c r="BH313" i="5"/>
  <c r="BH303" i="5" s="1"/>
  <c r="BH619" i="5" s="1"/>
  <c r="BG313" i="5"/>
  <c r="BF313" i="5"/>
  <c r="BE313" i="5"/>
  <c r="BE303" i="5" s="1"/>
  <c r="BD313" i="5"/>
  <c r="BD303" i="5" s="1"/>
  <c r="BC313" i="5"/>
  <c r="AZ313" i="5"/>
  <c r="AY313" i="5"/>
  <c r="AY303" i="5" s="1"/>
  <c r="AX313" i="5"/>
  <c r="AW313" i="5"/>
  <c r="AX303" i="5" s="1"/>
  <c r="DU303" i="5" s="1"/>
  <c r="DV303" i="5" s="1"/>
  <c r="AV313" i="5"/>
  <c r="AU313" i="5"/>
  <c r="AT313" i="5"/>
  <c r="AS313" i="5"/>
  <c r="AR313" i="5"/>
  <c r="AQ313" i="5"/>
  <c r="AP313" i="5"/>
  <c r="AO313" i="5"/>
  <c r="AM313" i="5"/>
  <c r="AL313" i="5"/>
  <c r="AK313" i="5"/>
  <c r="AJ313" i="5"/>
  <c r="AI313" i="5"/>
  <c r="AH313" i="5"/>
  <c r="AG313" i="5"/>
  <c r="AF313" i="5"/>
  <c r="AE313" i="5"/>
  <c r="AD313" i="5"/>
  <c r="AC313" i="5"/>
  <c r="AB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DS303" i="5"/>
  <c r="DT303" i="5" s="1"/>
  <c r="DQ303" i="5"/>
  <c r="DP303" i="5"/>
  <c r="BG303" i="5"/>
  <c r="BF303" i="5"/>
  <c r="BC303" i="5"/>
  <c r="AZ303" i="5"/>
  <c r="BM302" i="5"/>
  <c r="BL302" i="5"/>
  <c r="BK302" i="5"/>
  <c r="BJ302" i="5"/>
  <c r="BI302" i="5"/>
  <c r="BH302" i="5"/>
  <c r="BG302" i="5"/>
  <c r="BF302" i="5"/>
  <c r="BE302" i="5"/>
  <c r="BD302" i="5"/>
  <c r="BC302" i="5"/>
  <c r="BC292" i="5" s="1"/>
  <c r="BB302" i="5"/>
  <c r="BB292" i="5" s="1"/>
  <c r="DW292" i="5" s="1"/>
  <c r="AZ302" i="5"/>
  <c r="AY302" i="5"/>
  <c r="AX302" i="5"/>
  <c r="AW302" i="5"/>
  <c r="AV302" i="5"/>
  <c r="AU302" i="5"/>
  <c r="AT302" i="5"/>
  <c r="AS302" i="5"/>
  <c r="AR302" i="5"/>
  <c r="AQ302" i="5"/>
  <c r="AP302" i="5"/>
  <c r="AO302" i="5"/>
  <c r="AM302" i="5"/>
  <c r="AL302" i="5"/>
  <c r="AK302" i="5"/>
  <c r="AJ302" i="5"/>
  <c r="AI302" i="5"/>
  <c r="AH302" i="5"/>
  <c r="AG302" i="5"/>
  <c r="AF302" i="5"/>
  <c r="AE302" i="5"/>
  <c r="AD302" i="5"/>
  <c r="AC302" i="5"/>
  <c r="AB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DS292" i="5"/>
  <c r="DQ292" i="5"/>
  <c r="DP292" i="5"/>
  <c r="BG292" i="5"/>
  <c r="AZ292" i="5"/>
  <c r="BH291" i="5"/>
  <c r="BG291" i="5"/>
  <c r="BF291" i="5"/>
  <c r="BE291" i="5"/>
  <c r="BD291" i="5"/>
  <c r="BC291" i="5"/>
  <c r="BC281" i="5" s="1"/>
  <c r="BB291" i="5"/>
  <c r="BB281" i="5" s="1"/>
  <c r="AZ291" i="5"/>
  <c r="AY291" i="5"/>
  <c r="AX291" i="5"/>
  <c r="AW291" i="5"/>
  <c r="AX281" i="5" s="1"/>
  <c r="DU281" i="5" s="1"/>
  <c r="AV291" i="5"/>
  <c r="AU291" i="5"/>
  <c r="AT291" i="5"/>
  <c r="AS291" i="5"/>
  <c r="AR291" i="5"/>
  <c r="AQ291" i="5"/>
  <c r="AP291" i="5"/>
  <c r="AO291" i="5"/>
  <c r="AM291" i="5"/>
  <c r="AL291" i="5"/>
  <c r="AK291" i="5"/>
  <c r="AJ291" i="5"/>
  <c r="AI291" i="5"/>
  <c r="AH291" i="5"/>
  <c r="AG291" i="5"/>
  <c r="AF291" i="5"/>
  <c r="AE291" i="5"/>
  <c r="AD291" i="5"/>
  <c r="AC291" i="5"/>
  <c r="AB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DS281" i="5"/>
  <c r="DQ281" i="5"/>
  <c r="DP281" i="5"/>
  <c r="BG281" i="5"/>
  <c r="AZ281" i="5"/>
  <c r="BM280" i="5"/>
  <c r="BL280" i="5"/>
  <c r="BK280" i="5"/>
  <c r="BJ280" i="5"/>
  <c r="BI280" i="5"/>
  <c r="BH280" i="5"/>
  <c r="BG280" i="5"/>
  <c r="BF280" i="5"/>
  <c r="BE280" i="5"/>
  <c r="BD280" i="5"/>
  <c r="BC280" i="5"/>
  <c r="BC270" i="5" s="1"/>
  <c r="BB280" i="5"/>
  <c r="BB270" i="5" s="1"/>
  <c r="AZ280" i="5"/>
  <c r="AY280" i="5"/>
  <c r="AY270" i="5" s="1"/>
  <c r="AX280" i="5"/>
  <c r="AW280" i="5"/>
  <c r="AV280" i="5"/>
  <c r="AU280" i="5"/>
  <c r="AT280" i="5"/>
  <c r="AS280" i="5"/>
  <c r="AR280" i="5"/>
  <c r="AQ280" i="5"/>
  <c r="AP280" i="5"/>
  <c r="AO280" i="5"/>
  <c r="AM280" i="5"/>
  <c r="AL280" i="5"/>
  <c r="AK280" i="5"/>
  <c r="AJ280" i="5"/>
  <c r="AI280" i="5"/>
  <c r="AH280" i="5"/>
  <c r="AG280" i="5"/>
  <c r="AF280" i="5"/>
  <c r="AE280" i="5"/>
  <c r="AD280" i="5"/>
  <c r="AC280" i="5"/>
  <c r="AB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DS270" i="5"/>
  <c r="DQ270" i="5"/>
  <c r="DR270" i="5" s="1"/>
  <c r="DP270" i="5"/>
  <c r="BG270" i="5"/>
  <c r="AZ270" i="5"/>
  <c r="AX270" i="5"/>
  <c r="BJ269" i="5"/>
  <c r="BI269" i="5"/>
  <c r="BH269" i="5"/>
  <c r="BG269" i="5"/>
  <c r="BF269" i="5"/>
  <c r="BE269" i="5"/>
  <c r="BD269" i="5"/>
  <c r="BC269" i="5"/>
  <c r="BC259" i="5" s="1"/>
  <c r="BB269" i="5"/>
  <c r="BB259" i="5" s="1"/>
  <c r="AZ269" i="5"/>
  <c r="AY269" i="5"/>
  <c r="AX269" i="5"/>
  <c r="AW269" i="5"/>
  <c r="AV269" i="5"/>
  <c r="AU269" i="5"/>
  <c r="AT269" i="5"/>
  <c r="AS269" i="5"/>
  <c r="AR269" i="5"/>
  <c r="AQ269" i="5"/>
  <c r="AP269" i="5"/>
  <c r="AO269" i="5"/>
  <c r="AM269" i="5"/>
  <c r="AL269" i="5"/>
  <c r="AK269" i="5"/>
  <c r="AJ269" i="5"/>
  <c r="AI269" i="5"/>
  <c r="AH269" i="5"/>
  <c r="AG269" i="5"/>
  <c r="AF269" i="5"/>
  <c r="AE269" i="5"/>
  <c r="AD269" i="5"/>
  <c r="AC269" i="5"/>
  <c r="AB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DS259" i="5"/>
  <c r="DQ259" i="5"/>
  <c r="DR259" i="5" s="1"/>
  <c r="DP259" i="5"/>
  <c r="BR259" i="5"/>
  <c r="BG259" i="5"/>
  <c r="BF259" i="5"/>
  <c r="BE259" i="5"/>
  <c r="AX259" i="5"/>
  <c r="BP263" i="5" s="1"/>
  <c r="BP261" i="5" s="1"/>
  <c r="BJ258" i="5"/>
  <c r="BI258" i="5"/>
  <c r="BH258" i="5"/>
  <c r="BG258" i="5"/>
  <c r="BD258" i="5"/>
  <c r="BC258" i="5"/>
  <c r="BB258" i="5"/>
  <c r="AY258" i="5"/>
  <c r="AX258" i="5"/>
  <c r="AW258" i="5"/>
  <c r="AV258" i="5"/>
  <c r="AU258" i="5"/>
  <c r="AT258" i="5"/>
  <c r="AS258" i="5"/>
  <c r="AR258" i="5"/>
  <c r="AQ258" i="5"/>
  <c r="AP258" i="5"/>
  <c r="AO258" i="5"/>
  <c r="AM258" i="5"/>
  <c r="AL258" i="5"/>
  <c r="AK258" i="5"/>
  <c r="AJ258" i="5"/>
  <c r="AI258" i="5"/>
  <c r="AH258" i="5"/>
  <c r="AG258" i="5"/>
  <c r="AF258" i="5"/>
  <c r="AE258" i="5"/>
  <c r="AD258" i="5"/>
  <c r="AC258" i="5"/>
  <c r="AB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BG256" i="5"/>
  <c r="BF256" i="5"/>
  <c r="BE256" i="5"/>
  <c r="AY251" i="5"/>
  <c r="AZ250" i="5"/>
  <c r="AZ258" i="5" s="1"/>
  <c r="DT248" i="5"/>
  <c r="DS248" i="5"/>
  <c r="DQ248" i="5"/>
  <c r="DR248" i="5" s="1"/>
  <c r="DP248" i="5"/>
  <c r="BG248" i="5"/>
  <c r="BG246" i="5"/>
  <c r="DB240" i="5"/>
  <c r="CQ240" i="5"/>
  <c r="CP240" i="5"/>
  <c r="CO240" i="5"/>
  <c r="CB240" i="5"/>
  <c r="BP240" i="5"/>
  <c r="BO240" i="5"/>
  <c r="AX240" i="5"/>
  <c r="AS240" i="5"/>
  <c r="AR240" i="5"/>
  <c r="AQ240" i="5"/>
  <c r="AP240" i="5"/>
  <c r="AO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DC239" i="5"/>
  <c r="DC240" i="5" s="1"/>
  <c r="CP239" i="5"/>
  <c r="CQ239" i="5" s="1"/>
  <c r="CR239" i="5" s="1"/>
  <c r="CR240" i="5" s="1"/>
  <c r="CD239" i="5"/>
  <c r="CD240" i="5" s="1"/>
  <c r="CC239" i="5"/>
  <c r="CC240" i="5" s="1"/>
  <c r="BQ239" i="5"/>
  <c r="BQ240" i="5" s="1"/>
  <c r="BP239" i="5"/>
  <c r="BG239" i="5"/>
  <c r="BG240" i="5" s="1"/>
  <c r="AZ239" i="5"/>
  <c r="AY239" i="5"/>
  <c r="AY240" i="5" s="1"/>
  <c r="AT239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DM234" i="5"/>
  <c r="DL234" i="5"/>
  <c r="DK234" i="5"/>
  <c r="DJ234" i="5"/>
  <c r="DI234" i="5"/>
  <c r="DH234" i="5"/>
  <c r="DG234" i="5"/>
  <c r="DF234" i="5"/>
  <c r="DE234" i="5"/>
  <c r="DD234" i="5"/>
  <c r="DC234" i="5"/>
  <c r="DB234" i="5"/>
  <c r="CZ234" i="5"/>
  <c r="CY234" i="5"/>
  <c r="CX234" i="5"/>
  <c r="CW234" i="5"/>
  <c r="CV234" i="5"/>
  <c r="CU234" i="5"/>
  <c r="CT234" i="5"/>
  <c r="CS234" i="5"/>
  <c r="CR234" i="5"/>
  <c r="CQ234" i="5"/>
  <c r="CP234" i="5"/>
  <c r="CO234" i="5"/>
  <c r="CM234" i="5"/>
  <c r="CL234" i="5"/>
  <c r="CK234" i="5"/>
  <c r="CJ234" i="5"/>
  <c r="CI234" i="5"/>
  <c r="CH234" i="5"/>
  <c r="CG234" i="5"/>
  <c r="CF234" i="5"/>
  <c r="CE234" i="5"/>
  <c r="CD234" i="5"/>
  <c r="CC234" i="5"/>
  <c r="CB234" i="5"/>
  <c r="EA234" i="5" s="1"/>
  <c r="BZ234" i="5"/>
  <c r="BY234" i="5"/>
  <c r="BX234" i="5"/>
  <c r="BW234" i="5"/>
  <c r="BV234" i="5"/>
  <c r="BU234" i="5"/>
  <c r="BT234" i="5"/>
  <c r="BS234" i="5"/>
  <c r="BR234" i="5"/>
  <c r="BQ234" i="5"/>
  <c r="DY234" i="5" s="1"/>
  <c r="BP234" i="5"/>
  <c r="BO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AZ234" i="5"/>
  <c r="AY234" i="5"/>
  <c r="AW234" i="5"/>
  <c r="AV234" i="5"/>
  <c r="AT234" i="5"/>
  <c r="AS234" i="5"/>
  <c r="AQ234" i="5"/>
  <c r="AP234" i="5"/>
  <c r="AO234" i="5"/>
  <c r="AM234" i="5"/>
  <c r="AK234" i="5"/>
  <c r="AJ234" i="5"/>
  <c r="AI234" i="5"/>
  <c r="AH234" i="5"/>
  <c r="AG234" i="5"/>
  <c r="AF234" i="5"/>
  <c r="AE234" i="5"/>
  <c r="AD234" i="5"/>
  <c r="AC234" i="5"/>
  <c r="AB234" i="5"/>
  <c r="A234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AZ233" i="5"/>
  <c r="AY233" i="5"/>
  <c r="AX233" i="5"/>
  <c r="AW233" i="5"/>
  <c r="AV233" i="5"/>
  <c r="AU233" i="5"/>
  <c r="AT233" i="5"/>
  <c r="AS233" i="5"/>
  <c r="AQ233" i="5"/>
  <c r="AP233" i="5"/>
  <c r="AO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233" i="5"/>
  <c r="BG232" i="5"/>
  <c r="BF232" i="5"/>
  <c r="BE232" i="5"/>
  <c r="BD232" i="5"/>
  <c r="BC232" i="5"/>
  <c r="BB232" i="5"/>
  <c r="AZ232" i="5"/>
  <c r="AY232" i="5"/>
  <c r="AX232" i="5"/>
  <c r="AW232" i="5"/>
  <c r="AV232" i="5"/>
  <c r="AU232" i="5"/>
  <c r="AT232" i="5"/>
  <c r="AS232" i="5"/>
  <c r="AR232" i="5"/>
  <c r="AP232" i="5"/>
  <c r="AO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232" i="5"/>
  <c r="BG231" i="5"/>
  <c r="BF231" i="5"/>
  <c r="BE231" i="5"/>
  <c r="BD231" i="5"/>
  <c r="BC231" i="5"/>
  <c r="BB231" i="5"/>
  <c r="AZ231" i="5"/>
  <c r="AY231" i="5"/>
  <c r="AX231" i="5"/>
  <c r="AW231" i="5"/>
  <c r="AV231" i="5"/>
  <c r="AU231" i="5"/>
  <c r="AT231" i="5"/>
  <c r="AS231" i="5"/>
  <c r="AR231" i="5"/>
  <c r="AP231" i="5"/>
  <c r="AO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231" i="5"/>
  <c r="BG230" i="5"/>
  <c r="BF230" i="5"/>
  <c r="BF236" i="5" s="1"/>
  <c r="BE230" i="5"/>
  <c r="BD230" i="5"/>
  <c r="BC230" i="5"/>
  <c r="BB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M230" i="5"/>
  <c r="AL230" i="5"/>
  <c r="AK230" i="5"/>
  <c r="AJ230" i="5"/>
  <c r="AI230" i="5"/>
  <c r="AH230" i="5"/>
  <c r="AG230" i="5"/>
  <c r="AF230" i="5"/>
  <c r="AE230" i="5"/>
  <c r="DS230" i="5" s="1"/>
  <c r="AD230" i="5"/>
  <c r="AC230" i="5"/>
  <c r="AB230" i="5"/>
  <c r="BG229" i="5"/>
  <c r="BG236" i="5" s="1"/>
  <c r="BF229" i="5"/>
  <c r="BE229" i="5"/>
  <c r="BD229" i="5"/>
  <c r="BC229" i="5"/>
  <c r="BB229" i="5"/>
  <c r="AZ229" i="5"/>
  <c r="AY229" i="5"/>
  <c r="AY236" i="5" s="1"/>
  <c r="AX229" i="5"/>
  <c r="AW229" i="5"/>
  <c r="AV229" i="5"/>
  <c r="AU229" i="5"/>
  <c r="AT229" i="5"/>
  <c r="AP229" i="5"/>
  <c r="AO229" i="5"/>
  <c r="AM229" i="5"/>
  <c r="AL229" i="5"/>
  <c r="AK229" i="5"/>
  <c r="AJ229" i="5"/>
  <c r="AJ236" i="5" s="1"/>
  <c r="AI229" i="5"/>
  <c r="AG229" i="5"/>
  <c r="AF229" i="5"/>
  <c r="AE229" i="5"/>
  <c r="AD229" i="5"/>
  <c r="AC229" i="5"/>
  <c r="AB229" i="5"/>
  <c r="AB236" i="5" s="1"/>
  <c r="BG228" i="5"/>
  <c r="BF228" i="5"/>
  <c r="BE228" i="5"/>
  <c r="BD228" i="5"/>
  <c r="BD236" i="5" s="1"/>
  <c r="BC228" i="5"/>
  <c r="BB228" i="5"/>
  <c r="AZ228" i="5"/>
  <c r="AY228" i="5"/>
  <c r="AX228" i="5"/>
  <c r="AW228" i="5"/>
  <c r="AV228" i="5"/>
  <c r="AU228" i="5"/>
  <c r="AS228" i="5"/>
  <c r="AR228" i="5"/>
  <c r="AP228" i="5"/>
  <c r="AO228" i="5"/>
  <c r="AM228" i="5"/>
  <c r="AL228" i="5"/>
  <c r="AK228" i="5"/>
  <c r="AK236" i="5" s="1"/>
  <c r="AJ228" i="5"/>
  <c r="AI228" i="5"/>
  <c r="AH228" i="5"/>
  <c r="AG228" i="5"/>
  <c r="AG236" i="5" s="1"/>
  <c r="AF228" i="5"/>
  <c r="AE228" i="5"/>
  <c r="AD228" i="5"/>
  <c r="AC228" i="5"/>
  <c r="AB228" i="5"/>
  <c r="DN226" i="5"/>
  <c r="CN226" i="5"/>
  <c r="DN225" i="5"/>
  <c r="DA225" i="5"/>
  <c r="DA226" i="5" s="1"/>
  <c r="CN225" i="5"/>
  <c r="CA225" i="5"/>
  <c r="CA226" i="5" s="1"/>
  <c r="AY225" i="5"/>
  <c r="AU225" i="5"/>
  <c r="AQ225" i="5"/>
  <c r="AO225" i="5"/>
  <c r="DN224" i="5"/>
  <c r="DA224" i="5"/>
  <c r="CN224" i="5"/>
  <c r="CA224" i="5"/>
  <c r="BA224" i="5"/>
  <c r="BA225" i="5" s="1"/>
  <c r="AZ224" i="5"/>
  <c r="AZ225" i="5" s="1"/>
  <c r="AY224" i="5"/>
  <c r="AX224" i="5"/>
  <c r="AX225" i="5" s="1"/>
  <c r="AW224" i="5"/>
  <c r="AW225" i="5" s="1"/>
  <c r="AV224" i="5"/>
  <c r="AV225" i="5" s="1"/>
  <c r="AU224" i="5"/>
  <c r="AT224" i="5"/>
  <c r="AT225" i="5" s="1"/>
  <c r="AS224" i="5"/>
  <c r="DU224" i="5" s="1"/>
  <c r="AR224" i="5"/>
  <c r="AR225" i="5" s="1"/>
  <c r="AQ224" i="5"/>
  <c r="AP224" i="5"/>
  <c r="AP225" i="5" s="1"/>
  <c r="AO224" i="5"/>
  <c r="DU223" i="5"/>
  <c r="DN223" i="5"/>
  <c r="DA223" i="5"/>
  <c r="CN223" i="5"/>
  <c r="CA223" i="5"/>
  <c r="EP222" i="5"/>
  <c r="EO222" i="5"/>
  <c r="EN222" i="5"/>
  <c r="EM222" i="5"/>
  <c r="EH222" i="5"/>
  <c r="DN222" i="5"/>
  <c r="DA222" i="5"/>
  <c r="CN222" i="5"/>
  <c r="CA222" i="5"/>
  <c r="BM222" i="5"/>
  <c r="BK222" i="5"/>
  <c r="BF222" i="5"/>
  <c r="BC222" i="5"/>
  <c r="AX222" i="5"/>
  <c r="AW222" i="5"/>
  <c r="AU222" i="5"/>
  <c r="AP222" i="5"/>
  <c r="EP221" i="5"/>
  <c r="EO221" i="5"/>
  <c r="EN221" i="5"/>
  <c r="EM221" i="5"/>
  <c r="EJ221" i="5"/>
  <c r="ER221" i="5" s="1"/>
  <c r="EH221" i="5"/>
  <c r="DN221" i="5"/>
  <c r="DA221" i="5"/>
  <c r="CN221" i="5"/>
  <c r="CA221" i="5"/>
  <c r="BM221" i="5"/>
  <c r="BL221" i="5"/>
  <c r="BL222" i="5" s="1"/>
  <c r="BK221" i="5"/>
  <c r="BJ221" i="5"/>
  <c r="BJ222" i="5" s="1"/>
  <c r="BI221" i="5"/>
  <c r="BI222" i="5" s="1"/>
  <c r="BH221" i="5"/>
  <c r="BH222" i="5" s="1"/>
  <c r="BG221" i="5"/>
  <c r="BG222" i="5" s="1"/>
  <c r="BF221" i="5"/>
  <c r="BE221" i="5"/>
  <c r="BE222" i="5" s="1"/>
  <c r="BD221" i="5"/>
  <c r="BD222" i="5" s="1"/>
  <c r="BC221" i="5"/>
  <c r="BB221" i="5"/>
  <c r="BA221" i="5"/>
  <c r="BA222" i="5" s="1"/>
  <c r="AZ221" i="5"/>
  <c r="AZ222" i="5" s="1"/>
  <c r="AY221" i="5"/>
  <c r="AY222" i="5" s="1"/>
  <c r="AX221" i="5"/>
  <c r="AW221" i="5"/>
  <c r="AV221" i="5"/>
  <c r="AV222" i="5" s="1"/>
  <c r="AU221" i="5"/>
  <c r="AT221" i="5"/>
  <c r="AT222" i="5" s="1"/>
  <c r="AS221" i="5"/>
  <c r="AS222" i="5" s="1"/>
  <c r="AR221" i="5"/>
  <c r="AR222" i="5" s="1"/>
  <c r="AQ221" i="5"/>
  <c r="AP221" i="5"/>
  <c r="AO221" i="5"/>
  <c r="AO222" i="5" s="1"/>
  <c r="ES220" i="5"/>
  <c r="ET220" i="5" s="1"/>
  <c r="ER220" i="5"/>
  <c r="EO220" i="5"/>
  <c r="EN220" i="5"/>
  <c r="EL220" i="5"/>
  <c r="EK220" i="5"/>
  <c r="EJ220" i="5"/>
  <c r="EI220" i="5"/>
  <c r="EH220" i="5"/>
  <c r="EE220" i="5"/>
  <c r="EC220" i="5"/>
  <c r="EA220" i="5"/>
  <c r="DY220" i="5"/>
  <c r="EM220" i="5" s="1"/>
  <c r="DW220" i="5"/>
  <c r="DU220" i="5"/>
  <c r="DN220" i="5"/>
  <c r="DA220" i="5"/>
  <c r="CN220" i="5"/>
  <c r="CA220" i="5"/>
  <c r="BN220" i="5"/>
  <c r="DW215" i="5"/>
  <c r="DU215" i="5"/>
  <c r="V213" i="5"/>
  <c r="U213" i="5"/>
  <c r="K213" i="5"/>
  <c r="D213" i="5"/>
  <c r="BE212" i="5"/>
  <c r="AX212" i="5"/>
  <c r="AO212" i="5"/>
  <c r="AH212" i="5"/>
  <c r="AG212" i="5"/>
  <c r="Z212" i="5"/>
  <c r="BC211" i="5"/>
  <c r="Z211" i="5"/>
  <c r="AA211" i="5" s="1"/>
  <c r="EH210" i="5"/>
  <c r="BF210" i="5"/>
  <c r="AA210" i="5"/>
  <c r="AA209" i="5"/>
  <c r="DQ208" i="5"/>
  <c r="Z208" i="5"/>
  <c r="Z213" i="5" s="1"/>
  <c r="Y208" i="5"/>
  <c r="Y213" i="5" s="1"/>
  <c r="X208" i="5"/>
  <c r="X213" i="5" s="1"/>
  <c r="W208" i="5"/>
  <c r="W213" i="5" s="1"/>
  <c r="V208" i="5"/>
  <c r="U208" i="5"/>
  <c r="T208" i="5"/>
  <c r="T213" i="5" s="1"/>
  <c r="S208" i="5"/>
  <c r="S213" i="5" s="1"/>
  <c r="R208" i="5"/>
  <c r="R213" i="5" s="1"/>
  <c r="Q208" i="5"/>
  <c r="Q213" i="5" s="1"/>
  <c r="P208" i="5"/>
  <c r="P213" i="5" s="1"/>
  <c r="O208" i="5"/>
  <c r="M208" i="5"/>
  <c r="M213" i="5" s="1"/>
  <c r="L208" i="5"/>
  <c r="L213" i="5" s="1"/>
  <c r="K208" i="5"/>
  <c r="J208" i="5"/>
  <c r="J213" i="5" s="1"/>
  <c r="I208" i="5"/>
  <c r="I213" i="5" s="1"/>
  <c r="H208" i="5"/>
  <c r="H213" i="5" s="1"/>
  <c r="G208" i="5"/>
  <c r="G213" i="5" s="1"/>
  <c r="F208" i="5"/>
  <c r="F213" i="5" s="1"/>
  <c r="E208" i="5"/>
  <c r="E213" i="5" s="1"/>
  <c r="D208" i="5"/>
  <c r="C208" i="5"/>
  <c r="C213" i="5" s="1"/>
  <c r="B208" i="5"/>
  <c r="B213" i="5" s="1"/>
  <c r="BM207" i="5"/>
  <c r="BM212" i="5" s="1"/>
  <c r="BL207" i="5"/>
  <c r="BL212" i="5" s="1"/>
  <c r="BK207" i="5"/>
  <c r="BK212" i="5" s="1"/>
  <c r="BJ207" i="5"/>
  <c r="BJ212" i="5" s="1"/>
  <c r="BI207" i="5"/>
  <c r="BI212" i="5" s="1"/>
  <c r="BH207" i="5"/>
  <c r="BH212" i="5" s="1"/>
  <c r="BG207" i="5"/>
  <c r="BG212" i="5" s="1"/>
  <c r="BF207" i="5"/>
  <c r="BF212" i="5" s="1"/>
  <c r="BE207" i="5"/>
  <c r="BD207" i="5"/>
  <c r="BD212" i="5" s="1"/>
  <c r="BC207" i="5"/>
  <c r="BC212" i="5" s="1"/>
  <c r="BB207" i="5"/>
  <c r="BA207" i="5"/>
  <c r="BA212" i="5" s="1"/>
  <c r="AZ207" i="5"/>
  <c r="AZ212" i="5" s="1"/>
  <c r="AY207" i="5"/>
  <c r="AY212" i="5" s="1"/>
  <c r="AX207" i="5"/>
  <c r="AW207" i="5"/>
  <c r="AW212" i="5" s="1"/>
  <c r="AV207" i="5"/>
  <c r="AV212" i="5" s="1"/>
  <c r="AU207" i="5"/>
  <c r="AU212" i="5" s="1"/>
  <c r="AT207" i="5"/>
  <c r="AT212" i="5" s="1"/>
  <c r="AS207" i="5"/>
  <c r="AS212" i="5" s="1"/>
  <c r="AR207" i="5"/>
  <c r="AR212" i="5" s="1"/>
  <c r="AQ207" i="5"/>
  <c r="AP207" i="5"/>
  <c r="AP212" i="5" s="1"/>
  <c r="AO207" i="5"/>
  <c r="AM207" i="5"/>
  <c r="AM212" i="5" s="1"/>
  <c r="AL207" i="5"/>
  <c r="AL212" i="5" s="1"/>
  <c r="AK207" i="5"/>
  <c r="AK212" i="5" s="1"/>
  <c r="AJ207" i="5"/>
  <c r="AJ212" i="5" s="1"/>
  <c r="AI207" i="5"/>
  <c r="AI212" i="5" s="1"/>
  <c r="AH207" i="5"/>
  <c r="AG207" i="5"/>
  <c r="AF207" i="5"/>
  <c r="AF212" i="5" s="1"/>
  <c r="AE207" i="5"/>
  <c r="AE212" i="5" s="1"/>
  <c r="AD207" i="5"/>
  <c r="AD212" i="5" s="1"/>
  <c r="AC207" i="5"/>
  <c r="AC212" i="5" s="1"/>
  <c r="AB207" i="5"/>
  <c r="BC206" i="5"/>
  <c r="AY206" i="5"/>
  <c r="AY211" i="5" s="1"/>
  <c r="AD206" i="5"/>
  <c r="AD211" i="5" s="1"/>
  <c r="EP205" i="5"/>
  <c r="EO205" i="5"/>
  <c r="EN205" i="5"/>
  <c r="EM205" i="5"/>
  <c r="EL205" i="5"/>
  <c r="EI205" i="5"/>
  <c r="EH205" i="5"/>
  <c r="AB205" i="5"/>
  <c r="AA205" i="5"/>
  <c r="AD204" i="5"/>
  <c r="AA204" i="5"/>
  <c r="AA201" i="5"/>
  <c r="EE200" i="5"/>
  <c r="EC200" i="5"/>
  <c r="EA200" i="5"/>
  <c r="DY200" i="5"/>
  <c r="DW200" i="5"/>
  <c r="DU200" i="5"/>
  <c r="DS200" i="5"/>
  <c r="AN200" i="5"/>
  <c r="AA200" i="5"/>
  <c r="DQ199" i="5"/>
  <c r="AA199" i="5"/>
  <c r="EE198" i="5"/>
  <c r="AN198" i="5"/>
  <c r="AA198" i="5"/>
  <c r="DR197" i="5"/>
  <c r="DP197" i="5"/>
  <c r="BE197" i="5"/>
  <c r="BC197" i="5"/>
  <c r="BB197" i="5"/>
  <c r="AZ197" i="5"/>
  <c r="AY197" i="5"/>
  <c r="AT197" i="5"/>
  <c r="AP197" i="5"/>
  <c r="AM197" i="5"/>
  <c r="AI197" i="5"/>
  <c r="AE197" i="5"/>
  <c r="AD197" i="5"/>
  <c r="AD199" i="5" s="1"/>
  <c r="AD201" i="5" s="1"/>
  <c r="AB197" i="5"/>
  <c r="Y197" i="5"/>
  <c r="W197" i="5"/>
  <c r="V197" i="5"/>
  <c r="T197" i="5"/>
  <c r="S197" i="5"/>
  <c r="O197" i="5"/>
  <c r="M197" i="5"/>
  <c r="K197" i="5"/>
  <c r="J197" i="5"/>
  <c r="I197" i="5"/>
  <c r="F197" i="5"/>
  <c r="E197" i="5"/>
  <c r="C197" i="5"/>
  <c r="B197" i="5"/>
  <c r="ET196" i="5"/>
  <c r="ER196" i="5"/>
  <c r="EL196" i="5"/>
  <c r="EK196" i="5"/>
  <c r="ES196" i="5" s="1"/>
  <c r="EI196" i="5"/>
  <c r="DX196" i="5"/>
  <c r="DV196" i="5"/>
  <c r="AN196" i="5"/>
  <c r="AA196" i="5"/>
  <c r="EE195" i="5"/>
  <c r="AN195" i="5"/>
  <c r="AA195" i="5"/>
  <c r="EJ194" i="5"/>
  <c r="EH194" i="5"/>
  <c r="EH197" i="5" s="1"/>
  <c r="DT194" i="5"/>
  <c r="DT197" i="5" s="1"/>
  <c r="DS194" i="5"/>
  <c r="DS197" i="5" s="1"/>
  <c r="DR194" i="5"/>
  <c r="DQ194" i="5"/>
  <c r="DQ197" i="5" s="1"/>
  <c r="DP194" i="5"/>
  <c r="BG194" i="5"/>
  <c r="BG206" i="5" s="1"/>
  <c r="BG211" i="5" s="1"/>
  <c r="BF194" i="5"/>
  <c r="BE194" i="5"/>
  <c r="BE206" i="5" s="1"/>
  <c r="BE211" i="5" s="1"/>
  <c r="BD194" i="5"/>
  <c r="BC194" i="5"/>
  <c r="BB194" i="5"/>
  <c r="BB206" i="5" s="1"/>
  <c r="AZ194" i="5"/>
  <c r="AZ206" i="5" s="1"/>
  <c r="AZ211" i="5" s="1"/>
  <c r="AY194" i="5"/>
  <c r="AX194" i="5"/>
  <c r="AW194" i="5"/>
  <c r="AW206" i="5" s="1"/>
  <c r="AW211" i="5" s="1"/>
  <c r="AV194" i="5"/>
  <c r="AT194" i="5"/>
  <c r="AT206" i="5" s="1"/>
  <c r="AT211" i="5" s="1"/>
  <c r="AS194" i="5"/>
  <c r="AP194" i="5"/>
  <c r="AP206" i="5" s="1"/>
  <c r="AP211" i="5" s="1"/>
  <c r="AO194" i="5"/>
  <c r="AO206" i="5" s="1"/>
  <c r="AM194" i="5"/>
  <c r="AM206" i="5" s="1"/>
  <c r="AM211" i="5" s="1"/>
  <c r="AL194" i="5"/>
  <c r="AL197" i="5" s="1"/>
  <c r="AK194" i="5"/>
  <c r="AJ194" i="5"/>
  <c r="AJ206" i="5" s="1"/>
  <c r="AJ211" i="5" s="1"/>
  <c r="AI194" i="5"/>
  <c r="AI206" i="5" s="1"/>
  <c r="AI211" i="5" s="1"/>
  <c r="AH194" i="5"/>
  <c r="AG194" i="5"/>
  <c r="AG206" i="5" s="1"/>
  <c r="AG211" i="5" s="1"/>
  <c r="AF194" i="5"/>
  <c r="AE194" i="5"/>
  <c r="AE206" i="5" s="1"/>
  <c r="AE211" i="5" s="1"/>
  <c r="AD194" i="5"/>
  <c r="AC194" i="5"/>
  <c r="AB194" i="5"/>
  <c r="AB206" i="5" s="1"/>
  <c r="AB211" i="5" s="1"/>
  <c r="Z194" i="5"/>
  <c r="Z197" i="5" s="1"/>
  <c r="Y194" i="5"/>
  <c r="X194" i="5"/>
  <c r="X197" i="5" s="1"/>
  <c r="W194" i="5"/>
  <c r="V194" i="5"/>
  <c r="U194" i="5"/>
  <c r="U197" i="5" s="1"/>
  <c r="T194" i="5"/>
  <c r="S194" i="5"/>
  <c r="R194" i="5"/>
  <c r="R197" i="5" s="1"/>
  <c r="Q194" i="5"/>
  <c r="Q197" i="5" s="1"/>
  <c r="P194" i="5"/>
  <c r="O194" i="5"/>
  <c r="M194" i="5"/>
  <c r="L194" i="5"/>
  <c r="L197" i="5" s="1"/>
  <c r="K194" i="5"/>
  <c r="J194" i="5"/>
  <c r="I194" i="5"/>
  <c r="H194" i="5"/>
  <c r="H197" i="5" s="1"/>
  <c r="G194" i="5"/>
  <c r="G197" i="5" s="1"/>
  <c r="F194" i="5"/>
  <c r="E194" i="5"/>
  <c r="D194" i="5"/>
  <c r="D197" i="5" s="1"/>
  <c r="C194" i="5"/>
  <c r="B194" i="5"/>
  <c r="ER193" i="5"/>
  <c r="EN193" i="5"/>
  <c r="EL193" i="5"/>
  <c r="EK193" i="5"/>
  <c r="ES193" i="5" s="1"/>
  <c r="ET193" i="5" s="1"/>
  <c r="EJ193" i="5"/>
  <c r="EE193" i="5"/>
  <c r="EP193" i="5" s="1"/>
  <c r="EC193" i="5"/>
  <c r="EA193" i="5"/>
  <c r="DY193" i="5"/>
  <c r="DW193" i="5"/>
  <c r="DS193" i="5"/>
  <c r="DN193" i="5"/>
  <c r="DA193" i="5"/>
  <c r="CN193" i="5"/>
  <c r="CA193" i="5"/>
  <c r="BN193" i="5"/>
  <c r="BA193" i="5"/>
  <c r="BA234" i="5" s="1"/>
  <c r="AX193" i="5"/>
  <c r="AX234" i="5" s="1"/>
  <c r="AU193" i="5"/>
  <c r="AU234" i="5" s="1"/>
  <c r="AR193" i="5"/>
  <c r="AN193" i="5"/>
  <c r="AA193" i="5"/>
  <c r="ER192" i="5"/>
  <c r="EJ192" i="5"/>
  <c r="EH192" i="5"/>
  <c r="DU192" i="5"/>
  <c r="DS192" i="5"/>
  <c r="AQ192" i="5"/>
  <c r="AN192" i="5"/>
  <c r="AA192" i="5"/>
  <c r="AN191" i="5"/>
  <c r="AA191" i="5"/>
  <c r="AN190" i="5"/>
  <c r="AA190" i="5"/>
  <c r="DQ189" i="5"/>
  <c r="AV189" i="5"/>
  <c r="Z189" i="5"/>
  <c r="X189" i="5"/>
  <c r="U189" i="5"/>
  <c r="T189" i="5"/>
  <c r="R189" i="5"/>
  <c r="P189" i="5"/>
  <c r="L189" i="5"/>
  <c r="K189" i="5"/>
  <c r="I189" i="5"/>
  <c r="G189" i="5"/>
  <c r="D189" i="5"/>
  <c r="C189" i="5"/>
  <c r="DT188" i="5"/>
  <c r="DT189" i="5" s="1"/>
  <c r="DR188" i="5"/>
  <c r="DR189" i="5" s="1"/>
  <c r="DQ188" i="5"/>
  <c r="DP188" i="5"/>
  <c r="DP189" i="5" s="1"/>
  <c r="DP199" i="5" s="1"/>
  <c r="DR199" i="5" s="1"/>
  <c r="BG188" i="5"/>
  <c r="BG205" i="5" s="1"/>
  <c r="BG210" i="5" s="1"/>
  <c r="BF188" i="5"/>
  <c r="BF205" i="5" s="1"/>
  <c r="BE188" i="5"/>
  <c r="BE205" i="5" s="1"/>
  <c r="BE210" i="5" s="1"/>
  <c r="BD188" i="5"/>
  <c r="BD205" i="5" s="1"/>
  <c r="BD210" i="5" s="1"/>
  <c r="BC188" i="5"/>
  <c r="BC205" i="5" s="1"/>
  <c r="BC210" i="5" s="1"/>
  <c r="BB188" i="5"/>
  <c r="BB205" i="5" s="1"/>
  <c r="AZ188" i="5"/>
  <c r="AZ205" i="5" s="1"/>
  <c r="AZ210" i="5" s="1"/>
  <c r="AY188" i="5"/>
  <c r="AY205" i="5" s="1"/>
  <c r="AY210" i="5" s="1"/>
  <c r="AX188" i="5"/>
  <c r="AX205" i="5" s="1"/>
  <c r="AX210" i="5" s="1"/>
  <c r="AW188" i="5"/>
  <c r="AW205" i="5" s="1"/>
  <c r="AW210" i="5" s="1"/>
  <c r="AV188" i="5"/>
  <c r="AV205" i="5" s="1"/>
  <c r="AV210" i="5" s="1"/>
  <c r="AU188" i="5"/>
  <c r="AU205" i="5" s="1"/>
  <c r="AU210" i="5" s="1"/>
  <c r="AT188" i="5"/>
  <c r="AT205" i="5" s="1"/>
  <c r="AT210" i="5" s="1"/>
  <c r="AS188" i="5"/>
  <c r="AS205" i="5" s="1"/>
  <c r="AS210" i="5" s="1"/>
  <c r="AP188" i="5"/>
  <c r="AP205" i="5" s="1"/>
  <c r="AP210" i="5" s="1"/>
  <c r="AO188" i="5"/>
  <c r="AO205" i="5" s="1"/>
  <c r="AO210" i="5" s="1"/>
  <c r="AM188" i="5"/>
  <c r="AM205" i="5" s="1"/>
  <c r="AM210" i="5" s="1"/>
  <c r="AL188" i="5"/>
  <c r="AL205" i="5" s="1"/>
  <c r="AL210" i="5" s="1"/>
  <c r="AK188" i="5"/>
  <c r="AK205" i="5" s="1"/>
  <c r="AK210" i="5" s="1"/>
  <c r="AJ188" i="5"/>
  <c r="AJ205" i="5" s="1"/>
  <c r="AJ210" i="5" s="1"/>
  <c r="AI188" i="5"/>
  <c r="AI205" i="5" s="1"/>
  <c r="AI210" i="5" s="1"/>
  <c r="AH188" i="5"/>
  <c r="AH205" i="5" s="1"/>
  <c r="AH210" i="5" s="1"/>
  <c r="AG188" i="5"/>
  <c r="AG205" i="5" s="1"/>
  <c r="AG210" i="5" s="1"/>
  <c r="AF188" i="5"/>
  <c r="AF205" i="5" s="1"/>
  <c r="AF210" i="5" s="1"/>
  <c r="AE188" i="5"/>
  <c r="AE205" i="5" s="1"/>
  <c r="AE210" i="5" s="1"/>
  <c r="AD188" i="5"/>
  <c r="AD205" i="5" s="1"/>
  <c r="AD210" i="5" s="1"/>
  <c r="AC188" i="5"/>
  <c r="AC205" i="5" s="1"/>
  <c r="AC210" i="5" s="1"/>
  <c r="AB188" i="5"/>
  <c r="Z188" i="5"/>
  <c r="Y188" i="5"/>
  <c r="Y189" i="5" s="1"/>
  <c r="X188" i="5"/>
  <c r="W188" i="5"/>
  <c r="W189" i="5" s="1"/>
  <c r="V188" i="5"/>
  <c r="V189" i="5" s="1"/>
  <c r="U188" i="5"/>
  <c r="T188" i="5"/>
  <c r="S188" i="5"/>
  <c r="S189" i="5" s="1"/>
  <c r="R188" i="5"/>
  <c r="Q188" i="5"/>
  <c r="Q189" i="5" s="1"/>
  <c r="P188" i="5"/>
  <c r="O188" i="5"/>
  <c r="O189" i="5" s="1"/>
  <c r="AA189" i="5" s="1"/>
  <c r="M188" i="5"/>
  <c r="M189" i="5" s="1"/>
  <c r="L188" i="5"/>
  <c r="K188" i="5"/>
  <c r="J188" i="5"/>
  <c r="J189" i="5" s="1"/>
  <c r="I188" i="5"/>
  <c r="H188" i="5"/>
  <c r="H189" i="5" s="1"/>
  <c r="G188" i="5"/>
  <c r="F188" i="5"/>
  <c r="F189" i="5" s="1"/>
  <c r="E188" i="5"/>
  <c r="E189" i="5" s="1"/>
  <c r="D188" i="5"/>
  <c r="C188" i="5"/>
  <c r="B188" i="5"/>
  <c r="B189" i="5" s="1"/>
  <c r="ES187" i="5"/>
  <c r="EL187" i="5"/>
  <c r="EK187" i="5"/>
  <c r="EJ187" i="5"/>
  <c r="DW187" i="5"/>
  <c r="DS187" i="5"/>
  <c r="DG187" i="5"/>
  <c r="DG233" i="5" s="1"/>
  <c r="BR187" i="5"/>
  <c r="BR233" i="5" s="1"/>
  <c r="BN187" i="5"/>
  <c r="AR187" i="5"/>
  <c r="AN187" i="5"/>
  <c r="AA187" i="5"/>
  <c r="ER186" i="5"/>
  <c r="EJ186" i="5"/>
  <c r="EH186" i="5"/>
  <c r="DS186" i="5"/>
  <c r="AQ186" i="5"/>
  <c r="AN186" i="5"/>
  <c r="AA186" i="5"/>
  <c r="BG185" i="5"/>
  <c r="BG204" i="5" s="1"/>
  <c r="BF185" i="5"/>
  <c r="BF204" i="5" s="1"/>
  <c r="BE185" i="5"/>
  <c r="BD185" i="5"/>
  <c r="BC185" i="5"/>
  <c r="BC204" i="5" s="1"/>
  <c r="BC209" i="5" s="1"/>
  <c r="BB185" i="5"/>
  <c r="BB204" i="5" s="1"/>
  <c r="AZ185" i="5"/>
  <c r="AY185" i="5"/>
  <c r="AY204" i="5" s="1"/>
  <c r="AX185" i="5"/>
  <c r="AW185" i="5"/>
  <c r="AV185" i="5"/>
  <c r="AV204" i="5" s="1"/>
  <c r="AU185" i="5"/>
  <c r="AU204" i="5" s="1"/>
  <c r="AP185" i="5"/>
  <c r="AO185" i="5"/>
  <c r="AM185" i="5"/>
  <c r="AM204" i="5" s="1"/>
  <c r="AK185" i="5"/>
  <c r="AK204" i="5" s="1"/>
  <c r="AJ185" i="5"/>
  <c r="AI185" i="5"/>
  <c r="AI204" i="5" s="1"/>
  <c r="AG185" i="5"/>
  <c r="AF185" i="5"/>
  <c r="AE185" i="5"/>
  <c r="AE204" i="5" s="1"/>
  <c r="AD185" i="5"/>
  <c r="AD189" i="5" s="1"/>
  <c r="AC185" i="5"/>
  <c r="AB185" i="5"/>
  <c r="AA185" i="5"/>
  <c r="ES184" i="5"/>
  <c r="ER184" i="5"/>
  <c r="EN184" i="5"/>
  <c r="EM184" i="5"/>
  <c r="EL184" i="5"/>
  <c r="EK184" i="5"/>
  <c r="EJ184" i="5"/>
  <c r="EI184" i="5"/>
  <c r="EE184" i="5"/>
  <c r="EP184" i="5" s="1"/>
  <c r="EC184" i="5"/>
  <c r="EO184" i="5" s="1"/>
  <c r="DN184" i="5"/>
  <c r="DA184" i="5"/>
  <c r="CN184" i="5"/>
  <c r="CA184" i="5"/>
  <c r="BN184" i="5"/>
  <c r="BA184" i="5"/>
  <c r="AN184" i="5"/>
  <c r="AA184" i="5"/>
  <c r="ER183" i="5"/>
  <c r="ET183" i="5" s="1"/>
  <c r="EO183" i="5"/>
  <c r="EK183" i="5"/>
  <c r="ES183" i="5" s="1"/>
  <c r="EJ183" i="5"/>
  <c r="EI183" i="5"/>
  <c r="EF183" i="5"/>
  <c r="EE183" i="5"/>
  <c r="EP183" i="5" s="1"/>
  <c r="EC183" i="5"/>
  <c r="EA183" i="5"/>
  <c r="DY183" i="5"/>
  <c r="EM183" i="5" s="1"/>
  <c r="DW183" i="5"/>
  <c r="DU183" i="5"/>
  <c r="DS183" i="5"/>
  <c r="DN183" i="5"/>
  <c r="DA183" i="5"/>
  <c r="CN183" i="5"/>
  <c r="CA183" i="5"/>
  <c r="BN183" i="5"/>
  <c r="AN183" i="5"/>
  <c r="AL183" i="5"/>
  <c r="AL234" i="5" s="1"/>
  <c r="AA183" i="5"/>
  <c r="ES182" i="5"/>
  <c r="ET182" i="5" s="1"/>
  <c r="ER182" i="5"/>
  <c r="EK182" i="5"/>
  <c r="EJ182" i="5"/>
  <c r="EH182" i="5"/>
  <c r="EE182" i="5"/>
  <c r="EC182" i="5"/>
  <c r="EB182" i="5"/>
  <c r="EA182" i="5"/>
  <c r="EN182" i="5" s="1"/>
  <c r="DZ182" i="5"/>
  <c r="DY182" i="5"/>
  <c r="EM182" i="5" s="1"/>
  <c r="DW182" i="5"/>
  <c r="EL182" i="5" s="1"/>
  <c r="DU182" i="5"/>
  <c r="DS182" i="5"/>
  <c r="DN182" i="5"/>
  <c r="DA182" i="5"/>
  <c r="CN182" i="5"/>
  <c r="CA182" i="5"/>
  <c r="BN182" i="5"/>
  <c r="BA182" i="5"/>
  <c r="AN182" i="5"/>
  <c r="AA182" i="5"/>
  <c r="EJ181" i="5"/>
  <c r="ER181" i="5" s="1"/>
  <c r="DS181" i="5"/>
  <c r="EH181" i="5" s="1"/>
  <c r="AS181" i="5"/>
  <c r="AQ181" i="5"/>
  <c r="AN181" i="5"/>
  <c r="AA181" i="5"/>
  <c r="ER180" i="5"/>
  <c r="EJ180" i="5"/>
  <c r="EH180" i="5"/>
  <c r="DS180" i="5"/>
  <c r="AT180" i="5"/>
  <c r="AQ180" i="5"/>
  <c r="AQ228" i="5" s="1"/>
  <c r="AN180" i="5"/>
  <c r="AA180" i="5"/>
  <c r="ER179" i="5"/>
  <c r="EJ179" i="5"/>
  <c r="EI179" i="5"/>
  <c r="EH179" i="5"/>
  <c r="DU179" i="5"/>
  <c r="DV179" i="5" s="1"/>
  <c r="DS179" i="5"/>
  <c r="BA179" i="5"/>
  <c r="BA230" i="5" s="1"/>
  <c r="AN179" i="5"/>
  <c r="AA179" i="5"/>
  <c r="ER178" i="5"/>
  <c r="EJ178" i="5"/>
  <c r="AS178" i="5"/>
  <c r="AR178" i="5"/>
  <c r="AQ178" i="5"/>
  <c r="AH178" i="5"/>
  <c r="AA178" i="5"/>
  <c r="ER177" i="5"/>
  <c r="EP177" i="5"/>
  <c r="EO177" i="5"/>
  <c r="EM177" i="5"/>
  <c r="EL177" i="5"/>
  <c r="EK177" i="5"/>
  <c r="EJ177" i="5"/>
  <c r="EF177" i="5"/>
  <c r="EE177" i="5"/>
  <c r="ED177" i="5"/>
  <c r="EC177" i="5"/>
  <c r="EB177" i="5"/>
  <c r="EA177" i="5"/>
  <c r="DY177" i="5"/>
  <c r="DZ177" i="5" s="1"/>
  <c r="DW177" i="5"/>
  <c r="DS177" i="5"/>
  <c r="DN177" i="5"/>
  <c r="DA177" i="5"/>
  <c r="CN177" i="5"/>
  <c r="CA177" i="5"/>
  <c r="BN177" i="5"/>
  <c r="BA177" i="5"/>
  <c r="AT177" i="5"/>
  <c r="AN177" i="5"/>
  <c r="AA177" i="5"/>
  <c r="BA175" i="5"/>
  <c r="DW171" i="5"/>
  <c r="DU171" i="5"/>
  <c r="DD171" i="5"/>
  <c r="DD196" i="5" s="1"/>
  <c r="CT171" i="5"/>
  <c r="CT196" i="5" s="1"/>
  <c r="BW171" i="5"/>
  <c r="BW196" i="5" s="1"/>
  <c r="BO171" i="5"/>
  <c r="BO196" i="5" s="1"/>
  <c r="CQ170" i="5"/>
  <c r="BP170" i="5"/>
  <c r="DK167" i="5"/>
  <c r="DH167" i="5"/>
  <c r="DH171" i="5" s="1"/>
  <c r="DH196" i="5" s="1"/>
  <c r="DF167" i="5"/>
  <c r="DD167" i="5"/>
  <c r="CY167" i="5"/>
  <c r="CW167" i="5"/>
  <c r="CW171" i="5" s="1"/>
  <c r="CW196" i="5" s="1"/>
  <c r="CT167" i="5"/>
  <c r="CS167" i="5"/>
  <c r="CS171" i="5" s="1"/>
  <c r="CS196" i="5" s="1"/>
  <c r="CJ167" i="5"/>
  <c r="CD167" i="5"/>
  <c r="BU167" i="5"/>
  <c r="BU171" i="5" s="1"/>
  <c r="BU196" i="5" s="1"/>
  <c r="BS167" i="5"/>
  <c r="DM164" i="5"/>
  <c r="DM167" i="5" s="1"/>
  <c r="DL164" i="5"/>
  <c r="DL167" i="5" s="1"/>
  <c r="DK164" i="5"/>
  <c r="DJ164" i="5"/>
  <c r="DJ167" i="5" s="1"/>
  <c r="DI164" i="5"/>
  <c r="DI167" i="5" s="1"/>
  <c r="DH164" i="5"/>
  <c r="DG164" i="5"/>
  <c r="DG167" i="5" s="1"/>
  <c r="DG171" i="5" s="1"/>
  <c r="DG196" i="5" s="1"/>
  <c r="DF164" i="5"/>
  <c r="DE164" i="5"/>
  <c r="DE167" i="5" s="1"/>
  <c r="DD164" i="5"/>
  <c r="DC164" i="5"/>
  <c r="DC167" i="5" s="1"/>
  <c r="DB164" i="5"/>
  <c r="DB167" i="5" s="1"/>
  <c r="CZ164" i="5"/>
  <c r="CZ167" i="5" s="1"/>
  <c r="CY164" i="5"/>
  <c r="CX164" i="5"/>
  <c r="CX167" i="5" s="1"/>
  <c r="CX171" i="5" s="1"/>
  <c r="CX196" i="5" s="1"/>
  <c r="CW164" i="5"/>
  <c r="CV164" i="5"/>
  <c r="CV167" i="5" s="1"/>
  <c r="CU164" i="5"/>
  <c r="CU167" i="5" s="1"/>
  <c r="CT164" i="5"/>
  <c r="CS164" i="5"/>
  <c r="CR164" i="5"/>
  <c r="CR167" i="5" s="1"/>
  <c r="CQ164" i="5"/>
  <c r="CQ167" i="5" s="1"/>
  <c r="CP164" i="5"/>
  <c r="CP167" i="5" s="1"/>
  <c r="CP171" i="5" s="1"/>
  <c r="CP196" i="5" s="1"/>
  <c r="CO164" i="5"/>
  <c r="CO167" i="5" s="1"/>
  <c r="CM164" i="5"/>
  <c r="CM167" i="5" s="1"/>
  <c r="CM171" i="5" s="1"/>
  <c r="CM196" i="5" s="1"/>
  <c r="CL164" i="5"/>
  <c r="CL167" i="5" s="1"/>
  <c r="CK164" i="5"/>
  <c r="CK167" i="5" s="1"/>
  <c r="CK171" i="5" s="1"/>
  <c r="CK196" i="5" s="1"/>
  <c r="CJ164" i="5"/>
  <c r="CI164" i="5"/>
  <c r="CI167" i="5" s="1"/>
  <c r="CH164" i="5"/>
  <c r="CH167" i="5" s="1"/>
  <c r="CH171" i="5" s="1"/>
  <c r="CH196" i="5" s="1"/>
  <c r="CG164" i="5"/>
  <c r="CG167" i="5" s="1"/>
  <c r="CG171" i="5" s="1"/>
  <c r="CG196" i="5" s="1"/>
  <c r="CF164" i="5"/>
  <c r="CF167" i="5" s="1"/>
  <c r="CE164" i="5"/>
  <c r="CE167" i="5" s="1"/>
  <c r="CE171" i="5" s="1"/>
  <c r="CE196" i="5" s="1"/>
  <c r="CD164" i="5"/>
  <c r="CC164" i="5"/>
  <c r="CC167" i="5" s="1"/>
  <c r="CB164" i="5"/>
  <c r="CB167" i="5" s="1"/>
  <c r="CB171" i="5" s="1"/>
  <c r="BZ164" i="5"/>
  <c r="BZ167" i="5" s="1"/>
  <c r="BY164" i="5"/>
  <c r="BY167" i="5" s="1"/>
  <c r="BY171" i="5" s="1"/>
  <c r="BY196" i="5" s="1"/>
  <c r="BX164" i="5"/>
  <c r="BX167" i="5" s="1"/>
  <c r="BX171" i="5" s="1"/>
  <c r="BX196" i="5" s="1"/>
  <c r="BW164" i="5"/>
  <c r="BW167" i="5" s="1"/>
  <c r="BV164" i="5"/>
  <c r="BV167" i="5" s="1"/>
  <c r="BV171" i="5" s="1"/>
  <c r="BV196" i="5" s="1"/>
  <c r="BU164" i="5"/>
  <c r="BT164" i="5"/>
  <c r="BT167" i="5" s="1"/>
  <c r="BS164" i="5"/>
  <c r="BR164" i="5"/>
  <c r="BR167" i="5" s="1"/>
  <c r="BQ164" i="5"/>
  <c r="BQ167" i="5" s="1"/>
  <c r="BP164" i="5"/>
  <c r="BP167" i="5" s="1"/>
  <c r="BP171" i="5" s="1"/>
  <c r="BP196" i="5" s="1"/>
  <c r="BO164" i="5"/>
  <c r="BO167" i="5" s="1"/>
  <c r="DL163" i="5"/>
  <c r="DL170" i="5" s="1"/>
  <c r="CU163" i="5"/>
  <c r="CU170" i="5" s="1"/>
  <c r="DL161" i="5"/>
  <c r="DB161" i="5"/>
  <c r="DB163" i="5" s="1"/>
  <c r="DB170" i="5" s="1"/>
  <c r="CU161" i="5"/>
  <c r="CL161" i="5"/>
  <c r="CL163" i="5" s="1"/>
  <c r="CL170" i="5" s="1"/>
  <c r="CD161" i="5"/>
  <c r="CD163" i="5" s="1"/>
  <c r="CD170" i="5" s="1"/>
  <c r="DM159" i="5"/>
  <c r="DL159" i="5"/>
  <c r="DK159" i="5"/>
  <c r="DJ159" i="5"/>
  <c r="DI159" i="5"/>
  <c r="DI161" i="5" s="1"/>
  <c r="DI163" i="5" s="1"/>
  <c r="DI170" i="5" s="1"/>
  <c r="DH159" i="5"/>
  <c r="DG159" i="5"/>
  <c r="DF159" i="5"/>
  <c r="DE159" i="5"/>
  <c r="DD159" i="5"/>
  <c r="DD161" i="5" s="1"/>
  <c r="DD163" i="5" s="1"/>
  <c r="DD170" i="5" s="1"/>
  <c r="DC159" i="5"/>
  <c r="DB159" i="5"/>
  <c r="CZ159" i="5"/>
  <c r="CZ161" i="5" s="1"/>
  <c r="CZ163" i="5" s="1"/>
  <c r="CZ170" i="5" s="1"/>
  <c r="CY159" i="5"/>
  <c r="CX159" i="5"/>
  <c r="CW159" i="5"/>
  <c r="CV159" i="5"/>
  <c r="CU159" i="5"/>
  <c r="CT159" i="5"/>
  <c r="CS159" i="5"/>
  <c r="CR159" i="5"/>
  <c r="CR161" i="5" s="1"/>
  <c r="CR163" i="5" s="1"/>
  <c r="CR170" i="5" s="1"/>
  <c r="CQ159" i="5"/>
  <c r="CP159" i="5"/>
  <c r="CO159" i="5"/>
  <c r="CM159" i="5"/>
  <c r="CL159" i="5"/>
  <c r="CK159" i="5"/>
  <c r="CJ159" i="5"/>
  <c r="CI159" i="5"/>
  <c r="CI161" i="5" s="1"/>
  <c r="CI163" i="5" s="1"/>
  <c r="CI170" i="5" s="1"/>
  <c r="CH159" i="5"/>
  <c r="CG159" i="5"/>
  <c r="CF159" i="5"/>
  <c r="CE159" i="5"/>
  <c r="CD159" i="5"/>
  <c r="CC159" i="5"/>
  <c r="CB159" i="5"/>
  <c r="BZ159" i="5"/>
  <c r="BZ161" i="5" s="1"/>
  <c r="BZ163" i="5" s="1"/>
  <c r="BZ170" i="5" s="1"/>
  <c r="BY159" i="5"/>
  <c r="BX159" i="5"/>
  <c r="BW159" i="5"/>
  <c r="BV159" i="5"/>
  <c r="BU159" i="5"/>
  <c r="BU161" i="5" s="1"/>
  <c r="BU163" i="5" s="1"/>
  <c r="BU170" i="5" s="1"/>
  <c r="BT159" i="5"/>
  <c r="BS159" i="5"/>
  <c r="BR159" i="5"/>
  <c r="BR161" i="5" s="1"/>
  <c r="BR163" i="5" s="1"/>
  <c r="BR170" i="5" s="1"/>
  <c r="BQ159" i="5"/>
  <c r="BP159" i="5"/>
  <c r="BO159" i="5"/>
  <c r="B159" i="5"/>
  <c r="DM158" i="5"/>
  <c r="DM161" i="5" s="1"/>
  <c r="DM163" i="5" s="1"/>
  <c r="DM170" i="5" s="1"/>
  <c r="DL158" i="5"/>
  <c r="DK158" i="5"/>
  <c r="DK161" i="5" s="1"/>
  <c r="DK163" i="5" s="1"/>
  <c r="DK170" i="5" s="1"/>
  <c r="DJ158" i="5"/>
  <c r="DJ161" i="5" s="1"/>
  <c r="DJ163" i="5" s="1"/>
  <c r="DJ170" i="5" s="1"/>
  <c r="DI158" i="5"/>
  <c r="DH158" i="5"/>
  <c r="DH161" i="5" s="1"/>
  <c r="DH163" i="5" s="1"/>
  <c r="DH170" i="5" s="1"/>
  <c r="DG158" i="5"/>
  <c r="DG161" i="5" s="1"/>
  <c r="DG163" i="5" s="1"/>
  <c r="DG170" i="5" s="1"/>
  <c r="DF158" i="5"/>
  <c r="DF161" i="5" s="1"/>
  <c r="DF163" i="5" s="1"/>
  <c r="DF170" i="5" s="1"/>
  <c r="DF171" i="5" s="1"/>
  <c r="DF196" i="5" s="1"/>
  <c r="DE158" i="5"/>
  <c r="DE161" i="5" s="1"/>
  <c r="DE163" i="5" s="1"/>
  <c r="DE170" i="5" s="1"/>
  <c r="DD158" i="5"/>
  <c r="DC158" i="5"/>
  <c r="DC161" i="5" s="1"/>
  <c r="DC163" i="5" s="1"/>
  <c r="DC170" i="5" s="1"/>
  <c r="DB158" i="5"/>
  <c r="CZ158" i="5"/>
  <c r="CY158" i="5"/>
  <c r="CY161" i="5" s="1"/>
  <c r="CY163" i="5" s="1"/>
  <c r="CY170" i="5" s="1"/>
  <c r="CX158" i="5"/>
  <c r="CX161" i="5" s="1"/>
  <c r="CX163" i="5" s="1"/>
  <c r="CX170" i="5" s="1"/>
  <c r="CW158" i="5"/>
  <c r="CW161" i="5" s="1"/>
  <c r="CW163" i="5" s="1"/>
  <c r="CW170" i="5" s="1"/>
  <c r="CV158" i="5"/>
  <c r="CV161" i="5" s="1"/>
  <c r="CV163" i="5" s="1"/>
  <c r="CV170" i="5" s="1"/>
  <c r="CU158" i="5"/>
  <c r="CT158" i="5"/>
  <c r="CT161" i="5" s="1"/>
  <c r="CT163" i="5" s="1"/>
  <c r="CT170" i="5" s="1"/>
  <c r="CS158" i="5"/>
  <c r="CS161" i="5" s="1"/>
  <c r="CS163" i="5" s="1"/>
  <c r="CS170" i="5" s="1"/>
  <c r="CR158" i="5"/>
  <c r="CQ158" i="5"/>
  <c r="CQ161" i="5" s="1"/>
  <c r="CQ163" i="5" s="1"/>
  <c r="CP158" i="5"/>
  <c r="CP161" i="5" s="1"/>
  <c r="CP163" i="5" s="1"/>
  <c r="CP170" i="5" s="1"/>
  <c r="CO158" i="5"/>
  <c r="CO161" i="5" s="1"/>
  <c r="CO163" i="5" s="1"/>
  <c r="CO170" i="5" s="1"/>
  <c r="CM158" i="5"/>
  <c r="CM161" i="5" s="1"/>
  <c r="CM163" i="5" s="1"/>
  <c r="CM170" i="5" s="1"/>
  <c r="CL158" i="5"/>
  <c r="CK158" i="5"/>
  <c r="CK161" i="5" s="1"/>
  <c r="CK163" i="5" s="1"/>
  <c r="CK170" i="5" s="1"/>
  <c r="CJ158" i="5"/>
  <c r="CJ161" i="5" s="1"/>
  <c r="CJ163" i="5" s="1"/>
  <c r="CJ170" i="5" s="1"/>
  <c r="CI158" i="5"/>
  <c r="CH158" i="5"/>
  <c r="CH161" i="5" s="1"/>
  <c r="CH163" i="5" s="1"/>
  <c r="CH170" i="5" s="1"/>
  <c r="CG158" i="5"/>
  <c r="CG161" i="5" s="1"/>
  <c r="CG163" i="5" s="1"/>
  <c r="CG170" i="5" s="1"/>
  <c r="CF158" i="5"/>
  <c r="CF161" i="5" s="1"/>
  <c r="CF163" i="5" s="1"/>
  <c r="CF170" i="5" s="1"/>
  <c r="CE158" i="5"/>
  <c r="CE161" i="5" s="1"/>
  <c r="CE163" i="5" s="1"/>
  <c r="CE170" i="5" s="1"/>
  <c r="CD158" i="5"/>
  <c r="CC158" i="5"/>
  <c r="CC161" i="5" s="1"/>
  <c r="CC163" i="5" s="1"/>
  <c r="CC170" i="5" s="1"/>
  <c r="CB158" i="5"/>
  <c r="CB161" i="5" s="1"/>
  <c r="CB163" i="5" s="1"/>
  <c r="CB170" i="5" s="1"/>
  <c r="BZ158" i="5"/>
  <c r="BY158" i="5"/>
  <c r="BY161" i="5" s="1"/>
  <c r="BY163" i="5" s="1"/>
  <c r="BY170" i="5" s="1"/>
  <c r="BX158" i="5"/>
  <c r="BX161" i="5" s="1"/>
  <c r="BX163" i="5" s="1"/>
  <c r="BX170" i="5" s="1"/>
  <c r="BW158" i="5"/>
  <c r="BW161" i="5" s="1"/>
  <c r="BW163" i="5" s="1"/>
  <c r="BW170" i="5" s="1"/>
  <c r="BV158" i="5"/>
  <c r="BV161" i="5" s="1"/>
  <c r="BV163" i="5" s="1"/>
  <c r="BV170" i="5" s="1"/>
  <c r="BU158" i="5"/>
  <c r="BT158" i="5"/>
  <c r="BT161" i="5" s="1"/>
  <c r="BT163" i="5" s="1"/>
  <c r="BT170" i="5" s="1"/>
  <c r="BS158" i="5"/>
  <c r="BS161" i="5" s="1"/>
  <c r="BS163" i="5" s="1"/>
  <c r="BS170" i="5" s="1"/>
  <c r="BR158" i="5"/>
  <c r="BQ158" i="5"/>
  <c r="BQ161" i="5" s="1"/>
  <c r="BQ163" i="5" s="1"/>
  <c r="BQ170" i="5" s="1"/>
  <c r="BP158" i="5"/>
  <c r="BP161" i="5" s="1"/>
  <c r="BP163" i="5" s="1"/>
  <c r="BO158" i="5"/>
  <c r="BO161" i="5" s="1"/>
  <c r="BO163" i="5" s="1"/>
  <c r="BO170" i="5" s="1"/>
  <c r="DI155" i="5"/>
  <c r="DI187" i="5" s="1"/>
  <c r="DI233" i="5" s="1"/>
  <c r="DG155" i="5"/>
  <c r="CZ155" i="5"/>
  <c r="CZ187" i="5" s="1"/>
  <c r="CZ233" i="5" s="1"/>
  <c r="CX155" i="5"/>
  <c r="CX187" i="5" s="1"/>
  <c r="CX233" i="5" s="1"/>
  <c r="CP155" i="5"/>
  <c r="CP187" i="5" s="1"/>
  <c r="CP233" i="5" s="1"/>
  <c r="CI155" i="5"/>
  <c r="CI187" i="5" s="1"/>
  <c r="CI233" i="5" s="1"/>
  <c r="CG155" i="5"/>
  <c r="CG187" i="5" s="1"/>
  <c r="CG233" i="5" s="1"/>
  <c r="CF155" i="5"/>
  <c r="CF187" i="5" s="1"/>
  <c r="CF233" i="5" s="1"/>
  <c r="BZ155" i="5"/>
  <c r="BZ187" i="5" s="1"/>
  <c r="BZ233" i="5" s="1"/>
  <c r="BX155" i="5"/>
  <c r="BX187" i="5" s="1"/>
  <c r="BX233" i="5" s="1"/>
  <c r="BR155" i="5"/>
  <c r="BP155" i="5"/>
  <c r="BP187" i="5" s="1"/>
  <c r="BP233" i="5" s="1"/>
  <c r="BI155" i="5"/>
  <c r="BG155" i="5"/>
  <c r="AZ155" i="5"/>
  <c r="AX155" i="5"/>
  <c r="AR155" i="5"/>
  <c r="AP155" i="5"/>
  <c r="AB155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CZ153" i="5"/>
  <c r="CY153" i="5"/>
  <c r="CX153" i="5"/>
  <c r="CW153" i="5"/>
  <c r="CW155" i="5" s="1"/>
  <c r="CW187" i="5" s="1"/>
  <c r="CW233" i="5" s="1"/>
  <c r="CV153" i="5"/>
  <c r="CU153" i="5"/>
  <c r="CT153" i="5"/>
  <c r="CS153" i="5"/>
  <c r="CR153" i="5"/>
  <c r="CQ153" i="5"/>
  <c r="CP153" i="5"/>
  <c r="CO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DY153" i="5" s="1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DU153" i="5" s="1"/>
  <c r="DM147" i="5"/>
  <c r="DL147" i="5"/>
  <c r="DK147" i="5"/>
  <c r="DJ147" i="5"/>
  <c r="DI147" i="5"/>
  <c r="DH147" i="5"/>
  <c r="DG147" i="5"/>
  <c r="DF147" i="5"/>
  <c r="DF155" i="5" s="1"/>
  <c r="DF187" i="5" s="1"/>
  <c r="DF233" i="5" s="1"/>
  <c r="DE147" i="5"/>
  <c r="DD147" i="5"/>
  <c r="DC147" i="5"/>
  <c r="DB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O155" i="5" s="1"/>
  <c r="CO187" i="5" s="1"/>
  <c r="CM147" i="5"/>
  <c r="CL147" i="5"/>
  <c r="CK147" i="5"/>
  <c r="CJ147" i="5"/>
  <c r="CI147" i="5"/>
  <c r="CH147" i="5"/>
  <c r="CG147" i="5"/>
  <c r="CF147" i="5"/>
  <c r="EE147" i="5" s="1"/>
  <c r="CE147" i="5"/>
  <c r="CD147" i="5"/>
  <c r="CC147" i="5"/>
  <c r="CB147" i="5"/>
  <c r="BZ147" i="5"/>
  <c r="BY147" i="5"/>
  <c r="BX147" i="5"/>
  <c r="BW147" i="5"/>
  <c r="BW155" i="5" s="1"/>
  <c r="BW187" i="5" s="1"/>
  <c r="BW233" i="5" s="1"/>
  <c r="BV147" i="5"/>
  <c r="BU147" i="5"/>
  <c r="BT147" i="5"/>
  <c r="BS147" i="5"/>
  <c r="BR147" i="5"/>
  <c r="BQ147" i="5"/>
  <c r="BP147" i="5"/>
  <c r="BO147" i="5"/>
  <c r="DY147" i="5" s="1"/>
  <c r="BM147" i="5"/>
  <c r="BL147" i="5"/>
  <c r="BK147" i="5"/>
  <c r="BJ147" i="5"/>
  <c r="BI147" i="5"/>
  <c r="BH147" i="5"/>
  <c r="BG147" i="5"/>
  <c r="BF147" i="5"/>
  <c r="BF155" i="5" s="1"/>
  <c r="BE147" i="5"/>
  <c r="BD147" i="5"/>
  <c r="BC147" i="5"/>
  <c r="BB147" i="5"/>
  <c r="AZ147" i="5"/>
  <c r="AY147" i="5"/>
  <c r="AX147" i="5"/>
  <c r="AW147" i="5"/>
  <c r="AW155" i="5" s="1"/>
  <c r="AV147" i="5"/>
  <c r="AU147" i="5"/>
  <c r="AT147" i="5"/>
  <c r="AS147" i="5"/>
  <c r="AR147" i="5"/>
  <c r="AQ147" i="5"/>
  <c r="AP147" i="5"/>
  <c r="AO147" i="5"/>
  <c r="DU147" i="5" s="1"/>
  <c r="DM142" i="5"/>
  <c r="DM155" i="5" s="1"/>
  <c r="DM187" i="5" s="1"/>
  <c r="DM233" i="5" s="1"/>
  <c r="DL142" i="5"/>
  <c r="DL155" i="5" s="1"/>
  <c r="DL187" i="5" s="1"/>
  <c r="DL233" i="5" s="1"/>
  <c r="DK142" i="5"/>
  <c r="DK155" i="5" s="1"/>
  <c r="DK187" i="5" s="1"/>
  <c r="DK233" i="5" s="1"/>
  <c r="DJ142" i="5"/>
  <c r="DJ155" i="5" s="1"/>
  <c r="DJ187" i="5" s="1"/>
  <c r="DJ233" i="5" s="1"/>
  <c r="DI142" i="5"/>
  <c r="DH142" i="5"/>
  <c r="DG142" i="5"/>
  <c r="DF142" i="5"/>
  <c r="DE142" i="5"/>
  <c r="DE155" i="5" s="1"/>
  <c r="DE187" i="5" s="1"/>
  <c r="DE233" i="5" s="1"/>
  <c r="DD142" i="5"/>
  <c r="DD155" i="5" s="1"/>
  <c r="DD187" i="5" s="1"/>
  <c r="DD233" i="5" s="1"/>
  <c r="DC142" i="5"/>
  <c r="DC155" i="5" s="1"/>
  <c r="DC187" i="5" s="1"/>
  <c r="DC233" i="5" s="1"/>
  <c r="DB142" i="5"/>
  <c r="DB155" i="5" s="1"/>
  <c r="DB187" i="5" s="1"/>
  <c r="CZ142" i="5"/>
  <c r="CY142" i="5"/>
  <c r="CX142" i="5"/>
  <c r="CW142" i="5"/>
  <c r="CV142" i="5"/>
  <c r="CV155" i="5" s="1"/>
  <c r="CV187" i="5" s="1"/>
  <c r="CV233" i="5" s="1"/>
  <c r="CU142" i="5"/>
  <c r="CU155" i="5" s="1"/>
  <c r="CU187" i="5" s="1"/>
  <c r="CU233" i="5" s="1"/>
  <c r="CT142" i="5"/>
  <c r="CT155" i="5" s="1"/>
  <c r="CT187" i="5" s="1"/>
  <c r="CT233" i="5" s="1"/>
  <c r="CS142" i="5"/>
  <c r="CS155" i="5" s="1"/>
  <c r="CS187" i="5" s="1"/>
  <c r="CS233" i="5" s="1"/>
  <c r="CR142" i="5"/>
  <c r="CR155" i="5" s="1"/>
  <c r="CR187" i="5" s="1"/>
  <c r="CR233" i="5" s="1"/>
  <c r="CQ142" i="5"/>
  <c r="CP142" i="5"/>
  <c r="CO142" i="5"/>
  <c r="CM142" i="5"/>
  <c r="CM155" i="5" s="1"/>
  <c r="CM187" i="5" s="1"/>
  <c r="CM233" i="5" s="1"/>
  <c r="CL142" i="5"/>
  <c r="CL155" i="5" s="1"/>
  <c r="CL187" i="5" s="1"/>
  <c r="CL233" i="5" s="1"/>
  <c r="CK142" i="5"/>
  <c r="CK155" i="5" s="1"/>
  <c r="CK187" i="5" s="1"/>
  <c r="CK233" i="5" s="1"/>
  <c r="CJ142" i="5"/>
  <c r="CJ155" i="5" s="1"/>
  <c r="CJ187" i="5" s="1"/>
  <c r="CJ233" i="5" s="1"/>
  <c r="CI142" i="5"/>
  <c r="CH142" i="5"/>
  <c r="CG142" i="5"/>
  <c r="CF142" i="5"/>
  <c r="CE142" i="5"/>
  <c r="CE155" i="5" s="1"/>
  <c r="CE187" i="5" s="1"/>
  <c r="CE233" i="5" s="1"/>
  <c r="CD142" i="5"/>
  <c r="CC142" i="5"/>
  <c r="CC155" i="5" s="1"/>
  <c r="CC187" i="5" s="1"/>
  <c r="CC233" i="5" s="1"/>
  <c r="CB142" i="5"/>
  <c r="BZ142" i="5"/>
  <c r="BY142" i="5"/>
  <c r="BX142" i="5"/>
  <c r="BW142" i="5"/>
  <c r="BV142" i="5"/>
  <c r="BV155" i="5" s="1"/>
  <c r="BV187" i="5" s="1"/>
  <c r="BV233" i="5" s="1"/>
  <c r="BU142" i="5"/>
  <c r="BU155" i="5" s="1"/>
  <c r="BU187" i="5" s="1"/>
  <c r="BU233" i="5" s="1"/>
  <c r="BT142" i="5"/>
  <c r="BT155" i="5" s="1"/>
  <c r="BT187" i="5" s="1"/>
  <c r="BT233" i="5" s="1"/>
  <c r="BS142" i="5"/>
  <c r="BS155" i="5" s="1"/>
  <c r="BS187" i="5" s="1"/>
  <c r="BS233" i="5" s="1"/>
  <c r="BR142" i="5"/>
  <c r="BQ142" i="5"/>
  <c r="BP142" i="5"/>
  <c r="BO142" i="5"/>
  <c r="BM142" i="5"/>
  <c r="BM155" i="5" s="1"/>
  <c r="BL142" i="5"/>
  <c r="BL155" i="5" s="1"/>
  <c r="BK142" i="5"/>
  <c r="BK155" i="5" s="1"/>
  <c r="BJ142" i="5"/>
  <c r="BJ155" i="5" s="1"/>
  <c r="BI142" i="5"/>
  <c r="BH142" i="5"/>
  <c r="BG142" i="5"/>
  <c r="BF142" i="5"/>
  <c r="BE142" i="5"/>
  <c r="BE155" i="5" s="1"/>
  <c r="BD142" i="5"/>
  <c r="BD155" i="5" s="1"/>
  <c r="BC142" i="5"/>
  <c r="BC155" i="5" s="1"/>
  <c r="BB142" i="5"/>
  <c r="AZ142" i="5"/>
  <c r="AY142" i="5"/>
  <c r="AX142" i="5"/>
  <c r="AW142" i="5"/>
  <c r="AV142" i="5"/>
  <c r="AV155" i="5" s="1"/>
  <c r="AU142" i="5"/>
  <c r="AU155" i="5" s="1"/>
  <c r="AT142" i="5"/>
  <c r="AT155" i="5" s="1"/>
  <c r="AS142" i="5"/>
  <c r="AS155" i="5" s="1"/>
  <c r="AR142" i="5"/>
  <c r="AQ142" i="5"/>
  <c r="AP142" i="5"/>
  <c r="AO142" i="5"/>
  <c r="DB136" i="5"/>
  <c r="CP136" i="5"/>
  <c r="CB136" i="5"/>
  <c r="BY136" i="5"/>
  <c r="BX136" i="5"/>
  <c r="BS136" i="5"/>
  <c r="BQ136" i="5"/>
  <c r="BP136" i="5"/>
  <c r="BB136" i="5"/>
  <c r="AY136" i="5"/>
  <c r="AX136" i="5"/>
  <c r="AS136" i="5"/>
  <c r="AQ136" i="5"/>
  <c r="AP136" i="5"/>
  <c r="DB134" i="5"/>
  <c r="CQ134" i="5"/>
  <c r="BY134" i="5"/>
  <c r="BB134" i="5"/>
  <c r="AQ134" i="5"/>
  <c r="DB132" i="5"/>
  <c r="CQ132" i="5"/>
  <c r="CP132" i="5"/>
  <c r="CP134" i="5" s="1"/>
  <c r="CB132" i="5"/>
  <c r="CB134" i="5" s="1"/>
  <c r="BY132" i="5"/>
  <c r="BX132" i="5"/>
  <c r="BX134" i="5" s="1"/>
  <c r="BV132" i="5"/>
  <c r="BV134" i="5" s="1"/>
  <c r="BS132" i="5"/>
  <c r="BS134" i="5" s="1"/>
  <c r="BQ132" i="5"/>
  <c r="BQ134" i="5" s="1"/>
  <c r="BP132" i="5"/>
  <c r="BP134" i="5" s="1"/>
  <c r="BB132" i="5"/>
  <c r="AY132" i="5"/>
  <c r="AY134" i="5" s="1"/>
  <c r="AX132" i="5"/>
  <c r="AX134" i="5" s="1"/>
  <c r="AV132" i="5"/>
  <c r="AV134" i="5" s="1"/>
  <c r="AS132" i="5"/>
  <c r="AS134" i="5" s="1"/>
  <c r="AQ132" i="5"/>
  <c r="AP132" i="5"/>
  <c r="AP134" i="5" s="1"/>
  <c r="DD131" i="5"/>
  <c r="DE131" i="5" s="1"/>
  <c r="DC131" i="5"/>
  <c r="CP131" i="5"/>
  <c r="CQ131" i="5" s="1"/>
  <c r="CQ136" i="5" s="1"/>
  <c r="CE131" i="5"/>
  <c r="CC131" i="5"/>
  <c r="CD131" i="5" s="1"/>
  <c r="BC131" i="5"/>
  <c r="BD131" i="5" s="1"/>
  <c r="BE131" i="5" s="1"/>
  <c r="DM130" i="5"/>
  <c r="DL130" i="5"/>
  <c r="DK130" i="5"/>
  <c r="DJ130" i="5"/>
  <c r="DI130" i="5"/>
  <c r="DH130" i="5"/>
  <c r="DG130" i="5"/>
  <c r="DF130" i="5"/>
  <c r="DE130" i="5"/>
  <c r="DE136" i="5" s="1"/>
  <c r="DD130" i="5"/>
  <c r="DC130" i="5"/>
  <c r="DB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M130" i="5"/>
  <c r="CL130" i="5"/>
  <c r="CK130" i="5"/>
  <c r="CJ130" i="5"/>
  <c r="CI130" i="5"/>
  <c r="CH130" i="5"/>
  <c r="CG130" i="5"/>
  <c r="CF130" i="5"/>
  <c r="CE130" i="5"/>
  <c r="CE136" i="5" s="1"/>
  <c r="CD130" i="5"/>
  <c r="CC130" i="5"/>
  <c r="CB130" i="5"/>
  <c r="BZ130" i="5"/>
  <c r="BZ136" i="5" s="1"/>
  <c r="BY130" i="5"/>
  <c r="BX130" i="5"/>
  <c r="BW130" i="5"/>
  <c r="BV130" i="5"/>
  <c r="BV136" i="5" s="1"/>
  <c r="BU130" i="5"/>
  <c r="BT130" i="5"/>
  <c r="BS130" i="5"/>
  <c r="BR130" i="5"/>
  <c r="BR136" i="5" s="1"/>
  <c r="BQ130" i="5"/>
  <c r="BP130" i="5"/>
  <c r="BO130" i="5"/>
  <c r="BM130" i="5"/>
  <c r="BL130" i="5"/>
  <c r="BK130" i="5"/>
  <c r="BJ130" i="5"/>
  <c r="BI130" i="5"/>
  <c r="BH130" i="5"/>
  <c r="BG130" i="5"/>
  <c r="BF130" i="5"/>
  <c r="BE130" i="5"/>
  <c r="BE136" i="5" s="1"/>
  <c r="BD130" i="5"/>
  <c r="BC130" i="5"/>
  <c r="BB130" i="5"/>
  <c r="AZ130" i="5"/>
  <c r="AZ136" i="5" s="1"/>
  <c r="AY130" i="5"/>
  <c r="AX130" i="5"/>
  <c r="AW130" i="5"/>
  <c r="AV130" i="5"/>
  <c r="AV136" i="5" s="1"/>
  <c r="AU130" i="5"/>
  <c r="AT130" i="5"/>
  <c r="AS130" i="5"/>
  <c r="AR130" i="5"/>
  <c r="AR136" i="5" s="1"/>
  <c r="AQ130" i="5"/>
  <c r="AP130" i="5"/>
  <c r="AO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B124" i="5"/>
  <c r="EE115" i="5"/>
  <c r="EC115" i="5"/>
  <c r="EA115" i="5"/>
  <c r="AZ114" i="5"/>
  <c r="AZ116" i="5" s="1"/>
  <c r="AO109" i="5"/>
  <c r="AO111" i="5" s="1"/>
  <c r="BD106" i="5"/>
  <c r="AQ106" i="5"/>
  <c r="AX104" i="5"/>
  <c r="AV104" i="5"/>
  <c r="AX102" i="5"/>
  <c r="AV102" i="5"/>
  <c r="AT102" i="5"/>
  <c r="AT104" i="5" s="1"/>
  <c r="AP102" i="5"/>
  <c r="AP104" i="5" s="1"/>
  <c r="BC101" i="5"/>
  <c r="BD101" i="5" s="1"/>
  <c r="BE101" i="5" s="1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M100" i="5"/>
  <c r="BL100" i="5"/>
  <c r="BK100" i="5"/>
  <c r="BJ100" i="5"/>
  <c r="BI100" i="5"/>
  <c r="BH100" i="5"/>
  <c r="BG100" i="5"/>
  <c r="BF100" i="5"/>
  <c r="BE100" i="5"/>
  <c r="BD100" i="5"/>
  <c r="BD102" i="5" s="1"/>
  <c r="BD104" i="5" s="1"/>
  <c r="BC100" i="5"/>
  <c r="BC106" i="5" s="1"/>
  <c r="BB100" i="5"/>
  <c r="AZ100" i="5"/>
  <c r="AZ106" i="5" s="1"/>
  <c r="AY100" i="5"/>
  <c r="AX100" i="5"/>
  <c r="AX106" i="5" s="1"/>
  <c r="AW100" i="5"/>
  <c r="AW102" i="5" s="1"/>
  <c r="AW104" i="5" s="1"/>
  <c r="AV100" i="5"/>
  <c r="AV106" i="5" s="1"/>
  <c r="AV114" i="5" s="1"/>
  <c r="AV116" i="5" s="1"/>
  <c r="AU100" i="5"/>
  <c r="AU102" i="5" s="1"/>
  <c r="AU104" i="5" s="1"/>
  <c r="AT100" i="5"/>
  <c r="AT106" i="5" s="1"/>
  <c r="AS100" i="5"/>
  <c r="AR100" i="5"/>
  <c r="AR106" i="5" s="1"/>
  <c r="AR114" i="5" s="1"/>
  <c r="AR116" i="5" s="1"/>
  <c r="AQ100" i="5"/>
  <c r="AQ102" i="5" s="1"/>
  <c r="AQ104" i="5" s="1"/>
  <c r="AP100" i="5"/>
  <c r="AP106" i="5" s="1"/>
  <c r="AO100" i="5"/>
  <c r="AO106" i="5" s="1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S94" i="5"/>
  <c r="DW93" i="5"/>
  <c r="DL93" i="5"/>
  <c r="DJ93" i="5"/>
  <c r="DH93" i="5"/>
  <c r="DG93" i="5"/>
  <c r="DE93" i="5"/>
  <c r="DD93" i="5"/>
  <c r="DB93" i="5"/>
  <c r="EE93" i="5" s="1"/>
  <c r="CY93" i="5"/>
  <c r="CW93" i="5"/>
  <c r="CU93" i="5"/>
  <c r="CT93" i="5"/>
  <c r="CR93" i="5"/>
  <c r="CQ93" i="5"/>
  <c r="CO93" i="5"/>
  <c r="EC93" i="5" s="1"/>
  <c r="CM93" i="5"/>
  <c r="EA93" i="5" s="1"/>
  <c r="CL93" i="5"/>
  <c r="CJ93" i="5"/>
  <c r="CH93" i="5"/>
  <c r="CG93" i="5"/>
  <c r="CE93" i="5"/>
  <c r="CD93" i="5"/>
  <c r="CB93" i="5"/>
  <c r="BY93" i="5"/>
  <c r="BS93" i="5"/>
  <c r="BP93" i="5"/>
  <c r="DY93" i="5" s="1"/>
  <c r="BM93" i="5"/>
  <c r="BL93" i="5"/>
  <c r="BJ93" i="5"/>
  <c r="BI93" i="5"/>
  <c r="BF93" i="5"/>
  <c r="AX93" i="5"/>
  <c r="AU93" i="5"/>
  <c r="AP93" i="5"/>
  <c r="AO93" i="5"/>
  <c r="BP88" i="5"/>
  <c r="BP94" i="5" s="1"/>
  <c r="BP192" i="5" s="1"/>
  <c r="CP86" i="5"/>
  <c r="CP88" i="5" s="1"/>
  <c r="CP94" i="5" s="1"/>
  <c r="CP192" i="5" s="1"/>
  <c r="BX86" i="5"/>
  <c r="BX88" i="5" s="1"/>
  <c r="BX94" i="5" s="1"/>
  <c r="BX192" i="5" s="1"/>
  <c r="BP86" i="5"/>
  <c r="AX86" i="5"/>
  <c r="AX88" i="5" s="1"/>
  <c r="AX94" i="5" s="1"/>
  <c r="AV86" i="5"/>
  <c r="AV88" i="5" s="1"/>
  <c r="AV94" i="5" s="1"/>
  <c r="AP86" i="5"/>
  <c r="AP88" i="5" s="1"/>
  <c r="AP94" i="5" s="1"/>
  <c r="AX84" i="5"/>
  <c r="CP82" i="5"/>
  <c r="CP84" i="5" s="1"/>
  <c r="BV82" i="5"/>
  <c r="BV84" i="5" s="1"/>
  <c r="BT82" i="5"/>
  <c r="BT84" i="5" s="1"/>
  <c r="BP82" i="5"/>
  <c r="BP84" i="5" s="1"/>
  <c r="AX82" i="5"/>
  <c r="AV82" i="5"/>
  <c r="AV84" i="5" s="1"/>
  <c r="AT82" i="5"/>
  <c r="AT84" i="5" s="1"/>
  <c r="AP82" i="5"/>
  <c r="AP84" i="5" s="1"/>
  <c r="DC81" i="5"/>
  <c r="DD81" i="5" s="1"/>
  <c r="DE81" i="5" s="1"/>
  <c r="CP81" i="5"/>
  <c r="CQ81" i="5" s="1"/>
  <c r="CR81" i="5" s="1"/>
  <c r="CS81" i="5" s="1"/>
  <c r="CT81" i="5" s="1"/>
  <c r="CC81" i="5"/>
  <c r="BU81" i="5"/>
  <c r="BV81" i="5" s="1"/>
  <c r="BW81" i="5" s="1"/>
  <c r="BX81" i="5" s="1"/>
  <c r="BY81" i="5" s="1"/>
  <c r="BZ81" i="5" s="1"/>
  <c r="BP81" i="5"/>
  <c r="BQ81" i="5" s="1"/>
  <c r="BR81" i="5" s="1"/>
  <c r="BS81" i="5" s="1"/>
  <c r="BB81" i="5"/>
  <c r="BC81" i="5" s="1"/>
  <c r="DM80" i="5"/>
  <c r="DL80" i="5"/>
  <c r="DK80" i="5"/>
  <c r="DJ80" i="5"/>
  <c r="DI80" i="5"/>
  <c r="DH80" i="5"/>
  <c r="DG80" i="5"/>
  <c r="DF80" i="5"/>
  <c r="DE80" i="5"/>
  <c r="DD80" i="5"/>
  <c r="DC80" i="5"/>
  <c r="DB80" i="5"/>
  <c r="DB86" i="5" s="1"/>
  <c r="CZ80" i="5"/>
  <c r="CY80" i="5"/>
  <c r="CX80" i="5"/>
  <c r="CW80" i="5"/>
  <c r="CV80" i="5"/>
  <c r="CU80" i="5"/>
  <c r="CT80" i="5"/>
  <c r="CS80" i="5"/>
  <c r="CR80" i="5"/>
  <c r="CQ80" i="5"/>
  <c r="CQ86" i="5" s="1"/>
  <c r="CQ88" i="5" s="1"/>
  <c r="CQ94" i="5" s="1"/>
  <c r="CQ192" i="5" s="1"/>
  <c r="CP80" i="5"/>
  <c r="CO80" i="5"/>
  <c r="CM80" i="5"/>
  <c r="CL80" i="5"/>
  <c r="CK80" i="5"/>
  <c r="CJ80" i="5"/>
  <c r="CI80" i="5"/>
  <c r="CH80" i="5"/>
  <c r="CG80" i="5"/>
  <c r="CF80" i="5"/>
  <c r="CE80" i="5"/>
  <c r="CD80" i="5"/>
  <c r="CC80" i="5"/>
  <c r="CC86" i="5" s="1"/>
  <c r="CC88" i="5" s="1"/>
  <c r="CC94" i="5" s="1"/>
  <c r="CC192" i="5" s="1"/>
  <c r="CB80" i="5"/>
  <c r="CB86" i="5" s="1"/>
  <c r="BZ80" i="5"/>
  <c r="BZ86" i="5" s="1"/>
  <c r="BZ88" i="5" s="1"/>
  <c r="BZ94" i="5" s="1"/>
  <c r="BZ192" i="5" s="1"/>
  <c r="BY80" i="5"/>
  <c r="BY86" i="5" s="1"/>
  <c r="BY88" i="5" s="1"/>
  <c r="BY94" i="5" s="1"/>
  <c r="BY192" i="5" s="1"/>
  <c r="BX80" i="5"/>
  <c r="BW80" i="5"/>
  <c r="BV80" i="5"/>
  <c r="BU80" i="5"/>
  <c r="BT80" i="5"/>
  <c r="BT86" i="5" s="1"/>
  <c r="BT88" i="5" s="1"/>
  <c r="BT94" i="5" s="1"/>
  <c r="BT192" i="5" s="1"/>
  <c r="BS80" i="5"/>
  <c r="BR80" i="5"/>
  <c r="BQ80" i="5"/>
  <c r="BQ86" i="5" s="1"/>
  <c r="BQ88" i="5" s="1"/>
  <c r="BQ94" i="5" s="1"/>
  <c r="BQ192" i="5" s="1"/>
  <c r="BP80" i="5"/>
  <c r="BO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AZ80" i="5"/>
  <c r="AZ86" i="5" s="1"/>
  <c r="AZ88" i="5" s="1"/>
  <c r="AZ94" i="5" s="1"/>
  <c r="AY80" i="5"/>
  <c r="AY86" i="5" s="1"/>
  <c r="AY88" i="5" s="1"/>
  <c r="AY94" i="5" s="1"/>
  <c r="AX80" i="5"/>
  <c r="AW80" i="5"/>
  <c r="AV80" i="5"/>
  <c r="AU80" i="5"/>
  <c r="AT80" i="5"/>
  <c r="AT86" i="5" s="1"/>
  <c r="AT88" i="5" s="1"/>
  <c r="AT94" i="5" s="1"/>
  <c r="AS80" i="5"/>
  <c r="AS86" i="5" s="1"/>
  <c r="AS88" i="5" s="1"/>
  <c r="AR80" i="5"/>
  <c r="AR86" i="5" s="1"/>
  <c r="AR88" i="5" s="1"/>
  <c r="AR94" i="5" s="1"/>
  <c r="AQ80" i="5"/>
  <c r="AQ86" i="5" s="1"/>
  <c r="AQ88" i="5" s="1"/>
  <c r="AQ94" i="5" s="1"/>
  <c r="AP80" i="5"/>
  <c r="AO80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B79" i="5"/>
  <c r="AB94" i="5" s="1"/>
  <c r="DM72" i="5"/>
  <c r="DM179" i="5" s="1"/>
  <c r="DM230" i="5" s="1"/>
  <c r="DE72" i="5"/>
  <c r="DE179" i="5" s="1"/>
  <c r="DE230" i="5" s="1"/>
  <c r="CV72" i="5"/>
  <c r="CV179" i="5" s="1"/>
  <c r="CV230" i="5" s="1"/>
  <c r="CM72" i="5"/>
  <c r="CM179" i="5" s="1"/>
  <c r="CM230" i="5" s="1"/>
  <c r="CE72" i="5"/>
  <c r="CE179" i="5" s="1"/>
  <c r="CE230" i="5" s="1"/>
  <c r="BV72" i="5"/>
  <c r="BV179" i="5" s="1"/>
  <c r="BV230" i="5" s="1"/>
  <c r="BM72" i="5"/>
  <c r="BM179" i="5" s="1"/>
  <c r="BM230" i="5" s="1"/>
  <c r="DM71" i="5"/>
  <c r="DL71" i="5"/>
  <c r="DK71" i="5"/>
  <c r="DK72" i="5" s="1"/>
  <c r="DK179" i="5" s="1"/>
  <c r="DK230" i="5" s="1"/>
  <c r="DJ71" i="5"/>
  <c r="DI71" i="5"/>
  <c r="DH71" i="5"/>
  <c r="DG71" i="5"/>
  <c r="DF71" i="5"/>
  <c r="DE71" i="5"/>
  <c r="DD71" i="5"/>
  <c r="DC71" i="5"/>
  <c r="DC72" i="5" s="1"/>
  <c r="DC179" i="5" s="1"/>
  <c r="DC230" i="5" s="1"/>
  <c r="DB71" i="5"/>
  <c r="CZ71" i="5"/>
  <c r="CY71" i="5"/>
  <c r="CX71" i="5"/>
  <c r="CW71" i="5"/>
  <c r="CV71" i="5"/>
  <c r="CU71" i="5"/>
  <c r="CT71" i="5"/>
  <c r="CT72" i="5" s="1"/>
  <c r="CT179" i="5" s="1"/>
  <c r="CT230" i="5" s="1"/>
  <c r="CS71" i="5"/>
  <c r="CR71" i="5"/>
  <c r="CQ71" i="5"/>
  <c r="CP71" i="5"/>
  <c r="CO71" i="5"/>
  <c r="CM71" i="5"/>
  <c r="CL71" i="5"/>
  <c r="CK71" i="5"/>
  <c r="CK72" i="5" s="1"/>
  <c r="CK179" i="5" s="1"/>
  <c r="CK230" i="5" s="1"/>
  <c r="CJ71" i="5"/>
  <c r="CI71" i="5"/>
  <c r="EE71" i="5" s="1"/>
  <c r="CH71" i="5"/>
  <c r="CG71" i="5"/>
  <c r="CF71" i="5"/>
  <c r="CE71" i="5"/>
  <c r="CD71" i="5"/>
  <c r="CC71" i="5"/>
  <c r="CC72" i="5" s="1"/>
  <c r="CC179" i="5" s="1"/>
  <c r="CC230" i="5" s="1"/>
  <c r="CB71" i="5"/>
  <c r="BZ71" i="5"/>
  <c r="BY71" i="5"/>
  <c r="BX71" i="5"/>
  <c r="BW71" i="5"/>
  <c r="BV71" i="5"/>
  <c r="BU71" i="5"/>
  <c r="BT71" i="5"/>
  <c r="BT72" i="5" s="1"/>
  <c r="BT179" i="5" s="1"/>
  <c r="BT230" i="5" s="1"/>
  <c r="BS71" i="5"/>
  <c r="BR71" i="5"/>
  <c r="BQ71" i="5"/>
  <c r="BP71" i="5"/>
  <c r="BO71" i="5"/>
  <c r="BM71" i="5"/>
  <c r="BL71" i="5"/>
  <c r="BK71" i="5"/>
  <c r="BK72" i="5" s="1"/>
  <c r="BK179" i="5" s="1"/>
  <c r="BK230" i="5" s="1"/>
  <c r="BJ71" i="5"/>
  <c r="BI71" i="5"/>
  <c r="BH71" i="5"/>
  <c r="BG71" i="5"/>
  <c r="BF71" i="5"/>
  <c r="BE71" i="5"/>
  <c r="BD71" i="5"/>
  <c r="BC71" i="5"/>
  <c r="BC72" i="5" s="1"/>
  <c r="BB71" i="5"/>
  <c r="AZ71" i="5"/>
  <c r="AY71" i="5"/>
  <c r="AX71" i="5"/>
  <c r="AW71" i="5"/>
  <c r="AV71" i="5"/>
  <c r="AU71" i="5"/>
  <c r="AT71" i="5"/>
  <c r="AT72" i="5" s="1"/>
  <c r="AS71" i="5"/>
  <c r="AR71" i="5"/>
  <c r="AQ71" i="5"/>
  <c r="AP71" i="5"/>
  <c r="AO71" i="5"/>
  <c r="DM65" i="5"/>
  <c r="DL65" i="5"/>
  <c r="DL72" i="5" s="1"/>
  <c r="DL179" i="5" s="1"/>
  <c r="DL230" i="5" s="1"/>
  <c r="DK65" i="5"/>
  <c r="DJ65" i="5"/>
  <c r="DJ72" i="5" s="1"/>
  <c r="DJ179" i="5" s="1"/>
  <c r="DJ230" i="5" s="1"/>
  <c r="DI65" i="5"/>
  <c r="DH65" i="5"/>
  <c r="DH72" i="5" s="1"/>
  <c r="DH179" i="5" s="1"/>
  <c r="DH230" i="5" s="1"/>
  <c r="DG65" i="5"/>
  <c r="DG72" i="5" s="1"/>
  <c r="DG179" i="5" s="1"/>
  <c r="DG230" i="5" s="1"/>
  <c r="DF65" i="5"/>
  <c r="DF72" i="5" s="1"/>
  <c r="DF179" i="5" s="1"/>
  <c r="DF230" i="5" s="1"/>
  <c r="DE65" i="5"/>
  <c r="DD65" i="5"/>
  <c r="DD72" i="5" s="1"/>
  <c r="DD179" i="5" s="1"/>
  <c r="DD230" i="5" s="1"/>
  <c r="DC65" i="5"/>
  <c r="DB65" i="5"/>
  <c r="DB72" i="5" s="1"/>
  <c r="DB179" i="5" s="1"/>
  <c r="CZ65" i="5"/>
  <c r="CY65" i="5"/>
  <c r="CY72" i="5" s="1"/>
  <c r="CY179" i="5" s="1"/>
  <c r="CY230" i="5" s="1"/>
  <c r="CX65" i="5"/>
  <c r="CX72" i="5" s="1"/>
  <c r="CX179" i="5" s="1"/>
  <c r="CX230" i="5" s="1"/>
  <c r="CW65" i="5"/>
  <c r="CW72" i="5" s="1"/>
  <c r="CW179" i="5" s="1"/>
  <c r="CW230" i="5" s="1"/>
  <c r="CV65" i="5"/>
  <c r="CU65" i="5"/>
  <c r="CU72" i="5" s="1"/>
  <c r="CU179" i="5" s="1"/>
  <c r="CU230" i="5" s="1"/>
  <c r="CT65" i="5"/>
  <c r="CS65" i="5"/>
  <c r="CS72" i="5" s="1"/>
  <c r="CS179" i="5" s="1"/>
  <c r="CS230" i="5" s="1"/>
  <c r="CR65" i="5"/>
  <c r="CR72" i="5" s="1"/>
  <c r="CR179" i="5" s="1"/>
  <c r="CR230" i="5" s="1"/>
  <c r="CQ65" i="5"/>
  <c r="CQ72" i="5" s="1"/>
  <c r="CQ179" i="5" s="1"/>
  <c r="CQ230" i="5" s="1"/>
  <c r="CP65" i="5"/>
  <c r="CP72" i="5" s="1"/>
  <c r="CP179" i="5" s="1"/>
  <c r="CP230" i="5" s="1"/>
  <c r="CO65" i="5"/>
  <c r="CO72" i="5" s="1"/>
  <c r="CO179" i="5" s="1"/>
  <c r="CM65" i="5"/>
  <c r="CL65" i="5"/>
  <c r="CL72" i="5" s="1"/>
  <c r="CL179" i="5" s="1"/>
  <c r="CL230" i="5" s="1"/>
  <c r="CK65" i="5"/>
  <c r="CJ65" i="5"/>
  <c r="CJ72" i="5" s="1"/>
  <c r="CJ179" i="5" s="1"/>
  <c r="CJ230" i="5" s="1"/>
  <c r="CI65" i="5"/>
  <c r="CI72" i="5" s="1"/>
  <c r="CI179" i="5" s="1"/>
  <c r="CI230" i="5" s="1"/>
  <c r="CH65" i="5"/>
  <c r="CH72" i="5" s="1"/>
  <c r="CH179" i="5" s="1"/>
  <c r="CH230" i="5" s="1"/>
  <c r="CG65" i="5"/>
  <c r="CG72" i="5" s="1"/>
  <c r="CG179" i="5" s="1"/>
  <c r="CG230" i="5" s="1"/>
  <c r="CF65" i="5"/>
  <c r="EE65" i="5" s="1"/>
  <c r="EE72" i="5" s="1"/>
  <c r="CE65" i="5"/>
  <c r="CD65" i="5"/>
  <c r="CD72" i="5" s="1"/>
  <c r="CD179" i="5" s="1"/>
  <c r="CD230" i="5" s="1"/>
  <c r="CC65" i="5"/>
  <c r="CB65" i="5"/>
  <c r="CB72" i="5" s="1"/>
  <c r="CB179" i="5" s="1"/>
  <c r="BZ65" i="5"/>
  <c r="BZ72" i="5" s="1"/>
  <c r="BZ179" i="5" s="1"/>
  <c r="BZ230" i="5" s="1"/>
  <c r="BY65" i="5"/>
  <c r="BY72" i="5" s="1"/>
  <c r="BY179" i="5" s="1"/>
  <c r="BY230" i="5" s="1"/>
  <c r="BX65" i="5"/>
  <c r="BX72" i="5" s="1"/>
  <c r="BX179" i="5" s="1"/>
  <c r="BX230" i="5" s="1"/>
  <c r="BW65" i="5"/>
  <c r="BW72" i="5" s="1"/>
  <c r="BW179" i="5" s="1"/>
  <c r="BW230" i="5" s="1"/>
  <c r="BV65" i="5"/>
  <c r="BU65" i="5"/>
  <c r="BU72" i="5" s="1"/>
  <c r="BU179" i="5" s="1"/>
  <c r="BU230" i="5" s="1"/>
  <c r="BT65" i="5"/>
  <c r="BS65" i="5"/>
  <c r="BS72" i="5" s="1"/>
  <c r="BS179" i="5" s="1"/>
  <c r="BS230" i="5" s="1"/>
  <c r="BR65" i="5"/>
  <c r="BR72" i="5" s="1"/>
  <c r="BR179" i="5" s="1"/>
  <c r="BR230" i="5" s="1"/>
  <c r="BQ65" i="5"/>
  <c r="BQ72" i="5" s="1"/>
  <c r="BQ179" i="5" s="1"/>
  <c r="BQ230" i="5" s="1"/>
  <c r="BP65" i="5"/>
  <c r="BO65" i="5"/>
  <c r="BO72" i="5" s="1"/>
  <c r="BM65" i="5"/>
  <c r="BL65" i="5"/>
  <c r="BL72" i="5" s="1"/>
  <c r="BL179" i="5" s="1"/>
  <c r="BL230" i="5" s="1"/>
  <c r="BK65" i="5"/>
  <c r="BJ65" i="5"/>
  <c r="BJ72" i="5" s="1"/>
  <c r="BJ179" i="5" s="1"/>
  <c r="BJ230" i="5" s="1"/>
  <c r="BI65" i="5"/>
  <c r="BI72" i="5" s="1"/>
  <c r="BI179" i="5" s="1"/>
  <c r="BI230" i="5" s="1"/>
  <c r="BH65" i="5"/>
  <c r="BH72" i="5" s="1"/>
  <c r="BH179" i="5" s="1"/>
  <c r="BG65" i="5"/>
  <c r="BG72" i="5" s="1"/>
  <c r="BF65" i="5"/>
  <c r="BF72" i="5" s="1"/>
  <c r="BE65" i="5"/>
  <c r="DW65" i="5" s="1"/>
  <c r="BD65" i="5"/>
  <c r="BD72" i="5" s="1"/>
  <c r="BC65" i="5"/>
  <c r="BB65" i="5"/>
  <c r="BB72" i="5" s="1"/>
  <c r="AZ65" i="5"/>
  <c r="AZ72" i="5" s="1"/>
  <c r="AY65" i="5"/>
  <c r="AY72" i="5" s="1"/>
  <c r="AX65" i="5"/>
  <c r="AX72" i="5" s="1"/>
  <c r="AW65" i="5"/>
  <c r="AW72" i="5" s="1"/>
  <c r="AV65" i="5"/>
  <c r="AV72" i="5" s="1"/>
  <c r="AU65" i="5"/>
  <c r="AU72" i="5" s="1"/>
  <c r="AT65" i="5"/>
  <c r="AS65" i="5"/>
  <c r="AS72" i="5" s="1"/>
  <c r="AR65" i="5"/>
  <c r="AR72" i="5" s="1"/>
  <c r="AQ65" i="5"/>
  <c r="AQ72" i="5" s="1"/>
  <c r="AP65" i="5"/>
  <c r="AP72" i="5" s="1"/>
  <c r="AO65" i="5"/>
  <c r="DI55" i="5"/>
  <c r="DH55" i="5"/>
  <c r="DG55" i="5"/>
  <c r="DF55" i="5"/>
  <c r="DF58" i="5" s="1"/>
  <c r="CZ55" i="5"/>
  <c r="CY55" i="5"/>
  <c r="CX55" i="5"/>
  <c r="CW55" i="5"/>
  <c r="CW58" i="5" s="1"/>
  <c r="CR55" i="5"/>
  <c r="CQ55" i="5"/>
  <c r="CP55" i="5"/>
  <c r="CO55" i="5"/>
  <c r="CO58" i="5" s="1"/>
  <c r="CI55" i="5"/>
  <c r="CH55" i="5"/>
  <c r="CG55" i="5"/>
  <c r="CF55" i="5"/>
  <c r="CF58" i="5" s="1"/>
  <c r="BZ55" i="5"/>
  <c r="BY55" i="5"/>
  <c r="BX55" i="5"/>
  <c r="BW55" i="5"/>
  <c r="BW58" i="5" s="1"/>
  <c r="BR55" i="5"/>
  <c r="BQ55" i="5"/>
  <c r="BP55" i="5"/>
  <c r="BO55" i="5"/>
  <c r="BI55" i="5"/>
  <c r="BH55" i="5"/>
  <c r="BG55" i="5"/>
  <c r="BF55" i="5"/>
  <c r="BF58" i="5" s="1"/>
  <c r="AZ55" i="5"/>
  <c r="AY55" i="5"/>
  <c r="AX55" i="5"/>
  <c r="AW55" i="5"/>
  <c r="AW58" i="5" s="1"/>
  <c r="AR55" i="5"/>
  <c r="AQ55" i="5"/>
  <c r="AP55" i="5"/>
  <c r="AO55" i="5"/>
  <c r="AO58" i="5" s="1"/>
  <c r="AI55" i="5"/>
  <c r="AH55" i="5"/>
  <c r="AG55" i="5"/>
  <c r="AF55" i="5"/>
  <c r="AF58" i="5" s="1"/>
  <c r="DM53" i="5"/>
  <c r="DM55" i="5" s="1"/>
  <c r="DL53" i="5"/>
  <c r="DL55" i="5" s="1"/>
  <c r="DL58" i="5" s="1"/>
  <c r="DK53" i="5"/>
  <c r="DK55" i="5" s="1"/>
  <c r="DK58" i="5" s="1"/>
  <c r="DJ53" i="5"/>
  <c r="DJ55" i="5" s="1"/>
  <c r="DI53" i="5"/>
  <c r="DH53" i="5"/>
  <c r="DG53" i="5"/>
  <c r="DF53" i="5"/>
  <c r="DE53" i="5"/>
  <c r="DE55" i="5" s="1"/>
  <c r="DD53" i="5"/>
  <c r="DD55" i="5" s="1"/>
  <c r="DD58" i="5" s="1"/>
  <c r="DC53" i="5"/>
  <c r="DC55" i="5" s="1"/>
  <c r="DC58" i="5" s="1"/>
  <c r="DB53" i="5"/>
  <c r="DB55" i="5" s="1"/>
  <c r="CZ53" i="5"/>
  <c r="CY53" i="5"/>
  <c r="CX53" i="5"/>
  <c r="CW53" i="5"/>
  <c r="CV53" i="5"/>
  <c r="CV55" i="5" s="1"/>
  <c r="CU53" i="5"/>
  <c r="CU55" i="5" s="1"/>
  <c r="CU58" i="5" s="1"/>
  <c r="CT53" i="5"/>
  <c r="CT55" i="5" s="1"/>
  <c r="CT58" i="5" s="1"/>
  <c r="CS53" i="5"/>
  <c r="CS55" i="5" s="1"/>
  <c r="CR53" i="5"/>
  <c r="CQ53" i="5"/>
  <c r="CP53" i="5"/>
  <c r="CO53" i="5"/>
  <c r="CM53" i="5"/>
  <c r="CM55" i="5" s="1"/>
  <c r="CL53" i="5"/>
  <c r="CL55" i="5" s="1"/>
  <c r="CL58" i="5" s="1"/>
  <c r="CK53" i="5"/>
  <c r="CK55" i="5" s="1"/>
  <c r="CK58" i="5" s="1"/>
  <c r="CJ53" i="5"/>
  <c r="CJ55" i="5" s="1"/>
  <c r="CI53" i="5"/>
  <c r="CH53" i="5"/>
  <c r="CG53" i="5"/>
  <c r="CF53" i="5"/>
  <c r="CE53" i="5"/>
  <c r="CE55" i="5" s="1"/>
  <c r="CD53" i="5"/>
  <c r="CD55" i="5" s="1"/>
  <c r="CC53" i="5"/>
  <c r="CC55" i="5" s="1"/>
  <c r="CC58" i="5" s="1"/>
  <c r="CB53" i="5"/>
  <c r="CB55" i="5" s="1"/>
  <c r="BZ53" i="5"/>
  <c r="BY53" i="5"/>
  <c r="BX53" i="5"/>
  <c r="BW53" i="5"/>
  <c r="BV53" i="5"/>
  <c r="BV55" i="5" s="1"/>
  <c r="BU53" i="5"/>
  <c r="BU55" i="5" s="1"/>
  <c r="BU58" i="5" s="1"/>
  <c r="BT53" i="5"/>
  <c r="BT55" i="5" s="1"/>
  <c r="BT58" i="5" s="1"/>
  <c r="BS53" i="5"/>
  <c r="BS55" i="5" s="1"/>
  <c r="BR53" i="5"/>
  <c r="BQ53" i="5"/>
  <c r="BP53" i="5"/>
  <c r="BO53" i="5"/>
  <c r="BM53" i="5"/>
  <c r="BM55" i="5" s="1"/>
  <c r="BL53" i="5"/>
  <c r="BL55" i="5" s="1"/>
  <c r="BL58" i="5" s="1"/>
  <c r="BK53" i="5"/>
  <c r="BK55" i="5" s="1"/>
  <c r="BK58" i="5" s="1"/>
  <c r="BJ53" i="5"/>
  <c r="BJ55" i="5" s="1"/>
  <c r="BI53" i="5"/>
  <c r="BH53" i="5"/>
  <c r="BG53" i="5"/>
  <c r="BF53" i="5"/>
  <c r="BE53" i="5"/>
  <c r="BE55" i="5" s="1"/>
  <c r="BD53" i="5"/>
  <c r="BD55" i="5" s="1"/>
  <c r="BD58" i="5" s="1"/>
  <c r="BC53" i="5"/>
  <c r="BC55" i="5" s="1"/>
  <c r="BC58" i="5" s="1"/>
  <c r="BB53" i="5"/>
  <c r="BB55" i="5" s="1"/>
  <c r="AZ53" i="5"/>
  <c r="AY53" i="5"/>
  <c r="AX53" i="5"/>
  <c r="AW53" i="5"/>
  <c r="AV53" i="5"/>
  <c r="AV55" i="5" s="1"/>
  <c r="AU53" i="5"/>
  <c r="AU55" i="5" s="1"/>
  <c r="AU58" i="5" s="1"/>
  <c r="AT53" i="5"/>
  <c r="AT55" i="5" s="1"/>
  <c r="AT58" i="5" s="1"/>
  <c r="AS53" i="5"/>
  <c r="AS55" i="5" s="1"/>
  <c r="AR53" i="5"/>
  <c r="AQ53" i="5"/>
  <c r="AP53" i="5"/>
  <c r="AO53" i="5"/>
  <c r="AM53" i="5"/>
  <c r="AM55" i="5" s="1"/>
  <c r="AL53" i="5"/>
  <c r="AL55" i="5" s="1"/>
  <c r="AL58" i="5" s="1"/>
  <c r="AK53" i="5"/>
  <c r="AK55" i="5" s="1"/>
  <c r="AK58" i="5" s="1"/>
  <c r="AJ53" i="5"/>
  <c r="AJ55" i="5" s="1"/>
  <c r="AI53" i="5"/>
  <c r="AH53" i="5"/>
  <c r="AG53" i="5"/>
  <c r="AF53" i="5"/>
  <c r="AE53" i="5"/>
  <c r="AE55" i="5" s="1"/>
  <c r="AD53" i="5"/>
  <c r="AD55" i="5" s="1"/>
  <c r="AD58" i="5" s="1"/>
  <c r="AC53" i="5"/>
  <c r="AC55" i="5" s="1"/>
  <c r="AC58" i="5" s="1"/>
  <c r="AB53" i="5"/>
  <c r="AB55" i="5" s="1"/>
  <c r="DM49" i="5"/>
  <c r="DL49" i="5"/>
  <c r="DK49" i="5"/>
  <c r="DF49" i="5"/>
  <c r="DE49" i="5"/>
  <c r="DD49" i="5"/>
  <c r="DC49" i="5"/>
  <c r="CW49" i="5"/>
  <c r="CV49" i="5"/>
  <c r="CU49" i="5"/>
  <c r="CT49" i="5"/>
  <c r="CO49" i="5"/>
  <c r="CM49" i="5"/>
  <c r="CL49" i="5"/>
  <c r="CK49" i="5"/>
  <c r="CF49" i="5"/>
  <c r="CE49" i="5"/>
  <c r="CD49" i="5"/>
  <c r="CC49" i="5"/>
  <c r="BW49" i="5"/>
  <c r="BV49" i="5"/>
  <c r="BU49" i="5"/>
  <c r="BT49" i="5"/>
  <c r="BO49" i="5"/>
  <c r="BO56" i="5" s="1"/>
  <c r="BO181" i="5" s="1"/>
  <c r="BM49" i="5"/>
  <c r="BL49" i="5"/>
  <c r="BK49" i="5"/>
  <c r="BF49" i="5"/>
  <c r="BE49" i="5"/>
  <c r="BD49" i="5"/>
  <c r="BC49" i="5"/>
  <c r="AW49" i="5"/>
  <c r="AV49" i="5"/>
  <c r="AU49" i="5"/>
  <c r="AT49" i="5"/>
  <c r="AO49" i="5"/>
  <c r="AM49" i="5"/>
  <c r="AL49" i="5"/>
  <c r="AK49" i="5"/>
  <c r="AF49" i="5"/>
  <c r="AE49" i="5"/>
  <c r="AD49" i="5"/>
  <c r="AC49" i="5"/>
  <c r="DM47" i="5"/>
  <c r="DL47" i="5"/>
  <c r="DK47" i="5"/>
  <c r="DJ47" i="5"/>
  <c r="DJ49" i="5" s="1"/>
  <c r="DI47" i="5"/>
  <c r="DI49" i="5" s="1"/>
  <c r="DH47" i="5"/>
  <c r="DH49" i="5" s="1"/>
  <c r="DG47" i="5"/>
  <c r="DG49" i="5" s="1"/>
  <c r="DF47" i="5"/>
  <c r="DE47" i="5"/>
  <c r="DD47" i="5"/>
  <c r="DC47" i="5"/>
  <c r="DB47" i="5"/>
  <c r="DB49" i="5" s="1"/>
  <c r="CZ47" i="5"/>
  <c r="CZ49" i="5" s="1"/>
  <c r="CY47" i="5"/>
  <c r="CY49" i="5" s="1"/>
  <c r="CX47" i="5"/>
  <c r="CX49" i="5" s="1"/>
  <c r="CW47" i="5"/>
  <c r="CV47" i="5"/>
  <c r="CU47" i="5"/>
  <c r="CT47" i="5"/>
  <c r="CS47" i="5"/>
  <c r="CS49" i="5" s="1"/>
  <c r="CR47" i="5"/>
  <c r="CR49" i="5" s="1"/>
  <c r="CQ47" i="5"/>
  <c r="CQ49" i="5" s="1"/>
  <c r="CP47" i="5"/>
  <c r="CP49" i="5" s="1"/>
  <c r="CO47" i="5"/>
  <c r="CM47" i="5"/>
  <c r="CL47" i="5"/>
  <c r="CK47" i="5"/>
  <c r="CJ47" i="5"/>
  <c r="CJ49" i="5" s="1"/>
  <c r="CI47" i="5"/>
  <c r="CI49" i="5" s="1"/>
  <c r="CH47" i="5"/>
  <c r="CH49" i="5" s="1"/>
  <c r="CG47" i="5"/>
  <c r="CG49" i="5" s="1"/>
  <c r="CF47" i="5"/>
  <c r="CE47" i="5"/>
  <c r="CD47" i="5"/>
  <c r="CC47" i="5"/>
  <c r="CB47" i="5"/>
  <c r="CB49" i="5" s="1"/>
  <c r="BZ47" i="5"/>
  <c r="BZ49" i="5" s="1"/>
  <c r="BY47" i="5"/>
  <c r="BY49" i="5" s="1"/>
  <c r="BX47" i="5"/>
  <c r="BX49" i="5" s="1"/>
  <c r="BW47" i="5"/>
  <c r="BV47" i="5"/>
  <c r="BU47" i="5"/>
  <c r="BT47" i="5"/>
  <c r="BS47" i="5"/>
  <c r="BS49" i="5" s="1"/>
  <c r="BR47" i="5"/>
  <c r="BR49" i="5" s="1"/>
  <c r="BQ47" i="5"/>
  <c r="BQ49" i="5" s="1"/>
  <c r="BP47" i="5"/>
  <c r="BP49" i="5" s="1"/>
  <c r="BO47" i="5"/>
  <c r="BM47" i="5"/>
  <c r="BL47" i="5"/>
  <c r="BK47" i="5"/>
  <c r="BJ47" i="5"/>
  <c r="BJ49" i="5" s="1"/>
  <c r="BJ56" i="5" s="1"/>
  <c r="BJ181" i="5" s="1"/>
  <c r="BI47" i="5"/>
  <c r="BI49" i="5" s="1"/>
  <c r="BH47" i="5"/>
  <c r="BH49" i="5" s="1"/>
  <c r="BH56" i="5" s="1"/>
  <c r="BH181" i="5" s="1"/>
  <c r="BG47" i="5"/>
  <c r="BG49" i="5" s="1"/>
  <c r="BF47" i="5"/>
  <c r="BE47" i="5"/>
  <c r="BD47" i="5"/>
  <c r="BC47" i="5"/>
  <c r="BB47" i="5"/>
  <c r="BB49" i="5" s="1"/>
  <c r="DW49" i="5" s="1"/>
  <c r="AZ47" i="5"/>
  <c r="AZ49" i="5" s="1"/>
  <c r="AZ58" i="5" s="1"/>
  <c r="AY47" i="5"/>
  <c r="AY49" i="5" s="1"/>
  <c r="AY58" i="5" s="1"/>
  <c r="AX47" i="5"/>
  <c r="AX49" i="5" s="1"/>
  <c r="AW47" i="5"/>
  <c r="AV47" i="5"/>
  <c r="AU47" i="5"/>
  <c r="AT47" i="5"/>
  <c r="AS47" i="5"/>
  <c r="AS49" i="5" s="1"/>
  <c r="AR47" i="5"/>
  <c r="AR49" i="5" s="1"/>
  <c r="AR58" i="5" s="1"/>
  <c r="AQ47" i="5"/>
  <c r="AQ49" i="5" s="1"/>
  <c r="AQ58" i="5" s="1"/>
  <c r="AP47" i="5"/>
  <c r="AP49" i="5" s="1"/>
  <c r="AO47" i="5"/>
  <c r="AM47" i="5"/>
  <c r="AL47" i="5"/>
  <c r="AK47" i="5"/>
  <c r="AJ47" i="5"/>
  <c r="AJ49" i="5" s="1"/>
  <c r="AI47" i="5"/>
  <c r="AI49" i="5" s="1"/>
  <c r="AI58" i="5" s="1"/>
  <c r="AH47" i="5"/>
  <c r="AH49" i="5" s="1"/>
  <c r="AH58" i="5" s="1"/>
  <c r="AG47" i="5"/>
  <c r="AG49" i="5" s="1"/>
  <c r="AF47" i="5"/>
  <c r="AE47" i="5"/>
  <c r="AD47" i="5"/>
  <c r="AC47" i="5"/>
  <c r="AB47" i="5"/>
  <c r="AB49" i="5" s="1"/>
  <c r="DS49" i="5" s="1"/>
  <c r="DK42" i="5"/>
  <c r="DK180" i="5" s="1"/>
  <c r="DK228" i="5" s="1"/>
  <c r="DJ42" i="5"/>
  <c r="DJ180" i="5" s="1"/>
  <c r="DJ228" i="5" s="1"/>
  <c r="DI42" i="5"/>
  <c r="DI180" i="5" s="1"/>
  <c r="DI228" i="5" s="1"/>
  <c r="DH42" i="5"/>
  <c r="DH180" i="5" s="1"/>
  <c r="DH228" i="5" s="1"/>
  <c r="DC42" i="5"/>
  <c r="DC180" i="5" s="1"/>
  <c r="DC228" i="5" s="1"/>
  <c r="DB42" i="5"/>
  <c r="DB180" i="5" s="1"/>
  <c r="CZ42" i="5"/>
  <c r="CZ180" i="5" s="1"/>
  <c r="CZ228" i="5" s="1"/>
  <c r="CY42" i="5"/>
  <c r="CY180" i="5" s="1"/>
  <c r="CY228" i="5" s="1"/>
  <c r="CT42" i="5"/>
  <c r="CT180" i="5" s="1"/>
  <c r="CT228" i="5" s="1"/>
  <c r="CS42" i="5"/>
  <c r="CS180" i="5" s="1"/>
  <c r="CS228" i="5" s="1"/>
  <c r="CR42" i="5"/>
  <c r="CR180" i="5" s="1"/>
  <c r="CR228" i="5" s="1"/>
  <c r="CQ42" i="5"/>
  <c r="CQ180" i="5" s="1"/>
  <c r="CQ228" i="5" s="1"/>
  <c r="CK42" i="5"/>
  <c r="CK180" i="5" s="1"/>
  <c r="CK228" i="5" s="1"/>
  <c r="CJ42" i="5"/>
  <c r="CJ180" i="5" s="1"/>
  <c r="CJ228" i="5" s="1"/>
  <c r="CI42" i="5"/>
  <c r="CI180" i="5" s="1"/>
  <c r="CI228" i="5" s="1"/>
  <c r="CH42" i="5"/>
  <c r="CH180" i="5" s="1"/>
  <c r="CH228" i="5" s="1"/>
  <c r="CC42" i="5"/>
  <c r="CC180" i="5" s="1"/>
  <c r="CC228" i="5" s="1"/>
  <c r="CB42" i="5"/>
  <c r="CB180" i="5" s="1"/>
  <c r="BZ42" i="5"/>
  <c r="BZ180" i="5" s="1"/>
  <c r="BZ228" i="5" s="1"/>
  <c r="BY42" i="5"/>
  <c r="BY180" i="5" s="1"/>
  <c r="BY228" i="5" s="1"/>
  <c r="BT42" i="5"/>
  <c r="BT180" i="5" s="1"/>
  <c r="BT228" i="5" s="1"/>
  <c r="BS42" i="5"/>
  <c r="BS180" i="5" s="1"/>
  <c r="BS228" i="5" s="1"/>
  <c r="BR42" i="5"/>
  <c r="BR180" i="5" s="1"/>
  <c r="BR228" i="5" s="1"/>
  <c r="BQ42" i="5"/>
  <c r="BQ180" i="5" s="1"/>
  <c r="BQ228" i="5" s="1"/>
  <c r="BK42" i="5"/>
  <c r="BK180" i="5" s="1"/>
  <c r="BK228" i="5" s="1"/>
  <c r="BJ42" i="5"/>
  <c r="BJ180" i="5" s="1"/>
  <c r="BJ228" i="5" s="1"/>
  <c r="BI42" i="5"/>
  <c r="BI180" i="5" s="1"/>
  <c r="BI228" i="5" s="1"/>
  <c r="BH42" i="5"/>
  <c r="BH180" i="5" s="1"/>
  <c r="BC42" i="5"/>
  <c r="BB42" i="5"/>
  <c r="AZ42" i="5"/>
  <c r="AY42" i="5"/>
  <c r="AT42" i="5"/>
  <c r="AS42" i="5"/>
  <c r="AR42" i="5"/>
  <c r="AQ42" i="5"/>
  <c r="AK42" i="5"/>
  <c r="AJ42" i="5"/>
  <c r="AI42" i="5"/>
  <c r="AH42" i="5"/>
  <c r="AC42" i="5"/>
  <c r="AB42" i="5"/>
  <c r="DM40" i="5"/>
  <c r="DM42" i="5" s="1"/>
  <c r="DM180" i="5" s="1"/>
  <c r="DM228" i="5" s="1"/>
  <c r="DL40" i="5"/>
  <c r="DL42" i="5" s="1"/>
  <c r="DL180" i="5" s="1"/>
  <c r="DL228" i="5" s="1"/>
  <c r="DK40" i="5"/>
  <c r="DJ40" i="5"/>
  <c r="DI40" i="5"/>
  <c r="DH40" i="5"/>
  <c r="DG40" i="5"/>
  <c r="DG42" i="5" s="1"/>
  <c r="DG180" i="5" s="1"/>
  <c r="DG228" i="5" s="1"/>
  <c r="DF40" i="5"/>
  <c r="DF42" i="5" s="1"/>
  <c r="DF180" i="5" s="1"/>
  <c r="DF228" i="5" s="1"/>
  <c r="DE40" i="5"/>
  <c r="DE42" i="5" s="1"/>
  <c r="DE180" i="5" s="1"/>
  <c r="DE228" i="5" s="1"/>
  <c r="DD40" i="5"/>
  <c r="DD42" i="5" s="1"/>
  <c r="DC40" i="5"/>
  <c r="DB40" i="5"/>
  <c r="CZ40" i="5"/>
  <c r="CY40" i="5"/>
  <c r="CX40" i="5"/>
  <c r="CX42" i="5" s="1"/>
  <c r="CX180" i="5" s="1"/>
  <c r="CX228" i="5" s="1"/>
  <c r="CW40" i="5"/>
  <c r="CW42" i="5" s="1"/>
  <c r="CW180" i="5" s="1"/>
  <c r="CW228" i="5" s="1"/>
  <c r="CV40" i="5"/>
  <c r="CV42" i="5" s="1"/>
  <c r="CV180" i="5" s="1"/>
  <c r="CV228" i="5" s="1"/>
  <c r="CU40" i="5"/>
  <c r="CU42" i="5" s="1"/>
  <c r="CU180" i="5" s="1"/>
  <c r="CU228" i="5" s="1"/>
  <c r="CT40" i="5"/>
  <c r="CS40" i="5"/>
  <c r="CR40" i="5"/>
  <c r="CQ40" i="5"/>
  <c r="CP40" i="5"/>
  <c r="CP42" i="5" s="1"/>
  <c r="CP180" i="5" s="1"/>
  <c r="CP228" i="5" s="1"/>
  <c r="CO40" i="5"/>
  <c r="CO42" i="5" s="1"/>
  <c r="CO180" i="5" s="1"/>
  <c r="CM40" i="5"/>
  <c r="CM42" i="5" s="1"/>
  <c r="CM180" i="5" s="1"/>
  <c r="CM228" i="5" s="1"/>
  <c r="CL40" i="5"/>
  <c r="CL42" i="5" s="1"/>
  <c r="CL180" i="5" s="1"/>
  <c r="CL228" i="5" s="1"/>
  <c r="CK40" i="5"/>
  <c r="CJ40" i="5"/>
  <c r="CI40" i="5"/>
  <c r="CH40" i="5"/>
  <c r="CG40" i="5"/>
  <c r="CG42" i="5" s="1"/>
  <c r="CG180" i="5" s="1"/>
  <c r="CG228" i="5" s="1"/>
  <c r="CF40" i="5"/>
  <c r="CF42" i="5" s="1"/>
  <c r="CF180" i="5" s="1"/>
  <c r="CF228" i="5" s="1"/>
  <c r="CE40" i="5"/>
  <c r="CE42" i="5" s="1"/>
  <c r="CE180" i="5" s="1"/>
  <c r="CE228" i="5" s="1"/>
  <c r="CD40" i="5"/>
  <c r="CD42" i="5" s="1"/>
  <c r="CC40" i="5"/>
  <c r="CB40" i="5"/>
  <c r="BZ40" i="5"/>
  <c r="BY40" i="5"/>
  <c r="BX40" i="5"/>
  <c r="BX42" i="5" s="1"/>
  <c r="BX180" i="5" s="1"/>
  <c r="BX228" i="5" s="1"/>
  <c r="BW40" i="5"/>
  <c r="BW42" i="5" s="1"/>
  <c r="BW180" i="5" s="1"/>
  <c r="BW228" i="5" s="1"/>
  <c r="BV40" i="5"/>
  <c r="BV42" i="5" s="1"/>
  <c r="BV180" i="5" s="1"/>
  <c r="BV228" i="5" s="1"/>
  <c r="BU40" i="5"/>
  <c r="BU42" i="5" s="1"/>
  <c r="BU180" i="5" s="1"/>
  <c r="BU228" i="5" s="1"/>
  <c r="BT40" i="5"/>
  <c r="BS40" i="5"/>
  <c r="BR40" i="5"/>
  <c r="BQ40" i="5"/>
  <c r="BP40" i="5"/>
  <c r="BP42" i="5" s="1"/>
  <c r="BP180" i="5" s="1"/>
  <c r="BP228" i="5" s="1"/>
  <c r="BO40" i="5"/>
  <c r="BO42" i="5" s="1"/>
  <c r="BM40" i="5"/>
  <c r="BM42" i="5" s="1"/>
  <c r="BM180" i="5" s="1"/>
  <c r="BM228" i="5" s="1"/>
  <c r="BL40" i="5"/>
  <c r="BL42" i="5" s="1"/>
  <c r="BL180" i="5" s="1"/>
  <c r="BL228" i="5" s="1"/>
  <c r="BK40" i="5"/>
  <c r="BJ40" i="5"/>
  <c r="BI40" i="5"/>
  <c r="BH40" i="5"/>
  <c r="BG40" i="5"/>
  <c r="BG42" i="5" s="1"/>
  <c r="BF40" i="5"/>
  <c r="BF42" i="5" s="1"/>
  <c r="BE40" i="5"/>
  <c r="BE42" i="5" s="1"/>
  <c r="BD40" i="5"/>
  <c r="BD42" i="5" s="1"/>
  <c r="BC40" i="5"/>
  <c r="BB40" i="5"/>
  <c r="AZ40" i="5"/>
  <c r="AY40" i="5"/>
  <c r="AX40" i="5"/>
  <c r="AX42" i="5" s="1"/>
  <c r="AW40" i="5"/>
  <c r="AW42" i="5" s="1"/>
  <c r="AV40" i="5"/>
  <c r="AV42" i="5" s="1"/>
  <c r="AU40" i="5"/>
  <c r="AU42" i="5" s="1"/>
  <c r="AT40" i="5"/>
  <c r="AS40" i="5"/>
  <c r="AR40" i="5"/>
  <c r="AQ40" i="5"/>
  <c r="AP40" i="5"/>
  <c r="AP42" i="5" s="1"/>
  <c r="AO40" i="5"/>
  <c r="AO42" i="5" s="1"/>
  <c r="AM40" i="5"/>
  <c r="AM42" i="5" s="1"/>
  <c r="AL40" i="5"/>
  <c r="AL42" i="5" s="1"/>
  <c r="AK40" i="5"/>
  <c r="AJ40" i="5"/>
  <c r="AI40" i="5"/>
  <c r="AH40" i="5"/>
  <c r="AG40" i="5"/>
  <c r="AG42" i="5" s="1"/>
  <c r="AF40" i="5"/>
  <c r="AF42" i="5" s="1"/>
  <c r="AE40" i="5"/>
  <c r="AE42" i="5" s="1"/>
  <c r="AD40" i="5"/>
  <c r="AD42" i="5" s="1"/>
  <c r="AC40" i="5"/>
  <c r="AB40" i="5"/>
  <c r="EE31" i="5"/>
  <c r="EC31" i="5"/>
  <c r="EA31" i="5"/>
  <c r="DY31" i="5"/>
  <c r="DW31" i="5"/>
  <c r="DU31" i="5"/>
  <c r="DS31" i="5"/>
  <c r="EE28" i="5"/>
  <c r="EC28" i="5"/>
  <c r="EA28" i="5"/>
  <c r="DY28" i="5"/>
  <c r="DW28" i="5"/>
  <c r="DU28" i="5"/>
  <c r="DS28" i="5"/>
  <c r="DK27" i="5"/>
  <c r="DK29" i="5" s="1"/>
  <c r="DF27" i="5"/>
  <c r="DF29" i="5" s="1"/>
  <c r="CX27" i="5"/>
  <c r="CX29" i="5" s="1"/>
  <c r="CS27" i="5"/>
  <c r="CS29" i="5" s="1"/>
  <c r="CK27" i="5"/>
  <c r="CK29" i="5" s="1"/>
  <c r="CF27" i="5"/>
  <c r="CF29" i="5" s="1"/>
  <c r="BY27" i="5"/>
  <c r="BY29" i="5" s="1"/>
  <c r="BX27" i="5"/>
  <c r="BX29" i="5" s="1"/>
  <c r="BU27" i="5"/>
  <c r="BU29" i="5" s="1"/>
  <c r="BT27" i="5"/>
  <c r="BT29" i="5" s="1"/>
  <c r="BS27" i="5"/>
  <c r="BS29" i="5" s="1"/>
  <c r="BK27" i="5"/>
  <c r="BK29" i="5" s="1"/>
  <c r="BF27" i="5"/>
  <c r="BF29" i="5" s="1"/>
  <c r="DW29" i="5" s="1"/>
  <c r="AX27" i="5"/>
  <c r="AX29" i="5" s="1"/>
  <c r="AS27" i="5"/>
  <c r="AS29" i="5" s="1"/>
  <c r="DU29" i="5" s="1"/>
  <c r="AK27" i="5"/>
  <c r="AK29" i="5" s="1"/>
  <c r="AF27" i="5"/>
  <c r="AF29" i="5" s="1"/>
  <c r="DH23" i="5"/>
  <c r="DG23" i="5"/>
  <c r="CY23" i="5"/>
  <c r="CX23" i="5"/>
  <c r="CQ23" i="5"/>
  <c r="CP23" i="5"/>
  <c r="CH23" i="5"/>
  <c r="CG23" i="5"/>
  <c r="BY23" i="5"/>
  <c r="BX23" i="5"/>
  <c r="BQ23" i="5"/>
  <c r="BH23" i="5"/>
  <c r="BG23" i="5"/>
  <c r="AY23" i="5"/>
  <c r="AX23" i="5"/>
  <c r="AQ23" i="5"/>
  <c r="AP23" i="5"/>
  <c r="AH23" i="5"/>
  <c r="AG23" i="5"/>
  <c r="DM22" i="5"/>
  <c r="DM23" i="5" s="1"/>
  <c r="DL22" i="5"/>
  <c r="DL23" i="5" s="1"/>
  <c r="DK22" i="5"/>
  <c r="DK23" i="5" s="1"/>
  <c r="DJ22" i="5"/>
  <c r="DJ23" i="5" s="1"/>
  <c r="DI22" i="5"/>
  <c r="DH22" i="5"/>
  <c r="DG22" i="5"/>
  <c r="DF22" i="5"/>
  <c r="DF23" i="5" s="1"/>
  <c r="DE22" i="5"/>
  <c r="DE23" i="5" s="1"/>
  <c r="DD22" i="5"/>
  <c r="DD23" i="5" s="1"/>
  <c r="DC22" i="5"/>
  <c r="DC23" i="5" s="1"/>
  <c r="DB22" i="5"/>
  <c r="DB23" i="5" s="1"/>
  <c r="CZ22" i="5"/>
  <c r="CY22" i="5"/>
  <c r="CX22" i="5"/>
  <c r="CW22" i="5"/>
  <c r="CW23" i="5" s="1"/>
  <c r="CV22" i="5"/>
  <c r="CV23" i="5" s="1"/>
  <c r="CU22" i="5"/>
  <c r="CU23" i="5" s="1"/>
  <c r="CT22" i="5"/>
  <c r="CT23" i="5" s="1"/>
  <c r="CS22" i="5"/>
  <c r="CS23" i="5" s="1"/>
  <c r="CR22" i="5"/>
  <c r="CQ22" i="5"/>
  <c r="CP22" i="5"/>
  <c r="CO22" i="5"/>
  <c r="CO23" i="5" s="1"/>
  <c r="CM22" i="5"/>
  <c r="CM23" i="5" s="1"/>
  <c r="CL22" i="5"/>
  <c r="CL23" i="5" s="1"/>
  <c r="CK22" i="5"/>
  <c r="CK23" i="5" s="1"/>
  <c r="CJ22" i="5"/>
  <c r="CJ23" i="5" s="1"/>
  <c r="CI22" i="5"/>
  <c r="CH22" i="5"/>
  <c r="CG22" i="5"/>
  <c r="CF22" i="5"/>
  <c r="CF23" i="5" s="1"/>
  <c r="CE22" i="5"/>
  <c r="CE23" i="5" s="1"/>
  <c r="CD22" i="5"/>
  <c r="CD23" i="5" s="1"/>
  <c r="CC22" i="5"/>
  <c r="CC23" i="5" s="1"/>
  <c r="CB22" i="5"/>
  <c r="EA22" i="5" s="1"/>
  <c r="BZ22" i="5"/>
  <c r="BX22" i="5"/>
  <c r="BW22" i="5"/>
  <c r="BW23" i="5" s="1"/>
  <c r="BV22" i="5"/>
  <c r="BV23" i="5" s="1"/>
  <c r="BR22" i="5"/>
  <c r="BQ22" i="5"/>
  <c r="BP22" i="5"/>
  <c r="BP23" i="5" s="1"/>
  <c r="BM22" i="5"/>
  <c r="BM23" i="5" s="1"/>
  <c r="BL22" i="5"/>
  <c r="BL23" i="5" s="1"/>
  <c r="BK22" i="5"/>
  <c r="BJ22" i="5"/>
  <c r="BI22" i="5"/>
  <c r="BH22" i="5"/>
  <c r="BG22" i="5"/>
  <c r="BF22" i="5"/>
  <c r="BF23" i="5" s="1"/>
  <c r="BE22" i="5"/>
  <c r="BE23" i="5" s="1"/>
  <c r="BD22" i="5"/>
  <c r="BD23" i="5" s="1"/>
  <c r="BC22" i="5"/>
  <c r="BB22" i="5"/>
  <c r="DW22" i="5" s="1"/>
  <c r="AZ22" i="5"/>
  <c r="AY22" i="5"/>
  <c r="AX22" i="5"/>
  <c r="AW22" i="5"/>
  <c r="AW23" i="5" s="1"/>
  <c r="AV22" i="5"/>
  <c r="AV23" i="5" s="1"/>
  <c r="AU22" i="5"/>
  <c r="AU23" i="5" s="1"/>
  <c r="AT22" i="5"/>
  <c r="AS22" i="5"/>
  <c r="AR22" i="5"/>
  <c r="AQ22" i="5"/>
  <c r="AP22" i="5"/>
  <c r="AO22" i="5"/>
  <c r="AO23" i="5" s="1"/>
  <c r="AM22" i="5"/>
  <c r="AM23" i="5" s="1"/>
  <c r="AL22" i="5"/>
  <c r="AL23" i="5" s="1"/>
  <c r="AK22" i="5"/>
  <c r="AJ22" i="5"/>
  <c r="AI22" i="5"/>
  <c r="AH22" i="5"/>
  <c r="AG22" i="5"/>
  <c r="AF22" i="5"/>
  <c r="AF23" i="5" s="1"/>
  <c r="AE22" i="5"/>
  <c r="AE23" i="5" s="1"/>
  <c r="AD22" i="5"/>
  <c r="AD23" i="5" s="1"/>
  <c r="AC22" i="5"/>
  <c r="AB22" i="5"/>
  <c r="DS22" i="5" s="1"/>
  <c r="DM21" i="5"/>
  <c r="DL21" i="5"/>
  <c r="DK21" i="5"/>
  <c r="DJ21" i="5"/>
  <c r="DI21" i="5"/>
  <c r="DI23" i="5" s="1"/>
  <c r="DH21" i="5"/>
  <c r="DG21" i="5"/>
  <c r="DF21" i="5"/>
  <c r="DE21" i="5"/>
  <c r="DD21" i="5"/>
  <c r="DC21" i="5"/>
  <c r="DB21" i="5"/>
  <c r="CZ21" i="5"/>
  <c r="CZ23" i="5" s="1"/>
  <c r="CY21" i="5"/>
  <c r="CX21" i="5"/>
  <c r="CW21" i="5"/>
  <c r="CV21" i="5"/>
  <c r="CU21" i="5"/>
  <c r="CT21" i="5"/>
  <c r="CS21" i="5"/>
  <c r="CR21" i="5"/>
  <c r="CR23" i="5" s="1"/>
  <c r="CQ21" i="5"/>
  <c r="CP21" i="5"/>
  <c r="CO21" i="5"/>
  <c r="CM21" i="5"/>
  <c r="CL21" i="5"/>
  <c r="CK21" i="5"/>
  <c r="CJ21" i="5"/>
  <c r="CI21" i="5"/>
  <c r="CI23" i="5" s="1"/>
  <c r="CH21" i="5"/>
  <c r="CG21" i="5"/>
  <c r="CF21" i="5"/>
  <c r="CE21" i="5"/>
  <c r="CD21" i="5"/>
  <c r="CC21" i="5"/>
  <c r="CB21" i="5"/>
  <c r="BZ21" i="5"/>
  <c r="BZ23" i="5" s="1"/>
  <c r="BY21" i="5"/>
  <c r="BX21" i="5"/>
  <c r="BW21" i="5"/>
  <c r="BV21" i="5"/>
  <c r="BU21" i="5"/>
  <c r="BU23" i="5" s="1"/>
  <c r="BT21" i="5"/>
  <c r="BT23" i="5" s="1"/>
  <c r="BS21" i="5"/>
  <c r="BS23" i="5" s="1"/>
  <c r="BR21" i="5"/>
  <c r="BR23" i="5" s="1"/>
  <c r="BQ21" i="5"/>
  <c r="BP21" i="5"/>
  <c r="BO21" i="5"/>
  <c r="BO23" i="5" s="1"/>
  <c r="BM21" i="5"/>
  <c r="BL21" i="5"/>
  <c r="BK21" i="5"/>
  <c r="BK23" i="5" s="1"/>
  <c r="BJ21" i="5"/>
  <c r="BJ23" i="5" s="1"/>
  <c r="BI21" i="5"/>
  <c r="BI23" i="5" s="1"/>
  <c r="BH21" i="5"/>
  <c r="BG21" i="5"/>
  <c r="BF21" i="5"/>
  <c r="BE21" i="5"/>
  <c r="BD21" i="5"/>
  <c r="BC21" i="5"/>
  <c r="BC23" i="5" s="1"/>
  <c r="BB21" i="5"/>
  <c r="BB23" i="5" s="1"/>
  <c r="DW23" i="5" s="1"/>
  <c r="AZ21" i="5"/>
  <c r="AZ23" i="5" s="1"/>
  <c r="AY21" i="5"/>
  <c r="AX21" i="5"/>
  <c r="AW21" i="5"/>
  <c r="AV21" i="5"/>
  <c r="AU21" i="5"/>
  <c r="AT21" i="5"/>
  <c r="AT23" i="5" s="1"/>
  <c r="AS21" i="5"/>
  <c r="AS23" i="5" s="1"/>
  <c r="AR21" i="5"/>
  <c r="AR23" i="5" s="1"/>
  <c r="AQ21" i="5"/>
  <c r="AP21" i="5"/>
  <c r="AO21" i="5"/>
  <c r="AM21" i="5"/>
  <c r="AL21" i="5"/>
  <c r="AK21" i="5"/>
  <c r="AK23" i="5" s="1"/>
  <c r="AJ21" i="5"/>
  <c r="AJ23" i="5" s="1"/>
  <c r="AI21" i="5"/>
  <c r="AI23" i="5" s="1"/>
  <c r="AH21" i="5"/>
  <c r="AG21" i="5"/>
  <c r="AF21" i="5"/>
  <c r="AE21" i="5"/>
  <c r="AD21" i="5"/>
  <c r="AC21" i="5"/>
  <c r="AC23" i="5" s="1"/>
  <c r="AB21" i="5"/>
  <c r="AB23" i="5" s="1"/>
  <c r="DS23" i="5" s="1"/>
  <c r="DJ17" i="5"/>
  <c r="DI17" i="5"/>
  <c r="DE17" i="5"/>
  <c r="CY17" i="5"/>
  <c r="CW17" i="5"/>
  <c r="CV17" i="5"/>
  <c r="CE17" i="5"/>
  <c r="CD17" i="5"/>
  <c r="BW17" i="5"/>
  <c r="BM17" i="5"/>
  <c r="BL17" i="5"/>
  <c r="AW17" i="5"/>
  <c r="AV17" i="5"/>
  <c r="AR17" i="5"/>
  <c r="AE17" i="5"/>
  <c r="AD17" i="5"/>
  <c r="DS17" i="5" s="1"/>
  <c r="EE16" i="5"/>
  <c r="EC16" i="5"/>
  <c r="EA16" i="5"/>
  <c r="DY16" i="5"/>
  <c r="DW16" i="5"/>
  <c r="DU16" i="5"/>
  <c r="DS16" i="5"/>
  <c r="DM15" i="5"/>
  <c r="DM17" i="5" s="1"/>
  <c r="DL15" i="5"/>
  <c r="DL17" i="5" s="1"/>
  <c r="DK15" i="5"/>
  <c r="DH15" i="5"/>
  <c r="DG15" i="5"/>
  <c r="DF15" i="5"/>
  <c r="DD15" i="5"/>
  <c r="DD17" i="5" s="1"/>
  <c r="DC15" i="5"/>
  <c r="DB15" i="5"/>
  <c r="CZ15" i="5"/>
  <c r="CZ17" i="5" s="1"/>
  <c r="CY15" i="5"/>
  <c r="CX15" i="5"/>
  <c r="CV15" i="5"/>
  <c r="CU15" i="5"/>
  <c r="CT15" i="5"/>
  <c r="CS15" i="5"/>
  <c r="CR15" i="5"/>
  <c r="CR17" i="5" s="1"/>
  <c r="CQ15" i="5"/>
  <c r="CQ17" i="5" s="1"/>
  <c r="CP15" i="5"/>
  <c r="CO15" i="5"/>
  <c r="CM15" i="5"/>
  <c r="CM17" i="5" s="1"/>
  <c r="CL15" i="5"/>
  <c r="CL17" i="5" s="1"/>
  <c r="CK15" i="5"/>
  <c r="CJ15" i="5"/>
  <c r="CJ17" i="5" s="1"/>
  <c r="CI15" i="5"/>
  <c r="CI17" i="5" s="1"/>
  <c r="CH15" i="5"/>
  <c r="CG15" i="5"/>
  <c r="CF15" i="5"/>
  <c r="CE15" i="5"/>
  <c r="CD15" i="5"/>
  <c r="CC15" i="5"/>
  <c r="CB15" i="5"/>
  <c r="BZ15" i="5"/>
  <c r="BZ17" i="5" s="1"/>
  <c r="BY15" i="5"/>
  <c r="BY17" i="5" s="1"/>
  <c r="BX15" i="5"/>
  <c r="BW15" i="5"/>
  <c r="BV15" i="5"/>
  <c r="BV17" i="5" s="1"/>
  <c r="BU15" i="5"/>
  <c r="BT15" i="5"/>
  <c r="BS15" i="5"/>
  <c r="BR15" i="5"/>
  <c r="BR17" i="5" s="1"/>
  <c r="BQ15" i="5"/>
  <c r="BQ17" i="5" s="1"/>
  <c r="BP15" i="5"/>
  <c r="BO15" i="5"/>
  <c r="BM15" i="5"/>
  <c r="BL15" i="5"/>
  <c r="BK15" i="5"/>
  <c r="BJ15" i="5"/>
  <c r="BJ17" i="5" s="1"/>
  <c r="BH15" i="5"/>
  <c r="BG15" i="5"/>
  <c r="BF15" i="5"/>
  <c r="BE15" i="5"/>
  <c r="BE17" i="5" s="1"/>
  <c r="BD15" i="5"/>
  <c r="BD17" i="5" s="1"/>
  <c r="DW17" i="5" s="1"/>
  <c r="BC15" i="5"/>
  <c r="BB15" i="5"/>
  <c r="AZ15" i="5"/>
  <c r="AZ17" i="5" s="1"/>
  <c r="AY15" i="5"/>
  <c r="AY17" i="5" s="1"/>
  <c r="AX15" i="5"/>
  <c r="AW15" i="5"/>
  <c r="AV15" i="5"/>
  <c r="AU15" i="5"/>
  <c r="AT15" i="5"/>
  <c r="AS15" i="5"/>
  <c r="AR15" i="5"/>
  <c r="AQ15" i="5"/>
  <c r="AQ17" i="5" s="1"/>
  <c r="DU17" i="5" s="1"/>
  <c r="AP15" i="5"/>
  <c r="AO15" i="5"/>
  <c r="AM15" i="5"/>
  <c r="AM17" i="5" s="1"/>
  <c r="AL15" i="5"/>
  <c r="AL17" i="5" s="1"/>
  <c r="AK15" i="5"/>
  <c r="AJ15" i="5"/>
  <c r="AJ17" i="5" s="1"/>
  <c r="AI15" i="5"/>
  <c r="AI17" i="5" s="1"/>
  <c r="AH15" i="5"/>
  <c r="AG15" i="5"/>
  <c r="AF15" i="5"/>
  <c r="AE15" i="5"/>
  <c r="AD15" i="5"/>
  <c r="AC15" i="5"/>
  <c r="AB15" i="5"/>
  <c r="DM10" i="5"/>
  <c r="DM11" i="5" s="1"/>
  <c r="DH10" i="5"/>
  <c r="DH11" i="5" s="1"/>
  <c r="DH34" i="5" s="1"/>
  <c r="DH178" i="5" s="1"/>
  <c r="DG10" i="5"/>
  <c r="DG11" i="5" s="1"/>
  <c r="DG34" i="5" s="1"/>
  <c r="DG178" i="5" s="1"/>
  <c r="DF10" i="5"/>
  <c r="DF11" i="5" s="1"/>
  <c r="DE10" i="5"/>
  <c r="DE11" i="5" s="1"/>
  <c r="CY10" i="5"/>
  <c r="CY11" i="5" s="1"/>
  <c r="CY34" i="5" s="1"/>
  <c r="CY178" i="5" s="1"/>
  <c r="CX10" i="5"/>
  <c r="CX11" i="5" s="1"/>
  <c r="CX34" i="5" s="1"/>
  <c r="CX178" i="5" s="1"/>
  <c r="CW10" i="5"/>
  <c r="CW11" i="5" s="1"/>
  <c r="CW34" i="5" s="1"/>
  <c r="CW178" i="5" s="1"/>
  <c r="CV10" i="5"/>
  <c r="CV11" i="5" s="1"/>
  <c r="CQ10" i="5"/>
  <c r="CQ11" i="5" s="1"/>
  <c r="CQ34" i="5" s="1"/>
  <c r="CQ178" i="5" s="1"/>
  <c r="CP10" i="5"/>
  <c r="CP11" i="5" s="1"/>
  <c r="CP34" i="5" s="1"/>
  <c r="CP178" i="5" s="1"/>
  <c r="CO10" i="5"/>
  <c r="CO11" i="5" s="1"/>
  <c r="CM10" i="5"/>
  <c r="CM11" i="5" s="1"/>
  <c r="CH10" i="5"/>
  <c r="CH11" i="5" s="1"/>
  <c r="CH34" i="5" s="1"/>
  <c r="CH178" i="5" s="1"/>
  <c r="CG10" i="5"/>
  <c r="CG11" i="5" s="1"/>
  <c r="CG34" i="5" s="1"/>
  <c r="CG178" i="5" s="1"/>
  <c r="CF10" i="5"/>
  <c r="CE10" i="5"/>
  <c r="CE11" i="5" s="1"/>
  <c r="BY10" i="5"/>
  <c r="BY11" i="5" s="1"/>
  <c r="BY34" i="5" s="1"/>
  <c r="BY178" i="5" s="1"/>
  <c r="BX10" i="5"/>
  <c r="BX11" i="5" s="1"/>
  <c r="BX34" i="5" s="1"/>
  <c r="BX178" i="5" s="1"/>
  <c r="BW10" i="5"/>
  <c r="BW11" i="5" s="1"/>
  <c r="BV10" i="5"/>
  <c r="BV11" i="5" s="1"/>
  <c r="BQ10" i="5"/>
  <c r="BQ11" i="5" s="1"/>
  <c r="BQ34" i="5" s="1"/>
  <c r="BQ178" i="5" s="1"/>
  <c r="BP10" i="5"/>
  <c r="BP11" i="5" s="1"/>
  <c r="BP34" i="5" s="1"/>
  <c r="BP178" i="5" s="1"/>
  <c r="BO10" i="5"/>
  <c r="BO11" i="5" s="1"/>
  <c r="BM10" i="5"/>
  <c r="BM11" i="5" s="1"/>
  <c r="BH10" i="5"/>
  <c r="BH11" i="5" s="1"/>
  <c r="BH34" i="5" s="1"/>
  <c r="BH178" i="5" s="1"/>
  <c r="BG10" i="5"/>
  <c r="BG11" i="5" s="1"/>
  <c r="BG34" i="5" s="1"/>
  <c r="BF10" i="5"/>
  <c r="BF11" i="5" s="1"/>
  <c r="BE10" i="5"/>
  <c r="BE11" i="5" s="1"/>
  <c r="AY10" i="5"/>
  <c r="AY11" i="5" s="1"/>
  <c r="AX10" i="5"/>
  <c r="AX11" i="5" s="1"/>
  <c r="AX34" i="5" s="1"/>
  <c r="AW10" i="5"/>
  <c r="AW11" i="5" s="1"/>
  <c r="AV10" i="5"/>
  <c r="AV11" i="5" s="1"/>
  <c r="AQ10" i="5"/>
  <c r="AQ11" i="5" s="1"/>
  <c r="AQ34" i="5" s="1"/>
  <c r="AP10" i="5"/>
  <c r="AP11" i="5" s="1"/>
  <c r="AP34" i="5" s="1"/>
  <c r="AO10" i="5"/>
  <c r="AO11" i="5" s="1"/>
  <c r="AM10" i="5"/>
  <c r="AM11" i="5" s="1"/>
  <c r="AH10" i="5"/>
  <c r="AH11" i="5" s="1"/>
  <c r="AH34" i="5" s="1"/>
  <c r="AG10" i="5"/>
  <c r="AG11" i="5" s="1"/>
  <c r="AG34" i="5" s="1"/>
  <c r="AF10" i="5"/>
  <c r="AF11" i="5" s="1"/>
  <c r="AE10" i="5"/>
  <c r="AE11" i="5" s="1"/>
  <c r="DM9" i="5"/>
  <c r="DL9" i="5"/>
  <c r="DL10" i="5" s="1"/>
  <c r="DL11" i="5" s="1"/>
  <c r="DL34" i="5" s="1"/>
  <c r="DL178" i="5" s="1"/>
  <c r="DK9" i="5"/>
  <c r="DK10" i="5" s="1"/>
  <c r="DK11" i="5" s="1"/>
  <c r="DJ9" i="5"/>
  <c r="DJ10" i="5" s="1"/>
  <c r="DJ11" i="5" s="1"/>
  <c r="DI9" i="5"/>
  <c r="DI10" i="5" s="1"/>
  <c r="DI11" i="5" s="1"/>
  <c r="DI34" i="5" s="1"/>
  <c r="DI178" i="5" s="1"/>
  <c r="DH9" i="5"/>
  <c r="DG9" i="5"/>
  <c r="DF9" i="5"/>
  <c r="DE9" i="5"/>
  <c r="DD9" i="5"/>
  <c r="DD10" i="5" s="1"/>
  <c r="DD11" i="5" s="1"/>
  <c r="DC9" i="5"/>
  <c r="DC10" i="5" s="1"/>
  <c r="DC11" i="5" s="1"/>
  <c r="DB9" i="5"/>
  <c r="DB10" i="5" s="1"/>
  <c r="DB11" i="5" s="1"/>
  <c r="CZ9" i="5"/>
  <c r="CZ10" i="5" s="1"/>
  <c r="CZ11" i="5" s="1"/>
  <c r="CZ34" i="5" s="1"/>
  <c r="CZ178" i="5" s="1"/>
  <c r="CY9" i="5"/>
  <c r="CX9" i="5"/>
  <c r="CW9" i="5"/>
  <c r="CV9" i="5"/>
  <c r="CU9" i="5"/>
  <c r="CU10" i="5" s="1"/>
  <c r="CU11" i="5" s="1"/>
  <c r="CU34" i="5" s="1"/>
  <c r="CU178" i="5" s="1"/>
  <c r="CT9" i="5"/>
  <c r="CT10" i="5" s="1"/>
  <c r="CT11" i="5" s="1"/>
  <c r="CS9" i="5"/>
  <c r="CS10" i="5" s="1"/>
  <c r="CS11" i="5" s="1"/>
  <c r="CR9" i="5"/>
  <c r="CR10" i="5" s="1"/>
  <c r="CR11" i="5" s="1"/>
  <c r="CR34" i="5" s="1"/>
  <c r="CR178" i="5" s="1"/>
  <c r="CQ9" i="5"/>
  <c r="CP9" i="5"/>
  <c r="CO9" i="5"/>
  <c r="CM9" i="5"/>
  <c r="CL9" i="5"/>
  <c r="CL10" i="5" s="1"/>
  <c r="CL11" i="5" s="1"/>
  <c r="CK9" i="5"/>
  <c r="CK10" i="5" s="1"/>
  <c r="CK11" i="5" s="1"/>
  <c r="CJ9" i="5"/>
  <c r="CJ10" i="5" s="1"/>
  <c r="CJ11" i="5" s="1"/>
  <c r="CI9" i="5"/>
  <c r="CI10" i="5" s="1"/>
  <c r="CI11" i="5" s="1"/>
  <c r="CI34" i="5" s="1"/>
  <c r="CI178" i="5" s="1"/>
  <c r="CH9" i="5"/>
  <c r="CG9" i="5"/>
  <c r="CF9" i="5"/>
  <c r="CE9" i="5"/>
  <c r="CD9" i="5"/>
  <c r="CD10" i="5" s="1"/>
  <c r="CC9" i="5"/>
  <c r="CC10" i="5" s="1"/>
  <c r="CC11" i="5" s="1"/>
  <c r="CB9" i="5"/>
  <c r="CB10" i="5" s="1"/>
  <c r="BZ9" i="5"/>
  <c r="BZ10" i="5" s="1"/>
  <c r="BZ11" i="5" s="1"/>
  <c r="BZ34" i="5" s="1"/>
  <c r="BZ178" i="5" s="1"/>
  <c r="BY9" i="5"/>
  <c r="BX9" i="5"/>
  <c r="BW9" i="5"/>
  <c r="BV9" i="5"/>
  <c r="BU9" i="5"/>
  <c r="BU10" i="5" s="1"/>
  <c r="BU11" i="5" s="1"/>
  <c r="BU34" i="5" s="1"/>
  <c r="BU178" i="5" s="1"/>
  <c r="BT9" i="5"/>
  <c r="BT10" i="5" s="1"/>
  <c r="BT11" i="5" s="1"/>
  <c r="BT34" i="5" s="1"/>
  <c r="BT178" i="5" s="1"/>
  <c r="BS9" i="5"/>
  <c r="BS10" i="5" s="1"/>
  <c r="BS11" i="5" s="1"/>
  <c r="BR9" i="5"/>
  <c r="BR10" i="5" s="1"/>
  <c r="BR11" i="5" s="1"/>
  <c r="BR34" i="5" s="1"/>
  <c r="BR178" i="5" s="1"/>
  <c r="BQ9" i="5"/>
  <c r="BP9" i="5"/>
  <c r="BO9" i="5"/>
  <c r="BM9" i="5"/>
  <c r="BL9" i="5"/>
  <c r="BL10" i="5" s="1"/>
  <c r="BL11" i="5" s="1"/>
  <c r="BL34" i="5" s="1"/>
  <c r="BL178" i="5" s="1"/>
  <c r="BK9" i="5"/>
  <c r="BK10" i="5" s="1"/>
  <c r="BK11" i="5" s="1"/>
  <c r="BJ9" i="5"/>
  <c r="BJ10" i="5" s="1"/>
  <c r="BJ11" i="5" s="1"/>
  <c r="BI9" i="5"/>
  <c r="BI10" i="5" s="1"/>
  <c r="BI11" i="5" s="1"/>
  <c r="BI34" i="5" s="1"/>
  <c r="BI178" i="5" s="1"/>
  <c r="BH9" i="5"/>
  <c r="BG9" i="5"/>
  <c r="BF9" i="5"/>
  <c r="BE9" i="5"/>
  <c r="BD9" i="5"/>
  <c r="BD10" i="5" s="1"/>
  <c r="BD11" i="5" s="1"/>
  <c r="BD34" i="5" s="1"/>
  <c r="BC9" i="5"/>
  <c r="BC10" i="5" s="1"/>
  <c r="BC11" i="5" s="1"/>
  <c r="BC34" i="5" s="1"/>
  <c r="BB9" i="5"/>
  <c r="BB10" i="5" s="1"/>
  <c r="AZ9" i="5"/>
  <c r="AZ10" i="5" s="1"/>
  <c r="AZ11" i="5" s="1"/>
  <c r="AZ34" i="5" s="1"/>
  <c r="AY9" i="5"/>
  <c r="AX9" i="5"/>
  <c r="AW9" i="5"/>
  <c r="AV9" i="5"/>
  <c r="AU9" i="5"/>
  <c r="AU10" i="5" s="1"/>
  <c r="AU11" i="5" s="1"/>
  <c r="AU34" i="5" s="1"/>
  <c r="AT9" i="5"/>
  <c r="AT10" i="5" s="1"/>
  <c r="AT11" i="5" s="1"/>
  <c r="AT34" i="5" s="1"/>
  <c r="AS9" i="5"/>
  <c r="AS10" i="5" s="1"/>
  <c r="AS11" i="5" s="1"/>
  <c r="AR9" i="5"/>
  <c r="AR10" i="5" s="1"/>
  <c r="AR11" i="5" s="1"/>
  <c r="AR34" i="5" s="1"/>
  <c r="AQ9" i="5"/>
  <c r="AP9" i="5"/>
  <c r="AO9" i="5"/>
  <c r="AM9" i="5"/>
  <c r="AL9" i="5"/>
  <c r="AL10" i="5" s="1"/>
  <c r="AL11" i="5" s="1"/>
  <c r="AL34" i="5" s="1"/>
  <c r="AK9" i="5"/>
  <c r="AK10" i="5" s="1"/>
  <c r="AK11" i="5" s="1"/>
  <c r="AK34" i="5" s="1"/>
  <c r="AJ9" i="5"/>
  <c r="AJ10" i="5" s="1"/>
  <c r="AJ11" i="5" s="1"/>
  <c r="AI9" i="5"/>
  <c r="AI10" i="5" s="1"/>
  <c r="AI11" i="5" s="1"/>
  <c r="AI34" i="5" s="1"/>
  <c r="AH9" i="5"/>
  <c r="AG9" i="5"/>
  <c r="AF9" i="5"/>
  <c r="AE9" i="5"/>
  <c r="AD9" i="5"/>
  <c r="AD10" i="5" s="1"/>
  <c r="AD11" i="5" s="1"/>
  <c r="AD34" i="5" s="1"/>
  <c r="AC9" i="5"/>
  <c r="AC10" i="5" s="1"/>
  <c r="AC11" i="5" s="1"/>
  <c r="AC34" i="5" s="1"/>
  <c r="AB9" i="5"/>
  <c r="AB10" i="5" s="1"/>
  <c r="DM8" i="5"/>
  <c r="DL8" i="5"/>
  <c r="DK8" i="5"/>
  <c r="DJ8" i="5"/>
  <c r="DI8" i="5"/>
  <c r="DH8" i="5"/>
  <c r="DG8" i="5"/>
  <c r="DF8" i="5"/>
  <c r="DE8" i="5"/>
  <c r="DD8" i="5"/>
  <c r="DC8" i="5"/>
  <c r="DB8" i="5"/>
  <c r="CZ8" i="5"/>
  <c r="CY8" i="5"/>
  <c r="CX8" i="5"/>
  <c r="CW8" i="5"/>
  <c r="CV8" i="5"/>
  <c r="CU8" i="5"/>
  <c r="CT8" i="5"/>
  <c r="CS8" i="5"/>
  <c r="CR8" i="5"/>
  <c r="CQ8" i="5"/>
  <c r="CP8" i="5"/>
  <c r="CO8" i="5"/>
  <c r="CM8" i="5"/>
  <c r="CL8" i="5"/>
  <c r="CK8" i="5"/>
  <c r="CJ8" i="5"/>
  <c r="CI8" i="5"/>
  <c r="CH8" i="5"/>
  <c r="CG8" i="5"/>
  <c r="CF8" i="5"/>
  <c r="CE8" i="5"/>
  <c r="CD8" i="5"/>
  <c r="CC8" i="5"/>
  <c r="CB8" i="5"/>
  <c r="BZ8" i="5"/>
  <c r="BY8" i="5"/>
  <c r="BX8" i="5"/>
  <c r="BW8" i="5"/>
  <c r="BV8" i="5"/>
  <c r="BU8" i="5"/>
  <c r="BT8" i="5"/>
  <c r="BS8" i="5"/>
  <c r="BR8" i="5"/>
  <c r="BQ8" i="5"/>
  <c r="BP8" i="5"/>
  <c r="BO8" i="5"/>
  <c r="BM8" i="5"/>
  <c r="BL8" i="5"/>
  <c r="BK8" i="5"/>
  <c r="BJ8" i="5"/>
  <c r="BI8" i="5"/>
  <c r="BH8" i="5"/>
  <c r="BG8" i="5"/>
  <c r="BF8" i="5"/>
  <c r="BE8" i="5"/>
  <c r="BD8" i="5"/>
  <c r="BC8" i="5"/>
  <c r="BB8" i="5"/>
  <c r="AZ8" i="5"/>
  <c r="AY8" i="5"/>
  <c r="AX8" i="5"/>
  <c r="AW8" i="5"/>
  <c r="AV8" i="5"/>
  <c r="AU8" i="5"/>
  <c r="AT8" i="5"/>
  <c r="AS8" i="5"/>
  <c r="AR8" i="5"/>
  <c r="AQ8" i="5"/>
  <c r="AP8" i="5"/>
  <c r="AO8" i="5"/>
  <c r="AM8" i="5"/>
  <c r="AL8" i="5"/>
  <c r="AK8" i="5"/>
  <c r="AJ8" i="5"/>
  <c r="AI8" i="5"/>
  <c r="AH8" i="5"/>
  <c r="AG8" i="5"/>
  <c r="AF8" i="5"/>
  <c r="AE8" i="5"/>
  <c r="AD8" i="5"/>
  <c r="AC8" i="5"/>
  <c r="AB8" i="5"/>
  <c r="BA679" i="3"/>
  <c r="AZ679" i="3"/>
  <c r="AY679" i="3"/>
  <c r="BA619" i="3"/>
  <c r="AT606" i="3"/>
  <c r="AS606" i="3"/>
  <c r="AR606" i="3"/>
  <c r="AQ606" i="3"/>
  <c r="AP606" i="3"/>
  <c r="AO606" i="3"/>
  <c r="AN606" i="3"/>
  <c r="AM606" i="3"/>
  <c r="AL606" i="3"/>
  <c r="AK606" i="3"/>
  <c r="AJ606" i="3"/>
  <c r="AI606" i="3"/>
  <c r="AH606" i="3"/>
  <c r="AG606" i="3"/>
  <c r="AF606" i="3"/>
  <c r="AE606" i="3"/>
  <c r="AD606" i="3"/>
  <c r="AC606" i="3"/>
  <c r="AB606" i="3"/>
  <c r="AA606" i="3"/>
  <c r="Z606" i="3"/>
  <c r="Y606" i="3"/>
  <c r="X606" i="3"/>
  <c r="W606" i="3"/>
  <c r="V606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DR604" i="3"/>
  <c r="DS604" i="3" s="1"/>
  <c r="DP604" i="3"/>
  <c r="DN604" i="3"/>
  <c r="DQ604" i="3" s="1"/>
  <c r="DM604" i="3"/>
  <c r="DL604" i="3"/>
  <c r="DO604" i="3" s="1"/>
  <c r="DK604" i="3"/>
  <c r="DR603" i="3"/>
  <c r="DP603" i="3"/>
  <c r="DN603" i="3"/>
  <c r="DO603" i="3" s="1"/>
  <c r="DM603" i="3"/>
  <c r="DL603" i="3"/>
  <c r="DK603" i="3"/>
  <c r="DR602" i="3"/>
  <c r="DP602" i="3"/>
  <c r="DS602" i="3" s="1"/>
  <c r="DN602" i="3"/>
  <c r="DL602" i="3"/>
  <c r="DM602" i="3" s="1"/>
  <c r="DK602" i="3"/>
  <c r="DR601" i="3"/>
  <c r="DS601" i="3" s="1"/>
  <c r="DP601" i="3"/>
  <c r="DQ601" i="3" s="1"/>
  <c r="DO601" i="3"/>
  <c r="DN601" i="3"/>
  <c r="DM601" i="3"/>
  <c r="DL601" i="3"/>
  <c r="DK601" i="3"/>
  <c r="DS600" i="3"/>
  <c r="DR600" i="3"/>
  <c r="DP600" i="3"/>
  <c r="DQ600" i="3" s="1"/>
  <c r="DN600" i="3"/>
  <c r="DO600" i="3" s="1"/>
  <c r="DL600" i="3"/>
  <c r="DK600" i="3"/>
  <c r="DM600" i="3" s="1"/>
  <c r="DR599" i="3"/>
  <c r="DS599" i="3" s="1"/>
  <c r="DQ599" i="3"/>
  <c r="DP599" i="3"/>
  <c r="DN599" i="3"/>
  <c r="DL599" i="3"/>
  <c r="DK599" i="3"/>
  <c r="DR598" i="3"/>
  <c r="DS598" i="3" s="1"/>
  <c r="DP598" i="3"/>
  <c r="DQ598" i="3" s="1"/>
  <c r="DN598" i="3"/>
  <c r="DM598" i="3"/>
  <c r="DL598" i="3"/>
  <c r="DO598" i="3" s="1"/>
  <c r="DK598" i="3"/>
  <c r="DS597" i="3"/>
  <c r="DR597" i="3"/>
  <c r="DP597" i="3"/>
  <c r="DN597" i="3"/>
  <c r="DL597" i="3"/>
  <c r="DK597" i="3"/>
  <c r="DR596" i="3"/>
  <c r="DS596" i="3" s="1"/>
  <c r="DP596" i="3"/>
  <c r="DO596" i="3"/>
  <c r="DN596" i="3"/>
  <c r="DQ596" i="3" s="1"/>
  <c r="DM596" i="3"/>
  <c r="DL596" i="3"/>
  <c r="DK596" i="3"/>
  <c r="DR595" i="3"/>
  <c r="DP595" i="3"/>
  <c r="DN595" i="3"/>
  <c r="DO595" i="3" s="1"/>
  <c r="DM595" i="3"/>
  <c r="DL595" i="3"/>
  <c r="DK595" i="3"/>
  <c r="DR594" i="3"/>
  <c r="DQ594" i="3"/>
  <c r="DP594" i="3"/>
  <c r="DS594" i="3" s="1"/>
  <c r="DN594" i="3"/>
  <c r="DO594" i="3" s="1"/>
  <c r="DL594" i="3"/>
  <c r="DM594" i="3" s="1"/>
  <c r="DK594" i="3"/>
  <c r="DR593" i="3"/>
  <c r="DS593" i="3" s="1"/>
  <c r="DP593" i="3"/>
  <c r="DQ593" i="3" s="1"/>
  <c r="DO593" i="3"/>
  <c r="DN593" i="3"/>
  <c r="DM593" i="3"/>
  <c r="DL593" i="3"/>
  <c r="DK593" i="3"/>
  <c r="DR592" i="3"/>
  <c r="DP592" i="3"/>
  <c r="DS592" i="3" s="1"/>
  <c r="DN592" i="3"/>
  <c r="DO592" i="3" s="1"/>
  <c r="DL592" i="3"/>
  <c r="DK592" i="3"/>
  <c r="DM592" i="3" s="1"/>
  <c r="DR591" i="3"/>
  <c r="DS591" i="3" s="1"/>
  <c r="DQ591" i="3"/>
  <c r="DP591" i="3"/>
  <c r="DN591" i="3"/>
  <c r="DL591" i="3"/>
  <c r="DK591" i="3"/>
  <c r="DR590" i="3"/>
  <c r="DS590" i="3" s="1"/>
  <c r="DP590" i="3"/>
  <c r="DQ590" i="3" s="1"/>
  <c r="DN590" i="3"/>
  <c r="DM590" i="3"/>
  <c r="DL590" i="3"/>
  <c r="DO590" i="3" s="1"/>
  <c r="DK590" i="3"/>
  <c r="DS589" i="3"/>
  <c r="DR589" i="3"/>
  <c r="DP589" i="3"/>
  <c r="DN589" i="3"/>
  <c r="DL589" i="3"/>
  <c r="DK589" i="3"/>
  <c r="DR588" i="3"/>
  <c r="DS588" i="3" s="1"/>
  <c r="DP588" i="3"/>
  <c r="DO588" i="3"/>
  <c r="DN588" i="3"/>
  <c r="DQ588" i="3" s="1"/>
  <c r="DM588" i="3"/>
  <c r="DL588" i="3"/>
  <c r="DK588" i="3"/>
  <c r="DR587" i="3"/>
  <c r="DS587" i="3" s="1"/>
  <c r="DP587" i="3"/>
  <c r="DN587" i="3"/>
  <c r="DO587" i="3" s="1"/>
  <c r="DM587" i="3"/>
  <c r="DL587" i="3"/>
  <c r="DK587" i="3"/>
  <c r="DR586" i="3"/>
  <c r="DP586" i="3"/>
  <c r="DS586" i="3" s="1"/>
  <c r="DN586" i="3"/>
  <c r="DQ586" i="3" s="1"/>
  <c r="DL586" i="3"/>
  <c r="DM586" i="3" s="1"/>
  <c r="DK586" i="3"/>
  <c r="DR585" i="3"/>
  <c r="DS585" i="3" s="1"/>
  <c r="DP585" i="3"/>
  <c r="DQ585" i="3" s="1"/>
  <c r="DO585" i="3"/>
  <c r="DN585" i="3"/>
  <c r="DL585" i="3"/>
  <c r="DM585" i="3" s="1"/>
  <c r="DK585" i="3"/>
  <c r="DS584" i="3"/>
  <c r="DR584" i="3"/>
  <c r="DQ584" i="3"/>
  <c r="DP584" i="3"/>
  <c r="DN584" i="3"/>
  <c r="DO584" i="3" s="1"/>
  <c r="DL584" i="3"/>
  <c r="DK584" i="3"/>
  <c r="DM584" i="3" s="1"/>
  <c r="DR583" i="3"/>
  <c r="DS583" i="3" s="1"/>
  <c r="DQ583" i="3"/>
  <c r="DP583" i="3"/>
  <c r="DN583" i="3"/>
  <c r="DO583" i="3" s="1"/>
  <c r="DL583" i="3"/>
  <c r="DM583" i="3" s="1"/>
  <c r="DK583" i="3"/>
  <c r="DS582" i="3"/>
  <c r="DR582" i="3"/>
  <c r="DP582" i="3"/>
  <c r="DQ582" i="3" s="1"/>
  <c r="DN582" i="3"/>
  <c r="DL582" i="3"/>
  <c r="DO582" i="3" s="1"/>
  <c r="DK582" i="3"/>
  <c r="DM582" i="3" s="1"/>
  <c r="DS581" i="3"/>
  <c r="DR581" i="3"/>
  <c r="DP581" i="3"/>
  <c r="DN581" i="3"/>
  <c r="DL581" i="3"/>
  <c r="DM581" i="3" s="1"/>
  <c r="DK581" i="3"/>
  <c r="DR580" i="3"/>
  <c r="DS580" i="3" s="1"/>
  <c r="DP580" i="3"/>
  <c r="DN580" i="3"/>
  <c r="DQ580" i="3" s="1"/>
  <c r="DL580" i="3"/>
  <c r="DO580" i="3" s="1"/>
  <c r="DK580" i="3"/>
  <c r="DR579" i="3"/>
  <c r="DP579" i="3"/>
  <c r="DQ579" i="3" s="1"/>
  <c r="DN579" i="3"/>
  <c r="DO579" i="3" s="1"/>
  <c r="DM579" i="3"/>
  <c r="DL579" i="3"/>
  <c r="DK579" i="3"/>
  <c r="DR578" i="3"/>
  <c r="DQ578" i="3"/>
  <c r="DP578" i="3"/>
  <c r="DS578" i="3" s="1"/>
  <c r="DO578" i="3"/>
  <c r="DN578" i="3"/>
  <c r="DL578" i="3"/>
  <c r="DM578" i="3" s="1"/>
  <c r="DK578" i="3"/>
  <c r="DR577" i="3"/>
  <c r="DP577" i="3"/>
  <c r="DQ577" i="3" s="1"/>
  <c r="DO577" i="3"/>
  <c r="DN577" i="3"/>
  <c r="DL577" i="3"/>
  <c r="DM577" i="3" s="1"/>
  <c r="DK577" i="3"/>
  <c r="DR576" i="3"/>
  <c r="DP576" i="3"/>
  <c r="DS576" i="3" s="1"/>
  <c r="DN576" i="3"/>
  <c r="DO576" i="3" s="1"/>
  <c r="DL576" i="3"/>
  <c r="DK576" i="3"/>
  <c r="DM576" i="3" s="1"/>
  <c r="BJ575" i="3"/>
  <c r="BJ565" i="3" s="1"/>
  <c r="BI575" i="3"/>
  <c r="BI565" i="3" s="1"/>
  <c r="BH575" i="3"/>
  <c r="BH565" i="3" s="1"/>
  <c r="BG575" i="3"/>
  <c r="BF575" i="3"/>
  <c r="BE575" i="3"/>
  <c r="BD575" i="3"/>
  <c r="BC575" i="3"/>
  <c r="BC565" i="3" s="1"/>
  <c r="BB575" i="3"/>
  <c r="BB565" i="3" s="1"/>
  <c r="BA575" i="3"/>
  <c r="BA565" i="3" s="1"/>
  <c r="AZ575" i="3"/>
  <c r="AZ565" i="3" s="1"/>
  <c r="DR565" i="3" s="1"/>
  <c r="DS565" i="3" s="1"/>
  <c r="AW575" i="3"/>
  <c r="AV575" i="3"/>
  <c r="AU575" i="3"/>
  <c r="AT575" i="3"/>
  <c r="AS575" i="3"/>
  <c r="AR575" i="3"/>
  <c r="AQ575" i="3"/>
  <c r="AP575" i="3"/>
  <c r="AO575" i="3"/>
  <c r="AN575" i="3"/>
  <c r="AM575" i="3"/>
  <c r="AL575" i="3"/>
  <c r="AK575" i="3"/>
  <c r="AJ575" i="3"/>
  <c r="AI575" i="3"/>
  <c r="AH575" i="3"/>
  <c r="AG575" i="3"/>
  <c r="AF575" i="3"/>
  <c r="AE575" i="3"/>
  <c r="AD575" i="3"/>
  <c r="AC575" i="3"/>
  <c r="AB575" i="3"/>
  <c r="AA575" i="3"/>
  <c r="Z575" i="3"/>
  <c r="Y575" i="3"/>
  <c r="X575" i="3"/>
  <c r="W575" i="3"/>
  <c r="V575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DP565" i="3"/>
  <c r="DO565" i="3"/>
  <c r="DN565" i="3"/>
  <c r="DQ565" i="3" s="1"/>
  <c r="DL565" i="3"/>
  <c r="DM565" i="3" s="1"/>
  <c r="DK565" i="3"/>
  <c r="BG565" i="3"/>
  <c r="BF565" i="3"/>
  <c r="BE565" i="3"/>
  <c r="BD565" i="3"/>
  <c r="BJ564" i="3"/>
  <c r="BJ554" i="3" s="1"/>
  <c r="BI564" i="3"/>
  <c r="BI554" i="3" s="1"/>
  <c r="BH564" i="3"/>
  <c r="BH554" i="3" s="1"/>
  <c r="BG564" i="3"/>
  <c r="BG554" i="3" s="1"/>
  <c r="BF564" i="3"/>
  <c r="BE564" i="3"/>
  <c r="BD564" i="3"/>
  <c r="BC564" i="3"/>
  <c r="BB564" i="3"/>
  <c r="BB554" i="3" s="1"/>
  <c r="BA564" i="3"/>
  <c r="BA554" i="3" s="1"/>
  <c r="AZ564" i="3"/>
  <c r="AZ554" i="3" s="1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K564" i="3"/>
  <c r="AJ564" i="3"/>
  <c r="AI564" i="3"/>
  <c r="AH564" i="3"/>
  <c r="AG564" i="3"/>
  <c r="AF564" i="3"/>
  <c r="AE564" i="3"/>
  <c r="AD564" i="3"/>
  <c r="AC564" i="3"/>
  <c r="AB564" i="3"/>
  <c r="AA564" i="3"/>
  <c r="Z564" i="3"/>
  <c r="Y564" i="3"/>
  <c r="X564" i="3"/>
  <c r="W564" i="3"/>
  <c r="V564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BF554" i="3"/>
  <c r="BE554" i="3"/>
  <c r="BD554" i="3"/>
  <c r="BC554" i="3"/>
  <c r="BJ553" i="3"/>
  <c r="BI553" i="3"/>
  <c r="BH553" i="3"/>
  <c r="BH543" i="3" s="1"/>
  <c r="BG553" i="3"/>
  <c r="BG543" i="3" s="1"/>
  <c r="BF553" i="3"/>
  <c r="BF543" i="3" s="1"/>
  <c r="BE553" i="3"/>
  <c r="BE543" i="3" s="1"/>
  <c r="BD553" i="3"/>
  <c r="BC553" i="3"/>
  <c r="BB553" i="3"/>
  <c r="BA553" i="3"/>
  <c r="AZ553" i="3"/>
  <c r="AZ543" i="3" s="1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K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DQ543" i="3"/>
  <c r="DP543" i="3"/>
  <c r="DN543" i="3"/>
  <c r="DO543" i="3" s="1"/>
  <c r="DL543" i="3"/>
  <c r="DK543" i="3"/>
  <c r="BJ543" i="3"/>
  <c r="BI543" i="3"/>
  <c r="BD543" i="3"/>
  <c r="BC543" i="3"/>
  <c r="BB543" i="3"/>
  <c r="BA543" i="3"/>
  <c r="DR543" i="3" s="1"/>
  <c r="DS543" i="3" s="1"/>
  <c r="BJ542" i="3"/>
  <c r="BI542" i="3"/>
  <c r="BH542" i="3"/>
  <c r="BG542" i="3"/>
  <c r="BG532" i="3" s="1"/>
  <c r="BF542" i="3"/>
  <c r="BF532" i="3" s="1"/>
  <c r="BE542" i="3"/>
  <c r="BE532" i="3" s="1"/>
  <c r="BD542" i="3"/>
  <c r="BD532" i="3" s="1"/>
  <c r="BC542" i="3"/>
  <c r="BB542" i="3"/>
  <c r="BA542" i="3"/>
  <c r="AZ542" i="3"/>
  <c r="AW542" i="3"/>
  <c r="AV542" i="3"/>
  <c r="AU542" i="3"/>
  <c r="AT542" i="3"/>
  <c r="AS542" i="3"/>
  <c r="AR542" i="3"/>
  <c r="AQ542" i="3"/>
  <c r="AP542" i="3"/>
  <c r="AO542" i="3"/>
  <c r="AN542" i="3"/>
  <c r="AM542" i="3"/>
  <c r="AL542" i="3"/>
  <c r="AK542" i="3"/>
  <c r="AJ542" i="3"/>
  <c r="AI542" i="3"/>
  <c r="AH542" i="3"/>
  <c r="AG542" i="3"/>
  <c r="AF542" i="3"/>
  <c r="AE542" i="3"/>
  <c r="AD542" i="3"/>
  <c r="AC542" i="3"/>
  <c r="AB542" i="3"/>
  <c r="AA542" i="3"/>
  <c r="Z542" i="3"/>
  <c r="Y542" i="3"/>
  <c r="X542" i="3"/>
  <c r="W542" i="3"/>
  <c r="V542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DP532" i="3"/>
  <c r="DQ532" i="3" s="1"/>
  <c r="DN532" i="3"/>
  <c r="DO532" i="3" s="1"/>
  <c r="DL532" i="3"/>
  <c r="DK532" i="3"/>
  <c r="DM532" i="3" s="1"/>
  <c r="BJ532" i="3"/>
  <c r="BI532" i="3"/>
  <c r="BH532" i="3"/>
  <c r="DR532" i="3" s="1"/>
  <c r="DS532" i="3" s="1"/>
  <c r="BC532" i="3"/>
  <c r="BB532" i="3"/>
  <c r="BA532" i="3"/>
  <c r="AZ532" i="3"/>
  <c r="BJ531" i="3"/>
  <c r="BI531" i="3"/>
  <c r="BH531" i="3"/>
  <c r="BG531" i="3"/>
  <c r="BF531" i="3"/>
  <c r="BF521" i="3" s="1"/>
  <c r="BE531" i="3"/>
  <c r="BE521" i="3" s="1"/>
  <c r="BD531" i="3"/>
  <c r="BD521" i="3" s="1"/>
  <c r="BC531" i="3"/>
  <c r="BC521" i="3" s="1"/>
  <c r="BB531" i="3"/>
  <c r="BA531" i="3"/>
  <c r="AZ531" i="3"/>
  <c r="AW531" i="3"/>
  <c r="AV531" i="3"/>
  <c r="AU531" i="3"/>
  <c r="AT531" i="3"/>
  <c r="AS531" i="3"/>
  <c r="AR531" i="3"/>
  <c r="AQ531" i="3"/>
  <c r="AP531" i="3"/>
  <c r="AO531" i="3"/>
  <c r="AN531" i="3"/>
  <c r="AM531" i="3"/>
  <c r="AL531" i="3"/>
  <c r="AK531" i="3"/>
  <c r="AJ531" i="3"/>
  <c r="AI531" i="3"/>
  <c r="AH531" i="3"/>
  <c r="AG531" i="3"/>
  <c r="AF531" i="3"/>
  <c r="AE531" i="3"/>
  <c r="AD531" i="3"/>
  <c r="AC531" i="3"/>
  <c r="AB531" i="3"/>
  <c r="AA531" i="3"/>
  <c r="Z531" i="3"/>
  <c r="Y531" i="3"/>
  <c r="X531" i="3"/>
  <c r="W531" i="3"/>
  <c r="V531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DR521" i="3"/>
  <c r="DS521" i="3" s="1"/>
  <c r="DP521" i="3"/>
  <c r="DQ521" i="3" s="1"/>
  <c r="DO521" i="3"/>
  <c r="DN521" i="3"/>
  <c r="DL521" i="3"/>
  <c r="DM521" i="3" s="1"/>
  <c r="DK521" i="3"/>
  <c r="BJ521" i="3"/>
  <c r="BI521" i="3"/>
  <c r="BH521" i="3"/>
  <c r="BG521" i="3"/>
  <c r="BB521" i="3"/>
  <c r="BA521" i="3"/>
  <c r="AZ521" i="3"/>
  <c r="BJ520" i="3"/>
  <c r="BJ510" i="3" s="1"/>
  <c r="BI520" i="3"/>
  <c r="BH520" i="3"/>
  <c r="BG520" i="3"/>
  <c r="BF520" i="3"/>
  <c r="BE520" i="3"/>
  <c r="BE510" i="3" s="1"/>
  <c r="BD520" i="3"/>
  <c r="BD510" i="3" s="1"/>
  <c r="BC520" i="3"/>
  <c r="BC510" i="3" s="1"/>
  <c r="BB520" i="3"/>
  <c r="BB510" i="3" s="1"/>
  <c r="BA520" i="3"/>
  <c r="AZ520" i="3"/>
  <c r="AW520" i="3"/>
  <c r="AV520" i="3"/>
  <c r="AU520" i="3"/>
  <c r="AT520" i="3"/>
  <c r="AS520" i="3"/>
  <c r="AR520" i="3"/>
  <c r="AQ520" i="3"/>
  <c r="AP520" i="3"/>
  <c r="AO520" i="3"/>
  <c r="AN520" i="3"/>
  <c r="AM520" i="3"/>
  <c r="AL520" i="3"/>
  <c r="AK520" i="3"/>
  <c r="AJ520" i="3"/>
  <c r="AI520" i="3"/>
  <c r="AH520" i="3"/>
  <c r="AG520" i="3"/>
  <c r="AF520" i="3"/>
  <c r="AE520" i="3"/>
  <c r="AD520" i="3"/>
  <c r="AC520" i="3"/>
  <c r="AB520" i="3"/>
  <c r="AA520" i="3"/>
  <c r="Z520" i="3"/>
  <c r="Y520" i="3"/>
  <c r="X520" i="3"/>
  <c r="W520" i="3"/>
  <c r="V520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DP510" i="3"/>
  <c r="DQ510" i="3" s="1"/>
  <c r="DO510" i="3"/>
  <c r="DN510" i="3"/>
  <c r="DL510" i="3"/>
  <c r="DM510" i="3" s="1"/>
  <c r="DK510" i="3"/>
  <c r="BI510" i="3"/>
  <c r="BH510" i="3"/>
  <c r="BG510" i="3"/>
  <c r="BF510" i="3"/>
  <c r="BA510" i="3"/>
  <c r="AZ510" i="3"/>
  <c r="BJ509" i="3"/>
  <c r="BJ499" i="3" s="1"/>
  <c r="BI509" i="3"/>
  <c r="BI499" i="3" s="1"/>
  <c r="BH509" i="3"/>
  <c r="BG509" i="3"/>
  <c r="BF509" i="3"/>
  <c r="BE509" i="3"/>
  <c r="BD509" i="3"/>
  <c r="BD499" i="3" s="1"/>
  <c r="BC509" i="3"/>
  <c r="BC499" i="3" s="1"/>
  <c r="BB509" i="3"/>
  <c r="BB499" i="3" s="1"/>
  <c r="BA509" i="3"/>
  <c r="BA499" i="3" s="1"/>
  <c r="AZ509" i="3"/>
  <c r="AW509" i="3"/>
  <c r="AV509" i="3"/>
  <c r="AU509" i="3"/>
  <c r="AT509" i="3"/>
  <c r="AS509" i="3"/>
  <c r="AR509" i="3"/>
  <c r="AQ509" i="3"/>
  <c r="AP509" i="3"/>
  <c r="AO509" i="3"/>
  <c r="AN509" i="3"/>
  <c r="AM509" i="3"/>
  <c r="AL509" i="3"/>
  <c r="AK509" i="3"/>
  <c r="AJ509" i="3"/>
  <c r="AI509" i="3"/>
  <c r="AH509" i="3"/>
  <c r="AG509" i="3"/>
  <c r="AF509" i="3"/>
  <c r="AE509" i="3"/>
  <c r="AD509" i="3"/>
  <c r="AC509" i="3"/>
  <c r="AB509" i="3"/>
  <c r="AA509" i="3"/>
  <c r="Z509" i="3"/>
  <c r="Y509" i="3"/>
  <c r="X509" i="3"/>
  <c r="W509" i="3"/>
  <c r="V509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DP499" i="3"/>
  <c r="DQ499" i="3" s="1"/>
  <c r="DN499" i="3"/>
  <c r="DO499" i="3" s="1"/>
  <c r="DM499" i="3"/>
  <c r="DL499" i="3"/>
  <c r="DK499" i="3"/>
  <c r="BH499" i="3"/>
  <c r="BG499" i="3"/>
  <c r="BF499" i="3"/>
  <c r="BE499" i="3"/>
  <c r="AZ499" i="3"/>
  <c r="BJ498" i="3"/>
  <c r="BJ488" i="3" s="1"/>
  <c r="BI498" i="3"/>
  <c r="BI488" i="3" s="1"/>
  <c r="BH498" i="3"/>
  <c r="BH488" i="3" s="1"/>
  <c r="BG498" i="3"/>
  <c r="BF498" i="3"/>
  <c r="BE498" i="3"/>
  <c r="BD498" i="3"/>
  <c r="BC498" i="3"/>
  <c r="BC488" i="3" s="1"/>
  <c r="BB498" i="3"/>
  <c r="BB488" i="3" s="1"/>
  <c r="BA498" i="3"/>
  <c r="BA488" i="3" s="1"/>
  <c r="AZ498" i="3"/>
  <c r="AZ488" i="3" s="1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K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DP488" i="3"/>
  <c r="DN488" i="3"/>
  <c r="DL488" i="3"/>
  <c r="DM488" i="3" s="1"/>
  <c r="DK488" i="3"/>
  <c r="BG488" i="3"/>
  <c r="BF488" i="3"/>
  <c r="BE488" i="3"/>
  <c r="BD488" i="3"/>
  <c r="BJ487" i="3"/>
  <c r="BJ477" i="3" s="1"/>
  <c r="BI487" i="3"/>
  <c r="BI477" i="3" s="1"/>
  <c r="BH487" i="3"/>
  <c r="BH477" i="3" s="1"/>
  <c r="BG487" i="3"/>
  <c r="BG477" i="3" s="1"/>
  <c r="BF487" i="3"/>
  <c r="BE487" i="3"/>
  <c r="BD487" i="3"/>
  <c r="BC487" i="3"/>
  <c r="BB487" i="3"/>
  <c r="BB477" i="3" s="1"/>
  <c r="BA487" i="3"/>
  <c r="BA477" i="3" s="1"/>
  <c r="AZ487" i="3"/>
  <c r="AZ477" i="3" s="1"/>
  <c r="AW487" i="3"/>
  <c r="AV487" i="3"/>
  <c r="AU487" i="3"/>
  <c r="AT487" i="3"/>
  <c r="AS487" i="3"/>
  <c r="AR487" i="3"/>
  <c r="AQ487" i="3"/>
  <c r="AP487" i="3"/>
  <c r="AO487" i="3"/>
  <c r="AN487" i="3"/>
  <c r="AM487" i="3"/>
  <c r="AL487" i="3"/>
  <c r="AK487" i="3"/>
  <c r="AJ487" i="3"/>
  <c r="AI487" i="3"/>
  <c r="AH487" i="3"/>
  <c r="AG487" i="3"/>
  <c r="AF487" i="3"/>
  <c r="AE487" i="3"/>
  <c r="AD487" i="3"/>
  <c r="AC487" i="3"/>
  <c r="AB487" i="3"/>
  <c r="AA487" i="3"/>
  <c r="Z487" i="3"/>
  <c r="Y487" i="3"/>
  <c r="X487" i="3"/>
  <c r="W487" i="3"/>
  <c r="V487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DP477" i="3"/>
  <c r="DN477" i="3"/>
  <c r="DL477" i="3"/>
  <c r="DM477" i="3" s="1"/>
  <c r="DK477" i="3"/>
  <c r="BF477" i="3"/>
  <c r="BE477" i="3"/>
  <c r="BD477" i="3"/>
  <c r="BC477" i="3"/>
  <c r="BJ476" i="3"/>
  <c r="BI476" i="3"/>
  <c r="BI466" i="3" s="1"/>
  <c r="BH476" i="3"/>
  <c r="BH466" i="3" s="1"/>
  <c r="BG476" i="3"/>
  <c r="BG466" i="3" s="1"/>
  <c r="BF476" i="3"/>
  <c r="BF466" i="3" s="1"/>
  <c r="BE476" i="3"/>
  <c r="BD476" i="3"/>
  <c r="BC476" i="3"/>
  <c r="BB476" i="3"/>
  <c r="BA476" i="3"/>
  <c r="BA466" i="3" s="1"/>
  <c r="AY476" i="3"/>
  <c r="AW476" i="3"/>
  <c r="AV476" i="3"/>
  <c r="AU476" i="3"/>
  <c r="AT476" i="3"/>
  <c r="AS476" i="3"/>
  <c r="AR476" i="3"/>
  <c r="AQ476" i="3"/>
  <c r="AP476" i="3"/>
  <c r="AO476" i="3"/>
  <c r="AN476" i="3"/>
  <c r="AM476" i="3"/>
  <c r="AL476" i="3"/>
  <c r="AK476" i="3"/>
  <c r="AJ476" i="3"/>
  <c r="AI476" i="3"/>
  <c r="AH476" i="3"/>
  <c r="AG476" i="3"/>
  <c r="AF476" i="3"/>
  <c r="AE476" i="3"/>
  <c r="AD476" i="3"/>
  <c r="AC476" i="3"/>
  <c r="AB476" i="3"/>
  <c r="AA476" i="3"/>
  <c r="Z476" i="3"/>
  <c r="Y476" i="3"/>
  <c r="X476" i="3"/>
  <c r="W476" i="3"/>
  <c r="V476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DP466" i="3"/>
  <c r="DQ466" i="3" s="1"/>
  <c r="DN466" i="3"/>
  <c r="DL466" i="3"/>
  <c r="DO466" i="3" s="1"/>
  <c r="DK466" i="3"/>
  <c r="BJ466" i="3"/>
  <c r="BE466" i="3"/>
  <c r="BD466" i="3"/>
  <c r="BC466" i="3"/>
  <c r="BB466" i="3"/>
  <c r="AZ466" i="3"/>
  <c r="AY466" i="3"/>
  <c r="AU466" i="3"/>
  <c r="AW465" i="3"/>
  <c r="AW455" i="3" s="1"/>
  <c r="AV465" i="3"/>
  <c r="AV455" i="3" s="1"/>
  <c r="AU465" i="3"/>
  <c r="AT465" i="3"/>
  <c r="AS465" i="3"/>
  <c r="AR465" i="3"/>
  <c r="AQ465" i="3"/>
  <c r="AP465" i="3"/>
  <c r="AO465" i="3"/>
  <c r="AN465" i="3"/>
  <c r="AM465" i="3"/>
  <c r="AL465" i="3"/>
  <c r="AK465" i="3"/>
  <c r="AJ465" i="3"/>
  <c r="AI465" i="3"/>
  <c r="AH465" i="3"/>
  <c r="AG465" i="3"/>
  <c r="AF465" i="3"/>
  <c r="AE465" i="3"/>
  <c r="AD465" i="3"/>
  <c r="AC465" i="3"/>
  <c r="AB465" i="3"/>
  <c r="AA465" i="3"/>
  <c r="Z465" i="3"/>
  <c r="Y465" i="3"/>
  <c r="X465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DR455" i="3"/>
  <c r="DN455" i="3"/>
  <c r="DO455" i="3" s="1"/>
  <c r="DL455" i="3"/>
  <c r="DK455" i="3"/>
  <c r="DM455" i="3" s="1"/>
  <c r="AU455" i="3"/>
  <c r="BJ454" i="3"/>
  <c r="BI454" i="3"/>
  <c r="BH454" i="3"/>
  <c r="BG454" i="3"/>
  <c r="BF454" i="3"/>
  <c r="BF444" i="3" s="1"/>
  <c r="BE454" i="3"/>
  <c r="BE444" i="3" s="1"/>
  <c r="BD454" i="3"/>
  <c r="BD444" i="3" s="1"/>
  <c r="BC454" i="3"/>
  <c r="BC444" i="3" s="1"/>
  <c r="BB454" i="3"/>
  <c r="BA454" i="3"/>
  <c r="AZ454" i="3"/>
  <c r="AW454" i="3"/>
  <c r="AV454" i="3"/>
  <c r="AV444" i="3" s="1"/>
  <c r="DP444" i="3" s="1"/>
  <c r="DQ444" i="3" s="1"/>
  <c r="AU454" i="3"/>
  <c r="AU444" i="3" s="1"/>
  <c r="AT454" i="3"/>
  <c r="AS454" i="3"/>
  <c r="AR454" i="3"/>
  <c r="AQ454" i="3"/>
  <c r="AP454" i="3"/>
  <c r="AO454" i="3"/>
  <c r="AN454" i="3"/>
  <c r="AM454" i="3"/>
  <c r="AL454" i="3"/>
  <c r="AK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DO444" i="3"/>
  <c r="DN444" i="3"/>
  <c r="DM444" i="3"/>
  <c r="DL444" i="3"/>
  <c r="DK444" i="3"/>
  <c r="BJ444" i="3"/>
  <c r="BI444" i="3"/>
  <c r="BH444" i="3"/>
  <c r="BG444" i="3"/>
  <c r="BB444" i="3"/>
  <c r="BA444" i="3"/>
  <c r="AZ444" i="3"/>
  <c r="AW444" i="3"/>
  <c r="BJ443" i="3"/>
  <c r="BI443" i="3"/>
  <c r="BH443" i="3"/>
  <c r="BH433" i="3" s="1"/>
  <c r="BG443" i="3"/>
  <c r="BG433" i="3" s="1"/>
  <c r="BF443" i="3"/>
  <c r="BF433" i="3" s="1"/>
  <c r="BE443" i="3"/>
  <c r="BE433" i="3" s="1"/>
  <c r="BD443" i="3"/>
  <c r="BC443" i="3"/>
  <c r="BB443" i="3"/>
  <c r="BA443" i="3"/>
  <c r="AZ443" i="3"/>
  <c r="AZ433" i="3" s="1"/>
  <c r="AW443" i="3"/>
  <c r="AV443" i="3"/>
  <c r="AU443" i="3"/>
  <c r="AT443" i="3"/>
  <c r="AS443" i="3"/>
  <c r="AR443" i="3"/>
  <c r="AQ443" i="3"/>
  <c r="AP443" i="3"/>
  <c r="AO443" i="3"/>
  <c r="AN443" i="3"/>
  <c r="AM443" i="3"/>
  <c r="AL443" i="3"/>
  <c r="AK443" i="3"/>
  <c r="AJ443" i="3"/>
  <c r="AI443" i="3"/>
  <c r="AH443" i="3"/>
  <c r="AG443" i="3"/>
  <c r="AF443" i="3"/>
  <c r="AE443" i="3"/>
  <c r="AD443" i="3"/>
  <c r="AC443" i="3"/>
  <c r="AB443" i="3"/>
  <c r="AA443" i="3"/>
  <c r="Z443" i="3"/>
  <c r="Y443" i="3"/>
  <c r="X443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DQ433" i="3"/>
  <c r="DP433" i="3"/>
  <c r="DN433" i="3"/>
  <c r="DL433" i="3"/>
  <c r="DK433" i="3"/>
  <c r="BJ433" i="3"/>
  <c r="BI433" i="3"/>
  <c r="BD433" i="3"/>
  <c r="DR433" i="3" s="1"/>
  <c r="DS433" i="3" s="1"/>
  <c r="BC433" i="3"/>
  <c r="BB433" i="3"/>
  <c r="BA433" i="3"/>
  <c r="DJ432" i="3"/>
  <c r="BJ432" i="3"/>
  <c r="BI432" i="3"/>
  <c r="BH432" i="3"/>
  <c r="BG432" i="3"/>
  <c r="BG422" i="3" s="1"/>
  <c r="BF432" i="3"/>
  <c r="BE432" i="3"/>
  <c r="BD432" i="3"/>
  <c r="BC432" i="3"/>
  <c r="BB432" i="3"/>
  <c r="BA432" i="3"/>
  <c r="AZ432" i="3"/>
  <c r="AW432" i="3"/>
  <c r="AV432" i="3"/>
  <c r="AU432" i="3"/>
  <c r="AU422" i="3" s="1"/>
  <c r="AT432" i="3"/>
  <c r="AR432" i="3"/>
  <c r="AQ432" i="3"/>
  <c r="AP432" i="3"/>
  <c r="AO432" i="3"/>
  <c r="AN432" i="3"/>
  <c r="AM432" i="3"/>
  <c r="AL432" i="3"/>
  <c r="AK432" i="3"/>
  <c r="AJ432" i="3"/>
  <c r="AI432" i="3"/>
  <c r="AH432" i="3"/>
  <c r="AG432" i="3"/>
  <c r="AF432" i="3"/>
  <c r="AE432" i="3"/>
  <c r="AD432" i="3"/>
  <c r="AC432" i="3"/>
  <c r="AB432" i="3"/>
  <c r="AA432" i="3"/>
  <c r="Z432" i="3"/>
  <c r="Y432" i="3"/>
  <c r="X432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AS425" i="3"/>
  <c r="AS432" i="3" s="1"/>
  <c r="DP422" i="3"/>
  <c r="DQ422" i="3" s="1"/>
  <c r="DN422" i="3"/>
  <c r="DL422" i="3"/>
  <c r="DO422" i="3" s="1"/>
  <c r="DK422" i="3"/>
  <c r="BJ422" i="3"/>
  <c r="BI422" i="3"/>
  <c r="BF422" i="3"/>
  <c r="BE422" i="3"/>
  <c r="BD422" i="3"/>
  <c r="BC422" i="3"/>
  <c r="BB422" i="3"/>
  <c r="BA422" i="3"/>
  <c r="BJ421" i="3"/>
  <c r="BJ411" i="3" s="1"/>
  <c r="BI421" i="3"/>
  <c r="BH421" i="3"/>
  <c r="BG421" i="3"/>
  <c r="BG411" i="3" s="1"/>
  <c r="BF421" i="3"/>
  <c r="BE421" i="3"/>
  <c r="BE411" i="3" s="1"/>
  <c r="BD421" i="3"/>
  <c r="BD411" i="3" s="1"/>
  <c r="BC421" i="3"/>
  <c r="BB421" i="3"/>
  <c r="BB411" i="3" s="1"/>
  <c r="BA421" i="3"/>
  <c r="AZ421" i="3"/>
  <c r="AW421" i="3"/>
  <c r="AV421" i="3"/>
  <c r="AU421" i="3"/>
  <c r="AT421" i="3"/>
  <c r="AS421" i="3"/>
  <c r="AR421" i="3"/>
  <c r="AQ421" i="3"/>
  <c r="AP421" i="3"/>
  <c r="AO421" i="3"/>
  <c r="AN421" i="3"/>
  <c r="AM421" i="3"/>
  <c r="AL421" i="3"/>
  <c r="AK421" i="3"/>
  <c r="AJ421" i="3"/>
  <c r="AI421" i="3"/>
  <c r="AH421" i="3"/>
  <c r="AG421" i="3"/>
  <c r="AF421" i="3"/>
  <c r="AE421" i="3"/>
  <c r="AD421" i="3"/>
  <c r="AC421" i="3"/>
  <c r="AB421" i="3"/>
  <c r="AA421" i="3"/>
  <c r="Z421" i="3"/>
  <c r="Y421" i="3"/>
  <c r="X421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DP411" i="3"/>
  <c r="DQ411" i="3" s="1"/>
  <c r="DN411" i="3"/>
  <c r="DO411" i="3" s="1"/>
  <c r="DL411" i="3"/>
  <c r="DK411" i="3"/>
  <c r="DM411" i="3" s="1"/>
  <c r="BI411" i="3"/>
  <c r="BH411" i="3"/>
  <c r="BF411" i="3"/>
  <c r="BC411" i="3"/>
  <c r="BA411" i="3"/>
  <c r="AZ411" i="3"/>
  <c r="BJ410" i="3"/>
  <c r="BI410" i="3"/>
  <c r="BI400" i="3" s="1"/>
  <c r="BH410" i="3"/>
  <c r="BG410" i="3"/>
  <c r="BF410" i="3"/>
  <c r="BF400" i="3" s="1"/>
  <c r="BE410" i="3"/>
  <c r="BE400" i="3" s="1"/>
  <c r="BD410" i="3"/>
  <c r="BD400" i="3" s="1"/>
  <c r="BC410" i="3"/>
  <c r="BC400" i="3" s="1"/>
  <c r="BB410" i="3"/>
  <c r="BA410" i="3"/>
  <c r="AZ410" i="3"/>
  <c r="AW410" i="3"/>
  <c r="AV410" i="3"/>
  <c r="AU410" i="3"/>
  <c r="AT410" i="3"/>
  <c r="AS410" i="3"/>
  <c r="AR410" i="3"/>
  <c r="AQ410" i="3"/>
  <c r="AP410" i="3"/>
  <c r="AO410" i="3"/>
  <c r="AN410" i="3"/>
  <c r="AM410" i="3"/>
  <c r="AL410" i="3"/>
  <c r="AK410" i="3"/>
  <c r="AJ410" i="3"/>
  <c r="AI410" i="3"/>
  <c r="AH410" i="3"/>
  <c r="AG410" i="3"/>
  <c r="AF410" i="3"/>
  <c r="AE410" i="3"/>
  <c r="AD410" i="3"/>
  <c r="AC410" i="3"/>
  <c r="AB410" i="3"/>
  <c r="AA410" i="3"/>
  <c r="Z410" i="3"/>
  <c r="Y410" i="3"/>
  <c r="X410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DP400" i="3"/>
  <c r="DQ400" i="3" s="1"/>
  <c r="DO400" i="3"/>
  <c r="DN400" i="3"/>
  <c r="DM400" i="3"/>
  <c r="DL400" i="3"/>
  <c r="DK400" i="3"/>
  <c r="BJ400" i="3"/>
  <c r="BH400" i="3"/>
  <c r="BG400" i="3"/>
  <c r="BB400" i="3"/>
  <c r="BA400" i="3"/>
  <c r="DR400" i="3" s="1"/>
  <c r="DS400" i="3" s="1"/>
  <c r="AZ400" i="3"/>
  <c r="BJ399" i="3"/>
  <c r="BJ389" i="3" s="1"/>
  <c r="BI399" i="3"/>
  <c r="BH399" i="3"/>
  <c r="BG399" i="3"/>
  <c r="BF399" i="3"/>
  <c r="BE399" i="3"/>
  <c r="BE389" i="3" s="1"/>
  <c r="BD399" i="3"/>
  <c r="BD389" i="3" s="1"/>
  <c r="BC399" i="3"/>
  <c r="BC389" i="3" s="1"/>
  <c r="BB399" i="3"/>
  <c r="BB389" i="3" s="1"/>
  <c r="BA399" i="3"/>
  <c r="AZ399" i="3"/>
  <c r="AZ389" i="3" s="1"/>
  <c r="AW399" i="3"/>
  <c r="AV399" i="3"/>
  <c r="AU399" i="3"/>
  <c r="AT399" i="3"/>
  <c r="AS399" i="3"/>
  <c r="AR399" i="3"/>
  <c r="AQ399" i="3"/>
  <c r="AP399" i="3"/>
  <c r="AO399" i="3"/>
  <c r="AN399" i="3"/>
  <c r="AM399" i="3"/>
  <c r="AL399" i="3"/>
  <c r="AK399" i="3"/>
  <c r="AJ399" i="3"/>
  <c r="AI399" i="3"/>
  <c r="AH399" i="3"/>
  <c r="AG399" i="3"/>
  <c r="AF399" i="3"/>
  <c r="AE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DN389" i="3"/>
  <c r="DO389" i="3" s="1"/>
  <c r="DL389" i="3"/>
  <c r="DM389" i="3" s="1"/>
  <c r="DK389" i="3"/>
  <c r="BI389" i="3"/>
  <c r="BH389" i="3"/>
  <c r="BG389" i="3"/>
  <c r="BF389" i="3"/>
  <c r="BA389" i="3"/>
  <c r="AW389" i="3"/>
  <c r="AV389" i="3"/>
  <c r="BJ388" i="3"/>
  <c r="BJ378" i="3" s="1"/>
  <c r="BI388" i="3"/>
  <c r="BH388" i="3"/>
  <c r="BG388" i="3"/>
  <c r="BG378" i="3" s="1"/>
  <c r="BF388" i="3"/>
  <c r="BF378" i="3" s="1"/>
  <c r="BE388" i="3"/>
  <c r="BE378" i="3" s="1"/>
  <c r="BD388" i="3"/>
  <c r="BD378" i="3" s="1"/>
  <c r="BC388" i="3"/>
  <c r="BB388" i="3"/>
  <c r="BB378" i="3" s="1"/>
  <c r="BA388" i="3"/>
  <c r="AZ388" i="3"/>
  <c r="AW388" i="3"/>
  <c r="AV388" i="3"/>
  <c r="AU388" i="3"/>
  <c r="AT388" i="3"/>
  <c r="AS388" i="3"/>
  <c r="AR388" i="3"/>
  <c r="AQ388" i="3"/>
  <c r="AP388" i="3"/>
  <c r="AO388" i="3"/>
  <c r="AN388" i="3"/>
  <c r="AM388" i="3"/>
  <c r="AL388" i="3"/>
  <c r="AK388" i="3"/>
  <c r="AJ388" i="3"/>
  <c r="AI388" i="3"/>
  <c r="AH388" i="3"/>
  <c r="AG388" i="3"/>
  <c r="AF388" i="3"/>
  <c r="AE388" i="3"/>
  <c r="AD388" i="3"/>
  <c r="AC388" i="3"/>
  <c r="AB388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DP378" i="3"/>
  <c r="DQ378" i="3" s="1"/>
  <c r="DN378" i="3"/>
  <c r="DO378" i="3" s="1"/>
  <c r="DL378" i="3"/>
  <c r="DK378" i="3"/>
  <c r="DM378" i="3" s="1"/>
  <c r="BI378" i="3"/>
  <c r="BH378" i="3"/>
  <c r="BC378" i="3"/>
  <c r="BA378" i="3"/>
  <c r="AZ378" i="3"/>
  <c r="BJ377" i="3"/>
  <c r="BI377" i="3"/>
  <c r="BI367" i="3" s="1"/>
  <c r="BH377" i="3"/>
  <c r="BG377" i="3"/>
  <c r="BF377" i="3"/>
  <c r="BF367" i="3" s="1"/>
  <c r="BE377" i="3"/>
  <c r="BD377" i="3"/>
  <c r="BD367" i="3" s="1"/>
  <c r="BC377" i="3"/>
  <c r="BC367" i="3" s="1"/>
  <c r="BB377" i="3"/>
  <c r="BA377" i="3"/>
  <c r="AZ377" i="3"/>
  <c r="AW377" i="3"/>
  <c r="AV377" i="3"/>
  <c r="AU377" i="3"/>
  <c r="AT377" i="3"/>
  <c r="AS377" i="3"/>
  <c r="AR377" i="3"/>
  <c r="AQ377" i="3"/>
  <c r="AP377" i="3"/>
  <c r="AO377" i="3"/>
  <c r="AN377" i="3"/>
  <c r="AM377" i="3"/>
  <c r="AL377" i="3"/>
  <c r="AK377" i="3"/>
  <c r="AJ377" i="3"/>
  <c r="AI377" i="3"/>
  <c r="AH377" i="3"/>
  <c r="AG377" i="3"/>
  <c r="AF377" i="3"/>
  <c r="AE377" i="3"/>
  <c r="AD377" i="3"/>
  <c r="AC377" i="3"/>
  <c r="AB377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DQ367" i="3"/>
  <c r="DP367" i="3"/>
  <c r="DO367" i="3"/>
  <c r="DN367" i="3"/>
  <c r="DM367" i="3"/>
  <c r="DL367" i="3"/>
  <c r="DK367" i="3"/>
  <c r="BJ367" i="3"/>
  <c r="BH367" i="3"/>
  <c r="BG367" i="3"/>
  <c r="BE367" i="3"/>
  <c r="BB367" i="3"/>
  <c r="BA367" i="3"/>
  <c r="AZ367" i="3"/>
  <c r="DR367" i="3" s="1"/>
  <c r="DS367" i="3" s="1"/>
  <c r="BJ366" i="3"/>
  <c r="BI366" i="3"/>
  <c r="BH366" i="3"/>
  <c r="BG366" i="3"/>
  <c r="BF366" i="3"/>
  <c r="BE366" i="3"/>
  <c r="BD366" i="3"/>
  <c r="BC366" i="3"/>
  <c r="BB366" i="3"/>
  <c r="BA366" i="3"/>
  <c r="AZ366" i="3"/>
  <c r="AW366" i="3"/>
  <c r="AV366" i="3"/>
  <c r="AU366" i="3"/>
  <c r="AT366" i="3"/>
  <c r="AS366" i="3"/>
  <c r="AR366" i="3"/>
  <c r="AQ366" i="3"/>
  <c r="AP366" i="3"/>
  <c r="AO366" i="3"/>
  <c r="AN366" i="3"/>
  <c r="AM366" i="3"/>
  <c r="AL366" i="3"/>
  <c r="AK366" i="3"/>
  <c r="AJ366" i="3"/>
  <c r="AI366" i="3"/>
  <c r="AH366" i="3"/>
  <c r="AG366" i="3"/>
  <c r="AF366" i="3"/>
  <c r="AE366" i="3"/>
  <c r="AD366" i="3"/>
  <c r="AC366" i="3"/>
  <c r="AB366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DI357" i="3"/>
  <c r="DO356" i="3"/>
  <c r="DN356" i="3"/>
  <c r="DM356" i="3"/>
  <c r="DL356" i="3"/>
  <c r="DK356" i="3"/>
  <c r="BA356" i="3"/>
  <c r="DR356" i="3" s="1"/>
  <c r="DS356" i="3" s="1"/>
  <c r="AW356" i="3"/>
  <c r="AV356" i="3"/>
  <c r="AU356" i="3"/>
  <c r="DP356" i="3" s="1"/>
  <c r="DQ356" i="3" s="1"/>
  <c r="AW355" i="3"/>
  <c r="AV355" i="3"/>
  <c r="AU355" i="3"/>
  <c r="AT355" i="3"/>
  <c r="AS355" i="3"/>
  <c r="AR355" i="3"/>
  <c r="AQ355" i="3"/>
  <c r="AP355" i="3"/>
  <c r="AO355" i="3"/>
  <c r="AN355" i="3"/>
  <c r="AM355" i="3"/>
  <c r="AL355" i="3"/>
  <c r="AK355" i="3"/>
  <c r="AJ355" i="3"/>
  <c r="AI355" i="3"/>
  <c r="AH355" i="3"/>
  <c r="AG355" i="3"/>
  <c r="AF355" i="3"/>
  <c r="AE355" i="3"/>
  <c r="AD355" i="3"/>
  <c r="AC355" i="3"/>
  <c r="AB355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DR345" i="3"/>
  <c r="DS345" i="3" s="1"/>
  <c r="DP345" i="3"/>
  <c r="DN345" i="3"/>
  <c r="DQ345" i="3" s="1"/>
  <c r="DM345" i="3"/>
  <c r="DL345" i="3"/>
  <c r="DK345" i="3"/>
  <c r="AW344" i="3"/>
  <c r="AW334" i="3" s="1"/>
  <c r="DP334" i="3" s="1"/>
  <c r="DQ334" i="3" s="1"/>
  <c r="AV344" i="3"/>
  <c r="AU344" i="3"/>
  <c r="AT344" i="3"/>
  <c r="AU334" i="3" s="1"/>
  <c r="AS344" i="3"/>
  <c r="AR344" i="3"/>
  <c r="AQ344" i="3"/>
  <c r="AP344" i="3"/>
  <c r="AO344" i="3"/>
  <c r="AN344" i="3"/>
  <c r="AM344" i="3"/>
  <c r="AL344" i="3"/>
  <c r="AK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DS334" i="3"/>
  <c r="DR334" i="3"/>
  <c r="DN334" i="3"/>
  <c r="DO334" i="3" s="1"/>
  <c r="DM334" i="3"/>
  <c r="DL334" i="3"/>
  <c r="DK334" i="3"/>
  <c r="BJ333" i="3"/>
  <c r="BI333" i="3"/>
  <c r="BH333" i="3"/>
  <c r="BG333" i="3"/>
  <c r="BF333" i="3"/>
  <c r="BD333" i="3"/>
  <c r="BC333" i="3"/>
  <c r="BB333" i="3"/>
  <c r="BA333" i="3"/>
  <c r="AZ333" i="3"/>
  <c r="AY333" i="3"/>
  <c r="AW333" i="3"/>
  <c r="AV333" i="3"/>
  <c r="AU333" i="3"/>
  <c r="AU323" i="3" s="1"/>
  <c r="AT333" i="3"/>
  <c r="AS333" i="3"/>
  <c r="AR333" i="3"/>
  <c r="AQ333" i="3"/>
  <c r="AP333" i="3"/>
  <c r="AO333" i="3"/>
  <c r="AN333" i="3"/>
  <c r="AM333" i="3"/>
  <c r="AL333" i="3"/>
  <c r="AK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DN323" i="3"/>
  <c r="DO323" i="3" s="1"/>
  <c r="DL323" i="3"/>
  <c r="DM323" i="3" s="1"/>
  <c r="DK323" i="3"/>
  <c r="DJ323" i="3"/>
  <c r="BA323" i="3"/>
  <c r="AZ323" i="3"/>
  <c r="AY323" i="3"/>
  <c r="DR323" i="3" s="1"/>
  <c r="AW323" i="3"/>
  <c r="AV323" i="3"/>
  <c r="BJ322" i="3"/>
  <c r="BJ312" i="3" s="1"/>
  <c r="BI322" i="3"/>
  <c r="BH322" i="3"/>
  <c r="BG322" i="3"/>
  <c r="BF322" i="3"/>
  <c r="BF312" i="3" s="1"/>
  <c r="BE322" i="3"/>
  <c r="BE312" i="3" s="1"/>
  <c r="BD322" i="3"/>
  <c r="BD312" i="3" s="1"/>
  <c r="BC322" i="3"/>
  <c r="BB322" i="3"/>
  <c r="BA322" i="3"/>
  <c r="AZ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K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DQ312" i="3"/>
  <c r="DP312" i="3"/>
  <c r="DN312" i="3"/>
  <c r="DO312" i="3" s="1"/>
  <c r="DL312" i="3"/>
  <c r="DK312" i="3"/>
  <c r="DM312" i="3" s="1"/>
  <c r="BI312" i="3"/>
  <c r="BH312" i="3"/>
  <c r="BG312" i="3"/>
  <c r="BC312" i="3"/>
  <c r="BB312" i="3"/>
  <c r="BA312" i="3"/>
  <c r="AZ312" i="3"/>
  <c r="BJ311" i="3"/>
  <c r="BJ301" i="3" s="1"/>
  <c r="BI311" i="3"/>
  <c r="BI301" i="3" s="1"/>
  <c r="BH311" i="3"/>
  <c r="BG311" i="3"/>
  <c r="BF311" i="3"/>
  <c r="BF301" i="3" s="1"/>
  <c r="BE311" i="3"/>
  <c r="BE301" i="3" s="1"/>
  <c r="BD311" i="3"/>
  <c r="BD301" i="3" s="1"/>
  <c r="BC311" i="3"/>
  <c r="BB311" i="3"/>
  <c r="BB301" i="3" s="1"/>
  <c r="BA311" i="3"/>
  <c r="BA301" i="3" s="1"/>
  <c r="AZ311" i="3"/>
  <c r="AW311" i="3"/>
  <c r="AV311" i="3"/>
  <c r="AU311" i="3"/>
  <c r="AT311" i="3"/>
  <c r="AU301" i="3" s="1"/>
  <c r="DP301" i="3" s="1"/>
  <c r="DQ301" i="3" s="1"/>
  <c r="AS311" i="3"/>
  <c r="AR311" i="3"/>
  <c r="AQ311" i="3"/>
  <c r="AP311" i="3"/>
  <c r="AO311" i="3"/>
  <c r="AN311" i="3"/>
  <c r="AM311" i="3"/>
  <c r="AL311" i="3"/>
  <c r="AK311" i="3"/>
  <c r="AJ311" i="3"/>
  <c r="AI311" i="3"/>
  <c r="AH311" i="3"/>
  <c r="AG311" i="3"/>
  <c r="AF311" i="3"/>
  <c r="AE311" i="3"/>
  <c r="AD311" i="3"/>
  <c r="AC311" i="3"/>
  <c r="AB311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DN301" i="3"/>
  <c r="DO301" i="3" s="1"/>
  <c r="DM301" i="3"/>
  <c r="DL301" i="3"/>
  <c r="DK301" i="3"/>
  <c r="BH301" i="3"/>
  <c r="BG301" i="3"/>
  <c r="BC301" i="3"/>
  <c r="AZ301" i="3"/>
  <c r="BJ300" i="3"/>
  <c r="BJ290" i="3" s="1"/>
  <c r="BI300" i="3"/>
  <c r="BH300" i="3"/>
  <c r="BG300" i="3"/>
  <c r="BF300" i="3"/>
  <c r="BE300" i="3"/>
  <c r="BE290" i="3" s="1"/>
  <c r="BD300" i="3"/>
  <c r="BD290" i="3" s="1"/>
  <c r="BC300" i="3"/>
  <c r="BB300" i="3"/>
  <c r="BA300" i="3"/>
  <c r="DR300" i="3" s="1"/>
  <c r="DS300" i="3" s="1"/>
  <c r="AW300" i="3"/>
  <c r="AV300" i="3"/>
  <c r="AU300" i="3"/>
  <c r="AT300" i="3"/>
  <c r="AS300" i="3"/>
  <c r="AR300" i="3"/>
  <c r="AQ300" i="3"/>
  <c r="AP300" i="3"/>
  <c r="AO300" i="3"/>
  <c r="AN300" i="3"/>
  <c r="AM300" i="3"/>
  <c r="AL300" i="3"/>
  <c r="AK300" i="3"/>
  <c r="AJ300" i="3"/>
  <c r="AI300" i="3"/>
  <c r="AH300" i="3"/>
  <c r="AG300" i="3"/>
  <c r="AF300" i="3"/>
  <c r="AE300" i="3"/>
  <c r="AD300" i="3"/>
  <c r="AC300" i="3"/>
  <c r="AB300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BM293" i="3"/>
  <c r="BM291" i="3"/>
  <c r="DQ290" i="3"/>
  <c r="DP290" i="3"/>
  <c r="DN290" i="3"/>
  <c r="DO290" i="3" s="1"/>
  <c r="DL290" i="3"/>
  <c r="DK290" i="3"/>
  <c r="DM290" i="3" s="1"/>
  <c r="BI290" i="3"/>
  <c r="BH290" i="3"/>
  <c r="BG290" i="3"/>
  <c r="BF290" i="3"/>
  <c r="BC290" i="3"/>
  <c r="BB290" i="3"/>
  <c r="BA290" i="3"/>
  <c r="AZ290" i="3"/>
  <c r="BJ289" i="3"/>
  <c r="BJ279" i="3" s="1"/>
  <c r="BI289" i="3"/>
  <c r="BI279" i="3" s="1"/>
  <c r="BH289" i="3"/>
  <c r="BG289" i="3"/>
  <c r="BF289" i="3"/>
  <c r="BF279" i="3" s="1"/>
  <c r="BE289" i="3"/>
  <c r="BE279" i="3" s="1"/>
  <c r="BD289" i="3"/>
  <c r="BD279" i="3" s="1"/>
  <c r="BC289" i="3"/>
  <c r="BB289" i="3"/>
  <c r="BA289" i="3"/>
  <c r="BA279" i="3" s="1"/>
  <c r="AZ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DN279" i="3"/>
  <c r="DO279" i="3" s="1"/>
  <c r="DL279" i="3"/>
  <c r="DK279" i="3"/>
  <c r="DM279" i="3" s="1"/>
  <c r="BH279" i="3"/>
  <c r="BG279" i="3"/>
  <c r="BC279" i="3"/>
  <c r="BB279" i="3"/>
  <c r="AZ279" i="3"/>
  <c r="AW279" i="3"/>
  <c r="AV279" i="3"/>
  <c r="BJ278" i="3"/>
  <c r="BI278" i="3"/>
  <c r="BH278" i="3"/>
  <c r="BG278" i="3"/>
  <c r="BF278" i="3"/>
  <c r="BD278" i="3"/>
  <c r="BC278" i="3"/>
  <c r="BB278" i="3"/>
  <c r="BA278" i="3"/>
  <c r="AZ278" i="3"/>
  <c r="AZ268" i="3" s="1"/>
  <c r="AY278" i="3"/>
  <c r="AY268" i="3" s="1"/>
  <c r="DR268" i="3" s="1"/>
  <c r="DS268" i="3" s="1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M270" i="3"/>
  <c r="BM268" i="3" s="1"/>
  <c r="DN268" i="3"/>
  <c r="DO268" i="3" s="1"/>
  <c r="DM268" i="3"/>
  <c r="DL268" i="3"/>
  <c r="DK268" i="3"/>
  <c r="DJ268" i="3"/>
  <c r="AW268" i="3"/>
  <c r="AU268" i="3"/>
  <c r="DP268" i="3" s="1"/>
  <c r="DQ268" i="3" s="1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W267" i="3"/>
  <c r="AV267" i="3"/>
  <c r="AU267" i="3"/>
  <c r="AU257" i="3" s="1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DN257" i="3"/>
  <c r="DO257" i="3" s="1"/>
  <c r="DL257" i="3"/>
  <c r="DK257" i="3"/>
  <c r="DM257" i="3" s="1"/>
  <c r="AZ257" i="3"/>
  <c r="AY257" i="3"/>
  <c r="AW257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Y246" i="3" s="1"/>
  <c r="AW256" i="3"/>
  <c r="AV256" i="3"/>
  <c r="AV246" i="3" s="1"/>
  <c r="AU256" i="3"/>
  <c r="AU246" i="3" s="1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DN246" i="3"/>
  <c r="DL246" i="3"/>
  <c r="DM246" i="3" s="1"/>
  <c r="DK246" i="3"/>
  <c r="BE246" i="3"/>
  <c r="AZ246" i="3"/>
  <c r="AW246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Y235" i="3" s="1"/>
  <c r="AW245" i="3"/>
  <c r="AV245" i="3"/>
  <c r="AU245" i="3"/>
  <c r="AT245" i="3"/>
  <c r="AU235" i="3" s="1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M239" i="3"/>
  <c r="BM237" i="3" s="1"/>
  <c r="DP235" i="3"/>
  <c r="DQ235" i="3" s="1"/>
  <c r="DN235" i="3"/>
  <c r="DO235" i="3" s="1"/>
  <c r="DM235" i="3"/>
  <c r="DL235" i="3"/>
  <c r="DK235" i="3"/>
  <c r="BO235" i="3"/>
  <c r="AZ235" i="3"/>
  <c r="BJ234" i="3"/>
  <c r="BI234" i="3"/>
  <c r="BH234" i="3"/>
  <c r="BG234" i="3"/>
  <c r="BE234" i="3"/>
  <c r="BC234" i="3"/>
  <c r="BB234" i="3"/>
  <c r="BA234" i="3"/>
  <c r="AZ234" i="3"/>
  <c r="AY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BO233" i="3"/>
  <c r="BO232" i="3"/>
  <c r="BD232" i="3"/>
  <c r="BD234" i="3" s="1"/>
  <c r="BC232" i="3"/>
  <c r="BB232" i="3"/>
  <c r="BO231" i="3"/>
  <c r="BO227" i="3"/>
  <c r="AV227" i="3"/>
  <c r="AW226" i="3"/>
  <c r="AW234" i="3" s="1"/>
  <c r="DN224" i="3"/>
  <c r="DL224" i="3"/>
  <c r="DM224" i="3" s="1"/>
  <c r="DK224" i="3"/>
  <c r="AU224" i="3"/>
  <c r="CZ216" i="3"/>
  <c r="CY216" i="3"/>
  <c r="CX216" i="3"/>
  <c r="CW216" i="3"/>
  <c r="CK216" i="3"/>
  <c r="BZ216" i="3"/>
  <c r="BY216" i="3"/>
  <c r="BN216" i="3"/>
  <c r="BM216" i="3"/>
  <c r="BL216" i="3"/>
  <c r="BC216" i="3"/>
  <c r="AV216" i="3"/>
  <c r="AU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CZ215" i="3"/>
  <c r="DA215" i="3" s="1"/>
  <c r="CY215" i="3"/>
  <c r="CX215" i="3"/>
  <c r="CL215" i="3"/>
  <c r="CB215" i="3"/>
  <c r="CA215" i="3"/>
  <c r="CA216" i="3" s="1"/>
  <c r="BZ215" i="3"/>
  <c r="BP215" i="3"/>
  <c r="BM215" i="3"/>
  <c r="BN215" i="3" s="1"/>
  <c r="BO215" i="3" s="1"/>
  <c r="BO216" i="3" s="1"/>
  <c r="BF215" i="3"/>
  <c r="BE215" i="3"/>
  <c r="BE216" i="3" s="1"/>
  <c r="BC215" i="3"/>
  <c r="BD215" i="3" s="1"/>
  <c r="BD216" i="3" s="1"/>
  <c r="AV215" i="3"/>
  <c r="AW215" i="3" s="1"/>
  <c r="AQ215" i="3"/>
  <c r="DT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DZ211" i="3" s="1"/>
  <c r="CD211" i="3"/>
  <c r="CC211" i="3"/>
  <c r="CB211" i="3"/>
  <c r="CA211" i="3"/>
  <c r="DX211" i="3" s="1"/>
  <c r="BZ211" i="3"/>
  <c r="BY211" i="3"/>
  <c r="BW211" i="3"/>
  <c r="BV211" i="3"/>
  <c r="BU211" i="3"/>
  <c r="BT211" i="3"/>
  <c r="BS211" i="3"/>
  <c r="BR211" i="3"/>
  <c r="BQ211" i="3"/>
  <c r="BP211" i="3"/>
  <c r="BO211" i="3"/>
  <c r="BX211" i="3" s="1"/>
  <c r="BN211" i="3"/>
  <c r="BM211" i="3"/>
  <c r="BL211" i="3"/>
  <c r="BJ211" i="3"/>
  <c r="BI211" i="3"/>
  <c r="BH211" i="3"/>
  <c r="BG211" i="3"/>
  <c r="BF211" i="3"/>
  <c r="BE211" i="3"/>
  <c r="BD211" i="3"/>
  <c r="BC211" i="3"/>
  <c r="BB211" i="3"/>
  <c r="BO234" i="3" s="1"/>
  <c r="BA211" i="3"/>
  <c r="AZ211" i="3"/>
  <c r="AY211" i="3"/>
  <c r="AW211" i="3"/>
  <c r="AV211" i="3"/>
  <c r="AT211" i="3"/>
  <c r="AS211" i="3"/>
  <c r="AQ211" i="3"/>
  <c r="AP211" i="3"/>
  <c r="AN211" i="3"/>
  <c r="AM211" i="3"/>
  <c r="AL211" i="3"/>
  <c r="AK211" i="3"/>
  <c r="AI211" i="3"/>
  <c r="AH211" i="3"/>
  <c r="AG211" i="3"/>
  <c r="AF211" i="3"/>
  <c r="AE211" i="3"/>
  <c r="AD211" i="3"/>
  <c r="AC211" i="3"/>
  <c r="AB211" i="3"/>
  <c r="AA211" i="3"/>
  <c r="Z211" i="3"/>
  <c r="A211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W210" i="3"/>
  <c r="AV210" i="3"/>
  <c r="AU210" i="3"/>
  <c r="AT210" i="3"/>
  <c r="AS210" i="3"/>
  <c r="AR210" i="3"/>
  <c r="AQ210" i="3"/>
  <c r="AP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A210" i="3"/>
  <c r="BD209" i="3"/>
  <c r="BC209" i="3"/>
  <c r="BB209" i="3"/>
  <c r="BA209" i="3"/>
  <c r="AZ209" i="3"/>
  <c r="AY209" i="3"/>
  <c r="AW209" i="3"/>
  <c r="AV209" i="3"/>
  <c r="AU209" i="3"/>
  <c r="AT209" i="3"/>
  <c r="AS209" i="3"/>
  <c r="AR209" i="3"/>
  <c r="AQ209" i="3"/>
  <c r="AP209" i="3"/>
  <c r="AO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A209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W208" i="3"/>
  <c r="AV208" i="3"/>
  <c r="AU208" i="3"/>
  <c r="AT208" i="3"/>
  <c r="AS208" i="3"/>
  <c r="AR208" i="3"/>
  <c r="AQ208" i="3"/>
  <c r="AP208" i="3"/>
  <c r="AO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A208" i="3"/>
  <c r="BI207" i="3"/>
  <c r="BG207" i="3"/>
  <c r="BD207" i="3"/>
  <c r="BC207" i="3"/>
  <c r="BB207" i="3"/>
  <c r="BA207" i="3"/>
  <c r="AZ207" i="3"/>
  <c r="AY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BD206" i="3"/>
  <c r="BC206" i="3"/>
  <c r="BB206" i="3"/>
  <c r="BA206" i="3"/>
  <c r="AZ206" i="3"/>
  <c r="AY206" i="3"/>
  <c r="AW206" i="3"/>
  <c r="AV206" i="3"/>
  <c r="AU206" i="3"/>
  <c r="AT206" i="3"/>
  <c r="AS206" i="3"/>
  <c r="AR206" i="3"/>
  <c r="AQ206" i="3"/>
  <c r="AM206" i="3"/>
  <c r="AL206" i="3"/>
  <c r="AK206" i="3"/>
  <c r="AJ206" i="3"/>
  <c r="AI206" i="3"/>
  <c r="AH206" i="3"/>
  <c r="AG206" i="3"/>
  <c r="AE206" i="3"/>
  <c r="AD206" i="3"/>
  <c r="AC206" i="3"/>
  <c r="AB206" i="3"/>
  <c r="AA206" i="3"/>
  <c r="Z206" i="3"/>
  <c r="BD205" i="3"/>
  <c r="BC205" i="3"/>
  <c r="BB205" i="3"/>
  <c r="BA205" i="3"/>
  <c r="AZ205" i="3"/>
  <c r="AZ212" i="3" s="1"/>
  <c r="AY205" i="3"/>
  <c r="AW205" i="3"/>
  <c r="AW212" i="3" s="1"/>
  <c r="AV205" i="3"/>
  <c r="AU205" i="3"/>
  <c r="AT205" i="3"/>
  <c r="AS205" i="3"/>
  <c r="AR205" i="3"/>
  <c r="AP205" i="3"/>
  <c r="AO205" i="3"/>
  <c r="AM205" i="3"/>
  <c r="AL205" i="3"/>
  <c r="AK205" i="3"/>
  <c r="AJ205" i="3"/>
  <c r="AI205" i="3"/>
  <c r="AH205" i="3"/>
  <c r="AH212" i="3" s="1"/>
  <c r="AG205" i="3"/>
  <c r="AG212" i="3" s="1"/>
  <c r="AF205" i="3"/>
  <c r="AE205" i="3"/>
  <c r="AD205" i="3"/>
  <c r="AC205" i="3"/>
  <c r="AB205" i="3"/>
  <c r="AA205" i="3"/>
  <c r="Z205" i="3"/>
  <c r="Z212" i="3" s="1"/>
  <c r="BD202" i="3"/>
  <c r="BC202" i="3"/>
  <c r="AY202" i="3"/>
  <c r="AV202" i="3"/>
  <c r="AU202" i="3"/>
  <c r="AN202" i="3"/>
  <c r="AM202" i="3"/>
  <c r="BJ201" i="3"/>
  <c r="BJ202" i="3" s="1"/>
  <c r="BI201" i="3"/>
  <c r="BI202" i="3" s="1"/>
  <c r="BH201" i="3"/>
  <c r="BH202" i="3" s="1"/>
  <c r="BG201" i="3"/>
  <c r="BG202" i="3" s="1"/>
  <c r="BF201" i="3"/>
  <c r="BF202" i="3" s="1"/>
  <c r="BE201" i="3"/>
  <c r="BE202" i="3" s="1"/>
  <c r="BD201" i="3"/>
  <c r="BC201" i="3"/>
  <c r="BB201" i="3"/>
  <c r="BB202" i="3" s="1"/>
  <c r="BA201" i="3"/>
  <c r="BA202" i="3" s="1"/>
  <c r="AZ201" i="3"/>
  <c r="AZ202" i="3" s="1"/>
  <c r="AY201" i="3"/>
  <c r="AX201" i="3"/>
  <c r="AX202" i="3" s="1"/>
  <c r="AW201" i="3"/>
  <c r="AW202" i="3" s="1"/>
  <c r="AV201" i="3"/>
  <c r="AU201" i="3"/>
  <c r="AT201" i="3"/>
  <c r="AT202" i="3" s="1"/>
  <c r="AS201" i="3"/>
  <c r="AS202" i="3" s="1"/>
  <c r="AR201" i="3"/>
  <c r="AR202" i="3" s="1"/>
  <c r="AQ201" i="3"/>
  <c r="AQ202" i="3" s="1"/>
  <c r="AP201" i="3"/>
  <c r="AP202" i="3" s="1"/>
  <c r="AO201" i="3"/>
  <c r="AO202" i="3" s="1"/>
  <c r="AN201" i="3"/>
  <c r="AM201" i="3"/>
  <c r="AL201" i="3"/>
  <c r="DR200" i="3"/>
  <c r="DP200" i="3"/>
  <c r="DS200" i="3" s="1"/>
  <c r="DZ199" i="3"/>
  <c r="DX199" i="3"/>
  <c r="DV199" i="3"/>
  <c r="DT199" i="3"/>
  <c r="DR199" i="3"/>
  <c r="DP199" i="3"/>
  <c r="DR194" i="3"/>
  <c r="DP194" i="3"/>
  <c r="U192" i="3"/>
  <c r="M192" i="3"/>
  <c r="L192" i="3"/>
  <c r="H192" i="3"/>
  <c r="E192" i="3"/>
  <c r="BM191" i="3"/>
  <c r="BL191" i="3"/>
  <c r="DT191" i="3" s="1"/>
  <c r="AV191" i="3"/>
  <c r="AT191" i="3"/>
  <c r="AM191" i="3"/>
  <c r="AE191" i="3"/>
  <c r="AA191" i="3"/>
  <c r="Y191" i="3"/>
  <c r="AK190" i="3"/>
  <c r="Z190" i="3"/>
  <c r="Y190" i="3"/>
  <c r="Y188" i="3"/>
  <c r="Y192" i="3" s="1"/>
  <c r="X188" i="3"/>
  <c r="X192" i="3" s="1"/>
  <c r="W188" i="3"/>
  <c r="W192" i="3" s="1"/>
  <c r="V188" i="3"/>
  <c r="V192" i="3" s="1"/>
  <c r="U188" i="3"/>
  <c r="T188" i="3"/>
  <c r="T192" i="3" s="1"/>
  <c r="S188" i="3"/>
  <c r="S192" i="3" s="1"/>
  <c r="R188" i="3"/>
  <c r="R192" i="3" s="1"/>
  <c r="Q188" i="3"/>
  <c r="Q192" i="3" s="1"/>
  <c r="P188" i="3"/>
  <c r="P192" i="3" s="1"/>
  <c r="O188" i="3"/>
  <c r="O192" i="3" s="1"/>
  <c r="N188" i="3"/>
  <c r="N192" i="3" s="1"/>
  <c r="M188" i="3"/>
  <c r="L188" i="3"/>
  <c r="K188" i="3"/>
  <c r="K192" i="3" s="1"/>
  <c r="J188" i="3"/>
  <c r="J192" i="3" s="1"/>
  <c r="I188" i="3"/>
  <c r="I192" i="3" s="1"/>
  <c r="H188" i="3"/>
  <c r="G188" i="3"/>
  <c r="G192" i="3" s="1"/>
  <c r="F188" i="3"/>
  <c r="F192" i="3" s="1"/>
  <c r="E188" i="3"/>
  <c r="D188" i="3"/>
  <c r="D192" i="3" s="1"/>
  <c r="C188" i="3"/>
  <c r="C192" i="3" s="1"/>
  <c r="B188" i="3"/>
  <c r="B192" i="3" s="1"/>
  <c r="DP187" i="3"/>
  <c r="CE187" i="3"/>
  <c r="CE191" i="3" s="1"/>
  <c r="BS187" i="3"/>
  <c r="BS191" i="3" s="1"/>
  <c r="BR187" i="3"/>
  <c r="BR191" i="3" s="1"/>
  <c r="BJ187" i="3"/>
  <c r="BJ191" i="3" s="1"/>
  <c r="BI187" i="3"/>
  <c r="BI191" i="3" s="1"/>
  <c r="BH187" i="3"/>
  <c r="BH191" i="3" s="1"/>
  <c r="BG187" i="3"/>
  <c r="BG191" i="3" s="1"/>
  <c r="BF187" i="3"/>
  <c r="BF191" i="3" s="1"/>
  <c r="BE187" i="3"/>
  <c r="BE191" i="3" s="1"/>
  <c r="BD187" i="3"/>
  <c r="BD191" i="3" s="1"/>
  <c r="BC187" i="3"/>
  <c r="BC191" i="3" s="1"/>
  <c r="BB187" i="3"/>
  <c r="BB191" i="3" s="1"/>
  <c r="BA187" i="3"/>
  <c r="BA191" i="3" s="1"/>
  <c r="AZ187" i="3"/>
  <c r="AZ191" i="3" s="1"/>
  <c r="AY187" i="3"/>
  <c r="AX187" i="3"/>
  <c r="AX191" i="3" s="1"/>
  <c r="AW187" i="3"/>
  <c r="AW191" i="3" s="1"/>
  <c r="AV187" i="3"/>
  <c r="AU187" i="3"/>
  <c r="AU191" i="3" s="1"/>
  <c r="AT187" i="3"/>
  <c r="AS187" i="3"/>
  <c r="AS191" i="3" s="1"/>
  <c r="AR187" i="3"/>
  <c r="AR191" i="3" s="1"/>
  <c r="AQ187" i="3"/>
  <c r="AQ191" i="3" s="1"/>
  <c r="AP187" i="3"/>
  <c r="AP191" i="3" s="1"/>
  <c r="AO187" i="3"/>
  <c r="AO191" i="3" s="1"/>
  <c r="AN187" i="3"/>
  <c r="AN191" i="3" s="1"/>
  <c r="AM187" i="3"/>
  <c r="AL187" i="3"/>
  <c r="AL191" i="3" s="1"/>
  <c r="AK187" i="3"/>
  <c r="AK191" i="3" s="1"/>
  <c r="AJ187" i="3"/>
  <c r="AJ191" i="3" s="1"/>
  <c r="AI187" i="3"/>
  <c r="AI191" i="3" s="1"/>
  <c r="AH187" i="3"/>
  <c r="AH191" i="3" s="1"/>
  <c r="AG187" i="3"/>
  <c r="AG191" i="3" s="1"/>
  <c r="AF187" i="3"/>
  <c r="AF191" i="3" s="1"/>
  <c r="AE187" i="3"/>
  <c r="AD187" i="3"/>
  <c r="AD191" i="3" s="1"/>
  <c r="AC187" i="3"/>
  <c r="AC191" i="3" s="1"/>
  <c r="AB187" i="3"/>
  <c r="AB191" i="3" s="1"/>
  <c r="AA187" i="3"/>
  <c r="Z187" i="3"/>
  <c r="BD186" i="3"/>
  <c r="BD190" i="3" s="1"/>
  <c r="AV186" i="3"/>
  <c r="AV190" i="3" s="1"/>
  <c r="AQ186" i="3"/>
  <c r="AQ190" i="3" s="1"/>
  <c r="AF186" i="3"/>
  <c r="AF190" i="3" s="1"/>
  <c r="AK185" i="3"/>
  <c r="AB185" i="3"/>
  <c r="AB182" i="3"/>
  <c r="DZ181" i="3"/>
  <c r="DX181" i="3"/>
  <c r="DV181" i="3"/>
  <c r="DT181" i="3"/>
  <c r="DR181" i="3"/>
  <c r="DP181" i="3"/>
  <c r="DN181" i="3"/>
  <c r="DM180" i="3"/>
  <c r="DL180" i="3"/>
  <c r="DK180" i="3"/>
  <c r="AY180" i="3"/>
  <c r="AB180" i="3"/>
  <c r="DZ179" i="3"/>
  <c r="EG178" i="3"/>
  <c r="EF178" i="3"/>
  <c r="EE178" i="3"/>
  <c r="ED178" i="3"/>
  <c r="DZ178" i="3"/>
  <c r="DU178" i="3"/>
  <c r="DT178" i="3"/>
  <c r="EH178" i="3" s="1"/>
  <c r="DH178" i="3"/>
  <c r="DH187" i="3" s="1"/>
  <c r="DH191" i="3" s="1"/>
  <c r="DG178" i="3"/>
  <c r="DG187" i="3" s="1"/>
  <c r="DG191" i="3" s="1"/>
  <c r="DF178" i="3"/>
  <c r="DF187" i="3" s="1"/>
  <c r="DF191" i="3" s="1"/>
  <c r="DE178" i="3"/>
  <c r="DE187" i="3" s="1"/>
  <c r="DE191" i="3" s="1"/>
  <c r="DD178" i="3"/>
  <c r="DD187" i="3" s="1"/>
  <c r="DD191" i="3" s="1"/>
  <c r="DC178" i="3"/>
  <c r="DC187" i="3" s="1"/>
  <c r="DC191" i="3" s="1"/>
  <c r="DB178" i="3"/>
  <c r="DB187" i="3" s="1"/>
  <c r="DB191" i="3" s="1"/>
  <c r="DA178" i="3"/>
  <c r="DA187" i="3" s="1"/>
  <c r="DA191" i="3" s="1"/>
  <c r="CZ178" i="3"/>
  <c r="CZ187" i="3" s="1"/>
  <c r="CZ191" i="3" s="1"/>
  <c r="CY178" i="3"/>
  <c r="CY187" i="3" s="1"/>
  <c r="CY191" i="3" s="1"/>
  <c r="CX178" i="3"/>
  <c r="CX187" i="3" s="1"/>
  <c r="CX191" i="3" s="1"/>
  <c r="CW178" i="3"/>
  <c r="CW187" i="3" s="1"/>
  <c r="CW191" i="3" s="1"/>
  <c r="CV178" i="3"/>
  <c r="CV187" i="3" s="1"/>
  <c r="CV191" i="3" s="1"/>
  <c r="CU178" i="3"/>
  <c r="CU187" i="3" s="1"/>
  <c r="CU191" i="3" s="1"/>
  <c r="CT178" i="3"/>
  <c r="CT187" i="3" s="1"/>
  <c r="CT191" i="3" s="1"/>
  <c r="CS178" i="3"/>
  <c r="CS187" i="3" s="1"/>
  <c r="CS191" i="3" s="1"/>
  <c r="CR178" i="3"/>
  <c r="CR187" i="3" s="1"/>
  <c r="CR191" i="3" s="1"/>
  <c r="CQ178" i="3"/>
  <c r="CQ187" i="3" s="1"/>
  <c r="CQ191" i="3" s="1"/>
  <c r="CP178" i="3"/>
  <c r="CP187" i="3" s="1"/>
  <c r="CP191" i="3" s="1"/>
  <c r="CO178" i="3"/>
  <c r="CO187" i="3" s="1"/>
  <c r="CO191" i="3" s="1"/>
  <c r="CN178" i="3"/>
  <c r="CN187" i="3" s="1"/>
  <c r="CN191" i="3" s="1"/>
  <c r="CM178" i="3"/>
  <c r="CM187" i="3" s="1"/>
  <c r="CM191" i="3" s="1"/>
  <c r="CL178" i="3"/>
  <c r="CL187" i="3" s="1"/>
  <c r="CL191" i="3" s="1"/>
  <c r="CK178" i="3"/>
  <c r="CJ178" i="3"/>
  <c r="CJ187" i="3" s="1"/>
  <c r="CJ191" i="3" s="1"/>
  <c r="CI178" i="3"/>
  <c r="CI187" i="3" s="1"/>
  <c r="CI191" i="3" s="1"/>
  <c r="CH178" i="3"/>
  <c r="CH187" i="3" s="1"/>
  <c r="CH191" i="3" s="1"/>
  <c r="CG178" i="3"/>
  <c r="CG187" i="3" s="1"/>
  <c r="CG191" i="3" s="1"/>
  <c r="CF178" i="3"/>
  <c r="CF187" i="3" s="1"/>
  <c r="CF191" i="3" s="1"/>
  <c r="CE178" i="3"/>
  <c r="CD178" i="3"/>
  <c r="CD187" i="3" s="1"/>
  <c r="CD191" i="3" s="1"/>
  <c r="CC178" i="3"/>
  <c r="CC187" i="3" s="1"/>
  <c r="CB178" i="3"/>
  <c r="CB187" i="3" s="1"/>
  <c r="CB191" i="3" s="1"/>
  <c r="CA178" i="3"/>
  <c r="CA187" i="3" s="1"/>
  <c r="BZ178" i="3"/>
  <c r="BZ187" i="3" s="1"/>
  <c r="BZ191" i="3" s="1"/>
  <c r="BY178" i="3"/>
  <c r="BY187" i="3" s="1"/>
  <c r="BX178" i="3"/>
  <c r="BW178" i="3"/>
  <c r="BW187" i="3" s="1"/>
  <c r="BW191" i="3" s="1"/>
  <c r="BV178" i="3"/>
  <c r="BV187" i="3" s="1"/>
  <c r="BV191" i="3" s="1"/>
  <c r="BU178" i="3"/>
  <c r="BU187" i="3" s="1"/>
  <c r="BU191" i="3" s="1"/>
  <c r="BT178" i="3"/>
  <c r="BT187" i="3" s="1"/>
  <c r="BT191" i="3" s="1"/>
  <c r="BS178" i="3"/>
  <c r="BR178" i="3"/>
  <c r="BQ178" i="3"/>
  <c r="BQ187" i="3" s="1"/>
  <c r="BQ191" i="3" s="1"/>
  <c r="BP178" i="3"/>
  <c r="BP187" i="3" s="1"/>
  <c r="BP191" i="3" s="1"/>
  <c r="BO178" i="3"/>
  <c r="BO187" i="3" s="1"/>
  <c r="BO191" i="3" s="1"/>
  <c r="BN178" i="3"/>
  <c r="BN187" i="3" s="1"/>
  <c r="BN191" i="3" s="1"/>
  <c r="BM178" i="3"/>
  <c r="BM187" i="3" s="1"/>
  <c r="BL178" i="3"/>
  <c r="BL187" i="3" s="1"/>
  <c r="DT187" i="3" s="1"/>
  <c r="DZ177" i="3"/>
  <c r="DZ176" i="3"/>
  <c r="AW176" i="3"/>
  <c r="EC175" i="3"/>
  <c r="BD175" i="3"/>
  <c r="BD180" i="3" s="1"/>
  <c r="BC175" i="3"/>
  <c r="BC186" i="3" s="1"/>
  <c r="BC190" i="3" s="1"/>
  <c r="BB175" i="3"/>
  <c r="BA175" i="3"/>
  <c r="BA186" i="3" s="1"/>
  <c r="BA190" i="3" s="1"/>
  <c r="AZ175" i="3"/>
  <c r="AY175" i="3"/>
  <c r="AW175" i="3"/>
  <c r="AW180" i="3" s="1"/>
  <c r="AV175" i="3"/>
  <c r="AV180" i="3" s="1"/>
  <c r="AT175" i="3"/>
  <c r="AS175" i="3"/>
  <c r="AS186" i="3" s="1"/>
  <c r="AS190" i="3" s="1"/>
  <c r="AQ175" i="3"/>
  <c r="AP175" i="3"/>
  <c r="AP186" i="3" s="1"/>
  <c r="AP190" i="3" s="1"/>
  <c r="AO175" i="3"/>
  <c r="AM175" i="3"/>
  <c r="AM186" i="3" s="1"/>
  <c r="AM190" i="3" s="1"/>
  <c r="AL175" i="3"/>
  <c r="AK175" i="3"/>
  <c r="AK186" i="3" s="1"/>
  <c r="AJ175" i="3"/>
  <c r="AJ186" i="3" s="1"/>
  <c r="AJ190" i="3" s="1"/>
  <c r="AI175" i="3"/>
  <c r="AI186" i="3" s="1"/>
  <c r="AI190" i="3" s="1"/>
  <c r="AH175" i="3"/>
  <c r="AH186" i="3" s="1"/>
  <c r="AH190" i="3" s="1"/>
  <c r="AG175" i="3"/>
  <c r="AF175" i="3"/>
  <c r="AE175" i="3"/>
  <c r="AE186" i="3" s="1"/>
  <c r="AE190" i="3" s="1"/>
  <c r="AD175" i="3"/>
  <c r="AC175" i="3"/>
  <c r="AC186" i="3" s="1"/>
  <c r="AC190" i="3" s="1"/>
  <c r="AB175" i="3"/>
  <c r="AB186" i="3" s="1"/>
  <c r="AB190" i="3" s="1"/>
  <c r="AA175" i="3"/>
  <c r="Z175" i="3"/>
  <c r="Z186" i="3" s="1"/>
  <c r="EJ174" i="3"/>
  <c r="EI174" i="3"/>
  <c r="EH174" i="3"/>
  <c r="EG174" i="3"/>
  <c r="EF174" i="3"/>
  <c r="EE174" i="3"/>
  <c r="ED174" i="3"/>
  <c r="DZ174" i="3"/>
  <c r="DX174" i="3"/>
  <c r="DI174" i="3"/>
  <c r="BX174" i="3"/>
  <c r="BK174" i="3"/>
  <c r="AX174" i="3"/>
  <c r="EI173" i="3"/>
  <c r="DZ173" i="3"/>
  <c r="EA173" i="3" s="1"/>
  <c r="DY173" i="3"/>
  <c r="DX173" i="3"/>
  <c r="DW173" i="3"/>
  <c r="DV173" i="3"/>
  <c r="DT173" i="3"/>
  <c r="DR173" i="3"/>
  <c r="EG173" i="3" s="1"/>
  <c r="DN173" i="3"/>
  <c r="DI173" i="3"/>
  <c r="BX173" i="3"/>
  <c r="BK173" i="3"/>
  <c r="AU173" i="3"/>
  <c r="AR173" i="3"/>
  <c r="AO173" i="3"/>
  <c r="AO211" i="3" s="1"/>
  <c r="EJ172" i="3"/>
  <c r="EG172" i="3"/>
  <c r="EF172" i="3"/>
  <c r="EE172" i="3" s="1"/>
  <c r="ED172" i="3"/>
  <c r="DS172" i="3"/>
  <c r="DR172" i="3"/>
  <c r="DP172" i="3"/>
  <c r="DN172" i="3"/>
  <c r="EB172" i="3" s="1"/>
  <c r="DJ172" i="3"/>
  <c r="DI172" i="3"/>
  <c r="BK172" i="3"/>
  <c r="AO172" i="3"/>
  <c r="AO210" i="3" s="1"/>
  <c r="EJ171" i="3"/>
  <c r="DQ171" i="3"/>
  <c r="DP171" i="3"/>
  <c r="EF171" i="3" s="1"/>
  <c r="DN171" i="3"/>
  <c r="EB171" i="3" s="1"/>
  <c r="DI171" i="3"/>
  <c r="AN171" i="3"/>
  <c r="EG170" i="3"/>
  <c r="DR170" i="3"/>
  <c r="DP170" i="3"/>
  <c r="DN170" i="3"/>
  <c r="EB170" i="3" s="1"/>
  <c r="DJ170" i="3"/>
  <c r="DI170" i="3"/>
  <c r="BK170" i="3"/>
  <c r="AX170" i="3"/>
  <c r="AN170" i="3"/>
  <c r="DZ168" i="3"/>
  <c r="DX168" i="3"/>
  <c r="EC167" i="3"/>
  <c r="EC180" i="3" s="1"/>
  <c r="DI167" i="3"/>
  <c r="BD167" i="3"/>
  <c r="BD185" i="3" s="1"/>
  <c r="BD189" i="3" s="1"/>
  <c r="BD192" i="3" s="1"/>
  <c r="BC167" i="3"/>
  <c r="BC185" i="3" s="1"/>
  <c r="BB167" i="3"/>
  <c r="BB185" i="3" s="1"/>
  <c r="BA167" i="3"/>
  <c r="BA185" i="3" s="1"/>
  <c r="AZ167" i="3"/>
  <c r="AZ185" i="3" s="1"/>
  <c r="AY167" i="3"/>
  <c r="AY185" i="3" s="1"/>
  <c r="AW167" i="3"/>
  <c r="AW185" i="3" s="1"/>
  <c r="AV167" i="3"/>
  <c r="AV185" i="3" s="1"/>
  <c r="AU167" i="3"/>
  <c r="AU185" i="3" s="1"/>
  <c r="AT167" i="3"/>
  <c r="AT185" i="3" s="1"/>
  <c r="AS167" i="3"/>
  <c r="AS185" i="3" s="1"/>
  <c r="AR167" i="3"/>
  <c r="AR185" i="3" s="1"/>
  <c r="AM167" i="3"/>
  <c r="AM185" i="3" s="1"/>
  <c r="AL167" i="3"/>
  <c r="AK167" i="3"/>
  <c r="AI167" i="3"/>
  <c r="AH167" i="3"/>
  <c r="AH185" i="3" s="1"/>
  <c r="AG167" i="3"/>
  <c r="AG185" i="3" s="1"/>
  <c r="AE167" i="3"/>
  <c r="AE185" i="3" s="1"/>
  <c r="AD167" i="3"/>
  <c r="AD185" i="3" s="1"/>
  <c r="AC167" i="3"/>
  <c r="AC185" i="3" s="1"/>
  <c r="AB167" i="3"/>
  <c r="AA167" i="3"/>
  <c r="Z167" i="3"/>
  <c r="Z185" i="3" s="1"/>
  <c r="EI166" i="3"/>
  <c r="ED166" i="3"/>
  <c r="DZ166" i="3"/>
  <c r="EA166" i="3" s="1"/>
  <c r="DY166" i="3"/>
  <c r="DX166" i="3"/>
  <c r="DV166" i="3"/>
  <c r="DT166" i="3"/>
  <c r="DS166" i="3"/>
  <c r="DR166" i="3"/>
  <c r="EG166" i="3" s="1"/>
  <c r="DP166" i="3"/>
  <c r="EF166" i="3" s="1"/>
  <c r="BX166" i="3"/>
  <c r="BK166" i="3"/>
  <c r="AJ166" i="3"/>
  <c r="EJ165" i="3"/>
  <c r="EI165" i="3"/>
  <c r="EH165" i="3"/>
  <c r="EG165" i="3"/>
  <c r="ED165" i="3"/>
  <c r="EB165" i="3"/>
  <c r="DZ165" i="3"/>
  <c r="DX165" i="3"/>
  <c r="DY165" i="3" s="1"/>
  <c r="DV165" i="3"/>
  <c r="DW165" i="3" s="1"/>
  <c r="DU165" i="3"/>
  <c r="DT165" i="3"/>
  <c r="DR165" i="3"/>
  <c r="DS165" i="3" s="1"/>
  <c r="DP165" i="3"/>
  <c r="EF165" i="3" s="1"/>
  <c r="EE165" i="3" s="1"/>
  <c r="DN165" i="3"/>
  <c r="DI165" i="3"/>
  <c r="BX165" i="3"/>
  <c r="BK165" i="3"/>
  <c r="AX165" i="3"/>
  <c r="EC164" i="3"/>
  <c r="EB164" i="3"/>
  <c r="DN164" i="3"/>
  <c r="DI164" i="3"/>
  <c r="AX164" i="3"/>
  <c r="AP164" i="3"/>
  <c r="AP167" i="3" s="1"/>
  <c r="AP185" i="3" s="1"/>
  <c r="AN164" i="3"/>
  <c r="EF163" i="3"/>
  <c r="EJ163" i="3" s="1"/>
  <c r="EC163" i="3"/>
  <c r="DN163" i="3"/>
  <c r="EB163" i="3" s="1"/>
  <c r="DI163" i="3"/>
  <c r="AQ163" i="3"/>
  <c r="ED163" i="3" s="1"/>
  <c r="AN163" i="3"/>
  <c r="DP163" i="3" s="1"/>
  <c r="DQ163" i="3" s="1"/>
  <c r="EF162" i="3"/>
  <c r="ED162" i="3"/>
  <c r="DP162" i="3"/>
  <c r="DN162" i="3"/>
  <c r="EB162" i="3" s="1"/>
  <c r="DI162" i="3"/>
  <c r="AX162" i="3"/>
  <c r="AX207" i="3" s="1"/>
  <c r="EJ161" i="3"/>
  <c r="EF161" i="3"/>
  <c r="EC161" i="3"/>
  <c r="DP161" i="3"/>
  <c r="DI161" i="3"/>
  <c r="AP161" i="3"/>
  <c r="AO161" i="3"/>
  <c r="AO206" i="3" s="1"/>
  <c r="AN161" i="3"/>
  <c r="AF161" i="3"/>
  <c r="EH160" i="3"/>
  <c r="EC160" i="3"/>
  <c r="EC182" i="3" s="1"/>
  <c r="EB160" i="3"/>
  <c r="DZ160" i="3"/>
  <c r="EA160" i="3" s="1"/>
  <c r="DX160" i="3"/>
  <c r="DV160" i="3"/>
  <c r="DT160" i="3"/>
  <c r="DR160" i="3"/>
  <c r="DN160" i="3"/>
  <c r="DJ160" i="3"/>
  <c r="DI160" i="3"/>
  <c r="BX160" i="3"/>
  <c r="BK160" i="3"/>
  <c r="AX160" i="3"/>
  <c r="AQ160" i="3"/>
  <c r="AX158" i="3"/>
  <c r="DA155" i="3"/>
  <c r="DA172" i="3" s="1"/>
  <c r="DA210" i="3" s="1"/>
  <c r="CX155" i="3"/>
  <c r="CX172" i="3" s="1"/>
  <c r="CX210" i="3" s="1"/>
  <c r="CS155" i="3"/>
  <c r="CS172" i="3" s="1"/>
  <c r="CS210" i="3" s="1"/>
  <c r="BZ155" i="3"/>
  <c r="BZ172" i="3" s="1"/>
  <c r="BZ210" i="3" s="1"/>
  <c r="BL155" i="3"/>
  <c r="BL172" i="3" s="1"/>
  <c r="AL155" i="3"/>
  <c r="Z155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I155" i="3" s="1"/>
  <c r="CI172" i="3" s="1"/>
  <c r="CI210" i="3" s="1"/>
  <c r="CH153" i="3"/>
  <c r="CG153" i="3"/>
  <c r="CF153" i="3"/>
  <c r="CE153" i="3"/>
  <c r="CD153" i="3"/>
  <c r="CC153" i="3"/>
  <c r="CB153" i="3"/>
  <c r="CA153" i="3"/>
  <c r="BZ153" i="3"/>
  <c r="BY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W153" i="3"/>
  <c r="AV153" i="3"/>
  <c r="AU153" i="3"/>
  <c r="AT153" i="3"/>
  <c r="AS153" i="3"/>
  <c r="AR153" i="3"/>
  <c r="AR155" i="3" s="1"/>
  <c r="AQ153" i="3"/>
  <c r="AP153" i="3"/>
  <c r="AO153" i="3"/>
  <c r="AN153" i="3"/>
  <c r="AM153" i="3"/>
  <c r="AL153" i="3"/>
  <c r="DX147" i="3"/>
  <c r="DH147" i="3"/>
  <c r="DG147" i="3"/>
  <c r="DF147" i="3"/>
  <c r="DE147" i="3"/>
  <c r="DD147" i="3"/>
  <c r="DC147" i="3"/>
  <c r="DB147" i="3"/>
  <c r="DB155" i="3" s="1"/>
  <c r="DB172" i="3" s="1"/>
  <c r="DB210" i="3" s="1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DZ147" i="3" s="1"/>
  <c r="CC147" i="3"/>
  <c r="CB147" i="3"/>
  <c r="CA147" i="3"/>
  <c r="BZ147" i="3"/>
  <c r="BY147" i="3"/>
  <c r="BW147" i="3"/>
  <c r="BV147" i="3"/>
  <c r="BU147" i="3"/>
  <c r="BU155" i="3" s="1"/>
  <c r="BU172" i="3" s="1"/>
  <c r="BU210" i="3" s="1"/>
  <c r="BT147" i="3"/>
  <c r="BS147" i="3"/>
  <c r="BR147" i="3"/>
  <c r="BQ147" i="3"/>
  <c r="BQ155" i="3" s="1"/>
  <c r="BQ172" i="3" s="1"/>
  <c r="BQ210" i="3" s="1"/>
  <c r="BP147" i="3"/>
  <c r="BO147" i="3"/>
  <c r="BN147" i="3"/>
  <c r="BM147" i="3"/>
  <c r="BL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W147" i="3"/>
  <c r="AV147" i="3"/>
  <c r="AU147" i="3"/>
  <c r="AU155" i="3" s="1"/>
  <c r="AT147" i="3"/>
  <c r="AS147" i="3"/>
  <c r="AR147" i="3"/>
  <c r="AQ147" i="3"/>
  <c r="AP147" i="3"/>
  <c r="AO147" i="3"/>
  <c r="AN147" i="3"/>
  <c r="AM147" i="3"/>
  <c r="AM155" i="3" s="1"/>
  <c r="AL147" i="3"/>
  <c r="DH142" i="3"/>
  <c r="DG142" i="3"/>
  <c r="DF142" i="3"/>
  <c r="DE142" i="3"/>
  <c r="DD142" i="3"/>
  <c r="DD155" i="3" s="1"/>
  <c r="DD172" i="3" s="1"/>
  <c r="DD210" i="3" s="1"/>
  <c r="DC142" i="3"/>
  <c r="DC155" i="3" s="1"/>
  <c r="DC172" i="3" s="1"/>
  <c r="DC210" i="3" s="1"/>
  <c r="DB142" i="3"/>
  <c r="DA142" i="3"/>
  <c r="CZ142" i="3"/>
  <c r="CY142" i="3"/>
  <c r="CX142" i="3"/>
  <c r="CW142" i="3"/>
  <c r="CV142" i="3"/>
  <c r="CV155" i="3" s="1"/>
  <c r="CV172" i="3" s="1"/>
  <c r="CV210" i="3" s="1"/>
  <c r="CU142" i="3"/>
  <c r="CU155" i="3" s="1"/>
  <c r="CU172" i="3" s="1"/>
  <c r="CU210" i="3" s="1"/>
  <c r="CT142" i="3"/>
  <c r="CS142" i="3"/>
  <c r="CR142" i="3"/>
  <c r="CR155" i="3" s="1"/>
  <c r="CR172" i="3" s="1"/>
  <c r="CR210" i="3" s="1"/>
  <c r="CQ142" i="3"/>
  <c r="CP142" i="3"/>
  <c r="CO142" i="3"/>
  <c r="CN142" i="3"/>
  <c r="CN155" i="3" s="1"/>
  <c r="CN172" i="3" s="1"/>
  <c r="CN210" i="3" s="1"/>
  <c r="CM142" i="3"/>
  <c r="CM155" i="3" s="1"/>
  <c r="CM172" i="3" s="1"/>
  <c r="CM210" i="3" s="1"/>
  <c r="CL142" i="3"/>
  <c r="CK142" i="3"/>
  <c r="CK155" i="3" s="1"/>
  <c r="CK172" i="3" s="1"/>
  <c r="CJ142" i="3"/>
  <c r="CJ155" i="3" s="1"/>
  <c r="CJ172" i="3" s="1"/>
  <c r="CJ210" i="3" s="1"/>
  <c r="CI142" i="3"/>
  <c r="CH142" i="3"/>
  <c r="CG142" i="3"/>
  <c r="CF142" i="3"/>
  <c r="CF155" i="3" s="1"/>
  <c r="CF172" i="3" s="1"/>
  <c r="CF210" i="3" s="1"/>
  <c r="CE142" i="3"/>
  <c r="CE155" i="3" s="1"/>
  <c r="CE172" i="3" s="1"/>
  <c r="CE210" i="3" s="1"/>
  <c r="CD142" i="3"/>
  <c r="CC142" i="3"/>
  <c r="CB142" i="3"/>
  <c r="CA142" i="3"/>
  <c r="BZ142" i="3"/>
  <c r="BY142" i="3"/>
  <c r="BW142" i="3"/>
  <c r="BW155" i="3" s="1"/>
  <c r="BW172" i="3" s="1"/>
  <c r="BW210" i="3" s="1"/>
  <c r="BV142" i="3"/>
  <c r="BV155" i="3" s="1"/>
  <c r="BV172" i="3" s="1"/>
  <c r="BV210" i="3" s="1"/>
  <c r="BU142" i="3"/>
  <c r="BT142" i="3"/>
  <c r="BT155" i="3" s="1"/>
  <c r="BT172" i="3" s="1"/>
  <c r="BT210" i="3" s="1"/>
  <c r="BS142" i="3"/>
  <c r="BR142" i="3"/>
  <c r="BQ142" i="3"/>
  <c r="BP142" i="3"/>
  <c r="BO142" i="3"/>
  <c r="BO155" i="3" s="1"/>
  <c r="BO172" i="3" s="1"/>
  <c r="BO210" i="3" s="1"/>
  <c r="BN142" i="3"/>
  <c r="BN155" i="3" s="1"/>
  <c r="BN172" i="3" s="1"/>
  <c r="BN210" i="3" s="1"/>
  <c r="BM142" i="3"/>
  <c r="BL142" i="3"/>
  <c r="DT142" i="3" s="1"/>
  <c r="BJ142" i="3"/>
  <c r="BI142" i="3"/>
  <c r="BH142" i="3"/>
  <c r="BG142" i="3"/>
  <c r="BF142" i="3"/>
  <c r="BF155" i="3" s="1"/>
  <c r="BE142" i="3"/>
  <c r="BE155" i="3" s="1"/>
  <c r="BD142" i="3"/>
  <c r="BC142" i="3"/>
  <c r="BC155" i="3" s="1"/>
  <c r="BB142" i="3"/>
  <c r="BB155" i="3" s="1"/>
  <c r="BA142" i="3"/>
  <c r="AZ142" i="3"/>
  <c r="AY142" i="3"/>
  <c r="AW142" i="3"/>
  <c r="AW155" i="3" s="1"/>
  <c r="AV142" i="3"/>
  <c r="AV155" i="3" s="1"/>
  <c r="AU142" i="3"/>
  <c r="AT142" i="3"/>
  <c r="AT155" i="3" s="1"/>
  <c r="AS142" i="3"/>
  <c r="AR142" i="3"/>
  <c r="AQ142" i="3"/>
  <c r="AP142" i="3"/>
  <c r="AO142" i="3"/>
  <c r="AO155" i="3" s="1"/>
  <c r="AN142" i="3"/>
  <c r="AN155" i="3" s="1"/>
  <c r="AM142" i="3"/>
  <c r="AL142" i="3"/>
  <c r="DA136" i="3"/>
  <c r="CY136" i="3"/>
  <c r="CP136" i="3"/>
  <c r="CK136" i="3"/>
  <c r="CA136" i="3"/>
  <c r="BW136" i="3"/>
  <c r="BT136" i="3"/>
  <c r="BR136" i="3"/>
  <c r="BO136" i="3"/>
  <c r="BL136" i="3"/>
  <c r="AW136" i="3"/>
  <c r="AT136" i="3"/>
  <c r="AR136" i="3"/>
  <c r="AO136" i="3"/>
  <c r="AL136" i="3"/>
  <c r="CK134" i="3"/>
  <c r="CA134" i="3"/>
  <c r="BT134" i="3"/>
  <c r="BQ134" i="3"/>
  <c r="AT134" i="3"/>
  <c r="AR134" i="3"/>
  <c r="AL134" i="3"/>
  <c r="CQ132" i="3"/>
  <c r="CQ134" i="3" s="1"/>
  <c r="CP132" i="3"/>
  <c r="CP134" i="3" s="1"/>
  <c r="CK132" i="3"/>
  <c r="CC132" i="3"/>
  <c r="CC134" i="3" s="1"/>
  <c r="BZ132" i="3"/>
  <c r="BZ134" i="3" s="1"/>
  <c r="BW132" i="3"/>
  <c r="BW134" i="3" s="1"/>
  <c r="BT132" i="3"/>
  <c r="BR132" i="3"/>
  <c r="BR134" i="3" s="1"/>
  <c r="BQ132" i="3"/>
  <c r="BO132" i="3"/>
  <c r="BO134" i="3" s="1"/>
  <c r="BL132" i="3"/>
  <c r="BL134" i="3" s="1"/>
  <c r="AW132" i="3"/>
  <c r="AW134" i="3" s="1"/>
  <c r="AT132" i="3"/>
  <c r="AR132" i="3"/>
  <c r="AQ132" i="3"/>
  <c r="AQ134" i="3" s="1"/>
  <c r="AO132" i="3"/>
  <c r="AO134" i="3" s="1"/>
  <c r="AL132" i="3"/>
  <c r="CY131" i="3"/>
  <c r="CZ131" i="3" s="1"/>
  <c r="DA131" i="3" s="1"/>
  <c r="CX131" i="3"/>
  <c r="CS131" i="3"/>
  <c r="CR131" i="3"/>
  <c r="CP131" i="3"/>
  <c r="CQ131" i="3" s="1"/>
  <c r="CQ136" i="3" s="1"/>
  <c r="CO131" i="3"/>
  <c r="CM131" i="3"/>
  <c r="CN131" i="3" s="1"/>
  <c r="CL131" i="3"/>
  <c r="CB131" i="3"/>
  <c r="CC131" i="3" s="1"/>
  <c r="CA131" i="3"/>
  <c r="CA132" i="3" s="1"/>
  <c r="BZ131" i="3"/>
  <c r="BA131" i="3"/>
  <c r="AZ131" i="3"/>
  <c r="DH130" i="3"/>
  <c r="DG130" i="3"/>
  <c r="DF130" i="3"/>
  <c r="DE130" i="3"/>
  <c r="DD130" i="3"/>
  <c r="DC130" i="3"/>
  <c r="DB130" i="3"/>
  <c r="DA130" i="3"/>
  <c r="CZ130" i="3"/>
  <c r="CY130" i="3"/>
  <c r="CX130" i="3"/>
  <c r="CX136" i="3" s="1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Z136" i="3" s="1"/>
  <c r="BY130" i="3"/>
  <c r="BW130" i="3"/>
  <c r="BV130" i="3"/>
  <c r="BU130" i="3"/>
  <c r="BT130" i="3"/>
  <c r="BS130" i="3"/>
  <c r="BS136" i="3" s="1"/>
  <c r="BR130" i="3"/>
  <c r="BQ130" i="3"/>
  <c r="BQ136" i="3" s="1"/>
  <c r="BP130" i="3"/>
  <c r="BO130" i="3"/>
  <c r="BN130" i="3"/>
  <c r="BM130" i="3"/>
  <c r="BM132" i="3" s="1"/>
  <c r="BM134" i="3" s="1"/>
  <c r="BL130" i="3"/>
  <c r="BJ130" i="3"/>
  <c r="BI130" i="3"/>
  <c r="BH130" i="3"/>
  <c r="BG130" i="3"/>
  <c r="BF130" i="3"/>
  <c r="BE130" i="3"/>
  <c r="BD130" i="3"/>
  <c r="BC130" i="3"/>
  <c r="BB130" i="3"/>
  <c r="BA130" i="3"/>
  <c r="AZ130" i="3"/>
  <c r="AZ136" i="3" s="1"/>
  <c r="AY130" i="3"/>
  <c r="AW130" i="3"/>
  <c r="AV130" i="3"/>
  <c r="AU130" i="3"/>
  <c r="AT130" i="3"/>
  <c r="AS130" i="3"/>
  <c r="AS136" i="3" s="1"/>
  <c r="AR130" i="3"/>
  <c r="AQ130" i="3"/>
  <c r="AQ136" i="3" s="1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Z124" i="3"/>
  <c r="DZ115" i="3"/>
  <c r="DX115" i="3"/>
  <c r="DV115" i="3"/>
  <c r="BC106" i="3"/>
  <c r="AU106" i="3"/>
  <c r="AQ106" i="3"/>
  <c r="AM106" i="3"/>
  <c r="AM114" i="3" s="1"/>
  <c r="AM116" i="3" s="1"/>
  <c r="AL106" i="3"/>
  <c r="AL109" i="3" s="1"/>
  <c r="AL111" i="3" s="1"/>
  <c r="AQ104" i="3"/>
  <c r="AP104" i="3"/>
  <c r="AM104" i="3"/>
  <c r="AZ102" i="3"/>
  <c r="AZ104" i="3" s="1"/>
  <c r="AY102" i="3"/>
  <c r="AY104" i="3" s="1"/>
  <c r="AU102" i="3"/>
  <c r="AU104" i="3" s="1"/>
  <c r="AP102" i="3"/>
  <c r="AO102" i="3"/>
  <c r="AO104" i="3" s="1"/>
  <c r="AM102" i="3"/>
  <c r="AL102" i="3"/>
  <c r="AL104" i="3" s="1"/>
  <c r="BB101" i="3"/>
  <c r="BC101" i="3" s="1"/>
  <c r="AZ101" i="3"/>
  <c r="BA101" i="3" s="1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J100" i="3"/>
  <c r="BI100" i="3"/>
  <c r="BH100" i="3"/>
  <c r="BG100" i="3"/>
  <c r="BF100" i="3"/>
  <c r="BE100" i="3"/>
  <c r="BD100" i="3"/>
  <c r="BC100" i="3"/>
  <c r="BB100" i="3"/>
  <c r="BB102" i="3" s="1"/>
  <c r="BB104" i="3" s="1"/>
  <c r="BA100" i="3"/>
  <c r="AZ100" i="3"/>
  <c r="AZ106" i="3" s="1"/>
  <c r="AY100" i="3"/>
  <c r="AY106" i="3" s="1"/>
  <c r="AW100" i="3"/>
  <c r="AW102" i="3" s="1"/>
  <c r="AW104" i="3" s="1"/>
  <c r="AV100" i="3"/>
  <c r="AV102" i="3" s="1"/>
  <c r="AV104" i="3" s="1"/>
  <c r="AU100" i="3"/>
  <c r="AT100" i="3"/>
  <c r="AT102" i="3" s="1"/>
  <c r="AT104" i="3" s="1"/>
  <c r="AS100" i="3"/>
  <c r="AS102" i="3" s="1"/>
  <c r="AS104" i="3" s="1"/>
  <c r="AR100" i="3"/>
  <c r="AQ100" i="3"/>
  <c r="AQ102" i="3" s="1"/>
  <c r="AP100" i="3"/>
  <c r="AP106" i="3" s="1"/>
  <c r="AO100" i="3"/>
  <c r="AO106" i="3" s="1"/>
  <c r="AN100" i="3"/>
  <c r="AN102" i="3" s="1"/>
  <c r="AN104" i="3" s="1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DT93" i="3"/>
  <c r="DG93" i="3"/>
  <c r="DE93" i="3"/>
  <c r="DC93" i="3"/>
  <c r="DB93" i="3"/>
  <c r="CZ93" i="3"/>
  <c r="CY93" i="3"/>
  <c r="CW93" i="3"/>
  <c r="DZ93" i="3" s="1"/>
  <c r="CU93" i="3"/>
  <c r="CS93" i="3"/>
  <c r="CQ93" i="3"/>
  <c r="CP93" i="3"/>
  <c r="CN93" i="3"/>
  <c r="CM93" i="3"/>
  <c r="CK93" i="3"/>
  <c r="DX93" i="3" s="1"/>
  <c r="CJ93" i="3"/>
  <c r="DV93" i="3" s="1"/>
  <c r="CI93" i="3"/>
  <c r="CG93" i="3"/>
  <c r="CE93" i="3"/>
  <c r="CD93" i="3"/>
  <c r="CB93" i="3"/>
  <c r="CA93" i="3"/>
  <c r="BY93" i="3"/>
  <c r="BV93" i="3"/>
  <c r="BP93" i="3"/>
  <c r="BM93" i="3"/>
  <c r="BI93" i="3"/>
  <c r="BF93" i="3"/>
  <c r="BC93" i="3"/>
  <c r="AZ93" i="3"/>
  <c r="DR93" i="3" s="1"/>
  <c r="AU93" i="3"/>
  <c r="AR93" i="3"/>
  <c r="AM93" i="3"/>
  <c r="AL93" i="3"/>
  <c r="CK88" i="3"/>
  <c r="BN88" i="3"/>
  <c r="BN94" i="3" s="1"/>
  <c r="BN170" i="3" s="1"/>
  <c r="CY86" i="3"/>
  <c r="CY88" i="3" s="1"/>
  <c r="CY94" i="3" s="1"/>
  <c r="CY170" i="3" s="1"/>
  <c r="CL86" i="3"/>
  <c r="CL88" i="3" s="1"/>
  <c r="CL94" i="3" s="1"/>
  <c r="CL170" i="3" s="1"/>
  <c r="BA86" i="3"/>
  <c r="BA88" i="3" s="1"/>
  <c r="BA94" i="3" s="1"/>
  <c r="AY86" i="3"/>
  <c r="AO86" i="3"/>
  <c r="AO88" i="3" s="1"/>
  <c r="AO94" i="3" s="1"/>
  <c r="CY82" i="3"/>
  <c r="CY84" i="3" s="1"/>
  <c r="CK82" i="3"/>
  <c r="CK84" i="3" s="1"/>
  <c r="CA82" i="3"/>
  <c r="CA84" i="3" s="1"/>
  <c r="BA82" i="3"/>
  <c r="BA84" i="3" s="1"/>
  <c r="AW82" i="3"/>
  <c r="AW84" i="3" s="1"/>
  <c r="AV82" i="3"/>
  <c r="AV84" i="3" s="1"/>
  <c r="AN82" i="3"/>
  <c r="AN84" i="3" s="1"/>
  <c r="AM82" i="3"/>
  <c r="AM84" i="3" s="1"/>
  <c r="DA81" i="3"/>
  <c r="DB81" i="3" s="1"/>
  <c r="CZ81" i="3"/>
  <c r="CY81" i="3"/>
  <c r="CX81" i="3"/>
  <c r="CL81" i="3"/>
  <c r="CM81" i="3" s="1"/>
  <c r="CN81" i="3" s="1"/>
  <c r="CO81" i="3" s="1"/>
  <c r="CP81" i="3" s="1"/>
  <c r="CQ81" i="3" s="1"/>
  <c r="CR81" i="3" s="1"/>
  <c r="CS81" i="3" s="1"/>
  <c r="BZ81" i="3"/>
  <c r="CA81" i="3" s="1"/>
  <c r="CB81" i="3" s="1"/>
  <c r="CC81" i="3" s="1"/>
  <c r="BM81" i="3"/>
  <c r="BN81" i="3" s="1"/>
  <c r="BN86" i="3" s="1"/>
  <c r="AZ81" i="3"/>
  <c r="BA81" i="3" s="1"/>
  <c r="BB81" i="3" s="1"/>
  <c r="BC81" i="3" s="1"/>
  <c r="AY81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O82" i="3" s="1"/>
  <c r="CO84" i="3" s="1"/>
  <c r="CN80" i="3"/>
  <c r="CN82" i="3" s="1"/>
  <c r="CN84" i="3" s="1"/>
  <c r="CM80" i="3"/>
  <c r="CL80" i="3"/>
  <c r="CL82" i="3" s="1"/>
  <c r="CL84" i="3" s="1"/>
  <c r="CK80" i="3"/>
  <c r="CK86" i="3" s="1"/>
  <c r="CJ80" i="3"/>
  <c r="CI80" i="3"/>
  <c r="CH80" i="3"/>
  <c r="CG80" i="3"/>
  <c r="CF80" i="3"/>
  <c r="CE80" i="3"/>
  <c r="CD80" i="3"/>
  <c r="CC80" i="3"/>
  <c r="CB80" i="3"/>
  <c r="CB82" i="3" s="1"/>
  <c r="CB84" i="3" s="1"/>
  <c r="CA80" i="3"/>
  <c r="BZ80" i="3"/>
  <c r="BY80" i="3"/>
  <c r="BW80" i="3"/>
  <c r="BV80" i="3"/>
  <c r="BU80" i="3"/>
  <c r="BT80" i="3"/>
  <c r="BS80" i="3"/>
  <c r="BR80" i="3"/>
  <c r="BQ80" i="3"/>
  <c r="BP80" i="3"/>
  <c r="BO80" i="3"/>
  <c r="BN80" i="3"/>
  <c r="BM80" i="3"/>
  <c r="BM82" i="3" s="1"/>
  <c r="BM84" i="3" s="1"/>
  <c r="BL80" i="3"/>
  <c r="BL82" i="3" s="1"/>
  <c r="BL84" i="3" s="1"/>
  <c r="BJ80" i="3"/>
  <c r="BI80" i="3"/>
  <c r="BH80" i="3"/>
  <c r="BG80" i="3"/>
  <c r="BF80" i="3"/>
  <c r="BE80" i="3"/>
  <c r="BD80" i="3"/>
  <c r="BC80" i="3"/>
  <c r="BB80" i="3"/>
  <c r="BA80" i="3"/>
  <c r="AZ80" i="3"/>
  <c r="AY80" i="3"/>
  <c r="AY82" i="3" s="1"/>
  <c r="AY84" i="3" s="1"/>
  <c r="AW80" i="3"/>
  <c r="AW86" i="3" s="1"/>
  <c r="AW88" i="3" s="1"/>
  <c r="AW94" i="3" s="1"/>
  <c r="AV80" i="3"/>
  <c r="AV86" i="3" s="1"/>
  <c r="AV88" i="3" s="1"/>
  <c r="AV94" i="3" s="1"/>
  <c r="AU80" i="3"/>
  <c r="AU82" i="3" s="1"/>
  <c r="AU84" i="3" s="1"/>
  <c r="AT80" i="3"/>
  <c r="AT82" i="3" s="1"/>
  <c r="AT84" i="3" s="1"/>
  <c r="AS80" i="3"/>
  <c r="AS82" i="3" s="1"/>
  <c r="AS84" i="3" s="1"/>
  <c r="AR80" i="3"/>
  <c r="AR82" i="3" s="1"/>
  <c r="AR84" i="3" s="1"/>
  <c r="AQ80" i="3"/>
  <c r="AP80" i="3"/>
  <c r="AP86" i="3" s="1"/>
  <c r="AP88" i="3" s="1"/>
  <c r="AP94" i="3" s="1"/>
  <c r="AO80" i="3"/>
  <c r="AO82" i="3" s="1"/>
  <c r="AO84" i="3" s="1"/>
  <c r="AN80" i="3"/>
  <c r="AN86" i="3" s="1"/>
  <c r="AN88" i="3" s="1"/>
  <c r="AN94" i="3" s="1"/>
  <c r="AM80" i="3"/>
  <c r="AM86" i="3" s="1"/>
  <c r="AM88" i="3" s="1"/>
  <c r="AM94" i="3" s="1"/>
  <c r="AL80" i="3"/>
  <c r="AL82" i="3" s="1"/>
  <c r="AL84" i="3" s="1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Z79" i="3"/>
  <c r="Z94" i="3" s="1"/>
  <c r="DG72" i="3"/>
  <c r="DG162" i="3" s="1"/>
  <c r="DG207" i="3" s="1"/>
  <c r="DD72" i="3"/>
  <c r="DD162" i="3" s="1"/>
  <c r="DD207" i="3" s="1"/>
  <c r="CY72" i="3"/>
  <c r="CY162" i="3" s="1"/>
  <c r="CY207" i="3" s="1"/>
  <c r="CV72" i="3"/>
  <c r="CV162" i="3" s="1"/>
  <c r="CV207" i="3" s="1"/>
  <c r="CQ72" i="3"/>
  <c r="CQ162" i="3" s="1"/>
  <c r="CQ207" i="3" s="1"/>
  <c r="CN72" i="3"/>
  <c r="CN162" i="3" s="1"/>
  <c r="CN207" i="3" s="1"/>
  <c r="CI72" i="3"/>
  <c r="CI162" i="3" s="1"/>
  <c r="CI207" i="3" s="1"/>
  <c r="CF72" i="3"/>
  <c r="CF162" i="3" s="1"/>
  <c r="CF207" i="3" s="1"/>
  <c r="CA72" i="3"/>
  <c r="CA162" i="3" s="1"/>
  <c r="CA207" i="3" s="1"/>
  <c r="BW72" i="3"/>
  <c r="BW162" i="3" s="1"/>
  <c r="BW207" i="3" s="1"/>
  <c r="BR72" i="3"/>
  <c r="BR162" i="3" s="1"/>
  <c r="BR207" i="3" s="1"/>
  <c r="BO72" i="3"/>
  <c r="BO162" i="3" s="1"/>
  <c r="BO207" i="3" s="1"/>
  <c r="BI72" i="3"/>
  <c r="BF72" i="3"/>
  <c r="BF162" i="3" s="1"/>
  <c r="BF207" i="3" s="1"/>
  <c r="BA72" i="3"/>
  <c r="AW72" i="3"/>
  <c r="AR72" i="3"/>
  <c r="AO72" i="3"/>
  <c r="DH71" i="3"/>
  <c r="DG71" i="3"/>
  <c r="DF71" i="3"/>
  <c r="DE71" i="3"/>
  <c r="DE72" i="3" s="1"/>
  <c r="DE162" i="3" s="1"/>
  <c r="DE207" i="3" s="1"/>
  <c r="DD71" i="3"/>
  <c r="DC71" i="3"/>
  <c r="DB71" i="3"/>
  <c r="DA71" i="3"/>
  <c r="CZ71" i="3"/>
  <c r="CY71" i="3"/>
  <c r="CX71" i="3"/>
  <c r="CW71" i="3"/>
  <c r="CW72" i="3" s="1"/>
  <c r="CW162" i="3" s="1"/>
  <c r="CV71" i="3"/>
  <c r="CU71" i="3"/>
  <c r="CT71" i="3"/>
  <c r="CS71" i="3"/>
  <c r="CR71" i="3"/>
  <c r="CQ71" i="3"/>
  <c r="CP71" i="3"/>
  <c r="CO71" i="3"/>
  <c r="CO72" i="3" s="1"/>
  <c r="CO162" i="3" s="1"/>
  <c r="CO207" i="3" s="1"/>
  <c r="CN71" i="3"/>
  <c r="CM71" i="3"/>
  <c r="CL71" i="3"/>
  <c r="CK71" i="3"/>
  <c r="CJ71" i="3"/>
  <c r="CI71" i="3"/>
  <c r="CH71" i="3"/>
  <c r="CG71" i="3"/>
  <c r="CG72" i="3" s="1"/>
  <c r="CG162" i="3" s="1"/>
  <c r="CG207" i="3" s="1"/>
  <c r="CF71" i="3"/>
  <c r="CE71" i="3"/>
  <c r="DX71" i="3" s="1"/>
  <c r="CD71" i="3"/>
  <c r="CC71" i="3"/>
  <c r="CB71" i="3"/>
  <c r="CA71" i="3"/>
  <c r="BZ71" i="3"/>
  <c r="BY71" i="3"/>
  <c r="DV71" i="3" s="1"/>
  <c r="BW71" i="3"/>
  <c r="BV71" i="3"/>
  <c r="BU71" i="3"/>
  <c r="BT71" i="3"/>
  <c r="BS71" i="3"/>
  <c r="BR71" i="3"/>
  <c r="BQ71" i="3"/>
  <c r="BP71" i="3"/>
  <c r="BP72" i="3" s="1"/>
  <c r="BP162" i="3" s="1"/>
  <c r="BP207" i="3" s="1"/>
  <c r="BO71" i="3"/>
  <c r="BN71" i="3"/>
  <c r="BM71" i="3"/>
  <c r="DT71" i="3" s="1"/>
  <c r="BL71" i="3"/>
  <c r="BJ71" i="3"/>
  <c r="BI71" i="3"/>
  <c r="BH71" i="3"/>
  <c r="BG71" i="3"/>
  <c r="BG72" i="3" s="1"/>
  <c r="BF71" i="3"/>
  <c r="BE71" i="3"/>
  <c r="BD71" i="3"/>
  <c r="BC71" i="3"/>
  <c r="BB71" i="3"/>
  <c r="BA71" i="3"/>
  <c r="AZ71" i="3"/>
  <c r="AY71" i="3"/>
  <c r="DR71" i="3" s="1"/>
  <c r="AW71" i="3"/>
  <c r="AV71" i="3"/>
  <c r="AU71" i="3"/>
  <c r="AT71" i="3"/>
  <c r="AS71" i="3"/>
  <c r="AR71" i="3"/>
  <c r="AQ71" i="3"/>
  <c r="AP71" i="3"/>
  <c r="AP72" i="3" s="1"/>
  <c r="AO71" i="3"/>
  <c r="AN71" i="3"/>
  <c r="AM71" i="3"/>
  <c r="AL71" i="3"/>
  <c r="DH65" i="3"/>
  <c r="DH72" i="3" s="1"/>
  <c r="DH162" i="3" s="1"/>
  <c r="DH207" i="3" s="1"/>
  <c r="DG65" i="3"/>
  <c r="DF65" i="3"/>
  <c r="DF72" i="3" s="1"/>
  <c r="DF162" i="3" s="1"/>
  <c r="DF207" i="3" s="1"/>
  <c r="DE65" i="3"/>
  <c r="DD65" i="3"/>
  <c r="DC65" i="3"/>
  <c r="DC72" i="3" s="1"/>
  <c r="DC162" i="3" s="1"/>
  <c r="DC207" i="3" s="1"/>
  <c r="DB65" i="3"/>
  <c r="DA65" i="3"/>
  <c r="DA72" i="3" s="1"/>
  <c r="DA162" i="3" s="1"/>
  <c r="DA207" i="3" s="1"/>
  <c r="CZ65" i="3"/>
  <c r="CZ72" i="3" s="1"/>
  <c r="CZ162" i="3" s="1"/>
  <c r="CZ207" i="3" s="1"/>
  <c r="CY65" i="3"/>
  <c r="CX65" i="3"/>
  <c r="CX72" i="3" s="1"/>
  <c r="CX162" i="3" s="1"/>
  <c r="CX207" i="3" s="1"/>
  <c r="CW65" i="3"/>
  <c r="CV65" i="3"/>
  <c r="CU65" i="3"/>
  <c r="CU72" i="3" s="1"/>
  <c r="CU162" i="3" s="1"/>
  <c r="CU207" i="3" s="1"/>
  <c r="CT65" i="3"/>
  <c r="CS65" i="3"/>
  <c r="CS72" i="3" s="1"/>
  <c r="CS162" i="3" s="1"/>
  <c r="CS207" i="3" s="1"/>
  <c r="CR65" i="3"/>
  <c r="CR72" i="3" s="1"/>
  <c r="CR162" i="3" s="1"/>
  <c r="CR207" i="3" s="1"/>
  <c r="CQ65" i="3"/>
  <c r="CP65" i="3"/>
  <c r="CP72" i="3" s="1"/>
  <c r="CP162" i="3" s="1"/>
  <c r="CP207" i="3" s="1"/>
  <c r="CO65" i="3"/>
  <c r="CN65" i="3"/>
  <c r="CM65" i="3"/>
  <c r="CM72" i="3" s="1"/>
  <c r="CM162" i="3" s="1"/>
  <c r="CM207" i="3" s="1"/>
  <c r="CL65" i="3"/>
  <c r="CK65" i="3"/>
  <c r="CK72" i="3" s="1"/>
  <c r="CK162" i="3" s="1"/>
  <c r="CJ65" i="3"/>
  <c r="CJ72" i="3" s="1"/>
  <c r="CJ162" i="3" s="1"/>
  <c r="CJ207" i="3" s="1"/>
  <c r="CI65" i="3"/>
  <c r="CH65" i="3"/>
  <c r="CH72" i="3" s="1"/>
  <c r="CH162" i="3" s="1"/>
  <c r="CH207" i="3" s="1"/>
  <c r="CG65" i="3"/>
  <c r="CF65" i="3"/>
  <c r="CE65" i="3"/>
  <c r="CE72" i="3" s="1"/>
  <c r="CE162" i="3" s="1"/>
  <c r="CE207" i="3" s="1"/>
  <c r="CD65" i="3"/>
  <c r="CC65" i="3"/>
  <c r="CB65" i="3"/>
  <c r="CA65" i="3"/>
  <c r="BZ65" i="3"/>
  <c r="BZ72" i="3" s="1"/>
  <c r="BZ162" i="3" s="1"/>
  <c r="BZ207" i="3" s="1"/>
  <c r="BY65" i="3"/>
  <c r="BW65" i="3"/>
  <c r="BV65" i="3"/>
  <c r="BV72" i="3" s="1"/>
  <c r="BV162" i="3" s="1"/>
  <c r="BU65" i="3"/>
  <c r="BT65" i="3"/>
  <c r="BT72" i="3" s="1"/>
  <c r="BT162" i="3" s="1"/>
  <c r="BT207" i="3" s="1"/>
  <c r="BS65" i="3"/>
  <c r="BS72" i="3" s="1"/>
  <c r="BS162" i="3" s="1"/>
  <c r="BS207" i="3" s="1"/>
  <c r="BR65" i="3"/>
  <c r="BQ65" i="3"/>
  <c r="BQ72" i="3" s="1"/>
  <c r="BQ162" i="3" s="1"/>
  <c r="BP65" i="3"/>
  <c r="BO65" i="3"/>
  <c r="BN65" i="3"/>
  <c r="BN72" i="3" s="1"/>
  <c r="BN162" i="3" s="1"/>
  <c r="BN207" i="3" s="1"/>
  <c r="BM65" i="3"/>
  <c r="BL65" i="3"/>
  <c r="BL72" i="3" s="1"/>
  <c r="BJ65" i="3"/>
  <c r="BJ72" i="3" s="1"/>
  <c r="BJ162" i="3" s="1"/>
  <c r="BJ207" i="3" s="1"/>
  <c r="BI65" i="3"/>
  <c r="BH65" i="3"/>
  <c r="BH72" i="3" s="1"/>
  <c r="BH162" i="3" s="1"/>
  <c r="BH207" i="3" s="1"/>
  <c r="BG65" i="3"/>
  <c r="BF65" i="3"/>
  <c r="BE65" i="3"/>
  <c r="BE72" i="3" s="1"/>
  <c r="BE162" i="3" s="1"/>
  <c r="BD65" i="3"/>
  <c r="BC65" i="3"/>
  <c r="BC72" i="3" s="1"/>
  <c r="BB65" i="3"/>
  <c r="BB72" i="3" s="1"/>
  <c r="BA65" i="3"/>
  <c r="AZ65" i="3"/>
  <c r="AZ72" i="3" s="1"/>
  <c r="AY65" i="3"/>
  <c r="AW65" i="3"/>
  <c r="AV65" i="3"/>
  <c r="AV72" i="3" s="1"/>
  <c r="AU65" i="3"/>
  <c r="AT65" i="3"/>
  <c r="AT72" i="3" s="1"/>
  <c r="AS65" i="3"/>
  <c r="AS72" i="3" s="1"/>
  <c r="AR65" i="3"/>
  <c r="AQ65" i="3"/>
  <c r="AQ72" i="3" s="1"/>
  <c r="AP65" i="3"/>
  <c r="AO65" i="3"/>
  <c r="AN65" i="3"/>
  <c r="AN72" i="3" s="1"/>
  <c r="AM65" i="3"/>
  <c r="AL65" i="3"/>
  <c r="AL72" i="3" s="1"/>
  <c r="DD55" i="3"/>
  <c r="CV55" i="3"/>
  <c r="CN55" i="3"/>
  <c r="CF55" i="3"/>
  <c r="BW55" i="3"/>
  <c r="BI55" i="3"/>
  <c r="BF55" i="3"/>
  <c r="AY55" i="3"/>
  <c r="AV55" i="3"/>
  <c r="AP55" i="3"/>
  <c r="AP58" i="3" s="1"/>
  <c r="AN55" i="3"/>
  <c r="AM55" i="3"/>
  <c r="AH55" i="3"/>
  <c r="AH58" i="3" s="1"/>
  <c r="AF55" i="3"/>
  <c r="AE55" i="3"/>
  <c r="Z55" i="3"/>
  <c r="DH53" i="3"/>
  <c r="DH55" i="3" s="1"/>
  <c r="DG53" i="3"/>
  <c r="DG55" i="3" s="1"/>
  <c r="DG58" i="3" s="1"/>
  <c r="DF53" i="3"/>
  <c r="DF55" i="3" s="1"/>
  <c r="DE53" i="3"/>
  <c r="DE55" i="3" s="1"/>
  <c r="DE58" i="3" s="1"/>
  <c r="DD53" i="3"/>
  <c r="DC53" i="3"/>
  <c r="DC55" i="3" s="1"/>
  <c r="DB53" i="3"/>
  <c r="DB55" i="3" s="1"/>
  <c r="DA53" i="3"/>
  <c r="DA55" i="3" s="1"/>
  <c r="CZ53" i="3"/>
  <c r="CZ55" i="3" s="1"/>
  <c r="CY53" i="3"/>
  <c r="CY55" i="3" s="1"/>
  <c r="CY58" i="3" s="1"/>
  <c r="CX53" i="3"/>
  <c r="CX55" i="3" s="1"/>
  <c r="CW53" i="3"/>
  <c r="CW55" i="3" s="1"/>
  <c r="CW58" i="3" s="1"/>
  <c r="CV53" i="3"/>
  <c r="CU53" i="3"/>
  <c r="CU55" i="3" s="1"/>
  <c r="CT53" i="3"/>
  <c r="CT55" i="3" s="1"/>
  <c r="CS53" i="3"/>
  <c r="CS55" i="3" s="1"/>
  <c r="CR53" i="3"/>
  <c r="CR55" i="3" s="1"/>
  <c r="CQ53" i="3"/>
  <c r="CQ55" i="3" s="1"/>
  <c r="CQ58" i="3" s="1"/>
  <c r="CP53" i="3"/>
  <c r="CP55" i="3" s="1"/>
  <c r="CO53" i="3"/>
  <c r="CO55" i="3" s="1"/>
  <c r="CO58" i="3" s="1"/>
  <c r="CN53" i="3"/>
  <c r="CM53" i="3"/>
  <c r="CM55" i="3" s="1"/>
  <c r="CL53" i="3"/>
  <c r="CL55" i="3" s="1"/>
  <c r="CK53" i="3"/>
  <c r="CK55" i="3" s="1"/>
  <c r="CJ53" i="3"/>
  <c r="CJ55" i="3" s="1"/>
  <c r="CI53" i="3"/>
  <c r="CI55" i="3" s="1"/>
  <c r="CI58" i="3" s="1"/>
  <c r="CH53" i="3"/>
  <c r="CH55" i="3" s="1"/>
  <c r="CG53" i="3"/>
  <c r="CG55" i="3" s="1"/>
  <c r="CG58" i="3" s="1"/>
  <c r="CF53" i="3"/>
  <c r="CE53" i="3"/>
  <c r="CE55" i="3" s="1"/>
  <c r="CD53" i="3"/>
  <c r="CD55" i="3" s="1"/>
  <c r="CC53" i="3"/>
  <c r="CC55" i="3" s="1"/>
  <c r="CB53" i="3"/>
  <c r="CB55" i="3" s="1"/>
  <c r="CA53" i="3"/>
  <c r="CA55" i="3" s="1"/>
  <c r="BZ53" i="3"/>
  <c r="BZ55" i="3" s="1"/>
  <c r="BY53" i="3"/>
  <c r="BY55" i="3" s="1"/>
  <c r="BW53" i="3"/>
  <c r="BV53" i="3"/>
  <c r="BV55" i="3" s="1"/>
  <c r="BU53" i="3"/>
  <c r="BU55" i="3" s="1"/>
  <c r="BT53" i="3"/>
  <c r="BT55" i="3" s="1"/>
  <c r="BS53" i="3"/>
  <c r="BS55" i="3" s="1"/>
  <c r="BR53" i="3"/>
  <c r="BR55" i="3" s="1"/>
  <c r="BR58" i="3" s="1"/>
  <c r="BQ53" i="3"/>
  <c r="BQ55" i="3" s="1"/>
  <c r="BP53" i="3"/>
  <c r="BP55" i="3" s="1"/>
  <c r="BP58" i="3" s="1"/>
  <c r="BO53" i="3"/>
  <c r="BO55" i="3" s="1"/>
  <c r="BO58" i="3" s="1"/>
  <c r="BN53" i="3"/>
  <c r="BN55" i="3" s="1"/>
  <c r="BM53" i="3"/>
  <c r="BM55" i="3" s="1"/>
  <c r="BL53" i="3"/>
  <c r="BL55" i="3" s="1"/>
  <c r="BJ53" i="3"/>
  <c r="BJ55" i="3" s="1"/>
  <c r="BI53" i="3"/>
  <c r="BH53" i="3"/>
  <c r="BH55" i="3" s="1"/>
  <c r="BG53" i="3"/>
  <c r="BG55" i="3" s="1"/>
  <c r="BG58" i="3" s="1"/>
  <c r="BF53" i="3"/>
  <c r="BE53" i="3"/>
  <c r="BE55" i="3" s="1"/>
  <c r="BD53" i="3"/>
  <c r="BD55" i="3" s="1"/>
  <c r="BC53" i="3"/>
  <c r="BC55" i="3" s="1"/>
  <c r="BB53" i="3"/>
  <c r="BB55" i="3" s="1"/>
  <c r="BA53" i="3"/>
  <c r="BA55" i="3" s="1"/>
  <c r="BA58" i="3" s="1"/>
  <c r="AZ53" i="3"/>
  <c r="AZ55" i="3" s="1"/>
  <c r="AY53" i="3"/>
  <c r="AW53" i="3"/>
  <c r="AW55" i="3" s="1"/>
  <c r="AW58" i="3" s="1"/>
  <c r="AV53" i="3"/>
  <c r="AU53" i="3"/>
  <c r="AU55" i="3" s="1"/>
  <c r="AT53" i="3"/>
  <c r="AT55" i="3" s="1"/>
  <c r="AS53" i="3"/>
  <c r="AS55" i="3" s="1"/>
  <c r="AR53" i="3"/>
  <c r="AR55" i="3" s="1"/>
  <c r="AR58" i="3" s="1"/>
  <c r="AQ53" i="3"/>
  <c r="AQ55" i="3" s="1"/>
  <c r="AP53" i="3"/>
  <c r="AO53" i="3"/>
  <c r="AO55" i="3" s="1"/>
  <c r="AO58" i="3" s="1"/>
  <c r="AN53" i="3"/>
  <c r="AM53" i="3"/>
  <c r="AL53" i="3"/>
  <c r="AL55" i="3" s="1"/>
  <c r="AK53" i="3"/>
  <c r="AK55" i="3" s="1"/>
  <c r="AJ53" i="3"/>
  <c r="AJ55" i="3" s="1"/>
  <c r="AJ58" i="3" s="1"/>
  <c r="AI53" i="3"/>
  <c r="AI55" i="3" s="1"/>
  <c r="AH53" i="3"/>
  <c r="AG53" i="3"/>
  <c r="AG55" i="3" s="1"/>
  <c r="AG58" i="3" s="1"/>
  <c r="AF53" i="3"/>
  <c r="AE53" i="3"/>
  <c r="AD53" i="3"/>
  <c r="AD55" i="3" s="1"/>
  <c r="AC53" i="3"/>
  <c r="AC55" i="3" s="1"/>
  <c r="AB53" i="3"/>
  <c r="AB55" i="3" s="1"/>
  <c r="AB58" i="3" s="1"/>
  <c r="AA53" i="3"/>
  <c r="AA55" i="3" s="1"/>
  <c r="Z53" i="3"/>
  <c r="DH49" i="3"/>
  <c r="DG49" i="3"/>
  <c r="DB49" i="3"/>
  <c r="DB164" i="3" s="1"/>
  <c r="CZ49" i="3"/>
  <c r="CY49" i="3"/>
  <c r="CT49" i="3"/>
  <c r="CT164" i="3" s="1"/>
  <c r="CR49" i="3"/>
  <c r="CQ49" i="3"/>
  <c r="CL49" i="3"/>
  <c r="CL164" i="3" s="1"/>
  <c r="CJ49" i="3"/>
  <c r="CI49" i="3"/>
  <c r="CD49" i="3"/>
  <c r="CD164" i="3" s="1"/>
  <c r="CB49" i="3"/>
  <c r="CA49" i="3"/>
  <c r="BU49" i="3"/>
  <c r="BU164" i="3" s="1"/>
  <c r="BS49" i="3"/>
  <c r="BR49" i="3"/>
  <c r="BM49" i="3"/>
  <c r="BM56" i="3" s="1"/>
  <c r="BM164" i="3" s="1"/>
  <c r="BJ49" i="3"/>
  <c r="BJ56" i="3" s="1"/>
  <c r="BJ164" i="3" s="1"/>
  <c r="BI49" i="3"/>
  <c r="BI56" i="3" s="1"/>
  <c r="BI164" i="3" s="1"/>
  <c r="BD49" i="3"/>
  <c r="BB49" i="3"/>
  <c r="BA49" i="3"/>
  <c r="AU49" i="3"/>
  <c r="AS49" i="3"/>
  <c r="AR49" i="3"/>
  <c r="AM49" i="3"/>
  <c r="AK49" i="3"/>
  <c r="AJ49" i="3"/>
  <c r="AE49" i="3"/>
  <c r="AC49" i="3"/>
  <c r="AB49" i="3"/>
  <c r="DH47" i="3"/>
  <c r="DG47" i="3"/>
  <c r="DF47" i="3"/>
  <c r="DF49" i="3" s="1"/>
  <c r="DE47" i="3"/>
  <c r="DE49" i="3" s="1"/>
  <c r="DD47" i="3"/>
  <c r="DD49" i="3" s="1"/>
  <c r="DC47" i="3"/>
  <c r="DC49" i="3" s="1"/>
  <c r="DB47" i="3"/>
  <c r="DA47" i="3"/>
  <c r="DA49" i="3" s="1"/>
  <c r="CZ47" i="3"/>
  <c r="CY47" i="3"/>
  <c r="CX47" i="3"/>
  <c r="CX49" i="3" s="1"/>
  <c r="CW47" i="3"/>
  <c r="CW49" i="3" s="1"/>
  <c r="CV47" i="3"/>
  <c r="CV49" i="3" s="1"/>
  <c r="CU47" i="3"/>
  <c r="CU49" i="3" s="1"/>
  <c r="CT47" i="3"/>
  <c r="CS47" i="3"/>
  <c r="CS49" i="3" s="1"/>
  <c r="CR47" i="3"/>
  <c r="CQ47" i="3"/>
  <c r="CP47" i="3"/>
  <c r="CP49" i="3" s="1"/>
  <c r="CO47" i="3"/>
  <c r="CO49" i="3" s="1"/>
  <c r="CN47" i="3"/>
  <c r="CN49" i="3" s="1"/>
  <c r="CM47" i="3"/>
  <c r="CM49" i="3" s="1"/>
  <c r="CL47" i="3"/>
  <c r="CK47" i="3"/>
  <c r="CK49" i="3" s="1"/>
  <c r="CJ47" i="3"/>
  <c r="CI47" i="3"/>
  <c r="CH47" i="3"/>
  <c r="CH49" i="3" s="1"/>
  <c r="CG47" i="3"/>
  <c r="CG49" i="3" s="1"/>
  <c r="CF47" i="3"/>
  <c r="CF49" i="3" s="1"/>
  <c r="CE47" i="3"/>
  <c r="CE49" i="3" s="1"/>
  <c r="CD47" i="3"/>
  <c r="CC47" i="3"/>
  <c r="CC49" i="3" s="1"/>
  <c r="CB47" i="3"/>
  <c r="CA47" i="3"/>
  <c r="BZ47" i="3"/>
  <c r="BZ49" i="3" s="1"/>
  <c r="BY47" i="3"/>
  <c r="BY49" i="3" s="1"/>
  <c r="BW47" i="3"/>
  <c r="BW49" i="3" s="1"/>
  <c r="BV47" i="3"/>
  <c r="BV49" i="3" s="1"/>
  <c r="BU47" i="3"/>
  <c r="BT47" i="3"/>
  <c r="BT49" i="3" s="1"/>
  <c r="BS47" i="3"/>
  <c r="BR47" i="3"/>
  <c r="BQ47" i="3"/>
  <c r="BQ49" i="3" s="1"/>
  <c r="BP47" i="3"/>
  <c r="BP49" i="3" s="1"/>
  <c r="BO47" i="3"/>
  <c r="BO49" i="3" s="1"/>
  <c r="BN47" i="3"/>
  <c r="BN49" i="3" s="1"/>
  <c r="BM47" i="3"/>
  <c r="BL47" i="3"/>
  <c r="BL49" i="3" s="1"/>
  <c r="BJ47" i="3"/>
  <c r="BI47" i="3"/>
  <c r="BH47" i="3"/>
  <c r="BH49" i="3" s="1"/>
  <c r="BH56" i="3" s="1"/>
  <c r="BH164" i="3" s="1"/>
  <c r="BG47" i="3"/>
  <c r="BG49" i="3" s="1"/>
  <c r="BF47" i="3"/>
  <c r="BF49" i="3" s="1"/>
  <c r="BF56" i="3" s="1"/>
  <c r="BF164" i="3" s="1"/>
  <c r="BE47" i="3"/>
  <c r="BE49" i="3" s="1"/>
  <c r="BD47" i="3"/>
  <c r="BC47" i="3"/>
  <c r="BC49" i="3" s="1"/>
  <c r="BB47" i="3"/>
  <c r="BA47" i="3"/>
  <c r="AZ47" i="3"/>
  <c r="AZ49" i="3" s="1"/>
  <c r="AY47" i="3"/>
  <c r="AY49" i="3" s="1"/>
  <c r="AW47" i="3"/>
  <c r="AW49" i="3" s="1"/>
  <c r="AV47" i="3"/>
  <c r="AV49" i="3" s="1"/>
  <c r="AU47" i="3"/>
  <c r="AT47" i="3"/>
  <c r="AT49" i="3" s="1"/>
  <c r="AS47" i="3"/>
  <c r="AR47" i="3"/>
  <c r="AQ47" i="3"/>
  <c r="AQ49" i="3" s="1"/>
  <c r="AP47" i="3"/>
  <c r="AP49" i="3" s="1"/>
  <c r="AO47" i="3"/>
  <c r="AO49" i="3" s="1"/>
  <c r="AN47" i="3"/>
  <c r="AN49" i="3" s="1"/>
  <c r="AM47" i="3"/>
  <c r="AL47" i="3"/>
  <c r="AL49" i="3" s="1"/>
  <c r="AK47" i="3"/>
  <c r="AJ47" i="3"/>
  <c r="AI47" i="3"/>
  <c r="AI49" i="3" s="1"/>
  <c r="AH47" i="3"/>
  <c r="AH49" i="3" s="1"/>
  <c r="AG47" i="3"/>
  <c r="AG49" i="3" s="1"/>
  <c r="AF47" i="3"/>
  <c r="AF49" i="3" s="1"/>
  <c r="AE47" i="3"/>
  <c r="AD47" i="3"/>
  <c r="AD49" i="3" s="1"/>
  <c r="AC47" i="3"/>
  <c r="AB47" i="3"/>
  <c r="AA47" i="3"/>
  <c r="AA49" i="3" s="1"/>
  <c r="Z47" i="3"/>
  <c r="Z49" i="3" s="1"/>
  <c r="DG42" i="3"/>
  <c r="DG163" i="3" s="1"/>
  <c r="DG205" i="3" s="1"/>
  <c r="DE42" i="3"/>
  <c r="DE163" i="3" s="1"/>
  <c r="DE205" i="3" s="1"/>
  <c r="DD42" i="3"/>
  <c r="DD163" i="3" s="1"/>
  <c r="DD205" i="3" s="1"/>
  <c r="CY42" i="3"/>
  <c r="CY163" i="3" s="1"/>
  <c r="CY205" i="3" s="1"/>
  <c r="CW42" i="3"/>
  <c r="CW163" i="3" s="1"/>
  <c r="CV42" i="3"/>
  <c r="CV163" i="3" s="1"/>
  <c r="CV205" i="3" s="1"/>
  <c r="CQ42" i="3"/>
  <c r="CQ163" i="3" s="1"/>
  <c r="CQ205" i="3" s="1"/>
  <c r="CO42" i="3"/>
  <c r="CO163" i="3" s="1"/>
  <c r="CO205" i="3" s="1"/>
  <c r="CN42" i="3"/>
  <c r="CN163" i="3" s="1"/>
  <c r="CN205" i="3" s="1"/>
  <c r="CI42" i="3"/>
  <c r="CI163" i="3" s="1"/>
  <c r="CI205" i="3" s="1"/>
  <c r="CG42" i="3"/>
  <c r="CG163" i="3" s="1"/>
  <c r="CG205" i="3" s="1"/>
  <c r="CF42" i="3"/>
  <c r="CF163" i="3" s="1"/>
  <c r="CF205" i="3" s="1"/>
  <c r="CA42" i="3"/>
  <c r="CA163" i="3" s="1"/>
  <c r="CA205" i="3" s="1"/>
  <c r="BY42" i="3"/>
  <c r="BY163" i="3" s="1"/>
  <c r="BW42" i="3"/>
  <c r="BW163" i="3" s="1"/>
  <c r="BW205" i="3" s="1"/>
  <c r="BR42" i="3"/>
  <c r="BR163" i="3" s="1"/>
  <c r="BR205" i="3" s="1"/>
  <c r="BP42" i="3"/>
  <c r="BP163" i="3" s="1"/>
  <c r="BP205" i="3" s="1"/>
  <c r="BO42" i="3"/>
  <c r="BO163" i="3" s="1"/>
  <c r="BO205" i="3" s="1"/>
  <c r="BI42" i="3"/>
  <c r="BI163" i="3" s="1"/>
  <c r="BI205" i="3" s="1"/>
  <c r="BG42" i="3"/>
  <c r="BG163" i="3" s="1"/>
  <c r="BG205" i="3" s="1"/>
  <c r="BF42" i="3"/>
  <c r="BF163" i="3" s="1"/>
  <c r="BF205" i="3" s="1"/>
  <c r="BA42" i="3"/>
  <c r="AY42" i="3"/>
  <c r="AW42" i="3"/>
  <c r="AR42" i="3"/>
  <c r="AP42" i="3"/>
  <c r="AO42" i="3"/>
  <c r="AJ42" i="3"/>
  <c r="AH42" i="3"/>
  <c r="AG42" i="3"/>
  <c r="AB42" i="3"/>
  <c r="Z42" i="3"/>
  <c r="DH40" i="3"/>
  <c r="DH42" i="3" s="1"/>
  <c r="DH163" i="3" s="1"/>
  <c r="DH205" i="3" s="1"/>
  <c r="DG40" i="3"/>
  <c r="DF40" i="3"/>
  <c r="DF42" i="3" s="1"/>
  <c r="DF163" i="3" s="1"/>
  <c r="DF205" i="3" s="1"/>
  <c r="DE40" i="3"/>
  <c r="DD40" i="3"/>
  <c r="DC40" i="3"/>
  <c r="DC42" i="3" s="1"/>
  <c r="DC163" i="3" s="1"/>
  <c r="DC205" i="3" s="1"/>
  <c r="DB40" i="3"/>
  <c r="DB42" i="3" s="1"/>
  <c r="DB163" i="3" s="1"/>
  <c r="DB205" i="3" s="1"/>
  <c r="DA40" i="3"/>
  <c r="DA42" i="3" s="1"/>
  <c r="DA163" i="3" s="1"/>
  <c r="DA205" i="3" s="1"/>
  <c r="CZ40" i="3"/>
  <c r="CZ42" i="3" s="1"/>
  <c r="CZ163" i="3" s="1"/>
  <c r="CZ205" i="3" s="1"/>
  <c r="CY40" i="3"/>
  <c r="CX40" i="3"/>
  <c r="CX42" i="3" s="1"/>
  <c r="CW40" i="3"/>
  <c r="CV40" i="3"/>
  <c r="CU40" i="3"/>
  <c r="CU42" i="3" s="1"/>
  <c r="CU163" i="3" s="1"/>
  <c r="CU205" i="3" s="1"/>
  <c r="CT40" i="3"/>
  <c r="CT42" i="3" s="1"/>
  <c r="CT163" i="3" s="1"/>
  <c r="CT205" i="3" s="1"/>
  <c r="CS40" i="3"/>
  <c r="CS42" i="3" s="1"/>
  <c r="CS163" i="3" s="1"/>
  <c r="CS205" i="3" s="1"/>
  <c r="CR40" i="3"/>
  <c r="CR42" i="3" s="1"/>
  <c r="CR163" i="3" s="1"/>
  <c r="CR205" i="3" s="1"/>
  <c r="CQ40" i="3"/>
  <c r="CP40" i="3"/>
  <c r="CP42" i="3" s="1"/>
  <c r="CP163" i="3" s="1"/>
  <c r="CP205" i="3" s="1"/>
  <c r="CO40" i="3"/>
  <c r="CN40" i="3"/>
  <c r="CM40" i="3"/>
  <c r="CM42" i="3" s="1"/>
  <c r="CM163" i="3" s="1"/>
  <c r="CM205" i="3" s="1"/>
  <c r="CL40" i="3"/>
  <c r="CL42" i="3" s="1"/>
  <c r="CL163" i="3" s="1"/>
  <c r="CL205" i="3" s="1"/>
  <c r="CK40" i="3"/>
  <c r="CK42" i="3" s="1"/>
  <c r="CK163" i="3" s="1"/>
  <c r="CJ40" i="3"/>
  <c r="CJ42" i="3" s="1"/>
  <c r="CI40" i="3"/>
  <c r="CH40" i="3"/>
  <c r="CH42" i="3" s="1"/>
  <c r="CH163" i="3" s="1"/>
  <c r="CH205" i="3" s="1"/>
  <c r="CG40" i="3"/>
  <c r="CF40" i="3"/>
  <c r="CE40" i="3"/>
  <c r="CE42" i="3" s="1"/>
  <c r="CE163" i="3" s="1"/>
  <c r="CE205" i="3" s="1"/>
  <c r="CD40" i="3"/>
  <c r="CD42" i="3" s="1"/>
  <c r="CD163" i="3" s="1"/>
  <c r="CD205" i="3" s="1"/>
  <c r="CC40" i="3"/>
  <c r="CC42" i="3" s="1"/>
  <c r="CC163" i="3" s="1"/>
  <c r="CC205" i="3" s="1"/>
  <c r="CB40" i="3"/>
  <c r="CB42" i="3" s="1"/>
  <c r="CA40" i="3"/>
  <c r="BZ40" i="3"/>
  <c r="BZ42" i="3" s="1"/>
  <c r="BY40" i="3"/>
  <c r="BW40" i="3"/>
  <c r="BV40" i="3"/>
  <c r="BV42" i="3" s="1"/>
  <c r="BV163" i="3" s="1"/>
  <c r="BV205" i="3" s="1"/>
  <c r="BU40" i="3"/>
  <c r="BU42" i="3" s="1"/>
  <c r="BU163" i="3" s="1"/>
  <c r="BU205" i="3" s="1"/>
  <c r="BT40" i="3"/>
  <c r="BT42" i="3" s="1"/>
  <c r="BT163" i="3" s="1"/>
  <c r="BT205" i="3" s="1"/>
  <c r="BS40" i="3"/>
  <c r="BS42" i="3" s="1"/>
  <c r="BS163" i="3" s="1"/>
  <c r="BS205" i="3" s="1"/>
  <c r="BR40" i="3"/>
  <c r="BQ40" i="3"/>
  <c r="BQ42" i="3" s="1"/>
  <c r="BQ163" i="3" s="1"/>
  <c r="BQ205" i="3" s="1"/>
  <c r="BP40" i="3"/>
  <c r="BO40" i="3"/>
  <c r="BN40" i="3"/>
  <c r="BN42" i="3" s="1"/>
  <c r="BN163" i="3" s="1"/>
  <c r="BN205" i="3" s="1"/>
  <c r="BM40" i="3"/>
  <c r="BM42" i="3" s="1"/>
  <c r="BM163" i="3" s="1"/>
  <c r="BM205" i="3" s="1"/>
  <c r="BL40" i="3"/>
  <c r="BL42" i="3" s="1"/>
  <c r="BJ40" i="3"/>
  <c r="BJ42" i="3" s="1"/>
  <c r="BJ163" i="3" s="1"/>
  <c r="BJ205" i="3" s="1"/>
  <c r="BI40" i="3"/>
  <c r="BH40" i="3"/>
  <c r="BH42" i="3" s="1"/>
  <c r="BH163" i="3" s="1"/>
  <c r="BH205" i="3" s="1"/>
  <c r="BG40" i="3"/>
  <c r="BF40" i="3"/>
  <c r="BE40" i="3"/>
  <c r="BE42" i="3" s="1"/>
  <c r="BE163" i="3" s="1"/>
  <c r="BD40" i="3"/>
  <c r="BD42" i="3" s="1"/>
  <c r="BC40" i="3"/>
  <c r="BC42" i="3" s="1"/>
  <c r="BB40" i="3"/>
  <c r="BB42" i="3" s="1"/>
  <c r="BA40" i="3"/>
  <c r="AZ40" i="3"/>
  <c r="AZ42" i="3" s="1"/>
  <c r="AY40" i="3"/>
  <c r="AW40" i="3"/>
  <c r="AV40" i="3"/>
  <c r="AV42" i="3" s="1"/>
  <c r="AU40" i="3"/>
  <c r="AU42" i="3" s="1"/>
  <c r="AT40" i="3"/>
  <c r="AT42" i="3" s="1"/>
  <c r="AS40" i="3"/>
  <c r="AS42" i="3" s="1"/>
  <c r="AR40" i="3"/>
  <c r="AQ40" i="3"/>
  <c r="AQ42" i="3" s="1"/>
  <c r="AP40" i="3"/>
  <c r="AO40" i="3"/>
  <c r="AN40" i="3"/>
  <c r="AN42" i="3" s="1"/>
  <c r="AM40" i="3"/>
  <c r="AM42" i="3" s="1"/>
  <c r="AL40" i="3"/>
  <c r="AL42" i="3" s="1"/>
  <c r="AK40" i="3"/>
  <c r="AK42" i="3" s="1"/>
  <c r="AJ40" i="3"/>
  <c r="AI40" i="3"/>
  <c r="AI42" i="3" s="1"/>
  <c r="AH40" i="3"/>
  <c r="AG40" i="3"/>
  <c r="AF40" i="3"/>
  <c r="AF42" i="3" s="1"/>
  <c r="AE40" i="3"/>
  <c r="AE42" i="3" s="1"/>
  <c r="AD40" i="3"/>
  <c r="AD42" i="3" s="1"/>
  <c r="AC40" i="3"/>
  <c r="AC42" i="3" s="1"/>
  <c r="AB40" i="3"/>
  <c r="AA40" i="3"/>
  <c r="AA42" i="3" s="1"/>
  <c r="Z40" i="3"/>
  <c r="DZ31" i="3"/>
  <c r="DX31" i="3"/>
  <c r="DV31" i="3"/>
  <c r="DT31" i="3"/>
  <c r="DR31" i="3"/>
  <c r="DP31" i="3"/>
  <c r="DN31" i="3"/>
  <c r="CT29" i="3"/>
  <c r="CC29" i="3"/>
  <c r="DZ29" i="3" s="1"/>
  <c r="BU29" i="3"/>
  <c r="AU29" i="3"/>
  <c r="AD29" i="3"/>
  <c r="DN29" i="3" s="1"/>
  <c r="DZ28" i="3"/>
  <c r="DX28" i="3"/>
  <c r="DV28" i="3"/>
  <c r="DT28" i="3"/>
  <c r="DR28" i="3"/>
  <c r="DP28" i="3"/>
  <c r="DN28" i="3"/>
  <c r="DF27" i="3"/>
  <c r="DF29" i="3" s="1"/>
  <c r="DA27" i="3"/>
  <c r="DA29" i="3" s="1"/>
  <c r="CT27" i="3"/>
  <c r="CO27" i="3"/>
  <c r="CO29" i="3" s="1"/>
  <c r="CH27" i="3"/>
  <c r="CH29" i="3" s="1"/>
  <c r="CC27" i="3"/>
  <c r="BU27" i="3"/>
  <c r="BP27" i="3"/>
  <c r="BP29" i="3" s="1"/>
  <c r="DT29" i="3" s="1"/>
  <c r="BH27" i="3"/>
  <c r="BH29" i="3" s="1"/>
  <c r="BC27" i="3"/>
  <c r="BC29" i="3" s="1"/>
  <c r="AU27" i="3"/>
  <c r="AP27" i="3"/>
  <c r="AP29" i="3" s="1"/>
  <c r="DP29" i="3" s="1"/>
  <c r="AI27" i="3"/>
  <c r="AI29" i="3" s="1"/>
  <c r="AD27" i="3"/>
  <c r="DF23" i="3"/>
  <c r="DE23" i="3"/>
  <c r="DB23" i="3"/>
  <c r="DA23" i="3"/>
  <c r="CX23" i="3"/>
  <c r="CW23" i="3"/>
  <c r="CT23" i="3"/>
  <c r="CS23" i="3"/>
  <c r="CP23" i="3"/>
  <c r="CO23" i="3"/>
  <c r="CL23" i="3"/>
  <c r="CK23" i="3"/>
  <c r="CH23" i="3"/>
  <c r="CG23" i="3"/>
  <c r="CD23" i="3"/>
  <c r="CC23" i="3"/>
  <c r="BZ23" i="3"/>
  <c r="BY23" i="3"/>
  <c r="BU23" i="3"/>
  <c r="BT23" i="3"/>
  <c r="BQ23" i="3"/>
  <c r="BP23" i="3"/>
  <c r="BM23" i="3"/>
  <c r="BL23" i="3"/>
  <c r="BH23" i="3"/>
  <c r="BG23" i="3"/>
  <c r="BD23" i="3"/>
  <c r="BC23" i="3"/>
  <c r="AZ23" i="3"/>
  <c r="AY23" i="3"/>
  <c r="AU23" i="3"/>
  <c r="AT23" i="3"/>
  <c r="AQ23" i="3"/>
  <c r="AP23" i="3"/>
  <c r="AM23" i="3"/>
  <c r="AL23" i="3"/>
  <c r="AI23" i="3"/>
  <c r="AH23" i="3"/>
  <c r="AE23" i="3"/>
  <c r="AD23" i="3"/>
  <c r="AA23" i="3"/>
  <c r="Z23" i="3"/>
  <c r="DH22" i="3"/>
  <c r="DH23" i="3" s="1"/>
  <c r="DG22" i="3"/>
  <c r="DG23" i="3" s="1"/>
  <c r="DF22" i="3"/>
  <c r="DE22" i="3"/>
  <c r="DD22" i="3"/>
  <c r="DC22" i="3"/>
  <c r="DC23" i="3" s="1"/>
  <c r="DB22" i="3"/>
  <c r="DA22" i="3"/>
  <c r="CZ22" i="3"/>
  <c r="CZ23" i="3" s="1"/>
  <c r="CY22" i="3"/>
  <c r="CY23" i="3" s="1"/>
  <c r="CX22" i="3"/>
  <c r="CW22" i="3"/>
  <c r="CV22" i="3"/>
  <c r="CU22" i="3"/>
  <c r="CU23" i="3" s="1"/>
  <c r="CT22" i="3"/>
  <c r="CS22" i="3"/>
  <c r="CR22" i="3"/>
  <c r="CR23" i="3" s="1"/>
  <c r="CQ22" i="3"/>
  <c r="CQ23" i="3" s="1"/>
  <c r="CP22" i="3"/>
  <c r="CO22" i="3"/>
  <c r="CN22" i="3"/>
  <c r="CM22" i="3"/>
  <c r="CM23" i="3" s="1"/>
  <c r="CL22" i="3"/>
  <c r="CK22" i="3"/>
  <c r="CJ22" i="3"/>
  <c r="CJ23" i="3" s="1"/>
  <c r="CI22" i="3"/>
  <c r="CI23" i="3" s="1"/>
  <c r="CH22" i="3"/>
  <c r="CG22" i="3"/>
  <c r="CF22" i="3"/>
  <c r="CE22" i="3"/>
  <c r="DZ22" i="3" s="1"/>
  <c r="CD22" i="3"/>
  <c r="CC22" i="3"/>
  <c r="CB22" i="3"/>
  <c r="CB23" i="3" s="1"/>
  <c r="CA22" i="3"/>
  <c r="DX22" i="3" s="1"/>
  <c r="BZ22" i="3"/>
  <c r="BY22" i="3"/>
  <c r="DV22" i="3" s="1"/>
  <c r="BW22" i="3"/>
  <c r="BV22" i="3"/>
  <c r="BV23" i="3" s="1"/>
  <c r="BU22" i="3"/>
  <c r="BT22" i="3"/>
  <c r="BS22" i="3"/>
  <c r="BS23" i="3" s="1"/>
  <c r="BR22" i="3"/>
  <c r="BR23" i="3" s="1"/>
  <c r="BQ22" i="3"/>
  <c r="BP22" i="3"/>
  <c r="BO22" i="3"/>
  <c r="BN22" i="3"/>
  <c r="BN23" i="3" s="1"/>
  <c r="DT23" i="3" s="1"/>
  <c r="BM22" i="3"/>
  <c r="BL22" i="3"/>
  <c r="BJ22" i="3"/>
  <c r="BJ23" i="3" s="1"/>
  <c r="BI22" i="3"/>
  <c r="BI23" i="3" s="1"/>
  <c r="BH22" i="3"/>
  <c r="BG22" i="3"/>
  <c r="BF22" i="3"/>
  <c r="BE22" i="3"/>
  <c r="BE23" i="3" s="1"/>
  <c r="BD22" i="3"/>
  <c r="BC22" i="3"/>
  <c r="BB22" i="3"/>
  <c r="BB23" i="3" s="1"/>
  <c r="BA22" i="3"/>
  <c r="BA23" i="3" s="1"/>
  <c r="AZ22" i="3"/>
  <c r="AY22" i="3"/>
  <c r="AW22" i="3"/>
  <c r="AV22" i="3"/>
  <c r="AV23" i="3" s="1"/>
  <c r="AU22" i="3"/>
  <c r="AT22" i="3"/>
  <c r="AS22" i="3"/>
  <c r="AS23" i="3" s="1"/>
  <c r="AR22" i="3"/>
  <c r="AR23" i="3" s="1"/>
  <c r="AQ22" i="3"/>
  <c r="AP22" i="3"/>
  <c r="AO22" i="3"/>
  <c r="AN22" i="3"/>
  <c r="AN23" i="3" s="1"/>
  <c r="AM22" i="3"/>
  <c r="AL22" i="3"/>
  <c r="DP22" i="3" s="1"/>
  <c r="AK22" i="3"/>
  <c r="AK23" i="3" s="1"/>
  <c r="AJ22" i="3"/>
  <c r="AJ23" i="3" s="1"/>
  <c r="AI22" i="3"/>
  <c r="AH22" i="3"/>
  <c r="AG22" i="3"/>
  <c r="AF22" i="3"/>
  <c r="AF23" i="3" s="1"/>
  <c r="AE22" i="3"/>
  <c r="AD22" i="3"/>
  <c r="AC22" i="3"/>
  <c r="AC23" i="3" s="1"/>
  <c r="AB22" i="3"/>
  <c r="AB23" i="3" s="1"/>
  <c r="AA22" i="3"/>
  <c r="Z22" i="3"/>
  <c r="DH21" i="3"/>
  <c r="DG21" i="3"/>
  <c r="DF21" i="3"/>
  <c r="DE21" i="3"/>
  <c r="DD21" i="3"/>
  <c r="DD23" i="3" s="1"/>
  <c r="DC21" i="3"/>
  <c r="DB21" i="3"/>
  <c r="DA21" i="3"/>
  <c r="CZ21" i="3"/>
  <c r="CY21" i="3"/>
  <c r="CX21" i="3"/>
  <c r="CW21" i="3"/>
  <c r="CV21" i="3"/>
  <c r="CV23" i="3" s="1"/>
  <c r="CU21" i="3"/>
  <c r="CT21" i="3"/>
  <c r="CS21" i="3"/>
  <c r="CR21" i="3"/>
  <c r="CQ21" i="3"/>
  <c r="CP21" i="3"/>
  <c r="CO21" i="3"/>
  <c r="CN21" i="3"/>
  <c r="CN23" i="3" s="1"/>
  <c r="CM21" i="3"/>
  <c r="CL21" i="3"/>
  <c r="CK21" i="3"/>
  <c r="CJ21" i="3"/>
  <c r="CI21" i="3"/>
  <c r="CH21" i="3"/>
  <c r="CG21" i="3"/>
  <c r="CF21" i="3"/>
  <c r="CF23" i="3" s="1"/>
  <c r="CE21" i="3"/>
  <c r="CD21" i="3"/>
  <c r="CC21" i="3"/>
  <c r="CB21" i="3"/>
  <c r="CA21" i="3"/>
  <c r="BZ21" i="3"/>
  <c r="BY21" i="3"/>
  <c r="BW21" i="3"/>
  <c r="BW23" i="3" s="1"/>
  <c r="BV21" i="3"/>
  <c r="BU21" i="3"/>
  <c r="BT21" i="3"/>
  <c r="BS21" i="3"/>
  <c r="BR21" i="3"/>
  <c r="BQ21" i="3"/>
  <c r="BP21" i="3"/>
  <c r="BO21" i="3"/>
  <c r="BO23" i="3" s="1"/>
  <c r="BN21" i="3"/>
  <c r="BM21" i="3"/>
  <c r="BL21" i="3"/>
  <c r="BJ21" i="3"/>
  <c r="BI21" i="3"/>
  <c r="BH21" i="3"/>
  <c r="BG21" i="3"/>
  <c r="BF21" i="3"/>
  <c r="BF23" i="3" s="1"/>
  <c r="BE21" i="3"/>
  <c r="BD21" i="3"/>
  <c r="BC21" i="3"/>
  <c r="BB21" i="3"/>
  <c r="BA21" i="3"/>
  <c r="AZ21" i="3"/>
  <c r="AY21" i="3"/>
  <c r="AW21" i="3"/>
  <c r="AW23" i="3" s="1"/>
  <c r="AV21" i="3"/>
  <c r="AU21" i="3"/>
  <c r="AT21" i="3"/>
  <c r="AS21" i="3"/>
  <c r="AR21" i="3"/>
  <c r="AQ21" i="3"/>
  <c r="AP21" i="3"/>
  <c r="AO21" i="3"/>
  <c r="AO23" i="3" s="1"/>
  <c r="AN21" i="3"/>
  <c r="AM21" i="3"/>
  <c r="AL21" i="3"/>
  <c r="AK21" i="3"/>
  <c r="AJ21" i="3"/>
  <c r="AI21" i="3"/>
  <c r="AH21" i="3"/>
  <c r="AG21" i="3"/>
  <c r="AG23" i="3" s="1"/>
  <c r="AF21" i="3"/>
  <c r="AE21" i="3"/>
  <c r="AD21" i="3"/>
  <c r="AC21" i="3"/>
  <c r="AB21" i="3"/>
  <c r="AA21" i="3"/>
  <c r="Z21" i="3"/>
  <c r="DG17" i="3"/>
  <c r="DE17" i="3"/>
  <c r="DD17" i="3"/>
  <c r="CZ17" i="3"/>
  <c r="CY17" i="3"/>
  <c r="CV17" i="3"/>
  <c r="CS17" i="3"/>
  <c r="CR17" i="3"/>
  <c r="CG17" i="3"/>
  <c r="CA17" i="3"/>
  <c r="BI17" i="3"/>
  <c r="BG17" i="3"/>
  <c r="AT17" i="3"/>
  <c r="AS17" i="3"/>
  <c r="AH17" i="3"/>
  <c r="AB17" i="3"/>
  <c r="DZ16" i="3"/>
  <c r="DX16" i="3"/>
  <c r="DV16" i="3"/>
  <c r="DT16" i="3"/>
  <c r="DR16" i="3"/>
  <c r="DP16" i="3"/>
  <c r="DN16" i="3"/>
  <c r="DH15" i="3"/>
  <c r="DH17" i="3" s="1"/>
  <c r="DG15" i="3"/>
  <c r="DF15" i="3"/>
  <c r="DC15" i="3"/>
  <c r="DB15" i="3"/>
  <c r="DA15" i="3"/>
  <c r="CY15" i="3"/>
  <c r="CX15" i="3"/>
  <c r="CW15" i="3"/>
  <c r="CV15" i="3"/>
  <c r="CU15" i="3"/>
  <c r="CU17" i="3" s="1"/>
  <c r="CT15" i="3"/>
  <c r="CR15" i="3"/>
  <c r="CQ15" i="3"/>
  <c r="CP15" i="3"/>
  <c r="CO15" i="3"/>
  <c r="CN15" i="3"/>
  <c r="CN17" i="3" s="1"/>
  <c r="CM15" i="3"/>
  <c r="CM17" i="3" s="1"/>
  <c r="CL15" i="3"/>
  <c r="CK15" i="3"/>
  <c r="CJ15" i="3"/>
  <c r="CJ17" i="3" s="1"/>
  <c r="CI15" i="3"/>
  <c r="CI17" i="3" s="1"/>
  <c r="CH15" i="3"/>
  <c r="CG15" i="3"/>
  <c r="CF15" i="3"/>
  <c r="CF17" i="3" s="1"/>
  <c r="CE15" i="3"/>
  <c r="CD15" i="3"/>
  <c r="CC15" i="3"/>
  <c r="CB15" i="3"/>
  <c r="CB17" i="3" s="1"/>
  <c r="CA15" i="3"/>
  <c r="BZ15" i="3"/>
  <c r="BY15" i="3"/>
  <c r="BW15" i="3"/>
  <c r="BW17" i="3" s="1"/>
  <c r="BV15" i="3"/>
  <c r="BV17" i="3" s="1"/>
  <c r="BU15" i="3"/>
  <c r="BT15" i="3"/>
  <c r="BT17" i="3" s="1"/>
  <c r="BS15" i="3"/>
  <c r="BS17" i="3" s="1"/>
  <c r="BR15" i="3"/>
  <c r="BQ15" i="3"/>
  <c r="BP15" i="3"/>
  <c r="BO15" i="3"/>
  <c r="BO17" i="3" s="1"/>
  <c r="BN15" i="3"/>
  <c r="BN17" i="3" s="1"/>
  <c r="DT17" i="3" s="1"/>
  <c r="BM15" i="3"/>
  <c r="BL15" i="3"/>
  <c r="BJ15" i="3"/>
  <c r="BJ17" i="3" s="1"/>
  <c r="BI15" i="3"/>
  <c r="BH15" i="3"/>
  <c r="BG15" i="3"/>
  <c r="BF15" i="3"/>
  <c r="BF17" i="3" s="1"/>
  <c r="BE15" i="3"/>
  <c r="BD15" i="3"/>
  <c r="BC15" i="3"/>
  <c r="BB15" i="3"/>
  <c r="BB17" i="3" s="1"/>
  <c r="BA15" i="3"/>
  <c r="BA17" i="3" s="1"/>
  <c r="DR17" i="3" s="1"/>
  <c r="AZ15" i="3"/>
  <c r="AY15" i="3"/>
  <c r="AW15" i="3"/>
  <c r="AW17" i="3" s="1"/>
  <c r="AV15" i="3"/>
  <c r="AV17" i="3" s="1"/>
  <c r="AU15" i="3"/>
  <c r="AT15" i="3"/>
  <c r="AS15" i="3"/>
  <c r="AR15" i="3"/>
  <c r="AQ15" i="3"/>
  <c r="AP15" i="3"/>
  <c r="AO15" i="3"/>
  <c r="AO17" i="3" s="1"/>
  <c r="AN15" i="3"/>
  <c r="AN17" i="3" s="1"/>
  <c r="DP17" i="3" s="1"/>
  <c r="AM15" i="3"/>
  <c r="AL15" i="3"/>
  <c r="AK15" i="3"/>
  <c r="AK17" i="3" s="1"/>
  <c r="AJ15" i="3"/>
  <c r="AJ17" i="3" s="1"/>
  <c r="AI15" i="3"/>
  <c r="AH15" i="3"/>
  <c r="AG15" i="3"/>
  <c r="AG17" i="3" s="1"/>
  <c r="AF15" i="3"/>
  <c r="AE15" i="3"/>
  <c r="AD15" i="3"/>
  <c r="AC15" i="3"/>
  <c r="AC17" i="3" s="1"/>
  <c r="AB15" i="3"/>
  <c r="AA15" i="3"/>
  <c r="Z15" i="3"/>
  <c r="DC11" i="3"/>
  <c r="CU11" i="3"/>
  <c r="CM11" i="3"/>
  <c r="CE11" i="3"/>
  <c r="BV11" i="3"/>
  <c r="BN11" i="3"/>
  <c r="BE11" i="3"/>
  <c r="BE34" i="3" s="1"/>
  <c r="BE161" i="3" s="1"/>
  <c r="AV11" i="3"/>
  <c r="AV34" i="3" s="1"/>
  <c r="AN11" i="3"/>
  <c r="AF11" i="3"/>
  <c r="DE10" i="3"/>
  <c r="DE11" i="3" s="1"/>
  <c r="DE34" i="3" s="1"/>
  <c r="DE161" i="3" s="1"/>
  <c r="DC10" i="3"/>
  <c r="DB10" i="3"/>
  <c r="DB11" i="3" s="1"/>
  <c r="DB34" i="3" s="1"/>
  <c r="DB161" i="3" s="1"/>
  <c r="CW10" i="3"/>
  <c r="CW11" i="3" s="1"/>
  <c r="CW34" i="3" s="1"/>
  <c r="CW161" i="3" s="1"/>
  <c r="CU10" i="3"/>
  <c r="CT10" i="3"/>
  <c r="CT11" i="3" s="1"/>
  <c r="CT34" i="3" s="1"/>
  <c r="CT161" i="3" s="1"/>
  <c r="CO10" i="3"/>
  <c r="CO11" i="3" s="1"/>
  <c r="CO34" i="3" s="1"/>
  <c r="CO161" i="3" s="1"/>
  <c r="CM10" i="3"/>
  <c r="CL10" i="3"/>
  <c r="CL11" i="3" s="1"/>
  <c r="CL34" i="3" s="1"/>
  <c r="CL161" i="3" s="1"/>
  <c r="CG10" i="3"/>
  <c r="CG11" i="3" s="1"/>
  <c r="CG34" i="3" s="1"/>
  <c r="CG161" i="3" s="1"/>
  <c r="CE10" i="3"/>
  <c r="CD10" i="3"/>
  <c r="CD11" i="3" s="1"/>
  <c r="CD34" i="3" s="1"/>
  <c r="CD161" i="3" s="1"/>
  <c r="BY10" i="3"/>
  <c r="BY11" i="3" s="1"/>
  <c r="BV10" i="3"/>
  <c r="BU10" i="3"/>
  <c r="BU11" i="3" s="1"/>
  <c r="BU34" i="3" s="1"/>
  <c r="BU161" i="3" s="1"/>
  <c r="BP10" i="3"/>
  <c r="BP11" i="3" s="1"/>
  <c r="BP34" i="3" s="1"/>
  <c r="BP161" i="3" s="1"/>
  <c r="BN10" i="3"/>
  <c r="BM10" i="3"/>
  <c r="BM11" i="3" s="1"/>
  <c r="BM34" i="3" s="1"/>
  <c r="BM161" i="3" s="1"/>
  <c r="BG10" i="3"/>
  <c r="BG11" i="3" s="1"/>
  <c r="BG34" i="3" s="1"/>
  <c r="BG161" i="3" s="1"/>
  <c r="BE10" i="3"/>
  <c r="BD10" i="3"/>
  <c r="BD11" i="3" s="1"/>
  <c r="BD34" i="3" s="1"/>
  <c r="AY10" i="3"/>
  <c r="AY11" i="3" s="1"/>
  <c r="AV10" i="3"/>
  <c r="AU10" i="3"/>
  <c r="AU11" i="3" s="1"/>
  <c r="AU34" i="3" s="1"/>
  <c r="AP10" i="3"/>
  <c r="AP11" i="3" s="1"/>
  <c r="AP34" i="3" s="1"/>
  <c r="AN10" i="3"/>
  <c r="AM10" i="3"/>
  <c r="AM11" i="3" s="1"/>
  <c r="AM34" i="3" s="1"/>
  <c r="AH10" i="3"/>
  <c r="AH11" i="3" s="1"/>
  <c r="AH34" i="3" s="1"/>
  <c r="AF10" i="3"/>
  <c r="AE10" i="3"/>
  <c r="AE11" i="3" s="1"/>
  <c r="AE34" i="3" s="1"/>
  <c r="Z10" i="3"/>
  <c r="DH9" i="3"/>
  <c r="DH10" i="3" s="1"/>
  <c r="DH11" i="3" s="1"/>
  <c r="DH34" i="3" s="1"/>
  <c r="DH161" i="3" s="1"/>
  <c r="DG9" i="3"/>
  <c r="DG10" i="3" s="1"/>
  <c r="DG11" i="3" s="1"/>
  <c r="DG34" i="3" s="1"/>
  <c r="DG161" i="3" s="1"/>
  <c r="DF9" i="3"/>
  <c r="DF10" i="3" s="1"/>
  <c r="DF11" i="3" s="1"/>
  <c r="DF34" i="3" s="1"/>
  <c r="DF161" i="3" s="1"/>
  <c r="DE9" i="3"/>
  <c r="DD9" i="3"/>
  <c r="DD10" i="3" s="1"/>
  <c r="DD11" i="3" s="1"/>
  <c r="DD34" i="3" s="1"/>
  <c r="DD161" i="3" s="1"/>
  <c r="DC9" i="3"/>
  <c r="DB9" i="3"/>
  <c r="DA9" i="3"/>
  <c r="DA10" i="3" s="1"/>
  <c r="DA11" i="3" s="1"/>
  <c r="CZ9" i="3"/>
  <c r="CZ10" i="3" s="1"/>
  <c r="CZ11" i="3" s="1"/>
  <c r="CZ34" i="3" s="1"/>
  <c r="CZ161" i="3" s="1"/>
  <c r="CY9" i="3"/>
  <c r="CY10" i="3" s="1"/>
  <c r="CY11" i="3" s="1"/>
  <c r="CY34" i="3" s="1"/>
  <c r="CY161" i="3" s="1"/>
  <c r="CX9" i="3"/>
  <c r="CX10" i="3" s="1"/>
  <c r="CX11" i="3" s="1"/>
  <c r="CX34" i="3" s="1"/>
  <c r="CX161" i="3" s="1"/>
  <c r="CW9" i="3"/>
  <c r="CV9" i="3"/>
  <c r="CV10" i="3" s="1"/>
  <c r="CV11" i="3" s="1"/>
  <c r="CV34" i="3" s="1"/>
  <c r="CV161" i="3" s="1"/>
  <c r="CU9" i="3"/>
  <c r="CT9" i="3"/>
  <c r="CS9" i="3"/>
  <c r="CS10" i="3" s="1"/>
  <c r="CS11" i="3" s="1"/>
  <c r="CS34" i="3" s="1"/>
  <c r="CS161" i="3" s="1"/>
  <c r="CR9" i="3"/>
  <c r="CR10" i="3" s="1"/>
  <c r="CR11" i="3" s="1"/>
  <c r="CR34" i="3" s="1"/>
  <c r="CR161" i="3" s="1"/>
  <c r="CQ9" i="3"/>
  <c r="CQ10" i="3" s="1"/>
  <c r="CQ11" i="3" s="1"/>
  <c r="CQ34" i="3" s="1"/>
  <c r="CQ161" i="3" s="1"/>
  <c r="CP9" i="3"/>
  <c r="CP10" i="3" s="1"/>
  <c r="CP11" i="3" s="1"/>
  <c r="CP34" i="3" s="1"/>
  <c r="CP161" i="3" s="1"/>
  <c r="CO9" i="3"/>
  <c r="CN9" i="3"/>
  <c r="CN10" i="3" s="1"/>
  <c r="CN11" i="3" s="1"/>
  <c r="CN34" i="3" s="1"/>
  <c r="CN161" i="3" s="1"/>
  <c r="CM9" i="3"/>
  <c r="CL9" i="3"/>
  <c r="CK9" i="3"/>
  <c r="CK10" i="3" s="1"/>
  <c r="CK11" i="3" s="1"/>
  <c r="CK34" i="3" s="1"/>
  <c r="CK161" i="3" s="1"/>
  <c r="CJ9" i="3"/>
  <c r="CJ10" i="3" s="1"/>
  <c r="CJ11" i="3" s="1"/>
  <c r="CJ34" i="3" s="1"/>
  <c r="CJ161" i="3" s="1"/>
  <c r="CI9" i="3"/>
  <c r="CI10" i="3" s="1"/>
  <c r="CI11" i="3" s="1"/>
  <c r="CI34" i="3" s="1"/>
  <c r="CI161" i="3" s="1"/>
  <c r="CH9" i="3"/>
  <c r="CH10" i="3" s="1"/>
  <c r="CH11" i="3" s="1"/>
  <c r="CH34" i="3" s="1"/>
  <c r="CH161" i="3" s="1"/>
  <c r="CG9" i="3"/>
  <c r="CF9" i="3"/>
  <c r="CF10" i="3" s="1"/>
  <c r="CF11" i="3" s="1"/>
  <c r="CF34" i="3" s="1"/>
  <c r="CF161" i="3" s="1"/>
  <c r="CE9" i="3"/>
  <c r="CD9" i="3"/>
  <c r="CC9" i="3"/>
  <c r="CC10" i="3" s="1"/>
  <c r="CB9" i="3"/>
  <c r="CB10" i="3" s="1"/>
  <c r="CB11" i="3" s="1"/>
  <c r="CB34" i="3" s="1"/>
  <c r="CB161" i="3" s="1"/>
  <c r="CA9" i="3"/>
  <c r="CA10" i="3" s="1"/>
  <c r="BZ9" i="3"/>
  <c r="BZ10" i="3" s="1"/>
  <c r="BZ11" i="3" s="1"/>
  <c r="BZ34" i="3" s="1"/>
  <c r="BZ161" i="3" s="1"/>
  <c r="BY9" i="3"/>
  <c r="BW9" i="3"/>
  <c r="BW10" i="3" s="1"/>
  <c r="BW11" i="3" s="1"/>
  <c r="BW34" i="3" s="1"/>
  <c r="BW161" i="3" s="1"/>
  <c r="BV9" i="3"/>
  <c r="BU9" i="3"/>
  <c r="BT9" i="3"/>
  <c r="BT10" i="3" s="1"/>
  <c r="BT11" i="3" s="1"/>
  <c r="BS9" i="3"/>
  <c r="BS10" i="3" s="1"/>
  <c r="BS11" i="3" s="1"/>
  <c r="BS34" i="3" s="1"/>
  <c r="BS161" i="3" s="1"/>
  <c r="BR9" i="3"/>
  <c r="BR10" i="3" s="1"/>
  <c r="BR11" i="3" s="1"/>
  <c r="BR34" i="3" s="1"/>
  <c r="BR161" i="3" s="1"/>
  <c r="BQ9" i="3"/>
  <c r="BQ10" i="3" s="1"/>
  <c r="BQ11" i="3" s="1"/>
  <c r="BQ34" i="3" s="1"/>
  <c r="BP9" i="3"/>
  <c r="BO9" i="3"/>
  <c r="BO10" i="3" s="1"/>
  <c r="BO11" i="3" s="1"/>
  <c r="BO34" i="3" s="1"/>
  <c r="BO161" i="3" s="1"/>
  <c r="BN9" i="3"/>
  <c r="BM9" i="3"/>
  <c r="BL9" i="3"/>
  <c r="BL10" i="3" s="1"/>
  <c r="BJ9" i="3"/>
  <c r="BJ10" i="3" s="1"/>
  <c r="BJ11" i="3" s="1"/>
  <c r="BJ34" i="3" s="1"/>
  <c r="BJ161" i="3" s="1"/>
  <c r="BI9" i="3"/>
  <c r="BI10" i="3" s="1"/>
  <c r="BI11" i="3" s="1"/>
  <c r="BI34" i="3" s="1"/>
  <c r="BI161" i="3" s="1"/>
  <c r="BH9" i="3"/>
  <c r="BH10" i="3" s="1"/>
  <c r="BH11" i="3" s="1"/>
  <c r="BH34" i="3" s="1"/>
  <c r="BH161" i="3" s="1"/>
  <c r="BG9" i="3"/>
  <c r="BF9" i="3"/>
  <c r="BF10" i="3" s="1"/>
  <c r="BF11" i="3" s="1"/>
  <c r="BF34" i="3" s="1"/>
  <c r="BF161" i="3" s="1"/>
  <c r="BE9" i="3"/>
  <c r="BD9" i="3"/>
  <c r="BC9" i="3"/>
  <c r="BC10" i="3" s="1"/>
  <c r="BC11" i="3" s="1"/>
  <c r="BC34" i="3" s="1"/>
  <c r="BB9" i="3"/>
  <c r="BB10" i="3" s="1"/>
  <c r="BB11" i="3" s="1"/>
  <c r="BB34" i="3" s="1"/>
  <c r="BA9" i="3"/>
  <c r="BA10" i="3" s="1"/>
  <c r="BA11" i="3" s="1"/>
  <c r="BA34" i="3" s="1"/>
  <c r="AZ9" i="3"/>
  <c r="AZ10" i="3" s="1"/>
  <c r="AZ11" i="3" s="1"/>
  <c r="AZ34" i="3" s="1"/>
  <c r="AY9" i="3"/>
  <c r="AW9" i="3"/>
  <c r="AW10" i="3" s="1"/>
  <c r="AW11" i="3" s="1"/>
  <c r="AW34" i="3" s="1"/>
  <c r="AV9" i="3"/>
  <c r="AU9" i="3"/>
  <c r="AT9" i="3"/>
  <c r="AT10" i="3" s="1"/>
  <c r="AT11" i="3" s="1"/>
  <c r="AT34" i="3" s="1"/>
  <c r="AS9" i="3"/>
  <c r="AS10" i="3" s="1"/>
  <c r="AS11" i="3" s="1"/>
  <c r="AS34" i="3" s="1"/>
  <c r="AR9" i="3"/>
  <c r="AR10" i="3" s="1"/>
  <c r="AR11" i="3" s="1"/>
  <c r="AR34" i="3" s="1"/>
  <c r="AQ9" i="3"/>
  <c r="AQ10" i="3" s="1"/>
  <c r="AQ11" i="3" s="1"/>
  <c r="AQ34" i="3" s="1"/>
  <c r="AP9" i="3"/>
  <c r="AO9" i="3"/>
  <c r="AO10" i="3" s="1"/>
  <c r="AO11" i="3" s="1"/>
  <c r="AO34" i="3" s="1"/>
  <c r="AN9" i="3"/>
  <c r="AM9" i="3"/>
  <c r="AL9" i="3"/>
  <c r="AL10" i="3" s="1"/>
  <c r="AK9" i="3"/>
  <c r="AK10" i="3" s="1"/>
  <c r="AK11" i="3" s="1"/>
  <c r="AK34" i="3" s="1"/>
  <c r="AJ9" i="3"/>
  <c r="AJ10" i="3" s="1"/>
  <c r="AJ11" i="3" s="1"/>
  <c r="AJ34" i="3" s="1"/>
  <c r="AI9" i="3"/>
  <c r="AI10" i="3" s="1"/>
  <c r="AI11" i="3" s="1"/>
  <c r="AI34" i="3" s="1"/>
  <c r="AH9" i="3"/>
  <c r="AG9" i="3"/>
  <c r="AG10" i="3" s="1"/>
  <c r="AG11" i="3" s="1"/>
  <c r="AG34" i="3" s="1"/>
  <c r="AF9" i="3"/>
  <c r="AE9" i="3"/>
  <c r="AD9" i="3"/>
  <c r="AD10" i="3" s="1"/>
  <c r="AD11" i="3" s="1"/>
  <c r="AD34" i="3" s="1"/>
  <c r="AC9" i="3"/>
  <c r="AC10" i="3" s="1"/>
  <c r="AC11" i="3" s="1"/>
  <c r="AC34" i="3" s="1"/>
  <c r="AB9" i="3"/>
  <c r="AB10" i="3" s="1"/>
  <c r="AB11" i="3" s="1"/>
  <c r="AB34" i="3" s="1"/>
  <c r="AA9" i="3"/>
  <c r="AA10" i="3" s="1"/>
  <c r="AA11" i="3" s="1"/>
  <c r="AA34" i="3" s="1"/>
  <c r="Z9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W8" i="3"/>
  <c r="BV8" i="3"/>
  <c r="BU8" i="3"/>
  <c r="BT8" i="3"/>
  <c r="BS8" i="3"/>
  <c r="BR8" i="3"/>
  <c r="BQ8" i="3"/>
  <c r="BP8" i="3"/>
  <c r="BO8" i="3"/>
  <c r="BN8" i="3"/>
  <c r="BM8" i="3"/>
  <c r="BL8" i="3"/>
  <c r="BJ8" i="3"/>
  <c r="BI8" i="3"/>
  <c r="BH8" i="3"/>
  <c r="BG8" i="3"/>
  <c r="BF8" i="3"/>
  <c r="BE8" i="3"/>
  <c r="BD8" i="3"/>
  <c r="BC8" i="3"/>
  <c r="BB8" i="3"/>
  <c r="BA8" i="3"/>
  <c r="AZ8" i="3"/>
  <c r="AY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DU347" i="5" l="1"/>
  <c r="DV347" i="5" s="1"/>
  <c r="BP351" i="5"/>
  <c r="BP349" i="5" s="1"/>
  <c r="DW402" i="5"/>
  <c r="DX402" i="5" s="1"/>
  <c r="BI619" i="5"/>
  <c r="DW512" i="5"/>
  <c r="DX512" i="5" s="1"/>
  <c r="DT347" i="5"/>
  <c r="DT479" i="5"/>
  <c r="AX358" i="5"/>
  <c r="DU358" i="5" s="1"/>
  <c r="DV358" i="5" s="1"/>
  <c r="DT468" i="5"/>
  <c r="DV556" i="5"/>
  <c r="DT259" i="5"/>
  <c r="DV336" i="5"/>
  <c r="DR545" i="5"/>
  <c r="DR303" i="5"/>
  <c r="DV369" i="5"/>
  <c r="DW479" i="5"/>
  <c r="DX479" i="5" s="1"/>
  <c r="DT534" i="5"/>
  <c r="DR336" i="5"/>
  <c r="DR391" i="5"/>
  <c r="DR413" i="5"/>
  <c r="DU259" i="5"/>
  <c r="DV259" i="5" s="1"/>
  <c r="DV501" i="5"/>
  <c r="DV578" i="5"/>
  <c r="AX292" i="5"/>
  <c r="DV512" i="5"/>
  <c r="DR281" i="5"/>
  <c r="DR424" i="5"/>
  <c r="BP284" i="5"/>
  <c r="BP282" i="5" s="1"/>
  <c r="BF281" i="5" s="1"/>
  <c r="DU380" i="5"/>
  <c r="DV380" i="5" s="1"/>
  <c r="DR556" i="5"/>
  <c r="BG619" i="5"/>
  <c r="BG620" i="5" s="1"/>
  <c r="DR325" i="5"/>
  <c r="DR380" i="5"/>
  <c r="DT402" i="5"/>
  <c r="DV424" i="5"/>
  <c r="DR468" i="5"/>
  <c r="DT325" i="5"/>
  <c r="DT358" i="5"/>
  <c r="DR490" i="5"/>
  <c r="DV490" i="5"/>
  <c r="DV534" i="5"/>
  <c r="DT435" i="5"/>
  <c r="AX248" i="5"/>
  <c r="DU248" i="5" s="1"/>
  <c r="DV248" i="5" s="1"/>
  <c r="DX347" i="5"/>
  <c r="AX413" i="5"/>
  <c r="DU413" i="5" s="1"/>
  <c r="DV413" i="5" s="1"/>
  <c r="DV391" i="5"/>
  <c r="DT545" i="5"/>
  <c r="DW578" i="5"/>
  <c r="DX578" i="5" s="1"/>
  <c r="AI129" i="9"/>
  <c r="U105" i="9"/>
  <c r="U74" i="9"/>
  <c r="U136" i="9" s="1"/>
  <c r="W12" i="9"/>
  <c r="Q108" i="9"/>
  <c r="R15" i="9"/>
  <c r="Q77" i="9"/>
  <c r="R111" i="9"/>
  <c r="R86" i="9"/>
  <c r="R148" i="9" s="1"/>
  <c r="T18" i="9"/>
  <c r="R112" i="9"/>
  <c r="R81" i="9"/>
  <c r="R143" i="9" s="1"/>
  <c r="T19" i="9"/>
  <c r="R87" i="9"/>
  <c r="R149" i="9" s="1"/>
  <c r="AP30" i="9"/>
  <c r="AQ30" i="9"/>
  <c r="AR30" i="9" s="1"/>
  <c r="AS30" i="9" s="1"/>
  <c r="AT30" i="9" s="1"/>
  <c r="AU30" i="9" s="1"/>
  <c r="AV30" i="9" s="1"/>
  <c r="AW30" i="9" s="1"/>
  <c r="AX30" i="9" s="1"/>
  <c r="AY30" i="9" s="1"/>
  <c r="AZ30" i="9" s="1"/>
  <c r="BA30" i="9" s="1"/>
  <c r="BB30" i="9" s="1"/>
  <c r="BC30" i="9" s="1"/>
  <c r="Q31" i="9"/>
  <c r="R90" i="9"/>
  <c r="R152" i="9" s="1"/>
  <c r="R114" i="9"/>
  <c r="T21" i="9"/>
  <c r="R83" i="9"/>
  <c r="R145" i="9" s="1"/>
  <c r="AK97" i="9"/>
  <c r="AK66" i="9"/>
  <c r="AJ99" i="9"/>
  <c r="AJ68" i="9"/>
  <c r="AJ130" i="9" s="1"/>
  <c r="AZ100" i="9"/>
  <c r="BA7" i="9"/>
  <c r="AZ69" i="9"/>
  <c r="AF70" i="9"/>
  <c r="AF132" i="9" s="1"/>
  <c r="AF101" i="9"/>
  <c r="AG8" i="9"/>
  <c r="V103" i="9"/>
  <c r="V72" i="9"/>
  <c r="V134" i="9" s="1"/>
  <c r="X10" i="9"/>
  <c r="AM103" i="9"/>
  <c r="AM72" i="9"/>
  <c r="AM134" i="9" s="1"/>
  <c r="R105" i="9"/>
  <c r="T12" i="9"/>
  <c r="R74" i="9"/>
  <c r="AF76" i="9"/>
  <c r="AF138" i="9" s="1"/>
  <c r="AF107" i="9"/>
  <c r="Q113" i="9"/>
  <c r="Q82" i="9"/>
  <c r="S20" i="9"/>
  <c r="Q89" i="9"/>
  <c r="AE117" i="9"/>
  <c r="AF24" i="9"/>
  <c r="T120" i="9"/>
  <c r="V27" i="9"/>
  <c r="R128" i="9"/>
  <c r="Z128" i="9"/>
  <c r="AY171" i="9"/>
  <c r="AY203" i="9" s="1"/>
  <c r="AI204" i="9"/>
  <c r="AI172" i="9"/>
  <c r="AY68" i="9"/>
  <c r="AY130" i="9" s="1"/>
  <c r="V205" i="9"/>
  <c r="V173" i="9"/>
  <c r="BQ69" i="9"/>
  <c r="AY176" i="9"/>
  <c r="AY208" i="9" s="1"/>
  <c r="N137" i="9"/>
  <c r="P75" i="9"/>
  <c r="AM179" i="9"/>
  <c r="AM211" i="9" s="1"/>
  <c r="BQ75" i="9"/>
  <c r="L180" i="9"/>
  <c r="L212" i="9" s="1"/>
  <c r="U212" i="9"/>
  <c r="U180" i="9"/>
  <c r="AC76" i="9"/>
  <c r="K181" i="9"/>
  <c r="K213" i="9" s="1"/>
  <c r="X214" i="9"/>
  <c r="X182" i="9"/>
  <c r="BQ82" i="9"/>
  <c r="BB206" i="9"/>
  <c r="BB174" i="9"/>
  <c r="AM97" i="9"/>
  <c r="AM66" i="9"/>
  <c r="AN4" i="9"/>
  <c r="Q129" i="9"/>
  <c r="AC67" i="9"/>
  <c r="W99" i="9"/>
  <c r="AC99" i="9" s="1"/>
  <c r="BS99" i="9" s="1"/>
  <c r="W68" i="9"/>
  <c r="AZ99" i="9"/>
  <c r="AZ68" i="9"/>
  <c r="AZ130" i="9" s="1"/>
  <c r="AN103" i="9"/>
  <c r="AN72" i="9"/>
  <c r="AN134" i="9" s="1"/>
  <c r="AO10" i="9"/>
  <c r="R104" i="9"/>
  <c r="T11" i="9"/>
  <c r="AG76" i="9"/>
  <c r="AH14" i="9"/>
  <c r="R113" i="9"/>
  <c r="R144" i="9" s="1"/>
  <c r="R89" i="9"/>
  <c r="R151" i="9" s="1"/>
  <c r="T20" i="9"/>
  <c r="S128" i="9"/>
  <c r="AA128" i="9"/>
  <c r="AH203" i="9"/>
  <c r="AH171" i="9"/>
  <c r="O179" i="9"/>
  <c r="O211" i="9" s="1"/>
  <c r="Z213" i="9"/>
  <c r="Z181" i="9"/>
  <c r="Y182" i="9"/>
  <c r="Y214" i="9" s="1"/>
  <c r="L226" i="9"/>
  <c r="L194" i="9"/>
  <c r="BS4" i="9"/>
  <c r="BQ31" i="9"/>
  <c r="AN99" i="9"/>
  <c r="AN68" i="9"/>
  <c r="AN130" i="9" s="1"/>
  <c r="BA6" i="9"/>
  <c r="AN100" i="9"/>
  <c r="AN69" i="9"/>
  <c r="R101" i="9"/>
  <c r="BT8" i="9"/>
  <c r="Q104" i="9"/>
  <c r="S11" i="9"/>
  <c r="Q112" i="9"/>
  <c r="S19" i="9"/>
  <c r="Q81" i="9"/>
  <c r="S122" i="9"/>
  <c r="S80" i="9"/>
  <c r="U29" i="9"/>
  <c r="AC62" i="9"/>
  <c r="BS35" i="9"/>
  <c r="BV40" i="9"/>
  <c r="E128" i="9"/>
  <c r="E93" i="9"/>
  <c r="P66" i="9"/>
  <c r="E4" i="9"/>
  <c r="E31" i="9" s="1"/>
  <c r="Z174" i="9"/>
  <c r="Z206" i="9" s="1"/>
  <c r="Z207" i="9"/>
  <c r="Z175" i="9"/>
  <c r="Q74" i="9"/>
  <c r="AA181" i="9"/>
  <c r="AA213" i="9" s="1"/>
  <c r="J141" i="9"/>
  <c r="P79" i="9"/>
  <c r="BQ79" i="9"/>
  <c r="K222" i="9"/>
  <c r="K190" i="9"/>
  <c r="Q87" i="9"/>
  <c r="AG107" i="9"/>
  <c r="AN67" i="9"/>
  <c r="AN129" i="9" s="1"/>
  <c r="AN98" i="9"/>
  <c r="AO5" i="9"/>
  <c r="AK100" i="9"/>
  <c r="AK69" i="9"/>
  <c r="BA103" i="9"/>
  <c r="BA72" i="9"/>
  <c r="BA134" i="9" s="1"/>
  <c r="BB10" i="9"/>
  <c r="S105" i="9"/>
  <c r="S74" i="9"/>
  <c r="S136" i="9" s="1"/>
  <c r="M212" i="9"/>
  <c r="M180" i="9"/>
  <c r="Q140" i="9"/>
  <c r="AC78" i="9"/>
  <c r="AD98" i="9"/>
  <c r="AD67" i="9"/>
  <c r="AE5" i="9"/>
  <c r="AO6" i="9"/>
  <c r="Z100" i="9"/>
  <c r="AA7" i="9"/>
  <c r="AO7" i="9"/>
  <c r="Q106" i="9"/>
  <c r="Q75" i="9"/>
  <c r="R13" i="9"/>
  <c r="AG108" i="9"/>
  <c r="AG77" i="9"/>
  <c r="AH15" i="9"/>
  <c r="AX108" i="9"/>
  <c r="AX139" i="9" s="1"/>
  <c r="AY15" i="9"/>
  <c r="R121" i="9"/>
  <c r="T28" i="9"/>
  <c r="T122" i="9"/>
  <c r="T80" i="9"/>
  <c r="V29" i="9"/>
  <c r="BT40" i="9"/>
  <c r="BT53" i="9"/>
  <c r="BT59" i="9"/>
  <c r="G128" i="9"/>
  <c r="G93" i="9"/>
  <c r="BF93" i="9"/>
  <c r="BN93" i="9"/>
  <c r="R70" i="9"/>
  <c r="R132" i="9" s="1"/>
  <c r="AA174" i="9"/>
  <c r="AA206" i="9" s="1"/>
  <c r="AA207" i="9"/>
  <c r="AA175" i="9"/>
  <c r="N176" i="9"/>
  <c r="N208" i="9" s="1"/>
  <c r="N209" i="9"/>
  <c r="N177" i="9"/>
  <c r="Y177" i="9"/>
  <c r="Y209" i="9" s="1"/>
  <c r="BQ77" i="9"/>
  <c r="K183" i="9"/>
  <c r="K215" i="9" s="1"/>
  <c r="O217" i="9"/>
  <c r="O185" i="9"/>
  <c r="L222" i="9"/>
  <c r="L190" i="9"/>
  <c r="H149" i="9"/>
  <c r="P87" i="9"/>
  <c r="P134" i="9"/>
  <c r="AD68" i="9"/>
  <c r="AD99" i="9"/>
  <c r="T8" i="9"/>
  <c r="U71" i="9"/>
  <c r="U133" i="9" s="1"/>
  <c r="V108" i="9"/>
  <c r="V77" i="9"/>
  <c r="W15" i="9"/>
  <c r="Q110" i="9"/>
  <c r="Q85" i="9"/>
  <c r="S17" i="9"/>
  <c r="Q115" i="9"/>
  <c r="Q146" i="9" s="1"/>
  <c r="Q91" i="9"/>
  <c r="S22" i="9"/>
  <c r="AF118" i="9"/>
  <c r="AG25" i="9"/>
  <c r="BC62" i="9"/>
  <c r="AI128" i="9"/>
  <c r="BG93" i="9"/>
  <c r="BO93" i="9"/>
  <c r="Z204" i="9"/>
  <c r="Z172" i="9"/>
  <c r="R173" i="9"/>
  <c r="R205" i="9" s="1"/>
  <c r="Z69" i="9"/>
  <c r="Z131" i="9" s="1"/>
  <c r="S70" i="9"/>
  <c r="S132" i="9" s="1"/>
  <c r="Z177" i="9"/>
  <c r="Z209" i="9" s="1"/>
  <c r="AD137" i="9"/>
  <c r="J191" i="9"/>
  <c r="J223" i="9" s="1"/>
  <c r="N225" i="9"/>
  <c r="N193" i="9"/>
  <c r="J214" i="9"/>
  <c r="J182" i="9"/>
  <c r="AW98" i="9"/>
  <c r="AW67" i="9"/>
  <c r="AW129" i="9" s="1"/>
  <c r="AX5" i="9"/>
  <c r="AE6" i="9"/>
  <c r="BS8" i="9"/>
  <c r="AE104" i="9"/>
  <c r="AE73" i="9"/>
  <c r="AO106" i="9"/>
  <c r="AO75" i="9"/>
  <c r="AO137" i="9" s="1"/>
  <c r="AP13" i="9"/>
  <c r="BV13" i="9" s="1"/>
  <c r="Y108" i="9"/>
  <c r="Y77" i="9"/>
  <c r="R110" i="9"/>
  <c r="R141" i="9" s="1"/>
  <c r="R85" i="9"/>
  <c r="R147" i="9" s="1"/>
  <c r="T17" i="9"/>
  <c r="R91" i="9"/>
  <c r="R153" i="9" s="1"/>
  <c r="T22" i="9"/>
  <c r="R115" i="9"/>
  <c r="R84" i="9"/>
  <c r="BS38" i="9"/>
  <c r="BT48" i="9"/>
  <c r="R203" i="9"/>
  <c r="R171" i="9"/>
  <c r="Z171" i="9"/>
  <c r="Z203" i="9" s="1"/>
  <c r="R204" i="9"/>
  <c r="R172" i="9"/>
  <c r="AA172" i="9"/>
  <c r="AA204" i="9" s="1"/>
  <c r="S205" i="9"/>
  <c r="S173" i="9"/>
  <c r="AH174" i="9"/>
  <c r="AH206" i="9" s="1"/>
  <c r="AX206" i="9"/>
  <c r="AX174" i="9"/>
  <c r="R175" i="9"/>
  <c r="R207" i="9" s="1"/>
  <c r="R208" i="9"/>
  <c r="R176" i="9"/>
  <c r="Q73" i="9"/>
  <c r="BQ73" i="9"/>
  <c r="BQ93" i="9" s="1"/>
  <c r="V211" i="9"/>
  <c r="V179" i="9"/>
  <c r="BQ78" i="9"/>
  <c r="P83" i="9"/>
  <c r="O225" i="9"/>
  <c r="O193" i="9"/>
  <c r="AG97" i="9"/>
  <c r="AG66" i="9"/>
  <c r="AH4" i="9"/>
  <c r="F31" i="9"/>
  <c r="AI98" i="9"/>
  <c r="AJ5" i="9"/>
  <c r="AZ98" i="9"/>
  <c r="AZ67" i="9"/>
  <c r="AZ129" i="9" s="1"/>
  <c r="AU99" i="9"/>
  <c r="AU68" i="9"/>
  <c r="AV100" i="9"/>
  <c r="AV69" i="9"/>
  <c r="X102" i="9"/>
  <c r="AC102" i="9" s="1"/>
  <c r="BS102" i="9" s="1"/>
  <c r="X71" i="9"/>
  <c r="AF104" i="9"/>
  <c r="AF73" i="9"/>
  <c r="AF135" i="9" s="1"/>
  <c r="AE106" i="9"/>
  <c r="AE137" i="9" s="1"/>
  <c r="AF13" i="9"/>
  <c r="AQ106" i="9"/>
  <c r="AQ75" i="9"/>
  <c r="Q114" i="9"/>
  <c r="Q90" i="9"/>
  <c r="S21" i="9"/>
  <c r="AD116" i="9"/>
  <c r="AD92" i="9"/>
  <c r="AE23" i="9"/>
  <c r="S203" i="9"/>
  <c r="S171" i="9"/>
  <c r="AA203" i="9"/>
  <c r="AA171" i="9"/>
  <c r="S172" i="9"/>
  <c r="S204" i="9" s="1"/>
  <c r="AX205" i="9"/>
  <c r="AX173" i="9"/>
  <c r="AI206" i="9"/>
  <c r="AI174" i="9"/>
  <c r="AQ132" i="9"/>
  <c r="BC70" i="9"/>
  <c r="AY174" i="9"/>
  <c r="AY206" i="9" s="1"/>
  <c r="S207" i="9"/>
  <c r="S175" i="9"/>
  <c r="S72" i="9"/>
  <c r="S134" i="9" s="1"/>
  <c r="R73" i="9"/>
  <c r="R135" i="9" s="1"/>
  <c r="W211" i="9"/>
  <c r="W179" i="9"/>
  <c r="N142" i="9"/>
  <c r="P80" i="9"/>
  <c r="H219" i="9"/>
  <c r="H187" i="9"/>
  <c r="Q83" i="9"/>
  <c r="M221" i="9"/>
  <c r="M189" i="9"/>
  <c r="L124" i="9"/>
  <c r="P97" i="9"/>
  <c r="T204" i="9"/>
  <c r="T172" i="9"/>
  <c r="Q97" i="9"/>
  <c r="Q66" i="9"/>
  <c r="D31" i="9"/>
  <c r="P32" i="9" s="1"/>
  <c r="AJ66" i="9"/>
  <c r="G31" i="9"/>
  <c r="BA5" i="9"/>
  <c r="AE206" i="9"/>
  <c r="AE174" i="9"/>
  <c r="AB102" i="9"/>
  <c r="AD9" i="9"/>
  <c r="AB71" i="9"/>
  <c r="U10" i="9"/>
  <c r="AL103" i="9"/>
  <c r="AL72" i="9"/>
  <c r="AG11" i="9"/>
  <c r="AR13" i="9"/>
  <c r="AE107" i="9"/>
  <c r="AE76" i="9"/>
  <c r="BS15" i="9"/>
  <c r="AD109" i="9"/>
  <c r="AD78" i="9"/>
  <c r="AE16" i="9"/>
  <c r="Q111" i="9"/>
  <c r="Q86" i="9"/>
  <c r="S18" i="9"/>
  <c r="S120" i="9"/>
  <c r="U27" i="9"/>
  <c r="BT37" i="9"/>
  <c r="BS46" i="9"/>
  <c r="BT56" i="9"/>
  <c r="AH204" i="9"/>
  <c r="AH172" i="9"/>
  <c r="AX172" i="9"/>
  <c r="AX204" i="9" s="1"/>
  <c r="AI205" i="9"/>
  <c r="AI173" i="9"/>
  <c r="AY69" i="9"/>
  <c r="AY131" i="9" s="1"/>
  <c r="T175" i="9"/>
  <c r="T207" i="9" s="1"/>
  <c r="AX208" i="9"/>
  <c r="AX176" i="9"/>
  <c r="AL179" i="9"/>
  <c r="AL211" i="9"/>
  <c r="T212" i="9"/>
  <c r="T180" i="9"/>
  <c r="AB180" i="9"/>
  <c r="AB212" i="9" s="1"/>
  <c r="J139" i="9"/>
  <c r="P77" i="9"/>
  <c r="O184" i="9"/>
  <c r="O216" i="9" s="1"/>
  <c r="BQ80" i="9"/>
  <c r="O218" i="9"/>
  <c r="O186" i="9"/>
  <c r="N221" i="9"/>
  <c r="N189" i="9"/>
  <c r="L195" i="9"/>
  <c r="L227" i="9" s="1"/>
  <c r="BQ91" i="9"/>
  <c r="Q105" i="9"/>
  <c r="BV35" i="9"/>
  <c r="BV43" i="9"/>
  <c r="BV51" i="9"/>
  <c r="Y202" i="9"/>
  <c r="Y170" i="9"/>
  <c r="Y129" i="9"/>
  <c r="AG171" i="9"/>
  <c r="AG203" i="9" s="1"/>
  <c r="Q172" i="9"/>
  <c r="Q204" i="9" s="1"/>
  <c r="Y204" i="9"/>
  <c r="Y172" i="9"/>
  <c r="AG204" i="9"/>
  <c r="AG172" i="9"/>
  <c r="AW68" i="9"/>
  <c r="AW130" i="9" s="1"/>
  <c r="Q69" i="9"/>
  <c r="Y205" i="9"/>
  <c r="Y173" i="9"/>
  <c r="AW205" i="9"/>
  <c r="AW173" i="9"/>
  <c r="Q70" i="9"/>
  <c r="Y174" i="9"/>
  <c r="Y206" i="9" s="1"/>
  <c r="AO174" i="9"/>
  <c r="AO206" i="9" s="1"/>
  <c r="AW206" i="9"/>
  <c r="AW174" i="9"/>
  <c r="Q71" i="9"/>
  <c r="Y207" i="9"/>
  <c r="Y175" i="9"/>
  <c r="Q72" i="9"/>
  <c r="AW176" i="9"/>
  <c r="AW208" i="9" s="1"/>
  <c r="P73" i="9"/>
  <c r="X209" i="9"/>
  <c r="X177" i="9"/>
  <c r="O210" i="9"/>
  <c r="O178" i="9"/>
  <c r="M179" i="9"/>
  <c r="M211" i="9" s="1"/>
  <c r="U211" i="9"/>
  <c r="U179" i="9"/>
  <c r="AK75" i="9"/>
  <c r="AK137" i="9" s="1"/>
  <c r="K180" i="9"/>
  <c r="K212" i="9" s="1"/>
  <c r="S180" i="9"/>
  <c r="S212" i="9" s="1"/>
  <c r="AA180" i="9"/>
  <c r="AA212" i="9" s="1"/>
  <c r="AW213" i="9"/>
  <c r="AW181" i="9"/>
  <c r="O182" i="9"/>
  <c r="O214" i="9" s="1"/>
  <c r="W182" i="9"/>
  <c r="W214" i="9" s="1"/>
  <c r="Q79" i="9"/>
  <c r="N217" i="9"/>
  <c r="N185" i="9"/>
  <c r="N218" i="9"/>
  <c r="N186" i="9"/>
  <c r="O219" i="9"/>
  <c r="O187" i="9"/>
  <c r="O188" i="9"/>
  <c r="O220" i="9" s="1"/>
  <c r="L221" i="9"/>
  <c r="L189" i="9"/>
  <c r="J222" i="9"/>
  <c r="J190" i="9"/>
  <c r="K227" i="9"/>
  <c r="K195" i="9"/>
  <c r="E206" i="9"/>
  <c r="BV132" i="9"/>
  <c r="AP62" i="9"/>
  <c r="L128" i="9"/>
  <c r="L93" i="9"/>
  <c r="T128" i="9"/>
  <c r="AB128" i="9"/>
  <c r="BH93" i="9"/>
  <c r="BP93" i="9"/>
  <c r="L203" i="9"/>
  <c r="L171" i="9"/>
  <c r="T171" i="9"/>
  <c r="T203" i="9" s="1"/>
  <c r="AB203" i="9"/>
  <c r="AB171" i="9"/>
  <c r="L204" i="9"/>
  <c r="L172" i="9"/>
  <c r="P130" i="9"/>
  <c r="AB68" i="9"/>
  <c r="AB130" i="9" s="1"/>
  <c r="L173" i="9"/>
  <c r="L205" i="9" s="1"/>
  <c r="T205" i="9"/>
  <c r="T173" i="9"/>
  <c r="AJ69" i="9"/>
  <c r="AJ131" i="9" s="1"/>
  <c r="L174" i="9"/>
  <c r="L206" i="9" s="1"/>
  <c r="AB206" i="9"/>
  <c r="AB174" i="9"/>
  <c r="AJ174" i="9"/>
  <c r="AJ206" i="9" s="1"/>
  <c r="AR206" i="9"/>
  <c r="AR174" i="9"/>
  <c r="AZ174" i="9"/>
  <c r="AZ206" i="9" s="1"/>
  <c r="L207" i="9"/>
  <c r="L175" i="9"/>
  <c r="L176" i="9"/>
  <c r="L208" i="9" s="1"/>
  <c r="T72" i="9"/>
  <c r="T134" i="9" s="1"/>
  <c r="AZ72" i="9"/>
  <c r="AZ134" i="9" s="1"/>
  <c r="H177" i="9"/>
  <c r="BV135" i="9"/>
  <c r="AA177" i="9"/>
  <c r="AA209" i="9" s="1"/>
  <c r="X211" i="9"/>
  <c r="X179" i="9"/>
  <c r="AN75" i="9"/>
  <c r="AN137" i="9" s="1"/>
  <c r="N180" i="9"/>
  <c r="N212" i="9" s="1"/>
  <c r="V212" i="9"/>
  <c r="V180" i="9"/>
  <c r="AD76" i="9"/>
  <c r="L213" i="9"/>
  <c r="L181" i="9"/>
  <c r="AB213" i="9"/>
  <c r="AB181" i="9"/>
  <c r="R214" i="9"/>
  <c r="R182" i="9"/>
  <c r="Z182" i="9"/>
  <c r="Z214" i="9" s="1"/>
  <c r="L215" i="9"/>
  <c r="L183" i="9"/>
  <c r="J219" i="9"/>
  <c r="J187" i="9"/>
  <c r="BQ83" i="9"/>
  <c r="J220" i="9"/>
  <c r="J188" i="9"/>
  <c r="BQ84" i="9"/>
  <c r="O221" i="9"/>
  <c r="O189" i="9"/>
  <c r="M226" i="9"/>
  <c r="M194" i="9"/>
  <c r="BE93" i="9"/>
  <c r="AL99" i="9"/>
  <c r="J177" i="9"/>
  <c r="J209" i="9" s="1"/>
  <c r="M128" i="9"/>
  <c r="M93" i="9"/>
  <c r="U128" i="9"/>
  <c r="BI93" i="9"/>
  <c r="M203" i="9"/>
  <c r="M171" i="9"/>
  <c r="U171" i="9"/>
  <c r="U203" i="9" s="1"/>
  <c r="AK203" i="9"/>
  <c r="AK171" i="9"/>
  <c r="M172" i="9"/>
  <c r="M204" i="9" s="1"/>
  <c r="U130" i="9"/>
  <c r="AC68" i="9"/>
  <c r="AK130" i="9"/>
  <c r="AS204" i="9"/>
  <c r="AS172" i="9"/>
  <c r="M173" i="9"/>
  <c r="M205" i="9" s="1"/>
  <c r="U205" i="9"/>
  <c r="U173" i="9"/>
  <c r="M206" i="9"/>
  <c r="M174" i="9"/>
  <c r="U206" i="9"/>
  <c r="U174" i="9"/>
  <c r="AK174" i="9"/>
  <c r="AK206" i="9" s="1"/>
  <c r="AS206" i="9"/>
  <c r="AS174" i="9"/>
  <c r="BA206" i="9"/>
  <c r="BA174" i="9"/>
  <c r="M207" i="9"/>
  <c r="M175" i="9"/>
  <c r="M176" i="9"/>
  <c r="M208" i="9" s="1"/>
  <c r="AK208" i="9"/>
  <c r="AK176" i="9"/>
  <c r="L209" i="9"/>
  <c r="L177" i="9"/>
  <c r="AB209" i="9"/>
  <c r="AB177" i="9"/>
  <c r="J136" i="9"/>
  <c r="J93" i="9"/>
  <c r="Y211" i="9"/>
  <c r="Y179" i="9"/>
  <c r="O138" i="9"/>
  <c r="W138" i="9"/>
  <c r="M213" i="9"/>
  <c r="M181" i="9"/>
  <c r="U181" i="9"/>
  <c r="U213" i="9" s="1"/>
  <c r="K214" i="9"/>
  <c r="K182" i="9"/>
  <c r="S214" i="9"/>
  <c r="S182" i="9"/>
  <c r="AA214" i="9"/>
  <c r="AA182" i="9"/>
  <c r="M183" i="9"/>
  <c r="M215" i="9" s="1"/>
  <c r="Q80" i="9"/>
  <c r="H144" i="9"/>
  <c r="BV144" i="9" s="1"/>
  <c r="P82" i="9"/>
  <c r="K187" i="9"/>
  <c r="K219" i="9" s="1"/>
  <c r="H151" i="9"/>
  <c r="P89" i="9"/>
  <c r="AC92" i="9"/>
  <c r="AD108" i="9"/>
  <c r="AD139" i="9" s="1"/>
  <c r="S28" i="9"/>
  <c r="N93" i="9"/>
  <c r="N128" i="9"/>
  <c r="V128" i="9"/>
  <c r="AD66" i="9"/>
  <c r="AL128" i="9"/>
  <c r="BJ93" i="9"/>
  <c r="N203" i="9"/>
  <c r="N171" i="9"/>
  <c r="V203" i="9"/>
  <c r="V171" i="9"/>
  <c r="AL67" i="9"/>
  <c r="AL129" i="9" s="1"/>
  <c r="N204" i="9"/>
  <c r="N172" i="9"/>
  <c r="V130" i="9"/>
  <c r="AL68" i="9"/>
  <c r="AL130" i="9" s="1"/>
  <c r="AT68" i="9"/>
  <c r="AT130" i="9" s="1"/>
  <c r="N205" i="9"/>
  <c r="N173" i="9"/>
  <c r="AL205" i="9"/>
  <c r="AL173" i="9"/>
  <c r="AT173" i="9"/>
  <c r="AT205" i="9" s="1"/>
  <c r="N206" i="9"/>
  <c r="N174" i="9"/>
  <c r="V206" i="9"/>
  <c r="V174" i="9"/>
  <c r="AD70" i="9"/>
  <c r="AL206" i="9"/>
  <c r="AL174" i="9"/>
  <c r="AT174" i="9"/>
  <c r="AT206" i="9" s="1"/>
  <c r="N207" i="9"/>
  <c r="N175" i="9"/>
  <c r="V175" i="9"/>
  <c r="V207" i="9" s="1"/>
  <c r="M209" i="9"/>
  <c r="M177" i="9"/>
  <c r="U177" i="9"/>
  <c r="U209" i="9" s="1"/>
  <c r="L210" i="9"/>
  <c r="L178" i="9"/>
  <c r="J179" i="9"/>
  <c r="J211" i="9" s="1"/>
  <c r="Z211" i="9"/>
  <c r="Z179" i="9"/>
  <c r="P76" i="9"/>
  <c r="X138" i="9"/>
  <c r="N213" i="9"/>
  <c r="N181" i="9"/>
  <c r="L182" i="9"/>
  <c r="L214" i="9" s="1"/>
  <c r="T214" i="9"/>
  <c r="T182" i="9"/>
  <c r="AB182" i="9"/>
  <c r="AB214" i="9" s="1"/>
  <c r="J216" i="9"/>
  <c r="J184" i="9"/>
  <c r="R80" i="9"/>
  <c r="J218" i="9"/>
  <c r="J186" i="9"/>
  <c r="L187" i="9"/>
  <c r="L219" i="9" s="1"/>
  <c r="M154" i="9"/>
  <c r="M196" i="9" s="1"/>
  <c r="P92" i="9"/>
  <c r="P102" i="9"/>
  <c r="P116" i="9"/>
  <c r="BS116" i="9" s="1"/>
  <c r="G211" i="9"/>
  <c r="BT137" i="9"/>
  <c r="O128" i="9"/>
  <c r="O93" i="9"/>
  <c r="W128" i="9"/>
  <c r="AE66" i="9"/>
  <c r="BK93" i="9"/>
  <c r="O171" i="9"/>
  <c r="W203" i="9"/>
  <c r="W171" i="9"/>
  <c r="AM67" i="9"/>
  <c r="AM129" i="9" s="1"/>
  <c r="O172" i="9"/>
  <c r="O204" i="9" s="1"/>
  <c r="AM204" i="9"/>
  <c r="AM172" i="9"/>
  <c r="O173" i="9"/>
  <c r="O205" i="9" s="1"/>
  <c r="W205" i="9"/>
  <c r="W173" i="9"/>
  <c r="AM173" i="9"/>
  <c r="AM205" i="9" s="1"/>
  <c r="AU69" i="9"/>
  <c r="AU131" i="9" s="1"/>
  <c r="O174" i="9"/>
  <c r="O206" i="9" s="1"/>
  <c r="W206" i="9"/>
  <c r="W174" i="9"/>
  <c r="AM132" i="9"/>
  <c r="AU174" i="9"/>
  <c r="AU206" i="9" s="1"/>
  <c r="O207" i="9"/>
  <c r="O175" i="9"/>
  <c r="W71" i="9"/>
  <c r="W133" i="9" s="1"/>
  <c r="O208" i="9"/>
  <c r="O176" i="9"/>
  <c r="V209" i="9"/>
  <c r="V177" i="9"/>
  <c r="AD73" i="9"/>
  <c r="M210" i="9"/>
  <c r="M178" i="9"/>
  <c r="K137" i="9"/>
  <c r="K93" i="9"/>
  <c r="S211" i="9"/>
  <c r="S179" i="9"/>
  <c r="AA179" i="9"/>
  <c r="AA211" i="9" s="1"/>
  <c r="Q180" i="9"/>
  <c r="Q212" i="9" s="1"/>
  <c r="Y212" i="9"/>
  <c r="Y180" i="9"/>
  <c r="O213" i="9"/>
  <c r="O181" i="9"/>
  <c r="AE77" i="9"/>
  <c r="AE139" i="9" s="1"/>
  <c r="M214" i="9"/>
  <c r="M182" i="9"/>
  <c r="U182" i="9"/>
  <c r="U214" i="9" s="1"/>
  <c r="O215" i="9"/>
  <c r="O183" i="9"/>
  <c r="K184" i="9"/>
  <c r="K216" i="9" s="1"/>
  <c r="L217" i="9"/>
  <c r="L185" i="9"/>
  <c r="L186" i="9"/>
  <c r="L218" i="9" s="1"/>
  <c r="H93" i="9"/>
  <c r="P132" i="9"/>
  <c r="X202" i="9"/>
  <c r="X170" i="9"/>
  <c r="AF66" i="9"/>
  <c r="P67" i="9"/>
  <c r="X203" i="9"/>
  <c r="X171" i="9"/>
  <c r="AV129" i="9"/>
  <c r="P68" i="9"/>
  <c r="X172" i="9"/>
  <c r="X204" i="9" s="1"/>
  <c r="AV204" i="9"/>
  <c r="AV172" i="9"/>
  <c r="P69" i="9"/>
  <c r="X173" i="9"/>
  <c r="X205" i="9" s="1"/>
  <c r="P70" i="9"/>
  <c r="X174" i="9"/>
  <c r="X206" i="9" s="1"/>
  <c r="AN132" i="9"/>
  <c r="AV132" i="9"/>
  <c r="P71" i="9"/>
  <c r="P72" i="9"/>
  <c r="O209" i="9"/>
  <c r="O177" i="9"/>
  <c r="W177" i="9"/>
  <c r="W209" i="9" s="1"/>
  <c r="N210" i="9"/>
  <c r="N178" i="9"/>
  <c r="L211" i="9"/>
  <c r="L179" i="9"/>
  <c r="T211" i="9"/>
  <c r="T179" i="9"/>
  <c r="AB179" i="9"/>
  <c r="AB211" i="9" s="1"/>
  <c r="AJ211" i="9"/>
  <c r="AJ179" i="9"/>
  <c r="J212" i="9"/>
  <c r="J180" i="9"/>
  <c r="R212" i="9"/>
  <c r="R180" i="9"/>
  <c r="Z180" i="9"/>
  <c r="Z212" i="9" s="1"/>
  <c r="X213" i="9"/>
  <c r="X181" i="9"/>
  <c r="AF77" i="9"/>
  <c r="AF139" i="9" s="1"/>
  <c r="N182" i="9"/>
  <c r="N214" i="9" s="1"/>
  <c r="V214" i="9"/>
  <c r="V182" i="9"/>
  <c r="M185" i="9"/>
  <c r="M217" i="9" s="1"/>
  <c r="M218" i="9"/>
  <c r="M186" i="9"/>
  <c r="N188" i="9"/>
  <c r="N220" i="9" s="1"/>
  <c r="K221" i="9"/>
  <c r="K189" i="9"/>
  <c r="H148" i="9"/>
  <c r="P86" i="9"/>
  <c r="O223" i="9"/>
  <c r="O191" i="9"/>
  <c r="H202" i="9"/>
  <c r="BV129" i="9"/>
  <c r="E208" i="9"/>
  <c r="BV134" i="9"/>
  <c r="N226" i="9"/>
  <c r="N194" i="9"/>
  <c r="M227" i="9"/>
  <c r="M195" i="9"/>
  <c r="E178" i="9"/>
  <c r="E210" i="9" s="1"/>
  <c r="BV136" i="9"/>
  <c r="BZ136" i="9" s="1"/>
  <c r="P136" i="9"/>
  <c r="O194" i="9"/>
  <c r="O226" i="9" s="1"/>
  <c r="N227" i="9"/>
  <c r="N195" i="9"/>
  <c r="N124" i="9"/>
  <c r="AC109" i="9"/>
  <c r="BS109" i="9" s="1"/>
  <c r="BV131" i="9"/>
  <c r="G207" i="9"/>
  <c r="BV133" i="9"/>
  <c r="N183" i="9"/>
  <c r="N215" i="9" s="1"/>
  <c r="L216" i="9"/>
  <c r="L184" i="9"/>
  <c r="J217" i="9"/>
  <c r="J185" i="9"/>
  <c r="M145" i="9"/>
  <c r="BV145" i="9" s="1"/>
  <c r="BZ145" i="9" s="1"/>
  <c r="K220" i="9"/>
  <c r="K188" i="9"/>
  <c r="P85" i="9"/>
  <c r="M222" i="9"/>
  <c r="M190" i="9"/>
  <c r="K223" i="9"/>
  <c r="K191" i="9"/>
  <c r="J225" i="9"/>
  <c r="J193" i="9"/>
  <c r="P90" i="9"/>
  <c r="O195" i="9"/>
  <c r="O227" i="9" s="1"/>
  <c r="Q196" i="9"/>
  <c r="AC196" i="9" s="1"/>
  <c r="AC154" i="9"/>
  <c r="O124" i="9"/>
  <c r="P110" i="9"/>
  <c r="M184" i="9"/>
  <c r="M216" i="9" s="1"/>
  <c r="K217" i="9"/>
  <c r="K185" i="9"/>
  <c r="N219" i="9"/>
  <c r="N187" i="9"/>
  <c r="L220" i="9"/>
  <c r="L188" i="9"/>
  <c r="H189" i="9"/>
  <c r="H221" i="9" s="1"/>
  <c r="BT147" i="9"/>
  <c r="P147" i="9"/>
  <c r="N222" i="9"/>
  <c r="N190" i="9"/>
  <c r="L223" i="9"/>
  <c r="L191" i="9"/>
  <c r="K193" i="9"/>
  <c r="K225" i="9" s="1"/>
  <c r="H226" i="9"/>
  <c r="H194" i="9"/>
  <c r="P194" i="9" s="1"/>
  <c r="P91" i="9"/>
  <c r="BQ124" i="9"/>
  <c r="J205" i="9"/>
  <c r="J173" i="9"/>
  <c r="M188" i="9"/>
  <c r="M220" i="9" s="1"/>
  <c r="J221" i="9"/>
  <c r="J189" i="9"/>
  <c r="O190" i="9"/>
  <c r="O222" i="9" s="1"/>
  <c r="M223" i="9"/>
  <c r="M191" i="9"/>
  <c r="L193" i="9"/>
  <c r="L225" i="9" s="1"/>
  <c r="J226" i="9"/>
  <c r="J194" i="9"/>
  <c r="BH204" i="9"/>
  <c r="N223" i="9"/>
  <c r="N191" i="9"/>
  <c r="M193" i="9"/>
  <c r="M225" i="9" s="1"/>
  <c r="K226" i="9"/>
  <c r="K194" i="9"/>
  <c r="J195" i="9"/>
  <c r="J227" i="9" s="1"/>
  <c r="P153" i="9"/>
  <c r="BV153" i="9"/>
  <c r="BZ153" i="9" s="1"/>
  <c r="P106" i="9"/>
  <c r="AC117" i="9"/>
  <c r="BS117" i="9" s="1"/>
  <c r="E204" i="9"/>
  <c r="BV130" i="9"/>
  <c r="AC118" i="9"/>
  <c r="BS118" i="9" s="1"/>
  <c r="I215" i="9"/>
  <c r="I183" i="9"/>
  <c r="BU136" i="9"/>
  <c r="D212" i="9"/>
  <c r="P138" i="9"/>
  <c r="BV138" i="9"/>
  <c r="BT138" i="9"/>
  <c r="AC107" i="9"/>
  <c r="BS107" i="9" s="1"/>
  <c r="J203" i="9"/>
  <c r="J171" i="9"/>
  <c r="G209" i="9"/>
  <c r="G177" i="9"/>
  <c r="BV141" i="9"/>
  <c r="D217" i="9"/>
  <c r="P143" i="9"/>
  <c r="BV143" i="9"/>
  <c r="BZ143" i="9" s="1"/>
  <c r="BT143" i="9"/>
  <c r="P111" i="9"/>
  <c r="P114" i="9"/>
  <c r="BQ155" i="9"/>
  <c r="BQ156" i="9" s="1"/>
  <c r="J175" i="9"/>
  <c r="H179" i="9"/>
  <c r="I188" i="9"/>
  <c r="I220" i="9" s="1"/>
  <c r="P146" i="9"/>
  <c r="H213" i="9"/>
  <c r="H181" i="9"/>
  <c r="D214" i="9"/>
  <c r="BV140" i="9"/>
  <c r="BT145" i="9"/>
  <c r="BS155" i="9"/>
  <c r="G210" i="9"/>
  <c r="G178" i="9"/>
  <c r="I213" i="9"/>
  <c r="I181" i="9"/>
  <c r="E216" i="9"/>
  <c r="BV142" i="9"/>
  <c r="P142" i="9"/>
  <c r="I218" i="9"/>
  <c r="I186" i="9"/>
  <c r="BT148" i="9"/>
  <c r="E191" i="9"/>
  <c r="E223" i="9" s="1"/>
  <c r="BT149" i="9"/>
  <c r="P149" i="9"/>
  <c r="I193" i="9"/>
  <c r="I225" i="9" s="1"/>
  <c r="H210" i="9"/>
  <c r="H178" i="9"/>
  <c r="P140" i="9"/>
  <c r="D215" i="9"/>
  <c r="BT141" i="9"/>
  <c r="P141" i="9"/>
  <c r="CC153" i="9"/>
  <c r="BU153" i="9"/>
  <c r="BW153" i="9"/>
  <c r="BX153" i="9" s="1"/>
  <c r="P129" i="9"/>
  <c r="P131" i="9"/>
  <c r="P133" i="9"/>
  <c r="E177" i="9"/>
  <c r="P135" i="9"/>
  <c r="BT140" i="9"/>
  <c r="BT154" i="9"/>
  <c r="J202" i="9"/>
  <c r="J155" i="9"/>
  <c r="J157" i="9" s="1"/>
  <c r="J172" i="9"/>
  <c r="J174" i="9"/>
  <c r="J206" i="9" s="1"/>
  <c r="J208" i="9"/>
  <c r="J176" i="9"/>
  <c r="P137" i="9"/>
  <c r="I212" i="9"/>
  <c r="I180" i="9"/>
  <c r="H214" i="9"/>
  <c r="H182" i="9"/>
  <c r="H216" i="9"/>
  <c r="H184" i="9"/>
  <c r="G222" i="9"/>
  <c r="G190" i="9"/>
  <c r="P139" i="9"/>
  <c r="I221" i="9"/>
  <c r="I189" i="9"/>
  <c r="P152" i="9"/>
  <c r="D202" i="9"/>
  <c r="D155" i="9"/>
  <c r="D157" i="9" s="1"/>
  <c r="D209" i="9"/>
  <c r="D177" i="9"/>
  <c r="D178" i="9"/>
  <c r="BV137" i="9"/>
  <c r="BZ137" i="9" s="1"/>
  <c r="BT139" i="9"/>
  <c r="I214" i="9"/>
  <c r="I182" i="9"/>
  <c r="H215" i="9"/>
  <c r="H183" i="9"/>
  <c r="H220" i="9"/>
  <c r="H188" i="9"/>
  <c r="F222" i="9"/>
  <c r="F190" i="9"/>
  <c r="BU148" i="9"/>
  <c r="G225" i="9"/>
  <c r="G193" i="9"/>
  <c r="BP204" i="9"/>
  <c r="BP230" i="9" s="1"/>
  <c r="BE209" i="9"/>
  <c r="BE212" i="9"/>
  <c r="F210" i="9"/>
  <c r="F178" i="9"/>
  <c r="BV139" i="9"/>
  <c r="BZ139" i="9" s="1"/>
  <c r="D218" i="9"/>
  <c r="D186" i="9"/>
  <c r="P144" i="9"/>
  <c r="BT146" i="9"/>
  <c r="F191" i="9"/>
  <c r="F223" i="9" s="1"/>
  <c r="BU152" i="9"/>
  <c r="I219" i="9"/>
  <c r="I187" i="9"/>
  <c r="I222" i="9"/>
  <c r="I190" i="9"/>
  <c r="BU151" i="9"/>
  <c r="F155" i="9"/>
  <c r="F157" i="9" s="1"/>
  <c r="BE206" i="9"/>
  <c r="G221" i="9"/>
  <c r="G189" i="9"/>
  <c r="E226" i="9"/>
  <c r="BT152" i="9"/>
  <c r="BT128" i="9"/>
  <c r="BT129" i="9"/>
  <c r="BT130" i="9"/>
  <c r="BT131" i="9"/>
  <c r="BT132" i="9"/>
  <c r="BU132" i="9" s="1"/>
  <c r="BT133" i="9"/>
  <c r="BT134" i="9"/>
  <c r="I177" i="9"/>
  <c r="BT135" i="9"/>
  <c r="I210" i="9"/>
  <c r="I178" i="9"/>
  <c r="BT136" i="9"/>
  <c r="I179" i="9"/>
  <c r="I211" i="9" s="1"/>
  <c r="H212" i="9"/>
  <c r="D216" i="9"/>
  <c r="BT142" i="9"/>
  <c r="BU147" i="9"/>
  <c r="I155" i="9"/>
  <c r="I157" i="9" s="1"/>
  <c r="BM174" i="9"/>
  <c r="BM207" i="9" s="1"/>
  <c r="BK174" i="9"/>
  <c r="BK207" i="9" s="1"/>
  <c r="BI173" i="9"/>
  <c r="BI206" i="9" s="1"/>
  <c r="BO172" i="9"/>
  <c r="BO205" i="9" s="1"/>
  <c r="BG172" i="9"/>
  <c r="BG205" i="9" s="1"/>
  <c r="BM171" i="9"/>
  <c r="BE171" i="9"/>
  <c r="BN174" i="9"/>
  <c r="BN207" i="9" s="1"/>
  <c r="BJ173" i="9"/>
  <c r="BJ206" i="9" s="1"/>
  <c r="BH172" i="9"/>
  <c r="BH205" i="9" s="1"/>
  <c r="BO171" i="9"/>
  <c r="BF171" i="9"/>
  <c r="BL174" i="9"/>
  <c r="BL207" i="9" s="1"/>
  <c r="BH173" i="9"/>
  <c r="BH206" i="9" s="1"/>
  <c r="BP172" i="9"/>
  <c r="BP205" i="9" s="1"/>
  <c r="BF172" i="9"/>
  <c r="BF205" i="9" s="1"/>
  <c r="BN171" i="9"/>
  <c r="BJ174" i="9"/>
  <c r="BJ207" i="9" s="1"/>
  <c r="BP173" i="9"/>
  <c r="BP206" i="9" s="1"/>
  <c r="BG173" i="9"/>
  <c r="BG206" i="9" s="1"/>
  <c r="BN172" i="9"/>
  <c r="BN205" i="9" s="1"/>
  <c r="BE172" i="9"/>
  <c r="K172" i="9"/>
  <c r="K204" i="9" s="1"/>
  <c r="BL171" i="9"/>
  <c r="BI174" i="9"/>
  <c r="BI207" i="9" s="1"/>
  <c r="BO173" i="9"/>
  <c r="BO206" i="9" s="1"/>
  <c r="BF173" i="9"/>
  <c r="BF206" i="9" s="1"/>
  <c r="K173" i="9"/>
  <c r="K205" i="9" s="1"/>
  <c r="BM172" i="9"/>
  <c r="BM205" i="9" s="1"/>
  <c r="BK171" i="9"/>
  <c r="K174" i="9"/>
  <c r="K206" i="9" s="1"/>
  <c r="BM173" i="9"/>
  <c r="BM206" i="9" s="1"/>
  <c r="BK172" i="9"/>
  <c r="BK205" i="9" s="1"/>
  <c r="BI171" i="9"/>
  <c r="BP174" i="9"/>
  <c r="BP207" i="9" s="1"/>
  <c r="BL173" i="9"/>
  <c r="BL206" i="9" s="1"/>
  <c r="BJ172" i="9"/>
  <c r="BJ205" i="9" s="1"/>
  <c r="BG171" i="9"/>
  <c r="BL172" i="9"/>
  <c r="BL205" i="9" s="1"/>
  <c r="BN173" i="9"/>
  <c r="BN206" i="9" s="1"/>
  <c r="BH174" i="9"/>
  <c r="BH207" i="9" s="1"/>
  <c r="D219" i="9"/>
  <c r="P145" i="9"/>
  <c r="BU149" i="9"/>
  <c r="J192" i="9"/>
  <c r="J224" i="9" s="1"/>
  <c r="F225" i="9"/>
  <c r="F193" i="9"/>
  <c r="BT151" i="9"/>
  <c r="P151" i="9"/>
  <c r="BJ204" i="9"/>
  <c r="F177" i="9"/>
  <c r="G223" i="9"/>
  <c r="G191" i="9"/>
  <c r="BH180" i="9"/>
  <c r="BH213" i="9" s="1"/>
  <c r="BL182" i="9"/>
  <c r="BL215" i="9" s="1"/>
  <c r="BG185" i="9"/>
  <c r="BG218" i="9" s="1"/>
  <c r="E186" i="9"/>
  <c r="E218" i="9" s="1"/>
  <c r="D220" i="9"/>
  <c r="D188" i="9"/>
  <c r="BV146" i="9"/>
  <c r="I223" i="9"/>
  <c r="I191" i="9"/>
  <c r="I226" i="9"/>
  <c r="I194" i="9"/>
  <c r="P196" i="9"/>
  <c r="BN195" i="9"/>
  <c r="BN229" i="9" s="1"/>
  <c r="BF195" i="9"/>
  <c r="BF229" i="9" s="1"/>
  <c r="I195" i="9"/>
  <c r="I227" i="9" s="1"/>
  <c r="BN194" i="9"/>
  <c r="BN227" i="9" s="1"/>
  <c r="BF194" i="9"/>
  <c r="BF227" i="9" s="1"/>
  <c r="BN193" i="9"/>
  <c r="BN226" i="9" s="1"/>
  <c r="BF193" i="9"/>
  <c r="BF226" i="9" s="1"/>
  <c r="BM195" i="9"/>
  <c r="BM229" i="9" s="1"/>
  <c r="BE195" i="9"/>
  <c r="BE229" i="9" s="1"/>
  <c r="H195" i="9"/>
  <c r="BM194" i="9"/>
  <c r="BM227" i="9" s="1"/>
  <c r="BE194" i="9"/>
  <c r="BM193" i="9"/>
  <c r="BM226" i="9" s="1"/>
  <c r="BK195" i="9"/>
  <c r="BK229" i="9" s="1"/>
  <c r="BK194" i="9"/>
  <c r="BK227" i="9" s="1"/>
  <c r="BK193" i="9"/>
  <c r="BK226" i="9" s="1"/>
  <c r="BJ195" i="9"/>
  <c r="BJ229" i="9" s="1"/>
  <c r="BP195" i="9"/>
  <c r="BP229" i="9" s="1"/>
  <c r="BH195" i="9"/>
  <c r="BH229" i="9" s="1"/>
  <c r="BP194" i="9"/>
  <c r="BP227" i="9" s="1"/>
  <c r="BH194" i="9"/>
  <c r="BH227" i="9" s="1"/>
  <c r="BP193" i="9"/>
  <c r="BP226" i="9" s="1"/>
  <c r="BH193" i="9"/>
  <c r="BH226" i="9" s="1"/>
  <c r="BG194" i="9"/>
  <c r="BG227" i="9" s="1"/>
  <c r="BO195" i="9"/>
  <c r="BO229" i="9" s="1"/>
  <c r="BE193" i="9"/>
  <c r="AY192" i="9"/>
  <c r="AQ192" i="9"/>
  <c r="AI192" i="9"/>
  <c r="AA192" i="9"/>
  <c r="S192" i="9"/>
  <c r="K192" i="9"/>
  <c r="K224" i="9" s="1"/>
  <c r="BJ191" i="9"/>
  <c r="BJ225" i="9" s="1"/>
  <c r="BN190" i="9"/>
  <c r="BN223" i="9" s="1"/>
  <c r="BF190" i="9"/>
  <c r="BF223" i="9" s="1"/>
  <c r="BJ189" i="9"/>
  <c r="BJ222" i="9" s="1"/>
  <c r="BN188" i="9"/>
  <c r="BN221" i="9" s="1"/>
  <c r="BF188" i="9"/>
  <c r="BF221" i="9" s="1"/>
  <c r="BJ187" i="9"/>
  <c r="BJ220" i="9" s="1"/>
  <c r="BJ186" i="9"/>
  <c r="BJ219" i="9" s="1"/>
  <c r="BN184" i="9"/>
  <c r="BN217" i="9" s="1"/>
  <c r="BF184" i="9"/>
  <c r="BF217" i="9" s="1"/>
  <c r="BN183" i="9"/>
  <c r="BN216" i="9" s="1"/>
  <c r="BF183" i="9"/>
  <c r="BF216" i="9" s="1"/>
  <c r="BN182" i="9"/>
  <c r="BN215" i="9" s="1"/>
  <c r="BF182" i="9"/>
  <c r="BF215" i="9" s="1"/>
  <c r="BN181" i="9"/>
  <c r="BN214" i="9" s="1"/>
  <c r="BF181" i="9"/>
  <c r="BF214" i="9" s="1"/>
  <c r="BF180" i="9"/>
  <c r="BF213" i="9" s="1"/>
  <c r="BN179" i="9"/>
  <c r="BN212" i="9" s="1"/>
  <c r="BF179" i="9"/>
  <c r="BF212" i="9" s="1"/>
  <c r="BN178" i="9"/>
  <c r="BN211" i="9" s="1"/>
  <c r="BF178" i="9"/>
  <c r="BF211" i="9" s="1"/>
  <c r="BJ177" i="9"/>
  <c r="BJ210" i="9" s="1"/>
  <c r="BL195" i="9"/>
  <c r="BL229" i="9" s="1"/>
  <c r="BG195" i="9"/>
  <c r="BG229" i="9" s="1"/>
  <c r="BL194" i="9"/>
  <c r="BL227" i="9" s="1"/>
  <c r="BO193" i="9"/>
  <c r="BO226" i="9" s="1"/>
  <c r="AV192" i="9"/>
  <c r="AN192" i="9"/>
  <c r="AF192" i="9"/>
  <c r="X192" i="9"/>
  <c r="BO191" i="9"/>
  <c r="BO225" i="9" s="1"/>
  <c r="BG191" i="9"/>
  <c r="BG225" i="9" s="1"/>
  <c r="BK190" i="9"/>
  <c r="BK223" i="9" s="1"/>
  <c r="BO189" i="9"/>
  <c r="BO222" i="9" s="1"/>
  <c r="BG189" i="9"/>
  <c r="BG222" i="9" s="1"/>
  <c r="BK188" i="9"/>
  <c r="BK221" i="9" s="1"/>
  <c r="BO187" i="9"/>
  <c r="BO220" i="9" s="1"/>
  <c r="BG187" i="9"/>
  <c r="BG220" i="9" s="1"/>
  <c r="BO186" i="9"/>
  <c r="BO219" i="9" s="1"/>
  <c r="BG186" i="9"/>
  <c r="BG219" i="9" s="1"/>
  <c r="BK184" i="9"/>
  <c r="BK217" i="9" s="1"/>
  <c r="BK183" i="9"/>
  <c r="BK216" i="9" s="1"/>
  <c r="BK182" i="9"/>
  <c r="BK215" i="9" s="1"/>
  <c r="BK181" i="9"/>
  <c r="BK214" i="9" s="1"/>
  <c r="BK180" i="9"/>
  <c r="BK213" i="9" s="1"/>
  <c r="BK179" i="9"/>
  <c r="BK212" i="9" s="1"/>
  <c r="BK178" i="9"/>
  <c r="BK211" i="9" s="1"/>
  <c r="BI194" i="9"/>
  <c r="BI227" i="9" s="1"/>
  <c r="BJ193" i="9"/>
  <c r="BJ226" i="9" s="1"/>
  <c r="BB192" i="9"/>
  <c r="AT192" i="9"/>
  <c r="AL192" i="9"/>
  <c r="AD192" i="9"/>
  <c r="V192" i="9"/>
  <c r="N192" i="9"/>
  <c r="N224" i="9" s="1"/>
  <c r="F192" i="9"/>
  <c r="F224" i="9" s="1"/>
  <c r="BM191" i="9"/>
  <c r="BM225" i="9" s="1"/>
  <c r="BE191" i="9"/>
  <c r="BI190" i="9"/>
  <c r="BI223" i="9" s="1"/>
  <c r="BM189" i="9"/>
  <c r="BM222" i="9" s="1"/>
  <c r="BE189" i="9"/>
  <c r="BI188" i="9"/>
  <c r="BI221" i="9" s="1"/>
  <c r="BM187" i="9"/>
  <c r="BM220" i="9" s="1"/>
  <c r="BE187" i="9"/>
  <c r="BM186" i="9"/>
  <c r="BM219" i="9" s="1"/>
  <c r="BE186" i="9"/>
  <c r="BI184" i="9"/>
  <c r="BI217" i="9" s="1"/>
  <c r="BI183" i="9"/>
  <c r="BI216" i="9" s="1"/>
  <c r="BI182" i="9"/>
  <c r="BI215" i="9" s="1"/>
  <c r="BI181" i="9"/>
  <c r="BI214" i="9" s="1"/>
  <c r="BI180" i="9"/>
  <c r="BI213" i="9" s="1"/>
  <c r="BI179" i="9"/>
  <c r="BI212" i="9" s="1"/>
  <c r="BI178" i="9"/>
  <c r="BI211" i="9" s="1"/>
  <c r="BE177" i="9"/>
  <c r="BI176" i="9"/>
  <c r="BI209" i="9" s="1"/>
  <c r="BO194" i="9"/>
  <c r="BO227" i="9" s="1"/>
  <c r="AW192" i="9"/>
  <c r="AJ192" i="9"/>
  <c r="W192" i="9"/>
  <c r="BN191" i="9"/>
  <c r="BN225" i="9" s="1"/>
  <c r="BG190" i="9"/>
  <c r="BG223" i="9" s="1"/>
  <c r="BL189" i="9"/>
  <c r="BL222" i="9" s="1"/>
  <c r="BE188" i="9"/>
  <c r="BK187" i="9"/>
  <c r="BK220" i="9" s="1"/>
  <c r="BL186" i="9"/>
  <c r="BL219" i="9" s="1"/>
  <c r="BG184" i="9"/>
  <c r="BG217" i="9" s="1"/>
  <c r="BH183" i="9"/>
  <c r="BH216" i="9" s="1"/>
  <c r="BJ182" i="9"/>
  <c r="BJ215" i="9" s="1"/>
  <c r="BJ230" i="9" s="1"/>
  <c r="BL181" i="9"/>
  <c r="BL214" i="9" s="1"/>
  <c r="BO179" i="9"/>
  <c r="BO212" i="9" s="1"/>
  <c r="BP178" i="9"/>
  <c r="BP211" i="9" s="1"/>
  <c r="BJ194" i="9"/>
  <c r="BJ227" i="9" s="1"/>
  <c r="AU192" i="9"/>
  <c r="AH192" i="9"/>
  <c r="U192" i="9"/>
  <c r="BL191" i="9"/>
  <c r="BL225" i="9" s="1"/>
  <c r="BE190" i="9"/>
  <c r="BK189" i="9"/>
  <c r="BK222" i="9" s="1"/>
  <c r="BP188" i="9"/>
  <c r="BP221" i="9" s="1"/>
  <c r="BI187" i="9"/>
  <c r="BI220" i="9" s="1"/>
  <c r="BK186" i="9"/>
  <c r="BK219" i="9" s="1"/>
  <c r="K186" i="9"/>
  <c r="K218" i="9" s="1"/>
  <c r="BE184" i="9"/>
  <c r="BG183" i="9"/>
  <c r="BG216" i="9" s="1"/>
  <c r="BH182" i="9"/>
  <c r="BH215" i="9" s="1"/>
  <c r="BJ181" i="9"/>
  <c r="BJ214" i="9" s="1"/>
  <c r="BL180" i="9"/>
  <c r="BL213" i="9" s="1"/>
  <c r="AS192" i="9"/>
  <c r="AG192" i="9"/>
  <c r="T192" i="9"/>
  <c r="G192" i="9"/>
  <c r="G224" i="9" s="1"/>
  <c r="BK191" i="9"/>
  <c r="BK225" i="9" s="1"/>
  <c r="BP190" i="9"/>
  <c r="BP223" i="9" s="1"/>
  <c r="BI189" i="9"/>
  <c r="BI222" i="9" s="1"/>
  <c r="BO188" i="9"/>
  <c r="BO221" i="9" s="1"/>
  <c r="BH187" i="9"/>
  <c r="BH220" i="9" s="1"/>
  <c r="BI186" i="9"/>
  <c r="BI219" i="9" s="1"/>
  <c r="BP184" i="9"/>
  <c r="BP217" i="9" s="1"/>
  <c r="BE183" i="9"/>
  <c r="BG182" i="9"/>
  <c r="BG215" i="9" s="1"/>
  <c r="BH181" i="9"/>
  <c r="BH214" i="9" s="1"/>
  <c r="BJ180" i="9"/>
  <c r="BJ213" i="9" s="1"/>
  <c r="BL179" i="9"/>
  <c r="BL212" i="9" s="1"/>
  <c r="BM178" i="9"/>
  <c r="BM211" i="9" s="1"/>
  <c r="BG177" i="9"/>
  <c r="BG210" i="9" s="1"/>
  <c r="BL176" i="9"/>
  <c r="BL209" i="9" s="1"/>
  <c r="BI175" i="9"/>
  <c r="BI208" i="9" s="1"/>
  <c r="BI195" i="9"/>
  <c r="BI229" i="9" s="1"/>
  <c r="AR192" i="9"/>
  <c r="AE192" i="9"/>
  <c r="R192" i="9"/>
  <c r="E192" i="9"/>
  <c r="E224" i="9" s="1"/>
  <c r="BI191" i="9"/>
  <c r="BI225" i="9" s="1"/>
  <c r="BO190" i="9"/>
  <c r="BO223" i="9" s="1"/>
  <c r="BH189" i="9"/>
  <c r="BH222" i="9" s="1"/>
  <c r="BM188" i="9"/>
  <c r="BM221" i="9" s="1"/>
  <c r="BF187" i="9"/>
  <c r="BF220" i="9" s="1"/>
  <c r="BH186" i="9"/>
  <c r="BH219" i="9" s="1"/>
  <c r="BO184" i="9"/>
  <c r="BO217" i="9" s="1"/>
  <c r="BP183" i="9"/>
  <c r="BP216" i="9" s="1"/>
  <c r="BE182" i="9"/>
  <c r="Q192" i="9"/>
  <c r="D192" i="9"/>
  <c r="BH191" i="9"/>
  <c r="BH225" i="9" s="1"/>
  <c r="BM190" i="9"/>
  <c r="BM223" i="9" s="1"/>
  <c r="BF189" i="9"/>
  <c r="BF222" i="9" s="1"/>
  <c r="BL188" i="9"/>
  <c r="BL221" i="9" s="1"/>
  <c r="BF186" i="9"/>
  <c r="BF219" i="9" s="1"/>
  <c r="BM184" i="9"/>
  <c r="BM217" i="9" s="1"/>
  <c r="BO183" i="9"/>
  <c r="BO216" i="9" s="1"/>
  <c r="BP182" i="9"/>
  <c r="BP215" i="9" s="1"/>
  <c r="BE181" i="9"/>
  <c r="BL193" i="9"/>
  <c r="BL226" i="9" s="1"/>
  <c r="BA192" i="9"/>
  <c r="AO192" i="9"/>
  <c r="AB192" i="9"/>
  <c r="O192" i="9"/>
  <c r="O224" i="9" s="1"/>
  <c r="BF191" i="9"/>
  <c r="BF225" i="9" s="1"/>
  <c r="BL190" i="9"/>
  <c r="BL223" i="9" s="1"/>
  <c r="BJ188" i="9"/>
  <c r="BJ221" i="9" s="1"/>
  <c r="BP187" i="9"/>
  <c r="BP220" i="9" s="1"/>
  <c r="BL184" i="9"/>
  <c r="BL217" i="9" s="1"/>
  <c r="L192" i="9"/>
  <c r="L224" i="9" s="1"/>
  <c r="BJ190" i="9"/>
  <c r="BJ223" i="9" s="1"/>
  <c r="BL187" i="9"/>
  <c r="BL220" i="9" s="1"/>
  <c r="BJ183" i="9"/>
  <c r="BJ216" i="9" s="1"/>
  <c r="BO182" i="9"/>
  <c r="BO215" i="9" s="1"/>
  <c r="BE180" i="9"/>
  <c r="AZ192" i="9"/>
  <c r="BH190" i="9"/>
  <c r="BH223" i="9" s="1"/>
  <c r="BM182" i="9"/>
  <c r="BM215" i="9" s="1"/>
  <c r="BO178" i="9"/>
  <c r="BO211" i="9" s="1"/>
  <c r="K178" i="9"/>
  <c r="K210" i="9" s="1"/>
  <c r="BM176" i="9"/>
  <c r="BM209" i="9" s="1"/>
  <c r="BJ175" i="9"/>
  <c r="BJ208" i="9" s="1"/>
  <c r="AM192" i="9"/>
  <c r="BP191" i="9"/>
  <c r="BP225" i="9" s="1"/>
  <c r="BG188" i="9"/>
  <c r="BG221" i="9" s="1"/>
  <c r="BP181" i="9"/>
  <c r="BP214" i="9" s="1"/>
  <c r="BM179" i="9"/>
  <c r="BM212" i="9" s="1"/>
  <c r="BJ178" i="9"/>
  <c r="BJ211" i="9" s="1"/>
  <c r="BJ176" i="9"/>
  <c r="BJ209" i="9" s="1"/>
  <c r="BP175" i="9"/>
  <c r="BP208" i="9" s="1"/>
  <c r="BG175" i="9"/>
  <c r="BG208" i="9" s="1"/>
  <c r="BM175" i="9"/>
  <c r="BM208" i="9" s="1"/>
  <c r="BK176" i="9"/>
  <c r="BK209" i="9" s="1"/>
  <c r="BF177" i="9"/>
  <c r="BF210" i="9" s="1"/>
  <c r="BE178" i="9"/>
  <c r="BG179" i="9"/>
  <c r="BG212" i="9" s="1"/>
  <c r="BM181" i="9"/>
  <c r="BM214" i="9" s="1"/>
  <c r="BP186" i="9"/>
  <c r="BP219" i="9" s="1"/>
  <c r="M192" i="9"/>
  <c r="M224" i="9" s="1"/>
  <c r="F218" i="9"/>
  <c r="F186" i="9"/>
  <c r="E188" i="9"/>
  <c r="E220" i="9" s="1"/>
  <c r="D189" i="9"/>
  <c r="BV147" i="9"/>
  <c r="BN185" i="9"/>
  <c r="BN218" i="9" s="1"/>
  <c r="BF185" i="9"/>
  <c r="BF218" i="9" s="1"/>
  <c r="BN180" i="9"/>
  <c r="BN213" i="9" s="1"/>
  <c r="BK185" i="9"/>
  <c r="BK218" i="9" s="1"/>
  <c r="BI185" i="9"/>
  <c r="BI218" i="9" s="1"/>
  <c r="BM177" i="9"/>
  <c r="BM210" i="9" s="1"/>
  <c r="BE185" i="9"/>
  <c r="BM180" i="9"/>
  <c r="BM213" i="9" s="1"/>
  <c r="BP185" i="9"/>
  <c r="BP218" i="9" s="1"/>
  <c r="BO185" i="9"/>
  <c r="BO218" i="9" s="1"/>
  <c r="BM185" i="9"/>
  <c r="BM218" i="9" s="1"/>
  <c r="BL185" i="9"/>
  <c r="BL218" i="9" s="1"/>
  <c r="BJ185" i="9"/>
  <c r="BJ218" i="9" s="1"/>
  <c r="BH185" i="9"/>
  <c r="BH218" i="9" s="1"/>
  <c r="BP177" i="9"/>
  <c r="BP210" i="9" s="1"/>
  <c r="BN177" i="9"/>
  <c r="BN210" i="9" s="1"/>
  <c r="BN175" i="9"/>
  <c r="BN208" i="9" s="1"/>
  <c r="BN176" i="9"/>
  <c r="BN209" i="9" s="1"/>
  <c r="BH177" i="9"/>
  <c r="BH210" i="9" s="1"/>
  <c r="BG178" i="9"/>
  <c r="BG211" i="9" s="1"/>
  <c r="BH179" i="9"/>
  <c r="BH212" i="9" s="1"/>
  <c r="BO181" i="9"/>
  <c r="BO214" i="9" s="1"/>
  <c r="BL183" i="9"/>
  <c r="BL216" i="9" s="1"/>
  <c r="BN187" i="9"/>
  <c r="BN220" i="9" s="1"/>
  <c r="Y192" i="9"/>
  <c r="I216" i="9"/>
  <c r="I184" i="9"/>
  <c r="H185" i="9"/>
  <c r="G186" i="9"/>
  <c r="G218" i="9" s="1"/>
  <c r="F188" i="9"/>
  <c r="F220" i="9" s="1"/>
  <c r="E221" i="9"/>
  <c r="E189" i="9"/>
  <c r="D190" i="9"/>
  <c r="BV148" i="9"/>
  <c r="BZ148" i="9" s="1"/>
  <c r="H224" i="9"/>
  <c r="H192" i="9"/>
  <c r="D225" i="9"/>
  <c r="D193" i="9"/>
  <c r="BV151" i="9"/>
  <c r="BZ151" i="9" s="1"/>
  <c r="K175" i="9"/>
  <c r="K207" i="9" s="1"/>
  <c r="BO175" i="9"/>
  <c r="BO208" i="9" s="1"/>
  <c r="BO176" i="9"/>
  <c r="BO209" i="9" s="1"/>
  <c r="K177" i="9"/>
  <c r="K209" i="9" s="1"/>
  <c r="BI177" i="9"/>
  <c r="BI210" i="9" s="1"/>
  <c r="BH178" i="9"/>
  <c r="BH211" i="9" s="1"/>
  <c r="BH230" i="9" s="1"/>
  <c r="BJ179" i="9"/>
  <c r="BJ212" i="9" s="1"/>
  <c r="BM183" i="9"/>
  <c r="BM216" i="9" s="1"/>
  <c r="BH188" i="9"/>
  <c r="BH221" i="9" s="1"/>
  <c r="Z192" i="9"/>
  <c r="I217" i="9"/>
  <c r="I185" i="9"/>
  <c r="G220" i="9"/>
  <c r="G188" i="9"/>
  <c r="F221" i="9"/>
  <c r="F189" i="9"/>
  <c r="E222" i="9"/>
  <c r="E190" i="9"/>
  <c r="D223" i="9"/>
  <c r="BV149" i="9"/>
  <c r="BZ149" i="9" s="1"/>
  <c r="I224" i="9"/>
  <c r="I192" i="9"/>
  <c r="E225" i="9"/>
  <c r="E193" i="9"/>
  <c r="BV152" i="9"/>
  <c r="BZ152" i="9" s="1"/>
  <c r="BQ207" i="9"/>
  <c r="K171" i="9"/>
  <c r="BE175" i="9"/>
  <c r="BP176" i="9"/>
  <c r="BP209" i="9" s="1"/>
  <c r="BK177" i="9"/>
  <c r="BK210" i="9" s="1"/>
  <c r="BL178" i="9"/>
  <c r="BL211" i="9" s="1"/>
  <c r="BP179" i="9"/>
  <c r="BP212" i="9" s="1"/>
  <c r="BN189" i="9"/>
  <c r="BN222" i="9" s="1"/>
  <c r="AK192" i="9"/>
  <c r="BG193" i="9"/>
  <c r="BG226" i="9" s="1"/>
  <c r="BQ203" i="9"/>
  <c r="T101" i="8"/>
  <c r="T70" i="8"/>
  <c r="T132" i="8" s="1"/>
  <c r="AQ30" i="8"/>
  <c r="AR30" i="8" s="1"/>
  <c r="AS30" i="8" s="1"/>
  <c r="AT30" i="8" s="1"/>
  <c r="AU30" i="8" s="1"/>
  <c r="AV30" i="8" s="1"/>
  <c r="AW30" i="8" s="1"/>
  <c r="AX30" i="8" s="1"/>
  <c r="AY30" i="8" s="1"/>
  <c r="AZ30" i="8" s="1"/>
  <c r="BA30" i="8" s="1"/>
  <c r="BB30" i="8" s="1"/>
  <c r="BC30" i="8" s="1"/>
  <c r="AP30" i="8"/>
  <c r="AI98" i="8"/>
  <c r="AJ5" i="8"/>
  <c r="AI67" i="8"/>
  <c r="AU99" i="8"/>
  <c r="AU68" i="8"/>
  <c r="Q106" i="8"/>
  <c r="R13" i="8"/>
  <c r="Q75" i="8"/>
  <c r="R122" i="8"/>
  <c r="T29" i="8"/>
  <c r="R80" i="8"/>
  <c r="BV51" i="8"/>
  <c r="BT51" i="8"/>
  <c r="D32" i="8"/>
  <c r="D31" i="8"/>
  <c r="BA98" i="8"/>
  <c r="BA67" i="8"/>
  <c r="BA129" i="8" s="1"/>
  <c r="AI99" i="8"/>
  <c r="AI68" i="8"/>
  <c r="AN100" i="8"/>
  <c r="AN69" i="8"/>
  <c r="AB102" i="8"/>
  <c r="AB71" i="8"/>
  <c r="AD9" i="8"/>
  <c r="Q108" i="8"/>
  <c r="R15" i="8"/>
  <c r="Q77" i="8"/>
  <c r="R112" i="8"/>
  <c r="R81" i="8"/>
  <c r="R143" i="8" s="1"/>
  <c r="R87" i="8"/>
  <c r="R149" i="8" s="1"/>
  <c r="T19" i="8"/>
  <c r="AE116" i="8"/>
  <c r="AE92" i="8"/>
  <c r="AE154" i="8" s="1"/>
  <c r="AE196" i="8" s="1"/>
  <c r="AF23" i="8"/>
  <c r="Q122" i="8"/>
  <c r="Q80" i="8"/>
  <c r="S29" i="8"/>
  <c r="E31" i="8"/>
  <c r="AK97" i="8"/>
  <c r="AK66" i="8"/>
  <c r="G31" i="8"/>
  <c r="AM98" i="8"/>
  <c r="AM67" i="8"/>
  <c r="AM129" i="8" s="1"/>
  <c r="BB5" i="8"/>
  <c r="AJ6" i="8"/>
  <c r="AO7" i="8"/>
  <c r="AC9" i="8"/>
  <c r="BS9" i="8" s="1"/>
  <c r="V108" i="8"/>
  <c r="V77" i="8"/>
  <c r="W15" i="8"/>
  <c r="P31" i="8"/>
  <c r="P32" i="8" s="1"/>
  <c r="AM97" i="8"/>
  <c r="AN4" i="8"/>
  <c r="AM66" i="8"/>
  <c r="AN5" i="8"/>
  <c r="S99" i="8"/>
  <c r="S68" i="8"/>
  <c r="S130" i="8" s="1"/>
  <c r="AZ99" i="8"/>
  <c r="AZ68" i="8"/>
  <c r="S103" i="8"/>
  <c r="U10" i="8"/>
  <c r="S72" i="8"/>
  <c r="S134" i="8" s="1"/>
  <c r="AN103" i="8"/>
  <c r="AO10" i="8"/>
  <c r="AN72" i="8"/>
  <c r="AN134" i="8" s="1"/>
  <c r="AE106" i="8"/>
  <c r="AE75" i="8"/>
  <c r="AF13" i="8"/>
  <c r="AX108" i="8"/>
  <c r="AX77" i="8"/>
  <c r="AY15" i="8"/>
  <c r="R89" i="8"/>
  <c r="R151" i="8" s="1"/>
  <c r="R113" i="8"/>
  <c r="R82" i="8"/>
  <c r="T20" i="8"/>
  <c r="R121" i="8"/>
  <c r="R79" i="8"/>
  <c r="R141" i="8" s="1"/>
  <c r="T28" i="8"/>
  <c r="AC62" i="8"/>
  <c r="Q97" i="8"/>
  <c r="Q31" i="8"/>
  <c r="Q66" i="8"/>
  <c r="W99" i="8"/>
  <c r="W68" i="8"/>
  <c r="W130" i="8" s="1"/>
  <c r="BA99" i="8"/>
  <c r="BA68" i="8"/>
  <c r="BA130" i="8" s="1"/>
  <c r="BB6" i="8"/>
  <c r="Z100" i="8"/>
  <c r="AA7" i="8"/>
  <c r="Z69" i="8"/>
  <c r="AF101" i="8"/>
  <c r="AF70" i="8"/>
  <c r="AG8" i="8"/>
  <c r="AF117" i="8"/>
  <c r="AG24" i="8"/>
  <c r="Q121" i="8"/>
  <c r="Q79" i="8"/>
  <c r="S28" i="8"/>
  <c r="AP62" i="8"/>
  <c r="BV35" i="8"/>
  <c r="BS4" i="8"/>
  <c r="AO99" i="8"/>
  <c r="AQ6" i="8"/>
  <c r="AO68" i="8"/>
  <c r="AY100" i="8"/>
  <c r="AY69" i="8"/>
  <c r="AY131" i="8" s="1"/>
  <c r="R101" i="8"/>
  <c r="R70" i="8"/>
  <c r="R132" i="8" s="1"/>
  <c r="AD109" i="8"/>
  <c r="AD78" i="8"/>
  <c r="AE16" i="8"/>
  <c r="R110" i="8"/>
  <c r="R85" i="8"/>
  <c r="R147" i="8" s="1"/>
  <c r="T17" i="8"/>
  <c r="R114" i="8"/>
  <c r="R83" i="8"/>
  <c r="R145" i="8" s="1"/>
  <c r="R90" i="8"/>
  <c r="R152" i="8" s="1"/>
  <c r="T21" i="8"/>
  <c r="BT39" i="8"/>
  <c r="AD67" i="8"/>
  <c r="AD98" i="8"/>
  <c r="AE5" i="8"/>
  <c r="AD99" i="8"/>
  <c r="AD68" i="8"/>
  <c r="AP6" i="8"/>
  <c r="AZ7" i="8"/>
  <c r="R104" i="8"/>
  <c r="R73" i="8"/>
  <c r="R135" i="8" s="1"/>
  <c r="T11" i="8"/>
  <c r="R105" i="8"/>
  <c r="R74" i="8"/>
  <c r="R136" i="8" s="1"/>
  <c r="T12" i="8"/>
  <c r="AE108" i="8"/>
  <c r="AE77" i="8"/>
  <c r="AF15" i="8"/>
  <c r="R120" i="8"/>
  <c r="T27" i="8"/>
  <c r="AH98" i="8"/>
  <c r="AH67" i="8"/>
  <c r="AH129" i="8" s="1"/>
  <c r="AW98" i="8"/>
  <c r="AX5" i="8"/>
  <c r="AW67" i="8"/>
  <c r="E1" i="8"/>
  <c r="P1" i="8" s="1"/>
  <c r="AE6" i="8"/>
  <c r="S101" i="8"/>
  <c r="S70" i="8"/>
  <c r="S132" i="8" s="1"/>
  <c r="U102" i="8"/>
  <c r="U71" i="8"/>
  <c r="Q104" i="8"/>
  <c r="Q73" i="8"/>
  <c r="S11" i="8"/>
  <c r="Q105" i="8"/>
  <c r="Q74" i="8"/>
  <c r="S12" i="8"/>
  <c r="AO106" i="8"/>
  <c r="AO75" i="8"/>
  <c r="AQ13" i="8"/>
  <c r="AP13" i="8"/>
  <c r="BV13" i="8" s="1"/>
  <c r="R111" i="8"/>
  <c r="R86" i="8"/>
  <c r="R148" i="8" s="1"/>
  <c r="T18" i="8"/>
  <c r="R115" i="8"/>
  <c r="R91" i="8"/>
  <c r="R153" i="8" s="1"/>
  <c r="R84" i="8"/>
  <c r="T22" i="8"/>
  <c r="Q120" i="8"/>
  <c r="S27" i="8"/>
  <c r="BT35" i="8"/>
  <c r="BV38" i="8"/>
  <c r="BT47" i="8"/>
  <c r="AE4" i="8"/>
  <c r="AL67" i="8"/>
  <c r="AL98" i="8"/>
  <c r="AD70" i="8"/>
  <c r="AD101" i="8"/>
  <c r="R9" i="8"/>
  <c r="AY10" i="8"/>
  <c r="AL13" i="8"/>
  <c r="BV42" i="8"/>
  <c r="BV50" i="8"/>
  <c r="N128" i="8"/>
  <c r="N93" i="8"/>
  <c r="V128" i="8"/>
  <c r="AD66" i="8"/>
  <c r="AL128" i="8"/>
  <c r="BJ93" i="8"/>
  <c r="N129" i="8"/>
  <c r="AA172" i="8"/>
  <c r="AA204" i="8" s="1"/>
  <c r="AS204" i="8"/>
  <c r="AS172" i="8"/>
  <c r="P69" i="8"/>
  <c r="X205" i="8"/>
  <c r="X173" i="8"/>
  <c r="AW173" i="8"/>
  <c r="AW205" i="8" s="1"/>
  <c r="AA206" i="8"/>
  <c r="AA174" i="8"/>
  <c r="AJ174" i="8"/>
  <c r="AJ206" i="8" s="1"/>
  <c r="AR206" i="8"/>
  <c r="AR174" i="8"/>
  <c r="AZ174" i="8"/>
  <c r="AZ206" i="8" s="1"/>
  <c r="M207" i="8"/>
  <c r="M175" i="8"/>
  <c r="R72" i="8"/>
  <c r="R134" i="8" s="1"/>
  <c r="O177" i="8"/>
  <c r="O209" i="8" s="1"/>
  <c r="X177" i="8"/>
  <c r="X209" i="8" s="1"/>
  <c r="O178" i="8"/>
  <c r="O210" i="8" s="1"/>
  <c r="AJ211" i="8"/>
  <c r="AJ179" i="8"/>
  <c r="Q180" i="8"/>
  <c r="AC138" i="8"/>
  <c r="Y180" i="8"/>
  <c r="Y212" i="8" s="1"/>
  <c r="U213" i="8"/>
  <c r="U181" i="8"/>
  <c r="AW181" i="8"/>
  <c r="AW213" i="8" s="1"/>
  <c r="W214" i="8"/>
  <c r="W182" i="8"/>
  <c r="J186" i="8"/>
  <c r="J218" i="8" s="1"/>
  <c r="K225" i="8"/>
  <c r="K193" i="8"/>
  <c r="AT99" i="8"/>
  <c r="AT68" i="8"/>
  <c r="AT130" i="8" s="1"/>
  <c r="AD106" i="8"/>
  <c r="AD75" i="8"/>
  <c r="BS35" i="8"/>
  <c r="O202" i="8"/>
  <c r="W128" i="8"/>
  <c r="BK93" i="8"/>
  <c r="O203" i="8"/>
  <c r="O171" i="8"/>
  <c r="W171" i="8"/>
  <c r="W203" i="8" s="1"/>
  <c r="L204" i="8"/>
  <c r="L172" i="8"/>
  <c r="T172" i="8"/>
  <c r="T204" i="8" s="1"/>
  <c r="AB68" i="8"/>
  <c r="AB130" i="8" s="1"/>
  <c r="AK172" i="8"/>
  <c r="AK204" i="8" s="1"/>
  <c r="Q69" i="8"/>
  <c r="Y205" i="8"/>
  <c r="Y173" i="8"/>
  <c r="AX173" i="8"/>
  <c r="AX205" i="8" s="1"/>
  <c r="L206" i="8"/>
  <c r="L174" i="8"/>
  <c r="AB132" i="8"/>
  <c r="AK174" i="8"/>
  <c r="AK206" i="8" s="1"/>
  <c r="AS206" i="8"/>
  <c r="AS174" i="8"/>
  <c r="BA174" i="8"/>
  <c r="BA206" i="8" s="1"/>
  <c r="AK176" i="8"/>
  <c r="AK208" i="8" s="1"/>
  <c r="P73" i="8"/>
  <c r="S211" i="8"/>
  <c r="S179" i="8"/>
  <c r="AA179" i="8"/>
  <c r="AA211" i="8" s="1"/>
  <c r="AK75" i="8"/>
  <c r="AK137" i="8" s="1"/>
  <c r="R180" i="8"/>
  <c r="R212" i="8" s="1"/>
  <c r="K181" i="8"/>
  <c r="K213" i="8" s="1"/>
  <c r="O214" i="8"/>
  <c r="O182" i="8"/>
  <c r="M184" i="8"/>
  <c r="M216" i="8" s="1"/>
  <c r="L187" i="8"/>
  <c r="L219" i="8" s="1"/>
  <c r="J191" i="8"/>
  <c r="J223" i="8" s="1"/>
  <c r="O93" i="8"/>
  <c r="X128" i="8"/>
  <c r="P67" i="8"/>
  <c r="P93" i="8" s="1"/>
  <c r="X171" i="8"/>
  <c r="X203" i="8" s="1"/>
  <c r="AG171" i="8"/>
  <c r="AG203" i="8" s="1"/>
  <c r="AY203" i="8"/>
  <c r="AY171" i="8"/>
  <c r="M172" i="8"/>
  <c r="M204" i="8" s="1"/>
  <c r="U172" i="8"/>
  <c r="U204" i="8" s="1"/>
  <c r="AM204" i="8"/>
  <c r="AM172" i="8"/>
  <c r="AV172" i="8"/>
  <c r="AV204" i="8" s="1"/>
  <c r="R205" i="8"/>
  <c r="R173" i="8"/>
  <c r="AI173" i="8"/>
  <c r="AI205" i="8" s="1"/>
  <c r="M206" i="8"/>
  <c r="M174" i="8"/>
  <c r="U174" i="8"/>
  <c r="U206" i="8" s="1"/>
  <c r="O207" i="8"/>
  <c r="O175" i="8"/>
  <c r="W71" i="8"/>
  <c r="W133" i="8" s="1"/>
  <c r="L176" i="8"/>
  <c r="L208" i="8" s="1"/>
  <c r="AM72" i="8"/>
  <c r="AM134" i="8" s="1"/>
  <c r="Z177" i="8"/>
  <c r="Z209" i="8" s="1"/>
  <c r="K137" i="8"/>
  <c r="K93" i="8"/>
  <c r="T179" i="8"/>
  <c r="T211" i="8" s="1"/>
  <c r="AB211" i="8"/>
  <c r="AB179" i="8"/>
  <c r="AM179" i="8"/>
  <c r="AM211" i="8" s="1"/>
  <c r="J138" i="8"/>
  <c r="P76" i="8"/>
  <c r="S180" i="8"/>
  <c r="S212" i="8" s="1"/>
  <c r="AA212" i="8"/>
  <c r="AA180" i="8"/>
  <c r="L181" i="8"/>
  <c r="L213" i="8" s="1"/>
  <c r="L222" i="8"/>
  <c r="L190" i="8"/>
  <c r="M193" i="8"/>
  <c r="M225" i="8" s="1"/>
  <c r="N226" i="8"/>
  <c r="N194" i="8"/>
  <c r="AN99" i="8"/>
  <c r="AN130" i="8" s="1"/>
  <c r="AL99" i="8"/>
  <c r="AL68" i="8"/>
  <c r="AL130" i="8" s="1"/>
  <c r="AC101" i="8"/>
  <c r="BS101" i="8" s="1"/>
  <c r="T10" i="8"/>
  <c r="Y128" i="8"/>
  <c r="BE93" i="8"/>
  <c r="BM93" i="8"/>
  <c r="Q67" i="8"/>
  <c r="Y171" i="8"/>
  <c r="Y203" i="8" s="1"/>
  <c r="AZ67" i="8"/>
  <c r="AZ129" i="8" s="1"/>
  <c r="AW68" i="8"/>
  <c r="AW130" i="8" s="1"/>
  <c r="S173" i="8"/>
  <c r="S205" i="8" s="1"/>
  <c r="AJ69" i="8"/>
  <c r="AJ131" i="8" s="1"/>
  <c r="AE70" i="8"/>
  <c r="AE132" i="8" s="1"/>
  <c r="AM174" i="8"/>
  <c r="AM206" i="8" s="1"/>
  <c r="AU206" i="8"/>
  <c r="AU174" i="8"/>
  <c r="BC70" i="8"/>
  <c r="P71" i="8"/>
  <c r="M176" i="8"/>
  <c r="M208" i="8" s="1"/>
  <c r="AW176" i="8"/>
  <c r="AW208" i="8" s="1"/>
  <c r="AA209" i="8"/>
  <c r="AA177" i="8"/>
  <c r="L179" i="8"/>
  <c r="L211" i="8" s="1"/>
  <c r="U179" i="8"/>
  <c r="U211" i="8" s="1"/>
  <c r="AN75" i="8"/>
  <c r="AN137" i="8" s="1"/>
  <c r="K212" i="8"/>
  <c r="K180" i="8"/>
  <c r="M181" i="8"/>
  <c r="M213" i="8" s="1"/>
  <c r="Y77" i="8"/>
  <c r="Y139" i="8" s="1"/>
  <c r="K141" i="8"/>
  <c r="P79" i="8"/>
  <c r="O184" i="8"/>
  <c r="O216" i="8" s="1"/>
  <c r="O217" i="8"/>
  <c r="O185" i="8"/>
  <c r="N188" i="8"/>
  <c r="N220" i="8" s="1"/>
  <c r="L191" i="8"/>
  <c r="L223" i="8" s="1"/>
  <c r="BQ91" i="8"/>
  <c r="AC6" i="8"/>
  <c r="BS6" i="8" s="1"/>
  <c r="AK7" i="8"/>
  <c r="AV7" i="8"/>
  <c r="X9" i="8"/>
  <c r="AL103" i="8"/>
  <c r="AL72" i="8"/>
  <c r="AL134" i="8" s="1"/>
  <c r="AE11" i="8"/>
  <c r="AE14" i="8"/>
  <c r="AE25" i="8"/>
  <c r="E202" i="8"/>
  <c r="E155" i="8"/>
  <c r="E157" i="8" s="1"/>
  <c r="R128" i="8"/>
  <c r="Z128" i="8"/>
  <c r="BF93" i="8"/>
  <c r="BN93" i="8"/>
  <c r="R171" i="8"/>
  <c r="R203" i="8" s="1"/>
  <c r="Z171" i="8"/>
  <c r="Z203" i="8" s="1"/>
  <c r="O204" i="8"/>
  <c r="O172" i="8"/>
  <c r="AX172" i="8"/>
  <c r="AX204" i="8" s="1"/>
  <c r="L173" i="8"/>
  <c r="L205" i="8" s="1"/>
  <c r="T173" i="8"/>
  <c r="T205" i="8" s="1"/>
  <c r="O206" i="8"/>
  <c r="O174" i="8"/>
  <c r="W174" i="8"/>
  <c r="W206" i="8" s="1"/>
  <c r="AN174" i="8"/>
  <c r="AN206" i="8" s="1"/>
  <c r="AV174" i="8"/>
  <c r="AV206" i="8" s="1"/>
  <c r="Q71" i="8"/>
  <c r="Y175" i="8"/>
  <c r="Y207" i="8" s="1"/>
  <c r="AX72" i="8"/>
  <c r="AX134" i="8" s="1"/>
  <c r="H135" i="8"/>
  <c r="H93" i="8"/>
  <c r="AB177" i="8"/>
  <c r="AB209" i="8" s="1"/>
  <c r="J136" i="8"/>
  <c r="J93" i="8"/>
  <c r="P74" i="8"/>
  <c r="M211" i="8"/>
  <c r="M179" i="8"/>
  <c r="U212" i="8"/>
  <c r="U180" i="8"/>
  <c r="AC76" i="8"/>
  <c r="S214" i="8"/>
  <c r="S182" i="8"/>
  <c r="AA182" i="8"/>
  <c r="AA214" i="8" s="1"/>
  <c r="N190" i="8"/>
  <c r="N222" i="8" s="1"/>
  <c r="Z108" i="8"/>
  <c r="Z77" i="8"/>
  <c r="Z139" i="8" s="1"/>
  <c r="Q110" i="8"/>
  <c r="Q85" i="8"/>
  <c r="Q111" i="8"/>
  <c r="Q86" i="8"/>
  <c r="Q87" i="8"/>
  <c r="Q112" i="8"/>
  <c r="Q143" i="8" s="1"/>
  <c r="Q113" i="8"/>
  <c r="Q82" i="8"/>
  <c r="Q89" i="8"/>
  <c r="Q114" i="8"/>
  <c r="Q83" i="8"/>
  <c r="Q90" i="8"/>
  <c r="Q115" i="8"/>
  <c r="Q91" i="8"/>
  <c r="AD116" i="8"/>
  <c r="AD92" i="8"/>
  <c r="G128" i="8"/>
  <c r="G93" i="8"/>
  <c r="S128" i="8"/>
  <c r="AA128" i="8"/>
  <c r="AI128" i="8"/>
  <c r="BG93" i="8"/>
  <c r="S171" i="8"/>
  <c r="S203" i="8" s="1"/>
  <c r="AA203" i="8"/>
  <c r="AA171" i="8"/>
  <c r="P68" i="8"/>
  <c r="X172" i="8"/>
  <c r="X204" i="8" s="1"/>
  <c r="AG204" i="8"/>
  <c r="AG172" i="8"/>
  <c r="AY68" i="8"/>
  <c r="AY130" i="8" s="1"/>
  <c r="M205" i="8"/>
  <c r="M173" i="8"/>
  <c r="U205" i="8"/>
  <c r="U173" i="8"/>
  <c r="P70" i="8"/>
  <c r="X206" i="8"/>
  <c r="X174" i="8"/>
  <c r="AO174" i="8"/>
  <c r="AO206" i="8" s="1"/>
  <c r="AW174" i="8"/>
  <c r="AW206" i="8" s="1"/>
  <c r="Z175" i="8"/>
  <c r="Z207" i="8" s="1"/>
  <c r="O208" i="8"/>
  <c r="O176" i="8"/>
  <c r="L177" i="8"/>
  <c r="L209" i="8" s="1"/>
  <c r="AD73" i="8"/>
  <c r="W211" i="8"/>
  <c r="W179" i="8"/>
  <c r="M212" i="8"/>
  <c r="M180" i="8"/>
  <c r="V180" i="8"/>
  <c r="V212" i="8" s="1"/>
  <c r="AD76" i="8"/>
  <c r="O181" i="8"/>
  <c r="O213" i="8" s="1"/>
  <c r="AB181" i="8"/>
  <c r="AB213" i="8" s="1"/>
  <c r="K214" i="8"/>
  <c r="K182" i="8"/>
  <c r="M183" i="8"/>
  <c r="M215" i="8" s="1"/>
  <c r="Q84" i="8"/>
  <c r="O221" i="8"/>
  <c r="O189" i="8"/>
  <c r="N223" i="8"/>
  <c r="N191" i="8"/>
  <c r="L128" i="8"/>
  <c r="L93" i="8"/>
  <c r="T128" i="8"/>
  <c r="AB128" i="8"/>
  <c r="AJ128" i="8"/>
  <c r="L171" i="8"/>
  <c r="T171" i="8"/>
  <c r="T203" i="8" s="1"/>
  <c r="AB171" i="8"/>
  <c r="AB203" i="8" s="1"/>
  <c r="AK203" i="8"/>
  <c r="AK171" i="8"/>
  <c r="Q172" i="8"/>
  <c r="AC130" i="8"/>
  <c r="Y204" i="8"/>
  <c r="Y172" i="8"/>
  <c r="AH68" i="8"/>
  <c r="AH130" i="8" s="1"/>
  <c r="AM205" i="8"/>
  <c r="AM173" i="8"/>
  <c r="AU69" i="8"/>
  <c r="AU131" i="8" s="1"/>
  <c r="Q70" i="8"/>
  <c r="Y174" i="8"/>
  <c r="Y206" i="8" s="1"/>
  <c r="AH174" i="8"/>
  <c r="AH206" i="8" s="1"/>
  <c r="AX206" i="8"/>
  <c r="AX174" i="8"/>
  <c r="AA175" i="8"/>
  <c r="AA207" i="8" s="1"/>
  <c r="V177" i="8"/>
  <c r="V209" i="8" s="1"/>
  <c r="M178" i="8"/>
  <c r="M210" i="8" s="1"/>
  <c r="O211" i="8"/>
  <c r="O179" i="8"/>
  <c r="X179" i="8"/>
  <c r="X211" i="8" s="1"/>
  <c r="N180" i="8"/>
  <c r="N212" i="8" s="1"/>
  <c r="W180" i="8"/>
  <c r="W212" i="8" s="1"/>
  <c r="U214" i="8"/>
  <c r="U182" i="8"/>
  <c r="AC78" i="8"/>
  <c r="P86" i="8"/>
  <c r="J194" i="8"/>
  <c r="J226" i="8" s="1"/>
  <c r="AD108" i="8"/>
  <c r="AD77" i="8"/>
  <c r="S17" i="8"/>
  <c r="S18" i="8"/>
  <c r="S19" i="8"/>
  <c r="S20" i="8"/>
  <c r="S21" i="8"/>
  <c r="S22" i="8"/>
  <c r="M128" i="8"/>
  <c r="M93" i="8"/>
  <c r="U128" i="8"/>
  <c r="BI93" i="8"/>
  <c r="BQ66" i="8"/>
  <c r="M171" i="8"/>
  <c r="U203" i="8"/>
  <c r="U171" i="8"/>
  <c r="AV171" i="8"/>
  <c r="AV203" i="8" s="1"/>
  <c r="R172" i="8"/>
  <c r="R204" i="8" s="1"/>
  <c r="Z172" i="8"/>
  <c r="Z204" i="8" s="1"/>
  <c r="O205" i="8"/>
  <c r="O173" i="8"/>
  <c r="W173" i="8"/>
  <c r="W205" i="8" s="1"/>
  <c r="Z174" i="8"/>
  <c r="Z206" i="8" s="1"/>
  <c r="AI174" i="8"/>
  <c r="AI206" i="8" s="1"/>
  <c r="AQ206" i="8"/>
  <c r="AQ174" i="8"/>
  <c r="BC132" i="8"/>
  <c r="AY206" i="8"/>
  <c r="AY174" i="8"/>
  <c r="L207" i="8"/>
  <c r="L175" i="8"/>
  <c r="T207" i="8"/>
  <c r="T175" i="8"/>
  <c r="Q72" i="8"/>
  <c r="N177" i="8"/>
  <c r="N209" i="8" s="1"/>
  <c r="W177" i="8"/>
  <c r="W209" i="8" s="1"/>
  <c r="N178" i="8"/>
  <c r="N210" i="8" s="1"/>
  <c r="P75" i="8"/>
  <c r="Y179" i="8"/>
  <c r="Y211" i="8" s="1"/>
  <c r="O212" i="8"/>
  <c r="O180" i="8"/>
  <c r="M214" i="8"/>
  <c r="M182" i="8"/>
  <c r="K143" i="8"/>
  <c r="P81" i="8"/>
  <c r="BQ83" i="8"/>
  <c r="J146" i="8"/>
  <c r="P84" i="8"/>
  <c r="H147" i="8"/>
  <c r="P85" i="8"/>
  <c r="BQ85" i="8"/>
  <c r="M227" i="8"/>
  <c r="M195" i="8"/>
  <c r="Z180" i="8"/>
  <c r="Z212" i="8" s="1"/>
  <c r="P77" i="8"/>
  <c r="X181" i="8"/>
  <c r="X213" i="8" s="1"/>
  <c r="N182" i="8"/>
  <c r="N214" i="8" s="1"/>
  <c r="V214" i="8"/>
  <c r="V182" i="8"/>
  <c r="L183" i="8"/>
  <c r="L215" i="8" s="1"/>
  <c r="K187" i="8"/>
  <c r="K219" i="8" s="1"/>
  <c r="O190" i="8"/>
  <c r="O222" i="8" s="1"/>
  <c r="M223" i="8"/>
  <c r="M191" i="8"/>
  <c r="N195" i="8"/>
  <c r="N227" i="8" s="1"/>
  <c r="P92" i="8"/>
  <c r="P97" i="8"/>
  <c r="Y177" i="8"/>
  <c r="Y209" i="8" s="1"/>
  <c r="N211" i="8"/>
  <c r="N179" i="8"/>
  <c r="V211" i="8"/>
  <c r="V179" i="8"/>
  <c r="L212" i="8"/>
  <c r="L180" i="8"/>
  <c r="T180" i="8"/>
  <c r="T212" i="8" s="1"/>
  <c r="AB212" i="8"/>
  <c r="AB180" i="8"/>
  <c r="J213" i="8"/>
  <c r="J181" i="8"/>
  <c r="P78" i="8"/>
  <c r="X214" i="8"/>
  <c r="X182" i="8"/>
  <c r="N183" i="8"/>
  <c r="N215" i="8" s="1"/>
  <c r="J142" i="8"/>
  <c r="P80" i="8"/>
  <c r="L185" i="8"/>
  <c r="L217" i="8" s="1"/>
  <c r="N218" i="8"/>
  <c r="N186" i="8"/>
  <c r="J189" i="8"/>
  <c r="J221" i="8" s="1"/>
  <c r="P89" i="8"/>
  <c r="O226" i="8"/>
  <c r="O194" i="8"/>
  <c r="P91" i="8"/>
  <c r="BS107" i="8"/>
  <c r="BS117" i="8"/>
  <c r="AA181" i="8"/>
  <c r="AA213" i="8" s="1"/>
  <c r="Q140" i="8"/>
  <c r="Y140" i="8"/>
  <c r="O183" i="8"/>
  <c r="O215" i="8" s="1"/>
  <c r="K184" i="8"/>
  <c r="K216" i="8" s="1"/>
  <c r="M185" i="8"/>
  <c r="M217" i="8" s="1"/>
  <c r="O218" i="8"/>
  <c r="O186" i="8"/>
  <c r="N187" i="8"/>
  <c r="N219" i="8" s="1"/>
  <c r="L188" i="8"/>
  <c r="L220" i="8" s="1"/>
  <c r="K189" i="8"/>
  <c r="K221" i="8" s="1"/>
  <c r="H225" i="8"/>
  <c r="H193" i="8"/>
  <c r="AC99" i="8"/>
  <c r="BS99" i="8" s="1"/>
  <c r="BV138" i="8"/>
  <c r="J214" i="8"/>
  <c r="J182" i="8"/>
  <c r="R214" i="8"/>
  <c r="R182" i="8"/>
  <c r="Z182" i="8"/>
  <c r="Z214" i="8" s="1"/>
  <c r="O219" i="8"/>
  <c r="O187" i="8"/>
  <c r="M220" i="8"/>
  <c r="M188" i="8"/>
  <c r="K222" i="8"/>
  <c r="K190" i="8"/>
  <c r="H149" i="8"/>
  <c r="P87" i="8"/>
  <c r="P88" i="8"/>
  <c r="H152" i="8"/>
  <c r="P90" i="8"/>
  <c r="BQ90" i="8"/>
  <c r="J227" i="8"/>
  <c r="J195" i="8"/>
  <c r="L124" i="8"/>
  <c r="BC101" i="8"/>
  <c r="F203" i="8"/>
  <c r="P129" i="8"/>
  <c r="P98" i="8"/>
  <c r="BS98" i="8" s="1"/>
  <c r="V171" i="8"/>
  <c r="V203" i="8" s="1"/>
  <c r="N172" i="8"/>
  <c r="N204" i="8" s="1"/>
  <c r="V204" i="8"/>
  <c r="V172" i="8"/>
  <c r="N173" i="8"/>
  <c r="N205" i="8" s="1"/>
  <c r="V173" i="8"/>
  <c r="V205" i="8" s="1"/>
  <c r="AL173" i="8"/>
  <c r="AL205" i="8" s="1"/>
  <c r="AT205" i="8"/>
  <c r="AT173" i="8"/>
  <c r="N174" i="8"/>
  <c r="N206" i="8" s="1"/>
  <c r="V174" i="8"/>
  <c r="V206" i="8" s="1"/>
  <c r="AL174" i="8"/>
  <c r="AL206" i="8" s="1"/>
  <c r="AT206" i="8"/>
  <c r="AT174" i="8"/>
  <c r="BB174" i="8"/>
  <c r="BB206" i="8" s="1"/>
  <c r="N175" i="8"/>
  <c r="N207" i="8" s="1"/>
  <c r="V175" i="8"/>
  <c r="V207" i="8" s="1"/>
  <c r="N208" i="8"/>
  <c r="N176" i="8"/>
  <c r="M177" i="8"/>
  <c r="M209" i="8" s="1"/>
  <c r="U177" i="8"/>
  <c r="U209" i="8" s="1"/>
  <c r="L178" i="8"/>
  <c r="L210" i="8" s="1"/>
  <c r="J211" i="8"/>
  <c r="J179" i="8"/>
  <c r="Z179" i="8"/>
  <c r="Z211" i="8" s="1"/>
  <c r="X180" i="8"/>
  <c r="X212" i="8" s="1"/>
  <c r="N181" i="8"/>
  <c r="N213" i="8" s="1"/>
  <c r="L214" i="8"/>
  <c r="L182" i="8"/>
  <c r="T182" i="8"/>
  <c r="T214" i="8" s="1"/>
  <c r="AB182" i="8"/>
  <c r="AB214" i="8" s="1"/>
  <c r="J183" i="8"/>
  <c r="J215" i="8" s="1"/>
  <c r="N216" i="8"/>
  <c r="N184" i="8"/>
  <c r="H144" i="8"/>
  <c r="P82" i="8"/>
  <c r="N189" i="8"/>
  <c r="N221" i="8" s="1"/>
  <c r="L193" i="8"/>
  <c r="L225" i="8" s="1"/>
  <c r="K226" i="8"/>
  <c r="K194" i="8"/>
  <c r="N124" i="8"/>
  <c r="M186" i="8"/>
  <c r="M218" i="8" s="1"/>
  <c r="J187" i="8"/>
  <c r="J219" i="8" s="1"/>
  <c r="M221" i="8"/>
  <c r="M189" i="8"/>
  <c r="J190" i="8"/>
  <c r="J222" i="8" s="1"/>
  <c r="O193" i="8"/>
  <c r="O225" i="8" s="1"/>
  <c r="M152" i="8"/>
  <c r="L227" i="8"/>
  <c r="L195" i="8"/>
  <c r="P109" i="8"/>
  <c r="BS109" i="8" s="1"/>
  <c r="P117" i="8"/>
  <c r="J203" i="8"/>
  <c r="J171" i="8"/>
  <c r="AC118" i="8"/>
  <c r="BS118" i="8" s="1"/>
  <c r="P122" i="8"/>
  <c r="BQ155" i="8"/>
  <c r="BQ156" i="8" s="1"/>
  <c r="E204" i="8"/>
  <c r="BT130" i="8"/>
  <c r="BU130" i="8" s="1"/>
  <c r="J202" i="8"/>
  <c r="J155" i="8"/>
  <c r="J157" i="8" s="1"/>
  <c r="E207" i="8"/>
  <c r="P133" i="8"/>
  <c r="BT133" i="8"/>
  <c r="BT135" i="8"/>
  <c r="BV142" i="8"/>
  <c r="L184" i="8"/>
  <c r="L216" i="8" s="1"/>
  <c r="J217" i="8"/>
  <c r="J185" i="8"/>
  <c r="M219" i="8"/>
  <c r="M187" i="8"/>
  <c r="K220" i="8"/>
  <c r="K188" i="8"/>
  <c r="M190" i="8"/>
  <c r="M222" i="8" s="1"/>
  <c r="K223" i="8"/>
  <c r="K191" i="8"/>
  <c r="J225" i="8"/>
  <c r="J193" i="8"/>
  <c r="O153" i="8"/>
  <c r="Q196" i="8"/>
  <c r="AC196" i="8" s="1"/>
  <c r="AC154" i="8"/>
  <c r="P114" i="8"/>
  <c r="P121" i="8"/>
  <c r="BT128" i="8"/>
  <c r="CC132" i="8"/>
  <c r="BW132" i="8"/>
  <c r="BX132" i="8" s="1"/>
  <c r="BU132" i="8"/>
  <c r="F202" i="8"/>
  <c r="F155" i="8"/>
  <c r="F157" i="8" s="1"/>
  <c r="J172" i="8"/>
  <c r="N185" i="8"/>
  <c r="N217" i="8" s="1"/>
  <c r="L218" i="8"/>
  <c r="L186" i="8"/>
  <c r="H187" i="8"/>
  <c r="O188" i="8"/>
  <c r="O220" i="8" s="1"/>
  <c r="L189" i="8"/>
  <c r="L221" i="8" s="1"/>
  <c r="H222" i="8"/>
  <c r="H190" i="8"/>
  <c r="O191" i="8"/>
  <c r="O223" i="8" s="1"/>
  <c r="N193" i="8"/>
  <c r="N225" i="8" s="1"/>
  <c r="L194" i="8"/>
  <c r="L226" i="8" s="1"/>
  <c r="K227" i="8"/>
  <c r="K195" i="8"/>
  <c r="AC92" i="8"/>
  <c r="BD92" i="8" s="1"/>
  <c r="P130" i="8"/>
  <c r="I202" i="8"/>
  <c r="I155" i="8"/>
  <c r="I157" i="8" s="1"/>
  <c r="E208" i="8"/>
  <c r="P134" i="8"/>
  <c r="G222" i="8"/>
  <c r="G190" i="8"/>
  <c r="P131" i="8"/>
  <c r="J206" i="8"/>
  <c r="P206" i="8" s="1"/>
  <c r="J174" i="8"/>
  <c r="I209" i="8"/>
  <c r="I177" i="8"/>
  <c r="CC136" i="8"/>
  <c r="BW136" i="8"/>
  <c r="BX136" i="8" s="1"/>
  <c r="BW140" i="8"/>
  <c r="BX140" i="8" s="1"/>
  <c r="CC140" i="8"/>
  <c r="E215" i="8"/>
  <c r="P141" i="8"/>
  <c r="E223" i="8"/>
  <c r="E191" i="8"/>
  <c r="BT149" i="8"/>
  <c r="J209" i="8"/>
  <c r="J177" i="8"/>
  <c r="H180" i="8"/>
  <c r="H216" i="8"/>
  <c r="H184" i="8"/>
  <c r="BU142" i="8"/>
  <c r="P154" i="8"/>
  <c r="D202" i="8"/>
  <c r="D155" i="8"/>
  <c r="D157" i="8" s="1"/>
  <c r="D203" i="8"/>
  <c r="BV129" i="8"/>
  <c r="E210" i="8"/>
  <c r="E178" i="8"/>
  <c r="P136" i="8"/>
  <c r="I212" i="8"/>
  <c r="I180" i="8"/>
  <c r="D213" i="8"/>
  <c r="BT139" i="8"/>
  <c r="BV139" i="8"/>
  <c r="I216" i="8"/>
  <c r="I184" i="8"/>
  <c r="D217" i="8"/>
  <c r="BT143" i="8"/>
  <c r="BV143" i="8"/>
  <c r="F186" i="8"/>
  <c r="F218" i="8" s="1"/>
  <c r="BT129" i="8"/>
  <c r="BT131" i="8"/>
  <c r="E206" i="8"/>
  <c r="P132" i="8"/>
  <c r="F210" i="8"/>
  <c r="F178" i="8"/>
  <c r="P139" i="8"/>
  <c r="P143" i="8"/>
  <c r="G186" i="8"/>
  <c r="G218" i="8" s="1"/>
  <c r="E220" i="8"/>
  <c r="E188" i="8"/>
  <c r="BV146" i="8"/>
  <c r="BT148" i="8"/>
  <c r="BT151" i="8"/>
  <c r="J176" i="8"/>
  <c r="P176" i="8" s="1"/>
  <c r="I179" i="8"/>
  <c r="I211" i="8" s="1"/>
  <c r="I215" i="8"/>
  <c r="I183" i="8"/>
  <c r="J205" i="8"/>
  <c r="J173" i="8"/>
  <c r="CC134" i="8"/>
  <c r="BW134" i="8"/>
  <c r="BX134" i="8" s="1"/>
  <c r="E209" i="8"/>
  <c r="E177" i="8"/>
  <c r="P135" i="8"/>
  <c r="D212" i="8"/>
  <c r="BT138" i="8"/>
  <c r="BU138" i="8" s="1"/>
  <c r="P138" i="8"/>
  <c r="D216" i="8"/>
  <c r="BT142" i="8"/>
  <c r="P142" i="8"/>
  <c r="BV145" i="8"/>
  <c r="H202" i="8"/>
  <c r="H155" i="8"/>
  <c r="H157" i="8" s="1"/>
  <c r="BS155" i="8"/>
  <c r="J175" i="8"/>
  <c r="BU134" i="8"/>
  <c r="F209" i="8"/>
  <c r="F177" i="8"/>
  <c r="I210" i="8"/>
  <c r="I178" i="8"/>
  <c r="BT137" i="8"/>
  <c r="BU137" i="8" s="1"/>
  <c r="H181" i="8"/>
  <c r="BT141" i="8"/>
  <c r="H217" i="8"/>
  <c r="H185" i="8"/>
  <c r="D209" i="8"/>
  <c r="D177" i="8"/>
  <c r="D210" i="8"/>
  <c r="D178" i="8"/>
  <c r="BV137" i="8"/>
  <c r="I214" i="8"/>
  <c r="I182" i="8"/>
  <c r="H215" i="8"/>
  <c r="H183" i="8"/>
  <c r="E218" i="8"/>
  <c r="E186" i="8"/>
  <c r="BT145" i="8"/>
  <c r="BU145" i="8" s="1"/>
  <c r="D188" i="8"/>
  <c r="BT146" i="8"/>
  <c r="P146" i="8"/>
  <c r="G221" i="8"/>
  <c r="G189" i="8"/>
  <c r="BW153" i="8"/>
  <c r="BX153" i="8" s="1"/>
  <c r="CC153" i="8"/>
  <c r="BI195" i="8"/>
  <c r="BI229" i="8" s="1"/>
  <c r="BI194" i="8"/>
  <c r="BI227" i="8" s="1"/>
  <c r="BI193" i="8"/>
  <c r="BI226" i="8" s="1"/>
  <c r="AY192" i="8"/>
  <c r="BP195" i="8"/>
  <c r="BP229" i="8" s="1"/>
  <c r="BH195" i="8"/>
  <c r="BH229" i="8" s="1"/>
  <c r="BP194" i="8"/>
  <c r="BP227" i="8" s="1"/>
  <c r="BH194" i="8"/>
  <c r="BH227" i="8" s="1"/>
  <c r="BP193" i="8"/>
  <c r="BP226" i="8" s="1"/>
  <c r="BH193" i="8"/>
  <c r="BH226" i="8" s="1"/>
  <c r="AX192" i="8"/>
  <c r="AH192" i="8"/>
  <c r="Z192" i="8"/>
  <c r="R192" i="8"/>
  <c r="BI191" i="8"/>
  <c r="BI225" i="8" s="1"/>
  <c r="BO195" i="8"/>
  <c r="BO229" i="8" s="1"/>
  <c r="BG195" i="8"/>
  <c r="BG229" i="8" s="1"/>
  <c r="BO194" i="8"/>
  <c r="BO227" i="8" s="1"/>
  <c r="BG194" i="8"/>
  <c r="BG227" i="8" s="1"/>
  <c r="BO193" i="8"/>
  <c r="BO226" i="8" s="1"/>
  <c r="BG193" i="8"/>
  <c r="BG226" i="8" s="1"/>
  <c r="AW192" i="8"/>
  <c r="BN195" i="8"/>
  <c r="BN229" i="8" s="1"/>
  <c r="BF195" i="8"/>
  <c r="BF229" i="8" s="1"/>
  <c r="I195" i="8"/>
  <c r="I227" i="8" s="1"/>
  <c r="BN194" i="8"/>
  <c r="BN227" i="8" s="1"/>
  <c r="BF194" i="8"/>
  <c r="BF227" i="8" s="1"/>
  <c r="BN193" i="8"/>
  <c r="BN226" i="8" s="1"/>
  <c r="BF193" i="8"/>
  <c r="BF226" i="8" s="1"/>
  <c r="BM195" i="8"/>
  <c r="BM229" i="8" s="1"/>
  <c r="BE195" i="8"/>
  <c r="BE229" i="8" s="1"/>
  <c r="H195" i="8"/>
  <c r="BM194" i="8"/>
  <c r="BM227" i="8" s="1"/>
  <c r="BE194" i="8"/>
  <c r="BL195" i="8"/>
  <c r="BL229" i="8" s="1"/>
  <c r="BL194" i="8"/>
  <c r="BL227" i="8" s="1"/>
  <c r="BL193" i="8"/>
  <c r="BL226" i="8" s="1"/>
  <c r="BB192" i="8"/>
  <c r="AT192" i="8"/>
  <c r="AL192" i="8"/>
  <c r="AD192" i="8"/>
  <c r="V192" i="8"/>
  <c r="N192" i="8"/>
  <c r="N224" i="8" s="1"/>
  <c r="F192" i="8"/>
  <c r="F224" i="8" s="1"/>
  <c r="BM191" i="8"/>
  <c r="BM225" i="8" s="1"/>
  <c r="BK195" i="8"/>
  <c r="BK229" i="8" s="1"/>
  <c r="BK194" i="8"/>
  <c r="BK227" i="8" s="1"/>
  <c r="BK193" i="8"/>
  <c r="BK226" i="8" s="1"/>
  <c r="BA192" i="8"/>
  <c r="AS192" i="8"/>
  <c r="AK192" i="8"/>
  <c r="U192" i="8"/>
  <c r="M192" i="8"/>
  <c r="M224" i="8" s="1"/>
  <c r="E192" i="8"/>
  <c r="E224" i="8" s="1"/>
  <c r="BL191" i="8"/>
  <c r="BL225" i="8" s="1"/>
  <c r="BJ195" i="8"/>
  <c r="BJ229" i="8" s="1"/>
  <c r="BJ194" i="8"/>
  <c r="BJ227" i="8" s="1"/>
  <c r="BJ193" i="8"/>
  <c r="BJ226" i="8" s="1"/>
  <c r="AZ192" i="8"/>
  <c r="AR192" i="8"/>
  <c r="AJ192" i="8"/>
  <c r="AB192" i="8"/>
  <c r="T192" i="8"/>
  <c r="L192" i="8"/>
  <c r="L224" i="8" s="1"/>
  <c r="BE193" i="8"/>
  <c r="AV192" i="8"/>
  <c r="AF192" i="8"/>
  <c r="BP191" i="8"/>
  <c r="BP225" i="8" s="1"/>
  <c r="BE191" i="8"/>
  <c r="BO190" i="8"/>
  <c r="BO223" i="8" s="1"/>
  <c r="BG190" i="8"/>
  <c r="BG223" i="8" s="1"/>
  <c r="BK189" i="8"/>
  <c r="BK222" i="8" s="1"/>
  <c r="BO188" i="8"/>
  <c r="BO221" i="8" s="1"/>
  <c r="BG188" i="8"/>
  <c r="BG221" i="8" s="1"/>
  <c r="BK187" i="8"/>
  <c r="BK220" i="8" s="1"/>
  <c r="BK186" i="8"/>
  <c r="BK219" i="8" s="1"/>
  <c r="BO184" i="8"/>
  <c r="BO217" i="8" s="1"/>
  <c r="BG184" i="8"/>
  <c r="BG217" i="8" s="1"/>
  <c r="BO183" i="8"/>
  <c r="BO216" i="8" s="1"/>
  <c r="BG183" i="8"/>
  <c r="BG216" i="8" s="1"/>
  <c r="BO182" i="8"/>
  <c r="BO215" i="8" s="1"/>
  <c r="BG182" i="8"/>
  <c r="BG215" i="8" s="1"/>
  <c r="BO181" i="8"/>
  <c r="BO214" i="8" s="1"/>
  <c r="BG181" i="8"/>
  <c r="BG214" i="8" s="1"/>
  <c r="BG180" i="8"/>
  <c r="BG213" i="8" s="1"/>
  <c r="BO179" i="8"/>
  <c r="BO212" i="8" s="1"/>
  <c r="BG179" i="8"/>
  <c r="BG212" i="8" s="1"/>
  <c r="AN192" i="8"/>
  <c r="X192" i="8"/>
  <c r="BJ191" i="8"/>
  <c r="BJ225" i="8" s="1"/>
  <c r="BK190" i="8"/>
  <c r="BK223" i="8" s="1"/>
  <c r="BO189" i="8"/>
  <c r="BO222" i="8" s="1"/>
  <c r="BG189" i="8"/>
  <c r="BG222" i="8" s="1"/>
  <c r="BK188" i="8"/>
  <c r="BK221" i="8" s="1"/>
  <c r="BO187" i="8"/>
  <c r="BO220" i="8" s="1"/>
  <c r="BG187" i="8"/>
  <c r="BG220" i="8" s="1"/>
  <c r="BO186" i="8"/>
  <c r="BO219" i="8" s="1"/>
  <c r="BG186" i="8"/>
  <c r="BG219" i="8" s="1"/>
  <c r="BK184" i="8"/>
  <c r="BK217" i="8" s="1"/>
  <c r="BK183" i="8"/>
  <c r="BK216" i="8" s="1"/>
  <c r="BK182" i="8"/>
  <c r="BK215" i="8" s="1"/>
  <c r="BK181" i="8"/>
  <c r="BK214" i="8" s="1"/>
  <c r="AM192" i="8"/>
  <c r="W192" i="8"/>
  <c r="G192" i="8"/>
  <c r="G224" i="8" s="1"/>
  <c r="BH191" i="8"/>
  <c r="BH225" i="8" s="1"/>
  <c r="BJ190" i="8"/>
  <c r="BJ223" i="8" s="1"/>
  <c r="BN189" i="8"/>
  <c r="BN222" i="8" s="1"/>
  <c r="BF189" i="8"/>
  <c r="BF222" i="8" s="1"/>
  <c r="BJ188" i="8"/>
  <c r="BJ221" i="8" s="1"/>
  <c r="BN187" i="8"/>
  <c r="BN220" i="8" s="1"/>
  <c r="BF187" i="8"/>
  <c r="BF220" i="8" s="1"/>
  <c r="BN186" i="8"/>
  <c r="BN219" i="8" s="1"/>
  <c r="BF186" i="8"/>
  <c r="BF219" i="8" s="1"/>
  <c r="BJ184" i="8"/>
  <c r="BJ217" i="8" s="1"/>
  <c r="BJ183" i="8"/>
  <c r="BJ216" i="8" s="1"/>
  <c r="BM193" i="8"/>
  <c r="BM226" i="8" s="1"/>
  <c r="AG192" i="8"/>
  <c r="Q192" i="8"/>
  <c r="AC192" i="8" s="1"/>
  <c r="BF191" i="8"/>
  <c r="BF225" i="8" s="1"/>
  <c r="BP190" i="8"/>
  <c r="BP223" i="8" s="1"/>
  <c r="BH190" i="8"/>
  <c r="BH223" i="8" s="1"/>
  <c r="BL189" i="8"/>
  <c r="BL222" i="8" s="1"/>
  <c r="BP188" i="8"/>
  <c r="BP221" i="8" s="1"/>
  <c r="BH188" i="8"/>
  <c r="BH221" i="8" s="1"/>
  <c r="BL187" i="8"/>
  <c r="BL220" i="8" s="1"/>
  <c r="BL186" i="8"/>
  <c r="BL219" i="8" s="1"/>
  <c r="BP184" i="8"/>
  <c r="BP217" i="8" s="1"/>
  <c r="BH184" i="8"/>
  <c r="BH217" i="8" s="1"/>
  <c r="S192" i="8"/>
  <c r="BK191" i="8"/>
  <c r="BK225" i="8" s="1"/>
  <c r="BF190" i="8"/>
  <c r="BF223" i="8" s="1"/>
  <c r="BP189" i="8"/>
  <c r="BP222" i="8" s="1"/>
  <c r="BF188" i="8"/>
  <c r="BF221" i="8" s="1"/>
  <c r="BP187" i="8"/>
  <c r="BP220" i="8" s="1"/>
  <c r="BN184" i="8"/>
  <c r="BN217" i="8" s="1"/>
  <c r="BL183" i="8"/>
  <c r="BL216" i="8" s="1"/>
  <c r="BF182" i="8"/>
  <c r="BF215" i="8" s="1"/>
  <c r="BH181" i="8"/>
  <c r="BH214" i="8" s="1"/>
  <c r="BJ180" i="8"/>
  <c r="BJ213" i="8" s="1"/>
  <c r="BJ179" i="8"/>
  <c r="BJ212" i="8" s="1"/>
  <c r="BL178" i="8"/>
  <c r="BL211" i="8" s="1"/>
  <c r="BH177" i="8"/>
  <c r="BH210" i="8" s="1"/>
  <c r="BL176" i="8"/>
  <c r="BL209" i="8" s="1"/>
  <c r="BJ175" i="8"/>
  <c r="BJ208" i="8" s="1"/>
  <c r="AI192" i="8"/>
  <c r="D192" i="8"/>
  <c r="BN190" i="8"/>
  <c r="BN223" i="8" s="1"/>
  <c r="BH189" i="8"/>
  <c r="BH222" i="8" s="1"/>
  <c r="BN188" i="8"/>
  <c r="BN221" i="8" s="1"/>
  <c r="BH187" i="8"/>
  <c r="BH220" i="8" s="1"/>
  <c r="BJ186" i="8"/>
  <c r="BJ219" i="8" s="1"/>
  <c r="BF184" i="8"/>
  <c r="BF217" i="8" s="1"/>
  <c r="BE183" i="8"/>
  <c r="BL182" i="8"/>
  <c r="BL215" i="8" s="1"/>
  <c r="BM181" i="8"/>
  <c r="BM214" i="8" s="1"/>
  <c r="BE180" i="8"/>
  <c r="BN179" i="8"/>
  <c r="BN212" i="8" s="1"/>
  <c r="BE179" i="8"/>
  <c r="BP178" i="8"/>
  <c r="BP211" i="8" s="1"/>
  <c r="BH178" i="8"/>
  <c r="BH211" i="8" s="1"/>
  <c r="K178" i="8"/>
  <c r="K210" i="8" s="1"/>
  <c r="BP176" i="8"/>
  <c r="BP209" i="8" s="1"/>
  <c r="BH176" i="8"/>
  <c r="BH209" i="8" s="1"/>
  <c r="BN175" i="8"/>
  <c r="BN208" i="8" s="1"/>
  <c r="AE192" i="8"/>
  <c r="BM190" i="8"/>
  <c r="BM223" i="8" s="1"/>
  <c r="BE189" i="8"/>
  <c r="BM188" i="8"/>
  <c r="BM221" i="8" s="1"/>
  <c r="BE187" i="8"/>
  <c r="BI186" i="8"/>
  <c r="BI219" i="8" s="1"/>
  <c r="BE184" i="8"/>
  <c r="BP183" i="8"/>
  <c r="BP216" i="8" s="1"/>
  <c r="BJ182" i="8"/>
  <c r="BJ215" i="8" s="1"/>
  <c r="BL181" i="8"/>
  <c r="BL214" i="8" s="1"/>
  <c r="BM179" i="8"/>
  <c r="BM212" i="8" s="1"/>
  <c r="BO178" i="8"/>
  <c r="BO211" i="8" s="1"/>
  <c r="BG178" i="8"/>
  <c r="BG211" i="8" s="1"/>
  <c r="BK177" i="8"/>
  <c r="BK210" i="8" s="1"/>
  <c r="BO176" i="8"/>
  <c r="BO209" i="8" s="1"/>
  <c r="BG176" i="8"/>
  <c r="BG209" i="8" s="1"/>
  <c r="Y192" i="8"/>
  <c r="BN191" i="8"/>
  <c r="BN225" i="8" s="1"/>
  <c r="BI190" i="8"/>
  <c r="BI223" i="8" s="1"/>
  <c r="BI188" i="8"/>
  <c r="BI221" i="8" s="1"/>
  <c r="BE186" i="8"/>
  <c r="BM183" i="8"/>
  <c r="BM216" i="8" s="1"/>
  <c r="BH182" i="8"/>
  <c r="BH215" i="8" s="1"/>
  <c r="BI181" i="8"/>
  <c r="BI214" i="8" s="1"/>
  <c r="BK180" i="8"/>
  <c r="BK213" i="8" s="1"/>
  <c r="BK179" i="8"/>
  <c r="BK212" i="8" s="1"/>
  <c r="BM178" i="8"/>
  <c r="BM211" i="8" s="1"/>
  <c r="BE178" i="8"/>
  <c r="BI177" i="8"/>
  <c r="BI210" i="8" s="1"/>
  <c r="BM176" i="8"/>
  <c r="BM209" i="8" s="1"/>
  <c r="BE176" i="8"/>
  <c r="AA192" i="8"/>
  <c r="BM187" i="8"/>
  <c r="BM220" i="8" s="1"/>
  <c r="BJ181" i="8"/>
  <c r="BJ214" i="8" s="1"/>
  <c r="BL179" i="8"/>
  <c r="BL212" i="8" s="1"/>
  <c r="BI178" i="8"/>
  <c r="BI211" i="8" s="1"/>
  <c r="BF176" i="8"/>
  <c r="BF209" i="8" s="1"/>
  <c r="BK175" i="8"/>
  <c r="BK208" i="8" s="1"/>
  <c r="O192" i="8"/>
  <c r="O224" i="8" s="1"/>
  <c r="BM189" i="8"/>
  <c r="BM222" i="8" s="1"/>
  <c r="BJ187" i="8"/>
  <c r="BJ220" i="8" s="1"/>
  <c r="K186" i="8"/>
  <c r="K218" i="8" s="1"/>
  <c r="BM184" i="8"/>
  <c r="BM217" i="8" s="1"/>
  <c r="BF181" i="8"/>
  <c r="BF214" i="8" s="1"/>
  <c r="BI179" i="8"/>
  <c r="BI212" i="8" s="1"/>
  <c r="BF178" i="8"/>
  <c r="BF211" i="8" s="1"/>
  <c r="K192" i="8"/>
  <c r="K224" i="8" s="1"/>
  <c r="BJ189" i="8"/>
  <c r="BJ222" i="8" s="1"/>
  <c r="BI187" i="8"/>
  <c r="BI220" i="8" s="1"/>
  <c r="BL184" i="8"/>
  <c r="BL217" i="8" s="1"/>
  <c r="BE181" i="8"/>
  <c r="BL180" i="8"/>
  <c r="BL213" i="8" s="1"/>
  <c r="BH179" i="8"/>
  <c r="BH212" i="8" s="1"/>
  <c r="BH175" i="8"/>
  <c r="BH208" i="8" s="1"/>
  <c r="BI189" i="8"/>
  <c r="BI222" i="8" s="1"/>
  <c r="BP186" i="8"/>
  <c r="BP219" i="8" s="1"/>
  <c r="BI184" i="8"/>
  <c r="BI217" i="8" s="1"/>
  <c r="BP182" i="8"/>
  <c r="BP215" i="8" s="1"/>
  <c r="BI180" i="8"/>
  <c r="BI213" i="8" s="1"/>
  <c r="BF179" i="8"/>
  <c r="BF212" i="8" s="1"/>
  <c r="BJ177" i="8"/>
  <c r="BJ210" i="8" s="1"/>
  <c r="BG175" i="8"/>
  <c r="BG208" i="8" s="1"/>
  <c r="K171" i="8"/>
  <c r="BM186" i="8"/>
  <c r="BM219" i="8" s="1"/>
  <c r="BN183" i="8"/>
  <c r="BN216" i="8" s="1"/>
  <c r="BN182" i="8"/>
  <c r="BN215" i="8" s="1"/>
  <c r="BH180" i="8"/>
  <c r="BH213" i="8" s="1"/>
  <c r="BG177" i="8"/>
  <c r="BG210" i="8" s="1"/>
  <c r="BN176" i="8"/>
  <c r="BN209" i="8" s="1"/>
  <c r="BP175" i="8"/>
  <c r="BP208" i="8" s="1"/>
  <c r="BF175" i="8"/>
  <c r="BF208" i="8" s="1"/>
  <c r="K175" i="8"/>
  <c r="K207" i="8" s="1"/>
  <c r="AU192" i="8"/>
  <c r="BO191" i="8"/>
  <c r="BO225" i="8" s="1"/>
  <c r="BL188" i="8"/>
  <c r="BL221" i="8" s="1"/>
  <c r="BH186" i="8"/>
  <c r="BH219" i="8" s="1"/>
  <c r="BI183" i="8"/>
  <c r="BI216" i="8" s="1"/>
  <c r="BM182" i="8"/>
  <c r="BM215" i="8" s="1"/>
  <c r="BF180" i="8"/>
  <c r="BF213" i="8" s="1"/>
  <c r="BN178" i="8"/>
  <c r="BN211" i="8" s="1"/>
  <c r="BF177" i="8"/>
  <c r="BF210" i="8" s="1"/>
  <c r="BK176" i="8"/>
  <c r="BK209" i="8" s="1"/>
  <c r="BO175" i="8"/>
  <c r="BO208" i="8" s="1"/>
  <c r="AQ192" i="8"/>
  <c r="BC192" i="8" s="1"/>
  <c r="BG191" i="8"/>
  <c r="BG225" i="8" s="1"/>
  <c r="BL190" i="8"/>
  <c r="BL223" i="8" s="1"/>
  <c r="BE188" i="8"/>
  <c r="BH183" i="8"/>
  <c r="BH216" i="8" s="1"/>
  <c r="BI182" i="8"/>
  <c r="BI215" i="8" s="1"/>
  <c r="BP181" i="8"/>
  <c r="BP214" i="8" s="1"/>
  <c r="BK178" i="8"/>
  <c r="BK211" i="8" s="1"/>
  <c r="BE177" i="8"/>
  <c r="BJ176" i="8"/>
  <c r="BJ209" i="8" s="1"/>
  <c r="BM175" i="8"/>
  <c r="BM208" i="8" s="1"/>
  <c r="AO192" i="8"/>
  <c r="BE190" i="8"/>
  <c r="BF183" i="8"/>
  <c r="BF216" i="8" s="1"/>
  <c r="BE182" i="8"/>
  <c r="BN181" i="8"/>
  <c r="BN214" i="8" s="1"/>
  <c r="BP179" i="8"/>
  <c r="BP212" i="8" s="1"/>
  <c r="BJ178" i="8"/>
  <c r="BJ211" i="8" s="1"/>
  <c r="BI176" i="8"/>
  <c r="BI209" i="8" s="1"/>
  <c r="BL175" i="8"/>
  <c r="BL208" i="8" s="1"/>
  <c r="BO185" i="8"/>
  <c r="BO218" i="8" s="1"/>
  <c r="BG185" i="8"/>
  <c r="BG218" i="8" s="1"/>
  <c r="BO180" i="8"/>
  <c r="BO213" i="8" s="1"/>
  <c r="BK185" i="8"/>
  <c r="BK218" i="8" s="1"/>
  <c r="BJ185" i="8"/>
  <c r="BJ218" i="8" s="1"/>
  <c r="BP185" i="8"/>
  <c r="BP218" i="8" s="1"/>
  <c r="BH185" i="8"/>
  <c r="BH218" i="8" s="1"/>
  <c r="BL185" i="8"/>
  <c r="BL218" i="8" s="1"/>
  <c r="BP177" i="8"/>
  <c r="BP210" i="8" s="1"/>
  <c r="K177" i="8"/>
  <c r="K209" i="8" s="1"/>
  <c r="BN180" i="8"/>
  <c r="BN213" i="8" s="1"/>
  <c r="BL177" i="8"/>
  <c r="BL210" i="8" s="1"/>
  <c r="BM180" i="8"/>
  <c r="BM213" i="8" s="1"/>
  <c r="BM185" i="8"/>
  <c r="BM218" i="8" s="1"/>
  <c r="BF185" i="8"/>
  <c r="BF218" i="8" s="1"/>
  <c r="BO177" i="8"/>
  <c r="BO210" i="8" s="1"/>
  <c r="BE185" i="8"/>
  <c r="BP180" i="8"/>
  <c r="BP213" i="8" s="1"/>
  <c r="BN177" i="8"/>
  <c r="BN210" i="8" s="1"/>
  <c r="BM177" i="8"/>
  <c r="BM210" i="8" s="1"/>
  <c r="BN185" i="8"/>
  <c r="BN218" i="8" s="1"/>
  <c r="BI185" i="8"/>
  <c r="BI218" i="8" s="1"/>
  <c r="BE204" i="8"/>
  <c r="BE208" i="8"/>
  <c r="BQ175" i="8"/>
  <c r="BF204" i="8"/>
  <c r="G209" i="8"/>
  <c r="G177" i="8"/>
  <c r="G210" i="8"/>
  <c r="G178" i="8"/>
  <c r="BV140" i="8"/>
  <c r="BZ140" i="8" s="1"/>
  <c r="CA140" i="8" s="1"/>
  <c r="I217" i="8"/>
  <c r="I185" i="8"/>
  <c r="I219" i="8"/>
  <c r="I187" i="8"/>
  <c r="P148" i="8"/>
  <c r="F191" i="8"/>
  <c r="F223" i="8" s="1"/>
  <c r="P151" i="8"/>
  <c r="BI204" i="8"/>
  <c r="BG172" i="8"/>
  <c r="BG205" i="8" s="1"/>
  <c r="H178" i="8"/>
  <c r="H210" i="8" s="1"/>
  <c r="H179" i="8"/>
  <c r="P137" i="8"/>
  <c r="BV141" i="8"/>
  <c r="BZ141" i="8" s="1"/>
  <c r="I218" i="8"/>
  <c r="I186" i="8"/>
  <c r="BT144" i="8"/>
  <c r="H188" i="8"/>
  <c r="H220" i="8" s="1"/>
  <c r="BU146" i="8"/>
  <c r="BP174" i="8"/>
  <c r="BP207" i="8" s="1"/>
  <c r="BI174" i="8"/>
  <c r="BI207" i="8" s="1"/>
  <c r="BO173" i="8"/>
  <c r="BO206" i="8" s="1"/>
  <c r="BG173" i="8"/>
  <c r="BG206" i="8" s="1"/>
  <c r="BQ206" i="8" s="1"/>
  <c r="BM172" i="8"/>
  <c r="BM205" i="8" s="1"/>
  <c r="BE172" i="8"/>
  <c r="BK171" i="8"/>
  <c r="BO174" i="8"/>
  <c r="BO207" i="8" s="1"/>
  <c r="BN174" i="8"/>
  <c r="BN207" i="8" s="1"/>
  <c r="BL173" i="8"/>
  <c r="BL206" i="8" s="1"/>
  <c r="BJ172" i="8"/>
  <c r="BJ205" i="8" s="1"/>
  <c r="BP171" i="8"/>
  <c r="BH171" i="8"/>
  <c r="BM174" i="8"/>
  <c r="BM207" i="8" s="1"/>
  <c r="BK173" i="8"/>
  <c r="BK206" i="8" s="1"/>
  <c r="BI172" i="8"/>
  <c r="BI205" i="8" s="1"/>
  <c r="BO171" i="8"/>
  <c r="BG171" i="8"/>
  <c r="BK174" i="8"/>
  <c r="BK207" i="8" s="1"/>
  <c r="BJ174" i="8"/>
  <c r="BJ207" i="8" s="1"/>
  <c r="BP173" i="8"/>
  <c r="BP206" i="8" s="1"/>
  <c r="BH173" i="8"/>
  <c r="BH206" i="8" s="1"/>
  <c r="K173" i="8"/>
  <c r="K205" i="8" s="1"/>
  <c r="BN172" i="8"/>
  <c r="BN205" i="8" s="1"/>
  <c r="BF172" i="8"/>
  <c r="BF205" i="8" s="1"/>
  <c r="BL171" i="8"/>
  <c r="BJ171" i="8"/>
  <c r="K172" i="8"/>
  <c r="K204" i="8" s="1"/>
  <c r="BH172" i="8"/>
  <c r="BH205" i="8" s="1"/>
  <c r="BI173" i="8"/>
  <c r="BI206" i="8" s="1"/>
  <c r="I220" i="8"/>
  <c r="I188" i="8"/>
  <c r="D221" i="8"/>
  <c r="D189" i="8"/>
  <c r="BT147" i="8"/>
  <c r="BV147" i="8"/>
  <c r="F222" i="8"/>
  <c r="F190" i="8"/>
  <c r="I223" i="8"/>
  <c r="I191" i="8"/>
  <c r="F225" i="8"/>
  <c r="F193" i="8"/>
  <c r="I226" i="8"/>
  <c r="I194" i="8"/>
  <c r="BM204" i="8"/>
  <c r="BM230" i="8" s="1"/>
  <c r="J224" i="8"/>
  <c r="J192" i="8"/>
  <c r="G225" i="8"/>
  <c r="G193" i="8"/>
  <c r="BN197" i="8"/>
  <c r="BN204" i="8"/>
  <c r="BV130" i="8"/>
  <c r="BZ130" i="8" s="1"/>
  <c r="BV131" i="8"/>
  <c r="BZ131" i="8" s="1"/>
  <c r="BV132" i="8"/>
  <c r="BZ132" i="8" s="1"/>
  <c r="CA132" i="8" s="1"/>
  <c r="BV133" i="8"/>
  <c r="BZ133" i="8" s="1"/>
  <c r="BV134" i="8"/>
  <c r="BZ134" i="8" s="1"/>
  <c r="CA134" i="8" s="1"/>
  <c r="BV135" i="8"/>
  <c r="BZ135" i="8" s="1"/>
  <c r="BV136" i="8"/>
  <c r="BZ136" i="8" s="1"/>
  <c r="CA136" i="8" s="1"/>
  <c r="I181" i="8"/>
  <c r="I213" i="8" s="1"/>
  <c r="H182" i="8"/>
  <c r="P182" i="8" s="1"/>
  <c r="P140" i="8"/>
  <c r="D218" i="8"/>
  <c r="D186" i="8"/>
  <c r="D219" i="8"/>
  <c r="P145" i="8"/>
  <c r="P150" i="8"/>
  <c r="BT152" i="8"/>
  <c r="BQ171" i="8"/>
  <c r="BO172" i="8"/>
  <c r="BO205" i="8" s="1"/>
  <c r="BN173" i="8"/>
  <c r="BN206" i="8" s="1"/>
  <c r="BN230" i="8" s="1"/>
  <c r="F221" i="8"/>
  <c r="F189" i="8"/>
  <c r="E222" i="8"/>
  <c r="E190" i="8"/>
  <c r="D223" i="8"/>
  <c r="D191" i="8"/>
  <c r="BV149" i="8"/>
  <c r="BZ149" i="8" s="1"/>
  <c r="E225" i="8"/>
  <c r="E193" i="8"/>
  <c r="BV152" i="8"/>
  <c r="BZ152" i="8" s="1"/>
  <c r="D190" i="8"/>
  <c r="P190" i="8" s="1"/>
  <c r="I189" i="8"/>
  <c r="I221" i="8" s="1"/>
  <c r="G191" i="8"/>
  <c r="G223" i="8" s="1"/>
  <c r="BE174" i="8"/>
  <c r="I222" i="8"/>
  <c r="I190" i="8"/>
  <c r="P149" i="8"/>
  <c r="I193" i="8"/>
  <c r="I225" i="8" s="1"/>
  <c r="P152" i="8"/>
  <c r="G188" i="8"/>
  <c r="G220" i="8" s="1"/>
  <c r="I192" i="8"/>
  <c r="I224" i="8" s="1"/>
  <c r="F220" i="8"/>
  <c r="F188" i="8"/>
  <c r="E221" i="8"/>
  <c r="BV148" i="8"/>
  <c r="BZ148" i="8" s="1"/>
  <c r="H192" i="8"/>
  <c r="H224" i="8" s="1"/>
  <c r="D193" i="8"/>
  <c r="D225" i="8" s="1"/>
  <c r="BV151" i="8"/>
  <c r="BZ151" i="8" s="1"/>
  <c r="J196" i="8"/>
  <c r="P196" i="8" s="1"/>
  <c r="E189" i="8"/>
  <c r="BF230" i="8"/>
  <c r="BI230" i="8"/>
  <c r="BQ203" i="8"/>
  <c r="AB11" i="5"/>
  <c r="DS10" i="5"/>
  <c r="AJ34" i="5"/>
  <c r="AS34" i="5"/>
  <c r="BB11" i="5"/>
  <c r="DW10" i="5"/>
  <c r="BJ34" i="5"/>
  <c r="BJ178" i="5" s="1"/>
  <c r="BS34" i="5"/>
  <c r="BS178" i="5" s="1"/>
  <c r="CB11" i="5"/>
  <c r="EA10" i="5"/>
  <c r="CJ34" i="5"/>
  <c r="CJ178" i="5" s="1"/>
  <c r="CS34" i="5"/>
  <c r="CS178" i="5" s="1"/>
  <c r="DB34" i="5"/>
  <c r="DB178" i="5" s="1"/>
  <c r="DJ34" i="5"/>
  <c r="DJ178" i="5" s="1"/>
  <c r="AM34" i="5"/>
  <c r="BE34" i="5"/>
  <c r="BV34" i="5"/>
  <c r="BV178" i="5" s="1"/>
  <c r="CM34" i="5"/>
  <c r="CM178" i="5" s="1"/>
  <c r="DE34" i="5"/>
  <c r="DE178" i="5" s="1"/>
  <c r="DW42" i="5"/>
  <c r="DX42" i="5" s="1"/>
  <c r="AE58" i="5"/>
  <c r="AM58" i="5"/>
  <c r="AV58" i="5"/>
  <c r="BE58" i="5"/>
  <c r="BM58" i="5"/>
  <c r="BV58" i="5"/>
  <c r="CE58" i="5"/>
  <c r="CM58" i="5"/>
  <c r="CV58" i="5"/>
  <c r="DE58" i="5"/>
  <c r="DM58" i="5"/>
  <c r="BK34" i="5"/>
  <c r="BK178" i="5" s="1"/>
  <c r="CC34" i="5"/>
  <c r="CC178" i="5" s="1"/>
  <c r="CK34" i="5"/>
  <c r="CK178" i="5" s="1"/>
  <c r="CT34" i="5"/>
  <c r="CT178" i="5" s="1"/>
  <c r="DC34" i="5"/>
  <c r="DC178" i="5" s="1"/>
  <c r="DK34" i="5"/>
  <c r="DK178" i="5" s="1"/>
  <c r="DU11" i="5"/>
  <c r="DU34" i="5" s="1"/>
  <c r="AO34" i="5"/>
  <c r="BF34" i="5"/>
  <c r="BW34" i="5"/>
  <c r="BW178" i="5" s="1"/>
  <c r="CO34" i="5"/>
  <c r="CO178" i="5" s="1"/>
  <c r="DF34" i="5"/>
  <c r="DF178" i="5" s="1"/>
  <c r="DS29" i="5"/>
  <c r="DU49" i="5"/>
  <c r="DV49" i="5" s="1"/>
  <c r="DY55" i="5"/>
  <c r="DZ55" i="5" s="1"/>
  <c r="BL185" i="5"/>
  <c r="BU185" i="5"/>
  <c r="EC10" i="5"/>
  <c r="CD11" i="5"/>
  <c r="CL34" i="5"/>
  <c r="CL178" i="5" s="1"/>
  <c r="CU185" i="5"/>
  <c r="DD34" i="5"/>
  <c r="DD178" i="5" s="1"/>
  <c r="DL185" i="5"/>
  <c r="BX185" i="5"/>
  <c r="CP229" i="5"/>
  <c r="DG185" i="5"/>
  <c r="DY17" i="5"/>
  <c r="CD180" i="5"/>
  <c r="CD228" i="5" s="1"/>
  <c r="EC42" i="5"/>
  <c r="DD180" i="5"/>
  <c r="DD228" i="5" s="1"/>
  <c r="EE42" i="5"/>
  <c r="BK56" i="5"/>
  <c r="BK181" i="5" s="1"/>
  <c r="AG58" i="5"/>
  <c r="AX58" i="5"/>
  <c r="BH229" i="5"/>
  <c r="BH185" i="5"/>
  <c r="BN178" i="5"/>
  <c r="BN185" i="5" s="1"/>
  <c r="BY185" i="5"/>
  <c r="CQ229" i="5"/>
  <c r="DH185" i="5"/>
  <c r="EE17" i="5"/>
  <c r="EC17" i="5"/>
  <c r="DU23" i="5"/>
  <c r="DY49" i="5"/>
  <c r="DZ49" i="5" s="1"/>
  <c r="BP56" i="5"/>
  <c r="BP181" i="5" s="1"/>
  <c r="BP229" i="5" s="1"/>
  <c r="BX181" i="5"/>
  <c r="BX229" i="5" s="1"/>
  <c r="BX56" i="5"/>
  <c r="CG181" i="5"/>
  <c r="CG185" i="5" s="1"/>
  <c r="CG56" i="5"/>
  <c r="CP181" i="5"/>
  <c r="CP185" i="5" s="1"/>
  <c r="CP56" i="5"/>
  <c r="CX181" i="5"/>
  <c r="CX56" i="5"/>
  <c r="DG181" i="5"/>
  <c r="DG229" i="5" s="1"/>
  <c r="DG56" i="5"/>
  <c r="BL56" i="5"/>
  <c r="BL181" i="5" s="1"/>
  <c r="BL229" i="5" s="1"/>
  <c r="BQ231" i="5"/>
  <c r="BQ194" i="5"/>
  <c r="BY231" i="5"/>
  <c r="BY194" i="5"/>
  <c r="CQ231" i="5"/>
  <c r="CQ194" i="5"/>
  <c r="CG229" i="5"/>
  <c r="CX229" i="5"/>
  <c r="CX185" i="5"/>
  <c r="AE34" i="5"/>
  <c r="AV34" i="5"/>
  <c r="BM34" i="5"/>
  <c r="BM178" i="5" s="1"/>
  <c r="CE34" i="5"/>
  <c r="CE178" i="5" s="1"/>
  <c r="CV34" i="5"/>
  <c r="CV178" i="5" s="1"/>
  <c r="DM34" i="5"/>
  <c r="DM178" i="5" s="1"/>
  <c r="EC23" i="5"/>
  <c r="EE29" i="5"/>
  <c r="EC29" i="5"/>
  <c r="EA29" i="5"/>
  <c r="DU42" i="5"/>
  <c r="BO180" i="5"/>
  <c r="DY42" i="5"/>
  <c r="DZ42" i="5" s="1"/>
  <c r="CO228" i="5"/>
  <c r="EC180" i="5"/>
  <c r="DA180" i="5"/>
  <c r="DS42" i="5"/>
  <c r="DW181" i="5"/>
  <c r="BN181" i="5"/>
  <c r="BQ181" i="5"/>
  <c r="BQ56" i="5"/>
  <c r="BY181" i="5"/>
  <c r="BY229" i="5" s="1"/>
  <c r="BY56" i="5"/>
  <c r="CH181" i="5"/>
  <c r="CH56" i="5"/>
  <c r="CQ181" i="5"/>
  <c r="CQ185" i="5" s="1"/>
  <c r="CQ56" i="5"/>
  <c r="CY181" i="5"/>
  <c r="CY229" i="5" s="1"/>
  <c r="CY56" i="5"/>
  <c r="DH181" i="5"/>
  <c r="DH229" i="5" s="1"/>
  <c r="DH56" i="5"/>
  <c r="BM56" i="5"/>
  <c r="BM181" i="5" s="1"/>
  <c r="BZ231" i="5"/>
  <c r="BZ194" i="5"/>
  <c r="BX231" i="5"/>
  <c r="BX194" i="5"/>
  <c r="AF34" i="5"/>
  <c r="AW34" i="5"/>
  <c r="DY11" i="5"/>
  <c r="DY34" i="5" s="1"/>
  <c r="BO34" i="5"/>
  <c r="BO178" i="5" s="1"/>
  <c r="EE10" i="5"/>
  <c r="BI58" i="5"/>
  <c r="BI56" i="5"/>
  <c r="BI181" i="5" s="1"/>
  <c r="BI185" i="5" s="1"/>
  <c r="BR181" i="5"/>
  <c r="BR56" i="5"/>
  <c r="BZ181" i="5"/>
  <c r="BZ185" i="5" s="1"/>
  <c r="BZ56" i="5"/>
  <c r="CI181" i="5"/>
  <c r="CI229" i="5" s="1"/>
  <c r="CI56" i="5"/>
  <c r="CR181" i="5"/>
  <c r="CR185" i="5" s="1"/>
  <c r="CR56" i="5"/>
  <c r="CZ181" i="5"/>
  <c r="CZ56" i="5"/>
  <c r="DI181" i="5"/>
  <c r="DI56" i="5"/>
  <c r="DY181" i="5"/>
  <c r="DS55" i="5"/>
  <c r="AB58" i="5"/>
  <c r="AJ58" i="5"/>
  <c r="AS58" i="5"/>
  <c r="BB58" i="5"/>
  <c r="DW55" i="5"/>
  <c r="BJ58" i="5"/>
  <c r="BS58" i="5"/>
  <c r="EA55" i="5"/>
  <c r="EB55" i="5" s="1"/>
  <c r="CB58" i="5"/>
  <c r="CJ58" i="5"/>
  <c r="CS58" i="5"/>
  <c r="DB58" i="5"/>
  <c r="DJ58" i="5"/>
  <c r="DU58" i="5"/>
  <c r="CP231" i="5"/>
  <c r="CP194" i="5"/>
  <c r="EE23" i="5"/>
  <c r="DX49" i="5"/>
  <c r="BS181" i="5"/>
  <c r="BS56" i="5"/>
  <c r="CB181" i="5"/>
  <c r="CB56" i="5"/>
  <c r="EA49" i="5"/>
  <c r="EB49" i="5" s="1"/>
  <c r="CJ181" i="5"/>
  <c r="CJ56" i="5"/>
  <c r="CS181" i="5"/>
  <c r="CS56" i="5"/>
  <c r="DB181" i="5"/>
  <c r="DB56" i="5"/>
  <c r="DJ181" i="5"/>
  <c r="DJ56" i="5"/>
  <c r="AP58" i="5"/>
  <c r="DF81" i="5"/>
  <c r="DG81" i="5" s="1"/>
  <c r="DE86" i="5"/>
  <c r="DE88" i="5" s="1"/>
  <c r="DE94" i="5" s="1"/>
  <c r="DE192" i="5" s="1"/>
  <c r="DE82" i="5"/>
  <c r="DE84" i="5" s="1"/>
  <c r="BI229" i="5"/>
  <c r="BR229" i="5"/>
  <c r="BR185" i="5"/>
  <c r="BZ229" i="5"/>
  <c r="CR229" i="5"/>
  <c r="CZ229" i="5"/>
  <c r="DI229" i="5"/>
  <c r="AY34" i="5"/>
  <c r="BQ229" i="5"/>
  <c r="BQ185" i="5"/>
  <c r="CH229" i="5"/>
  <c r="CH185" i="5"/>
  <c r="CY185" i="5"/>
  <c r="DY23" i="5"/>
  <c r="DY29" i="5"/>
  <c r="CD58" i="5"/>
  <c r="EC55" i="5"/>
  <c r="ED55" i="5" s="1"/>
  <c r="BF101" i="5"/>
  <c r="BG101" i="5" s="1"/>
  <c r="BE102" i="5"/>
  <c r="BE104" i="5" s="1"/>
  <c r="EC22" i="5"/>
  <c r="BU181" i="5"/>
  <c r="BU229" i="5" s="1"/>
  <c r="CD181" i="5"/>
  <c r="CL181" i="5"/>
  <c r="CU181" i="5"/>
  <c r="CU229" i="5" s="1"/>
  <c r="DD181" i="5"/>
  <c r="DL181" i="5"/>
  <c r="DL229" i="5" s="1"/>
  <c r="BG58" i="5"/>
  <c r="BP58" i="5"/>
  <c r="BX58" i="5"/>
  <c r="CG58" i="5"/>
  <c r="EE58" i="5" s="1"/>
  <c r="CP58" i="5"/>
  <c r="CX58" i="5"/>
  <c r="DG58" i="5"/>
  <c r="DU55" i="5"/>
  <c r="DV55" i="5" s="1"/>
  <c r="BU56" i="5"/>
  <c r="CD56" i="5"/>
  <c r="CL56" i="5"/>
  <c r="CU56" i="5"/>
  <c r="DD56" i="5"/>
  <c r="DL56" i="5"/>
  <c r="BE72" i="5"/>
  <c r="AS106" i="5"/>
  <c r="AS102" i="5"/>
  <c r="AS104" i="5" s="1"/>
  <c r="BB106" i="5"/>
  <c r="BB102" i="5"/>
  <c r="BB104" i="5" s="1"/>
  <c r="CD155" i="5"/>
  <c r="CD187" i="5" s="1"/>
  <c r="CD233" i="5" s="1"/>
  <c r="EC142" i="5"/>
  <c r="BP235" i="5"/>
  <c r="BP207" i="5"/>
  <c r="BP212" i="5" s="1"/>
  <c r="BX235" i="5"/>
  <c r="BX207" i="5"/>
  <c r="BX212" i="5" s="1"/>
  <c r="CG235" i="5"/>
  <c r="CG207" i="5"/>
  <c r="CG212" i="5" s="1"/>
  <c r="CP235" i="5"/>
  <c r="CP207" i="5"/>
  <c r="CP212" i="5" s="1"/>
  <c r="CX235" i="5"/>
  <c r="CX207" i="5"/>
  <c r="CX212" i="5" s="1"/>
  <c r="DG235" i="5"/>
  <c r="DG207" i="5"/>
  <c r="DG212" i="5" s="1"/>
  <c r="BU235" i="5"/>
  <c r="BU207" i="5"/>
  <c r="BU212" i="5" s="1"/>
  <c r="DD235" i="5"/>
  <c r="DD207" i="5"/>
  <c r="DD212" i="5" s="1"/>
  <c r="DU10" i="5"/>
  <c r="EE22" i="5"/>
  <c r="CB228" i="5"/>
  <c r="CN180" i="5"/>
  <c r="DB228" i="5"/>
  <c r="EE180" i="5"/>
  <c r="BV181" i="5"/>
  <c r="CE181" i="5"/>
  <c r="CM181" i="5"/>
  <c r="CV181" i="5"/>
  <c r="DE181" i="5"/>
  <c r="DM181" i="5"/>
  <c r="BH58" i="5"/>
  <c r="BQ58" i="5"/>
  <c r="BY58" i="5"/>
  <c r="CH58" i="5"/>
  <c r="CQ58" i="5"/>
  <c r="CY58" i="5"/>
  <c r="DH58" i="5"/>
  <c r="BV56" i="5"/>
  <c r="CE56" i="5"/>
  <c r="CM56" i="5"/>
  <c r="CV56" i="5"/>
  <c r="DE56" i="5"/>
  <c r="DM56" i="5"/>
  <c r="DU65" i="5"/>
  <c r="BO179" i="5"/>
  <c r="CO230" i="5"/>
  <c r="DA230" i="5" s="1"/>
  <c r="EC179" i="5"/>
  <c r="AO86" i="5"/>
  <c r="AO82" i="5"/>
  <c r="AO84" i="5" s="1"/>
  <c r="AW86" i="5"/>
  <c r="AW88" i="5" s="1"/>
  <c r="AW94" i="5" s="1"/>
  <c r="AW82" i="5"/>
  <c r="AW84" i="5" s="1"/>
  <c r="BO86" i="5"/>
  <c r="BO82" i="5"/>
  <c r="BO84" i="5" s="1"/>
  <c r="BW86" i="5"/>
  <c r="BW88" i="5" s="1"/>
  <c r="BW94" i="5" s="1"/>
  <c r="BW192" i="5" s="1"/>
  <c r="BW82" i="5"/>
  <c r="BW84" i="5" s="1"/>
  <c r="CO86" i="5"/>
  <c r="CO82" i="5"/>
  <c r="CO84" i="5" s="1"/>
  <c r="DF86" i="5"/>
  <c r="DF88" i="5" s="1"/>
  <c r="DF94" i="5" s="1"/>
  <c r="DF192" i="5" s="1"/>
  <c r="BC82" i="5"/>
  <c r="BC84" i="5" s="1"/>
  <c r="BD81" i="5"/>
  <c r="BE81" i="5" s="1"/>
  <c r="BP231" i="5"/>
  <c r="BP194" i="5"/>
  <c r="AT114" i="5"/>
  <c r="AT116" i="5" s="1"/>
  <c r="BC114" i="5"/>
  <c r="BC116" i="5" s="1"/>
  <c r="AQ114" i="5"/>
  <c r="AQ116" i="5" s="1"/>
  <c r="BY235" i="5"/>
  <c r="BY207" i="5"/>
  <c r="BY212" i="5" s="1"/>
  <c r="CH235" i="5"/>
  <c r="CH207" i="5"/>
  <c r="CH212" i="5" s="1"/>
  <c r="DH235" i="5"/>
  <c r="DH207" i="5"/>
  <c r="DH212" i="5" s="1"/>
  <c r="EM193" i="5"/>
  <c r="DZ193" i="5"/>
  <c r="CB23" i="5"/>
  <c r="EA23" i="5" s="1"/>
  <c r="BW181" i="5"/>
  <c r="CF181" i="5"/>
  <c r="CO181" i="5"/>
  <c r="CW181" i="5"/>
  <c r="CW185" i="5" s="1"/>
  <c r="DF181" i="5"/>
  <c r="BR58" i="5"/>
  <c r="BZ58" i="5"/>
  <c r="CI58" i="5"/>
  <c r="CR58" i="5"/>
  <c r="CZ58" i="5"/>
  <c r="DI58" i="5"/>
  <c r="EE55" i="5"/>
  <c r="BW56" i="5"/>
  <c r="CF56" i="5"/>
  <c r="CO56" i="5"/>
  <c r="CW56" i="5"/>
  <c r="DF56" i="5"/>
  <c r="DY65" i="5"/>
  <c r="BP72" i="5"/>
  <c r="BP179" i="5" s="1"/>
  <c r="BP230" i="5" s="1"/>
  <c r="EA65" i="5"/>
  <c r="EA72" i="5" s="1"/>
  <c r="AT136" i="5"/>
  <c r="AT132" i="5"/>
  <c r="AT134" i="5" s="1"/>
  <c r="BC136" i="5"/>
  <c r="BC132" i="5"/>
  <c r="BC134" i="5" s="1"/>
  <c r="BT136" i="5"/>
  <c r="BT132" i="5"/>
  <c r="BT134" i="5" s="1"/>
  <c r="CC136" i="5"/>
  <c r="CC132" i="5"/>
  <c r="CC134" i="5" s="1"/>
  <c r="DC136" i="5"/>
  <c r="DC132" i="5"/>
  <c r="DC134" i="5" s="1"/>
  <c r="CO233" i="5"/>
  <c r="BR171" i="5"/>
  <c r="BR196" i="5" s="1"/>
  <c r="BZ171" i="5"/>
  <c r="BZ196" i="5" s="1"/>
  <c r="CI171" i="5"/>
  <c r="CI196" i="5" s="1"/>
  <c r="DY10" i="5"/>
  <c r="CF11" i="5"/>
  <c r="EC49" i="5"/>
  <c r="ED49" i="5" s="1"/>
  <c r="BO58" i="5"/>
  <c r="BH230" i="5"/>
  <c r="BN230" i="5" s="1"/>
  <c r="EK179" i="5"/>
  <c r="ES179" i="5" s="1"/>
  <c r="ET179" i="5" s="1"/>
  <c r="BN179" i="5"/>
  <c r="DW179" i="5"/>
  <c r="DU71" i="5"/>
  <c r="DY71" i="5"/>
  <c r="EA71" i="5"/>
  <c r="CT86" i="5"/>
  <c r="CT88" i="5" s="1"/>
  <c r="CT94" i="5" s="1"/>
  <c r="CT192" i="5" s="1"/>
  <c r="CT82" i="5"/>
  <c r="CT84" i="5" s="1"/>
  <c r="BD114" i="5"/>
  <c r="BD116" i="5" s="1"/>
  <c r="CB196" i="5"/>
  <c r="CS235" i="5"/>
  <c r="CS207" i="5"/>
  <c r="CS212" i="5" s="1"/>
  <c r="DU22" i="5"/>
  <c r="EA42" i="5"/>
  <c r="EB42" i="5" s="1"/>
  <c r="CZ72" i="5"/>
  <c r="CZ179" i="5" s="1"/>
  <c r="CZ230" i="5" s="1"/>
  <c r="DI72" i="5"/>
  <c r="DI179" i="5" s="1"/>
  <c r="DI230" i="5" s="1"/>
  <c r="EC71" i="5"/>
  <c r="BR86" i="5"/>
  <c r="BR88" i="5" s="1"/>
  <c r="BR94" i="5" s="1"/>
  <c r="BR192" i="5" s="1"/>
  <c r="CR86" i="5"/>
  <c r="CR88" i="5" s="1"/>
  <c r="CR94" i="5" s="1"/>
  <c r="CR192" i="5" s="1"/>
  <c r="CU81" i="5"/>
  <c r="CV81" i="5" s="1"/>
  <c r="BX82" i="5"/>
  <c r="BX84" i="5" s="1"/>
  <c r="AO114" i="5"/>
  <c r="BF106" i="5"/>
  <c r="DF131" i="5"/>
  <c r="DG131" i="5" s="1"/>
  <c r="DE132" i="5"/>
  <c r="DE134" i="5" s="1"/>
  <c r="CK235" i="5"/>
  <c r="CK207" i="5"/>
  <c r="CK212" i="5" s="1"/>
  <c r="EA17" i="5"/>
  <c r="EE49" i="5"/>
  <c r="EF49" i="5" s="1"/>
  <c r="DW72" i="5"/>
  <c r="CB230" i="5"/>
  <c r="EA179" i="5"/>
  <c r="DB230" i="5"/>
  <c r="BB86" i="5"/>
  <c r="BS86" i="5"/>
  <c r="BS88" i="5" s="1"/>
  <c r="BS94" i="5" s="1"/>
  <c r="BS192" i="5" s="1"/>
  <c r="CB88" i="5"/>
  <c r="CS86" i="5"/>
  <c r="CS88" i="5" s="1"/>
  <c r="CS94" i="5" s="1"/>
  <c r="CS192" i="5" s="1"/>
  <c r="DB88" i="5"/>
  <c r="CL171" i="5"/>
  <c r="CL196" i="5" s="1"/>
  <c r="CW235" i="5"/>
  <c r="CW207" i="5"/>
  <c r="CW212" i="5" s="1"/>
  <c r="DY22" i="5"/>
  <c r="BC86" i="5"/>
  <c r="BC88" i="5" s="1"/>
  <c r="BC94" i="5" s="1"/>
  <c r="BT231" i="5"/>
  <c r="BT194" i="5"/>
  <c r="CC231" i="5"/>
  <c r="CC194" i="5"/>
  <c r="AY106" i="5"/>
  <c r="AY102" i="5"/>
  <c r="AY104" i="5" s="1"/>
  <c r="DW142" i="5"/>
  <c r="DW155" i="5" s="1"/>
  <c r="DX155" i="5" s="1"/>
  <c r="BB155" i="5"/>
  <c r="CB155" i="5"/>
  <c r="CB187" i="5" s="1"/>
  <c r="EA142" i="5"/>
  <c r="DB233" i="5"/>
  <c r="DF235" i="5"/>
  <c r="DF207" i="5"/>
  <c r="DF212" i="5" s="1"/>
  <c r="BW235" i="5"/>
  <c r="BW207" i="5"/>
  <c r="BW212" i="5" s="1"/>
  <c r="BH228" i="5"/>
  <c r="DW180" i="5"/>
  <c r="BN180" i="5"/>
  <c r="EK180" i="5"/>
  <c r="ES180" i="5" s="1"/>
  <c r="ET180" i="5" s="1"/>
  <c r="BT181" i="5"/>
  <c r="BT229" i="5" s="1"/>
  <c r="CC181" i="5"/>
  <c r="CK181" i="5"/>
  <c r="CT181" i="5"/>
  <c r="DC181" i="5"/>
  <c r="DK181" i="5"/>
  <c r="BT56" i="5"/>
  <c r="CC56" i="5"/>
  <c r="CK56" i="5"/>
  <c r="CT56" i="5"/>
  <c r="DC56" i="5"/>
  <c r="DK56" i="5"/>
  <c r="DW71" i="5"/>
  <c r="AU86" i="5"/>
  <c r="AU88" i="5" s="1"/>
  <c r="AU94" i="5" s="1"/>
  <c r="AU82" i="5"/>
  <c r="AU84" i="5" s="1"/>
  <c r="BD86" i="5"/>
  <c r="BD88" i="5" s="1"/>
  <c r="BD94" i="5" s="1"/>
  <c r="BU86" i="5"/>
  <c r="BU88" i="5" s="1"/>
  <c r="BU94" i="5" s="1"/>
  <c r="BU192" i="5" s="1"/>
  <c r="BU82" i="5"/>
  <c r="BU84" i="5" s="1"/>
  <c r="CD82" i="5"/>
  <c r="CD84" i="5" s="1"/>
  <c r="DD86" i="5"/>
  <c r="DD88" i="5" s="1"/>
  <c r="DD94" i="5" s="1"/>
  <c r="DD192" i="5" s="1"/>
  <c r="DD82" i="5"/>
  <c r="DD84" i="5" s="1"/>
  <c r="CD81" i="5"/>
  <c r="CE81" i="5" s="1"/>
  <c r="CC82" i="5"/>
  <c r="CC84" i="5" s="1"/>
  <c r="BV86" i="5"/>
  <c r="BV88" i="5" s="1"/>
  <c r="BV94" i="5" s="1"/>
  <c r="BV192" i="5" s="1"/>
  <c r="DU93" i="5"/>
  <c r="CE132" i="5"/>
  <c r="CE134" i="5" s="1"/>
  <c r="CF131" i="5"/>
  <c r="CG131" i="5" s="1"/>
  <c r="BS171" i="5"/>
  <c r="BS196" i="5" s="1"/>
  <c r="CT235" i="5"/>
  <c r="CT207" i="5"/>
  <c r="CT212" i="5" s="1"/>
  <c r="EC65" i="5"/>
  <c r="EC72" i="5" s="1"/>
  <c r="AO72" i="5"/>
  <c r="DU72" i="5" s="1"/>
  <c r="CF72" i="5"/>
  <c r="CF179" i="5" s="1"/>
  <c r="CF230" i="5" s="1"/>
  <c r="AQ82" i="5"/>
  <c r="AQ84" i="5" s="1"/>
  <c r="AY82" i="5"/>
  <c r="AY84" i="5" s="1"/>
  <c r="BQ82" i="5"/>
  <c r="BQ84" i="5" s="1"/>
  <c r="BY82" i="5"/>
  <c r="BY84" i="5" s="1"/>
  <c r="CQ82" i="5"/>
  <c r="CQ84" i="5" s="1"/>
  <c r="AO136" i="5"/>
  <c r="AO132" i="5"/>
  <c r="AO134" i="5" s="1"/>
  <c r="AW136" i="5"/>
  <c r="AW132" i="5"/>
  <c r="AW134" i="5" s="1"/>
  <c r="BF136" i="5"/>
  <c r="BF132" i="5"/>
  <c r="BF134" i="5" s="1"/>
  <c r="BO136" i="5"/>
  <c r="BO132" i="5"/>
  <c r="BO134" i="5" s="1"/>
  <c r="BW136" i="5"/>
  <c r="BW132" i="5"/>
  <c r="BW134" i="5" s="1"/>
  <c r="CO136" i="5"/>
  <c r="CO132" i="5"/>
  <c r="CO134" i="5" s="1"/>
  <c r="DF136" i="5"/>
  <c r="DF132" i="5"/>
  <c r="DF134" i="5" s="1"/>
  <c r="BE132" i="5"/>
  <c r="BE134" i="5" s="1"/>
  <c r="BF131" i="5"/>
  <c r="BG131" i="5" s="1"/>
  <c r="DW147" i="5"/>
  <c r="EA147" i="5"/>
  <c r="AO155" i="5"/>
  <c r="BQ171" i="5"/>
  <c r="BQ196" i="5" s="1"/>
  <c r="CA196" i="5" s="1"/>
  <c r="CQ171" i="5"/>
  <c r="CQ196" i="5" s="1"/>
  <c r="EH177" i="5"/>
  <c r="AR82" i="5"/>
  <c r="AR84" i="5" s="1"/>
  <c r="AZ82" i="5"/>
  <c r="AZ84" i="5" s="1"/>
  <c r="BR82" i="5"/>
  <c r="BR84" i="5" s="1"/>
  <c r="BZ82" i="5"/>
  <c r="BZ84" i="5" s="1"/>
  <c r="CR82" i="5"/>
  <c r="CR84" i="5" s="1"/>
  <c r="AR102" i="5"/>
  <c r="AR104" i="5" s="1"/>
  <c r="AZ102" i="5"/>
  <c r="AZ104" i="5" s="1"/>
  <c r="AU106" i="5"/>
  <c r="DU142" i="5"/>
  <c r="DU155" i="5" s="1"/>
  <c r="DV155" i="5" s="1"/>
  <c r="DY142" i="5"/>
  <c r="DY155" i="5" s="1"/>
  <c r="DZ155" i="5" s="1"/>
  <c r="EE142" i="5"/>
  <c r="EC147" i="5"/>
  <c r="DW153" i="5"/>
  <c r="EA153" i="5"/>
  <c r="BO155" i="5"/>
  <c r="BO187" i="5" s="1"/>
  <c r="CR171" i="5"/>
  <c r="CR196" i="5" s="1"/>
  <c r="CZ171" i="5"/>
  <c r="CZ196" i="5" s="1"/>
  <c r="DI171" i="5"/>
  <c r="DI196" i="5" s="1"/>
  <c r="BA181" i="5"/>
  <c r="DU181" i="5"/>
  <c r="AS82" i="5"/>
  <c r="AS84" i="5" s="1"/>
  <c r="BB82" i="5"/>
  <c r="BB84" i="5" s="1"/>
  <c r="BS82" i="5"/>
  <c r="BS84" i="5" s="1"/>
  <c r="CB82" i="5"/>
  <c r="CB84" i="5" s="1"/>
  <c r="CS82" i="5"/>
  <c r="CS84" i="5" s="1"/>
  <c r="DB82" i="5"/>
  <c r="DB84" i="5" s="1"/>
  <c r="BE106" i="5"/>
  <c r="AW106" i="5"/>
  <c r="DU106" i="5" s="1"/>
  <c r="CR131" i="5"/>
  <c r="CS131" i="5" s="1"/>
  <c r="DB171" i="5"/>
  <c r="DB196" i="5" s="1"/>
  <c r="DJ171" i="5"/>
  <c r="DJ196" i="5" s="1"/>
  <c r="CY171" i="5"/>
  <c r="CY196" i="5" s="1"/>
  <c r="BA228" i="5"/>
  <c r="AH229" i="5"/>
  <c r="AH236" i="5" s="1"/>
  <c r="AH185" i="5"/>
  <c r="DS178" i="5"/>
  <c r="EH178" i="5" s="1"/>
  <c r="AN178" i="5"/>
  <c r="EF182" i="5"/>
  <c r="EP182" i="5"/>
  <c r="BB208" i="5"/>
  <c r="BB209" i="5"/>
  <c r="AB199" i="5"/>
  <c r="DC82" i="5"/>
  <c r="DC84" i="5" s="1"/>
  <c r="DC86" i="5"/>
  <c r="DC88" i="5" s="1"/>
  <c r="DC94" i="5" s="1"/>
  <c r="DC192" i="5" s="1"/>
  <c r="BC102" i="5"/>
  <c r="BC104" i="5" s="1"/>
  <c r="AQ155" i="5"/>
  <c r="AY155" i="5"/>
  <c r="BH155" i="5"/>
  <c r="BQ155" i="5"/>
  <c r="BQ187" i="5" s="1"/>
  <c r="BQ233" i="5" s="1"/>
  <c r="BY155" i="5"/>
  <c r="BY187" i="5" s="1"/>
  <c r="BY233" i="5" s="1"/>
  <c r="CH155" i="5"/>
  <c r="CH187" i="5" s="1"/>
  <c r="CH233" i="5" s="1"/>
  <c r="CQ155" i="5"/>
  <c r="CQ187" i="5" s="1"/>
  <c r="CQ233" i="5" s="1"/>
  <c r="CY155" i="5"/>
  <c r="CY187" i="5" s="1"/>
  <c r="CY233" i="5" s="1"/>
  <c r="DH155" i="5"/>
  <c r="DH187" i="5" s="1"/>
  <c r="DH233" i="5" s="1"/>
  <c r="BT171" i="5"/>
  <c r="BT196" i="5" s="1"/>
  <c r="CC171" i="5"/>
  <c r="CC196" i="5" s="1"/>
  <c r="DC171" i="5"/>
  <c r="DC196" i="5" s="1"/>
  <c r="CD171" i="5"/>
  <c r="ES177" i="5"/>
  <c r="ET177" i="5" s="1"/>
  <c r="DV182" i="5"/>
  <c r="EI182" i="5"/>
  <c r="DX182" i="5"/>
  <c r="AP204" i="5"/>
  <c r="AP189" i="5"/>
  <c r="AP199" i="5" s="1"/>
  <c r="AP114" i="5"/>
  <c r="AP116" i="5" s="1"/>
  <c r="AP109" i="5"/>
  <c r="AP111" i="5" s="1"/>
  <c r="AX114" i="5"/>
  <c r="AX116" i="5" s="1"/>
  <c r="BG106" i="5"/>
  <c r="EC153" i="5"/>
  <c r="CU171" i="5"/>
  <c r="CU196" i="5" s="1"/>
  <c r="DL171" i="5"/>
  <c r="DL196" i="5" s="1"/>
  <c r="AR229" i="5"/>
  <c r="AR236" i="5" s="1"/>
  <c r="AR185" i="5"/>
  <c r="DU178" i="5"/>
  <c r="ED183" i="5"/>
  <c r="EN183" i="5"/>
  <c r="EB183" i="5"/>
  <c r="EE153" i="5"/>
  <c r="BV235" i="5"/>
  <c r="BV207" i="5"/>
  <c r="BV212" i="5" s="1"/>
  <c r="CE235" i="5"/>
  <c r="CE207" i="5"/>
  <c r="CE212" i="5" s="1"/>
  <c r="CM235" i="5"/>
  <c r="CM207" i="5"/>
  <c r="CM212" i="5" s="1"/>
  <c r="CJ171" i="5"/>
  <c r="CJ196" i="5" s="1"/>
  <c r="BO235" i="5"/>
  <c r="BO207" i="5"/>
  <c r="AO102" i="5"/>
  <c r="AO104" i="5" s="1"/>
  <c r="BF102" i="5"/>
  <c r="BF104" i="5" s="1"/>
  <c r="AU136" i="5"/>
  <c r="AU132" i="5"/>
  <c r="AU134" i="5" s="1"/>
  <c r="BD136" i="5"/>
  <c r="BD132" i="5"/>
  <c r="BD134" i="5" s="1"/>
  <c r="BU136" i="5"/>
  <c r="BU132" i="5"/>
  <c r="BU134" i="5" s="1"/>
  <c r="CD136" i="5"/>
  <c r="CD132" i="5"/>
  <c r="CD134" i="5" s="1"/>
  <c r="DD136" i="5"/>
  <c r="DD132" i="5"/>
  <c r="DD134" i="5" s="1"/>
  <c r="CF171" i="5"/>
  <c r="CO171" i="5"/>
  <c r="CO196" i="5" s="1"/>
  <c r="DK171" i="5"/>
  <c r="DK196" i="5" s="1"/>
  <c r="AR132" i="5"/>
  <c r="AR134" i="5" s="1"/>
  <c r="AZ132" i="5"/>
  <c r="AZ134" i="5" s="1"/>
  <c r="BR132" i="5"/>
  <c r="BR134" i="5" s="1"/>
  <c r="BZ132" i="5"/>
  <c r="BZ134" i="5" s="1"/>
  <c r="CR132" i="5"/>
  <c r="CR134" i="5" s="1"/>
  <c r="AT228" i="5"/>
  <c r="AT236" i="5" s="1"/>
  <c r="AT185" i="5"/>
  <c r="DU177" i="5"/>
  <c r="AQ229" i="5"/>
  <c r="AQ185" i="5"/>
  <c r="BA178" i="5"/>
  <c r="BA229" i="5" s="1"/>
  <c r="AO204" i="5"/>
  <c r="AO189" i="5"/>
  <c r="AZ204" i="5"/>
  <c r="AZ189" i="5"/>
  <c r="AZ199" i="5" s="1"/>
  <c r="EB193" i="5"/>
  <c r="ED193" i="5"/>
  <c r="CV171" i="5"/>
  <c r="CV196" i="5" s="1"/>
  <c r="DE171" i="5"/>
  <c r="DE196" i="5" s="1"/>
  <c r="DM171" i="5"/>
  <c r="DM196" i="5" s="1"/>
  <c r="AS229" i="5"/>
  <c r="AS236" i="5" s="1"/>
  <c r="AF204" i="5"/>
  <c r="AF189" i="5"/>
  <c r="AS185" i="5"/>
  <c r="AG204" i="5"/>
  <c r="AG189" i="5"/>
  <c r="DU194" i="5"/>
  <c r="DV192" i="5"/>
  <c r="EI192" i="5"/>
  <c r="ER185" i="5"/>
  <c r="ER187" i="5"/>
  <c r="ET187" i="5" s="1"/>
  <c r="EJ188" i="5"/>
  <c r="ER188" i="5" s="1"/>
  <c r="AF197" i="5"/>
  <c r="AF199" i="5" s="1"/>
  <c r="AF201" i="5" s="1"/>
  <c r="AF206" i="5"/>
  <c r="AF211" i="5" s="1"/>
  <c r="AN194" i="5"/>
  <c r="AQ232" i="5"/>
  <c r="BA186" i="5"/>
  <c r="AQ188" i="5"/>
  <c r="AQ205" i="5" s="1"/>
  <c r="AQ210" i="5" s="1"/>
  <c r="DU186" i="5"/>
  <c r="AQ231" i="5"/>
  <c r="DU231" i="5" s="1"/>
  <c r="DV231" i="5" s="1"/>
  <c r="AQ194" i="5"/>
  <c r="BA192" i="5"/>
  <c r="P197" i="5"/>
  <c r="AA197" i="5" s="1"/>
  <c r="AA194" i="5"/>
  <c r="AO211" i="5"/>
  <c r="EJ185" i="5"/>
  <c r="DV183" i="5"/>
  <c r="EH183" i="5"/>
  <c r="ET184" i="5"/>
  <c r="AI209" i="5"/>
  <c r="AI213" i="5" s="1"/>
  <c r="AI208" i="5"/>
  <c r="BD204" i="5"/>
  <c r="BD189" i="5"/>
  <c r="AS206" i="5"/>
  <c r="AS211" i="5" s="1"/>
  <c r="AS197" i="5"/>
  <c r="AD208" i="5"/>
  <c r="AD209" i="5"/>
  <c r="AD213" i="5" s="1"/>
  <c r="DU180" i="5"/>
  <c r="AV209" i="5"/>
  <c r="AV213" i="5" s="1"/>
  <c r="EH187" i="5"/>
  <c r="EH188" i="5" s="1"/>
  <c r="DS188" i="5"/>
  <c r="BB210" i="5"/>
  <c r="EJ205" i="5"/>
  <c r="ER205" i="5" s="1"/>
  <c r="BF189" i="5"/>
  <c r="BD197" i="5"/>
  <c r="BD206" i="5"/>
  <c r="BD211" i="5" s="1"/>
  <c r="AM199" i="5"/>
  <c r="AM201" i="5" s="1"/>
  <c r="EL183" i="5"/>
  <c r="DX183" i="5"/>
  <c r="AK209" i="5"/>
  <c r="BF209" i="5"/>
  <c r="BF208" i="5"/>
  <c r="AA188" i="5"/>
  <c r="AC197" i="5"/>
  <c r="AC206" i="5"/>
  <c r="AK197" i="5"/>
  <c r="AK199" i="5" s="1"/>
  <c r="AK201" i="5" s="1"/>
  <c r="AK206" i="5"/>
  <c r="AK211" i="5" s="1"/>
  <c r="AV197" i="5"/>
  <c r="AV199" i="5" s="1"/>
  <c r="AV206" i="5"/>
  <c r="AV211" i="5" s="1"/>
  <c r="ER194" i="5"/>
  <c r="EJ197" i="5"/>
  <c r="ER197" i="5" s="1"/>
  <c r="BA180" i="5"/>
  <c r="AC204" i="5"/>
  <c r="AC189" i="5"/>
  <c r="AX189" i="5"/>
  <c r="AX204" i="5"/>
  <c r="AN188" i="5"/>
  <c r="BF206" i="5"/>
  <c r="BF197" i="5"/>
  <c r="EN177" i="5"/>
  <c r="DZ183" i="5"/>
  <c r="AN185" i="5"/>
  <c r="AR233" i="5"/>
  <c r="DU233" i="5" s="1"/>
  <c r="DV233" i="5" s="1"/>
  <c r="AR188" i="5"/>
  <c r="AR205" i="5" s="1"/>
  <c r="AR210" i="5" s="1"/>
  <c r="BA187" i="5"/>
  <c r="BA233" i="5" s="1"/>
  <c r="DU187" i="5"/>
  <c r="AK189" i="5"/>
  <c r="AX206" i="5"/>
  <c r="AX211" i="5" s="1"/>
  <c r="AX197" i="5"/>
  <c r="AH197" i="5"/>
  <c r="AH206" i="5"/>
  <c r="AH211" i="5" s="1"/>
  <c r="AN205" i="5"/>
  <c r="AB210" i="5"/>
  <c r="AN210" i="5" s="1"/>
  <c r="AB204" i="5"/>
  <c r="AB189" i="5"/>
  <c r="AJ204" i="5"/>
  <c r="AJ189" i="5"/>
  <c r="DU210" i="5"/>
  <c r="EI210" i="5" s="1"/>
  <c r="AR234" i="5"/>
  <c r="AR194" i="5"/>
  <c r="DU193" i="5"/>
  <c r="BE199" i="5"/>
  <c r="ED182" i="5"/>
  <c r="EO182" i="5"/>
  <c r="AW204" i="5"/>
  <c r="AW189" i="5"/>
  <c r="BE204" i="5"/>
  <c r="BE189" i="5"/>
  <c r="DU222" i="5"/>
  <c r="EI222" i="5" s="1"/>
  <c r="AO197" i="5"/>
  <c r="AO199" i="5" s="1"/>
  <c r="AY199" i="5"/>
  <c r="AY208" i="5"/>
  <c r="BG208" i="5"/>
  <c r="BG209" i="5"/>
  <c r="BG213" i="5" s="1"/>
  <c r="AI189" i="5"/>
  <c r="AI199" i="5" s="1"/>
  <c r="AI201" i="5" s="1"/>
  <c r="AY189" i="5"/>
  <c r="BG189" i="5"/>
  <c r="AG197" i="5"/>
  <c r="AL206" i="5"/>
  <c r="AL211" i="5" s="1"/>
  <c r="AY209" i="5"/>
  <c r="AY213" i="5" s="1"/>
  <c r="AB212" i="5"/>
  <c r="DS212" i="5" s="1"/>
  <c r="EH212" i="5" s="1"/>
  <c r="DS207" i="5"/>
  <c r="EH207" i="5" s="1"/>
  <c r="AL185" i="5"/>
  <c r="BB189" i="5"/>
  <c r="BB199" i="5" s="1"/>
  <c r="EO193" i="5"/>
  <c r="BB211" i="5"/>
  <c r="EJ206" i="5"/>
  <c r="ER206" i="5" s="1"/>
  <c r="AJ197" i="5"/>
  <c r="AJ199" i="5" s="1"/>
  <c r="AJ201" i="5" s="1"/>
  <c r="BB212" i="5"/>
  <c r="DW207" i="5"/>
  <c r="BN207" i="5"/>
  <c r="BN212" i="5" s="1"/>
  <c r="AE208" i="5"/>
  <c r="AM208" i="5"/>
  <c r="AM209" i="5"/>
  <c r="AM213" i="5" s="1"/>
  <c r="AU209" i="5"/>
  <c r="BC213" i="5"/>
  <c r="AE189" i="5"/>
  <c r="AE199" i="5" s="1"/>
  <c r="AE201" i="5" s="1"/>
  <c r="AM189" i="5"/>
  <c r="AU189" i="5"/>
  <c r="BC189" i="5"/>
  <c r="BC199" i="5" s="1"/>
  <c r="EF193" i="5"/>
  <c r="AU194" i="5"/>
  <c r="AW197" i="5"/>
  <c r="BG197" i="5"/>
  <c r="BG199" i="5" s="1"/>
  <c r="EJ207" i="5"/>
  <c r="ER207" i="5" s="1"/>
  <c r="O213" i="5"/>
  <c r="AA208" i="5"/>
  <c r="DP208" i="5"/>
  <c r="DR208" i="5" s="1"/>
  <c r="BC208" i="5"/>
  <c r="AE209" i="5"/>
  <c r="AE213" i="5" s="1"/>
  <c r="EK212" i="5"/>
  <c r="ES212" i="5" s="1"/>
  <c r="DP213" i="5"/>
  <c r="AC236" i="5"/>
  <c r="DS228" i="5"/>
  <c r="AQ212" i="5"/>
  <c r="DU212" i="5" s="1"/>
  <c r="DU207" i="5"/>
  <c r="EK207" i="5"/>
  <c r="ES207" i="5" s="1"/>
  <c r="BG237" i="5"/>
  <c r="EK222" i="5"/>
  <c r="ES222" i="5" s="1"/>
  <c r="DW230" i="5"/>
  <c r="EK221" i="5"/>
  <c r="ES221" i="5" s="1"/>
  <c r="ET221" i="5" s="1"/>
  <c r="AS225" i="5"/>
  <c r="DU225" i="5" s="1"/>
  <c r="AQ222" i="5"/>
  <c r="DU221" i="5"/>
  <c r="EI221" i="5" s="1"/>
  <c r="AU236" i="5"/>
  <c r="DS231" i="5"/>
  <c r="AP236" i="5"/>
  <c r="DU228" i="5"/>
  <c r="DV228" i="5" s="1"/>
  <c r="EB234" i="5"/>
  <c r="AI236" i="5"/>
  <c r="BB236" i="5"/>
  <c r="DW228" i="5"/>
  <c r="DX228" i="5" s="1"/>
  <c r="EP220" i="5"/>
  <c r="BC236" i="5"/>
  <c r="BC237" i="5" s="1"/>
  <c r="BN228" i="5"/>
  <c r="DU230" i="5"/>
  <c r="DV230" i="5" s="1"/>
  <c r="DS232" i="5"/>
  <c r="AD236" i="5"/>
  <c r="DS236" i="5" s="1"/>
  <c r="AL236" i="5"/>
  <c r="AV236" i="5"/>
  <c r="DT608" i="5"/>
  <c r="BB222" i="5"/>
  <c r="BN221" i="5"/>
  <c r="DW221" i="5"/>
  <c r="EL221" i="5" s="1"/>
  <c r="AE236" i="5"/>
  <c r="AM236" i="5"/>
  <c r="DS234" i="5"/>
  <c r="BR239" i="5"/>
  <c r="BC619" i="5"/>
  <c r="AX236" i="5"/>
  <c r="DS229" i="5"/>
  <c r="DS233" i="5"/>
  <c r="AU239" i="5"/>
  <c r="AT240" i="5"/>
  <c r="DW234" i="5"/>
  <c r="CA234" i="5"/>
  <c r="CN234" i="5"/>
  <c r="EE234" i="5" s="1"/>
  <c r="AZ236" i="5"/>
  <c r="DU232" i="5"/>
  <c r="DV232" i="5" s="1"/>
  <c r="BN233" i="5"/>
  <c r="AZ240" i="5"/>
  <c r="BA239" i="5"/>
  <c r="BA240" i="5" s="1"/>
  <c r="BE258" i="5"/>
  <c r="BE248" i="5"/>
  <c r="BF248" i="5"/>
  <c r="BF258" i="5"/>
  <c r="DR292" i="5"/>
  <c r="DT292" i="5"/>
  <c r="AF236" i="5"/>
  <c r="AO236" i="5"/>
  <c r="AW236" i="5"/>
  <c r="BE236" i="5"/>
  <c r="BE237" i="5" s="1"/>
  <c r="DW233" i="5"/>
  <c r="DN234" i="5"/>
  <c r="DT616" i="5"/>
  <c r="DW424" i="5"/>
  <c r="DX424" i="5" s="1"/>
  <c r="DW435" i="5"/>
  <c r="DX435" i="5" s="1"/>
  <c r="DX468" i="5"/>
  <c r="DV468" i="5"/>
  <c r="DU234" i="5"/>
  <c r="DV234" i="5" s="1"/>
  <c r="BN234" i="5"/>
  <c r="BN235" i="5"/>
  <c r="BH239" i="5"/>
  <c r="CS239" i="5"/>
  <c r="BB619" i="5"/>
  <c r="DA234" i="5"/>
  <c r="DU270" i="5"/>
  <c r="DV270" i="5" s="1"/>
  <c r="BP274" i="5"/>
  <c r="BP272" i="5" s="1"/>
  <c r="BF270" i="5" s="1"/>
  <c r="DW413" i="5"/>
  <c r="DW336" i="5"/>
  <c r="DX336" i="5" s="1"/>
  <c r="DT270" i="5"/>
  <c r="BP304" i="5"/>
  <c r="BJ619" i="5"/>
  <c r="DU457" i="5"/>
  <c r="DV457" i="5" s="1"/>
  <c r="DW534" i="5"/>
  <c r="DX534" i="5" s="1"/>
  <c r="DW556" i="5"/>
  <c r="DX556" i="5" s="1"/>
  <c r="DX604" i="5"/>
  <c r="DT281" i="5"/>
  <c r="DX358" i="5"/>
  <c r="DW501" i="5"/>
  <c r="DX501" i="5" s="1"/>
  <c r="DX612" i="5"/>
  <c r="DT619" i="5"/>
  <c r="CE239" i="5"/>
  <c r="DV281" i="5"/>
  <c r="DW324" i="5"/>
  <c r="DX324" i="5" s="1"/>
  <c r="DV446" i="5"/>
  <c r="DW457" i="5"/>
  <c r="DW490" i="5"/>
  <c r="DX490" i="5" s="1"/>
  <c r="DW523" i="5"/>
  <c r="DX523" i="5" s="1"/>
  <c r="DW545" i="5"/>
  <c r="DX545" i="5" s="1"/>
  <c r="DV598" i="5"/>
  <c r="DV619" i="5"/>
  <c r="DD239" i="5"/>
  <c r="DW303" i="5"/>
  <c r="DX303" i="5" s="1"/>
  <c r="DW446" i="5"/>
  <c r="DX446" i="5" s="1"/>
  <c r="DV479" i="5"/>
  <c r="DT592" i="5"/>
  <c r="DV606" i="5"/>
  <c r="BD314" i="5"/>
  <c r="DW314" i="5" s="1"/>
  <c r="DX314" i="5" s="1"/>
  <c r="DR369" i="5"/>
  <c r="DR457" i="5"/>
  <c r="DR501" i="5"/>
  <c r="DT523" i="5"/>
  <c r="DR578" i="5"/>
  <c r="DV589" i="5"/>
  <c r="DT591" i="5"/>
  <c r="DR593" i="5"/>
  <c r="DV597" i="5"/>
  <c r="DT599" i="5"/>
  <c r="DR601" i="5"/>
  <c r="DV605" i="5"/>
  <c r="DT607" i="5"/>
  <c r="DR609" i="5"/>
  <c r="DV613" i="5"/>
  <c r="DT615" i="5"/>
  <c r="DR617" i="5"/>
  <c r="AY34" i="3"/>
  <c r="DR11" i="3"/>
  <c r="DR34" i="3" s="1"/>
  <c r="BN58" i="3"/>
  <c r="DV11" i="3"/>
  <c r="BY34" i="3"/>
  <c r="BY161" i="3" s="1"/>
  <c r="DC81" i="3"/>
  <c r="DB82" i="3"/>
  <c r="DB84" i="3" s="1"/>
  <c r="BF206" i="3"/>
  <c r="BF167" i="3"/>
  <c r="BF185" i="3" s="1"/>
  <c r="BW206" i="3"/>
  <c r="CF206" i="3"/>
  <c r="CN206" i="3"/>
  <c r="DD206" i="3"/>
  <c r="CD206" i="3"/>
  <c r="CD167" i="3"/>
  <c r="CD185" i="3" s="1"/>
  <c r="CW206" i="3"/>
  <c r="BN34" i="3"/>
  <c r="BN161" i="3" s="1"/>
  <c r="DP49" i="3"/>
  <c r="DQ49" i="3" s="1"/>
  <c r="DT49" i="3"/>
  <c r="BL56" i="3"/>
  <c r="BL164" i="3" s="1"/>
  <c r="BT164" i="3"/>
  <c r="BT56" i="3"/>
  <c r="CC164" i="3"/>
  <c r="DZ49" i="3"/>
  <c r="EA49" i="3" s="1"/>
  <c r="CC56" i="3"/>
  <c r="CK164" i="3"/>
  <c r="CK56" i="3"/>
  <c r="CS164" i="3"/>
  <c r="CS56" i="3"/>
  <c r="DA164" i="3"/>
  <c r="DA56" i="3"/>
  <c r="DV55" i="3"/>
  <c r="BY58" i="3"/>
  <c r="CW207" i="3"/>
  <c r="BC82" i="3"/>
  <c r="BC84" i="3" s="1"/>
  <c r="BC86" i="3"/>
  <c r="BC88" i="3" s="1"/>
  <c r="BC94" i="3" s="1"/>
  <c r="BD81" i="3"/>
  <c r="BE81" i="3" s="1"/>
  <c r="BV58" i="3"/>
  <c r="BE206" i="3"/>
  <c r="BE167" i="3"/>
  <c r="BE185" i="3" s="1"/>
  <c r="DJ161" i="3"/>
  <c r="BK161" i="3"/>
  <c r="DR161" i="3"/>
  <c r="DB206" i="3"/>
  <c r="BV34" i="3"/>
  <c r="DR23" i="3"/>
  <c r="DR42" i="3"/>
  <c r="BZ163" i="3"/>
  <c r="BZ205" i="3" s="1"/>
  <c r="DV42" i="3"/>
  <c r="DW42" i="3" s="1"/>
  <c r="CX163" i="3"/>
  <c r="CX205" i="3" s="1"/>
  <c r="DZ42" i="3"/>
  <c r="EA42" i="3" s="1"/>
  <c r="AA58" i="3"/>
  <c r="AI58" i="3"/>
  <c r="AQ58" i="3"/>
  <c r="AZ58" i="3"/>
  <c r="BH58" i="3"/>
  <c r="BQ58" i="3"/>
  <c r="BZ58" i="3"/>
  <c r="CH58" i="3"/>
  <c r="CP58" i="3"/>
  <c r="CX58" i="3"/>
  <c r="DF58" i="3"/>
  <c r="BH206" i="3"/>
  <c r="BH167" i="3"/>
  <c r="BH185" i="3" s="1"/>
  <c r="CH167" i="3"/>
  <c r="CH185" i="3" s="1"/>
  <c r="CX167" i="3"/>
  <c r="CX185" i="3" s="1"/>
  <c r="BM206" i="3"/>
  <c r="CG167" i="3"/>
  <c r="CG185" i="3" s="1"/>
  <c r="BE56" i="3"/>
  <c r="BE164" i="3" s="1"/>
  <c r="BN164" i="3"/>
  <c r="BN56" i="3"/>
  <c r="BV164" i="3"/>
  <c r="BV206" i="3" s="1"/>
  <c r="BV56" i="3"/>
  <c r="CE164" i="3"/>
  <c r="CE56" i="3"/>
  <c r="CM164" i="3"/>
  <c r="CM56" i="3"/>
  <c r="CU164" i="3"/>
  <c r="CU56" i="3"/>
  <c r="DC164" i="3"/>
  <c r="DC56" i="3"/>
  <c r="DX55" i="3"/>
  <c r="DY55" i="3" s="1"/>
  <c r="CA58" i="3"/>
  <c r="CD81" i="3"/>
  <c r="CC86" i="3"/>
  <c r="CC88" i="3" s="1"/>
  <c r="CC94" i="3" s="1"/>
  <c r="CC170" i="3" s="1"/>
  <c r="BE58" i="3"/>
  <c r="BI206" i="3"/>
  <c r="BI167" i="3"/>
  <c r="BI185" i="3" s="1"/>
  <c r="DX10" i="3"/>
  <c r="CA11" i="3"/>
  <c r="CI206" i="3"/>
  <c r="CI167" i="3"/>
  <c r="CI185" i="3" s="1"/>
  <c r="CY206" i="3"/>
  <c r="CY167" i="3"/>
  <c r="CY185" i="3" s="1"/>
  <c r="DG167" i="3"/>
  <c r="DG185" i="3" s="1"/>
  <c r="CL206" i="3"/>
  <c r="CM34" i="3"/>
  <c r="CM161" i="3" s="1"/>
  <c r="DX161" i="3" s="1"/>
  <c r="DX17" i="3"/>
  <c r="DP23" i="3"/>
  <c r="DR29" i="3"/>
  <c r="CB163" i="3"/>
  <c r="CB205" i="3" s="1"/>
  <c r="CB58" i="3"/>
  <c r="CJ163" i="3"/>
  <c r="CJ205" i="3" s="1"/>
  <c r="CJ58" i="3"/>
  <c r="BO164" i="3"/>
  <c r="BO206" i="3" s="1"/>
  <c r="BO56" i="3"/>
  <c r="BW164" i="3"/>
  <c r="BW167" i="3" s="1"/>
  <c r="BW185" i="3" s="1"/>
  <c r="BW56" i="3"/>
  <c r="CF164" i="3"/>
  <c r="CF167" i="3" s="1"/>
  <c r="CF185" i="3" s="1"/>
  <c r="CF56" i="3"/>
  <c r="CN164" i="3"/>
  <c r="CN167" i="3" s="1"/>
  <c r="CN185" i="3" s="1"/>
  <c r="CN56" i="3"/>
  <c r="CV164" i="3"/>
  <c r="CV206" i="3" s="1"/>
  <c r="CV56" i="3"/>
  <c r="DD164" i="3"/>
  <c r="DD167" i="3" s="1"/>
  <c r="DD185" i="3" s="1"/>
  <c r="DD56" i="3"/>
  <c r="AC58" i="3"/>
  <c r="AK58" i="3"/>
  <c r="AS58" i="3"/>
  <c r="BB58" i="3"/>
  <c r="BJ58" i="3"/>
  <c r="CR58" i="3"/>
  <c r="CT81" i="3"/>
  <c r="CT86" i="3" s="1"/>
  <c r="CT88" i="3" s="1"/>
  <c r="CT94" i="3" s="1"/>
  <c r="CT170" i="3" s="1"/>
  <c r="CS82" i="3"/>
  <c r="CS84" i="3" s="1"/>
  <c r="BE205" i="3"/>
  <c r="DR163" i="3"/>
  <c r="BK163" i="3"/>
  <c r="DJ163" i="3"/>
  <c r="BJ206" i="3"/>
  <c r="BJ167" i="3"/>
  <c r="BJ185" i="3" s="1"/>
  <c r="BS206" i="3"/>
  <c r="BS167" i="3"/>
  <c r="BS185" i="3" s="1"/>
  <c r="CJ206" i="3"/>
  <c r="CZ206" i="3"/>
  <c r="CZ167" i="3"/>
  <c r="CZ185" i="3" s="1"/>
  <c r="DH167" i="3"/>
  <c r="DH185" i="3" s="1"/>
  <c r="BP206" i="3"/>
  <c r="BP167" i="3"/>
  <c r="BP185" i="3" s="1"/>
  <c r="AF34" i="3"/>
  <c r="CU34" i="3"/>
  <c r="CU161" i="3" s="1"/>
  <c r="DP42" i="3"/>
  <c r="DQ42" i="3" s="1"/>
  <c r="BL163" i="3"/>
  <c r="DT42" i="3"/>
  <c r="CK205" i="3"/>
  <c r="DX163" i="3"/>
  <c r="DN42" i="3"/>
  <c r="DN49" i="3"/>
  <c r="DR49" i="3"/>
  <c r="DS49" i="3" s="1"/>
  <c r="BG56" i="3"/>
  <c r="BG164" i="3" s="1"/>
  <c r="BG206" i="3" s="1"/>
  <c r="BP164" i="3"/>
  <c r="BP56" i="3"/>
  <c r="BY164" i="3"/>
  <c r="DV164" i="3" s="1"/>
  <c r="BY56" i="3"/>
  <c r="DV49" i="3"/>
  <c r="DW49" i="3" s="1"/>
  <c r="CG164" i="3"/>
  <c r="CG206" i="3" s="1"/>
  <c r="CG56" i="3"/>
  <c r="CO164" i="3"/>
  <c r="CO167" i="3" s="1"/>
  <c r="CO185" i="3" s="1"/>
  <c r="CO56" i="3"/>
  <c r="CW164" i="3"/>
  <c r="CW167" i="3" s="1"/>
  <c r="CW56" i="3"/>
  <c r="DE164" i="3"/>
  <c r="DE167" i="3" s="1"/>
  <c r="DE185" i="3" s="1"/>
  <c r="DE56" i="3"/>
  <c r="AD58" i="3"/>
  <c r="DP55" i="3"/>
  <c r="DQ55" i="3" s="1"/>
  <c r="AL58" i="3"/>
  <c r="AT58" i="3"/>
  <c r="BC58" i="3"/>
  <c r="BL58" i="3"/>
  <c r="DT55" i="3"/>
  <c r="BT58" i="3"/>
  <c r="CC58" i="3"/>
  <c r="DZ55" i="3"/>
  <c r="EA55" i="3" s="1"/>
  <c r="CK58" i="3"/>
  <c r="CS58" i="3"/>
  <c r="DA58" i="3"/>
  <c r="Z58" i="3"/>
  <c r="DR55" i="3"/>
  <c r="CY208" i="3"/>
  <c r="CT206" i="3"/>
  <c r="AL11" i="3"/>
  <c r="DP10" i="3"/>
  <c r="BL11" i="3"/>
  <c r="DT10" i="3"/>
  <c r="BT34" i="3"/>
  <c r="BT161" i="3" s="1"/>
  <c r="DZ10" i="3"/>
  <c r="CC11" i="3"/>
  <c r="CK206" i="3"/>
  <c r="CK167" i="3"/>
  <c r="CS206" i="3"/>
  <c r="CS167" i="3"/>
  <c r="CS185" i="3" s="1"/>
  <c r="DA34" i="3"/>
  <c r="DA161" i="3" s="1"/>
  <c r="DN10" i="3"/>
  <c r="BU206" i="3"/>
  <c r="BU167" i="3"/>
  <c r="BU185" i="3" s="1"/>
  <c r="CO206" i="3"/>
  <c r="AN34" i="3"/>
  <c r="DC34" i="3"/>
  <c r="DC161" i="3" s="1"/>
  <c r="DZ17" i="3"/>
  <c r="DN17" i="3"/>
  <c r="DN23" i="3"/>
  <c r="DV23" i="3"/>
  <c r="BQ164" i="3"/>
  <c r="BQ206" i="3" s="1"/>
  <c r="BQ56" i="3"/>
  <c r="BZ164" i="3"/>
  <c r="BZ206" i="3" s="1"/>
  <c r="BZ56" i="3"/>
  <c r="CH164" i="3"/>
  <c r="CH206" i="3" s="1"/>
  <c r="CH56" i="3"/>
  <c r="CP164" i="3"/>
  <c r="CP206" i="3" s="1"/>
  <c r="CP56" i="3"/>
  <c r="CX164" i="3"/>
  <c r="CX206" i="3" s="1"/>
  <c r="CX56" i="3"/>
  <c r="DF164" i="3"/>
  <c r="DF206" i="3" s="1"/>
  <c r="DF56" i="3"/>
  <c r="AU58" i="3"/>
  <c r="BR164" i="3"/>
  <c r="BR206" i="3" s="1"/>
  <c r="BR56" i="3"/>
  <c r="CI164" i="3"/>
  <c r="CI56" i="3"/>
  <c r="CQ164" i="3"/>
  <c r="CQ167" i="3" s="1"/>
  <c r="CQ185" i="3" s="1"/>
  <c r="CQ56" i="3"/>
  <c r="DG164" i="3"/>
  <c r="DG206" i="3" s="1"/>
  <c r="DG56" i="3"/>
  <c r="DR10" i="3"/>
  <c r="DN22" i="3"/>
  <c r="BY205" i="3"/>
  <c r="CW205" i="3"/>
  <c r="DZ163" i="3"/>
  <c r="EA163" i="3" s="1"/>
  <c r="BS164" i="3"/>
  <c r="BS56" i="3"/>
  <c r="CB56" i="3"/>
  <c r="CB164" i="3"/>
  <c r="CB206" i="3" s="1"/>
  <c r="CJ164" i="3"/>
  <c r="CJ56" i="3"/>
  <c r="CR164" i="3"/>
  <c r="CR167" i="3" s="1"/>
  <c r="CR185" i="3" s="1"/>
  <c r="CR56" i="3"/>
  <c r="CZ164" i="3"/>
  <c r="CZ56" i="3"/>
  <c r="DH56" i="3"/>
  <c r="DH164" i="3"/>
  <c r="DH206" i="3" s="1"/>
  <c r="AF58" i="3"/>
  <c r="AN58" i="3"/>
  <c r="AV58" i="3"/>
  <c r="BF58" i="3"/>
  <c r="AY58" i="3"/>
  <c r="BS58" i="3"/>
  <c r="DR65" i="3"/>
  <c r="DV65" i="3"/>
  <c r="DV72" i="3" s="1"/>
  <c r="DB86" i="3"/>
  <c r="DB88" i="3" s="1"/>
  <c r="DB94" i="3" s="1"/>
  <c r="DB170" i="3" s="1"/>
  <c r="AP82" i="3"/>
  <c r="AP84" i="3" s="1"/>
  <c r="CO86" i="3"/>
  <c r="CO88" i="3" s="1"/>
  <c r="CO94" i="3" s="1"/>
  <c r="CO170" i="3" s="1"/>
  <c r="BN208" i="3"/>
  <c r="CK94" i="3"/>
  <c r="CK170" i="3" s="1"/>
  <c r="AP114" i="3"/>
  <c r="AP116" i="3" s="1"/>
  <c r="AY114" i="3"/>
  <c r="AQ114" i="3"/>
  <c r="AQ116" i="3" s="1"/>
  <c r="CT131" i="3"/>
  <c r="CU131" i="3" s="1"/>
  <c r="CV131" i="3" s="1"/>
  <c r="CS136" i="3"/>
  <c r="CS132" i="3"/>
  <c r="CS134" i="3" s="1"/>
  <c r="DT136" i="3"/>
  <c r="CA56" i="3"/>
  <c r="CA164" i="3"/>
  <c r="CY164" i="3"/>
  <c r="CY56" i="3"/>
  <c r="AE58" i="3"/>
  <c r="CA23" i="3"/>
  <c r="DV29" i="3"/>
  <c r="BU56" i="3"/>
  <c r="BQ207" i="3"/>
  <c r="BQ167" i="3"/>
  <c r="BQ185" i="3" s="1"/>
  <c r="BN82" i="3"/>
  <c r="BN84" i="3" s="1"/>
  <c r="DC86" i="3"/>
  <c r="DC88" i="3" s="1"/>
  <c r="DC94" i="3" s="1"/>
  <c r="DC170" i="3" s="1"/>
  <c r="AS86" i="3"/>
  <c r="AS88" i="3" s="1"/>
  <c r="AS94" i="3" s="1"/>
  <c r="AZ114" i="3"/>
  <c r="AZ116" i="3" s="1"/>
  <c r="AS106" i="3"/>
  <c r="BM136" i="3"/>
  <c r="DR22" i="3"/>
  <c r="DX29" i="3"/>
  <c r="DX49" i="3"/>
  <c r="DY49" i="3" s="1"/>
  <c r="BI58" i="3"/>
  <c r="BW58" i="3"/>
  <c r="CN58" i="3"/>
  <c r="DD58" i="3"/>
  <c r="CT56" i="3"/>
  <c r="BO82" i="3"/>
  <c r="BO84" i="3" s="1"/>
  <c r="AY88" i="3"/>
  <c r="AR106" i="3"/>
  <c r="AR102" i="3"/>
  <c r="AR104" i="3" s="1"/>
  <c r="BA106" i="3"/>
  <c r="BA102" i="3"/>
  <c r="BA104" i="3" s="1"/>
  <c r="DX153" i="3"/>
  <c r="CA155" i="3"/>
  <c r="CA172" i="3" s="1"/>
  <c r="CA210" i="3" s="1"/>
  <c r="DV10" i="3"/>
  <c r="DT22" i="3"/>
  <c r="BD58" i="3"/>
  <c r="BM58" i="3"/>
  <c r="BU58" i="3"/>
  <c r="CD58" i="3"/>
  <c r="CL58" i="3"/>
  <c r="CT58" i="3"/>
  <c r="DB58" i="3"/>
  <c r="DX65" i="3"/>
  <c r="DX72" i="3" s="1"/>
  <c r="CB72" i="3"/>
  <c r="CB162" i="3" s="1"/>
  <c r="CB207" i="3" s="1"/>
  <c r="DX207" i="3" s="1"/>
  <c r="BY82" i="3"/>
  <c r="BY84" i="3" s="1"/>
  <c r="BY86" i="3"/>
  <c r="CW82" i="3"/>
  <c r="CW84" i="3" s="1"/>
  <c r="CW86" i="3"/>
  <c r="BB106" i="3"/>
  <c r="CE58" i="3"/>
  <c r="CM58" i="3"/>
  <c r="CU58" i="3"/>
  <c r="DC58" i="3"/>
  <c r="CD56" i="3"/>
  <c r="CZ58" i="3"/>
  <c r="DP72" i="3"/>
  <c r="BL162" i="3"/>
  <c r="DZ65" i="3"/>
  <c r="CC72" i="3"/>
  <c r="CC162" i="3" s="1"/>
  <c r="CC207" i="3" s="1"/>
  <c r="DZ207" i="3" s="1"/>
  <c r="CK207" i="3"/>
  <c r="DP65" i="3"/>
  <c r="AQ86" i="3"/>
  <c r="AQ88" i="3" s="1"/>
  <c r="AQ94" i="3" s="1"/>
  <c r="AQ82" i="3"/>
  <c r="AQ84" i="3" s="1"/>
  <c r="AZ86" i="3"/>
  <c r="AZ88" i="3" s="1"/>
  <c r="AZ94" i="3" s="1"/>
  <c r="AZ82" i="3"/>
  <c r="AZ84" i="3" s="1"/>
  <c r="BZ86" i="3"/>
  <c r="BZ88" i="3" s="1"/>
  <c r="BZ94" i="3" s="1"/>
  <c r="BZ170" i="3" s="1"/>
  <c r="BZ82" i="3"/>
  <c r="BZ84" i="3" s="1"/>
  <c r="CP86" i="3"/>
  <c r="CP88" i="3" s="1"/>
  <c r="CP94" i="3" s="1"/>
  <c r="CP170" i="3" s="1"/>
  <c r="CP82" i="3"/>
  <c r="CP84" i="3" s="1"/>
  <c r="CX86" i="3"/>
  <c r="CX88" i="3" s="1"/>
  <c r="CX94" i="3" s="1"/>
  <c r="CX170" i="3" s="1"/>
  <c r="CX82" i="3"/>
  <c r="CX84" i="3" s="1"/>
  <c r="BC114" i="3"/>
  <c r="BC116" i="3" s="1"/>
  <c r="AM136" i="3"/>
  <c r="AM132" i="3"/>
  <c r="AM134" i="3" s="1"/>
  <c r="AU132" i="3"/>
  <c r="AU134" i="3" s="1"/>
  <c r="AU136" i="3"/>
  <c r="BU132" i="3"/>
  <c r="BU134" i="3" s="1"/>
  <c r="BU136" i="3"/>
  <c r="CL132" i="3"/>
  <c r="CL134" i="3" s="1"/>
  <c r="CL136" i="3"/>
  <c r="CT136" i="3"/>
  <c r="DB136" i="3"/>
  <c r="BA136" i="3"/>
  <c r="BA132" i="3"/>
  <c r="BA134" i="3" s="1"/>
  <c r="Z11" i="3"/>
  <c r="DV17" i="3"/>
  <c r="CE23" i="3"/>
  <c r="CE34" i="3" s="1"/>
  <c r="CE161" i="3" s="1"/>
  <c r="DX42" i="3"/>
  <c r="DN55" i="3"/>
  <c r="DB56" i="3"/>
  <c r="AM72" i="3"/>
  <c r="AU72" i="3"/>
  <c r="BD72" i="3"/>
  <c r="BM72" i="3"/>
  <c r="BM162" i="3" s="1"/>
  <c r="BM207" i="3" s="1"/>
  <c r="BU72" i="3"/>
  <c r="BU162" i="3" s="1"/>
  <c r="BU207" i="3" s="1"/>
  <c r="CD72" i="3"/>
  <c r="CD162" i="3" s="1"/>
  <c r="CD207" i="3" s="1"/>
  <c r="CL72" i="3"/>
  <c r="CL162" i="3" s="1"/>
  <c r="CL207" i="3" s="1"/>
  <c r="CT72" i="3"/>
  <c r="CT162" i="3" s="1"/>
  <c r="CT207" i="3" s="1"/>
  <c r="DB72" i="3"/>
  <c r="DB162" i="3" s="1"/>
  <c r="DB207" i="3" s="1"/>
  <c r="DT65" i="3"/>
  <c r="AY72" i="3"/>
  <c r="DR72" i="3" s="1"/>
  <c r="CA86" i="3"/>
  <c r="CA88" i="3" s="1"/>
  <c r="CA94" i="3" s="1"/>
  <c r="CA170" i="3" s="1"/>
  <c r="CQ82" i="3"/>
  <c r="CQ84" i="3" s="1"/>
  <c r="BO81" i="3"/>
  <c r="BD101" i="3"/>
  <c r="BC102" i="3"/>
  <c r="BC104" i="3" s="1"/>
  <c r="AN136" i="3"/>
  <c r="AN132" i="3"/>
  <c r="AN134" i="3" s="1"/>
  <c r="AV136" i="3"/>
  <c r="AV132" i="3"/>
  <c r="AV134" i="3" s="1"/>
  <c r="BN136" i="3"/>
  <c r="BN132" i="3"/>
  <c r="BN134" i="3" s="1"/>
  <c r="BV136" i="3"/>
  <c r="BV132" i="3"/>
  <c r="BV134" i="3" s="1"/>
  <c r="CM136" i="3"/>
  <c r="CM132" i="3"/>
  <c r="CM134" i="3" s="1"/>
  <c r="CU136" i="3"/>
  <c r="DC132" i="3"/>
  <c r="DC134" i="3" s="1"/>
  <c r="BB131" i="3"/>
  <c r="BC131" i="3" s="1"/>
  <c r="CF58" i="3"/>
  <c r="CV58" i="3"/>
  <c r="BE207" i="3"/>
  <c r="DJ162" i="3"/>
  <c r="DR162" i="3"/>
  <c r="BK162" i="3"/>
  <c r="BV207" i="3"/>
  <c r="BV167" i="3"/>
  <c r="BV185" i="3" s="1"/>
  <c r="DP71" i="3"/>
  <c r="DZ71" i="3"/>
  <c r="BY72" i="3"/>
  <c r="BY162" i="3" s="1"/>
  <c r="BB82" i="3"/>
  <c r="BB84" i="3" s="1"/>
  <c r="BB86" i="3"/>
  <c r="BB88" i="3" s="1"/>
  <c r="BB94" i="3" s="1"/>
  <c r="CB86" i="3"/>
  <c r="CB88" i="3" s="1"/>
  <c r="CB94" i="3" s="1"/>
  <c r="CB170" i="3" s="1"/>
  <c r="CR82" i="3"/>
  <c r="CR84" i="3" s="1"/>
  <c r="CR86" i="3"/>
  <c r="CR88" i="3" s="1"/>
  <c r="CR94" i="3" s="1"/>
  <c r="CR170" i="3" s="1"/>
  <c r="CZ82" i="3"/>
  <c r="CZ84" i="3" s="1"/>
  <c r="CZ86" i="3"/>
  <c r="CZ88" i="3" s="1"/>
  <c r="CZ94" i="3" s="1"/>
  <c r="CZ170" i="3" s="1"/>
  <c r="CL208" i="3"/>
  <c r="BL210" i="3"/>
  <c r="AM58" i="3"/>
  <c r="CL56" i="3"/>
  <c r="DH58" i="3"/>
  <c r="CC82" i="3"/>
  <c r="CC84" i="3" s="1"/>
  <c r="CS86" i="3"/>
  <c r="CS88" i="3" s="1"/>
  <c r="CS94" i="3" s="1"/>
  <c r="CS170" i="3" s="1"/>
  <c r="DA82" i="3"/>
  <c r="DA84" i="3" s="1"/>
  <c r="CM82" i="3"/>
  <c r="CM84" i="3" s="1"/>
  <c r="BM86" i="3"/>
  <c r="BM88" i="3" s="1"/>
  <c r="BM94" i="3" s="1"/>
  <c r="BM170" i="3" s="1"/>
  <c r="CM86" i="3"/>
  <c r="CM88" i="3" s="1"/>
  <c r="CM94" i="3" s="1"/>
  <c r="CM170" i="3" s="1"/>
  <c r="AO114" i="3"/>
  <c r="AO116" i="3" s="1"/>
  <c r="AU189" i="3"/>
  <c r="AV189" i="3"/>
  <c r="AV192" i="3" s="1"/>
  <c r="AV188" i="3"/>
  <c r="AY195" i="3"/>
  <c r="AY182" i="3"/>
  <c r="AR86" i="3"/>
  <c r="AR88" i="3" s="1"/>
  <c r="AR94" i="3" s="1"/>
  <c r="BL86" i="3"/>
  <c r="CN86" i="3"/>
  <c r="CN88" i="3" s="1"/>
  <c r="CN94" i="3" s="1"/>
  <c r="CN170" i="3" s="1"/>
  <c r="AT106" i="3"/>
  <c r="AL114" i="3"/>
  <c r="EE163" i="3"/>
  <c r="EH166" i="3"/>
  <c r="DU166" i="3"/>
  <c r="AA180" i="3"/>
  <c r="AA182" i="3" s="1"/>
  <c r="AA185" i="3"/>
  <c r="AU114" i="3"/>
  <c r="AU116" i="3" s="1"/>
  <c r="AM109" i="3"/>
  <c r="AM111" i="3" s="1"/>
  <c r="AM124" i="3" s="1"/>
  <c r="AP136" i="3"/>
  <c r="AP132" i="3"/>
  <c r="AP134" i="3" s="1"/>
  <c r="AY136" i="3"/>
  <c r="AY132" i="3"/>
  <c r="AY134" i="3" s="1"/>
  <c r="BP136" i="3"/>
  <c r="BP132" i="3"/>
  <c r="BP134" i="3" s="1"/>
  <c r="BY136" i="3"/>
  <c r="BY132" i="3"/>
  <c r="BY134" i="3" s="1"/>
  <c r="CO136" i="3"/>
  <c r="CO132" i="3"/>
  <c r="CO134" i="3" s="1"/>
  <c r="CW136" i="3"/>
  <c r="CW132" i="3"/>
  <c r="CW134" i="3" s="1"/>
  <c r="DB131" i="3"/>
  <c r="DC131" i="3" s="1"/>
  <c r="DD131" i="3" s="1"/>
  <c r="DA132" i="3"/>
  <c r="DA134" i="3" s="1"/>
  <c r="AT86" i="3"/>
  <c r="AT88" i="3" s="1"/>
  <c r="AT94" i="3" s="1"/>
  <c r="CQ86" i="3"/>
  <c r="CQ88" i="3" s="1"/>
  <c r="CQ94" i="3" s="1"/>
  <c r="CQ170" i="3" s="1"/>
  <c r="AV106" i="3"/>
  <c r="CX132" i="3"/>
  <c r="CX134" i="3" s="1"/>
  <c r="AL86" i="3"/>
  <c r="AU86" i="3"/>
  <c r="AU88" i="3" s="1"/>
  <c r="AU94" i="3" s="1"/>
  <c r="DA86" i="3"/>
  <c r="DA88" i="3" s="1"/>
  <c r="DA94" i="3" s="1"/>
  <c r="DA170" i="3" s="1"/>
  <c r="AN106" i="3"/>
  <c r="DP106" i="3" s="1"/>
  <c r="AW106" i="3"/>
  <c r="CY132" i="3"/>
  <c r="CY134" i="3" s="1"/>
  <c r="DP136" i="3"/>
  <c r="AS155" i="3"/>
  <c r="BJ155" i="3"/>
  <c r="BS155" i="3"/>
  <c r="BS172" i="3" s="1"/>
  <c r="BS210" i="3" s="1"/>
  <c r="CB155" i="3"/>
  <c r="CB172" i="3" s="1"/>
  <c r="CB210" i="3" s="1"/>
  <c r="CZ155" i="3"/>
  <c r="CZ172" i="3" s="1"/>
  <c r="CZ210" i="3" s="1"/>
  <c r="DH155" i="3"/>
  <c r="DH172" i="3" s="1"/>
  <c r="DH210" i="3" s="1"/>
  <c r="DR147" i="3"/>
  <c r="AG180" i="3"/>
  <c r="AG182" i="3" s="1"/>
  <c r="AG186" i="3"/>
  <c r="AG190" i="3" s="1"/>
  <c r="DP93" i="3"/>
  <c r="AZ132" i="3"/>
  <c r="AZ134" i="3" s="1"/>
  <c r="DP142" i="3"/>
  <c r="CC155" i="3"/>
  <c r="CC172" i="3" s="1"/>
  <c r="CC210" i="3" s="1"/>
  <c r="DZ142" i="3"/>
  <c r="CK210" i="3"/>
  <c r="DR153" i="3"/>
  <c r="AB189" i="3"/>
  <c r="AB192" i="3" s="1"/>
  <c r="AB188" i="3"/>
  <c r="CD131" i="3"/>
  <c r="CE131" i="3" s="1"/>
  <c r="CF131" i="3" s="1"/>
  <c r="CC136" i="3"/>
  <c r="BD155" i="3"/>
  <c r="BM155" i="3"/>
  <c r="BM172" i="3" s="1"/>
  <c r="BM210" i="3" s="1"/>
  <c r="CD155" i="3"/>
  <c r="CD172" i="3" s="1"/>
  <c r="CD210" i="3" s="1"/>
  <c r="CL155" i="3"/>
  <c r="CL172" i="3" s="1"/>
  <c r="CL210" i="3" s="1"/>
  <c r="CT155" i="3"/>
  <c r="CT172" i="3" s="1"/>
  <c r="CT210" i="3" s="1"/>
  <c r="DV142" i="3"/>
  <c r="DV155" i="3" s="1"/>
  <c r="AQ205" i="3"/>
  <c r="AQ212" i="3" s="1"/>
  <c r="DP160" i="3"/>
  <c r="ED160" i="3"/>
  <c r="AQ167" i="3"/>
  <c r="DP147" i="3"/>
  <c r="DT147" i="3"/>
  <c r="DT155" i="3" s="1"/>
  <c r="DU155" i="3" s="1"/>
  <c r="EG160" i="3"/>
  <c r="DU160" i="3"/>
  <c r="EE161" i="3"/>
  <c r="AO180" i="3"/>
  <c r="AO186" i="3"/>
  <c r="AO190" i="3" s="1"/>
  <c r="AZ186" i="3"/>
  <c r="AZ190" i="3" s="1"/>
  <c r="AZ180" i="3"/>
  <c r="AD189" i="3"/>
  <c r="AZ189" i="3"/>
  <c r="AX208" i="3"/>
  <c r="AX175" i="3"/>
  <c r="AQ155" i="3"/>
  <c r="AZ155" i="3"/>
  <c r="BH155" i="3"/>
  <c r="CH155" i="3"/>
  <c r="CH172" i="3" s="1"/>
  <c r="CH210" i="3" s="1"/>
  <c r="CP155" i="3"/>
  <c r="CP172" i="3" s="1"/>
  <c r="CP210" i="3" s="1"/>
  <c r="DF155" i="3"/>
  <c r="DF172" i="3" s="1"/>
  <c r="DF210" i="3" s="1"/>
  <c r="DP153" i="3"/>
  <c r="AR189" i="3"/>
  <c r="BA188" i="3"/>
  <c r="BA189" i="3"/>
  <c r="BA192" i="3" s="1"/>
  <c r="CB136" i="3"/>
  <c r="CR136" i="3"/>
  <c r="CZ136" i="3"/>
  <c r="CN136" i="3"/>
  <c r="CN132" i="3"/>
  <c r="CN134" i="3" s="1"/>
  <c r="BA155" i="3"/>
  <c r="BI155" i="3"/>
  <c r="BR155" i="3"/>
  <c r="BR172" i="3" s="1"/>
  <c r="BR210" i="3" s="1"/>
  <c r="DX142" i="3"/>
  <c r="CQ155" i="3"/>
  <c r="CQ172" i="3" s="1"/>
  <c r="CQ210" i="3" s="1"/>
  <c r="CY155" i="3"/>
  <c r="CY172" i="3" s="1"/>
  <c r="CY210" i="3" s="1"/>
  <c r="DG155" i="3"/>
  <c r="DG172" i="3" s="1"/>
  <c r="DG210" i="3" s="1"/>
  <c r="DV147" i="3"/>
  <c r="DT153" i="3"/>
  <c r="DZ153" i="3"/>
  <c r="AV195" i="3"/>
  <c r="AV196" i="3" s="1"/>
  <c r="AV197" i="3" s="1"/>
  <c r="AV182" i="3"/>
  <c r="AP155" i="3"/>
  <c r="AY155" i="3"/>
  <c r="BG155" i="3"/>
  <c r="BP155" i="3"/>
  <c r="BP172" i="3" s="1"/>
  <c r="BP210" i="3" s="1"/>
  <c r="BY155" i="3"/>
  <c r="BY172" i="3" s="1"/>
  <c r="CG155" i="3"/>
  <c r="CG172" i="3" s="1"/>
  <c r="CG210" i="3" s="1"/>
  <c r="CO155" i="3"/>
  <c r="CO172" i="3" s="1"/>
  <c r="CO210" i="3" s="1"/>
  <c r="CW155" i="3"/>
  <c r="CW172" i="3" s="1"/>
  <c r="DE155" i="3"/>
  <c r="DE172" i="3" s="1"/>
  <c r="DE210" i="3" s="1"/>
  <c r="DQ162" i="3"/>
  <c r="EE162" i="3"/>
  <c r="EJ162" i="3"/>
  <c r="ED164" i="3"/>
  <c r="AJ211" i="3"/>
  <c r="AJ212" i="3" s="1"/>
  <c r="DN166" i="3"/>
  <c r="AJ167" i="3"/>
  <c r="AJ185" i="3" s="1"/>
  <c r="AS188" i="3"/>
  <c r="AS189" i="3"/>
  <c r="AS192" i="3" s="1"/>
  <c r="BB189" i="3"/>
  <c r="DN190" i="3"/>
  <c r="EA165" i="3"/>
  <c r="AH188" i="3"/>
  <c r="AH189" i="3"/>
  <c r="AH192" i="3" s="1"/>
  <c r="AT189" i="3"/>
  <c r="AT192" i="3" s="1"/>
  <c r="BC189" i="3"/>
  <c r="BC192" i="3" s="1"/>
  <c r="BC188" i="3"/>
  <c r="EF170" i="3"/>
  <c r="AR211" i="3"/>
  <c r="DP211" i="3" s="1"/>
  <c r="AR175" i="3"/>
  <c r="AX173" i="3"/>
  <c r="AX211" i="3" s="1"/>
  <c r="ED173" i="3"/>
  <c r="DY160" i="3"/>
  <c r="DW160" i="3"/>
  <c r="EI160" i="3"/>
  <c r="AP188" i="3"/>
  <c r="AP189" i="3"/>
  <c r="AP192" i="3" s="1"/>
  <c r="DQ165" i="3"/>
  <c r="Z188" i="3"/>
  <c r="Z189" i="3"/>
  <c r="AI185" i="3"/>
  <c r="AI180" i="3"/>
  <c r="AI182" i="3" s="1"/>
  <c r="DQ170" i="3"/>
  <c r="AU211" i="3"/>
  <c r="AU175" i="3"/>
  <c r="AT180" i="3"/>
  <c r="AT186" i="3"/>
  <c r="AT190" i="3" s="1"/>
  <c r="BD195" i="3"/>
  <c r="BD196" i="3" s="1"/>
  <c r="BD197" i="3" s="1"/>
  <c r="BD182" i="3"/>
  <c r="DU191" i="3"/>
  <c r="DV153" i="3"/>
  <c r="AF206" i="3"/>
  <c r="DN161" i="3"/>
  <c r="EB161" i="3" s="1"/>
  <c r="EB182" i="3" s="1"/>
  <c r="AF167" i="3"/>
  <c r="AF185" i="3" s="1"/>
  <c r="DN185" i="3" s="1"/>
  <c r="AL185" i="3"/>
  <c r="AD180" i="3"/>
  <c r="AD182" i="3" s="1"/>
  <c r="AD186" i="3"/>
  <c r="AD190" i="3" s="1"/>
  <c r="AL186" i="3"/>
  <c r="AL180" i="3"/>
  <c r="AW195" i="3"/>
  <c r="AW196" i="3" s="1"/>
  <c r="AW197" i="3" s="1"/>
  <c r="AW182" i="3"/>
  <c r="DN175" i="3"/>
  <c r="AS132" i="3"/>
  <c r="AS134" i="3" s="1"/>
  <c r="BB132" i="3"/>
  <c r="BB134" i="3" s="1"/>
  <c r="BS132" i="3"/>
  <c r="BS134" i="3" s="1"/>
  <c r="CB132" i="3"/>
  <c r="CB134" i="3" s="1"/>
  <c r="CR132" i="3"/>
  <c r="CR134" i="3" s="1"/>
  <c r="CZ132" i="3"/>
  <c r="CZ134" i="3" s="1"/>
  <c r="DR142" i="3"/>
  <c r="DR155" i="3" s="1"/>
  <c r="AN206" i="3"/>
  <c r="AX161" i="3"/>
  <c r="AX206" i="3" s="1"/>
  <c r="ED161" i="3"/>
  <c r="AN167" i="3"/>
  <c r="AN185" i="3" s="1"/>
  <c r="AC188" i="3"/>
  <c r="AC189" i="3"/>
  <c r="AC192" i="3" s="1"/>
  <c r="AM189" i="3"/>
  <c r="AM192" i="3" s="1"/>
  <c r="AM188" i="3"/>
  <c r="AY189" i="3"/>
  <c r="AN208" i="3"/>
  <c r="AN175" i="3"/>
  <c r="ED170" i="3"/>
  <c r="AN209" i="3"/>
  <c r="DP209" i="3" s="1"/>
  <c r="DQ209" i="3" s="1"/>
  <c r="ED171" i="3"/>
  <c r="EE171" i="3" s="1"/>
  <c r="AX171" i="3"/>
  <c r="AX209" i="3" s="1"/>
  <c r="DI175" i="3"/>
  <c r="AY186" i="3"/>
  <c r="CC191" i="3"/>
  <c r="DZ191" i="3" s="1"/>
  <c r="EA191" i="3" s="1"/>
  <c r="DZ187" i="3"/>
  <c r="CK187" i="3"/>
  <c r="CK191" i="3" s="1"/>
  <c r="DX178" i="3"/>
  <c r="DY178" i="3" s="1"/>
  <c r="AK188" i="3"/>
  <c r="AK189" i="3"/>
  <c r="AK192" i="3" s="1"/>
  <c r="BD188" i="3"/>
  <c r="DN167" i="3"/>
  <c r="EB167" i="3" s="1"/>
  <c r="EB180" i="3" s="1"/>
  <c r="DW166" i="3"/>
  <c r="AE189" i="3"/>
  <c r="AE192" i="3" s="1"/>
  <c r="AE188" i="3"/>
  <c r="DQ172" i="3"/>
  <c r="DU173" i="3"/>
  <c r="EH173" i="3"/>
  <c r="EA178" i="3"/>
  <c r="AP206" i="3"/>
  <c r="AP212" i="3" s="1"/>
  <c r="AO167" i="3"/>
  <c r="AO185" i="3" s="1"/>
  <c r="AW189" i="3"/>
  <c r="AW192" i="3" s="1"/>
  <c r="AW188" i="3"/>
  <c r="DS170" i="3"/>
  <c r="AA186" i="3"/>
  <c r="AA190" i="3" s="1"/>
  <c r="EB175" i="3"/>
  <c r="BB180" i="3"/>
  <c r="AJ180" i="3"/>
  <c r="AJ182" i="3" s="1"/>
  <c r="AN205" i="3"/>
  <c r="AX163" i="3"/>
  <c r="AX167" i="3" s="1"/>
  <c r="AX185" i="3" s="1"/>
  <c r="DP164" i="3"/>
  <c r="EE166" i="3"/>
  <c r="EJ166" i="3"/>
  <c r="AG189" i="3"/>
  <c r="AG192" i="3" s="1"/>
  <c r="DP173" i="3"/>
  <c r="DP175" i="3" s="1"/>
  <c r="Z180" i="3"/>
  <c r="Z182" i="3" s="1"/>
  <c r="AH180" i="3"/>
  <c r="AH182" i="3" s="1"/>
  <c r="AP180" i="3"/>
  <c r="BB186" i="3"/>
  <c r="BB190" i="3" s="1"/>
  <c r="DP191" i="3"/>
  <c r="DQ191" i="3" s="1"/>
  <c r="DR211" i="3"/>
  <c r="DU211" i="3" s="1"/>
  <c r="DV178" i="3"/>
  <c r="AC180" i="3"/>
  <c r="AC182" i="3" s="1"/>
  <c r="AK180" i="3"/>
  <c r="AK182" i="3" s="1"/>
  <c r="AS180" i="3"/>
  <c r="BA180" i="3"/>
  <c r="DK188" i="3"/>
  <c r="BY191" i="3"/>
  <c r="DV191" i="3" s="1"/>
  <c r="DW191" i="3" s="1"/>
  <c r="DV187" i="3"/>
  <c r="DW187" i="3" s="1"/>
  <c r="AE180" i="3"/>
  <c r="AE182" i="3" s="1"/>
  <c r="AM180" i="3"/>
  <c r="BC180" i="3"/>
  <c r="AW186" i="3"/>
  <c r="AW190" i="3" s="1"/>
  <c r="AY191" i="3"/>
  <c r="DR191" i="3" s="1"/>
  <c r="DR187" i="3"/>
  <c r="DS187" i="3" s="1"/>
  <c r="AX172" i="3"/>
  <c r="AX210" i="3" s="1"/>
  <c r="CA191" i="3"/>
  <c r="DX191" i="3" s="1"/>
  <c r="DX187" i="3"/>
  <c r="DY187" i="3" s="1"/>
  <c r="DL188" i="3"/>
  <c r="BK207" i="3"/>
  <c r="DN206" i="3"/>
  <c r="AM212" i="3"/>
  <c r="DP207" i="3"/>
  <c r="DQ207" i="3" s="1"/>
  <c r="DR202" i="3"/>
  <c r="AO212" i="3"/>
  <c r="DL192" i="3"/>
  <c r="DM192" i="3" s="1"/>
  <c r="DN187" i="3"/>
  <c r="DQ187" i="3" s="1"/>
  <c r="Z191" i="3"/>
  <c r="DN191" i="3" s="1"/>
  <c r="AQ216" i="3"/>
  <c r="AR215" i="3"/>
  <c r="AE212" i="3"/>
  <c r="BP216" i="3"/>
  <c r="BQ215" i="3"/>
  <c r="DP201" i="3"/>
  <c r="AL202" i="3"/>
  <c r="DP202" i="3" s="1"/>
  <c r="BA606" i="3"/>
  <c r="DR279" i="3"/>
  <c r="DS279" i="3" s="1"/>
  <c r="DP224" i="3"/>
  <c r="DQ224" i="3" s="1"/>
  <c r="BM230" i="3"/>
  <c r="BD235" i="3"/>
  <c r="BC235" i="3"/>
  <c r="DP246" i="3"/>
  <c r="DQ246" i="3" s="1"/>
  <c r="BM250" i="3"/>
  <c r="BM248" i="3" s="1"/>
  <c r="DK192" i="3"/>
  <c r="AB212" i="3"/>
  <c r="DN205" i="3"/>
  <c r="BC212" i="3"/>
  <c r="DR205" i="3"/>
  <c r="DP208" i="3"/>
  <c r="AZ606" i="3"/>
  <c r="AR212" i="3"/>
  <c r="DN210" i="3"/>
  <c r="DB215" i="3"/>
  <c r="DA216" i="3"/>
  <c r="DR312" i="3"/>
  <c r="DS312" i="3" s="1"/>
  <c r="AU212" i="3"/>
  <c r="BD212" i="3"/>
  <c r="DP206" i="3"/>
  <c r="DQ206" i="3" s="1"/>
  <c r="BO222" i="3"/>
  <c r="BK208" i="3"/>
  <c r="DR208" i="3"/>
  <c r="DS208" i="3" s="1"/>
  <c r="BO225" i="3"/>
  <c r="EA211" i="3"/>
  <c r="DR201" i="3"/>
  <c r="AV212" i="3"/>
  <c r="DN209" i="3"/>
  <c r="BK211" i="3"/>
  <c r="CL216" i="3"/>
  <c r="CM215" i="3"/>
  <c r="BM260" i="3"/>
  <c r="BM258" i="3" s="1"/>
  <c r="DP257" i="3"/>
  <c r="DQ257" i="3" s="1"/>
  <c r="DR378" i="3"/>
  <c r="DS378" i="3" s="1"/>
  <c r="DR466" i="3"/>
  <c r="DS466" i="3" s="1"/>
  <c r="AF212" i="3"/>
  <c r="DN207" i="3"/>
  <c r="DP210" i="3"/>
  <c r="DQ210" i="3" s="1"/>
  <c r="DV211" i="3"/>
  <c r="DW211" i="3" s="1"/>
  <c r="DR290" i="3"/>
  <c r="DS290" i="3" s="1"/>
  <c r="AA212" i="3"/>
  <c r="DN212" i="3" s="1"/>
  <c r="AI212" i="3"/>
  <c r="AY212" i="3"/>
  <c r="DR207" i="3"/>
  <c r="BO221" i="3"/>
  <c r="DN208" i="3"/>
  <c r="AX215" i="3"/>
  <c r="AX216" i="3" s="1"/>
  <c r="AW216" i="3"/>
  <c r="BM327" i="3"/>
  <c r="BM325" i="3" s="1"/>
  <c r="DP323" i="3"/>
  <c r="DQ488" i="3"/>
  <c r="DO488" i="3"/>
  <c r="AC212" i="3"/>
  <c r="AK212" i="3"/>
  <c r="AS212" i="3"/>
  <c r="BA212" i="3"/>
  <c r="BO219" i="3"/>
  <c r="DR389" i="3"/>
  <c r="DR422" i="3"/>
  <c r="DS422" i="3" s="1"/>
  <c r="DP455" i="3"/>
  <c r="DQ455" i="3" s="1"/>
  <c r="AD212" i="3"/>
  <c r="AL212" i="3"/>
  <c r="AT212" i="3"/>
  <c r="BB212" i="3"/>
  <c r="DR210" i="3"/>
  <c r="BO224" i="3"/>
  <c r="BK210" i="3"/>
  <c r="BF216" i="3"/>
  <c r="BG215" i="3"/>
  <c r="CB216" i="3"/>
  <c r="CC215" i="3"/>
  <c r="BB606" i="3"/>
  <c r="DR444" i="3"/>
  <c r="DS444" i="3" s="1"/>
  <c r="DQ602" i="3"/>
  <c r="DO602" i="3"/>
  <c r="DR411" i="3"/>
  <c r="DS411" i="3" s="1"/>
  <c r="DM422" i="3"/>
  <c r="DO433" i="3"/>
  <c r="DM433" i="3"/>
  <c r="DM466" i="3"/>
  <c r="DR510" i="3"/>
  <c r="DS510" i="3" s="1"/>
  <c r="DM543" i="3"/>
  <c r="DS579" i="3"/>
  <c r="DS595" i="3"/>
  <c r="DQ595" i="3"/>
  <c r="AW606" i="3"/>
  <c r="AV606" i="3"/>
  <c r="AU389" i="3"/>
  <c r="DP389" i="3" s="1"/>
  <c r="DQ389" i="3" s="1"/>
  <c r="DR477" i="3"/>
  <c r="DS477" i="3" s="1"/>
  <c r="DR499" i="3"/>
  <c r="DS499" i="3" s="1"/>
  <c r="DO581" i="3"/>
  <c r="DO591" i="3"/>
  <c r="DM591" i="3"/>
  <c r="DM597" i="3"/>
  <c r="DL606" i="3"/>
  <c r="DM606" i="3" s="1"/>
  <c r="DQ576" i="3"/>
  <c r="DS577" i="3"/>
  <c r="DM580" i="3"/>
  <c r="DQ581" i="3"/>
  <c r="DO586" i="3"/>
  <c r="DQ587" i="3"/>
  <c r="DQ592" i="3"/>
  <c r="DQ597" i="3"/>
  <c r="DO597" i="3"/>
  <c r="AY606" i="3"/>
  <c r="BM280" i="3"/>
  <c r="AU279" i="3"/>
  <c r="DP279" i="3" s="1"/>
  <c r="DQ279" i="3" s="1"/>
  <c r="DM589" i="3"/>
  <c r="DS603" i="3"/>
  <c r="DQ603" i="3"/>
  <c r="DO246" i="3"/>
  <c r="DO345" i="3"/>
  <c r="DQ589" i="3"/>
  <c r="DO589" i="3"/>
  <c r="DK606" i="3"/>
  <c r="DN606" i="3"/>
  <c r="DO606" i="3" s="1"/>
  <c r="DO224" i="3"/>
  <c r="DQ477" i="3"/>
  <c r="DO477" i="3"/>
  <c r="DR488" i="3"/>
  <c r="DS488" i="3" s="1"/>
  <c r="DO599" i="3"/>
  <c r="DM599" i="3"/>
  <c r="DU292" i="5" l="1"/>
  <c r="BP294" i="5"/>
  <c r="BP292" i="5" s="1"/>
  <c r="BP254" i="5"/>
  <c r="DX413" i="5"/>
  <c r="DX380" i="5"/>
  <c r="R215" i="9"/>
  <c r="R183" i="9"/>
  <c r="P206" i="9"/>
  <c r="AE179" i="9"/>
  <c r="AE211" i="9" s="1"/>
  <c r="Q188" i="9"/>
  <c r="P208" i="9"/>
  <c r="AX181" i="9"/>
  <c r="AX213" i="9" s="1"/>
  <c r="P205" i="9"/>
  <c r="CA145" i="9"/>
  <c r="AD213" i="9"/>
  <c r="AD181" i="9"/>
  <c r="P226" i="9"/>
  <c r="R186" i="9"/>
  <c r="R218" i="9" s="1"/>
  <c r="BW130" i="9"/>
  <c r="BX130" i="9" s="1"/>
  <c r="CC130" i="9"/>
  <c r="CC140" i="9"/>
  <c r="BW140" i="9"/>
  <c r="BX140" i="9" s="1"/>
  <c r="X180" i="9"/>
  <c r="X212" i="9" s="1"/>
  <c r="AL204" i="9"/>
  <c r="AL172" i="9"/>
  <c r="AE98" i="9"/>
  <c r="AE67" i="9"/>
  <c r="AF5" i="9"/>
  <c r="BA68" i="9"/>
  <c r="BB6" i="9"/>
  <c r="BA99" i="9"/>
  <c r="K203" i="9"/>
  <c r="K229" i="9" s="1"/>
  <c r="K197" i="9"/>
  <c r="BZ147" i="9"/>
  <c r="D224" i="9"/>
  <c r="P224" i="9" s="1"/>
  <c r="P192" i="9"/>
  <c r="BE216" i="9"/>
  <c r="BQ216" i="9" s="1"/>
  <c r="BQ183" i="9"/>
  <c r="BE217" i="9"/>
  <c r="BQ217" i="9" s="1"/>
  <c r="BQ184" i="9"/>
  <c r="F197" i="9"/>
  <c r="BG204" i="9"/>
  <c r="BG230" i="9" s="1"/>
  <c r="BG197" i="9"/>
  <c r="BK204" i="9"/>
  <c r="BK230" i="9" s="1"/>
  <c r="BK197" i="9"/>
  <c r="BE205" i="9"/>
  <c r="BQ205" i="9" s="1"/>
  <c r="BQ172" i="9"/>
  <c r="BM204" i="9"/>
  <c r="BM230" i="9" s="1"/>
  <c r="BM197" i="9"/>
  <c r="CC142" i="9"/>
  <c r="BW142" i="9"/>
  <c r="BX142" i="9" s="1"/>
  <c r="BU142" i="9"/>
  <c r="BW135" i="9"/>
  <c r="BX135" i="9" s="1"/>
  <c r="CC135" i="9"/>
  <c r="BU135" i="9"/>
  <c r="BW129" i="9"/>
  <c r="BX129" i="9" s="1"/>
  <c r="CC129" i="9"/>
  <c r="BU129" i="9"/>
  <c r="BQ173" i="9"/>
  <c r="BQ176" i="9"/>
  <c r="CC139" i="9"/>
  <c r="BW139" i="9"/>
  <c r="BX139" i="9" s="1"/>
  <c r="P182" i="9"/>
  <c r="CC143" i="9"/>
  <c r="BU143" i="9"/>
  <c r="BW143" i="9"/>
  <c r="BX143" i="9" s="1"/>
  <c r="P171" i="9"/>
  <c r="BZ129" i="9"/>
  <c r="CA129" i="9" s="1"/>
  <c r="H222" i="9"/>
  <c r="H190" i="9"/>
  <c r="P148" i="9"/>
  <c r="AC138" i="9"/>
  <c r="K211" i="9"/>
  <c r="K179" i="9"/>
  <c r="K155" i="9"/>
  <c r="K157" i="9" s="1"/>
  <c r="W175" i="9"/>
  <c r="W207" i="9" s="1"/>
  <c r="V172" i="9"/>
  <c r="V204" i="9" s="1"/>
  <c r="BD92" i="9"/>
  <c r="AD138" i="9"/>
  <c r="Q141" i="9"/>
  <c r="Q131" i="9"/>
  <c r="U120" i="9"/>
  <c r="W27" i="9"/>
  <c r="U103" i="9"/>
  <c r="U72" i="9"/>
  <c r="W10" i="9"/>
  <c r="AJ128" i="9"/>
  <c r="P124" i="9"/>
  <c r="N184" i="9"/>
  <c r="N216" i="9" s="1"/>
  <c r="P216" i="9" s="1"/>
  <c r="AF209" i="9"/>
  <c r="AF177" i="9"/>
  <c r="AZ203" i="9"/>
  <c r="AZ171" i="9"/>
  <c r="Q135" i="9"/>
  <c r="T115" i="9"/>
  <c r="T84" i="9"/>
  <c r="T146" i="9" s="1"/>
  <c r="V22" i="9"/>
  <c r="T91" i="9"/>
  <c r="T153" i="9" s="1"/>
  <c r="AO179" i="9"/>
  <c r="AO211" i="9" s="1"/>
  <c r="AG118" i="9"/>
  <c r="AH25" i="9"/>
  <c r="W108" i="9"/>
  <c r="W77" i="9"/>
  <c r="W139" i="9" s="1"/>
  <c r="AD130" i="9"/>
  <c r="T121" i="9"/>
  <c r="T79" i="9"/>
  <c r="V28" i="9"/>
  <c r="Q137" i="9"/>
  <c r="AC75" i="9"/>
  <c r="AD129" i="9"/>
  <c r="S210" i="9"/>
  <c r="S178" i="9"/>
  <c r="AO67" i="9"/>
  <c r="AO129" i="9" s="1"/>
  <c r="AO98" i="9"/>
  <c r="AQ5" i="9"/>
  <c r="AP5" i="9"/>
  <c r="BV5" i="9" s="1"/>
  <c r="S104" i="9"/>
  <c r="AC104" i="9" s="1"/>
  <c r="BS104" i="9" s="1"/>
  <c r="S73" i="9"/>
  <c r="AN204" i="9"/>
  <c r="AN172" i="9"/>
  <c r="AG138" i="9"/>
  <c r="AM128" i="9"/>
  <c r="AY172" i="9"/>
  <c r="AY204" i="9" s="1"/>
  <c r="R202" i="9"/>
  <c r="R170" i="9"/>
  <c r="AZ131" i="9"/>
  <c r="Q139" i="9"/>
  <c r="BE213" i="9"/>
  <c r="BQ213" i="9" s="1"/>
  <c r="BQ180" i="9"/>
  <c r="BW147" i="9"/>
  <c r="BX147" i="9" s="1"/>
  <c r="CC147" i="9"/>
  <c r="AB170" i="9"/>
  <c r="AD140" i="9"/>
  <c r="AN97" i="9"/>
  <c r="AN66" i="9"/>
  <c r="AO4" i="9"/>
  <c r="R185" i="9"/>
  <c r="R217" i="9" s="1"/>
  <c r="BE218" i="9"/>
  <c r="BQ218" i="9" s="1"/>
  <c r="BQ185" i="9"/>
  <c r="P189" i="9"/>
  <c r="AC192" i="9"/>
  <c r="BJ197" i="9"/>
  <c r="I197" i="9"/>
  <c r="BW128" i="9"/>
  <c r="CC128" i="9"/>
  <c r="BU128" i="9"/>
  <c r="BQ206" i="9"/>
  <c r="BQ209" i="9"/>
  <c r="CA137" i="9"/>
  <c r="P172" i="9"/>
  <c r="E197" i="9"/>
  <c r="BZ142" i="9"/>
  <c r="CA142" i="9" s="1"/>
  <c r="BW145" i="9"/>
  <c r="BX145" i="9" s="1"/>
  <c r="CC145" i="9"/>
  <c r="BU145" i="9"/>
  <c r="CA143" i="9"/>
  <c r="CA153" i="9"/>
  <c r="P173" i="9"/>
  <c r="H155" i="9"/>
  <c r="H157" i="9" s="1"/>
  <c r="O203" i="9"/>
  <c r="S121" i="9"/>
  <c r="U28" i="9"/>
  <c r="S79" i="9"/>
  <c r="J178" i="9"/>
  <c r="J197" i="9" s="1"/>
  <c r="U170" i="9"/>
  <c r="T170" i="9"/>
  <c r="Q134" i="9"/>
  <c r="AW172" i="9"/>
  <c r="AW204" i="9" s="1"/>
  <c r="AB133" i="9"/>
  <c r="S114" i="9"/>
  <c r="S90" i="9"/>
  <c r="S152" i="9" s="1"/>
  <c r="U21" i="9"/>
  <c r="S83" i="9"/>
  <c r="S145" i="9" s="1"/>
  <c r="R195" i="9"/>
  <c r="R227" i="9" s="1"/>
  <c r="V139" i="9"/>
  <c r="G202" i="9"/>
  <c r="G229" i="9" s="1"/>
  <c r="G155" i="9"/>
  <c r="G157" i="9" s="1"/>
  <c r="AC106" i="9"/>
  <c r="BS106" i="9" s="1"/>
  <c r="AA202" i="9"/>
  <c r="AA170" i="9"/>
  <c r="T104" i="9"/>
  <c r="T73" i="9"/>
  <c r="T135" i="9" s="1"/>
  <c r="BD76" i="9"/>
  <c r="BS76" i="9"/>
  <c r="V120" i="9"/>
  <c r="X27" i="9"/>
  <c r="X103" i="9"/>
  <c r="X72" i="9"/>
  <c r="Z10" i="9"/>
  <c r="BA100" i="9"/>
  <c r="BB7" i="9"/>
  <c r="BA69" i="9"/>
  <c r="R108" i="9"/>
  <c r="S15" i="9"/>
  <c r="R77" i="9"/>
  <c r="BQ212" i="9"/>
  <c r="AN174" i="9"/>
  <c r="AN206" i="9" s="1"/>
  <c r="O202" i="9"/>
  <c r="P202" i="9" s="1"/>
  <c r="O155" i="9"/>
  <c r="O157" i="9" s="1"/>
  <c r="Q142" i="9"/>
  <c r="AD154" i="9"/>
  <c r="AG128" i="9"/>
  <c r="AW171" i="9"/>
  <c r="AW203" i="9" s="1"/>
  <c r="R106" i="9"/>
  <c r="R75" i="9"/>
  <c r="AH107" i="9"/>
  <c r="AH76" i="9"/>
  <c r="AH138" i="9" s="1"/>
  <c r="AI14" i="9"/>
  <c r="AZ204" i="9"/>
  <c r="AZ172" i="9"/>
  <c r="D221" i="9"/>
  <c r="P221" i="9" s="1"/>
  <c r="BE215" i="9"/>
  <c r="BQ215" i="9" s="1"/>
  <c r="BQ182" i="9"/>
  <c r="BE222" i="9"/>
  <c r="BQ222" i="9" s="1"/>
  <c r="BQ189" i="9"/>
  <c r="AP192" i="9"/>
  <c r="BF204" i="9"/>
  <c r="BF230" i="9" s="1"/>
  <c r="BF197" i="9"/>
  <c r="I209" i="9"/>
  <c r="I229" i="9" s="1"/>
  <c r="BP197" i="9"/>
  <c r="BT144" i="9"/>
  <c r="BT155" i="9" s="1"/>
  <c r="J204" i="9"/>
  <c r="P204" i="9" s="1"/>
  <c r="E209" i="9"/>
  <c r="BW141" i="9"/>
  <c r="BX141" i="9" s="1"/>
  <c r="BU141" i="9"/>
  <c r="CC141" i="9"/>
  <c r="CC149" i="9"/>
  <c r="BW149" i="9"/>
  <c r="BX149" i="9" s="1"/>
  <c r="BZ140" i="9"/>
  <c r="CA140" i="9" s="1"/>
  <c r="H211" i="9"/>
  <c r="P211" i="9" s="1"/>
  <c r="BZ133" i="9"/>
  <c r="AU173" i="9"/>
  <c r="AU205" i="9" s="1"/>
  <c r="CC137" i="9"/>
  <c r="BW137" i="9"/>
  <c r="BX137" i="9" s="1"/>
  <c r="BU137" i="9"/>
  <c r="AL170" i="9"/>
  <c r="H193" i="9"/>
  <c r="P193" i="9" s="1"/>
  <c r="BZ135" i="9"/>
  <c r="CA135" i="9" s="1"/>
  <c r="AB172" i="9"/>
  <c r="AB204" i="9" s="1"/>
  <c r="L197" i="9"/>
  <c r="J181" i="9"/>
  <c r="J213" i="9" s="1"/>
  <c r="P213" i="9" s="1"/>
  <c r="AE138" i="9"/>
  <c r="AD71" i="9"/>
  <c r="AE9" i="9"/>
  <c r="AD102" i="9"/>
  <c r="D32" i="9"/>
  <c r="Q152" i="9"/>
  <c r="X133" i="9"/>
  <c r="AJ98" i="9"/>
  <c r="AJ67" i="9"/>
  <c r="AJ129" i="9" s="1"/>
  <c r="T110" i="9"/>
  <c r="T85" i="9"/>
  <c r="T147" i="9" s="1"/>
  <c r="V17" i="9"/>
  <c r="AE135" i="9"/>
  <c r="AD179" i="9"/>
  <c r="S115" i="9"/>
  <c r="S84" i="9"/>
  <c r="U22" i="9"/>
  <c r="S91" i="9"/>
  <c r="S153" i="9" s="1"/>
  <c r="AY108" i="9"/>
  <c r="AZ15" i="9"/>
  <c r="AY77" i="9"/>
  <c r="AY139" i="9" s="1"/>
  <c r="AO100" i="9"/>
  <c r="AQ7" i="9"/>
  <c r="AP7" i="9"/>
  <c r="AO69" i="9"/>
  <c r="AO131" i="9" s="1"/>
  <c r="BB103" i="9"/>
  <c r="BB72" i="9"/>
  <c r="BB134" i="9" s="1"/>
  <c r="BC10" i="9"/>
  <c r="AN171" i="9"/>
  <c r="AN203" i="9" s="1"/>
  <c r="J183" i="9"/>
  <c r="J215" i="9" s="1"/>
  <c r="P215" i="9" s="1"/>
  <c r="U122" i="9"/>
  <c r="U80" i="9"/>
  <c r="W29" i="9"/>
  <c r="W130" i="9"/>
  <c r="N211" i="9"/>
  <c r="N179" i="9"/>
  <c r="P179" i="9" s="1"/>
  <c r="V208" i="9"/>
  <c r="V176" i="9"/>
  <c r="AM176" i="9"/>
  <c r="AM208" i="9" s="1"/>
  <c r="P190" i="9"/>
  <c r="P185" i="9"/>
  <c r="BE211" i="9"/>
  <c r="BQ211" i="9" s="1"/>
  <c r="BQ178" i="9"/>
  <c r="BC192" i="9"/>
  <c r="BE227" i="9"/>
  <c r="BQ227" i="9" s="1"/>
  <c r="BQ194" i="9"/>
  <c r="BO197" i="9"/>
  <c r="BO204" i="9"/>
  <c r="BO230" i="9" s="1"/>
  <c r="BW134" i="9"/>
  <c r="BX134" i="9" s="1"/>
  <c r="CC134" i="9"/>
  <c r="BW146" i="9"/>
  <c r="BX146" i="9" s="1"/>
  <c r="CC146" i="9"/>
  <c r="BU146" i="9"/>
  <c r="P178" i="9"/>
  <c r="BU140" i="9"/>
  <c r="P214" i="9"/>
  <c r="P175" i="9"/>
  <c r="P217" i="9"/>
  <c r="BW138" i="9"/>
  <c r="BX138" i="9" s="1"/>
  <c r="BU138" i="9"/>
  <c r="CC138" i="9"/>
  <c r="BZ130" i="9"/>
  <c r="CA130" i="9" s="1"/>
  <c r="BH197" i="9"/>
  <c r="M219" i="9"/>
  <c r="P219" i="9" s="1"/>
  <c r="M187" i="9"/>
  <c r="AV203" i="9"/>
  <c r="AV171" i="9"/>
  <c r="AE181" i="9"/>
  <c r="AE213" i="9" s="1"/>
  <c r="AD135" i="9"/>
  <c r="AE128" i="9"/>
  <c r="AD132" i="9"/>
  <c r="AL171" i="9"/>
  <c r="AL203" i="9" s="1"/>
  <c r="AD128" i="9"/>
  <c r="M202" i="9"/>
  <c r="M155" i="9"/>
  <c r="M157" i="9" s="1"/>
  <c r="L202" i="9"/>
  <c r="L229" i="9" s="1"/>
  <c r="L155" i="9"/>
  <c r="L157" i="9" s="1"/>
  <c r="Q132" i="9"/>
  <c r="Y203" i="9"/>
  <c r="Y171" i="9"/>
  <c r="S111" i="9"/>
  <c r="S142" i="9" s="1"/>
  <c r="U18" i="9"/>
  <c r="S86" i="9"/>
  <c r="S148" i="9" s="1"/>
  <c r="AQ174" i="9"/>
  <c r="BC174" i="9" s="1"/>
  <c r="BC132" i="9"/>
  <c r="R189" i="9"/>
  <c r="R221" i="9" s="1"/>
  <c r="Q153" i="9"/>
  <c r="H191" i="9"/>
  <c r="P191" i="9" s="1"/>
  <c r="AA100" i="9"/>
  <c r="AA69" i="9"/>
  <c r="AB7" i="9"/>
  <c r="BD78" i="9"/>
  <c r="BS78" i="9"/>
  <c r="BA176" i="9"/>
  <c r="BA208" i="9" s="1"/>
  <c r="R31" i="9"/>
  <c r="S170" i="9"/>
  <c r="AO103" i="9"/>
  <c r="AQ10" i="9"/>
  <c r="AP10" i="9"/>
  <c r="AO72" i="9"/>
  <c r="AF117" i="9"/>
  <c r="AG24" i="9"/>
  <c r="AF212" i="9"/>
  <c r="AF180" i="9"/>
  <c r="AJ172" i="9"/>
  <c r="AJ204" i="9" s="1"/>
  <c r="R219" i="9"/>
  <c r="R187" i="9"/>
  <c r="W105" i="9"/>
  <c r="W74" i="9"/>
  <c r="Y12" i="9"/>
  <c r="BE208" i="9"/>
  <c r="BQ208" i="9" s="1"/>
  <c r="BQ175" i="9"/>
  <c r="AF128" i="9"/>
  <c r="AF206" i="9"/>
  <c r="AF174" i="9"/>
  <c r="D222" i="9"/>
  <c r="H217" i="9"/>
  <c r="BE221" i="9"/>
  <c r="BQ221" i="9" s="1"/>
  <c r="BQ188" i="9"/>
  <c r="BZ146" i="9"/>
  <c r="CA146" i="9" s="1"/>
  <c r="BQ174" i="9"/>
  <c r="BW151" i="9"/>
  <c r="BX151" i="9" s="1"/>
  <c r="CC151" i="9"/>
  <c r="BI204" i="9"/>
  <c r="BI230" i="9" s="1"/>
  <c r="BI197" i="9"/>
  <c r="BW133" i="9"/>
  <c r="BX133" i="9" s="1"/>
  <c r="CC133" i="9"/>
  <c r="BU133" i="9"/>
  <c r="CC152" i="9"/>
  <c r="BW152" i="9"/>
  <c r="BX152" i="9" s="1"/>
  <c r="F209" i="9"/>
  <c r="F229" i="9" s="1"/>
  <c r="D210" i="9"/>
  <c r="P181" i="9"/>
  <c r="J207" i="9"/>
  <c r="P207" i="9" s="1"/>
  <c r="BZ141" i="9"/>
  <c r="CA141" i="9" s="1"/>
  <c r="BZ138" i="9"/>
  <c r="CA138" i="9" s="1"/>
  <c r="BZ131" i="9"/>
  <c r="CA131" i="9" s="1"/>
  <c r="R142" i="9"/>
  <c r="W180" i="9"/>
  <c r="AC180" i="9" s="1"/>
  <c r="AK172" i="9"/>
  <c r="AK204" i="9" s="1"/>
  <c r="H209" i="9"/>
  <c r="Q133" i="9"/>
  <c r="AC71" i="9"/>
  <c r="Q148" i="9"/>
  <c r="AR106" i="9"/>
  <c r="AR75" i="9"/>
  <c r="AR137" i="9" s="1"/>
  <c r="AS13" i="9"/>
  <c r="Q128" i="9"/>
  <c r="AC66" i="9"/>
  <c r="Q93" i="9"/>
  <c r="Q145" i="9"/>
  <c r="R177" i="9"/>
  <c r="R209" i="9" s="1"/>
  <c r="AQ137" i="9"/>
  <c r="AV131" i="9"/>
  <c r="U175" i="9"/>
  <c r="U207" i="9" s="1"/>
  <c r="AH108" i="9"/>
  <c r="AH77" i="9"/>
  <c r="AH139" i="9" s="1"/>
  <c r="AI15" i="9"/>
  <c r="Q214" i="9"/>
  <c r="AC214" i="9" s="1"/>
  <c r="Q182" i="9"/>
  <c r="AC182" i="9" s="1"/>
  <c r="AC140" i="9"/>
  <c r="P93" i="9"/>
  <c r="T89" i="9"/>
  <c r="T151" i="9" s="1"/>
  <c r="T113" i="9"/>
  <c r="V20" i="9"/>
  <c r="T82" i="9"/>
  <c r="AN208" i="9"/>
  <c r="AN176" i="9"/>
  <c r="BD67" i="9"/>
  <c r="BS67" i="9"/>
  <c r="R136" i="9"/>
  <c r="T114" i="9"/>
  <c r="V21" i="9"/>
  <c r="T90" i="9"/>
  <c r="T152" i="9" s="1"/>
  <c r="T83" i="9"/>
  <c r="T145" i="9" s="1"/>
  <c r="U178" i="9"/>
  <c r="U210" i="9" s="1"/>
  <c r="BE197" i="9"/>
  <c r="BE204" i="9"/>
  <c r="BQ171" i="9"/>
  <c r="CA151" i="9"/>
  <c r="BE210" i="9"/>
  <c r="BQ210" i="9" s="1"/>
  <c r="BQ177" i="9"/>
  <c r="BE219" i="9"/>
  <c r="BQ219" i="9" s="1"/>
  <c r="BQ186" i="9"/>
  <c r="BE225" i="9"/>
  <c r="BQ225" i="9" s="1"/>
  <c r="BQ191" i="9"/>
  <c r="BE226" i="9"/>
  <c r="BQ226" i="9" s="1"/>
  <c r="BQ193" i="9"/>
  <c r="H227" i="9"/>
  <c r="P227" i="9" s="1"/>
  <c r="P195" i="9"/>
  <c r="P188" i="9"/>
  <c r="BN197" i="9"/>
  <c r="BN204" i="9"/>
  <c r="BN230" i="9" s="1"/>
  <c r="BW136" i="9"/>
  <c r="BX136" i="9" s="1"/>
  <c r="CC136" i="9"/>
  <c r="BW132" i="9"/>
  <c r="BX132" i="9" s="1"/>
  <c r="CC132" i="9"/>
  <c r="D197" i="9"/>
  <c r="P177" i="9"/>
  <c r="P176" i="9"/>
  <c r="P154" i="9"/>
  <c r="BW148" i="9"/>
  <c r="BX148" i="9" s="1"/>
  <c r="CC148" i="9"/>
  <c r="BU139" i="9"/>
  <c r="AF181" i="9"/>
  <c r="AF213" i="9" s="1"/>
  <c r="AM174" i="9"/>
  <c r="AM206" i="9" s="1"/>
  <c r="AM171" i="9"/>
  <c r="AM203" i="9" s="1"/>
  <c r="W170" i="9"/>
  <c r="W202" i="9" s="1"/>
  <c r="V202" i="9"/>
  <c r="V170" i="9"/>
  <c r="BU130" i="9"/>
  <c r="O212" i="9"/>
  <c r="P212" i="9" s="1"/>
  <c r="O180" i="9"/>
  <c r="P180" i="9" s="1"/>
  <c r="BD68" i="9"/>
  <c r="BS68" i="9"/>
  <c r="M197" i="9"/>
  <c r="AN179" i="9"/>
  <c r="AN211" i="9" s="1"/>
  <c r="AZ176" i="9"/>
  <c r="AZ208" i="9" s="1"/>
  <c r="AJ173" i="9"/>
  <c r="AJ205" i="9" s="1"/>
  <c r="AK179" i="9"/>
  <c r="AK211" i="9" s="1"/>
  <c r="AY173" i="9"/>
  <c r="AY205" i="9" s="1"/>
  <c r="AG104" i="9"/>
  <c r="AH11" i="9"/>
  <c r="AG73" i="9"/>
  <c r="Q124" i="9"/>
  <c r="AC97" i="9"/>
  <c r="P187" i="9"/>
  <c r="S176" i="9"/>
  <c r="S208" i="9" s="1"/>
  <c r="Y139" i="9"/>
  <c r="AE99" i="9"/>
  <c r="AE68" i="9"/>
  <c r="AE130" i="9" s="1"/>
  <c r="AF6" i="9"/>
  <c r="S174" i="9"/>
  <c r="S206" i="9" s="1"/>
  <c r="S110" i="9"/>
  <c r="U17" i="9"/>
  <c r="S85" i="9"/>
  <c r="S147" i="9" s="1"/>
  <c r="R206" i="9"/>
  <c r="R174" i="9"/>
  <c r="V122" i="9"/>
  <c r="V80" i="9"/>
  <c r="X29" i="9"/>
  <c r="AG139" i="9"/>
  <c r="AK131" i="9"/>
  <c r="Q149" i="9"/>
  <c r="Q136" i="9"/>
  <c r="Q143" i="9"/>
  <c r="AN131" i="9"/>
  <c r="BU134" i="9"/>
  <c r="R193" i="9"/>
  <c r="R225" i="9" s="1"/>
  <c r="Q171" i="9"/>
  <c r="AC171" i="9" s="1"/>
  <c r="AC129" i="9"/>
  <c r="Q151" i="9"/>
  <c r="T74" i="9"/>
  <c r="V12" i="9"/>
  <c r="T105" i="9"/>
  <c r="AG101" i="9"/>
  <c r="AP101" i="9" s="1"/>
  <c r="AG70" i="9"/>
  <c r="AG132" i="9" s="1"/>
  <c r="R223" i="9"/>
  <c r="R191" i="9"/>
  <c r="T111" i="9"/>
  <c r="T142" i="9" s="1"/>
  <c r="T86" i="9"/>
  <c r="T148" i="9" s="1"/>
  <c r="V18" i="9"/>
  <c r="BE214" i="9"/>
  <c r="BQ214" i="9" s="1"/>
  <c r="BQ181" i="9"/>
  <c r="BE220" i="9"/>
  <c r="BQ220" i="9" s="1"/>
  <c r="BQ187" i="9"/>
  <c r="P174" i="9"/>
  <c r="Q144" i="9"/>
  <c r="BE223" i="9"/>
  <c r="BQ223" i="9" s="1"/>
  <c r="BQ190" i="9"/>
  <c r="P220" i="9"/>
  <c r="BL204" i="9"/>
  <c r="BL230" i="9" s="1"/>
  <c r="BL197" i="9"/>
  <c r="BW131" i="9"/>
  <c r="BX131" i="9" s="1"/>
  <c r="CC131" i="9"/>
  <c r="BU131" i="9"/>
  <c r="P186" i="9"/>
  <c r="BQ179" i="9"/>
  <c r="P209" i="9"/>
  <c r="D229" i="9"/>
  <c r="P184" i="9"/>
  <c r="G197" i="9"/>
  <c r="BZ134" i="9"/>
  <c r="CA134" i="9" s="1"/>
  <c r="AV206" i="9"/>
  <c r="AV174" i="9"/>
  <c r="AT204" i="9"/>
  <c r="AT172" i="9"/>
  <c r="N197" i="9"/>
  <c r="N202" i="9"/>
  <c r="N155" i="9"/>
  <c r="N157" i="9" s="1"/>
  <c r="H218" i="9"/>
  <c r="P218" i="9" s="1"/>
  <c r="H186" i="9"/>
  <c r="H197" i="9" s="1"/>
  <c r="U204" i="9"/>
  <c r="U172" i="9"/>
  <c r="T176" i="9"/>
  <c r="T208" i="9" s="1"/>
  <c r="BZ132" i="9"/>
  <c r="CA132" i="9" s="1"/>
  <c r="AC130" i="9"/>
  <c r="AE109" i="9"/>
  <c r="AE78" i="9"/>
  <c r="AE140" i="9" s="1"/>
  <c r="AF16" i="9"/>
  <c r="AL134" i="9"/>
  <c r="BA98" i="9"/>
  <c r="BA67" i="9"/>
  <c r="BA129" i="9" s="1"/>
  <c r="BB5" i="9"/>
  <c r="AE92" i="9"/>
  <c r="AE154" i="9" s="1"/>
  <c r="AE196" i="9" s="1"/>
  <c r="AE116" i="9"/>
  <c r="AF23" i="9"/>
  <c r="AF106" i="9"/>
  <c r="AF75" i="9"/>
  <c r="AG13" i="9"/>
  <c r="AU130" i="9"/>
  <c r="AH97" i="9"/>
  <c r="AH66" i="9"/>
  <c r="R146" i="9"/>
  <c r="AX98" i="9"/>
  <c r="AX67" i="9"/>
  <c r="AX129" i="9" s="1"/>
  <c r="Z173" i="9"/>
  <c r="Z205" i="9" s="1"/>
  <c r="AI170" i="9"/>
  <c r="Q147" i="9"/>
  <c r="T101" i="9"/>
  <c r="T70" i="9"/>
  <c r="AC70" i="9" s="1"/>
  <c r="AO99" i="9"/>
  <c r="AQ6" i="9"/>
  <c r="AO68" i="9"/>
  <c r="AP6" i="9"/>
  <c r="BV6" i="9" s="1"/>
  <c r="E202" i="9"/>
  <c r="E155" i="9"/>
  <c r="E157" i="9" s="1"/>
  <c r="BV128" i="9"/>
  <c r="P128" i="9"/>
  <c r="S112" i="9"/>
  <c r="S81" i="9"/>
  <c r="S87" i="9"/>
  <c r="S149" i="9" s="1"/>
  <c r="U19" i="9"/>
  <c r="Z170" i="9"/>
  <c r="Z202" i="9" s="1"/>
  <c r="S113" i="9"/>
  <c r="S89" i="9"/>
  <c r="S151" i="9" s="1"/>
  <c r="U20" i="9"/>
  <c r="S82" i="9"/>
  <c r="S144" i="9" s="1"/>
  <c r="AK128" i="9"/>
  <c r="R194" i="9"/>
  <c r="R226" i="9" s="1"/>
  <c r="T112" i="9"/>
  <c r="T87" i="9"/>
  <c r="T149" i="9" s="1"/>
  <c r="V19" i="9"/>
  <c r="T81" i="9"/>
  <c r="T143" i="9" s="1"/>
  <c r="R190" i="9"/>
  <c r="R222" i="9" s="1"/>
  <c r="AI171" i="9"/>
  <c r="AI203" i="9" s="1"/>
  <c r="P205" i="8"/>
  <c r="Q185" i="8"/>
  <c r="P225" i="8"/>
  <c r="AN172" i="8"/>
  <c r="AN204" i="8" s="1"/>
  <c r="BE207" i="8"/>
  <c r="BQ207" i="8" s="1"/>
  <c r="BQ174" i="8"/>
  <c r="BZ147" i="8"/>
  <c r="BP204" i="8"/>
  <c r="BP230" i="8" s="1"/>
  <c r="BP197" i="8"/>
  <c r="G197" i="8"/>
  <c r="BE197" i="8"/>
  <c r="BE221" i="8"/>
  <c r="BQ221" i="8" s="1"/>
  <c r="BQ188" i="8"/>
  <c r="K203" i="8"/>
  <c r="BE209" i="8"/>
  <c r="BQ209" i="8" s="1"/>
  <c r="BQ176" i="8"/>
  <c r="BE217" i="8"/>
  <c r="BQ217" i="8" s="1"/>
  <c r="BQ184" i="8"/>
  <c r="D197" i="8"/>
  <c r="F197" i="8"/>
  <c r="BZ145" i="8"/>
  <c r="E197" i="8"/>
  <c r="BW143" i="8"/>
  <c r="BX143" i="8" s="1"/>
  <c r="CC143" i="8"/>
  <c r="BU143" i="8"/>
  <c r="BZ142" i="8"/>
  <c r="Q182" i="8"/>
  <c r="AC182" i="8" s="1"/>
  <c r="AC140" i="8"/>
  <c r="BC206" i="8"/>
  <c r="M202" i="8"/>
  <c r="M155" i="8"/>
  <c r="M157" i="8" s="1"/>
  <c r="AJ170" i="8"/>
  <c r="AJ202" i="8" s="1"/>
  <c r="G202" i="8"/>
  <c r="G229" i="8" s="1"/>
  <c r="G155" i="8"/>
  <c r="G157" i="8" s="1"/>
  <c r="Q151" i="8"/>
  <c r="J178" i="8"/>
  <c r="J210" i="8" s="1"/>
  <c r="P210" i="8" s="1"/>
  <c r="Q133" i="8"/>
  <c r="Z202" i="8"/>
  <c r="Z170" i="8"/>
  <c r="AZ171" i="8"/>
  <c r="AZ203" i="8" s="1"/>
  <c r="AM176" i="8"/>
  <c r="AM208" i="8" s="1"/>
  <c r="W202" i="8"/>
  <c r="W170" i="8"/>
  <c r="AL106" i="8"/>
  <c r="AL75" i="8"/>
  <c r="R146" i="8"/>
  <c r="AO137" i="8"/>
  <c r="U133" i="8"/>
  <c r="AX98" i="8"/>
  <c r="AX67" i="8"/>
  <c r="AE139" i="8"/>
  <c r="AZ100" i="8"/>
  <c r="BA7" i="8"/>
  <c r="AZ69" i="8"/>
  <c r="AE109" i="8"/>
  <c r="AE78" i="8"/>
  <c r="AE140" i="8" s="1"/>
  <c r="AF16" i="8"/>
  <c r="AQ99" i="8"/>
  <c r="AQ68" i="8"/>
  <c r="AR6" i="8"/>
  <c r="Q128" i="8"/>
  <c r="Q93" i="8"/>
  <c r="AC66" i="8"/>
  <c r="R144" i="8"/>
  <c r="AZ130" i="8"/>
  <c r="AN97" i="8"/>
  <c r="AN66" i="8"/>
  <c r="AO4" i="8"/>
  <c r="AJ99" i="8"/>
  <c r="AJ68" i="8"/>
  <c r="AJ130" i="8" s="1"/>
  <c r="T112" i="8"/>
  <c r="T87" i="8"/>
  <c r="T149" i="8" s="1"/>
  <c r="T81" i="8"/>
  <c r="V19" i="8"/>
  <c r="AB133" i="8"/>
  <c r="BW147" i="8"/>
  <c r="BX147" i="8" s="1"/>
  <c r="CC147" i="8"/>
  <c r="BJ204" i="8"/>
  <c r="BJ230" i="8" s="1"/>
  <c r="BJ197" i="8"/>
  <c r="D224" i="8"/>
  <c r="P224" i="8" s="1"/>
  <c r="P192" i="8"/>
  <c r="BU149" i="8"/>
  <c r="CC149" i="8"/>
  <c r="BW149" i="8"/>
  <c r="BX149" i="8" s="1"/>
  <c r="O227" i="8"/>
  <c r="O195" i="8"/>
  <c r="CC135" i="8"/>
  <c r="BW135" i="8"/>
  <c r="BX135" i="8" s="1"/>
  <c r="BU135" i="8"/>
  <c r="K217" i="8"/>
  <c r="P217" i="8" s="1"/>
  <c r="K185" i="8"/>
  <c r="P185" i="8" s="1"/>
  <c r="S91" i="8"/>
  <c r="S115" i="8"/>
  <c r="S84" i="8"/>
  <c r="S146" i="8" s="1"/>
  <c r="U22" i="8"/>
  <c r="AH172" i="8"/>
  <c r="AH204" i="8" s="1"/>
  <c r="AD154" i="8"/>
  <c r="Q144" i="8"/>
  <c r="Z181" i="8"/>
  <c r="Z213" i="8" s="1"/>
  <c r="BD76" i="8"/>
  <c r="BS76" i="8"/>
  <c r="AE107" i="8"/>
  <c r="AE76" i="8"/>
  <c r="AF14" i="8"/>
  <c r="O155" i="8"/>
  <c r="O157" i="8" s="1"/>
  <c r="V170" i="8"/>
  <c r="AY103" i="8"/>
  <c r="AY72" i="8"/>
  <c r="AZ10" i="8"/>
  <c r="AE97" i="8"/>
  <c r="AE66" i="8"/>
  <c r="AF4" i="8"/>
  <c r="R195" i="8"/>
  <c r="R227" i="8" s="1"/>
  <c r="BV6" i="8"/>
  <c r="T114" i="8"/>
  <c r="T90" i="8"/>
  <c r="T83" i="8"/>
  <c r="V21" i="8"/>
  <c r="AD140" i="8"/>
  <c r="AG117" i="8"/>
  <c r="AH24" i="8"/>
  <c r="BB99" i="8"/>
  <c r="BB68" i="8"/>
  <c r="BC6" i="8"/>
  <c r="BT6" i="8" s="1"/>
  <c r="AN176" i="8"/>
  <c r="AN208" i="8" s="1"/>
  <c r="BB98" i="8"/>
  <c r="BB67" i="8"/>
  <c r="BC5" i="8"/>
  <c r="R191" i="8"/>
  <c r="R223" i="8" s="1"/>
  <c r="Q137" i="8"/>
  <c r="P186" i="8"/>
  <c r="CA135" i="8"/>
  <c r="BL204" i="8"/>
  <c r="BL230" i="8" s="1"/>
  <c r="BL197" i="8"/>
  <c r="BG204" i="8"/>
  <c r="BG230" i="8" s="1"/>
  <c r="BG197" i="8"/>
  <c r="CA141" i="8"/>
  <c r="BI197" i="8"/>
  <c r="BE219" i="8"/>
  <c r="BQ219" i="8" s="1"/>
  <c r="BQ186" i="8"/>
  <c r="BE220" i="8"/>
  <c r="BQ220" i="8" s="1"/>
  <c r="BQ187" i="8"/>
  <c r="BE216" i="8"/>
  <c r="BQ216" i="8" s="1"/>
  <c r="BQ183" i="8"/>
  <c r="BE227" i="8"/>
  <c r="BQ227" i="8" s="1"/>
  <c r="BQ194" i="8"/>
  <c r="BW146" i="8"/>
  <c r="BX146" i="8" s="1"/>
  <c r="CC146" i="8"/>
  <c r="BU141" i="8"/>
  <c r="CC141" i="8"/>
  <c r="BW141" i="8"/>
  <c r="BX141" i="8" s="1"/>
  <c r="CC142" i="8"/>
  <c r="BW142" i="8"/>
  <c r="BX142" i="8" s="1"/>
  <c r="I197" i="8"/>
  <c r="CC133" i="8"/>
  <c r="BW133" i="8"/>
  <c r="BX133" i="8" s="1"/>
  <c r="BU133" i="8"/>
  <c r="M194" i="8"/>
  <c r="M197" i="8" s="1"/>
  <c r="M203" i="8"/>
  <c r="S114" i="8"/>
  <c r="S83" i="8"/>
  <c r="S90" i="8"/>
  <c r="U21" i="8"/>
  <c r="AB170" i="8"/>
  <c r="AI170" i="8"/>
  <c r="AI202" i="8" s="1"/>
  <c r="R202" i="8"/>
  <c r="R170" i="8"/>
  <c r="AE104" i="8"/>
  <c r="AE73" i="8"/>
  <c r="AE135" i="8" s="1"/>
  <c r="AF11" i="8"/>
  <c r="AN211" i="8"/>
  <c r="AN179" i="8"/>
  <c r="AC68" i="8"/>
  <c r="Q131" i="8"/>
  <c r="O229" i="8"/>
  <c r="S105" i="8"/>
  <c r="S74" i="8"/>
  <c r="U12" i="8"/>
  <c r="AH171" i="8"/>
  <c r="AH203" i="8" s="1"/>
  <c r="T105" i="8"/>
  <c r="T74" i="8"/>
  <c r="T136" i="8" s="1"/>
  <c r="V12" i="8"/>
  <c r="AD130" i="8"/>
  <c r="R226" i="8"/>
  <c r="R194" i="8"/>
  <c r="BA172" i="8"/>
  <c r="BA204" i="8" s="1"/>
  <c r="Q124" i="8"/>
  <c r="AC97" i="8"/>
  <c r="R225" i="8"/>
  <c r="R193" i="8"/>
  <c r="AO103" i="8"/>
  <c r="AO72" i="8"/>
  <c r="AO134" i="8" s="1"/>
  <c r="AQ10" i="8"/>
  <c r="AP10" i="8"/>
  <c r="S172" i="8"/>
  <c r="AC172" i="8" s="1"/>
  <c r="AM203" i="8"/>
  <c r="AM171" i="8"/>
  <c r="S122" i="8"/>
  <c r="S80" i="8"/>
  <c r="U29" i="8"/>
  <c r="R185" i="8"/>
  <c r="R217" i="8" s="1"/>
  <c r="AN131" i="8"/>
  <c r="R75" i="8"/>
  <c r="R137" i="8" s="1"/>
  <c r="R106" i="8"/>
  <c r="BO204" i="8"/>
  <c r="BO230" i="8" s="1"/>
  <c r="BO197" i="8"/>
  <c r="BE210" i="8"/>
  <c r="BQ210" i="8" s="1"/>
  <c r="BQ177" i="8"/>
  <c r="BE211" i="8"/>
  <c r="BQ211" i="8" s="1"/>
  <c r="BQ178" i="8"/>
  <c r="BE226" i="8"/>
  <c r="BQ226" i="8" s="1"/>
  <c r="BQ193" i="8"/>
  <c r="AP192" i="8"/>
  <c r="P188" i="8"/>
  <c r="P181" i="8"/>
  <c r="P175" i="8"/>
  <c r="CC131" i="8"/>
  <c r="BW131" i="8"/>
  <c r="BX131" i="8" s="1"/>
  <c r="BU131" i="8"/>
  <c r="P172" i="8"/>
  <c r="BT155" i="8"/>
  <c r="CC128" i="8"/>
  <c r="BW128" i="8"/>
  <c r="P124" i="8"/>
  <c r="BQ93" i="8"/>
  <c r="S113" i="8"/>
  <c r="S82" i="8"/>
  <c r="S144" i="8" s="1"/>
  <c r="S89" i="8"/>
  <c r="U20" i="8"/>
  <c r="Q153" i="8"/>
  <c r="BV128" i="8"/>
  <c r="AL176" i="8"/>
  <c r="AL208" i="8" s="1"/>
  <c r="AE174" i="8"/>
  <c r="AE206" i="8" s="1"/>
  <c r="Q129" i="8"/>
  <c r="AC67" i="8"/>
  <c r="T103" i="8"/>
  <c r="T72" i="8"/>
  <c r="V10" i="8"/>
  <c r="W175" i="8"/>
  <c r="W207" i="8" s="1"/>
  <c r="AB206" i="8"/>
  <c r="AB174" i="8"/>
  <c r="N203" i="8"/>
  <c r="N171" i="8"/>
  <c r="N197" i="8" s="1"/>
  <c r="N202" i="8"/>
  <c r="N229" i="8" s="1"/>
  <c r="N155" i="8"/>
  <c r="N157" i="8" s="1"/>
  <c r="R102" i="8"/>
  <c r="R71" i="8"/>
  <c r="S9" i="8"/>
  <c r="T111" i="8"/>
  <c r="T86" i="8"/>
  <c r="T148" i="8" s="1"/>
  <c r="V18" i="8"/>
  <c r="Q136" i="8"/>
  <c r="S174" i="8"/>
  <c r="S206" i="8" s="1"/>
  <c r="R210" i="8"/>
  <c r="R178" i="8"/>
  <c r="R187" i="8"/>
  <c r="R219" i="8" s="1"/>
  <c r="R174" i="8"/>
  <c r="R206" i="8" s="1"/>
  <c r="AG101" i="8"/>
  <c r="AP101" i="8" s="1"/>
  <c r="AG70" i="8"/>
  <c r="AY108" i="8"/>
  <c r="AY77" i="8"/>
  <c r="AZ15" i="8"/>
  <c r="W108" i="8"/>
  <c r="W77" i="8"/>
  <c r="W139" i="8" s="1"/>
  <c r="Q142" i="8"/>
  <c r="AC106" i="8"/>
  <c r="BS106" i="8" s="1"/>
  <c r="D222" i="8"/>
  <c r="P222" i="8" s="1"/>
  <c r="CA133" i="8"/>
  <c r="BF197" i="8"/>
  <c r="BE214" i="8"/>
  <c r="BQ214" i="8" s="1"/>
  <c r="BQ181" i="8"/>
  <c r="BE222" i="8"/>
  <c r="BQ222" i="8" s="1"/>
  <c r="BQ189" i="8"/>
  <c r="H227" i="8"/>
  <c r="P227" i="8" s="1"/>
  <c r="P195" i="8"/>
  <c r="D220" i="8"/>
  <c r="BZ137" i="8"/>
  <c r="H213" i="8"/>
  <c r="J207" i="8"/>
  <c r="P207" i="8" s="1"/>
  <c r="P173" i="8"/>
  <c r="J208" i="8"/>
  <c r="P208" i="8" s="1"/>
  <c r="CC129" i="8"/>
  <c r="BW129" i="8"/>
  <c r="BX129" i="8" s="1"/>
  <c r="BZ139" i="8"/>
  <c r="BZ129" i="8"/>
  <c r="CA129" i="8" s="1"/>
  <c r="P174" i="8"/>
  <c r="I229" i="8"/>
  <c r="J204" i="8"/>
  <c r="P204" i="8" s="1"/>
  <c r="BU128" i="8"/>
  <c r="P171" i="8"/>
  <c r="H226" i="8"/>
  <c r="H194" i="8"/>
  <c r="P194" i="8" s="1"/>
  <c r="BZ138" i="8"/>
  <c r="CA138" i="8" s="1"/>
  <c r="J184" i="8"/>
  <c r="P184" i="8" s="1"/>
  <c r="H221" i="8"/>
  <c r="P221" i="8" s="1"/>
  <c r="H189" i="8"/>
  <c r="P189" i="8" s="1"/>
  <c r="P147" i="8"/>
  <c r="S112" i="8"/>
  <c r="S87" i="8"/>
  <c r="S149" i="8" s="1"/>
  <c r="S81" i="8"/>
  <c r="S143" i="8" s="1"/>
  <c r="U19" i="8"/>
  <c r="T202" i="8"/>
  <c r="T170" i="8"/>
  <c r="Q146" i="8"/>
  <c r="AD135" i="8"/>
  <c r="AA170" i="8"/>
  <c r="Q149" i="8"/>
  <c r="H177" i="8"/>
  <c r="P128" i="8"/>
  <c r="K215" i="8"/>
  <c r="P215" i="8" s="1"/>
  <c r="K183" i="8"/>
  <c r="P183" i="8" s="1"/>
  <c r="AJ205" i="8"/>
  <c r="AJ173" i="8"/>
  <c r="O197" i="8"/>
  <c r="AD137" i="8"/>
  <c r="R222" i="8"/>
  <c r="R190" i="8"/>
  <c r="R31" i="8"/>
  <c r="AE98" i="8"/>
  <c r="AF5" i="8"/>
  <c r="AE67" i="8"/>
  <c r="AE129" i="8" s="1"/>
  <c r="AF132" i="8"/>
  <c r="T121" i="8"/>
  <c r="T79" i="8"/>
  <c r="T141" i="8" s="1"/>
  <c r="V28" i="8"/>
  <c r="AX139" i="8"/>
  <c r="S208" i="8"/>
  <c r="S176" i="8"/>
  <c r="V139" i="8"/>
  <c r="Q139" i="8"/>
  <c r="AI130" i="8"/>
  <c r="R142" i="8"/>
  <c r="AU130" i="8"/>
  <c r="BK204" i="8"/>
  <c r="BK230" i="8" s="1"/>
  <c r="BK197" i="8"/>
  <c r="P179" i="8"/>
  <c r="BE215" i="8"/>
  <c r="BQ215" i="8" s="1"/>
  <c r="BQ182" i="8"/>
  <c r="BE212" i="8"/>
  <c r="BQ212" i="8" s="1"/>
  <c r="BQ179" i="8"/>
  <c r="CC145" i="8"/>
  <c r="BW145" i="8"/>
  <c r="BX145" i="8" s="1"/>
  <c r="CC137" i="8"/>
  <c r="BW137" i="8"/>
  <c r="BX137" i="8" s="1"/>
  <c r="CC138" i="8"/>
  <c r="BW138" i="8"/>
  <c r="BX138" i="8" s="1"/>
  <c r="CC151" i="8"/>
  <c r="BW151" i="8"/>
  <c r="BX151" i="8" s="1"/>
  <c r="BU151" i="8"/>
  <c r="CC139" i="8"/>
  <c r="BW139" i="8"/>
  <c r="BX139" i="8" s="1"/>
  <c r="BU139" i="8"/>
  <c r="P187" i="8"/>
  <c r="BU129" i="8"/>
  <c r="S111" i="8"/>
  <c r="S86" i="8"/>
  <c r="S148" i="8" s="1"/>
  <c r="U18" i="8"/>
  <c r="Q132" i="8"/>
  <c r="AC70" i="8"/>
  <c r="L197" i="8"/>
  <c r="AD138" i="8"/>
  <c r="Q152" i="8"/>
  <c r="Q148" i="8"/>
  <c r="AX176" i="8"/>
  <c r="AX208" i="8" s="1"/>
  <c r="X102" i="8"/>
  <c r="X71" i="8"/>
  <c r="Y213" i="8"/>
  <c r="Y181" i="8"/>
  <c r="AL204" i="8"/>
  <c r="AL172" i="8"/>
  <c r="J212" i="8"/>
  <c r="J180" i="8"/>
  <c r="J197" i="8" s="1"/>
  <c r="K179" i="8"/>
  <c r="K197" i="8" s="1"/>
  <c r="K155" i="8"/>
  <c r="K157" i="8" s="1"/>
  <c r="AK211" i="8"/>
  <c r="AK179" i="8"/>
  <c r="AB172" i="8"/>
  <c r="AB204" i="8" s="1"/>
  <c r="AC180" i="8"/>
  <c r="AD132" i="8"/>
  <c r="AP70" i="8"/>
  <c r="BV70" i="8" s="1"/>
  <c r="S120" i="8"/>
  <c r="U27" i="8"/>
  <c r="S104" i="8"/>
  <c r="S73" i="8"/>
  <c r="AF6" i="8"/>
  <c r="AE99" i="8"/>
  <c r="AE68" i="8"/>
  <c r="AE130" i="8" s="1"/>
  <c r="T120" i="8"/>
  <c r="V27" i="8"/>
  <c r="T104" i="8"/>
  <c r="T73" i="8"/>
  <c r="T135" i="8" s="1"/>
  <c r="T110" i="8"/>
  <c r="T85" i="8"/>
  <c r="T147" i="8" s="1"/>
  <c r="V17" i="8"/>
  <c r="AY205" i="8"/>
  <c r="AY173" i="8"/>
  <c r="R183" i="8"/>
  <c r="R215" i="8" s="1"/>
  <c r="U103" i="8"/>
  <c r="U72" i="8"/>
  <c r="W10" i="8"/>
  <c r="AN98" i="8"/>
  <c r="AO5" i="8"/>
  <c r="AN67" i="8"/>
  <c r="AF116" i="8"/>
  <c r="AF92" i="8"/>
  <c r="AF154" i="8" s="1"/>
  <c r="AF196" i="8" s="1"/>
  <c r="AG23" i="8"/>
  <c r="R108" i="8"/>
  <c r="R77" i="8"/>
  <c r="R139" i="8" s="1"/>
  <c r="S15" i="8"/>
  <c r="T122" i="8"/>
  <c r="T80" i="8"/>
  <c r="V29" i="8"/>
  <c r="T206" i="8"/>
  <c r="T174" i="8"/>
  <c r="CA151" i="8"/>
  <c r="CA152" i="8"/>
  <c r="BU152" i="8"/>
  <c r="CC152" i="8"/>
  <c r="BW152" i="8"/>
  <c r="BX152" i="8" s="1"/>
  <c r="H214" i="8"/>
  <c r="P214" i="8" s="1"/>
  <c r="CA131" i="8"/>
  <c r="BM197" i="8"/>
  <c r="BE205" i="8"/>
  <c r="BQ172" i="8"/>
  <c r="H211" i="8"/>
  <c r="BQ208" i="8"/>
  <c r="BE218" i="8"/>
  <c r="BQ218" i="8" s="1"/>
  <c r="BQ185" i="8"/>
  <c r="P178" i="8"/>
  <c r="CC148" i="8"/>
  <c r="BW148" i="8"/>
  <c r="BX148" i="8" s="1"/>
  <c r="BU148" i="8"/>
  <c r="P213" i="8"/>
  <c r="H212" i="8"/>
  <c r="P212" i="8" s="1"/>
  <c r="H219" i="8"/>
  <c r="P219" i="8" s="1"/>
  <c r="F229" i="8"/>
  <c r="H186" i="8"/>
  <c r="H218" i="8" s="1"/>
  <c r="P218" i="8" s="1"/>
  <c r="P144" i="8"/>
  <c r="BV144" i="8"/>
  <c r="BZ144" i="8" s="1"/>
  <c r="CA144" i="8" s="1"/>
  <c r="BV153" i="8"/>
  <c r="BZ153" i="8" s="1"/>
  <c r="CA153" i="8" s="1"/>
  <c r="J188" i="8"/>
  <c r="J220" i="8" s="1"/>
  <c r="U170" i="8"/>
  <c r="S110" i="8"/>
  <c r="S85" i="8"/>
  <c r="S147" i="8" s="1"/>
  <c r="U17" i="8"/>
  <c r="BD78" i="8"/>
  <c r="BS78" i="8"/>
  <c r="AU173" i="8"/>
  <c r="AU205" i="8" s="1"/>
  <c r="Q204" i="8"/>
  <c r="L203" i="8"/>
  <c r="P203" i="8" s="1"/>
  <c r="L202" i="8"/>
  <c r="L155" i="8"/>
  <c r="L157" i="8" s="1"/>
  <c r="AY172" i="8"/>
  <c r="AY204" i="8" s="1"/>
  <c r="S170" i="8"/>
  <c r="Q145" i="8"/>
  <c r="E229" i="8"/>
  <c r="AV100" i="8"/>
  <c r="AV69" i="8"/>
  <c r="X170" i="8"/>
  <c r="X202" i="8" s="1"/>
  <c r="AT204" i="8"/>
  <c r="AT172" i="8"/>
  <c r="Q212" i="8"/>
  <c r="AC212" i="8" s="1"/>
  <c r="AL170" i="8"/>
  <c r="Q135" i="8"/>
  <c r="AC73" i="8"/>
  <c r="R177" i="8"/>
  <c r="R209" i="8" s="1"/>
  <c r="AD129" i="8"/>
  <c r="R189" i="8"/>
  <c r="R221" i="8" s="1"/>
  <c r="S121" i="8"/>
  <c r="S79" i="8"/>
  <c r="U28" i="8"/>
  <c r="Z131" i="8"/>
  <c r="W172" i="8"/>
  <c r="W204" i="8" s="1"/>
  <c r="AF106" i="8"/>
  <c r="AF75" i="8"/>
  <c r="AF137" i="8" s="1"/>
  <c r="AG13" i="8"/>
  <c r="AM128" i="8"/>
  <c r="AK128" i="8"/>
  <c r="BA171" i="8"/>
  <c r="BA203" i="8" s="1"/>
  <c r="AI129" i="8"/>
  <c r="P193" i="8"/>
  <c r="BH204" i="8"/>
  <c r="BH230" i="8" s="1"/>
  <c r="BH197" i="8"/>
  <c r="BW144" i="8"/>
  <c r="BX144" i="8" s="1"/>
  <c r="CC144" i="8"/>
  <c r="BQ204" i="8"/>
  <c r="BQ173" i="8"/>
  <c r="BE223" i="8"/>
  <c r="BQ223" i="8" s="1"/>
  <c r="BQ190" i="8"/>
  <c r="BE213" i="8"/>
  <c r="BQ213" i="8" s="1"/>
  <c r="BQ180" i="8"/>
  <c r="BE225" i="8"/>
  <c r="BQ225" i="8" s="1"/>
  <c r="BQ191" i="8"/>
  <c r="BU147" i="8"/>
  <c r="BZ146" i="8"/>
  <c r="CA146" i="8" s="1"/>
  <c r="BZ143" i="8"/>
  <c r="CA143" i="8" s="1"/>
  <c r="D229" i="8"/>
  <c r="BU144" i="8"/>
  <c r="CC130" i="8"/>
  <c r="BW130" i="8"/>
  <c r="BX130" i="8" s="1"/>
  <c r="P153" i="8"/>
  <c r="H191" i="8"/>
  <c r="P191" i="8" s="1"/>
  <c r="Y182" i="8"/>
  <c r="Y214" i="8" s="1"/>
  <c r="Q134" i="8"/>
  <c r="BC174" i="8"/>
  <c r="AD139" i="8"/>
  <c r="Q147" i="8"/>
  <c r="AE118" i="8"/>
  <c r="AF25" i="8"/>
  <c r="AK100" i="8"/>
  <c r="AK69" i="8"/>
  <c r="AW172" i="8"/>
  <c r="AW204" i="8" s="1"/>
  <c r="Y170" i="8"/>
  <c r="R208" i="8"/>
  <c r="R176" i="8"/>
  <c r="AD128" i="8"/>
  <c r="AL129" i="8"/>
  <c r="T115" i="8"/>
  <c r="T91" i="8"/>
  <c r="T153" i="8" s="1"/>
  <c r="T84" i="8"/>
  <c r="T146" i="8" s="1"/>
  <c r="V22" i="8"/>
  <c r="AQ106" i="8"/>
  <c r="AQ75" i="8"/>
  <c r="AR13" i="8"/>
  <c r="AC104" i="8"/>
  <c r="BS104" i="8" s="1"/>
  <c r="AW129" i="8"/>
  <c r="AF108" i="8"/>
  <c r="AF77" i="8"/>
  <c r="AG15" i="8"/>
  <c r="AO130" i="8"/>
  <c r="Q141" i="8"/>
  <c r="AA100" i="8"/>
  <c r="AB7" i="8"/>
  <c r="AA69" i="8"/>
  <c r="T113" i="8"/>
  <c r="T82" i="8"/>
  <c r="T144" i="8" s="1"/>
  <c r="T89" i="8"/>
  <c r="V20" i="8"/>
  <c r="AE137" i="8"/>
  <c r="AO100" i="8"/>
  <c r="AP7" i="8"/>
  <c r="AO69" i="8"/>
  <c r="AQ7" i="8"/>
  <c r="AD71" i="8"/>
  <c r="AD102" i="8"/>
  <c r="AE9" i="8"/>
  <c r="AJ98" i="8"/>
  <c r="AJ67" i="8"/>
  <c r="EI212" i="5"/>
  <c r="DV212" i="5"/>
  <c r="CW204" i="5"/>
  <c r="CG204" i="5"/>
  <c r="BB223" i="5"/>
  <c r="BB216" i="5"/>
  <c r="BB201" i="5"/>
  <c r="BZ204" i="5"/>
  <c r="AP216" i="5"/>
  <c r="AP217" i="5" s="1"/>
  <c r="AP218" i="5" s="1"/>
  <c r="AP201" i="5"/>
  <c r="BI204" i="5"/>
  <c r="EF58" i="5"/>
  <c r="CR204" i="5"/>
  <c r="CQ204" i="5"/>
  <c r="AZ216" i="5"/>
  <c r="AZ217" i="5" s="1"/>
  <c r="AZ218" i="5" s="1"/>
  <c r="AZ201" i="5"/>
  <c r="CP204" i="5"/>
  <c r="AO216" i="5"/>
  <c r="AO201" i="5"/>
  <c r="CS240" i="5"/>
  <c r="CT239" i="5"/>
  <c r="ET207" i="5"/>
  <c r="AW199" i="5"/>
  <c r="AW208" i="5"/>
  <c r="AW209" i="5"/>
  <c r="AW213" i="5" s="1"/>
  <c r="AH199" i="5"/>
  <c r="AH201" i="5" s="1"/>
  <c r="AX208" i="5"/>
  <c r="AX209" i="5"/>
  <c r="AX213" i="5" s="1"/>
  <c r="BD199" i="5"/>
  <c r="AV208" i="5"/>
  <c r="EJ189" i="5"/>
  <c r="BA231" i="5"/>
  <c r="BA194" i="5"/>
  <c r="AF209" i="5"/>
  <c r="AF213" i="5" s="1"/>
  <c r="AF208" i="5"/>
  <c r="DU229" i="5"/>
  <c r="DV229" i="5" s="1"/>
  <c r="CO235" i="5"/>
  <c r="DA196" i="5"/>
  <c r="EC196" i="5"/>
  <c r="CO207" i="5"/>
  <c r="CY235" i="5"/>
  <c r="CY207" i="5"/>
  <c r="CY212" i="5" s="1"/>
  <c r="CQ235" i="5"/>
  <c r="CQ207" i="5"/>
  <c r="CQ212" i="5" s="1"/>
  <c r="DU136" i="5"/>
  <c r="BS235" i="5"/>
  <c r="BS207" i="5"/>
  <c r="BS212" i="5" s="1"/>
  <c r="CD86" i="5"/>
  <c r="EA155" i="5"/>
  <c r="EB155" i="5" s="1"/>
  <c r="AY114" i="5"/>
  <c r="AY116" i="5" s="1"/>
  <c r="DN230" i="5"/>
  <c r="CB235" i="5"/>
  <c r="CB207" i="5"/>
  <c r="DA233" i="5"/>
  <c r="DF82" i="5"/>
  <c r="DF84" i="5" s="1"/>
  <c r="EC155" i="5"/>
  <c r="CZ185" i="5"/>
  <c r="BR204" i="5"/>
  <c r="CA181" i="5"/>
  <c r="CW229" i="5"/>
  <c r="BZ206" i="5"/>
  <c r="BZ211" i="5" s="1"/>
  <c r="BZ197" i="5"/>
  <c r="EK181" i="5"/>
  <c r="ES181" i="5" s="1"/>
  <c r="ET181" i="5" s="1"/>
  <c r="CX204" i="5"/>
  <c r="BY206" i="5"/>
  <c r="BY211" i="5" s="1"/>
  <c r="BY197" i="5"/>
  <c r="DK229" i="5"/>
  <c r="DK185" i="5"/>
  <c r="BS229" i="5"/>
  <c r="BS185" i="5"/>
  <c r="BH240" i="5"/>
  <c r="BI239" i="5"/>
  <c r="AJ209" i="5"/>
  <c r="AJ213" i="5" s="1"/>
  <c r="AJ208" i="5"/>
  <c r="DV181" i="5"/>
  <c r="EI181" i="5"/>
  <c r="EN179" i="5"/>
  <c r="DF231" i="5"/>
  <c r="DF194" i="5"/>
  <c r="BW231" i="5"/>
  <c r="BW194" i="5"/>
  <c r="DU86" i="5"/>
  <c r="AO88" i="5"/>
  <c r="BB114" i="5"/>
  <c r="CH204" i="5"/>
  <c r="EL181" i="5"/>
  <c r="DX181" i="5"/>
  <c r="DL204" i="5"/>
  <c r="BU204" i="5"/>
  <c r="DC229" i="5"/>
  <c r="DC185" i="5"/>
  <c r="BJ229" i="5"/>
  <c r="BJ185" i="5"/>
  <c r="BP253" i="5"/>
  <c r="BP252" i="5" s="1"/>
  <c r="AQ206" i="5"/>
  <c r="AQ197" i="5"/>
  <c r="AQ199" i="5" s="1"/>
  <c r="CF196" i="5"/>
  <c r="EE171" i="5"/>
  <c r="CB233" i="5"/>
  <c r="CN187" i="5"/>
  <c r="EA187" i="5"/>
  <c r="CV86" i="5"/>
  <c r="CV88" i="5" s="1"/>
  <c r="CV94" i="5" s="1"/>
  <c r="CV192" i="5" s="1"/>
  <c r="CW81" i="5"/>
  <c r="CV82" i="5"/>
  <c r="CV84" i="5" s="1"/>
  <c r="EC234" i="5"/>
  <c r="ED234" i="5" s="1"/>
  <c r="DW222" i="5"/>
  <c r="EL222" i="5" s="1"/>
  <c r="EJ222" i="5"/>
  <c r="ER222" i="5" s="1"/>
  <c r="BN222" i="5"/>
  <c r="AX199" i="5"/>
  <c r="AK208" i="5"/>
  <c r="EI180" i="5"/>
  <c r="DV180" i="5"/>
  <c r="BD209" i="5"/>
  <c r="BD213" i="5" s="1"/>
  <c r="BD208" i="5"/>
  <c r="EJ208" i="5" s="1"/>
  <c r="ER208" i="5" s="1"/>
  <c r="DU185" i="5"/>
  <c r="EI177" i="5"/>
  <c r="DX177" i="5"/>
  <c r="DV177" i="5"/>
  <c r="DV178" i="5"/>
  <c r="EI178" i="5"/>
  <c r="AP124" i="5"/>
  <c r="CR136" i="5"/>
  <c r="AN197" i="5"/>
  <c r="DB235" i="5"/>
  <c r="DB207" i="5"/>
  <c r="DN196" i="5"/>
  <c r="EE196" i="5"/>
  <c r="EF196" i="5" s="1"/>
  <c r="EE155" i="5"/>
  <c r="EF155" i="5" s="1"/>
  <c r="AU114" i="5"/>
  <c r="AU116" i="5" s="1"/>
  <c r="DY136" i="5"/>
  <c r="DD231" i="5"/>
  <c r="DD194" i="5"/>
  <c r="BU231" i="5"/>
  <c r="BU194" i="5"/>
  <c r="CL235" i="5"/>
  <c r="CL207" i="5"/>
  <c r="CL212" i="5" s="1"/>
  <c r="CN179" i="5"/>
  <c r="DG136" i="5"/>
  <c r="DH131" i="5"/>
  <c r="DG132" i="5"/>
  <c r="DG134" i="5" s="1"/>
  <c r="DA179" i="5"/>
  <c r="EA180" i="5"/>
  <c r="BH101" i="5"/>
  <c r="BG102" i="5"/>
  <c r="BG104" i="5" s="1"/>
  <c r="EA181" i="5"/>
  <c r="CN181" i="5"/>
  <c r="DX55" i="5"/>
  <c r="BO229" i="5"/>
  <c r="BO185" i="5"/>
  <c r="CA178" i="5"/>
  <c r="DY178" i="5"/>
  <c r="DM229" i="5"/>
  <c r="DM185" i="5"/>
  <c r="BQ206" i="5"/>
  <c r="BQ211" i="5" s="1"/>
  <c r="BQ197" i="5"/>
  <c r="DW178" i="5"/>
  <c r="EF42" i="5"/>
  <c r="DF229" i="5"/>
  <c r="DF185" i="5"/>
  <c r="CT229" i="5"/>
  <c r="CT185" i="5"/>
  <c r="DJ229" i="5"/>
  <c r="DJ185" i="5"/>
  <c r="CF239" i="5"/>
  <c r="CE240" i="5"/>
  <c r="CB94" i="5"/>
  <c r="CB192" i="5" s="1"/>
  <c r="BB237" i="5"/>
  <c r="BC223" i="5"/>
  <c r="BC224" i="5" s="1"/>
  <c r="BC225" i="5" s="1"/>
  <c r="BC216" i="5"/>
  <c r="BC217" i="5" s="1"/>
  <c r="BC218" i="5" s="1"/>
  <c r="BC201" i="5"/>
  <c r="BE223" i="5"/>
  <c r="BE224" i="5" s="1"/>
  <c r="BE225" i="5" s="1"/>
  <c r="BE216" i="5"/>
  <c r="BE217" i="5" s="1"/>
  <c r="BE218" i="5" s="1"/>
  <c r="BE201" i="5"/>
  <c r="AN204" i="5"/>
  <c r="AB208" i="5"/>
  <c r="AB209" i="5"/>
  <c r="AC209" i="5"/>
  <c r="AC208" i="5"/>
  <c r="AK213" i="5"/>
  <c r="EJ210" i="5"/>
  <c r="ER210" i="5" s="1"/>
  <c r="AQ236" i="5"/>
  <c r="DU236" i="5" s="1"/>
  <c r="DV236" i="5" s="1"/>
  <c r="DU188" i="5"/>
  <c r="DV188" i="5" s="1"/>
  <c r="EI186" i="5"/>
  <c r="DV186" i="5"/>
  <c r="AG208" i="5"/>
  <c r="AG209" i="5"/>
  <c r="AG213" i="5" s="1"/>
  <c r="AZ208" i="5"/>
  <c r="AZ209" i="5"/>
  <c r="AZ213" i="5" s="1"/>
  <c r="AT204" i="5"/>
  <c r="AT189" i="5"/>
  <c r="AT199" i="5" s="1"/>
  <c r="AR189" i="5"/>
  <c r="AR204" i="5"/>
  <c r="CD196" i="5"/>
  <c r="EA196" i="5" s="1"/>
  <c r="EC171" i="5"/>
  <c r="CT131" i="5"/>
  <c r="CS132" i="5"/>
  <c r="CS134" i="5" s="1"/>
  <c r="CS136" i="5"/>
  <c r="DI235" i="5"/>
  <c r="DI207" i="5"/>
  <c r="DI212" i="5" s="1"/>
  <c r="CU82" i="5"/>
  <c r="CU84" i="5" s="1"/>
  <c r="BT197" i="5"/>
  <c r="BT206" i="5"/>
  <c r="BT211" i="5" s="1"/>
  <c r="BS231" i="5"/>
  <c r="BS194" i="5"/>
  <c r="EA230" i="5"/>
  <c r="CN230" i="5"/>
  <c r="EE230" i="5" s="1"/>
  <c r="CT231" i="5"/>
  <c r="CT194" i="5"/>
  <c r="EL179" i="5"/>
  <c r="DX179" i="5"/>
  <c r="CI235" i="5"/>
  <c r="CI207" i="5"/>
  <c r="CI212" i="5" s="1"/>
  <c r="BO88" i="5"/>
  <c r="DY86" i="5"/>
  <c r="EO179" i="5"/>
  <c r="ED179" i="5"/>
  <c r="EA228" i="5"/>
  <c r="CN228" i="5"/>
  <c r="AS114" i="5"/>
  <c r="AS116" i="5" s="1"/>
  <c r="BQ204" i="5"/>
  <c r="EE181" i="5"/>
  <c r="DN181" i="5"/>
  <c r="DW58" i="5"/>
  <c r="DX58" i="5" s="1"/>
  <c r="DZ34" i="5"/>
  <c r="CV229" i="5"/>
  <c r="CV185" i="5"/>
  <c r="DH204" i="5"/>
  <c r="EK178" i="5"/>
  <c r="DG204" i="5"/>
  <c r="DD229" i="5"/>
  <c r="DD185" i="5"/>
  <c r="BL204" i="5"/>
  <c r="CO229" i="5"/>
  <c r="CO185" i="5"/>
  <c r="EC178" i="5"/>
  <c r="DA178" i="5"/>
  <c r="CK229" i="5"/>
  <c r="CK185" i="5"/>
  <c r="DB229" i="5"/>
  <c r="DB185" i="5"/>
  <c r="DN178" i="5"/>
  <c r="EE178" i="5"/>
  <c r="DW11" i="5"/>
  <c r="DW34" i="5" s="1"/>
  <c r="DX34" i="5" s="1"/>
  <c r="BB34" i="5"/>
  <c r="BE619" i="5"/>
  <c r="DV207" i="5"/>
  <c r="EI207" i="5"/>
  <c r="AV216" i="5"/>
  <c r="AV217" i="5" s="1"/>
  <c r="AV218" i="5" s="1"/>
  <c r="AV201" i="5"/>
  <c r="DV194" i="5"/>
  <c r="DV197" i="5" s="1"/>
  <c r="DU197" i="5"/>
  <c r="DJ235" i="5"/>
  <c r="DJ207" i="5"/>
  <c r="DJ212" i="5" s="1"/>
  <c r="BQ235" i="5"/>
  <c r="CA235" i="5" s="1"/>
  <c r="BQ207" i="5"/>
  <c r="BQ212" i="5" s="1"/>
  <c r="CG132" i="5"/>
  <c r="CG134" i="5" s="1"/>
  <c r="CG136" i="5"/>
  <c r="CH131" i="5"/>
  <c r="DX234" i="5"/>
  <c r="BR240" i="5"/>
  <c r="BS239" i="5"/>
  <c r="EJ211" i="5"/>
  <c r="ER211" i="5" s="1"/>
  <c r="DV193" i="5"/>
  <c r="EI193" i="5"/>
  <c r="DX193" i="5"/>
  <c r="AC211" i="5"/>
  <c r="DS206" i="5"/>
  <c r="EH206" i="5" s="1"/>
  <c r="DM235" i="5"/>
  <c r="DM207" i="5"/>
  <c r="DM212" i="5" s="1"/>
  <c r="DY196" i="5"/>
  <c r="DC235" i="5"/>
  <c r="DC207" i="5"/>
  <c r="DC212" i="5" s="1"/>
  <c r="EJ204" i="5"/>
  <c r="ER204" i="5" s="1"/>
  <c r="AH204" i="5"/>
  <c r="AH189" i="5"/>
  <c r="AN189" i="5" s="1"/>
  <c r="CZ235" i="5"/>
  <c r="CZ207" i="5"/>
  <c r="CZ212" i="5" s="1"/>
  <c r="BV231" i="5"/>
  <c r="BV194" i="5"/>
  <c r="CU86" i="5"/>
  <c r="CU88" i="5" s="1"/>
  <c r="CU94" i="5" s="1"/>
  <c r="CU192" i="5" s="1"/>
  <c r="CR231" i="5"/>
  <c r="CR194" i="5"/>
  <c r="BZ235" i="5"/>
  <c r="BZ207" i="5"/>
  <c r="BZ212" i="5" s="1"/>
  <c r="EF55" i="5"/>
  <c r="BP206" i="5"/>
  <c r="BP211" i="5" s="1"/>
  <c r="BP197" i="5"/>
  <c r="EP180" i="5"/>
  <c r="EF180" i="5"/>
  <c r="EC58" i="5"/>
  <c r="CI185" i="5"/>
  <c r="BO228" i="5"/>
  <c r="DY180" i="5"/>
  <c r="CA180" i="5"/>
  <c r="CE229" i="5"/>
  <c r="CE185" i="5"/>
  <c r="BP185" i="5"/>
  <c r="BH204" i="5"/>
  <c r="CU204" i="5"/>
  <c r="BW229" i="5"/>
  <c r="BW185" i="5"/>
  <c r="CC229" i="5"/>
  <c r="CC185" i="5"/>
  <c r="CS229" i="5"/>
  <c r="CS185" i="5"/>
  <c r="DX457" i="5"/>
  <c r="DX233" i="5"/>
  <c r="DX230" i="5"/>
  <c r="DQ213" i="5"/>
  <c r="DR213" i="5" s="1"/>
  <c r="AA213" i="5"/>
  <c r="DZ234" i="5"/>
  <c r="AR206" i="5"/>
  <c r="AR211" i="5" s="1"/>
  <c r="AR197" i="5"/>
  <c r="AR199" i="5" s="1"/>
  <c r="BF199" i="5"/>
  <c r="AC199" i="5"/>
  <c r="AC201" i="5" s="1"/>
  <c r="BA232" i="5"/>
  <c r="BA188" i="5"/>
  <c r="BA205" i="5" s="1"/>
  <c r="BA210" i="5" s="1"/>
  <c r="DE235" i="5"/>
  <c r="DE207" i="5"/>
  <c r="DE212" i="5" s="1"/>
  <c r="AO208" i="5"/>
  <c r="DU204" i="5"/>
  <c r="AO209" i="5"/>
  <c r="BO212" i="5"/>
  <c r="DY171" i="5"/>
  <c r="DZ171" i="5" s="1"/>
  <c r="AP208" i="5"/>
  <c r="AP209" i="5"/>
  <c r="AP213" i="5" s="1"/>
  <c r="CC235" i="5"/>
  <c r="CC207" i="5"/>
  <c r="CC212" i="5" s="1"/>
  <c r="CR235" i="5"/>
  <c r="CR207" i="5"/>
  <c r="CR212" i="5" s="1"/>
  <c r="BG132" i="5"/>
  <c r="BG134" i="5" s="1"/>
  <c r="BG136" i="5"/>
  <c r="BH131" i="5"/>
  <c r="CF132" i="5"/>
  <c r="CF134" i="5" s="1"/>
  <c r="BD82" i="5"/>
  <c r="BD84" i="5" s="1"/>
  <c r="DN187" i="5"/>
  <c r="DB94" i="5"/>
  <c r="DB192" i="5" s="1"/>
  <c r="BB88" i="5"/>
  <c r="BF114" i="5"/>
  <c r="BF116" i="5" s="1"/>
  <c r="BR235" i="5"/>
  <c r="BR207" i="5"/>
  <c r="BR212" i="5" s="1"/>
  <c r="DA181" i="5"/>
  <c r="EC181" i="5"/>
  <c r="CO88" i="5"/>
  <c r="DY72" i="5"/>
  <c r="DN180" i="5"/>
  <c r="DE231" i="5"/>
  <c r="DE194" i="5"/>
  <c r="DV42" i="5"/>
  <c r="BM229" i="5"/>
  <c r="BM185" i="5"/>
  <c r="BT185" i="5"/>
  <c r="DE229" i="5"/>
  <c r="DE185" i="5"/>
  <c r="CJ229" i="5"/>
  <c r="CJ185" i="5"/>
  <c r="AU206" i="5"/>
  <c r="AU197" i="5"/>
  <c r="AU199" i="5" s="1"/>
  <c r="AB201" i="5"/>
  <c r="CC197" i="5"/>
  <c r="CC206" i="5"/>
  <c r="CC211" i="5" s="1"/>
  <c r="EE11" i="5"/>
  <c r="EE34" i="5" s="1"/>
  <c r="CF34" i="5"/>
  <c r="CF178" i="5" s="1"/>
  <c r="EM181" i="5"/>
  <c r="DZ181" i="5"/>
  <c r="BD619" i="5"/>
  <c r="BF619" i="5"/>
  <c r="ET222" i="5"/>
  <c r="EL207" i="5"/>
  <c r="DX207" i="5"/>
  <c r="AG199" i="5"/>
  <c r="AG201" i="5" s="1"/>
  <c r="AY216" i="5"/>
  <c r="AY217" i="5" s="1"/>
  <c r="AY218" i="5" s="1"/>
  <c r="AY201" i="5"/>
  <c r="BE208" i="5"/>
  <c r="BE209" i="5"/>
  <c r="BE213" i="5" s="1"/>
  <c r="EI187" i="5"/>
  <c r="DV187" i="5"/>
  <c r="DX187" i="5"/>
  <c r="BF211" i="5"/>
  <c r="AS204" i="5"/>
  <c r="AS189" i="5"/>
  <c r="AS199" i="5" s="1"/>
  <c r="CV235" i="5"/>
  <c r="CV207" i="5"/>
  <c r="CV212" i="5" s="1"/>
  <c r="DL235" i="5"/>
  <c r="DL207" i="5"/>
  <c r="DL212" i="5" s="1"/>
  <c r="BT235" i="5"/>
  <c r="BT207" i="5"/>
  <c r="BT212" i="5" s="1"/>
  <c r="DC231" i="5"/>
  <c r="DC194" i="5"/>
  <c r="EJ209" i="5"/>
  <c r="ER209" i="5" s="1"/>
  <c r="BB213" i="5"/>
  <c r="BA185" i="5"/>
  <c r="BO233" i="5"/>
  <c r="DY187" i="5"/>
  <c r="CA187" i="5"/>
  <c r="EH185" i="5"/>
  <c r="EH189" i="5" s="1"/>
  <c r="EH199" i="5" s="1"/>
  <c r="CF136" i="5"/>
  <c r="CF81" i="5"/>
  <c r="CE82" i="5"/>
  <c r="CE84" i="5" s="1"/>
  <c r="CE86" i="5"/>
  <c r="CE88" i="5" s="1"/>
  <c r="CE94" i="5" s="1"/>
  <c r="CE192" i="5" s="1"/>
  <c r="EE187" i="5"/>
  <c r="DN179" i="5"/>
  <c r="BR231" i="5"/>
  <c r="BR194" i="5"/>
  <c r="EC187" i="5"/>
  <c r="ED187" i="5" s="1"/>
  <c r="BF81" i="5"/>
  <c r="BE82" i="5"/>
  <c r="BE84" i="5" s="1"/>
  <c r="BE86" i="5"/>
  <c r="BE88" i="5" s="1"/>
  <c r="BE94" i="5" s="1"/>
  <c r="BO230" i="5"/>
  <c r="CA179" i="5"/>
  <c r="DY179" i="5"/>
  <c r="DN228" i="5"/>
  <c r="DI185" i="5"/>
  <c r="DH81" i="5"/>
  <c r="DG82" i="5"/>
  <c r="DG84" i="5" s="1"/>
  <c r="DG86" i="5"/>
  <c r="DG88" i="5" s="1"/>
  <c r="DG94" i="5" s="1"/>
  <c r="DG192" i="5" s="1"/>
  <c r="EA58" i="5"/>
  <c r="DS58" i="5"/>
  <c r="DV58" i="5" s="1"/>
  <c r="BX206" i="5"/>
  <c r="BX211" i="5" s="1"/>
  <c r="BX197" i="5"/>
  <c r="EO180" i="5"/>
  <c r="CQ206" i="5"/>
  <c r="CQ211" i="5" s="1"/>
  <c r="CQ197" i="5"/>
  <c r="ED42" i="5"/>
  <c r="CL229" i="5"/>
  <c r="CL185" i="5"/>
  <c r="CM229" i="5"/>
  <c r="CM185" i="5"/>
  <c r="DD240" i="5"/>
  <c r="DE239" i="5"/>
  <c r="AV239" i="5"/>
  <c r="AU240" i="5"/>
  <c r="BG216" i="5"/>
  <c r="BG217" i="5" s="1"/>
  <c r="BG218" i="5" s="1"/>
  <c r="BG223" i="5"/>
  <c r="BG224" i="5" s="1"/>
  <c r="BG225" i="5" s="1"/>
  <c r="BG201" i="5"/>
  <c r="EJ212" i="5"/>
  <c r="ER212" i="5" s="1"/>
  <c r="ET212" i="5" s="1"/>
  <c r="DW212" i="5"/>
  <c r="AL204" i="5"/>
  <c r="AL189" i="5"/>
  <c r="AL199" i="5" s="1"/>
  <c r="AL201" i="5" s="1"/>
  <c r="EI194" i="5"/>
  <c r="EI197" i="5" s="1"/>
  <c r="AQ189" i="5"/>
  <c r="AQ204" i="5"/>
  <c r="DK235" i="5"/>
  <c r="DK207" i="5"/>
  <c r="DK212" i="5" s="1"/>
  <c r="CJ235" i="5"/>
  <c r="CJ207" i="5"/>
  <c r="CJ212" i="5" s="1"/>
  <c r="CU235" i="5"/>
  <c r="CU207" i="5"/>
  <c r="CU212" i="5" s="1"/>
  <c r="BG114" i="5"/>
  <c r="BG116" i="5" s="1"/>
  <c r="BA236" i="5"/>
  <c r="AW114" i="5"/>
  <c r="AW116" i="5" s="1"/>
  <c r="BE114" i="5"/>
  <c r="BE116" i="5" s="1"/>
  <c r="DS185" i="5"/>
  <c r="DS189" i="5" s="1"/>
  <c r="DS199" i="5" s="1"/>
  <c r="DX180" i="5"/>
  <c r="EL180" i="5"/>
  <c r="DN233" i="5"/>
  <c r="CS231" i="5"/>
  <c r="CS194" i="5"/>
  <c r="EE179" i="5"/>
  <c r="AO116" i="5"/>
  <c r="EA171" i="5"/>
  <c r="EB171" i="5" s="1"/>
  <c r="DY58" i="5"/>
  <c r="DZ58" i="5" s="1"/>
  <c r="DA187" i="5"/>
  <c r="AQ109" i="5"/>
  <c r="CY204" i="5"/>
  <c r="CP206" i="5"/>
  <c r="CP211" i="5" s="1"/>
  <c r="CP197" i="5"/>
  <c r="DA228" i="5"/>
  <c r="BY204" i="5"/>
  <c r="EC228" i="5"/>
  <c r="ED228" i="5" s="1"/>
  <c r="BX204" i="5"/>
  <c r="CD34" i="5"/>
  <c r="CD178" i="5" s="1"/>
  <c r="EC11" i="5"/>
  <c r="EC34" i="5" s="1"/>
  <c r="ED34" i="5" s="1"/>
  <c r="BK229" i="5"/>
  <c r="BK185" i="5"/>
  <c r="BV229" i="5"/>
  <c r="BV185" i="5"/>
  <c r="EA11" i="5"/>
  <c r="EA34" i="5" s="1"/>
  <c r="EB34" i="5" s="1"/>
  <c r="CB34" i="5"/>
  <c r="CB178" i="5" s="1"/>
  <c r="AB34" i="5"/>
  <c r="DS11" i="5"/>
  <c r="DS34" i="5" s="1"/>
  <c r="DV34" i="5" s="1"/>
  <c r="CE206" i="3"/>
  <c r="CE167" i="3"/>
  <c r="CE185" i="3" s="1"/>
  <c r="DE189" i="3"/>
  <c r="CW185" i="3"/>
  <c r="CN189" i="3"/>
  <c r="AX188" i="3"/>
  <c r="AX189" i="3"/>
  <c r="CO189" i="3"/>
  <c r="BO220" i="3"/>
  <c r="BK206" i="3"/>
  <c r="CF189" i="3"/>
  <c r="CQ189" i="3"/>
  <c r="DQ175" i="3"/>
  <c r="EF175" i="3"/>
  <c r="CT208" i="3"/>
  <c r="DD189" i="3"/>
  <c r="BW189" i="3"/>
  <c r="CR189" i="3"/>
  <c r="AY190" i="3"/>
  <c r="AU186" i="3"/>
  <c r="AU180" i="3"/>
  <c r="AY196" i="3"/>
  <c r="BE101" i="3"/>
  <c r="BD102" i="3"/>
  <c r="BD104" i="3" s="1"/>
  <c r="BD106" i="3"/>
  <c r="EA207" i="3"/>
  <c r="DT58" i="3"/>
  <c r="DX58" i="3"/>
  <c r="CX189" i="3"/>
  <c r="BH189" i="3"/>
  <c r="DS42" i="3"/>
  <c r="EG161" i="3"/>
  <c r="DS161" i="3"/>
  <c r="CD189" i="3"/>
  <c r="BG216" i="3"/>
  <c r="BH215" i="3"/>
  <c r="BA195" i="3"/>
  <c r="BA196" i="3" s="1"/>
  <c r="BA197" i="3" s="1"/>
  <c r="BA182" i="3"/>
  <c r="DN211" i="3"/>
  <c r="DQ211" i="3" s="1"/>
  <c r="DC215" i="3"/>
  <c r="DB216" i="3"/>
  <c r="AS195" i="3"/>
  <c r="AS196" i="3" s="1"/>
  <c r="AS197" i="3" s="1"/>
  <c r="AS182" i="3"/>
  <c r="AP195" i="3"/>
  <c r="AP196" i="3" s="1"/>
  <c r="AP197" i="3" s="1"/>
  <c r="AP182" i="3"/>
  <c r="DP186" i="3"/>
  <c r="AL190" i="3"/>
  <c r="EE170" i="3"/>
  <c r="EJ170" i="3"/>
  <c r="DQ166" i="3"/>
  <c r="EB166" i="3"/>
  <c r="CW210" i="3"/>
  <c r="DZ172" i="3"/>
  <c r="EA172" i="3" s="1"/>
  <c r="DX155" i="3"/>
  <c r="DY155" i="3" s="1"/>
  <c r="AZ188" i="3"/>
  <c r="AF180" i="3"/>
  <c r="AF182" i="3" s="1"/>
  <c r="ED182" i="3"/>
  <c r="DX172" i="3"/>
  <c r="BD86" i="3"/>
  <c r="CN208" i="3"/>
  <c r="CM208" i="3"/>
  <c r="CB208" i="3"/>
  <c r="AX205" i="3"/>
  <c r="AX212" i="3" s="1"/>
  <c r="CE132" i="3"/>
  <c r="CE134" i="3" s="1"/>
  <c r="BO86" i="3"/>
  <c r="BO88" i="3" s="1"/>
  <c r="BO94" i="3" s="1"/>
  <c r="BO170" i="3" s="1"/>
  <c r="BP81" i="3"/>
  <c r="CD132" i="3"/>
  <c r="CD134" i="3" s="1"/>
  <c r="DT72" i="3"/>
  <c r="CT167" i="3"/>
  <c r="CT185" i="3" s="1"/>
  <c r="CR206" i="3"/>
  <c r="DE206" i="3"/>
  <c r="CQ206" i="3"/>
  <c r="BM167" i="3"/>
  <c r="BM185" i="3" s="1"/>
  <c r="CP167" i="3"/>
  <c r="CP185" i="3" s="1"/>
  <c r="DZ162" i="3"/>
  <c r="EA162" i="3" s="1"/>
  <c r="DU49" i="3"/>
  <c r="DZ23" i="3"/>
  <c r="BQ216" i="3"/>
  <c r="BR215" i="3"/>
  <c r="BC195" i="3"/>
  <c r="BC196" i="3" s="1"/>
  <c r="BC197" i="3" s="1"/>
  <c r="BC182" i="3"/>
  <c r="AY188" i="3"/>
  <c r="AZ192" i="3"/>
  <c r="DP167" i="3"/>
  <c r="EF160" i="3"/>
  <c r="DQ160" i="3"/>
  <c r="DS160" i="3"/>
  <c r="AL116" i="3"/>
  <c r="BM208" i="3"/>
  <c r="BC136" i="3"/>
  <c r="BD131" i="3"/>
  <c r="BC132" i="3"/>
  <c r="BC134" i="3" s="1"/>
  <c r="CE136" i="3"/>
  <c r="CD136" i="3"/>
  <c r="BL207" i="3"/>
  <c r="BX162" i="3"/>
  <c r="DT162" i="3"/>
  <c r="BL167" i="3"/>
  <c r="BL185" i="3" s="1"/>
  <c r="DX210" i="3"/>
  <c r="DY210" i="3" s="1"/>
  <c r="BQ189" i="3"/>
  <c r="CV136" i="3"/>
  <c r="CV132" i="3"/>
  <c r="CV134" i="3" s="1"/>
  <c r="DV163" i="3"/>
  <c r="DA206" i="3"/>
  <c r="DA167" i="3"/>
  <c r="DA185" i="3" s="1"/>
  <c r="BT206" i="3"/>
  <c r="BT167" i="3"/>
  <c r="BT185" i="3" s="1"/>
  <c r="DP58" i="3"/>
  <c r="DQ58" i="3" s="1"/>
  <c r="DZ205" i="3"/>
  <c r="BP189" i="3"/>
  <c r="CJ167" i="3"/>
  <c r="CJ185" i="3" s="1"/>
  <c r="CL167" i="3"/>
  <c r="CL185" i="3" s="1"/>
  <c r="CI189" i="3"/>
  <c r="DT161" i="3"/>
  <c r="DB167" i="3"/>
  <c r="DB185" i="3" s="1"/>
  <c r="BE189" i="3"/>
  <c r="DX164" i="3"/>
  <c r="DY164" i="3" s="1"/>
  <c r="BY206" i="3"/>
  <c r="BY167" i="3"/>
  <c r="BY185" i="3" s="1"/>
  <c r="AN188" i="3"/>
  <c r="AN189" i="3"/>
  <c r="AR186" i="3"/>
  <c r="AR180" i="3"/>
  <c r="AM195" i="3"/>
  <c r="AM196" i="3" s="1"/>
  <c r="AM197" i="3" s="1"/>
  <c r="AM182" i="3"/>
  <c r="DQ164" i="3"/>
  <c r="EF164" i="3"/>
  <c r="DS155" i="3"/>
  <c r="AI189" i="3"/>
  <c r="AI192" i="3" s="1"/>
  <c r="AI188" i="3"/>
  <c r="DQ161" i="3"/>
  <c r="AD192" i="3"/>
  <c r="CF136" i="3"/>
  <c r="CF132" i="3"/>
  <c r="CF134" i="3" s="1"/>
  <c r="CG131" i="3"/>
  <c r="DZ155" i="3"/>
  <c r="BL88" i="3"/>
  <c r="EG162" i="3"/>
  <c r="DS162" i="3"/>
  <c r="BZ208" i="3"/>
  <c r="BB114" i="3"/>
  <c r="BB116" i="3" s="1"/>
  <c r="BY88" i="3"/>
  <c r="BA114" i="3"/>
  <c r="BA116" i="3" s="1"/>
  <c r="CO208" i="3"/>
  <c r="DV205" i="3"/>
  <c r="DC206" i="3"/>
  <c r="DC167" i="3"/>
  <c r="DC185" i="3" s="1"/>
  <c r="CS189" i="3"/>
  <c r="BX161" i="3"/>
  <c r="CH189" i="3"/>
  <c r="DR206" i="3"/>
  <c r="DS206" i="3" s="1"/>
  <c r="DV58" i="3"/>
  <c r="DW58" i="3" s="1"/>
  <c r="BN206" i="3"/>
  <c r="BN167" i="3"/>
  <c r="BN185" i="3" s="1"/>
  <c r="CV167" i="3"/>
  <c r="CV185" i="3" s="1"/>
  <c r="BO167" i="3"/>
  <c r="BO185" i="3" s="1"/>
  <c r="DV34" i="3"/>
  <c r="DW34" i="3" s="1"/>
  <c r="CQ208" i="3"/>
  <c r="BD257" i="3"/>
  <c r="BC257" i="3"/>
  <c r="DS389" i="3"/>
  <c r="AU606" i="3"/>
  <c r="DP606" i="3" s="1"/>
  <c r="DQ606" i="3" s="1"/>
  <c r="DU187" i="3"/>
  <c r="BB192" i="3"/>
  <c r="BY210" i="3"/>
  <c r="DV210" i="3" s="1"/>
  <c r="DV172" i="3"/>
  <c r="AD188" i="3"/>
  <c r="DW155" i="3"/>
  <c r="DZ210" i="3"/>
  <c r="DE131" i="3"/>
  <c r="DD136" i="3"/>
  <c r="DD132" i="3"/>
  <c r="DD134" i="3" s="1"/>
  <c r="ED175" i="3"/>
  <c r="AT114" i="3"/>
  <c r="AT116" i="3" s="1"/>
  <c r="BX172" i="3"/>
  <c r="CZ208" i="3"/>
  <c r="DC136" i="3"/>
  <c r="DB132" i="3"/>
  <c r="DB134" i="3" s="1"/>
  <c r="AY116" i="3"/>
  <c r="DR58" i="3"/>
  <c r="DT11" i="3"/>
  <c r="DT34" i="3" s="1"/>
  <c r="DU34" i="3" s="1"/>
  <c r="BL34" i="3"/>
  <c r="DZ58" i="3"/>
  <c r="EA58" i="3" s="1"/>
  <c r="DH189" i="3"/>
  <c r="CB167" i="3"/>
  <c r="CB185" i="3" s="1"/>
  <c r="EG163" i="3"/>
  <c r="DS163" i="3"/>
  <c r="DG189" i="3"/>
  <c r="DX11" i="3"/>
  <c r="DX34" i="3" s="1"/>
  <c r="CA34" i="3"/>
  <c r="CA161" i="3" s="1"/>
  <c r="DV161" i="3" s="1"/>
  <c r="BG167" i="3"/>
  <c r="DW55" i="3"/>
  <c r="DZ161" i="3"/>
  <c r="EA161" i="3" s="1"/>
  <c r="AX186" i="3"/>
  <c r="AX190" i="3" s="1"/>
  <c r="AX180" i="3"/>
  <c r="DM188" i="3"/>
  <c r="DS210" i="3"/>
  <c r="DQ323" i="3"/>
  <c r="DS323" i="3"/>
  <c r="DS207" i="3"/>
  <c r="EI178" i="3"/>
  <c r="DW178" i="3"/>
  <c r="ED167" i="3"/>
  <c r="CM216" i="3"/>
  <c r="CN215" i="3"/>
  <c r="DP205" i="3"/>
  <c r="DQ205" i="3" s="1"/>
  <c r="DY211" i="3"/>
  <c r="DY191" i="3"/>
  <c r="DS455" i="3"/>
  <c r="DN186" i="3"/>
  <c r="AN212" i="3"/>
  <c r="BM229" i="3" s="1"/>
  <c r="BM228" i="3" s="1"/>
  <c r="AO188" i="3"/>
  <c r="AO189" i="3"/>
  <c r="AO192" i="3" s="1"/>
  <c r="EA187" i="3"/>
  <c r="AN186" i="3"/>
  <c r="AN190" i="3" s="1"/>
  <c r="AN180" i="3"/>
  <c r="DN180" i="3"/>
  <c r="AL189" i="3"/>
  <c r="AL188" i="3"/>
  <c r="Z192" i="3"/>
  <c r="AT188" i="3"/>
  <c r="BB188" i="3"/>
  <c r="BB136" i="3"/>
  <c r="AZ195" i="3"/>
  <c r="AZ196" i="3" s="1"/>
  <c r="AZ197" i="3" s="1"/>
  <c r="AZ182" i="3"/>
  <c r="DP155" i="3"/>
  <c r="DQ155" i="3" s="1"/>
  <c r="AW114" i="3"/>
  <c r="AW116" i="3" s="1"/>
  <c r="AA189" i="3"/>
  <c r="AA192" i="3" s="1"/>
  <c r="AA188" i="3"/>
  <c r="DN188" i="3" s="1"/>
  <c r="DO188" i="3" s="1"/>
  <c r="DT172" i="3"/>
  <c r="BY207" i="3"/>
  <c r="DV207" i="3" s="1"/>
  <c r="DY207" i="3" s="1"/>
  <c r="DV162" i="3"/>
  <c r="CU132" i="3"/>
  <c r="CU134" i="3" s="1"/>
  <c r="CA208" i="3"/>
  <c r="DY42" i="3"/>
  <c r="CT132" i="3"/>
  <c r="CT134" i="3" s="1"/>
  <c r="CX208" i="3"/>
  <c r="DX162" i="3"/>
  <c r="DY162" i="3" s="1"/>
  <c r="AR114" i="3"/>
  <c r="AR116" i="3" s="1"/>
  <c r="AS114" i="3"/>
  <c r="AS116" i="3" s="1"/>
  <c r="DB208" i="3"/>
  <c r="DU42" i="3"/>
  <c r="BK205" i="3"/>
  <c r="CC208" i="3"/>
  <c r="DR164" i="3"/>
  <c r="DR167" i="3" s="1"/>
  <c r="BK164" i="3"/>
  <c r="BK167" i="3" s="1"/>
  <c r="DJ164" i="3"/>
  <c r="DF167" i="3"/>
  <c r="DF185" i="3" s="1"/>
  <c r="BZ167" i="3"/>
  <c r="BZ185" i="3" s="1"/>
  <c r="BF189" i="3"/>
  <c r="BB195" i="3"/>
  <c r="BB196" i="3" s="1"/>
  <c r="BB197" i="3" s="1"/>
  <c r="BB182" i="3"/>
  <c r="CC216" i="3"/>
  <c r="CD215" i="3"/>
  <c r="DQ208" i="3"/>
  <c r="BD246" i="3"/>
  <c r="BC246" i="3"/>
  <c r="AR216" i="3"/>
  <c r="AS215" i="3"/>
  <c r="DS211" i="3"/>
  <c r="EF173" i="3"/>
  <c r="DS173" i="3"/>
  <c r="DQ173" i="3"/>
  <c r="AF188" i="3"/>
  <c r="AF189" i="3"/>
  <c r="AF192" i="3" s="1"/>
  <c r="AT195" i="3"/>
  <c r="AT196" i="3" s="1"/>
  <c r="AT197" i="3" s="1"/>
  <c r="AT182" i="3"/>
  <c r="AN114" i="3"/>
  <c r="AN116" i="3" s="1"/>
  <c r="AN109" i="3"/>
  <c r="DA208" i="3"/>
  <c r="AV114" i="3"/>
  <c r="AV116" i="3" s="1"/>
  <c r="CS208" i="3"/>
  <c r="DT210" i="3"/>
  <c r="DU210" i="3" s="1"/>
  <c r="BX210" i="3"/>
  <c r="CR208" i="3"/>
  <c r="AY94" i="3"/>
  <c r="DX205" i="3"/>
  <c r="DY205" i="3" s="1"/>
  <c r="DX23" i="3"/>
  <c r="CK185" i="3"/>
  <c r="DP11" i="3"/>
  <c r="DP34" i="3" s="1"/>
  <c r="AL34" i="3"/>
  <c r="DS55" i="3"/>
  <c r="DU55" i="3"/>
  <c r="BL205" i="3"/>
  <c r="DT163" i="3"/>
  <c r="BX163" i="3"/>
  <c r="CZ189" i="3"/>
  <c r="BS189" i="3"/>
  <c r="CY189" i="3"/>
  <c r="BR167" i="3"/>
  <c r="BR185" i="3" s="1"/>
  <c r="CE81" i="3"/>
  <c r="CD86" i="3"/>
  <c r="CD88" i="3" s="1"/>
  <c r="CD94" i="3" s="1"/>
  <c r="CD170" i="3" s="1"/>
  <c r="CD82" i="3"/>
  <c r="CD84" i="3" s="1"/>
  <c r="BE82" i="3"/>
  <c r="BE84" i="3" s="1"/>
  <c r="BE86" i="3"/>
  <c r="BE88" i="3" s="1"/>
  <c r="BE94" i="3" s="1"/>
  <c r="BF81" i="3"/>
  <c r="CP208" i="3"/>
  <c r="CW88" i="3"/>
  <c r="DC208" i="3"/>
  <c r="BU189" i="3"/>
  <c r="DN58" i="3"/>
  <c r="DW164" i="3"/>
  <c r="EI164" i="3"/>
  <c r="CU81" i="3"/>
  <c r="CT82" i="3"/>
  <c r="CT84" i="3" s="1"/>
  <c r="CM206" i="3"/>
  <c r="CM167" i="3"/>
  <c r="CM185" i="3" s="1"/>
  <c r="CG189" i="3"/>
  <c r="DS191" i="3"/>
  <c r="AG188" i="3"/>
  <c r="AY192" i="3"/>
  <c r="AL195" i="3"/>
  <c r="AL182" i="3"/>
  <c r="AJ189" i="3"/>
  <c r="AJ192" i="3" s="1"/>
  <c r="AJ188" i="3"/>
  <c r="AO195" i="3"/>
  <c r="AO196" i="3" s="1"/>
  <c r="AO197" i="3" s="1"/>
  <c r="AO182" i="3"/>
  <c r="AQ185" i="3"/>
  <c r="AQ180" i="3"/>
  <c r="DP86" i="3"/>
  <c r="AL88" i="3"/>
  <c r="BV189" i="3"/>
  <c r="Z34" i="3"/>
  <c r="DN11" i="3"/>
  <c r="DN34" i="3" s="1"/>
  <c r="DZ72" i="3"/>
  <c r="CK208" i="3"/>
  <c r="BD82" i="3"/>
  <c r="BD84" i="3" s="1"/>
  <c r="CC34" i="3"/>
  <c r="CC161" i="3" s="1"/>
  <c r="DZ11" i="3"/>
  <c r="DZ34" i="3" s="1"/>
  <c r="EA34" i="3" s="1"/>
  <c r="DZ164" i="3"/>
  <c r="EA164" i="3" s="1"/>
  <c r="DY163" i="3"/>
  <c r="CU206" i="3"/>
  <c r="CU167" i="3"/>
  <c r="CU185" i="3" s="1"/>
  <c r="BJ189" i="3"/>
  <c r="BI189" i="3"/>
  <c r="BL206" i="3"/>
  <c r="BX164" i="3"/>
  <c r="DT164" i="3"/>
  <c r="DC82" i="3"/>
  <c r="DC84" i="3" s="1"/>
  <c r="DD81" i="3"/>
  <c r="DV292" i="5" l="1"/>
  <c r="DX292" i="5"/>
  <c r="T216" i="9"/>
  <c r="T184" i="9"/>
  <c r="BD70" i="9"/>
  <c r="BS70" i="9"/>
  <c r="S184" i="9"/>
  <c r="S216" i="9" s="1"/>
  <c r="AC172" i="9"/>
  <c r="H229" i="9"/>
  <c r="AF170" i="9"/>
  <c r="T223" i="9"/>
  <c r="T191" i="9"/>
  <c r="S225" i="9"/>
  <c r="S193" i="9"/>
  <c r="S189" i="9"/>
  <c r="S221" i="9" s="1"/>
  <c r="Y181" i="9"/>
  <c r="Y213" i="9" s="1"/>
  <c r="AH104" i="9"/>
  <c r="AI11" i="9"/>
  <c r="AH73" i="9"/>
  <c r="P155" i="9"/>
  <c r="P157" i="9" s="1"/>
  <c r="AI202" i="9"/>
  <c r="AP97" i="9"/>
  <c r="BB98" i="9"/>
  <c r="BB67" i="9"/>
  <c r="BC5" i="9"/>
  <c r="BT5" i="9" s="1"/>
  <c r="Q193" i="9"/>
  <c r="AN173" i="9"/>
  <c r="AN205" i="9" s="1"/>
  <c r="AG213" i="9"/>
  <c r="AG181" i="9"/>
  <c r="U85" i="9"/>
  <c r="U147" i="9" s="1"/>
  <c r="W17" i="9"/>
  <c r="U110" i="9"/>
  <c r="BQ195" i="9"/>
  <c r="AO134" i="9"/>
  <c r="AC100" i="9"/>
  <c r="BS100" i="9" s="1"/>
  <c r="W172" i="9"/>
  <c r="AE102" i="9"/>
  <c r="AE71" i="9"/>
  <c r="AF9" i="9"/>
  <c r="AI107" i="9"/>
  <c r="AJ14" i="9"/>
  <c r="AI76" i="9"/>
  <c r="BA131" i="9"/>
  <c r="U114" i="9"/>
  <c r="U83" i="9"/>
  <c r="U90" i="9"/>
  <c r="W21" i="9"/>
  <c r="Q176" i="9"/>
  <c r="J210" i="9"/>
  <c r="J229" i="9" s="1"/>
  <c r="S135" i="9"/>
  <c r="AD172" i="9"/>
  <c r="AD204" i="9" s="1"/>
  <c r="V91" i="9"/>
  <c r="V153" i="9" s="1"/>
  <c r="V115" i="9"/>
  <c r="V84" i="9"/>
  <c r="X22" i="9"/>
  <c r="W72" i="9"/>
  <c r="Y10" i="9"/>
  <c r="W103" i="9"/>
  <c r="W31" i="9"/>
  <c r="O197" i="9"/>
  <c r="AU172" i="9"/>
  <c r="AU204" i="9" s="1"/>
  <c r="X122" i="9"/>
  <c r="Z29" i="9"/>
  <c r="X80" i="9"/>
  <c r="Q206" i="9"/>
  <c r="Q174" i="9"/>
  <c r="AD170" i="9"/>
  <c r="AD177" i="9"/>
  <c r="BT10" i="9"/>
  <c r="AY181" i="9"/>
  <c r="AY213" i="9" s="1"/>
  <c r="AD133" i="9"/>
  <c r="CC144" i="9"/>
  <c r="CC155" i="9" s="1"/>
  <c r="BW144" i="9"/>
  <c r="BX144" i="9" s="1"/>
  <c r="BU144" i="9"/>
  <c r="AH180" i="9"/>
  <c r="AH212" i="9" s="1"/>
  <c r="AG170" i="9"/>
  <c r="O229" i="9"/>
  <c r="BB100" i="9"/>
  <c r="BC7" i="9"/>
  <c r="BT7" i="9" s="1"/>
  <c r="BB69" i="9"/>
  <c r="S226" i="9"/>
  <c r="S194" i="9"/>
  <c r="S141" i="9"/>
  <c r="AD214" i="9"/>
  <c r="AD182" i="9"/>
  <c r="AD171" i="9"/>
  <c r="W181" i="9"/>
  <c r="W213" i="9" s="1"/>
  <c r="T188" i="9"/>
  <c r="T220" i="9" s="1"/>
  <c r="U134" i="9"/>
  <c r="Q183" i="9"/>
  <c r="Q215" i="9"/>
  <c r="Q187" i="9"/>
  <c r="Q222" i="9"/>
  <c r="Q190" i="9"/>
  <c r="W212" i="9"/>
  <c r="AC212" i="9" s="1"/>
  <c r="AQ103" i="9"/>
  <c r="AQ72" i="9"/>
  <c r="AR10" i="9"/>
  <c r="H223" i="9"/>
  <c r="P223" i="9" s="1"/>
  <c r="AQ206" i="9"/>
  <c r="BC206" i="9" s="1"/>
  <c r="W122" i="9"/>
  <c r="Y29" i="9"/>
  <c r="W80" i="9"/>
  <c r="BB208" i="9"/>
  <c r="BB176" i="9"/>
  <c r="AZ108" i="9"/>
  <c r="AZ77" i="9"/>
  <c r="BA15" i="9"/>
  <c r="AD211" i="9"/>
  <c r="X175" i="9"/>
  <c r="X207" i="9" s="1"/>
  <c r="AE180" i="9"/>
  <c r="AE212" i="9" s="1"/>
  <c r="U121" i="9"/>
  <c r="U79" i="9"/>
  <c r="U141" i="9" s="1"/>
  <c r="W28" i="9"/>
  <c r="Q181" i="9"/>
  <c r="BD75" i="9"/>
  <c r="BS75" i="9"/>
  <c r="BZ144" i="9"/>
  <c r="CA144" i="9" s="1"/>
  <c r="T132" i="9"/>
  <c r="AC132" i="9" s="1"/>
  <c r="BQ204" i="9"/>
  <c r="BQ229" i="9" s="1"/>
  <c r="BE230" i="9"/>
  <c r="E229" i="9"/>
  <c r="AC101" i="9"/>
  <c r="BS101" i="9" s="1"/>
  <c r="AX203" i="9"/>
  <c r="AX171" i="9"/>
  <c r="AF137" i="9"/>
  <c r="AL208" i="9"/>
  <c r="AL176" i="9"/>
  <c r="CA136" i="9"/>
  <c r="BV101" i="9"/>
  <c r="BT101" i="9"/>
  <c r="Q178" i="9"/>
  <c r="R216" i="9"/>
  <c r="R184" i="9"/>
  <c r="S222" i="9"/>
  <c r="S190" i="9"/>
  <c r="U142" i="9"/>
  <c r="AE177" i="9"/>
  <c r="AE209" i="9" s="1"/>
  <c r="H225" i="9"/>
  <c r="P225" i="9" s="1"/>
  <c r="Z103" i="9"/>
  <c r="AB10" i="9"/>
  <c r="Z72" i="9"/>
  <c r="T209" i="9"/>
  <c r="T177" i="9"/>
  <c r="T202" i="9"/>
  <c r="AQ98" i="9"/>
  <c r="AQ67" i="9"/>
  <c r="AR5" i="9"/>
  <c r="Q211" i="9"/>
  <c r="Q179" i="9"/>
  <c r="AH118" i="9"/>
  <c r="AI25" i="9"/>
  <c r="AC73" i="9"/>
  <c r="AD212" i="9"/>
  <c r="AD180" i="9"/>
  <c r="BB68" i="9"/>
  <c r="BC6" i="9"/>
  <c r="BT6" i="9" s="1"/>
  <c r="BB99" i="9"/>
  <c r="R178" i="9"/>
  <c r="Q185" i="9"/>
  <c r="AK170" i="9"/>
  <c r="AK202" i="9" s="1"/>
  <c r="U112" i="9"/>
  <c r="U87" i="9"/>
  <c r="U149" i="9" s="1"/>
  <c r="U81" i="9"/>
  <c r="W19" i="9"/>
  <c r="AF109" i="9"/>
  <c r="AF78" i="9"/>
  <c r="AF140" i="9" s="1"/>
  <c r="AG16" i="9"/>
  <c r="N229" i="9"/>
  <c r="Q203" i="9"/>
  <c r="AC203" i="9" s="1"/>
  <c r="AF99" i="9"/>
  <c r="AP99" i="9" s="1"/>
  <c r="BV99" i="9" s="1"/>
  <c r="AF68" i="9"/>
  <c r="BS97" i="9"/>
  <c r="AV205" i="9"/>
  <c r="AV173" i="9"/>
  <c r="BD66" i="9"/>
  <c r="BS66" i="9"/>
  <c r="BD71" i="9"/>
  <c r="BS71" i="9"/>
  <c r="P183" i="9"/>
  <c r="P197" i="9" s="1"/>
  <c r="Q195" i="9"/>
  <c r="U86" i="9"/>
  <c r="U111" i="9"/>
  <c r="W18" i="9"/>
  <c r="AP70" i="9"/>
  <c r="S227" i="9"/>
  <c r="S195" i="9"/>
  <c r="V110" i="9"/>
  <c r="V85" i="9"/>
  <c r="V147" i="9" s="1"/>
  <c r="X17" i="9"/>
  <c r="Q194" i="9"/>
  <c r="CA148" i="9"/>
  <c r="R137" i="9"/>
  <c r="R93" i="9"/>
  <c r="AD196" i="9"/>
  <c r="X134" i="9"/>
  <c r="V181" i="9"/>
  <c r="V213" i="9" s="1"/>
  <c r="AB207" i="9"/>
  <c r="AB175" i="9"/>
  <c r="AO97" i="9"/>
  <c r="AP4" i="9"/>
  <c r="AO66" i="9"/>
  <c r="AQ4" i="9"/>
  <c r="AB202" i="9"/>
  <c r="AZ173" i="9"/>
  <c r="AZ205" i="9" s="1"/>
  <c r="AM170" i="9"/>
  <c r="V121" i="9"/>
  <c r="V79" i="9"/>
  <c r="X28" i="9"/>
  <c r="Q209" i="9"/>
  <c r="Q177" i="9"/>
  <c r="AC135" i="9"/>
  <c r="W120" i="9"/>
  <c r="Y27" i="9"/>
  <c r="CA139" i="9"/>
  <c r="BA130" i="9"/>
  <c r="BZ128" i="9"/>
  <c r="CA128" i="9" s="1"/>
  <c r="BV155" i="9"/>
  <c r="BZ155" i="9" s="1"/>
  <c r="T193" i="9"/>
  <c r="T225" i="9" s="1"/>
  <c r="AG75" i="9"/>
  <c r="AG106" i="9"/>
  <c r="AH13" i="9"/>
  <c r="T185" i="9"/>
  <c r="T217" i="9" s="1"/>
  <c r="S186" i="9"/>
  <c r="S218" i="9" s="1"/>
  <c r="S191" i="9"/>
  <c r="S223" i="9" s="1"/>
  <c r="AO130" i="9"/>
  <c r="Q221" i="9"/>
  <c r="Q189" i="9"/>
  <c r="R188" i="9"/>
  <c r="R220" i="9" s="1"/>
  <c r="AF116" i="9"/>
  <c r="AF92" i="9"/>
  <c r="AF154" i="9" s="1"/>
  <c r="AF196" i="9" s="1"/>
  <c r="AG23" i="9"/>
  <c r="AE214" i="9"/>
  <c r="AE182" i="9"/>
  <c r="V111" i="9"/>
  <c r="V142" i="9" s="1"/>
  <c r="V86" i="9"/>
  <c r="V148" i="9" s="1"/>
  <c r="X18" i="9"/>
  <c r="V105" i="9"/>
  <c r="V74" i="9"/>
  <c r="X12" i="9"/>
  <c r="V31" i="9"/>
  <c r="AE172" i="9"/>
  <c r="AE204" i="9" s="1"/>
  <c r="T187" i="9"/>
  <c r="T219" i="9" s="1"/>
  <c r="Q170" i="9"/>
  <c r="Q155" i="9"/>
  <c r="Q157" i="9" s="1"/>
  <c r="AC128" i="9"/>
  <c r="Q175" i="9"/>
  <c r="AC133" i="9"/>
  <c r="P222" i="9"/>
  <c r="Y105" i="9"/>
  <c r="AA12" i="9"/>
  <c r="Y74" i="9"/>
  <c r="AB100" i="9"/>
  <c r="AB69" i="9"/>
  <c r="AD7" i="9"/>
  <c r="AC7" i="9"/>
  <c r="AD174" i="9"/>
  <c r="AP132" i="9"/>
  <c r="AO205" i="9"/>
  <c r="AO173" i="9"/>
  <c r="U115" i="9"/>
  <c r="U84" i="9"/>
  <c r="U146" i="9" s="1"/>
  <c r="U91" i="9"/>
  <c r="U153" i="9" s="1"/>
  <c r="W22" i="9"/>
  <c r="T221" i="9"/>
  <c r="T189" i="9"/>
  <c r="CA152" i="9"/>
  <c r="R124" i="9"/>
  <c r="R139" i="9"/>
  <c r="BU155" i="9"/>
  <c r="AN128" i="9"/>
  <c r="AG180" i="9"/>
  <c r="AG212" i="9" s="1"/>
  <c r="AO171" i="9"/>
  <c r="AO203" i="9" s="1"/>
  <c r="T141" i="9"/>
  <c r="AF67" i="9"/>
  <c r="AF98" i="9"/>
  <c r="AP98" i="9" s="1"/>
  <c r="BV98" i="9" s="1"/>
  <c r="BA171" i="9"/>
  <c r="BA203" i="9" s="1"/>
  <c r="AG174" i="9"/>
  <c r="AG206" i="9" s="1"/>
  <c r="V112" i="9"/>
  <c r="V87" i="9"/>
  <c r="V149" i="9" s="1"/>
  <c r="V81" i="9"/>
  <c r="V143" i="9" s="1"/>
  <c r="X19" i="9"/>
  <c r="U113" i="9"/>
  <c r="U89" i="9"/>
  <c r="U151" i="9" s="1"/>
  <c r="U82" i="9"/>
  <c r="W20" i="9"/>
  <c r="S143" i="9"/>
  <c r="AQ99" i="9"/>
  <c r="AR6" i="9"/>
  <c r="AQ68" i="9"/>
  <c r="AH128" i="9"/>
  <c r="Q186" i="9"/>
  <c r="T222" i="9"/>
  <c r="T190" i="9"/>
  <c r="T136" i="9"/>
  <c r="Q191" i="9"/>
  <c r="Q223" i="9" s="1"/>
  <c r="U31" i="9"/>
  <c r="AG135" i="9"/>
  <c r="T226" i="9"/>
  <c r="T194" i="9"/>
  <c r="T144" i="9"/>
  <c r="AI108" i="9"/>
  <c r="AI77" i="9"/>
  <c r="AI139" i="9" s="1"/>
  <c r="AJ15" i="9"/>
  <c r="AQ211" i="9"/>
  <c r="AQ179" i="9"/>
  <c r="AS106" i="9"/>
  <c r="AT13" i="9"/>
  <c r="AS75" i="9"/>
  <c r="AS137" i="9" s="1"/>
  <c r="W136" i="9"/>
  <c r="AG117" i="9"/>
  <c r="AH24" i="9"/>
  <c r="S202" i="9"/>
  <c r="AA131" i="9"/>
  <c r="M229" i="9"/>
  <c r="BV7" i="9"/>
  <c r="S146" i="9"/>
  <c r="AL202" i="9"/>
  <c r="S108" i="9"/>
  <c r="S124" i="9" s="1"/>
  <c r="T15" i="9"/>
  <c r="S77" i="9"/>
  <c r="S31" i="9"/>
  <c r="X120" i="9"/>
  <c r="Z27" i="9"/>
  <c r="U202" i="9"/>
  <c r="AC69" i="9"/>
  <c r="CA147" i="9"/>
  <c r="AE129" i="9"/>
  <c r="Q220" i="9"/>
  <c r="AK205" i="9"/>
  <c r="AK173" i="9"/>
  <c r="V114" i="9"/>
  <c r="V83" i="9"/>
  <c r="V145" i="9" s="1"/>
  <c r="V90" i="9"/>
  <c r="V152" i="9" s="1"/>
  <c r="X21" i="9"/>
  <c r="V113" i="9"/>
  <c r="V82" i="9"/>
  <c r="V144" i="9" s="1"/>
  <c r="V89" i="9"/>
  <c r="V151" i="9" s="1"/>
  <c r="X20" i="9"/>
  <c r="AH181" i="9"/>
  <c r="AH213" i="9" s="1"/>
  <c r="AR179" i="9"/>
  <c r="AR211" i="9" s="1"/>
  <c r="AE202" i="9"/>
  <c r="AE170" i="9"/>
  <c r="AR7" i="9"/>
  <c r="AQ100" i="9"/>
  <c r="AQ69" i="9"/>
  <c r="AJ203" i="9"/>
  <c r="AJ171" i="9"/>
  <c r="CA133" i="9"/>
  <c r="Q184" i="9"/>
  <c r="Q216" i="9" s="1"/>
  <c r="S219" i="9"/>
  <c r="S187" i="9"/>
  <c r="BW155" i="9"/>
  <c r="CA155" i="9" s="1"/>
  <c r="BX128" i="9"/>
  <c r="BX155" i="9" s="1"/>
  <c r="R155" i="9"/>
  <c r="R157" i="9" s="1"/>
  <c r="T227" i="9"/>
  <c r="T195" i="9"/>
  <c r="AJ202" i="9"/>
  <c r="AJ170" i="9"/>
  <c r="Q173" i="9"/>
  <c r="CA149" i="9"/>
  <c r="P203" i="9"/>
  <c r="BQ229" i="8"/>
  <c r="BV101" i="8"/>
  <c r="BT101" i="8"/>
  <c r="AF118" i="8"/>
  <c r="AG25" i="8"/>
  <c r="AD174" i="8"/>
  <c r="AP132" i="8"/>
  <c r="U207" i="8"/>
  <c r="U175" i="8"/>
  <c r="BV7" i="8"/>
  <c r="AA131" i="8"/>
  <c r="AF139" i="8"/>
  <c r="T220" i="8"/>
  <c r="T188" i="8"/>
  <c r="AI171" i="8"/>
  <c r="AG106" i="8"/>
  <c r="AG75" i="8"/>
  <c r="AH13" i="8"/>
  <c r="Q177" i="8"/>
  <c r="Q209" i="8" s="1"/>
  <c r="L229" i="8"/>
  <c r="S189" i="8"/>
  <c r="S221" i="8" s="1"/>
  <c r="AO98" i="8"/>
  <c r="AP5" i="8"/>
  <c r="BV5" i="8" s="1"/>
  <c r="AO67" i="8"/>
  <c r="AQ5" i="8"/>
  <c r="Q222" i="8"/>
  <c r="Q190" i="8"/>
  <c r="Q206" i="8"/>
  <c r="AC206" i="8" s="1"/>
  <c r="Q174" i="8"/>
  <c r="AC174" i="8" s="1"/>
  <c r="AC132" i="8"/>
  <c r="T183" i="8"/>
  <c r="T215" i="8" s="1"/>
  <c r="BU155" i="8"/>
  <c r="AG132" i="8"/>
  <c r="Q203" i="8"/>
  <c r="AC203" i="8" s="1"/>
  <c r="Q171" i="8"/>
  <c r="AC171" i="8" s="1"/>
  <c r="AC129" i="8"/>
  <c r="Q195" i="8"/>
  <c r="CC155" i="8"/>
  <c r="R179" i="8"/>
  <c r="R211" i="8" s="1"/>
  <c r="AP68" i="8"/>
  <c r="BV68" i="8" s="1"/>
  <c r="S136" i="8"/>
  <c r="AF104" i="8"/>
  <c r="AF73" i="8"/>
  <c r="AF135" i="8" s="1"/>
  <c r="AG11" i="8"/>
  <c r="S145" i="8"/>
  <c r="BB129" i="8"/>
  <c r="AH117" i="8"/>
  <c r="AI24" i="8"/>
  <c r="AY134" i="8"/>
  <c r="AD196" i="8"/>
  <c r="R186" i="8"/>
  <c r="R218" i="8" s="1"/>
  <c r="AF109" i="8"/>
  <c r="AF78" i="8"/>
  <c r="AG16" i="8"/>
  <c r="CA145" i="8"/>
  <c r="Q213" i="8"/>
  <c r="Q181" i="8"/>
  <c r="AE177" i="8"/>
  <c r="AE209" i="8" s="1"/>
  <c r="BD66" i="8"/>
  <c r="BS66" i="8"/>
  <c r="AE102" i="8"/>
  <c r="AE71" i="8"/>
  <c r="AE133" i="8" s="1"/>
  <c r="AF9" i="8"/>
  <c r="AE179" i="8"/>
  <c r="AE211" i="8" s="1"/>
  <c r="AW203" i="8"/>
  <c r="AW171" i="8"/>
  <c r="Q208" i="8"/>
  <c r="Q176" i="8"/>
  <c r="BQ195" i="8"/>
  <c r="R213" i="8"/>
  <c r="R181" i="8"/>
  <c r="W103" i="8"/>
  <c r="W72" i="8"/>
  <c r="Y10" i="8"/>
  <c r="T221" i="8"/>
  <c r="T189" i="8"/>
  <c r="X133" i="8"/>
  <c r="Q226" i="8"/>
  <c r="Q194" i="8"/>
  <c r="S190" i="8"/>
  <c r="S222" i="8" s="1"/>
  <c r="AF206" i="8"/>
  <c r="AF174" i="8"/>
  <c r="P155" i="8"/>
  <c r="P157" i="8" s="1"/>
  <c r="AA202" i="8"/>
  <c r="U112" i="8"/>
  <c r="U87" i="8"/>
  <c r="U81" i="8"/>
  <c r="W19" i="8"/>
  <c r="J216" i="8"/>
  <c r="P216" i="8" s="1"/>
  <c r="Q184" i="8"/>
  <c r="R133" i="8"/>
  <c r="R93" i="8"/>
  <c r="S151" i="8"/>
  <c r="S204" i="8"/>
  <c r="AC204" i="8" s="1"/>
  <c r="V105" i="8"/>
  <c r="V74" i="8"/>
  <c r="X12" i="8"/>
  <c r="AO179" i="8"/>
  <c r="AO211" i="8" s="1"/>
  <c r="Q214" i="8"/>
  <c r="AC214" i="8" s="1"/>
  <c r="K229" i="8"/>
  <c r="CA147" i="8"/>
  <c r="AE204" i="8"/>
  <c r="AE172" i="8"/>
  <c r="V89" i="8"/>
  <c r="V151" i="8" s="1"/>
  <c r="V113" i="8"/>
  <c r="V82" i="8"/>
  <c r="X20" i="8"/>
  <c r="AL203" i="8"/>
  <c r="AL171" i="8"/>
  <c r="P202" i="8"/>
  <c r="BT70" i="8"/>
  <c r="BQ205" i="8"/>
  <c r="BE230" i="8"/>
  <c r="U134" i="8"/>
  <c r="AF99" i="8"/>
  <c r="AP99" i="8" s="1"/>
  <c r="BV99" i="8" s="1"/>
  <c r="AF68" i="8"/>
  <c r="K211" i="8"/>
  <c r="V213" i="8"/>
  <c r="V181" i="8"/>
  <c r="AE171" i="8"/>
  <c r="AE203" i="8" s="1"/>
  <c r="H197" i="8"/>
  <c r="S185" i="8"/>
  <c r="W213" i="8"/>
  <c r="W181" i="8"/>
  <c r="R124" i="8"/>
  <c r="S218" i="8"/>
  <c r="S186" i="8"/>
  <c r="T210" i="8"/>
  <c r="T178" i="8"/>
  <c r="AC75" i="8"/>
  <c r="AD214" i="8"/>
  <c r="AD182" i="8"/>
  <c r="AF66" i="8"/>
  <c r="AF97" i="8"/>
  <c r="AG4" i="8"/>
  <c r="U115" i="8"/>
  <c r="U84" i="8"/>
  <c r="W22" i="8"/>
  <c r="U91" i="8"/>
  <c r="U153" i="8" s="1"/>
  <c r="AO97" i="8"/>
  <c r="AO66" i="8"/>
  <c r="AQ4" i="8"/>
  <c r="AP4" i="8"/>
  <c r="Q155" i="8"/>
  <c r="Q157" i="8" s="1"/>
  <c r="Q170" i="8"/>
  <c r="AC128" i="8"/>
  <c r="AZ131" i="8"/>
  <c r="R188" i="8"/>
  <c r="R220" i="8" s="1"/>
  <c r="CA142" i="8"/>
  <c r="P177" i="8"/>
  <c r="Q217" i="8"/>
  <c r="AB100" i="8"/>
  <c r="AC100" i="8" s="1"/>
  <c r="AB69" i="8"/>
  <c r="AD7" i="8"/>
  <c r="AC7" i="8"/>
  <c r="P211" i="8"/>
  <c r="V110" i="8"/>
  <c r="V85" i="8"/>
  <c r="V147" i="8" s="1"/>
  <c r="X17" i="8"/>
  <c r="U111" i="8"/>
  <c r="U86" i="8"/>
  <c r="U148" i="8" s="1"/>
  <c r="W18" i="8"/>
  <c r="S102" i="8"/>
  <c r="S71" i="8"/>
  <c r="S31" i="8"/>
  <c r="AE214" i="8"/>
  <c r="AE182" i="8"/>
  <c r="Q175" i="8"/>
  <c r="AD133" i="8"/>
  <c r="T151" i="8"/>
  <c r="AR106" i="8"/>
  <c r="AR75" i="8"/>
  <c r="AS13" i="8"/>
  <c r="Y202" i="8"/>
  <c r="Q221" i="8"/>
  <c r="Q189" i="8"/>
  <c r="AD203" i="8"/>
  <c r="AD171" i="8"/>
  <c r="AL202" i="8"/>
  <c r="AV131" i="8"/>
  <c r="S202" i="8"/>
  <c r="U202" i="8"/>
  <c r="J229" i="8"/>
  <c r="AG92" i="8"/>
  <c r="AG154" i="8" s="1"/>
  <c r="AG196" i="8" s="1"/>
  <c r="AG116" i="8"/>
  <c r="AH23" i="8"/>
  <c r="S135" i="8"/>
  <c r="AC135" i="8" s="1"/>
  <c r="AD212" i="8"/>
  <c r="AD180" i="8"/>
  <c r="AF98" i="8"/>
  <c r="AP98" i="8" s="1"/>
  <c r="BV98" i="8" s="1"/>
  <c r="AF67" i="8"/>
  <c r="AD179" i="8"/>
  <c r="H209" i="8"/>
  <c r="AD177" i="8"/>
  <c r="S191" i="8"/>
  <c r="S223" i="8" s="1"/>
  <c r="CA137" i="8"/>
  <c r="V103" i="8"/>
  <c r="V72" i="8"/>
  <c r="X10" i="8"/>
  <c r="V31" i="8"/>
  <c r="U122" i="8"/>
  <c r="U80" i="8"/>
  <c r="W29" i="8"/>
  <c r="AQ103" i="8"/>
  <c r="AQ72" i="8"/>
  <c r="AR10" i="8"/>
  <c r="Q205" i="8"/>
  <c r="Q173" i="8"/>
  <c r="M226" i="8"/>
  <c r="P226" i="8" s="1"/>
  <c r="Q211" i="8"/>
  <c r="Q179" i="8"/>
  <c r="AC137" i="8"/>
  <c r="V114" i="8"/>
  <c r="V90" i="8"/>
  <c r="V83" i="8"/>
  <c r="X21" i="8"/>
  <c r="AE128" i="8"/>
  <c r="V202" i="8"/>
  <c r="S188" i="8"/>
  <c r="S220" i="8" s="1"/>
  <c r="AB207" i="8"/>
  <c r="AB175" i="8"/>
  <c r="AN128" i="8"/>
  <c r="BA100" i="8"/>
  <c r="BA69" i="8"/>
  <c r="BB7" i="8"/>
  <c r="AL137" i="8"/>
  <c r="T195" i="8"/>
  <c r="T227" i="8" s="1"/>
  <c r="U113" i="8"/>
  <c r="U82" i="8"/>
  <c r="U89" i="8"/>
  <c r="U151" i="8" s="1"/>
  <c r="W20" i="8"/>
  <c r="AN205" i="8"/>
  <c r="AN173" i="8"/>
  <c r="T218" i="8"/>
  <c r="T186" i="8"/>
  <c r="Q215" i="8"/>
  <c r="Q183" i="8"/>
  <c r="AQ137" i="8"/>
  <c r="AK170" i="8"/>
  <c r="Z205" i="8"/>
  <c r="Z173" i="8"/>
  <c r="T209" i="8"/>
  <c r="T177" i="8"/>
  <c r="AU172" i="8"/>
  <c r="AU204" i="8" s="1"/>
  <c r="CA139" i="8"/>
  <c r="P220" i="8"/>
  <c r="AZ108" i="8"/>
  <c r="AZ77" i="8"/>
  <c r="BA15" i="8"/>
  <c r="Q178" i="8"/>
  <c r="Q210" i="8" s="1"/>
  <c r="T134" i="8"/>
  <c r="BV155" i="8"/>
  <c r="BZ155" i="8" s="1"/>
  <c r="BZ128" i="8"/>
  <c r="CA128" i="8" s="1"/>
  <c r="CA149" i="8"/>
  <c r="S142" i="8"/>
  <c r="AO208" i="8"/>
  <c r="AO176" i="8"/>
  <c r="BS68" i="8"/>
  <c r="BD68" i="8"/>
  <c r="AB202" i="8"/>
  <c r="T145" i="8"/>
  <c r="V112" i="8"/>
  <c r="V81" i="8"/>
  <c r="X19" i="8"/>
  <c r="V87" i="8"/>
  <c r="V149" i="8" s="1"/>
  <c r="AR99" i="8"/>
  <c r="BC99" i="8" s="1"/>
  <c r="AR68" i="8"/>
  <c r="AF211" i="8"/>
  <c r="AF179" i="8"/>
  <c r="S108" i="8"/>
  <c r="S77" i="8"/>
  <c r="T15" i="8"/>
  <c r="AD204" i="8"/>
  <c r="AD172" i="8"/>
  <c r="AQ100" i="8"/>
  <c r="AQ69" i="8"/>
  <c r="AR7" i="8"/>
  <c r="AO172" i="8"/>
  <c r="AO204" i="8" s="1"/>
  <c r="AD170" i="8"/>
  <c r="H223" i="8"/>
  <c r="P223" i="8" s="1"/>
  <c r="CA130" i="8"/>
  <c r="U121" i="8"/>
  <c r="W28" i="8"/>
  <c r="U79" i="8"/>
  <c r="V122" i="8"/>
  <c r="V80" i="8"/>
  <c r="V142" i="8" s="1"/>
  <c r="X29" i="8"/>
  <c r="U120" i="8"/>
  <c r="W27" i="8"/>
  <c r="P180" i="8"/>
  <c r="R184" i="8"/>
  <c r="R216" i="8" s="1"/>
  <c r="AX213" i="8"/>
  <c r="AX181" i="8"/>
  <c r="Q223" i="8"/>
  <c r="Q191" i="8"/>
  <c r="Q220" i="8"/>
  <c r="Q188" i="8"/>
  <c r="P197" i="8"/>
  <c r="AY139" i="8"/>
  <c r="V111" i="8"/>
  <c r="V86" i="8"/>
  <c r="V148" i="8" s="1"/>
  <c r="X18" i="8"/>
  <c r="CA148" i="8"/>
  <c r="U114" i="8"/>
  <c r="U83" i="8"/>
  <c r="U90" i="8"/>
  <c r="W21" i="8"/>
  <c r="BB130" i="8"/>
  <c r="T152" i="8"/>
  <c r="AF107" i="8"/>
  <c r="AF76" i="8"/>
  <c r="AG14" i="8"/>
  <c r="Q186" i="8"/>
  <c r="S153" i="8"/>
  <c r="T143" i="8"/>
  <c r="AQ130" i="8"/>
  <c r="AE181" i="8"/>
  <c r="AE213" i="8" s="1"/>
  <c r="Q193" i="8"/>
  <c r="Q219" i="8"/>
  <c r="Q187" i="8"/>
  <c r="BS97" i="8"/>
  <c r="AJ172" i="8"/>
  <c r="AJ204" i="8" s="1"/>
  <c r="AJ129" i="8"/>
  <c r="AO131" i="8"/>
  <c r="AG108" i="8"/>
  <c r="AH15" i="8"/>
  <c r="AG77" i="8"/>
  <c r="V115" i="8"/>
  <c r="V91" i="8"/>
  <c r="V153" i="8" s="1"/>
  <c r="V84" i="8"/>
  <c r="V146" i="8" s="1"/>
  <c r="X22" i="8"/>
  <c r="AK131" i="8"/>
  <c r="AD213" i="8"/>
  <c r="AD181" i="8"/>
  <c r="AM170" i="8"/>
  <c r="S141" i="8"/>
  <c r="BS73" i="8"/>
  <c r="BD73" i="8"/>
  <c r="U110" i="8"/>
  <c r="U85" i="8"/>
  <c r="U147" i="8" s="1"/>
  <c r="W17" i="8"/>
  <c r="T142" i="8"/>
  <c r="AN129" i="8"/>
  <c r="V120" i="8"/>
  <c r="X27" i="8"/>
  <c r="BS70" i="8"/>
  <c r="BD70" i="8"/>
  <c r="AI172" i="8"/>
  <c r="AI204" i="8" s="1"/>
  <c r="V121" i="8"/>
  <c r="V79" i="8"/>
  <c r="V141" i="8" s="1"/>
  <c r="X28" i="8"/>
  <c r="T222" i="8"/>
  <c r="T190" i="8"/>
  <c r="BS67" i="8"/>
  <c r="BD67" i="8"/>
  <c r="BW155" i="8"/>
  <c r="CA155" i="8" s="1"/>
  <c r="BX128" i="8"/>
  <c r="BX155" i="8" s="1"/>
  <c r="U105" i="8"/>
  <c r="U74" i="8"/>
  <c r="W12" i="8"/>
  <c r="W31" i="8" s="1"/>
  <c r="U31" i="8"/>
  <c r="S152" i="8"/>
  <c r="BT5" i="8"/>
  <c r="AZ103" i="8"/>
  <c r="AZ72" i="8"/>
  <c r="BA10" i="8"/>
  <c r="AE138" i="8"/>
  <c r="T191" i="8"/>
  <c r="T223" i="8" s="1"/>
  <c r="AZ204" i="8"/>
  <c r="AZ172" i="8"/>
  <c r="AX129" i="8"/>
  <c r="EN196" i="5"/>
  <c r="EB196" i="5"/>
  <c r="EO196" i="5" s="1"/>
  <c r="AS216" i="5"/>
  <c r="AS217" i="5" s="1"/>
  <c r="AS218" i="5" s="1"/>
  <c r="AS201" i="5"/>
  <c r="EI204" i="5"/>
  <c r="CU209" i="5"/>
  <c r="BQ209" i="5"/>
  <c r="DC204" i="5"/>
  <c r="CB229" i="5"/>
  <c r="EA178" i="5"/>
  <c r="ED178" i="5" s="1"/>
  <c r="CB185" i="5"/>
  <c r="CN178" i="5"/>
  <c r="CN185" i="5" s="1"/>
  <c r="CD229" i="5"/>
  <c r="CD185" i="5"/>
  <c r="AL208" i="5"/>
  <c r="AL209" i="5"/>
  <c r="AL213" i="5" s="1"/>
  <c r="DG231" i="5"/>
  <c r="DG194" i="5"/>
  <c r="CA230" i="5"/>
  <c r="DY230" i="5"/>
  <c r="DZ230" i="5" s="1"/>
  <c r="DZ187" i="5"/>
  <c r="EM187" i="5"/>
  <c r="AS209" i="5"/>
  <c r="AS213" i="5" s="1"/>
  <c r="AS208" i="5"/>
  <c r="AN199" i="5"/>
  <c r="BT204" i="5"/>
  <c r="AR216" i="5"/>
  <c r="AR217" i="5" s="1"/>
  <c r="AR218" i="5" s="1"/>
  <c r="AR201" i="5"/>
  <c r="CS204" i="5"/>
  <c r="BH209" i="5"/>
  <c r="CI204" i="5"/>
  <c r="BS240" i="5"/>
  <c r="BT239" i="5"/>
  <c r="CK204" i="5"/>
  <c r="DD204" i="5"/>
  <c r="CV204" i="5"/>
  <c r="DY88" i="5"/>
  <c r="DY94" i="5" s="1"/>
  <c r="BO94" i="5"/>
  <c r="BO192" i="5" s="1"/>
  <c r="AC213" i="5"/>
  <c r="BO204" i="5"/>
  <c r="CX81" i="5"/>
  <c r="CW86" i="5"/>
  <c r="CW82" i="5"/>
  <c r="CW84" i="5" s="1"/>
  <c r="AQ211" i="5"/>
  <c r="DU206" i="5"/>
  <c r="CN196" i="5"/>
  <c r="BA206" i="5"/>
  <c r="BA211" i="5" s="1"/>
  <c r="BA197" i="5"/>
  <c r="BA199" i="5" s="1"/>
  <c r="AO217" i="5"/>
  <c r="CG209" i="5"/>
  <c r="BL209" i="5"/>
  <c r="EN180" i="5"/>
  <c r="EB180" i="5"/>
  <c r="BU206" i="5"/>
  <c r="BU211" i="5" s="1"/>
  <c r="BU197" i="5"/>
  <c r="AQ216" i="5"/>
  <c r="AQ217" i="5" s="1"/>
  <c r="AQ218" i="5" s="1"/>
  <c r="AQ201" i="5"/>
  <c r="DU88" i="5"/>
  <c r="DU94" i="5" s="1"/>
  <c r="DV94" i="5" s="1"/>
  <c r="AO94" i="5"/>
  <c r="DK204" i="5"/>
  <c r="DU114" i="5"/>
  <c r="DV223" i="5"/>
  <c r="DT199" i="5"/>
  <c r="DS201" i="5"/>
  <c r="EL212" i="5"/>
  <c r="DX212" i="5"/>
  <c r="DF239" i="5"/>
  <c r="DE240" i="5"/>
  <c r="EP187" i="5"/>
  <c r="EO187" i="5"/>
  <c r="EF187" i="5"/>
  <c r="CA233" i="5"/>
  <c r="DY233" i="5"/>
  <c r="DZ233" i="5" s="1"/>
  <c r="AN201" i="5"/>
  <c r="BM204" i="5"/>
  <c r="CO94" i="5"/>
  <c r="CO192" i="5" s="1"/>
  <c r="BB94" i="5"/>
  <c r="ED58" i="5"/>
  <c r="CR197" i="5"/>
  <c r="CR206" i="5"/>
  <c r="CR211" i="5" s="1"/>
  <c r="AH209" i="5"/>
  <c r="AH213" i="5" s="1"/>
  <c r="AH208" i="5"/>
  <c r="AN208" i="5" s="1"/>
  <c r="DS211" i="5"/>
  <c r="EH211" i="5" s="1"/>
  <c r="AN211" i="5"/>
  <c r="BS206" i="5"/>
  <c r="BS211" i="5" s="1"/>
  <c r="BS197" i="5"/>
  <c r="EI188" i="5"/>
  <c r="DS209" i="5"/>
  <c r="EH209" i="5" s="1"/>
  <c r="AB213" i="5"/>
  <c r="CF240" i="5"/>
  <c r="CG239" i="5"/>
  <c r="EL178" i="5"/>
  <c r="EL185" i="5" s="1"/>
  <c r="DX178" i="5"/>
  <c r="DW185" i="5"/>
  <c r="DY229" i="5"/>
  <c r="CA229" i="5"/>
  <c r="DD206" i="5"/>
  <c r="DD211" i="5" s="1"/>
  <c r="DD197" i="5"/>
  <c r="DB212" i="5"/>
  <c r="DN207" i="5"/>
  <c r="DN212" i="5" s="1"/>
  <c r="AX216" i="5"/>
  <c r="AX217" i="5" s="1"/>
  <c r="AX218" i="5" s="1"/>
  <c r="AX201" i="5"/>
  <c r="CV231" i="5"/>
  <c r="CV194" i="5"/>
  <c r="CH209" i="5"/>
  <c r="BW206" i="5"/>
  <c r="BW211" i="5" s="1"/>
  <c r="BW197" i="5"/>
  <c r="CD88" i="5"/>
  <c r="CO212" i="5"/>
  <c r="DA207" i="5"/>
  <c r="DA212" i="5" s="1"/>
  <c r="EF234" i="5"/>
  <c r="BI209" i="5"/>
  <c r="EB58" i="5"/>
  <c r="DH209" i="5"/>
  <c r="BV204" i="5"/>
  <c r="BX209" i="5"/>
  <c r="DU116" i="5"/>
  <c r="AO124" i="5"/>
  <c r="AQ209" i="5"/>
  <c r="AQ208" i="5"/>
  <c r="DU208" i="5" s="1"/>
  <c r="ED180" i="5"/>
  <c r="DI81" i="5"/>
  <c r="DH86" i="5"/>
  <c r="DH88" i="5" s="1"/>
  <c r="DH94" i="5" s="1"/>
  <c r="DH192" i="5" s="1"/>
  <c r="DH82" i="5"/>
  <c r="DH84" i="5" s="1"/>
  <c r="CE231" i="5"/>
  <c r="CE194" i="5"/>
  <c r="BA204" i="5"/>
  <c r="BA189" i="5"/>
  <c r="AU216" i="5"/>
  <c r="AU217" i="5" s="1"/>
  <c r="AU218" i="5" s="1"/>
  <c r="AU201" i="5"/>
  <c r="ED181" i="5"/>
  <c r="EO181" i="5"/>
  <c r="DB231" i="5"/>
  <c r="DB194" i="5"/>
  <c r="CC204" i="5"/>
  <c r="BP204" i="5"/>
  <c r="DA185" i="5"/>
  <c r="EE228" i="5"/>
  <c r="EF228" i="5" s="1"/>
  <c r="AT216" i="5"/>
  <c r="AT217" i="5" s="1"/>
  <c r="AT218" i="5" s="1"/>
  <c r="AT201" i="5"/>
  <c r="DS204" i="5"/>
  <c r="EH204" i="5" s="1"/>
  <c r="DJ204" i="5"/>
  <c r="DI131" i="5"/>
  <c r="DH132" i="5"/>
  <c r="DH134" i="5" s="1"/>
  <c r="DH136" i="5"/>
  <c r="DN235" i="5"/>
  <c r="EI185" i="5"/>
  <c r="EI189" i="5" s="1"/>
  <c r="EI199" i="5" s="1"/>
  <c r="EN187" i="5"/>
  <c r="EB187" i="5"/>
  <c r="BF213" i="5"/>
  <c r="BU209" i="5"/>
  <c r="BR209" i="5"/>
  <c r="CB212" i="5"/>
  <c r="ED196" i="5"/>
  <c r="EP196" i="5"/>
  <c r="ER189" i="5"/>
  <c r="EJ199" i="5"/>
  <c r="ER199" i="5" s="1"/>
  <c r="AW201" i="5"/>
  <c r="AW216" i="5"/>
  <c r="AW217" i="5" s="1"/>
  <c r="AW218" i="5" s="1"/>
  <c r="CP209" i="5"/>
  <c r="AV240" i="5"/>
  <c r="AW239" i="5"/>
  <c r="AW240" i="5" s="1"/>
  <c r="BH132" i="5"/>
  <c r="BH134" i="5" s="1"/>
  <c r="BH136" i="5"/>
  <c r="BI131" i="5"/>
  <c r="BF223" i="5"/>
  <c r="BF224" i="5" s="1"/>
  <c r="BF225" i="5" s="1"/>
  <c r="BF216" i="5"/>
  <c r="BF217" i="5" s="1"/>
  <c r="BF218" i="5" s="1"/>
  <c r="BF201" i="5"/>
  <c r="BF237" i="5"/>
  <c r="DY228" i="5"/>
  <c r="DZ228" i="5" s="1"/>
  <c r="CA228" i="5"/>
  <c r="DN229" i="5"/>
  <c r="AR209" i="5"/>
  <c r="AR213" i="5" s="1"/>
  <c r="AR208" i="5"/>
  <c r="CA185" i="5"/>
  <c r="EP179" i="5"/>
  <c r="EF179" i="5"/>
  <c r="CM204" i="5"/>
  <c r="DI204" i="5"/>
  <c r="BG81" i="5"/>
  <c r="BF86" i="5"/>
  <c r="BF88" i="5" s="1"/>
  <c r="BF94" i="5" s="1"/>
  <c r="BF82" i="5"/>
  <c r="BF84" i="5" s="1"/>
  <c r="EJ213" i="5"/>
  <c r="ER213" i="5" s="1"/>
  <c r="AU211" i="5"/>
  <c r="AU213" i="5" s="1"/>
  <c r="AU208" i="5"/>
  <c r="DY212" i="5"/>
  <c r="CE204" i="5"/>
  <c r="CU231" i="5"/>
  <c r="CU194" i="5"/>
  <c r="CI131" i="5"/>
  <c r="CH136" i="5"/>
  <c r="CH132" i="5"/>
  <c r="CH134" i="5" s="1"/>
  <c r="EO178" i="5"/>
  <c r="EO185" i="5" s="1"/>
  <c r="DG209" i="5"/>
  <c r="EB228" i="5"/>
  <c r="CU131" i="5"/>
  <c r="CT136" i="5"/>
  <c r="CT132" i="5"/>
  <c r="CT134" i="5" s="1"/>
  <c r="AT208" i="5"/>
  <c r="AT209" i="5"/>
  <c r="AT213" i="5" s="1"/>
  <c r="DS208" i="5"/>
  <c r="DU189" i="5"/>
  <c r="DV189" i="5" s="1"/>
  <c r="DV185" i="5"/>
  <c r="DF206" i="5"/>
  <c r="DF211" i="5" s="1"/>
  <c r="DF197" i="5"/>
  <c r="BI240" i="5"/>
  <c r="BJ239" i="5"/>
  <c r="CQ209" i="5"/>
  <c r="CY209" i="5"/>
  <c r="CS206" i="5"/>
  <c r="CS211" i="5" s="1"/>
  <c r="CS197" i="5"/>
  <c r="CF229" i="5"/>
  <c r="CF185" i="5"/>
  <c r="CJ204" i="5"/>
  <c r="DE206" i="5"/>
  <c r="DE211" i="5" s="1"/>
  <c r="DE197" i="5"/>
  <c r="DY207" i="5"/>
  <c r="BW204" i="5"/>
  <c r="BV206" i="5"/>
  <c r="BV211" i="5" s="1"/>
  <c r="BV197" i="5"/>
  <c r="EP178" i="5"/>
  <c r="EF178" i="5"/>
  <c r="CO204" i="5"/>
  <c r="EC185" i="5"/>
  <c r="CT204" i="5"/>
  <c r="DM204" i="5"/>
  <c r="EN181" i="5"/>
  <c r="EB181" i="5"/>
  <c r="EA233" i="5"/>
  <c r="EB233" i="5" s="1"/>
  <c r="CN233" i="5"/>
  <c r="DL209" i="5"/>
  <c r="BB116" i="5"/>
  <c r="CX209" i="5"/>
  <c r="CZ204" i="5"/>
  <c r="DA235" i="5"/>
  <c r="BD216" i="5"/>
  <c r="BD217" i="5" s="1"/>
  <c r="BD218" i="5" s="1"/>
  <c r="BD223" i="5"/>
  <c r="BD224" i="5" s="1"/>
  <c r="BD225" i="5" s="1"/>
  <c r="BD201" i="5"/>
  <c r="BD237" i="5"/>
  <c r="CW209" i="5"/>
  <c r="BK204" i="5"/>
  <c r="CG81" i="5"/>
  <c r="CF86" i="5"/>
  <c r="CF88" i="5" s="1"/>
  <c r="CF94" i="5" s="1"/>
  <c r="CF192" i="5" s="1"/>
  <c r="CF82" i="5"/>
  <c r="CF84" i="5" s="1"/>
  <c r="AQ111" i="5"/>
  <c r="AR109" i="5"/>
  <c r="CL204" i="5"/>
  <c r="BR206" i="5"/>
  <c r="BR211" i="5" s="1"/>
  <c r="BR197" i="5"/>
  <c r="EF34" i="5"/>
  <c r="CA207" i="5"/>
  <c r="CA212" i="5" s="1"/>
  <c r="EM196" i="5"/>
  <c r="DZ196" i="5"/>
  <c r="DN185" i="5"/>
  <c r="DA229" i="5"/>
  <c r="ES178" i="5"/>
  <c r="ET178" i="5" s="1"/>
  <c r="EK185" i="5"/>
  <c r="EP181" i="5"/>
  <c r="EF181" i="5"/>
  <c r="CT206" i="5"/>
  <c r="CT211" i="5" s="1"/>
  <c r="CT197" i="5"/>
  <c r="ED171" i="5"/>
  <c r="CB231" i="5"/>
  <c r="CB194" i="5"/>
  <c r="EF171" i="5"/>
  <c r="BJ204" i="5"/>
  <c r="BS204" i="5"/>
  <c r="ED155" i="5"/>
  <c r="CU239" i="5"/>
  <c r="CT240" i="5"/>
  <c r="EC230" i="5"/>
  <c r="ED230" i="5" s="1"/>
  <c r="CR209" i="5"/>
  <c r="BB217" i="5"/>
  <c r="BY209" i="5"/>
  <c r="EM179" i="5"/>
  <c r="DZ179" i="5"/>
  <c r="DC206" i="5"/>
  <c r="DC211" i="5" s="1"/>
  <c r="DC197" i="5"/>
  <c r="DE204" i="5"/>
  <c r="DU209" i="5"/>
  <c r="AO213" i="5"/>
  <c r="DZ180" i="5"/>
  <c r="EM180" i="5"/>
  <c r="DB204" i="5"/>
  <c r="EE185" i="5"/>
  <c r="CD235" i="5"/>
  <c r="CN235" i="5" s="1"/>
  <c r="CD207" i="5"/>
  <c r="DF204" i="5"/>
  <c r="EM178" i="5"/>
  <c r="EM185" i="5" s="1"/>
  <c r="DZ178" i="5"/>
  <c r="DY185" i="5"/>
  <c r="BI101" i="5"/>
  <c r="BH106" i="5"/>
  <c r="BH102" i="5"/>
  <c r="BH104" i="5" s="1"/>
  <c r="CF235" i="5"/>
  <c r="CF207" i="5"/>
  <c r="DW229" i="5"/>
  <c r="DX229" i="5" s="1"/>
  <c r="BN229" i="5"/>
  <c r="EB179" i="5"/>
  <c r="BZ209" i="5"/>
  <c r="BB224" i="5"/>
  <c r="BD224" i="3"/>
  <c r="BD606" i="3" s="1"/>
  <c r="BC224" i="3"/>
  <c r="DW161" i="3"/>
  <c r="EI161" i="3"/>
  <c r="DV167" i="3"/>
  <c r="DY161" i="3"/>
  <c r="EG167" i="3"/>
  <c r="DS167" i="3"/>
  <c r="AQ195" i="3"/>
  <c r="AQ196" i="3" s="1"/>
  <c r="AQ197" i="3" s="1"/>
  <c r="AQ182" i="3"/>
  <c r="CT189" i="3"/>
  <c r="DC216" i="3"/>
  <c r="DD215" i="3"/>
  <c r="BF101" i="3"/>
  <c r="BE102" i="3"/>
  <c r="BE104" i="3" s="1"/>
  <c r="BE106" i="3"/>
  <c r="AQ188" i="3"/>
  <c r="DP188" i="3" s="1"/>
  <c r="DQ188" i="3" s="1"/>
  <c r="AQ189" i="3"/>
  <c r="AQ192" i="3" s="1"/>
  <c r="EH172" i="3"/>
  <c r="DU172" i="3"/>
  <c r="DQ200" i="3"/>
  <c r="DN182" i="3"/>
  <c r="DO180" i="3"/>
  <c r="EE168" i="3"/>
  <c r="ED180" i="3"/>
  <c r="EL175" i="3" s="1"/>
  <c r="DY34" i="3"/>
  <c r="BO189" i="3"/>
  <c r="BX167" i="3"/>
  <c r="EJ164" i="3"/>
  <c r="EE164" i="3"/>
  <c r="BT189" i="3"/>
  <c r="CP189" i="3"/>
  <c r="DY58" i="3"/>
  <c r="AX192" i="3"/>
  <c r="BR216" i="3"/>
  <c r="BS215" i="3"/>
  <c r="CC206" i="3"/>
  <c r="CC167" i="3"/>
  <c r="CC185" i="3" s="1"/>
  <c r="CW94" i="3"/>
  <c r="CW170" i="3" s="1"/>
  <c r="EA210" i="3"/>
  <c r="BN189" i="3"/>
  <c r="DV206" i="3"/>
  <c r="DW206" i="3" s="1"/>
  <c r="CL189" i="3"/>
  <c r="DA189" i="3"/>
  <c r="BL189" i="3"/>
  <c r="DT185" i="3"/>
  <c r="EF182" i="3"/>
  <c r="EE160" i="3"/>
  <c r="EE182" i="3" s="1"/>
  <c r="EJ160" i="3"/>
  <c r="BQ81" i="3"/>
  <c r="BP86" i="3"/>
  <c r="BP82" i="3"/>
  <c r="BP84" i="3" s="1"/>
  <c r="DU58" i="3"/>
  <c r="AU195" i="3"/>
  <c r="AU196" i="3" s="1"/>
  <c r="AU197" i="3" s="1"/>
  <c r="AU182" i="3"/>
  <c r="DT205" i="3"/>
  <c r="DU205" i="3" s="1"/>
  <c r="BX205" i="3"/>
  <c r="DF131" i="3"/>
  <c r="DE136" i="3"/>
  <c r="DE132" i="3"/>
  <c r="DE134" i="3" s="1"/>
  <c r="DE81" i="3"/>
  <c r="DD86" i="3"/>
  <c r="DD82" i="3"/>
  <c r="DD84" i="3" s="1"/>
  <c r="DQ34" i="3"/>
  <c r="DN189" i="3"/>
  <c r="DS58" i="3"/>
  <c r="DC189" i="3"/>
  <c r="BY94" i="3"/>
  <c r="BY170" i="3" s="1"/>
  <c r="CJ189" i="3"/>
  <c r="EH162" i="3"/>
  <c r="DU162" i="3"/>
  <c r="EF167" i="3"/>
  <c r="DQ167" i="3"/>
  <c r="BO208" i="3"/>
  <c r="DP212" i="3"/>
  <c r="DQ212" i="3" s="1"/>
  <c r="AU190" i="3"/>
  <c r="AU192" i="3" s="1"/>
  <c r="AU188" i="3"/>
  <c r="DT206" i="3"/>
  <c r="DU206" i="3" s="1"/>
  <c r="BX206" i="3"/>
  <c r="DP195" i="3"/>
  <c r="DQ195" i="3" s="1"/>
  <c r="AL196" i="3"/>
  <c r="BG81" i="3"/>
  <c r="BF82" i="3"/>
  <c r="BF84" i="3" s="1"/>
  <c r="BF86" i="3"/>
  <c r="BF88" i="3" s="1"/>
  <c r="BF94" i="3" s="1"/>
  <c r="EE173" i="3"/>
  <c r="EJ173" i="3"/>
  <c r="AL192" i="3"/>
  <c r="DP189" i="3"/>
  <c r="DQ189" i="3" s="1"/>
  <c r="CV81" i="3"/>
  <c r="CU82" i="3"/>
  <c r="CU84" i="3" s="1"/>
  <c r="CU86" i="3"/>
  <c r="AS216" i="3"/>
  <c r="AT215" i="3"/>
  <c r="AT216" i="3" s="1"/>
  <c r="BY189" i="3"/>
  <c r="BM189" i="3"/>
  <c r="CD208" i="3"/>
  <c r="DX167" i="3"/>
  <c r="DY167" i="3" s="1"/>
  <c r="DN192" i="3"/>
  <c r="DO192" i="3" s="1"/>
  <c r="CN216" i="3"/>
  <c r="CO215" i="3"/>
  <c r="AR195" i="3"/>
  <c r="AR196" i="3" s="1"/>
  <c r="AR197" i="3" s="1"/>
  <c r="AR182" i="3"/>
  <c r="EI163" i="3"/>
  <c r="DW163" i="3"/>
  <c r="DS205" i="3"/>
  <c r="BD88" i="3"/>
  <c r="EJ175" i="3"/>
  <c r="EF185" i="3"/>
  <c r="EE175" i="3"/>
  <c r="DZ167" i="3"/>
  <c r="CE189" i="3"/>
  <c r="DU161" i="3"/>
  <c r="EH161" i="3"/>
  <c r="DT167" i="3"/>
  <c r="AN195" i="3"/>
  <c r="AN196" i="3" s="1"/>
  <c r="AN197" i="3" s="1"/>
  <c r="AN182" i="3"/>
  <c r="AX195" i="3"/>
  <c r="AX196" i="3" s="1"/>
  <c r="AX197" i="3" s="1"/>
  <c r="AX182" i="3"/>
  <c r="CV189" i="3"/>
  <c r="BE131" i="3"/>
  <c r="BD132" i="3"/>
  <c r="BD134" i="3" s="1"/>
  <c r="BD136" i="3"/>
  <c r="EH164" i="3"/>
  <c r="DU164" i="3"/>
  <c r="CU189" i="3"/>
  <c r="AL94" i="3"/>
  <c r="DP88" i="3"/>
  <c r="DP94" i="3" s="1"/>
  <c r="DQ94" i="3" s="1"/>
  <c r="CF81" i="3"/>
  <c r="CE82" i="3"/>
  <c r="CE84" i="3" s="1"/>
  <c r="CE86" i="3"/>
  <c r="CE88" i="3" s="1"/>
  <c r="CE94" i="3" s="1"/>
  <c r="CE170" i="3" s="1"/>
  <c r="CK189" i="3"/>
  <c r="BZ189" i="3"/>
  <c r="DP185" i="3"/>
  <c r="DQ185" i="3" s="1"/>
  <c r="BG185" i="3"/>
  <c r="DJ167" i="3"/>
  <c r="DK167" i="3" s="1"/>
  <c r="CB189" i="3"/>
  <c r="EE177" i="3"/>
  <c r="EI172" i="3"/>
  <c r="DW172" i="3"/>
  <c r="DW205" i="3"/>
  <c r="BL94" i="3"/>
  <c r="BL170" i="3" s="1"/>
  <c r="AR190" i="3"/>
  <c r="AR192" i="3" s="1"/>
  <c r="AR188" i="3"/>
  <c r="BX207" i="3"/>
  <c r="DT207" i="3"/>
  <c r="DU207" i="3" s="1"/>
  <c r="DP114" i="3"/>
  <c r="DY172" i="3"/>
  <c r="BI215" i="3"/>
  <c r="BH216" i="3"/>
  <c r="BD114" i="3"/>
  <c r="CW189" i="3"/>
  <c r="CE215" i="3"/>
  <c r="CD216" i="3"/>
  <c r="CA206" i="3"/>
  <c r="CA167" i="3"/>
  <c r="CA185" i="3" s="1"/>
  <c r="DV185" i="3" s="1"/>
  <c r="DW185" i="3" s="1"/>
  <c r="CH131" i="3"/>
  <c r="CG136" i="3"/>
  <c r="CG132" i="3"/>
  <c r="CG134" i="3" s="1"/>
  <c r="EG164" i="3"/>
  <c r="DS164" i="3"/>
  <c r="DQ186" i="3"/>
  <c r="AY197" i="3"/>
  <c r="DP180" i="3"/>
  <c r="CM189" i="3"/>
  <c r="DS34" i="3"/>
  <c r="BR189" i="3"/>
  <c r="EH163" i="3"/>
  <c r="DU163" i="3"/>
  <c r="AN111" i="3"/>
  <c r="AO109" i="3"/>
  <c r="DF189" i="3"/>
  <c r="EI162" i="3"/>
  <c r="DW162" i="3"/>
  <c r="DW210" i="3"/>
  <c r="EA155" i="3"/>
  <c r="AN192" i="3"/>
  <c r="DB189" i="3"/>
  <c r="EA205" i="3"/>
  <c r="DP116" i="3"/>
  <c r="AL124" i="3"/>
  <c r="P229" i="9" l="1"/>
  <c r="V216" i="9"/>
  <c r="V184" i="9"/>
  <c r="X114" i="9"/>
  <c r="X90" i="9"/>
  <c r="X83" i="9"/>
  <c r="X145" i="9" s="1"/>
  <c r="Z21" i="9"/>
  <c r="AH117" i="9"/>
  <c r="AI24" i="9"/>
  <c r="W113" i="9"/>
  <c r="W82" i="9"/>
  <c r="W89" i="9"/>
  <c r="W151" i="9" s="1"/>
  <c r="Y20" i="9"/>
  <c r="AF129" i="9"/>
  <c r="AP67" i="9"/>
  <c r="BV67" i="9" s="1"/>
  <c r="AP174" i="9"/>
  <c r="AA105" i="9"/>
  <c r="AA74" i="9"/>
  <c r="AA136" i="9" s="1"/>
  <c r="Q197" i="9"/>
  <c r="AC170" i="9"/>
  <c r="U223" i="9"/>
  <c r="U191" i="9"/>
  <c r="AQ129" i="9"/>
  <c r="Z134" i="9"/>
  <c r="U216" i="9"/>
  <c r="U184" i="9"/>
  <c r="AF179" i="9"/>
  <c r="AR103" i="9"/>
  <c r="AR72" i="9"/>
  <c r="AS10" i="9"/>
  <c r="BA173" i="9"/>
  <c r="BA205" i="9" s="1"/>
  <c r="U189" i="9"/>
  <c r="AI104" i="9"/>
  <c r="AJ11" i="9"/>
  <c r="AI73" i="9"/>
  <c r="AQ131" i="9"/>
  <c r="V226" i="9"/>
  <c r="V194" i="9"/>
  <c r="AE203" i="9"/>
  <c r="AE171" i="9"/>
  <c r="Z120" i="9"/>
  <c r="AB27" i="9"/>
  <c r="S188" i="9"/>
  <c r="S220" i="9" s="1"/>
  <c r="AJ108" i="9"/>
  <c r="AJ77" i="9"/>
  <c r="AK15" i="9"/>
  <c r="Q218" i="9"/>
  <c r="U144" i="9"/>
  <c r="T183" i="9"/>
  <c r="T215" i="9" s="1"/>
  <c r="W91" i="9"/>
  <c r="W153" i="9" s="1"/>
  <c r="W115" i="9"/>
  <c r="W84" i="9"/>
  <c r="W146" i="9" s="1"/>
  <c r="Y22" i="9"/>
  <c r="AD206" i="9"/>
  <c r="AP206" i="9" s="1"/>
  <c r="Q202" i="9"/>
  <c r="R179" i="9"/>
  <c r="R197" i="9" s="1"/>
  <c r="Q227" i="9"/>
  <c r="R210" i="9"/>
  <c r="BS73" i="9"/>
  <c r="BD73" i="9"/>
  <c r="AB103" i="9"/>
  <c r="AB72" i="9"/>
  <c r="AB134" i="9" s="1"/>
  <c r="AD10" i="9"/>
  <c r="AC10" i="9"/>
  <c r="Q210" i="9"/>
  <c r="AQ134" i="9"/>
  <c r="Q219" i="9"/>
  <c r="AC174" i="9"/>
  <c r="V227" i="9"/>
  <c r="V195" i="9"/>
  <c r="AI138" i="9"/>
  <c r="W204" i="9"/>
  <c r="BB129" i="9"/>
  <c r="AU13" i="9"/>
  <c r="AT106" i="9"/>
  <c r="AT75" i="9"/>
  <c r="T218" i="9"/>
  <c r="T186" i="9"/>
  <c r="T210" i="9"/>
  <c r="T178" i="9"/>
  <c r="AQ130" i="9"/>
  <c r="X87" i="9"/>
  <c r="X149" i="9" s="1"/>
  <c r="X112" i="9"/>
  <c r="X81" i="9"/>
  <c r="X143" i="9" s="1"/>
  <c r="Z19" i="9"/>
  <c r="AD100" i="9"/>
  <c r="AD69" i="9"/>
  <c r="AE7" i="9"/>
  <c r="AC175" i="9"/>
  <c r="V124" i="9"/>
  <c r="AG137" i="9"/>
  <c r="Y120" i="9"/>
  <c r="AA27" i="9"/>
  <c r="AA120" i="9" s="1"/>
  <c r="W86" i="9"/>
  <c r="W148" i="9" s="1"/>
  <c r="W111" i="9"/>
  <c r="W142" i="9" s="1"/>
  <c r="Y18" i="9"/>
  <c r="BB130" i="9"/>
  <c r="AC137" i="9"/>
  <c r="P210" i="9"/>
  <c r="Y122" i="9"/>
  <c r="AA29" i="9"/>
  <c r="Y80" i="9"/>
  <c r="AD207" i="9"/>
  <c r="AD175" i="9"/>
  <c r="Z122" i="9"/>
  <c r="Z80" i="9"/>
  <c r="AB29" i="9"/>
  <c r="Y103" i="9"/>
  <c r="Y72" i="9"/>
  <c r="AA10" i="9"/>
  <c r="W114" i="9"/>
  <c r="W83" i="9"/>
  <c r="W145" i="9" s="1"/>
  <c r="W90" i="9"/>
  <c r="Y21" i="9"/>
  <c r="AF102" i="9"/>
  <c r="AF71" i="9"/>
  <c r="AG9" i="9"/>
  <c r="AO176" i="9"/>
  <c r="AO208" i="9" s="1"/>
  <c r="AI213" i="9"/>
  <c r="AI181" i="9"/>
  <c r="AG109" i="9"/>
  <c r="AG78" i="9"/>
  <c r="AG140" i="9" s="1"/>
  <c r="AH16" i="9"/>
  <c r="AJ25" i="9"/>
  <c r="AI118" i="9"/>
  <c r="T206" i="9"/>
  <c r="T174" i="9"/>
  <c r="AR100" i="9"/>
  <c r="AR69" i="9"/>
  <c r="AR131" i="9" s="1"/>
  <c r="AS7" i="9"/>
  <c r="BS7" i="9"/>
  <c r="V136" i="9"/>
  <c r="V93" i="9"/>
  <c r="AQ97" i="9"/>
  <c r="AR4" i="9"/>
  <c r="AQ66" i="9"/>
  <c r="AD209" i="9"/>
  <c r="BV97" i="9"/>
  <c r="S139" i="9"/>
  <c r="AC77" i="9"/>
  <c r="S93" i="9"/>
  <c r="Q205" i="9"/>
  <c r="V193" i="9"/>
  <c r="V225" i="9" s="1"/>
  <c r="T108" i="9"/>
  <c r="T124" i="9" s="1"/>
  <c r="T77" i="9"/>
  <c r="T31" i="9"/>
  <c r="AR99" i="9"/>
  <c r="AR68" i="9"/>
  <c r="AR130" i="9" s="1"/>
  <c r="V185" i="9"/>
  <c r="V217" i="9" s="1"/>
  <c r="AB131" i="9"/>
  <c r="Q207" i="9"/>
  <c r="AC207" i="9" s="1"/>
  <c r="X111" i="9"/>
  <c r="X86" i="9"/>
  <c r="X148" i="9" s="1"/>
  <c r="Z18" i="9"/>
  <c r="AO128" i="9"/>
  <c r="AP66" i="9"/>
  <c r="X176" i="9"/>
  <c r="X208" i="9" s="1"/>
  <c r="Q226" i="9"/>
  <c r="U124" i="9"/>
  <c r="W121" i="9"/>
  <c r="W79" i="9"/>
  <c r="Y28" i="9"/>
  <c r="AP129" i="9"/>
  <c r="AG202" i="9"/>
  <c r="W134" i="9"/>
  <c r="S177" i="9"/>
  <c r="S155" i="9"/>
  <c r="S157" i="9" s="1"/>
  <c r="U152" i="9"/>
  <c r="AE133" i="9"/>
  <c r="AF202" i="9"/>
  <c r="X105" i="9"/>
  <c r="Z12" i="9"/>
  <c r="X74" i="9"/>
  <c r="X31" i="9"/>
  <c r="AH106" i="9"/>
  <c r="AH75" i="9"/>
  <c r="AI13" i="9"/>
  <c r="X121" i="9"/>
  <c r="X79" i="9"/>
  <c r="Z28" i="9"/>
  <c r="AS179" i="9"/>
  <c r="AS211" i="9" s="1"/>
  <c r="AH170" i="9"/>
  <c r="R213" i="9"/>
  <c r="R181" i="9"/>
  <c r="AG116" i="9"/>
  <c r="AG92" i="9"/>
  <c r="AH23" i="9"/>
  <c r="V141" i="9"/>
  <c r="V186" i="9"/>
  <c r="V218" i="9" s="1"/>
  <c r="AA173" i="9"/>
  <c r="BC99" i="9"/>
  <c r="BT99" i="9" s="1"/>
  <c r="V223" i="9"/>
  <c r="V191" i="9"/>
  <c r="AN170" i="9"/>
  <c r="V222" i="9"/>
  <c r="V190" i="9"/>
  <c r="BV4" i="9"/>
  <c r="X85" i="9"/>
  <c r="X147" i="9" s="1"/>
  <c r="X110" i="9"/>
  <c r="Z17" i="9"/>
  <c r="U148" i="9"/>
  <c r="AF130" i="9"/>
  <c r="AP68" i="9"/>
  <c r="BV68" i="9" s="1"/>
  <c r="W112" i="9"/>
  <c r="W81" i="9"/>
  <c r="W143" i="9" s="1"/>
  <c r="W87" i="9"/>
  <c r="Y19" i="9"/>
  <c r="Y31" i="9" s="1"/>
  <c r="U183" i="9"/>
  <c r="U215" i="9" s="1"/>
  <c r="BA108" i="9"/>
  <c r="BA77" i="9"/>
  <c r="BA139" i="9" s="1"/>
  <c r="BB15" i="9"/>
  <c r="U93" i="9"/>
  <c r="AD203" i="9"/>
  <c r="AP128" i="9"/>
  <c r="X91" i="9"/>
  <c r="X153" i="9" s="1"/>
  <c r="X115" i="9"/>
  <c r="X84" i="9"/>
  <c r="X146" i="9" s="1"/>
  <c r="Z22" i="9"/>
  <c r="U145" i="9"/>
  <c r="V187" i="9"/>
  <c r="V219" i="9" s="1"/>
  <c r="W178" i="9"/>
  <c r="W210" i="9" s="1"/>
  <c r="U225" i="9"/>
  <c r="U193" i="9"/>
  <c r="U227" i="9"/>
  <c r="U195" i="9"/>
  <c r="BA172" i="9"/>
  <c r="BA204" i="9" s="1"/>
  <c r="AC206" i="9"/>
  <c r="AJ107" i="9"/>
  <c r="AJ76" i="9"/>
  <c r="AK14" i="9"/>
  <c r="BD69" i="9"/>
  <c r="BS69" i="9"/>
  <c r="U188" i="9"/>
  <c r="U220" i="9" s="1"/>
  <c r="AO204" i="9"/>
  <c r="AO172" i="9"/>
  <c r="BV70" i="9"/>
  <c r="BT70" i="9"/>
  <c r="AF182" i="9"/>
  <c r="AF214" i="9" s="1"/>
  <c r="Q213" i="9"/>
  <c r="S183" i="9"/>
  <c r="S215" i="9" s="1"/>
  <c r="X142" i="9"/>
  <c r="Q208" i="9"/>
  <c r="X113" i="9"/>
  <c r="X82" i="9"/>
  <c r="X89" i="9"/>
  <c r="X151" i="9" s="1"/>
  <c r="Z20" i="9"/>
  <c r="AG209" i="9"/>
  <c r="AG177" i="9"/>
  <c r="S185" i="9"/>
  <c r="Y136" i="9"/>
  <c r="AC177" i="9"/>
  <c r="AM202" i="9"/>
  <c r="V189" i="9"/>
  <c r="V221" i="9" s="1"/>
  <c r="U143" i="9"/>
  <c r="U155" i="9" s="1"/>
  <c r="Q217" i="9"/>
  <c r="AR98" i="9"/>
  <c r="AS5" i="9"/>
  <c r="AR67" i="9"/>
  <c r="AR129" i="9" s="1"/>
  <c r="AZ139" i="9"/>
  <c r="U208" i="9"/>
  <c r="U176" i="9"/>
  <c r="BB131" i="9"/>
  <c r="AD202" i="9"/>
  <c r="V146" i="9"/>
  <c r="W110" i="9"/>
  <c r="W124" i="9" s="1"/>
  <c r="W85" i="9"/>
  <c r="W147" i="9" s="1"/>
  <c r="Y17" i="9"/>
  <c r="Q225" i="9"/>
  <c r="AH135" i="9"/>
  <c r="BS100" i="8"/>
  <c r="BT99" i="8"/>
  <c r="AE212" i="8"/>
  <c r="AE180" i="8"/>
  <c r="U136" i="8"/>
  <c r="AH108" i="8"/>
  <c r="AH77" i="8"/>
  <c r="AI15" i="8"/>
  <c r="T194" i="8"/>
  <c r="T226" i="8" s="1"/>
  <c r="AR130" i="8"/>
  <c r="AZ139" i="8"/>
  <c r="AQ179" i="8"/>
  <c r="V152" i="8"/>
  <c r="X110" i="8"/>
  <c r="X85" i="8"/>
  <c r="X147" i="8" s="1"/>
  <c r="Z17" i="8"/>
  <c r="AB131" i="8"/>
  <c r="AF128" i="8"/>
  <c r="R175" i="8"/>
  <c r="R197" i="8" s="1"/>
  <c r="R155" i="8"/>
  <c r="R157" i="8" s="1"/>
  <c r="W134" i="8"/>
  <c r="AF102" i="8"/>
  <c r="AF71" i="8"/>
  <c r="AG9" i="8"/>
  <c r="AG137" i="8"/>
  <c r="AA173" i="8"/>
  <c r="AG118" i="8"/>
  <c r="AH25" i="8"/>
  <c r="BA103" i="8"/>
  <c r="BA72" i="8"/>
  <c r="BA134" i="8" s="1"/>
  <c r="BB10" i="8"/>
  <c r="X111" i="8"/>
  <c r="X86" i="8"/>
  <c r="X148" i="8" s="1"/>
  <c r="Z18" i="8"/>
  <c r="T193" i="8"/>
  <c r="T225" i="8" s="1"/>
  <c r="V221" i="8"/>
  <c r="V189" i="8"/>
  <c r="U195" i="8"/>
  <c r="U227" i="8" s="1"/>
  <c r="W120" i="8"/>
  <c r="Y27" i="8"/>
  <c r="T108" i="8"/>
  <c r="T124" i="8" s="1"/>
  <c r="T77" i="8"/>
  <c r="T31" i="8"/>
  <c r="AL211" i="8"/>
  <c r="AL179" i="8"/>
  <c r="X103" i="8"/>
  <c r="X72" i="8"/>
  <c r="Z10" i="8"/>
  <c r="X31" i="8"/>
  <c r="Q197" i="8"/>
  <c r="AC170" i="8"/>
  <c r="AE175" i="8"/>
  <c r="AE207" i="8" s="1"/>
  <c r="BB203" i="8"/>
  <c r="BB171" i="8"/>
  <c r="AZ134" i="8"/>
  <c r="X121" i="8"/>
  <c r="X79" i="8"/>
  <c r="Z28" i="8"/>
  <c r="X120" i="8"/>
  <c r="Z27" i="8"/>
  <c r="AK205" i="8"/>
  <c r="AK173" i="8"/>
  <c r="AO173" i="8"/>
  <c r="AO205" i="8" s="1"/>
  <c r="Q218" i="8"/>
  <c r="W114" i="8"/>
  <c r="W83" i="8"/>
  <c r="W145" i="8" s="1"/>
  <c r="W90" i="8"/>
  <c r="Y21" i="8"/>
  <c r="V190" i="8"/>
  <c r="V222" i="8" s="1"/>
  <c r="S139" i="8"/>
  <c r="AC77" i="8"/>
  <c r="V223" i="8"/>
  <c r="V191" i="8"/>
  <c r="W113" i="8"/>
  <c r="W89" i="8"/>
  <c r="W151" i="8" s="1"/>
  <c r="W82" i="8"/>
  <c r="Y20" i="8"/>
  <c r="BB100" i="8"/>
  <c r="BB69" i="8"/>
  <c r="BC7" i="8"/>
  <c r="BT7" i="8" s="1"/>
  <c r="AR103" i="8"/>
  <c r="AR72" i="8"/>
  <c r="AR134" i="8" s="1"/>
  <c r="AS10" i="8"/>
  <c r="V134" i="8"/>
  <c r="V93" i="8"/>
  <c r="AD209" i="8"/>
  <c r="S133" i="8"/>
  <c r="S93" i="8"/>
  <c r="W115" i="8"/>
  <c r="W84" i="8"/>
  <c r="W91" i="8"/>
  <c r="W153" i="8" s="1"/>
  <c r="Y22" i="8"/>
  <c r="S217" i="8"/>
  <c r="X113" i="8"/>
  <c r="X82" i="8"/>
  <c r="X89" i="8"/>
  <c r="Z20" i="8"/>
  <c r="X105" i="8"/>
  <c r="X74" i="8"/>
  <c r="Z12" i="8"/>
  <c r="S219" i="8"/>
  <c r="S187" i="8"/>
  <c r="AG174" i="8"/>
  <c r="AG206" i="8" s="1"/>
  <c r="AX203" i="8"/>
  <c r="AX171" i="8"/>
  <c r="BB172" i="8"/>
  <c r="BB204" i="8" s="1"/>
  <c r="V215" i="8"/>
  <c r="V183" i="8"/>
  <c r="S183" i="8"/>
  <c r="S215" i="8" s="1"/>
  <c r="X115" i="8"/>
  <c r="X84" i="8"/>
  <c r="X91" i="8"/>
  <c r="Z22" i="8"/>
  <c r="BC68" i="8"/>
  <c r="BT68" i="8" s="1"/>
  <c r="AG107" i="8"/>
  <c r="AG76" i="8"/>
  <c r="AG138" i="8" s="1"/>
  <c r="AH14" i="8"/>
  <c r="U152" i="8"/>
  <c r="X122" i="8"/>
  <c r="X80" i="8"/>
  <c r="X142" i="8" s="1"/>
  <c r="Z29" i="8"/>
  <c r="AR100" i="8"/>
  <c r="AR69" i="8"/>
  <c r="AR131" i="8" s="1"/>
  <c r="AS7" i="8"/>
  <c r="X112" i="8"/>
  <c r="X87" i="8"/>
  <c r="X149" i="8" s="1"/>
  <c r="X81" i="8"/>
  <c r="X143" i="8" s="1"/>
  <c r="Z19" i="8"/>
  <c r="T176" i="8"/>
  <c r="T208" i="8" s="1"/>
  <c r="U193" i="8"/>
  <c r="U225" i="8" s="1"/>
  <c r="BA131" i="8"/>
  <c r="AC179" i="8"/>
  <c r="AQ134" i="8"/>
  <c r="V124" i="8"/>
  <c r="H229" i="8"/>
  <c r="P209" i="8"/>
  <c r="AD207" i="8"/>
  <c r="AD175" i="8"/>
  <c r="S124" i="8"/>
  <c r="Q202" i="8"/>
  <c r="U146" i="8"/>
  <c r="AF130" i="8"/>
  <c r="V144" i="8"/>
  <c r="V136" i="8"/>
  <c r="Q216" i="8"/>
  <c r="X207" i="8"/>
  <c r="X175" i="8"/>
  <c r="AI203" i="8"/>
  <c r="AN203" i="8"/>
  <c r="AN171" i="8"/>
  <c r="V188" i="8"/>
  <c r="V220" i="8" s="1"/>
  <c r="AJ203" i="8"/>
  <c r="AJ171" i="8"/>
  <c r="M229" i="8"/>
  <c r="AQ204" i="8"/>
  <c r="AQ172" i="8"/>
  <c r="BC130" i="8"/>
  <c r="AF138" i="8"/>
  <c r="U145" i="8"/>
  <c r="AY181" i="8"/>
  <c r="AY213" i="8" s="1"/>
  <c r="V216" i="8"/>
  <c r="V184" i="8"/>
  <c r="AQ131" i="8"/>
  <c r="V143" i="8"/>
  <c r="U144" i="8"/>
  <c r="AC211" i="8"/>
  <c r="BV4" i="8"/>
  <c r="AG104" i="8"/>
  <c r="AG73" i="8"/>
  <c r="AH11" i="8"/>
  <c r="AC71" i="8"/>
  <c r="AV173" i="8"/>
  <c r="AV205" i="8" s="1"/>
  <c r="P229" i="8"/>
  <c r="S226" i="8"/>
  <c r="S194" i="8"/>
  <c r="U93" i="8"/>
  <c r="V193" i="8"/>
  <c r="V225" i="8" s="1"/>
  <c r="AQ98" i="8"/>
  <c r="AQ67" i="8"/>
  <c r="AR5" i="8"/>
  <c r="W110" i="8"/>
  <c r="W85" i="8"/>
  <c r="W147" i="8" s="1"/>
  <c r="Y17" i="8"/>
  <c r="AM202" i="8"/>
  <c r="T185" i="8"/>
  <c r="T217" i="8" s="1"/>
  <c r="U141" i="8"/>
  <c r="S216" i="8"/>
  <c r="S184" i="8"/>
  <c r="AK202" i="8"/>
  <c r="X114" i="8"/>
  <c r="X90" i="8"/>
  <c r="X83" i="8"/>
  <c r="Z21" i="8"/>
  <c r="U142" i="8"/>
  <c r="AD211" i="8"/>
  <c r="U124" i="8"/>
  <c r="AS106" i="8"/>
  <c r="AS75" i="8"/>
  <c r="AT13" i="8"/>
  <c r="Q207" i="8"/>
  <c r="U222" i="8"/>
  <c r="U190" i="8"/>
  <c r="BS7" i="8"/>
  <c r="AO128" i="8"/>
  <c r="AG97" i="8"/>
  <c r="AG66" i="8"/>
  <c r="AH4" i="8"/>
  <c r="AC102" i="8"/>
  <c r="BS102" i="8" s="1"/>
  <c r="U208" i="8"/>
  <c r="U176" i="8"/>
  <c r="S193" i="8"/>
  <c r="S225" i="8" s="1"/>
  <c r="U143" i="8"/>
  <c r="AG109" i="8"/>
  <c r="AG78" i="8"/>
  <c r="AH16" i="8"/>
  <c r="AY176" i="8"/>
  <c r="AY208" i="8" s="1"/>
  <c r="Q227" i="8"/>
  <c r="AO129" i="8"/>
  <c r="AF181" i="8"/>
  <c r="AF213" i="8" s="1"/>
  <c r="AP174" i="8"/>
  <c r="T216" i="8"/>
  <c r="T184" i="8"/>
  <c r="V195" i="8"/>
  <c r="V227" i="8" s="1"/>
  <c r="AN202" i="8"/>
  <c r="AN170" i="8"/>
  <c r="AE170" i="8"/>
  <c r="W122" i="8"/>
  <c r="W80" i="8"/>
  <c r="Y29" i="8"/>
  <c r="S209" i="8"/>
  <c r="AC209" i="8" s="1"/>
  <c r="S177" i="8"/>
  <c r="W111" i="8"/>
  <c r="W86" i="8"/>
  <c r="Y18" i="8"/>
  <c r="AQ97" i="8"/>
  <c r="AQ66" i="8"/>
  <c r="AR4" i="8"/>
  <c r="BS75" i="8"/>
  <c r="BD75" i="8"/>
  <c r="W112" i="8"/>
  <c r="W87" i="8"/>
  <c r="W149" i="8" s="1"/>
  <c r="W81" i="8"/>
  <c r="Y19" i="8"/>
  <c r="AF209" i="8"/>
  <c r="AF177" i="8"/>
  <c r="AC177" i="8"/>
  <c r="W105" i="8"/>
  <c r="W124" i="8" s="1"/>
  <c r="W74" i="8"/>
  <c r="W93" i="8" s="1"/>
  <c r="Y12" i="8"/>
  <c r="U221" i="8"/>
  <c r="U189" i="8"/>
  <c r="AG139" i="8"/>
  <c r="Q225" i="8"/>
  <c r="S227" i="8"/>
  <c r="S195" i="8"/>
  <c r="W121" i="8"/>
  <c r="W79" i="8"/>
  <c r="W141" i="8" s="1"/>
  <c r="Y28" i="8"/>
  <c r="AD202" i="8"/>
  <c r="T219" i="8"/>
  <c r="T187" i="8"/>
  <c r="BA108" i="8"/>
  <c r="BA77" i="8"/>
  <c r="BA139" i="8" s="1"/>
  <c r="BB15" i="8"/>
  <c r="V145" i="8"/>
  <c r="AF129" i="8"/>
  <c r="AP67" i="8"/>
  <c r="BV67" i="8" s="1"/>
  <c r="AH116" i="8"/>
  <c r="AH92" i="8"/>
  <c r="AH154" i="8" s="1"/>
  <c r="AH196" i="8" s="1"/>
  <c r="AI23" i="8"/>
  <c r="AR137" i="8"/>
  <c r="AD100" i="8"/>
  <c r="AD69" i="8"/>
  <c r="AE7" i="8"/>
  <c r="AZ173" i="8"/>
  <c r="AZ205" i="8" s="1"/>
  <c r="AC69" i="8"/>
  <c r="U149" i="8"/>
  <c r="Y103" i="8"/>
  <c r="Y72" i="8"/>
  <c r="AA10" i="8"/>
  <c r="AF140" i="8"/>
  <c r="AI117" i="8"/>
  <c r="AJ24" i="8"/>
  <c r="S210" i="8"/>
  <c r="S178" i="8"/>
  <c r="AH106" i="8"/>
  <c r="AH75" i="8"/>
  <c r="AI13" i="8"/>
  <c r="AD206" i="8"/>
  <c r="EI208" i="5"/>
  <c r="DV208" i="5"/>
  <c r="CD212" i="5"/>
  <c r="BH114" i="5"/>
  <c r="BH122" i="5"/>
  <c r="CB197" i="5"/>
  <c r="CB206" i="5"/>
  <c r="CT209" i="5"/>
  <c r="DJ131" i="5"/>
  <c r="DI132" i="5"/>
  <c r="DI134" i="5" s="1"/>
  <c r="DI136" i="5"/>
  <c r="DJ81" i="5"/>
  <c r="DI82" i="5"/>
  <c r="DI84" i="5" s="1"/>
  <c r="DI86" i="5"/>
  <c r="DI88" i="5" s="1"/>
  <c r="DI94" i="5" s="1"/>
  <c r="DI192" i="5" s="1"/>
  <c r="DS213" i="5"/>
  <c r="AN213" i="5"/>
  <c r="BA216" i="5"/>
  <c r="BA217" i="5" s="1"/>
  <c r="BA218" i="5" s="1"/>
  <c r="BA201" i="5"/>
  <c r="EA229" i="5"/>
  <c r="EB229" i="5" s="1"/>
  <c r="CN229" i="5"/>
  <c r="DV204" i="5"/>
  <c r="ES185" i="5"/>
  <c r="ET185" i="5" s="1"/>
  <c r="CJ209" i="5"/>
  <c r="DZ212" i="5"/>
  <c r="EM212" i="5"/>
  <c r="DB206" i="5"/>
  <c r="DB197" i="5"/>
  <c r="BV209" i="5"/>
  <c r="CV206" i="5"/>
  <c r="CV211" i="5" s="1"/>
  <c r="CV197" i="5"/>
  <c r="CW88" i="5"/>
  <c r="CV209" i="5"/>
  <c r="DZ185" i="5"/>
  <c r="EF185" i="5"/>
  <c r="BB218" i="5"/>
  <c r="BS209" i="5"/>
  <c r="AR111" i="5"/>
  <c r="AR124" i="5" s="1"/>
  <c r="AS109" i="5"/>
  <c r="CZ209" i="5"/>
  <c r="CF204" i="5"/>
  <c r="EA207" i="5"/>
  <c r="DU199" i="5"/>
  <c r="DZ229" i="5"/>
  <c r="AN209" i="5"/>
  <c r="CY81" i="5"/>
  <c r="CX86" i="5"/>
  <c r="CX88" i="5" s="1"/>
  <c r="CX94" i="5" s="1"/>
  <c r="CX192" i="5" s="1"/>
  <c r="CX82" i="5"/>
  <c r="CX84" i="5" s="1"/>
  <c r="CI209" i="5"/>
  <c r="DC209" i="5"/>
  <c r="DE209" i="5"/>
  <c r="DN204" i="5"/>
  <c r="DN209" i="5" s="1"/>
  <c r="DB209" i="5"/>
  <c r="BJ209" i="5"/>
  <c r="BN204" i="5"/>
  <c r="BN209" i="5" s="1"/>
  <c r="DW204" i="5"/>
  <c r="AQ124" i="5"/>
  <c r="CV131" i="5"/>
  <c r="CU136" i="5"/>
  <c r="CU132" i="5"/>
  <c r="CU134" i="5" s="1"/>
  <c r="CJ131" i="5"/>
  <c r="CI136" i="5"/>
  <c r="CI132" i="5"/>
  <c r="CI134" i="5" s="1"/>
  <c r="DI209" i="5"/>
  <c r="CN207" i="5"/>
  <c r="CN212" i="5" s="1"/>
  <c r="DJ209" i="5"/>
  <c r="BA209" i="5"/>
  <c r="BA213" i="5" s="1"/>
  <c r="BA208" i="5"/>
  <c r="AQ213" i="5"/>
  <c r="CD94" i="5"/>
  <c r="CD192" i="5" s="1"/>
  <c r="DX185" i="5"/>
  <c r="EK204" i="5"/>
  <c r="ES204" i="5" s="1"/>
  <c r="ET204" i="5" s="1"/>
  <c r="CD204" i="5"/>
  <c r="EF230" i="5"/>
  <c r="BJ101" i="5"/>
  <c r="BI106" i="5"/>
  <c r="BI102" i="5"/>
  <c r="BI104" i="5" s="1"/>
  <c r="BB225" i="5"/>
  <c r="BW209" i="5"/>
  <c r="CE206" i="5"/>
  <c r="CE211" i="5" s="1"/>
  <c r="CE197" i="5"/>
  <c r="BO209" i="5"/>
  <c r="CA204" i="5"/>
  <c r="CA209" i="5" s="1"/>
  <c r="DY204" i="5"/>
  <c r="DD209" i="5"/>
  <c r="BK209" i="5"/>
  <c r="EA212" i="5"/>
  <c r="CF212" i="5"/>
  <c r="EM207" i="5"/>
  <c r="DZ207" i="5"/>
  <c r="EH208" i="5"/>
  <c r="DT208" i="5"/>
  <c r="CM209" i="5"/>
  <c r="BP209" i="5"/>
  <c r="BT209" i="5"/>
  <c r="CL209" i="5"/>
  <c r="EE233" i="5"/>
  <c r="EF233" i="5" s="1"/>
  <c r="EC233" i="5"/>
  <c r="ED233" i="5" s="1"/>
  <c r="BG82" i="5"/>
  <c r="BG84" i="5" s="1"/>
  <c r="BG86" i="5"/>
  <c r="BG88" i="5" s="1"/>
  <c r="BH81" i="5"/>
  <c r="CO209" i="5"/>
  <c r="DA204" i="5"/>
  <c r="DA209" i="5" s="1"/>
  <c r="CU206" i="5"/>
  <c r="CU211" i="5" s="1"/>
  <c r="CU197" i="5"/>
  <c r="BJ131" i="5"/>
  <c r="BI136" i="5"/>
  <c r="BI132" i="5"/>
  <c r="BI134" i="5" s="1"/>
  <c r="CO231" i="5"/>
  <c r="CO194" i="5"/>
  <c r="DF209" i="5"/>
  <c r="DU213" i="5"/>
  <c r="CF231" i="5"/>
  <c r="CF194" i="5"/>
  <c r="DM209" i="5"/>
  <c r="EP185" i="5"/>
  <c r="BK239" i="5"/>
  <c r="BJ240" i="5"/>
  <c r="CE209" i="5"/>
  <c r="CG240" i="5"/>
  <c r="CH239" i="5"/>
  <c r="BM209" i="5"/>
  <c r="DG239" i="5"/>
  <c r="DF240" i="5"/>
  <c r="AO218" i="5"/>
  <c r="DU218" i="5" s="1"/>
  <c r="DU217" i="5"/>
  <c r="EI206" i="5"/>
  <c r="DV206" i="5"/>
  <c r="EB230" i="5"/>
  <c r="CK209" i="5"/>
  <c r="DG197" i="5"/>
  <c r="DG206" i="5"/>
  <c r="DG211" i="5" s="1"/>
  <c r="CB204" i="5"/>
  <c r="EI209" i="5"/>
  <c r="DV209" i="5"/>
  <c r="CU240" i="5"/>
  <c r="CV239" i="5"/>
  <c r="CH81" i="5"/>
  <c r="CG82" i="5"/>
  <c r="CG84" i="5" s="1"/>
  <c r="CG86" i="5"/>
  <c r="CG88" i="5" s="1"/>
  <c r="CG94" i="5" s="1"/>
  <c r="CG192" i="5" s="1"/>
  <c r="CC209" i="5"/>
  <c r="DH231" i="5"/>
  <c r="DH194" i="5"/>
  <c r="DK209" i="5"/>
  <c r="DU216" i="5"/>
  <c r="DV216" i="5" s="1"/>
  <c r="DU211" i="5"/>
  <c r="BO231" i="5"/>
  <c r="CA192" i="5"/>
  <c r="CA194" i="5" s="1"/>
  <c r="CA197" i="5" s="1"/>
  <c r="DY192" i="5"/>
  <c r="BO194" i="5"/>
  <c r="BT240" i="5"/>
  <c r="BU239" i="5"/>
  <c r="CS209" i="5"/>
  <c r="EB178" i="5"/>
  <c r="EN178" i="5"/>
  <c r="EN185" i="5" s="1"/>
  <c r="EA185" i="5"/>
  <c r="DP215" i="3"/>
  <c r="DP182" i="3"/>
  <c r="DQ180" i="3"/>
  <c r="BF131" i="3"/>
  <c r="BE136" i="3"/>
  <c r="BE132" i="3"/>
  <c r="BE134" i="3" s="1"/>
  <c r="CU88" i="3"/>
  <c r="DX86" i="3"/>
  <c r="BJ215" i="3"/>
  <c r="BJ216" i="3" s="1"/>
  <c r="BI216" i="3"/>
  <c r="DW207" i="3"/>
  <c r="DU185" i="3"/>
  <c r="CC189" i="3"/>
  <c r="DZ185" i="3"/>
  <c r="CH132" i="3"/>
  <c r="CH134" i="3" s="1"/>
  <c r="CI131" i="3"/>
  <c r="CH136" i="3"/>
  <c r="CV86" i="3"/>
  <c r="CV88" i="3" s="1"/>
  <c r="CV94" i="3" s="1"/>
  <c r="CV170" i="3" s="1"/>
  <c r="CV82" i="3"/>
  <c r="CV84" i="3" s="1"/>
  <c r="AL197" i="3"/>
  <c r="DP197" i="3" s="1"/>
  <c r="DP196" i="3"/>
  <c r="DZ206" i="3"/>
  <c r="DT189" i="3"/>
  <c r="DP190" i="3"/>
  <c r="DQ190" i="3" s="1"/>
  <c r="BE122" i="3"/>
  <c r="BE114" i="3"/>
  <c r="BE116" i="3" s="1"/>
  <c r="DX206" i="3"/>
  <c r="DY206" i="3" s="1"/>
  <c r="CE208" i="3"/>
  <c r="DP192" i="3"/>
  <c r="DQ192" i="3" s="1"/>
  <c r="DF81" i="3"/>
  <c r="DE82" i="3"/>
  <c r="DE84" i="3" s="1"/>
  <c r="DE86" i="3"/>
  <c r="DE88" i="3" s="1"/>
  <c r="DE94" i="3" s="1"/>
  <c r="DE170" i="3" s="1"/>
  <c r="BR81" i="3"/>
  <c r="BQ86" i="3"/>
  <c r="BQ88" i="3" s="1"/>
  <c r="BQ94" i="3" s="1"/>
  <c r="BQ170" i="3" s="1"/>
  <c r="BQ82" i="3"/>
  <c r="BQ84" i="3" s="1"/>
  <c r="BT215" i="3"/>
  <c r="BS216" i="3"/>
  <c r="EL168" i="3"/>
  <c r="BD116" i="3"/>
  <c r="BL208" i="3"/>
  <c r="BY208" i="3"/>
  <c r="BG101" i="3"/>
  <c r="BF102" i="3"/>
  <c r="BF104" i="3" s="1"/>
  <c r="BF106" i="3"/>
  <c r="BC606" i="3"/>
  <c r="CA189" i="3"/>
  <c r="DX185" i="3"/>
  <c r="DY185" i="3" s="1"/>
  <c r="DD88" i="3"/>
  <c r="BP88" i="3"/>
  <c r="CF215" i="3"/>
  <c r="CE216" i="3"/>
  <c r="BG189" i="3"/>
  <c r="DR185" i="3"/>
  <c r="DS185" i="3" s="1"/>
  <c r="CG81" i="3"/>
  <c r="CF82" i="3"/>
  <c r="CF84" i="3" s="1"/>
  <c r="CF86" i="3"/>
  <c r="CF88" i="3" s="1"/>
  <c r="CF94" i="3" s="1"/>
  <c r="CF170" i="3" s="1"/>
  <c r="EE167" i="3"/>
  <c r="EE180" i="3" s="1"/>
  <c r="EF180" i="3"/>
  <c r="EK175" i="3" s="1"/>
  <c r="EL167" i="3"/>
  <c r="EJ167" i="3"/>
  <c r="CW208" i="3"/>
  <c r="AO111" i="3"/>
  <c r="AO124" i="3" s="1"/>
  <c r="AP109" i="3"/>
  <c r="BO229" i="3"/>
  <c r="EA167" i="3"/>
  <c r="BD94" i="3"/>
  <c r="DG131" i="3"/>
  <c r="DF136" i="3"/>
  <c r="DF132" i="3"/>
  <c r="DF134" i="3" s="1"/>
  <c r="DD216" i="3"/>
  <c r="DE215" i="3"/>
  <c r="DW167" i="3"/>
  <c r="EI167" i="3"/>
  <c r="EJ168" i="3" s="1"/>
  <c r="AN124" i="3"/>
  <c r="BO230" i="3"/>
  <c r="DU167" i="3"/>
  <c r="EH167" i="3"/>
  <c r="CO216" i="3"/>
  <c r="CP215" i="3"/>
  <c r="BH81" i="3"/>
  <c r="BG82" i="3"/>
  <c r="BG84" i="3" s="1"/>
  <c r="BG86" i="3"/>
  <c r="W184" i="9" l="1"/>
  <c r="U157" i="9"/>
  <c r="U158" i="9"/>
  <c r="X136" i="9"/>
  <c r="X93" i="9"/>
  <c r="U194" i="9"/>
  <c r="U226" i="9" s="1"/>
  <c r="AC179" i="9"/>
  <c r="AO170" i="9"/>
  <c r="AB173" i="9"/>
  <c r="AB205" i="9" s="1"/>
  <c r="AC131" i="9"/>
  <c r="T139" i="9"/>
  <c r="T93" i="9"/>
  <c r="S213" i="9"/>
  <c r="S181" i="9"/>
  <c r="AS100" i="9"/>
  <c r="BC100" i="9" s="1"/>
  <c r="AS69" i="9"/>
  <c r="AS131" i="9" s="1"/>
  <c r="AJ118" i="9"/>
  <c r="AK25" i="9"/>
  <c r="W152" i="9"/>
  <c r="BB172" i="9"/>
  <c r="BB204" i="9" s="1"/>
  <c r="AG179" i="9"/>
  <c r="AG211" i="9" s="1"/>
  <c r="Z112" i="9"/>
  <c r="Z81" i="9"/>
  <c r="Z143" i="9" s="1"/>
  <c r="Z87" i="9"/>
  <c r="Z149" i="9" s="1"/>
  <c r="AB19" i="9"/>
  <c r="AC204" i="9"/>
  <c r="AQ176" i="9"/>
  <c r="Y115" i="9"/>
  <c r="Y91" i="9"/>
  <c r="Y84" i="9"/>
  <c r="AA22" i="9"/>
  <c r="AR134" i="9"/>
  <c r="AF171" i="9"/>
  <c r="X141" i="9"/>
  <c r="X124" i="9"/>
  <c r="S197" i="9"/>
  <c r="AG182" i="9"/>
  <c r="AG214" i="9" s="1"/>
  <c r="Y111" i="9"/>
  <c r="Y142" i="9" s="1"/>
  <c r="AA18" i="9"/>
  <c r="Y86" i="9"/>
  <c r="Y148" i="9" s="1"/>
  <c r="AT137" i="9"/>
  <c r="BS10" i="9"/>
  <c r="BV10" i="9"/>
  <c r="AJ139" i="9"/>
  <c r="U221" i="9"/>
  <c r="W193" i="9"/>
  <c r="BA181" i="9"/>
  <c r="BA213" i="9" s="1"/>
  <c r="Z121" i="9"/>
  <c r="AB28" i="9"/>
  <c r="Z79" i="9"/>
  <c r="Z141" i="9" s="1"/>
  <c r="AR173" i="9"/>
  <c r="AR205" i="9" s="1"/>
  <c r="X191" i="9"/>
  <c r="X223" i="9" s="1"/>
  <c r="AD103" i="9"/>
  <c r="AD72" i="9"/>
  <c r="AE10" i="9"/>
  <c r="W227" i="9"/>
  <c r="W195" i="9"/>
  <c r="AA178" i="9"/>
  <c r="AA210" i="9" s="1"/>
  <c r="W144" i="9"/>
  <c r="Z90" i="9"/>
  <c r="Z152" i="9" s="1"/>
  <c r="Z114" i="9"/>
  <c r="AB21" i="9"/>
  <c r="Z83" i="9"/>
  <c r="Z91" i="9"/>
  <c r="Z153" i="9" s="1"/>
  <c r="Z115" i="9"/>
  <c r="AB22" i="9"/>
  <c r="Z84" i="9"/>
  <c r="W217" i="9"/>
  <c r="W185" i="9"/>
  <c r="W187" i="9"/>
  <c r="W219" i="9" s="1"/>
  <c r="X217" i="9"/>
  <c r="X185" i="9"/>
  <c r="AI180" i="9"/>
  <c r="AI212" i="9" s="1"/>
  <c r="AK108" i="9"/>
  <c r="AK77" i="9"/>
  <c r="AK139" i="9" s="1"/>
  <c r="AL15" i="9"/>
  <c r="Z176" i="9"/>
  <c r="V188" i="9"/>
  <c r="V220" i="9" s="1"/>
  <c r="AR171" i="9"/>
  <c r="AR203" i="9" s="1"/>
  <c r="AG154" i="9"/>
  <c r="S209" i="9"/>
  <c r="Z111" i="9"/>
  <c r="Z142" i="9" s="1"/>
  <c r="AB18" i="9"/>
  <c r="Z86" i="9"/>
  <c r="Z148" i="9" s="1"/>
  <c r="BB173" i="9"/>
  <c r="BB205" i="9" s="1"/>
  <c r="AS98" i="9"/>
  <c r="AT5" i="9"/>
  <c r="AS67" i="9"/>
  <c r="S217" i="9"/>
  <c r="AF204" i="9"/>
  <c r="AP204" i="9" s="1"/>
  <c r="AF172" i="9"/>
  <c r="AP172" i="9" s="1"/>
  <c r="AP130" i="9"/>
  <c r="AN202" i="9"/>
  <c r="AI75" i="9"/>
  <c r="AI106" i="9"/>
  <c r="AP106" i="9" s="1"/>
  <c r="BV106" i="9" s="1"/>
  <c r="W93" i="9"/>
  <c r="W141" i="9"/>
  <c r="X222" i="9"/>
  <c r="X190" i="9"/>
  <c r="AR172" i="9"/>
  <c r="AR204" i="9" s="1"/>
  <c r="AG102" i="9"/>
  <c r="AG71" i="9"/>
  <c r="AH9" i="9"/>
  <c r="AA103" i="9"/>
  <c r="AC103" i="9" s="1"/>
  <c r="AA72" i="9"/>
  <c r="AC72" i="9" s="1"/>
  <c r="W190" i="9"/>
  <c r="W222" i="9" s="1"/>
  <c r="BC68" i="9"/>
  <c r="BT68" i="9" s="1"/>
  <c r="AU106" i="9"/>
  <c r="AV13" i="9"/>
  <c r="AU75" i="9"/>
  <c r="AU137" i="9" s="1"/>
  <c r="AB176" i="9"/>
  <c r="AB208" i="9" s="1"/>
  <c r="R211" i="9"/>
  <c r="AC211" i="9" s="1"/>
  <c r="BC69" i="9"/>
  <c r="AF211" i="9"/>
  <c r="X187" i="9"/>
  <c r="X219" i="9" s="1"/>
  <c r="W149" i="9"/>
  <c r="AH177" i="9"/>
  <c r="X184" i="9"/>
  <c r="X216" i="9" s="1"/>
  <c r="AA80" i="9"/>
  <c r="AA122" i="9"/>
  <c r="AQ171" i="9"/>
  <c r="AQ203" i="9" s="1"/>
  <c r="Y85" i="9"/>
  <c r="Y147" i="9" s="1"/>
  <c r="Y110" i="9"/>
  <c r="AA17" i="9"/>
  <c r="AA31" i="9" s="1"/>
  <c r="Z113" i="9"/>
  <c r="Z89" i="9"/>
  <c r="Z151" i="9" s="1"/>
  <c r="AB20" i="9"/>
  <c r="Z82" i="9"/>
  <c r="Z144" i="9" s="1"/>
  <c r="AK107" i="9"/>
  <c r="AL14" i="9"/>
  <c r="AK76" i="9"/>
  <c r="AH137" i="9"/>
  <c r="W176" i="9"/>
  <c r="V178" i="9"/>
  <c r="V197" i="9" s="1"/>
  <c r="V210" i="9"/>
  <c r="V155" i="9"/>
  <c r="AF133" i="9"/>
  <c r="Y134" i="9"/>
  <c r="AE100" i="9"/>
  <c r="AE69" i="9"/>
  <c r="AF7" i="9"/>
  <c r="AQ204" i="9"/>
  <c r="AQ172" i="9"/>
  <c r="BC130" i="9"/>
  <c r="BC131" i="9"/>
  <c r="AQ173" i="9"/>
  <c r="X152" i="9"/>
  <c r="AZ181" i="9"/>
  <c r="AZ213" i="9" s="1"/>
  <c r="BB108" i="9"/>
  <c r="BB77" i="9"/>
  <c r="BB139" i="9" s="1"/>
  <c r="BC15" i="9"/>
  <c r="U185" i="9"/>
  <c r="Y210" i="9"/>
  <c r="Y178" i="9"/>
  <c r="X189" i="9"/>
  <c r="X221" i="9" s="1"/>
  <c r="V215" i="9"/>
  <c r="V183" i="9"/>
  <c r="AH202" i="9"/>
  <c r="Z105" i="9"/>
  <c r="AB12" i="9"/>
  <c r="Z74" i="9"/>
  <c r="Z31" i="9"/>
  <c r="W188" i="9"/>
  <c r="W220" i="9" s="1"/>
  <c r="Y113" i="9"/>
  <c r="Y82" i="9"/>
  <c r="Y144" i="9" s="1"/>
  <c r="Y89" i="9"/>
  <c r="AA20" i="9"/>
  <c r="AH116" i="9"/>
  <c r="AH92" i="9"/>
  <c r="AH154" i="9" s="1"/>
  <c r="AH196" i="9" s="1"/>
  <c r="AI23" i="9"/>
  <c r="X227" i="9"/>
  <c r="X195" i="9"/>
  <c r="AA205" i="9"/>
  <c r="Y79" i="9"/>
  <c r="Y141" i="9" s="1"/>
  <c r="Y121" i="9"/>
  <c r="Y124" i="9" s="1"/>
  <c r="AA28" i="9"/>
  <c r="W189" i="9"/>
  <c r="W221" i="9" s="1"/>
  <c r="X225" i="9"/>
  <c r="X193" i="9"/>
  <c r="AJ138" i="9"/>
  <c r="U190" i="9"/>
  <c r="BV66" i="9"/>
  <c r="AQ128" i="9"/>
  <c r="AD131" i="9"/>
  <c r="AC108" i="9"/>
  <c r="BS108" i="9" s="1"/>
  <c r="Q229" i="9"/>
  <c r="Q233" i="9" s="1"/>
  <c r="AC202" i="9"/>
  <c r="U218" i="9"/>
  <c r="U186" i="9"/>
  <c r="AB120" i="9"/>
  <c r="AC120" i="9" s="1"/>
  <c r="BS120" i="9" s="1"/>
  <c r="AD27" i="9"/>
  <c r="AC27" i="9"/>
  <c r="BS27" i="9" s="1"/>
  <c r="AI135" i="9"/>
  <c r="X188" i="9"/>
  <c r="X220" i="9" s="1"/>
  <c r="AH109" i="9"/>
  <c r="AI16" i="9"/>
  <c r="AH78" i="9"/>
  <c r="X144" i="9"/>
  <c r="U187" i="9"/>
  <c r="Y87" i="9"/>
  <c r="Y149" i="9" s="1"/>
  <c r="Y112" i="9"/>
  <c r="AA19" i="9"/>
  <c r="Y81" i="9"/>
  <c r="Z110" i="9"/>
  <c r="Z85" i="9"/>
  <c r="Z147" i="9" s="1"/>
  <c r="AB17" i="9"/>
  <c r="AE175" i="9"/>
  <c r="BD77" i="9"/>
  <c r="BS77" i="9"/>
  <c r="AR97" i="9"/>
  <c r="AR66" i="9"/>
  <c r="AS4" i="9"/>
  <c r="Y114" i="9"/>
  <c r="Y90" i="9"/>
  <c r="Y83" i="9"/>
  <c r="Y145" i="9" s="1"/>
  <c r="AA21" i="9"/>
  <c r="AB80" i="9"/>
  <c r="AD29" i="9"/>
  <c r="AC29" i="9"/>
  <c r="BS29" i="9" s="1"/>
  <c r="AB122" i="9"/>
  <c r="AC122" i="9" s="1"/>
  <c r="BS122" i="9" s="1"/>
  <c r="BB171" i="9"/>
  <c r="BB203" i="9" s="1"/>
  <c r="AJ104" i="9"/>
  <c r="AJ73" i="9"/>
  <c r="AJ135" i="9" s="1"/>
  <c r="AK11" i="9"/>
  <c r="AS103" i="9"/>
  <c r="AS72" i="9"/>
  <c r="AT10" i="9"/>
  <c r="AI117" i="9"/>
  <c r="AJ24" i="9"/>
  <c r="P230" i="9"/>
  <c r="P233" i="9"/>
  <c r="AJ117" i="8"/>
  <c r="AK24" i="8"/>
  <c r="BA213" i="8"/>
  <c r="BA181" i="8"/>
  <c r="AG140" i="8"/>
  <c r="W148" i="8"/>
  <c r="AO203" i="8"/>
  <c r="AO171" i="8"/>
  <c r="U185" i="8"/>
  <c r="U217" i="8" s="1"/>
  <c r="AG128" i="8"/>
  <c r="AG135" i="8"/>
  <c r="BC172" i="8"/>
  <c r="U188" i="8"/>
  <c r="BA173" i="8"/>
  <c r="BA205" i="8" s="1"/>
  <c r="X185" i="8"/>
  <c r="X217" i="8" s="1"/>
  <c r="X216" i="8"/>
  <c r="X184" i="8"/>
  <c r="X136" i="8"/>
  <c r="W227" i="8"/>
  <c r="W195" i="8"/>
  <c r="BB131" i="8"/>
  <c r="W152" i="8"/>
  <c r="BB103" i="8"/>
  <c r="BB72" i="8"/>
  <c r="BC10" i="8"/>
  <c r="BT10" i="8" s="1"/>
  <c r="AG211" i="8"/>
  <c r="AG179" i="8"/>
  <c r="V226" i="8"/>
  <c r="V194" i="8"/>
  <c r="W219" i="8"/>
  <c r="W187" i="8"/>
  <c r="U184" i="8"/>
  <c r="U197" i="8" s="1"/>
  <c r="X191" i="8"/>
  <c r="X223" i="8" s="1"/>
  <c r="AD131" i="8"/>
  <c r="AF203" i="8"/>
  <c r="AF171" i="8"/>
  <c r="AP129" i="8"/>
  <c r="AE202" i="8"/>
  <c r="AT106" i="8"/>
  <c r="AT75" i="8"/>
  <c r="AT137" i="8" s="1"/>
  <c r="AU13" i="8"/>
  <c r="Z114" i="8"/>
  <c r="Z83" i="8"/>
  <c r="Z90" i="8"/>
  <c r="Z152" i="8" s="1"/>
  <c r="AB21" i="8"/>
  <c r="Y110" i="8"/>
  <c r="Y85" i="8"/>
  <c r="AA17" i="8"/>
  <c r="Z115" i="8"/>
  <c r="Z84" i="8"/>
  <c r="Z91" i="8"/>
  <c r="AB22" i="8"/>
  <c r="Z113" i="8"/>
  <c r="Z89" i="8"/>
  <c r="Z82" i="8"/>
  <c r="Z144" i="8" s="1"/>
  <c r="AB20" i="8"/>
  <c r="Y113" i="8"/>
  <c r="Y89" i="8"/>
  <c r="Y82" i="8"/>
  <c r="AA20" i="8"/>
  <c r="S213" i="8"/>
  <c r="S181" i="8"/>
  <c r="X134" i="8"/>
  <c r="X93" i="8"/>
  <c r="AG102" i="8"/>
  <c r="AG71" i="8"/>
  <c r="AH9" i="8"/>
  <c r="AB205" i="8"/>
  <c r="AB173" i="8"/>
  <c r="AC131" i="8"/>
  <c r="AE100" i="8"/>
  <c r="AE69" i="8"/>
  <c r="AF7" i="8"/>
  <c r="P230" i="8"/>
  <c r="P233" i="8"/>
  <c r="Q229" i="8"/>
  <c r="Q233" i="8" s="1"/>
  <c r="AC202" i="8"/>
  <c r="W146" i="8"/>
  <c r="BS77" i="8"/>
  <c r="BD77" i="8"/>
  <c r="Z120" i="8"/>
  <c r="AB27" i="8"/>
  <c r="Z103" i="8"/>
  <c r="Z72" i="8"/>
  <c r="AB10" i="8"/>
  <c r="Z31" i="8"/>
  <c r="Y120" i="8"/>
  <c r="AA27" i="8"/>
  <c r="AA120" i="8" s="1"/>
  <c r="BA208" i="8"/>
  <c r="BA176" i="8"/>
  <c r="AP206" i="8"/>
  <c r="AF182" i="8"/>
  <c r="U191" i="8"/>
  <c r="V187" i="8"/>
  <c r="V219" i="8" s="1"/>
  <c r="Y121" i="8"/>
  <c r="Y79" i="8"/>
  <c r="AA28" i="8"/>
  <c r="AG213" i="8"/>
  <c r="AG181" i="8"/>
  <c r="AR97" i="8"/>
  <c r="AR66" i="8"/>
  <c r="AS4" i="8"/>
  <c r="AS137" i="8"/>
  <c r="X145" i="8"/>
  <c r="W189" i="8"/>
  <c r="U218" i="8"/>
  <c r="U186" i="8"/>
  <c r="V178" i="8"/>
  <c r="V210" i="8" s="1"/>
  <c r="AC108" i="8"/>
  <c r="BS108" i="8" s="1"/>
  <c r="X153" i="8"/>
  <c r="X151" i="8"/>
  <c r="V208" i="8"/>
  <c r="V176" i="8"/>
  <c r="V155" i="8"/>
  <c r="W144" i="8"/>
  <c r="Z79" i="8"/>
  <c r="Z141" i="8" s="1"/>
  <c r="Z121" i="8"/>
  <c r="AB28" i="8"/>
  <c r="X124" i="8"/>
  <c r="AH118" i="8"/>
  <c r="AI25" i="8"/>
  <c r="AF133" i="8"/>
  <c r="R207" i="8"/>
  <c r="R229" i="8" s="1"/>
  <c r="R233" i="8" s="1"/>
  <c r="Z85" i="8"/>
  <c r="Z147" i="8" s="1"/>
  <c r="Z110" i="8"/>
  <c r="AB17" i="8"/>
  <c r="AQ211" i="8"/>
  <c r="AI108" i="8"/>
  <c r="AI77" i="8"/>
  <c r="AI139" i="8" s="1"/>
  <c r="AJ15" i="8"/>
  <c r="AI106" i="8"/>
  <c r="AP106" i="8" s="1"/>
  <c r="BV106" i="8" s="1"/>
  <c r="AI75" i="8"/>
  <c r="AI137" i="8" s="1"/>
  <c r="BS69" i="8"/>
  <c r="BD69" i="8"/>
  <c r="BB108" i="8"/>
  <c r="BB77" i="8"/>
  <c r="BB139" i="8" s="1"/>
  <c r="BC15" i="8"/>
  <c r="W183" i="8"/>
  <c r="W215" i="8" s="1"/>
  <c r="AQ128" i="8"/>
  <c r="AH109" i="8"/>
  <c r="AH78" i="8"/>
  <c r="AI16" i="8"/>
  <c r="AO202" i="8"/>
  <c r="AO170" i="8"/>
  <c r="X152" i="8"/>
  <c r="U215" i="8"/>
  <c r="U183" i="8"/>
  <c r="V217" i="8"/>
  <c r="V185" i="8"/>
  <c r="U187" i="8"/>
  <c r="V186" i="8"/>
  <c r="V218" i="8" s="1"/>
  <c r="AS100" i="8"/>
  <c r="BC100" i="8" s="1"/>
  <c r="AS69" i="8"/>
  <c r="U226" i="8"/>
  <c r="U194" i="8"/>
  <c r="X146" i="8"/>
  <c r="X144" i="8"/>
  <c r="AS103" i="8"/>
  <c r="AT10" i="8"/>
  <c r="AS72" i="8"/>
  <c r="AS134" i="8" s="1"/>
  <c r="W225" i="8"/>
  <c r="W193" i="8"/>
  <c r="X141" i="8"/>
  <c r="AP66" i="8"/>
  <c r="X189" i="8"/>
  <c r="X221" i="8" s="1"/>
  <c r="AZ181" i="8"/>
  <c r="AZ213" i="8" s="1"/>
  <c r="AH139" i="8"/>
  <c r="AR211" i="8"/>
  <c r="AR179" i="8"/>
  <c r="BS71" i="8"/>
  <c r="BD71" i="8"/>
  <c r="AH137" i="8"/>
  <c r="AA103" i="8"/>
  <c r="AA72" i="8"/>
  <c r="Y112" i="8"/>
  <c r="Y87" i="8"/>
  <c r="Y149" i="8" s="1"/>
  <c r="AA19" i="8"/>
  <c r="Y81" i="8"/>
  <c r="Y143" i="8" s="1"/>
  <c r="AF204" i="8"/>
  <c r="AP204" i="8" s="1"/>
  <c r="AF172" i="8"/>
  <c r="AP172" i="8" s="1"/>
  <c r="AP130" i="8"/>
  <c r="AQ208" i="8"/>
  <c r="AQ176" i="8"/>
  <c r="AR173" i="8"/>
  <c r="AR205" i="8" s="1"/>
  <c r="AH107" i="8"/>
  <c r="AH76" i="8"/>
  <c r="AI14" i="8"/>
  <c r="S207" i="8"/>
  <c r="S229" i="8" s="1"/>
  <c r="S233" i="8" s="1"/>
  <c r="S175" i="8"/>
  <c r="S155" i="8"/>
  <c r="S157" i="8" s="1"/>
  <c r="AC133" i="8"/>
  <c r="Z111" i="8"/>
  <c r="Z86" i="8"/>
  <c r="Z148" i="8" s="1"/>
  <c r="AB18" i="8"/>
  <c r="Y31" i="8"/>
  <c r="AI116" i="8"/>
  <c r="AI92" i="8"/>
  <c r="AJ23" i="8"/>
  <c r="Y105" i="8"/>
  <c r="Y124" i="8" s="1"/>
  <c r="Y74" i="8"/>
  <c r="Y93" i="8" s="1"/>
  <c r="AA12" i="8"/>
  <c r="W143" i="8"/>
  <c r="W142" i="8"/>
  <c r="AQ129" i="8"/>
  <c r="AQ173" i="8"/>
  <c r="AF212" i="8"/>
  <c r="AF180" i="8"/>
  <c r="AG212" i="8"/>
  <c r="AG180" i="8"/>
  <c r="AZ208" i="8"/>
  <c r="AZ176" i="8"/>
  <c r="X190" i="8"/>
  <c r="X222" i="8" s="1"/>
  <c r="AR204" i="8"/>
  <c r="BC204" i="8" s="1"/>
  <c r="AR172" i="8"/>
  <c r="Y122" i="8"/>
  <c r="Y80" i="8"/>
  <c r="AA29" i="8"/>
  <c r="AR98" i="8"/>
  <c r="AS5" i="8"/>
  <c r="AR67" i="8"/>
  <c r="AR208" i="8"/>
  <c r="AR176" i="8"/>
  <c r="AF170" i="8"/>
  <c r="Y134" i="8"/>
  <c r="W136" i="8"/>
  <c r="W223" i="8"/>
  <c r="W191" i="8"/>
  <c r="Y111" i="8"/>
  <c r="Y86" i="8"/>
  <c r="Y148" i="8" s="1"/>
  <c r="AA18" i="8"/>
  <c r="AH97" i="8"/>
  <c r="AP97" i="8" s="1"/>
  <c r="AH66" i="8"/>
  <c r="AH104" i="8"/>
  <c r="AH73" i="8"/>
  <c r="AI11" i="8"/>
  <c r="Z112" i="8"/>
  <c r="Z81" i="8"/>
  <c r="Z87" i="8"/>
  <c r="Z149" i="8" s="1"/>
  <c r="AB19" i="8"/>
  <c r="Z122" i="8"/>
  <c r="Z80" i="8"/>
  <c r="AB29" i="8"/>
  <c r="Z105" i="8"/>
  <c r="AB12" i="8"/>
  <c r="Z74" i="8"/>
  <c r="Y115" i="8"/>
  <c r="Y84" i="8"/>
  <c r="Y146" i="8" s="1"/>
  <c r="Y91" i="8"/>
  <c r="AA22" i="8"/>
  <c r="Y114" i="8"/>
  <c r="Y83" i="8"/>
  <c r="Y145" i="8" s="1"/>
  <c r="Y90" i="8"/>
  <c r="Y152" i="8" s="1"/>
  <c r="AA21" i="8"/>
  <c r="T139" i="8"/>
  <c r="AC139" i="8" s="1"/>
  <c r="T93" i="8"/>
  <c r="AA205" i="8"/>
  <c r="W208" i="8"/>
  <c r="W176" i="8"/>
  <c r="AC173" i="8"/>
  <c r="U210" i="8"/>
  <c r="U178" i="8"/>
  <c r="U155" i="8"/>
  <c r="CK131" i="5"/>
  <c r="CJ132" i="5"/>
  <c r="CJ134" i="5" s="1"/>
  <c r="CJ136" i="5"/>
  <c r="BU240" i="5"/>
  <c r="BV239" i="5"/>
  <c r="CI81" i="5"/>
  <c r="CH86" i="5"/>
  <c r="CH82" i="5"/>
  <c r="CH84" i="5" s="1"/>
  <c r="BK101" i="5"/>
  <c r="BJ106" i="5"/>
  <c r="BJ102" i="5"/>
  <c r="BJ104" i="5" s="1"/>
  <c r="DU239" i="5"/>
  <c r="DU201" i="5"/>
  <c r="DV199" i="5"/>
  <c r="DB211" i="5"/>
  <c r="DK131" i="5"/>
  <c r="DJ136" i="5"/>
  <c r="DJ132" i="5"/>
  <c r="DJ134" i="5" s="1"/>
  <c r="CV240" i="5"/>
  <c r="CW239" i="5"/>
  <c r="DG240" i="5"/>
  <c r="DH239" i="5"/>
  <c r="CF206" i="5"/>
  <c r="CF197" i="5"/>
  <c r="EN207" i="5"/>
  <c r="EB207" i="5"/>
  <c r="CW94" i="5"/>
  <c r="CW192" i="5" s="1"/>
  <c r="EH213" i="5"/>
  <c r="DT213" i="5"/>
  <c r="EB212" i="5"/>
  <c r="EN212" i="5"/>
  <c r="EM192" i="5"/>
  <c r="EM194" i="5" s="1"/>
  <c r="EM197" i="5" s="1"/>
  <c r="DY194" i="5"/>
  <c r="CX231" i="5"/>
  <c r="CX194" i="5"/>
  <c r="BK240" i="5"/>
  <c r="BL239" i="5"/>
  <c r="EE212" i="5"/>
  <c r="EL204" i="5"/>
  <c r="DX204" i="5"/>
  <c r="CZ81" i="5"/>
  <c r="CY86" i="5"/>
  <c r="CY88" i="5" s="1"/>
  <c r="CY94" i="5" s="1"/>
  <c r="CY192" i="5" s="1"/>
  <c r="CY82" i="5"/>
  <c r="CY84" i="5" s="1"/>
  <c r="DK81" i="5"/>
  <c r="DJ86" i="5"/>
  <c r="DJ88" i="5" s="1"/>
  <c r="DJ94" i="5" s="1"/>
  <c r="DJ192" i="5" s="1"/>
  <c r="DJ82" i="5"/>
  <c r="DJ84" i="5" s="1"/>
  <c r="CB211" i="5"/>
  <c r="EC207" i="5"/>
  <c r="BO206" i="5"/>
  <c r="BO197" i="5"/>
  <c r="DZ204" i="5"/>
  <c r="EM204" i="5"/>
  <c r="BH116" i="5"/>
  <c r="DV213" i="5"/>
  <c r="EI213" i="5"/>
  <c r="DY231" i="5"/>
  <c r="CA231" i="5"/>
  <c r="CH240" i="5"/>
  <c r="CI239" i="5"/>
  <c r="BJ132" i="5"/>
  <c r="BJ134" i="5" s="1"/>
  <c r="BJ136" i="5"/>
  <c r="BK131" i="5"/>
  <c r="BI81" i="5"/>
  <c r="BH86" i="5"/>
  <c r="BH82" i="5"/>
  <c r="BH84" i="5" s="1"/>
  <c r="EE207" i="5"/>
  <c r="EC229" i="5"/>
  <c r="ED229" i="5" s="1"/>
  <c r="DY209" i="5"/>
  <c r="EE229" i="5"/>
  <c r="CF209" i="5"/>
  <c r="EB185" i="5"/>
  <c r="CD231" i="5"/>
  <c r="CD194" i="5"/>
  <c r="CV132" i="5"/>
  <c r="CV134" i="5" s="1"/>
  <c r="CW131" i="5"/>
  <c r="CV136" i="5"/>
  <c r="AS111" i="5"/>
  <c r="AS124" i="5" s="1"/>
  <c r="AT109" i="5"/>
  <c r="DI231" i="5"/>
  <c r="DI194" i="5"/>
  <c r="CD209" i="5"/>
  <c r="EC212" i="5"/>
  <c r="DH197" i="5"/>
  <c r="DH206" i="5"/>
  <c r="DH211" i="5" s="1"/>
  <c r="DV211" i="5"/>
  <c r="EI211" i="5"/>
  <c r="CG231" i="5"/>
  <c r="CG194" i="5"/>
  <c r="CB209" i="5"/>
  <c r="CN204" i="5"/>
  <c r="CN209" i="5" s="1"/>
  <c r="EA204" i="5"/>
  <c r="CO206" i="5"/>
  <c r="CO197" i="5"/>
  <c r="BG94" i="5"/>
  <c r="EK209" i="5"/>
  <c r="ES209" i="5" s="1"/>
  <c r="ET209" i="5" s="1"/>
  <c r="DW209" i="5"/>
  <c r="ED185" i="5"/>
  <c r="BI122" i="5"/>
  <c r="BI114" i="5"/>
  <c r="BI116" i="5" s="1"/>
  <c r="DZ189" i="3"/>
  <c r="BG88" i="3"/>
  <c r="BP94" i="3"/>
  <c r="BP170" i="3" s="1"/>
  <c r="DE208" i="3"/>
  <c r="CU94" i="3"/>
  <c r="CU170" i="3" s="1"/>
  <c r="DX88" i="3"/>
  <c r="DX94" i="3" s="1"/>
  <c r="BI81" i="3"/>
  <c r="BH82" i="3"/>
  <c r="BH84" i="3" s="1"/>
  <c r="BH86" i="3"/>
  <c r="BH88" i="3" s="1"/>
  <c r="BH94" i="3" s="1"/>
  <c r="AP111" i="3"/>
  <c r="AP124" i="3" s="1"/>
  <c r="AQ109" i="3"/>
  <c r="EE176" i="3"/>
  <c r="DD94" i="3"/>
  <c r="DD170" i="3" s="1"/>
  <c r="BF122" i="3"/>
  <c r="BF114" i="3"/>
  <c r="DG81" i="3"/>
  <c r="DF86" i="3"/>
  <c r="DF88" i="3" s="1"/>
  <c r="DF94" i="3" s="1"/>
  <c r="DF170" i="3" s="1"/>
  <c r="DF82" i="3"/>
  <c r="DF84" i="3" s="1"/>
  <c r="DH131" i="3"/>
  <c r="DG132" i="3"/>
  <c r="DG134" i="3" s="1"/>
  <c r="DG136" i="3"/>
  <c r="DR189" i="3"/>
  <c r="DS189" i="3" s="1"/>
  <c r="DV189" i="3"/>
  <c r="DW189" i="3" s="1"/>
  <c r="BF136" i="3"/>
  <c r="BF132" i="3"/>
  <c r="BF134" i="3" s="1"/>
  <c r="BG131" i="3"/>
  <c r="BG102" i="3"/>
  <c r="BG104" i="3" s="1"/>
  <c r="BG106" i="3"/>
  <c r="BH101" i="3"/>
  <c r="BU215" i="3"/>
  <c r="BT216" i="3"/>
  <c r="CV208" i="3"/>
  <c r="CQ215" i="3"/>
  <c r="CP216" i="3"/>
  <c r="CF216" i="3"/>
  <c r="CG215" i="3"/>
  <c r="EA185" i="3"/>
  <c r="DE216" i="3"/>
  <c r="DF215" i="3"/>
  <c r="CF208" i="3"/>
  <c r="DX189" i="3"/>
  <c r="BQ208" i="3"/>
  <c r="EA206" i="3"/>
  <c r="BS81" i="3"/>
  <c r="BR82" i="3"/>
  <c r="BR84" i="3" s="1"/>
  <c r="BR86" i="3"/>
  <c r="CH81" i="3"/>
  <c r="CG82" i="3"/>
  <c r="CG84" i="3" s="1"/>
  <c r="CG86" i="3"/>
  <c r="CI132" i="3"/>
  <c r="CI134" i="3" s="1"/>
  <c r="CJ131" i="3"/>
  <c r="CI136" i="3"/>
  <c r="BS103" i="9" l="1"/>
  <c r="Y184" i="9"/>
  <c r="Y216" i="9" s="1"/>
  <c r="Z184" i="9"/>
  <c r="Z216" i="9" s="1"/>
  <c r="BD72" i="9"/>
  <c r="BS72" i="9"/>
  <c r="Z136" i="9"/>
  <c r="Z93" i="9"/>
  <c r="AB113" i="9"/>
  <c r="AC113" i="9" s="1"/>
  <c r="BS113" i="9" s="1"/>
  <c r="AB89" i="9"/>
  <c r="AB151" i="9" s="1"/>
  <c r="AD20" i="9"/>
  <c r="AC20" i="9"/>
  <c r="BS20" i="9" s="1"/>
  <c r="AB82" i="9"/>
  <c r="AG196" i="9"/>
  <c r="Z226" i="9"/>
  <c r="Z194" i="9"/>
  <c r="AE103" i="9"/>
  <c r="AE72" i="9"/>
  <c r="AE134" i="9" s="1"/>
  <c r="AF10" i="9"/>
  <c r="W225" i="9"/>
  <c r="AT211" i="9"/>
  <c r="AT179" i="9"/>
  <c r="AA115" i="9"/>
  <c r="AA84" i="9"/>
  <c r="AA146" i="9" s="1"/>
  <c r="AA91" i="9"/>
  <c r="AA153" i="9" s="1"/>
  <c r="AE207" i="9"/>
  <c r="AH140" i="9"/>
  <c r="AI209" i="9"/>
  <c r="AI177" i="9"/>
  <c r="U197" i="9"/>
  <c r="Y151" i="9"/>
  <c r="AB105" i="9"/>
  <c r="AB74" i="9"/>
  <c r="AD12" i="9"/>
  <c r="AC12" i="9"/>
  <c r="AB31" i="9"/>
  <c r="BC172" i="9"/>
  <c r="Y93" i="9"/>
  <c r="AH179" i="9"/>
  <c r="Z193" i="9"/>
  <c r="Z225" i="9" s="1"/>
  <c r="Z208" i="9"/>
  <c r="Z146" i="9"/>
  <c r="AD134" i="9"/>
  <c r="Y222" i="9"/>
  <c r="Y190" i="9"/>
  <c r="X183" i="9"/>
  <c r="X215" i="9" s="1"/>
  <c r="Y146" i="9"/>
  <c r="AB112" i="9"/>
  <c r="AB87" i="9"/>
  <c r="AB149" i="9" s="1"/>
  <c r="AD19" i="9"/>
  <c r="AC19" i="9"/>
  <c r="BS19" i="9" s="1"/>
  <c r="AB81" i="9"/>
  <c r="X178" i="9"/>
  <c r="X197" i="9" s="1"/>
  <c r="X155" i="9"/>
  <c r="AJ180" i="9"/>
  <c r="V158" i="9"/>
  <c r="V157" i="9"/>
  <c r="Y191" i="9"/>
  <c r="Y223" i="9" s="1"/>
  <c r="AK104" i="9"/>
  <c r="AK73" i="9"/>
  <c r="AL11" i="9"/>
  <c r="AS97" i="9"/>
  <c r="AS66" i="9"/>
  <c r="AT4" i="9"/>
  <c r="AB110" i="9"/>
  <c r="AC17" i="9"/>
  <c r="BS17" i="9" s="1"/>
  <c r="AB85" i="9"/>
  <c r="AB147" i="9" s="1"/>
  <c r="AD17" i="9"/>
  <c r="AI109" i="9"/>
  <c r="AJ16" i="9"/>
  <c r="AI78" i="9"/>
  <c r="AI140" i="9" s="1"/>
  <c r="Y176" i="9"/>
  <c r="AA114" i="9"/>
  <c r="AA90" i="9"/>
  <c r="AC90" i="9" s="1"/>
  <c r="AA83" i="9"/>
  <c r="AA145" i="9" s="1"/>
  <c r="AS134" i="9"/>
  <c r="Y152" i="9"/>
  <c r="AA113" i="9"/>
  <c r="AA89" i="9"/>
  <c r="AA151" i="9" s="1"/>
  <c r="AA82" i="9"/>
  <c r="AA144" i="9" s="1"/>
  <c r="Y186" i="9"/>
  <c r="Y218" i="9" s="1"/>
  <c r="Z124" i="9"/>
  <c r="AC105" i="9"/>
  <c r="BS105" i="9" s="1"/>
  <c r="X226" i="9"/>
  <c r="X194" i="9"/>
  <c r="BC204" i="9"/>
  <c r="AC205" i="9"/>
  <c r="AC80" i="9"/>
  <c r="W191" i="9"/>
  <c r="AU179" i="9"/>
  <c r="AU211" i="9" s="1"/>
  <c r="AA134" i="9"/>
  <c r="AL108" i="9"/>
  <c r="AL77" i="9"/>
  <c r="AM15" i="9"/>
  <c r="AB115" i="9"/>
  <c r="AC115" i="9" s="1"/>
  <c r="BS115" i="9" s="1"/>
  <c r="AB84" i="9"/>
  <c r="AD22" i="9"/>
  <c r="AC22" i="9"/>
  <c r="BS22" i="9" s="1"/>
  <c r="AB91" i="9"/>
  <c r="AB153" i="9" s="1"/>
  <c r="W218" i="9"/>
  <c r="W186" i="9"/>
  <c r="Z215" i="9"/>
  <c r="Z183" i="9"/>
  <c r="AA111" i="9"/>
  <c r="AA142" i="9" s="1"/>
  <c r="AA86" i="9"/>
  <c r="Y153" i="9"/>
  <c r="Z191" i="9"/>
  <c r="Z223" i="9" s="1"/>
  <c r="W194" i="9"/>
  <c r="W226" i="9" s="1"/>
  <c r="AR128" i="9"/>
  <c r="U222" i="9"/>
  <c r="AD122" i="9"/>
  <c r="AD80" i="9"/>
  <c r="AE29" i="9"/>
  <c r="U217" i="9"/>
  <c r="AF100" i="9"/>
  <c r="AF69" i="9"/>
  <c r="AG7" i="9"/>
  <c r="AF207" i="9"/>
  <c r="AF175" i="9"/>
  <c r="AC134" i="9"/>
  <c r="AK138" i="9"/>
  <c r="AH102" i="9"/>
  <c r="AH71" i="9"/>
  <c r="AI9" i="9"/>
  <c r="AB111" i="9"/>
  <c r="AC18" i="9"/>
  <c r="BS18" i="9" s="1"/>
  <c r="AB86" i="9"/>
  <c r="AB148" i="9" s="1"/>
  <c r="AD18" i="9"/>
  <c r="Z195" i="9"/>
  <c r="Z227" i="9" s="1"/>
  <c r="T181" i="9"/>
  <c r="T197" i="9" s="1"/>
  <c r="T155" i="9"/>
  <c r="AC139" i="9"/>
  <c r="AJ209" i="9"/>
  <c r="AJ177" i="9"/>
  <c r="Z189" i="9"/>
  <c r="Z221" i="9" s="1"/>
  <c r="U219" i="9"/>
  <c r="AD120" i="9"/>
  <c r="AE27" i="9"/>
  <c r="AA110" i="9"/>
  <c r="AA85" i="9"/>
  <c r="AA147" i="9" s="1"/>
  <c r="AV106" i="9"/>
  <c r="AV75" i="9"/>
  <c r="AW13" i="9"/>
  <c r="W183" i="9"/>
  <c r="W215" i="9" s="1"/>
  <c r="Z222" i="9"/>
  <c r="Z190" i="9"/>
  <c r="AK181" i="9"/>
  <c r="AK213" i="9" s="1"/>
  <c r="AB121" i="9"/>
  <c r="AC28" i="9"/>
  <c r="BS28" i="9" s="1"/>
  <c r="AD28" i="9"/>
  <c r="AB79" i="9"/>
  <c r="AJ213" i="9"/>
  <c r="AJ181" i="9"/>
  <c r="AC111" i="9"/>
  <c r="BS111" i="9" s="1"/>
  <c r="Z185" i="9"/>
  <c r="Z217" i="9" s="1"/>
  <c r="AK118" i="9"/>
  <c r="AL25" i="9"/>
  <c r="AO202" i="9"/>
  <c r="AP202" i="9" s="1"/>
  <c r="AJ117" i="9"/>
  <c r="AK24" i="9"/>
  <c r="AB142" i="9"/>
  <c r="Y143" i="9"/>
  <c r="AC81" i="9"/>
  <c r="X218" i="9"/>
  <c r="X186" i="9"/>
  <c r="AD205" i="9"/>
  <c r="AD173" i="9"/>
  <c r="AQ170" i="9"/>
  <c r="AA121" i="9"/>
  <c r="AA124" i="9" s="1"/>
  <c r="AA79" i="9"/>
  <c r="AA141" i="9" s="1"/>
  <c r="AI92" i="9"/>
  <c r="AI154" i="9" s="1"/>
  <c r="AI196" i="9" s="1"/>
  <c r="AI116" i="9"/>
  <c r="AJ23" i="9"/>
  <c r="AQ205" i="9"/>
  <c r="AE131" i="9"/>
  <c r="W155" i="9"/>
  <c r="AL107" i="9"/>
  <c r="AL76" i="9"/>
  <c r="AM14" i="9"/>
  <c r="Y221" i="9"/>
  <c r="Y189" i="9"/>
  <c r="AG133" i="9"/>
  <c r="AS129" i="9"/>
  <c r="R229" i="9"/>
  <c r="R233" i="9" s="1"/>
  <c r="Z145" i="9"/>
  <c r="AC74" i="9"/>
  <c r="AP171" i="9"/>
  <c r="AS173" i="9"/>
  <c r="BC173" i="9" s="1"/>
  <c r="AI137" i="9"/>
  <c r="AP75" i="9"/>
  <c r="BV75" i="9" s="1"/>
  <c r="AT98" i="9"/>
  <c r="AU5" i="9"/>
  <c r="AT67" i="9"/>
  <c r="AT129" i="9" s="1"/>
  <c r="S229" i="9"/>
  <c r="S233" i="9" s="1"/>
  <c r="AC209" i="9"/>
  <c r="AB114" i="9"/>
  <c r="AC114" i="9" s="1"/>
  <c r="BS114" i="9" s="1"/>
  <c r="AD21" i="9"/>
  <c r="AC21" i="9"/>
  <c r="BS21" i="9" s="1"/>
  <c r="AB90" i="9"/>
  <c r="AB152" i="9" s="1"/>
  <c r="AB83" i="9"/>
  <c r="AF203" i="9"/>
  <c r="AQ208" i="9"/>
  <c r="W216" i="9"/>
  <c r="AA81" i="9"/>
  <c r="AA87" i="9"/>
  <c r="AA149" i="9" s="1"/>
  <c r="AC149" i="9" s="1"/>
  <c r="AA112" i="9"/>
  <c r="BB181" i="9"/>
  <c r="BB213" i="9" s="1"/>
  <c r="AT103" i="9"/>
  <c r="AT72" i="9"/>
  <c r="AU10" i="9"/>
  <c r="Y187" i="9"/>
  <c r="Y183" i="9"/>
  <c r="Y215" i="9" s="1"/>
  <c r="V229" i="9"/>
  <c r="V233" i="9" s="1"/>
  <c r="W208" i="9"/>
  <c r="Z186" i="9"/>
  <c r="Z218" i="9" s="1"/>
  <c r="AH209" i="9"/>
  <c r="AR208" i="9"/>
  <c r="AR176" i="9"/>
  <c r="AC173" i="9"/>
  <c r="AP170" i="9"/>
  <c r="BV97" i="8"/>
  <c r="AB113" i="8"/>
  <c r="AB82" i="8"/>
  <c r="AB89" i="8"/>
  <c r="AC20" i="8"/>
  <c r="BS20" i="8" s="1"/>
  <c r="AD20" i="8"/>
  <c r="AG170" i="8"/>
  <c r="AA114" i="8"/>
  <c r="AA83" i="8"/>
  <c r="AA90" i="8"/>
  <c r="Z136" i="8"/>
  <c r="Z143" i="8"/>
  <c r="AH128" i="8"/>
  <c r="S197" i="8"/>
  <c r="AC175" i="8"/>
  <c r="Y217" i="8"/>
  <c r="Y185" i="8"/>
  <c r="AH179" i="8"/>
  <c r="AH211" i="8" s="1"/>
  <c r="AH213" i="8"/>
  <c r="AH181" i="8"/>
  <c r="AH140" i="8"/>
  <c r="Z221" i="8"/>
  <c r="Z189" i="8"/>
  <c r="Z183" i="8"/>
  <c r="Z215" i="8" s="1"/>
  <c r="AC90" i="8"/>
  <c r="AS97" i="8"/>
  <c r="AS66" i="8"/>
  <c r="AT4" i="8"/>
  <c r="AC84" i="8"/>
  <c r="AP203" i="8"/>
  <c r="AB105" i="8"/>
  <c r="AB74" i="8"/>
  <c r="AB136" i="8" s="1"/>
  <c r="AD12" i="8"/>
  <c r="AC12" i="8"/>
  <c r="BS12" i="8" s="1"/>
  <c r="W178" i="8"/>
  <c r="W210" i="8" s="1"/>
  <c r="BB213" i="8"/>
  <c r="BB181" i="8"/>
  <c r="AF100" i="8"/>
  <c r="AF69" i="8"/>
  <c r="AG7" i="8"/>
  <c r="AK117" i="8"/>
  <c r="AL24" i="8"/>
  <c r="Y219" i="8"/>
  <c r="Y187" i="8"/>
  <c r="W185" i="8"/>
  <c r="W217" i="8" s="1"/>
  <c r="AI107" i="8"/>
  <c r="AJ14" i="8"/>
  <c r="AI76" i="8"/>
  <c r="AI138" i="8" s="1"/>
  <c r="Y223" i="8"/>
  <c r="Y191" i="8"/>
  <c r="AS176" i="8"/>
  <c r="AJ108" i="8"/>
  <c r="AJ77" i="8"/>
  <c r="AJ139" i="8" s="1"/>
  <c r="AK15" i="8"/>
  <c r="AF175" i="8"/>
  <c r="W218" i="8"/>
  <c r="W186" i="8"/>
  <c r="W221" i="8"/>
  <c r="AF214" i="8"/>
  <c r="Z134" i="8"/>
  <c r="Z93" i="8"/>
  <c r="AC72" i="8"/>
  <c r="AE131" i="8"/>
  <c r="AG133" i="8"/>
  <c r="Y144" i="8"/>
  <c r="Z153" i="8"/>
  <c r="Z226" i="8"/>
  <c r="Z194" i="8"/>
  <c r="U216" i="8"/>
  <c r="BB173" i="8"/>
  <c r="BB205" i="8" s="1"/>
  <c r="AG209" i="8"/>
  <c r="AG177" i="8"/>
  <c r="X194" i="8"/>
  <c r="X226" i="8" s="1"/>
  <c r="AB103" i="8"/>
  <c r="AD10" i="8"/>
  <c r="AC10" i="8"/>
  <c r="AB72" i="8"/>
  <c r="AB31" i="8"/>
  <c r="AH102" i="8"/>
  <c r="AH71" i="8"/>
  <c r="AI9" i="8"/>
  <c r="AB115" i="8"/>
  <c r="AB91" i="8"/>
  <c r="AB153" i="8" s="1"/>
  <c r="AB84" i="8"/>
  <c r="AC22" i="8"/>
  <c r="BS22" i="8" s="1"/>
  <c r="AD22" i="8"/>
  <c r="W155" i="8"/>
  <c r="AI104" i="8"/>
  <c r="AI73" i="8"/>
  <c r="AJ11" i="8"/>
  <c r="AB122" i="8"/>
  <c r="AC122" i="8" s="1"/>
  <c r="BS122" i="8" s="1"/>
  <c r="AB80" i="8"/>
  <c r="AD29" i="8"/>
  <c r="AC29" i="8"/>
  <c r="BS29" i="8" s="1"/>
  <c r="AH135" i="8"/>
  <c r="AR129" i="8"/>
  <c r="AQ205" i="8"/>
  <c r="AA105" i="8"/>
  <c r="AA74" i="8"/>
  <c r="AB86" i="8"/>
  <c r="AB148" i="8" s="1"/>
  <c r="AB111" i="8"/>
  <c r="AC111" i="8" s="1"/>
  <c r="BS111" i="8" s="1"/>
  <c r="AC18" i="8"/>
  <c r="BS18" i="8" s="1"/>
  <c r="AD18" i="8"/>
  <c r="AH138" i="8"/>
  <c r="AT103" i="8"/>
  <c r="AT72" i="8"/>
  <c r="AU10" i="8"/>
  <c r="U219" i="8"/>
  <c r="AI181" i="8"/>
  <c r="AI213" i="8" s="1"/>
  <c r="AI118" i="8"/>
  <c r="AJ25" i="8"/>
  <c r="V158" i="8"/>
  <c r="V157" i="8"/>
  <c r="Z124" i="8"/>
  <c r="Y151" i="8"/>
  <c r="Z146" i="8"/>
  <c r="Z145" i="8"/>
  <c r="AD173" i="8"/>
  <c r="AP137" i="8"/>
  <c r="W190" i="8"/>
  <c r="AC148" i="8"/>
  <c r="Y194" i="8"/>
  <c r="Y226" i="8" s="1"/>
  <c r="AA112" i="8"/>
  <c r="AA87" i="8"/>
  <c r="AA149" i="8" s="1"/>
  <c r="AA81" i="8"/>
  <c r="AS131" i="8"/>
  <c r="BC69" i="8"/>
  <c r="AR128" i="8"/>
  <c r="W220" i="8"/>
  <c r="W188" i="8"/>
  <c r="AA113" i="8"/>
  <c r="AA82" i="8"/>
  <c r="AA144" i="8" s="1"/>
  <c r="AA89" i="8"/>
  <c r="AA151" i="8" s="1"/>
  <c r="AB114" i="8"/>
  <c r="AC114" i="8" s="1"/>
  <c r="BS114" i="8" s="1"/>
  <c r="AB90" i="8"/>
  <c r="AB83" i="8"/>
  <c r="AC21" i="8"/>
  <c r="BS21" i="8" s="1"/>
  <c r="AD21" i="8"/>
  <c r="W194" i="8"/>
  <c r="W226" i="8" s="1"/>
  <c r="AA91" i="8"/>
  <c r="AA84" i="8"/>
  <c r="AA115" i="8"/>
  <c r="Z142" i="8"/>
  <c r="AA111" i="8"/>
  <c r="AA86" i="8"/>
  <c r="AA148" i="8" s="1"/>
  <c r="Y208" i="8"/>
  <c r="Y176" i="8"/>
  <c r="AS67" i="8"/>
  <c r="AS98" i="8"/>
  <c r="AT5" i="8"/>
  <c r="Y136" i="8"/>
  <c r="AC74" i="8"/>
  <c r="Z222" i="8"/>
  <c r="Z190" i="8"/>
  <c r="AA31" i="8"/>
  <c r="V197" i="8"/>
  <c r="X219" i="8"/>
  <c r="X187" i="8"/>
  <c r="AB120" i="8"/>
  <c r="AC120" i="8" s="1"/>
  <c r="BS120" i="8" s="1"/>
  <c r="AD27" i="8"/>
  <c r="AC27" i="8"/>
  <c r="BS27" i="8" s="1"/>
  <c r="AP179" i="8"/>
  <c r="AC205" i="8"/>
  <c r="Y190" i="8"/>
  <c r="Y222" i="8" s="1"/>
  <c r="AQ203" i="8"/>
  <c r="AQ171" i="8"/>
  <c r="BV66" i="8"/>
  <c r="AQ170" i="8"/>
  <c r="X176" i="8"/>
  <c r="X155" i="8"/>
  <c r="AU106" i="8"/>
  <c r="AV13" i="8"/>
  <c r="AU75" i="8"/>
  <c r="AJ116" i="8"/>
  <c r="AK23" i="8"/>
  <c r="AJ92" i="8"/>
  <c r="AJ154" i="8" s="1"/>
  <c r="AJ196" i="8" s="1"/>
  <c r="X215" i="8"/>
  <c r="X183" i="8"/>
  <c r="X188" i="8"/>
  <c r="AI179" i="8"/>
  <c r="AI211" i="8" s="1"/>
  <c r="AB110" i="8"/>
  <c r="AC110" i="8" s="1"/>
  <c r="BS110" i="8" s="1"/>
  <c r="AB85" i="8"/>
  <c r="AB147" i="8" s="1"/>
  <c r="AC17" i="8"/>
  <c r="BS17" i="8" s="1"/>
  <c r="AD17" i="8"/>
  <c r="AB121" i="8"/>
  <c r="AC121" i="8" s="1"/>
  <c r="BS121" i="8" s="1"/>
  <c r="AB79" i="8"/>
  <c r="AD28" i="8"/>
  <c r="AC28" i="8"/>
  <c r="BS28" i="8" s="1"/>
  <c r="X225" i="8"/>
  <c r="X193" i="8"/>
  <c r="AS179" i="8"/>
  <c r="AA121" i="8"/>
  <c r="AA79" i="8"/>
  <c r="Z218" i="8"/>
  <c r="Z186" i="8"/>
  <c r="AA110" i="8"/>
  <c r="AA85" i="8"/>
  <c r="AA147" i="8" s="1"/>
  <c r="AT211" i="8"/>
  <c r="AT179" i="8"/>
  <c r="X178" i="8"/>
  <c r="X210" i="8" s="1"/>
  <c r="AG214" i="8"/>
  <c r="AG182" i="8"/>
  <c r="Y153" i="8"/>
  <c r="AC91" i="8"/>
  <c r="AA134" i="8"/>
  <c r="X218" i="8"/>
  <c r="X186" i="8"/>
  <c r="V229" i="8"/>
  <c r="V233" i="8" s="1"/>
  <c r="U158" i="8"/>
  <c r="U157" i="8"/>
  <c r="Y188" i="8"/>
  <c r="Y220" i="8" s="1"/>
  <c r="AB112" i="8"/>
  <c r="AC112" i="8" s="1"/>
  <c r="BS112" i="8" s="1"/>
  <c r="AB87" i="8"/>
  <c r="AB149" i="8" s="1"/>
  <c r="AB81" i="8"/>
  <c r="AC19" i="8"/>
  <c r="BS19" i="8" s="1"/>
  <c r="AD19" i="8"/>
  <c r="AA122" i="8"/>
  <c r="AA80" i="8"/>
  <c r="AA142" i="8" s="1"/>
  <c r="AA124" i="8"/>
  <c r="T181" i="8"/>
  <c r="T197" i="8" s="1"/>
  <c r="T155" i="8"/>
  <c r="Z223" i="8"/>
  <c r="Z191" i="8"/>
  <c r="AF202" i="8"/>
  <c r="Y142" i="8"/>
  <c r="AC80" i="8"/>
  <c r="W184" i="8"/>
  <c r="W197" i="8" s="1"/>
  <c r="AI154" i="8"/>
  <c r="AP75" i="8"/>
  <c r="BV75" i="8" s="1"/>
  <c r="AI109" i="8"/>
  <c r="AI78" i="8"/>
  <c r="AJ16" i="8"/>
  <c r="X227" i="8"/>
  <c r="X195" i="8"/>
  <c r="Y141" i="8"/>
  <c r="U223" i="8"/>
  <c r="U229" i="8" s="1"/>
  <c r="U233" i="8" s="1"/>
  <c r="AC207" i="8"/>
  <c r="AC181" i="8"/>
  <c r="Z151" i="8"/>
  <c r="Y147" i="8"/>
  <c r="AP171" i="8"/>
  <c r="BB134" i="8"/>
  <c r="U220" i="8"/>
  <c r="DZ209" i="5"/>
  <c r="EM209" i="5"/>
  <c r="CO211" i="5"/>
  <c r="DJ231" i="5"/>
  <c r="DJ194" i="5"/>
  <c r="CW231" i="5"/>
  <c r="CW194" i="5"/>
  <c r="EC209" i="5"/>
  <c r="EE204" i="5"/>
  <c r="CI240" i="5"/>
  <c r="CJ239" i="5"/>
  <c r="DL81" i="5"/>
  <c r="DK86" i="5"/>
  <c r="DK88" i="5" s="1"/>
  <c r="DK82" i="5"/>
  <c r="DK84" i="5" s="1"/>
  <c r="BV240" i="5"/>
  <c r="BW239" i="5"/>
  <c r="AT111" i="5"/>
  <c r="AT124" i="5" s="1"/>
  <c r="AU109" i="5"/>
  <c r="EB204" i="5"/>
  <c r="EN204" i="5"/>
  <c r="CX131" i="5"/>
  <c r="CW132" i="5"/>
  <c r="CW134" i="5" s="1"/>
  <c r="CW136" i="5"/>
  <c r="EF207" i="5"/>
  <c r="EP207" i="5"/>
  <c r="BO211" i="5"/>
  <c r="DY211" i="5" s="1"/>
  <c r="DY206" i="5"/>
  <c r="CA206" i="5"/>
  <c r="CA211" i="5" s="1"/>
  <c r="CX206" i="5"/>
  <c r="CX211" i="5" s="1"/>
  <c r="CX197" i="5"/>
  <c r="EP212" i="5"/>
  <c r="EF212" i="5"/>
  <c r="CF211" i="5"/>
  <c r="DL131" i="5"/>
  <c r="DK132" i="5"/>
  <c r="DK134" i="5" s="1"/>
  <c r="DK136" i="5"/>
  <c r="EF229" i="5"/>
  <c r="BH88" i="5"/>
  <c r="CY231" i="5"/>
  <c r="CY194" i="5"/>
  <c r="DY197" i="5"/>
  <c r="DH240" i="5"/>
  <c r="DI239" i="5"/>
  <c r="EE209" i="5"/>
  <c r="EC204" i="5"/>
  <c r="ED207" i="5"/>
  <c r="EO207" i="5"/>
  <c r="EA209" i="5"/>
  <c r="DI197" i="5"/>
  <c r="DI206" i="5"/>
  <c r="DI211" i="5" s="1"/>
  <c r="BJ81" i="5"/>
  <c r="BI86" i="5"/>
  <c r="BI88" i="5" s="1"/>
  <c r="BI94" i="5" s="1"/>
  <c r="BI192" i="5" s="1"/>
  <c r="BI82" i="5"/>
  <c r="BI84" i="5" s="1"/>
  <c r="CZ82" i="5"/>
  <c r="CZ84" i="5" s="1"/>
  <c r="CZ86" i="5"/>
  <c r="CZ88" i="5" s="1"/>
  <c r="EL209" i="5"/>
  <c r="DX209" i="5"/>
  <c r="CG206" i="5"/>
  <c r="CG211" i="5" s="1"/>
  <c r="CG197" i="5"/>
  <c r="ED212" i="5"/>
  <c r="EO212" i="5"/>
  <c r="CD206" i="5"/>
  <c r="CD197" i="5"/>
  <c r="BL131" i="5"/>
  <c r="BK136" i="5"/>
  <c r="BK132" i="5"/>
  <c r="BK134" i="5" s="1"/>
  <c r="BL240" i="5"/>
  <c r="BM239" i="5"/>
  <c r="BM240" i="5" s="1"/>
  <c r="EC86" i="5"/>
  <c r="BJ122" i="5"/>
  <c r="BJ114" i="5"/>
  <c r="BJ116" i="5" s="1"/>
  <c r="CH88" i="5"/>
  <c r="CL131" i="5"/>
  <c r="CK132" i="5"/>
  <c r="CK134" i="5" s="1"/>
  <c r="CK136" i="5"/>
  <c r="CW240" i="5"/>
  <c r="CX239" i="5"/>
  <c r="BL101" i="5"/>
  <c r="BK102" i="5"/>
  <c r="BK104" i="5" s="1"/>
  <c r="BK106" i="5"/>
  <c r="CJ81" i="5"/>
  <c r="CI86" i="5"/>
  <c r="CI88" i="5" s="1"/>
  <c r="CI94" i="5" s="1"/>
  <c r="CI192" i="5" s="1"/>
  <c r="CI82" i="5"/>
  <c r="CI84" i="5" s="1"/>
  <c r="BJ81" i="3"/>
  <c r="BI86" i="3"/>
  <c r="BI82" i="3"/>
  <c r="BI84" i="3" s="1"/>
  <c r="DH81" i="3"/>
  <c r="DG86" i="3"/>
  <c r="DG88" i="3" s="1"/>
  <c r="DG94" i="3" s="1"/>
  <c r="DG170" i="3" s="1"/>
  <c r="DG82" i="3"/>
  <c r="DG84" i="3" s="1"/>
  <c r="BP208" i="3"/>
  <c r="DF208" i="3"/>
  <c r="AQ111" i="3"/>
  <c r="AQ124" i="3" s="1"/>
  <c r="AR109" i="3"/>
  <c r="BG94" i="3"/>
  <c r="BT81" i="3"/>
  <c r="BS86" i="3"/>
  <c r="BS88" i="3" s="1"/>
  <c r="BS94" i="3" s="1"/>
  <c r="BS170" i="3" s="1"/>
  <c r="BS82" i="3"/>
  <c r="BS84" i="3" s="1"/>
  <c r="BG122" i="3"/>
  <c r="BG114" i="3"/>
  <c r="BG116" i="3" s="1"/>
  <c r="BF116" i="3"/>
  <c r="CU208" i="3"/>
  <c r="DX170" i="3"/>
  <c r="EA189" i="3"/>
  <c r="CI81" i="3"/>
  <c r="CH82" i="3"/>
  <c r="CH84" i="3" s="1"/>
  <c r="CH86" i="3"/>
  <c r="CH88" i="3" s="1"/>
  <c r="CH94" i="3" s="1"/>
  <c r="CH170" i="3" s="1"/>
  <c r="DG215" i="3"/>
  <c r="DF216" i="3"/>
  <c r="BI101" i="3"/>
  <c r="BH102" i="3"/>
  <c r="BH104" i="3" s="1"/>
  <c r="BH106" i="3"/>
  <c r="DU189" i="3"/>
  <c r="BR88" i="3"/>
  <c r="DD208" i="3"/>
  <c r="BV215" i="3"/>
  <c r="BU216" i="3"/>
  <c r="CJ132" i="3"/>
  <c r="CJ134" i="3" s="1"/>
  <c r="CJ136" i="3"/>
  <c r="CG216" i="3"/>
  <c r="CH215" i="3"/>
  <c r="DY189" i="3"/>
  <c r="CG88" i="3"/>
  <c r="CR215" i="3"/>
  <c r="CQ216" i="3"/>
  <c r="BH131" i="3"/>
  <c r="BG136" i="3"/>
  <c r="BG132" i="3"/>
  <c r="BG134" i="3" s="1"/>
  <c r="DH136" i="3"/>
  <c r="DH132" i="3"/>
  <c r="DH134" i="3" s="1"/>
  <c r="AA184" i="9" l="1"/>
  <c r="AC142" i="9"/>
  <c r="BD90" i="9"/>
  <c r="BS90" i="9"/>
  <c r="T158" i="9"/>
  <c r="T157" i="9"/>
  <c r="BS12" i="9"/>
  <c r="AC31" i="9"/>
  <c r="W197" i="9"/>
  <c r="Z187" i="9"/>
  <c r="Z219" i="9" s="1"/>
  <c r="AM107" i="9"/>
  <c r="AM76" i="9"/>
  <c r="AM138" i="9" s="1"/>
  <c r="AN14" i="9"/>
  <c r="AJ116" i="9"/>
  <c r="AJ92" i="9"/>
  <c r="AK23" i="9"/>
  <c r="AQ202" i="9"/>
  <c r="Y217" i="9"/>
  <c r="Y185" i="9"/>
  <c r="AC121" i="9"/>
  <c r="BS121" i="9" s="1"/>
  <c r="AV137" i="9"/>
  <c r="T213" i="9"/>
  <c r="AB146" i="9"/>
  <c r="AC84" i="9"/>
  <c r="AA225" i="9"/>
  <c r="AA193" i="9"/>
  <c r="AA219" i="9"/>
  <c r="AA187" i="9"/>
  <c r="AI182" i="9"/>
  <c r="AI214" i="9" s="1"/>
  <c r="AS128" i="9"/>
  <c r="X158" i="9"/>
  <c r="X157" i="9"/>
  <c r="AD112" i="9"/>
  <c r="AD87" i="9"/>
  <c r="AD81" i="9"/>
  <c r="AE19" i="9"/>
  <c r="AC85" i="9"/>
  <c r="AD74" i="9"/>
  <c r="AD105" i="9"/>
  <c r="AE12" i="9"/>
  <c r="AD31" i="9"/>
  <c r="AI211" i="9"/>
  <c r="AI179" i="9"/>
  <c r="AP179" i="9" s="1"/>
  <c r="BS81" i="9"/>
  <c r="BD81" i="9"/>
  <c r="AD115" i="9"/>
  <c r="AD91" i="9"/>
  <c r="AE22" i="9"/>
  <c r="AD84" i="9"/>
  <c r="AB184" i="9"/>
  <c r="AB216" i="9" s="1"/>
  <c r="AH182" i="9"/>
  <c r="AK117" i="9"/>
  <c r="AL24" i="9"/>
  <c r="AA189" i="9"/>
  <c r="AA221" i="9" s="1"/>
  <c r="AC147" i="9"/>
  <c r="AH133" i="9"/>
  <c r="AF131" i="9"/>
  <c r="AM108" i="9"/>
  <c r="AM77" i="9"/>
  <c r="AM139" i="9" s="1"/>
  <c r="AN15" i="9"/>
  <c r="X210" i="9"/>
  <c r="AC112" i="9"/>
  <c r="BS112" i="9" s="1"/>
  <c r="AD176" i="9"/>
  <c r="AB124" i="9"/>
  <c r="AA186" i="9"/>
  <c r="AA218" i="9" s="1"/>
  <c r="AP203" i="9"/>
  <c r="AL138" i="9"/>
  <c r="AI102" i="9"/>
  <c r="AI71" i="9"/>
  <c r="AJ9" i="9"/>
  <c r="AG100" i="9"/>
  <c r="AG69" i="9"/>
  <c r="AH7" i="9"/>
  <c r="AA152" i="9"/>
  <c r="AJ109" i="9"/>
  <c r="AK16" i="9"/>
  <c r="AJ78" i="9"/>
  <c r="AJ140" i="9" s="1"/>
  <c r="AB223" i="9"/>
  <c r="AB191" i="9"/>
  <c r="AP137" i="9"/>
  <c r="AB136" i="9"/>
  <c r="AB93" i="9"/>
  <c r="Z178" i="9"/>
  <c r="Z197" i="9" s="1"/>
  <c r="Z155" i="9"/>
  <c r="Y219" i="9"/>
  <c r="AB145" i="9"/>
  <c r="AT171" i="9"/>
  <c r="AT203" i="9" s="1"/>
  <c r="AS205" i="9"/>
  <c r="AS171" i="9"/>
  <c r="AS203" i="9" s="1"/>
  <c r="W158" i="9"/>
  <c r="W157" i="9"/>
  <c r="AA183" i="9"/>
  <c r="AA215" i="9" s="1"/>
  <c r="AC91" i="9"/>
  <c r="AL139" i="9"/>
  <c r="W223" i="9"/>
  <c r="Y194" i="9"/>
  <c r="Y226" i="9" s="1"/>
  <c r="AD110" i="9"/>
  <c r="AD85" i="9"/>
  <c r="AE17" i="9"/>
  <c r="AL104" i="9"/>
  <c r="AL73" i="9"/>
  <c r="AM11" i="9"/>
  <c r="Y188" i="9"/>
  <c r="Y220" i="9" s="1"/>
  <c r="AC82" i="9"/>
  <c r="AH211" i="9"/>
  <c r="AP211" i="9" s="1"/>
  <c r="AC89" i="9"/>
  <c r="AC93" i="9" s="1"/>
  <c r="BD93" i="9" s="1"/>
  <c r="AF103" i="9"/>
  <c r="AF72" i="9"/>
  <c r="AG10" i="9"/>
  <c r="AB144" i="9"/>
  <c r="AB226" i="9"/>
  <c r="AB194" i="9"/>
  <c r="AK180" i="9"/>
  <c r="AK212" i="9" s="1"/>
  <c r="Y227" i="9"/>
  <c r="Y195" i="9"/>
  <c r="AC153" i="9"/>
  <c r="AB189" i="9"/>
  <c r="AC189" i="9" s="1"/>
  <c r="Y193" i="9"/>
  <c r="Y225" i="9" s="1"/>
  <c r="AC151" i="9"/>
  <c r="AE122" i="9"/>
  <c r="AE80" i="9"/>
  <c r="AF29" i="9"/>
  <c r="AA191" i="9"/>
  <c r="AC191" i="9" s="1"/>
  <c r="BS80" i="9"/>
  <c r="BD80" i="9"/>
  <c r="Y155" i="9"/>
  <c r="AK135" i="9"/>
  <c r="Z220" i="9"/>
  <c r="Z188" i="9"/>
  <c r="AA227" i="9"/>
  <c r="AA195" i="9"/>
  <c r="AE176" i="9"/>
  <c r="AE208" i="9" s="1"/>
  <c r="AT134" i="9"/>
  <c r="AA143" i="9"/>
  <c r="AA155" i="9" s="1"/>
  <c r="AE205" i="9"/>
  <c r="AE173" i="9"/>
  <c r="AL118" i="9"/>
  <c r="AM25" i="9"/>
  <c r="AB141" i="9"/>
  <c r="AC79" i="9"/>
  <c r="AD111" i="9"/>
  <c r="AD142" i="9" s="1"/>
  <c r="AD86" i="9"/>
  <c r="AE18" i="9"/>
  <c r="AC83" i="9"/>
  <c r="AA148" i="9"/>
  <c r="AC86" i="9"/>
  <c r="AB195" i="9"/>
  <c r="AB227" i="9" s="1"/>
  <c r="AA93" i="9"/>
  <c r="AS208" i="9"/>
  <c r="AS176" i="9"/>
  <c r="AJ212" i="9"/>
  <c r="AC181" i="9"/>
  <c r="AA220" i="9"/>
  <c r="AA188" i="9"/>
  <c r="AD113" i="9"/>
  <c r="AD89" i="9"/>
  <c r="AD82" i="9"/>
  <c r="AE20" i="9"/>
  <c r="BS74" i="9"/>
  <c r="BD74" i="9"/>
  <c r="AW106" i="9"/>
  <c r="AW75" i="9"/>
  <c r="AX13" i="9"/>
  <c r="AT97" i="9"/>
  <c r="AT66" i="9"/>
  <c r="AU4" i="9"/>
  <c r="W229" i="9"/>
  <c r="W233" i="9" s="1"/>
  <c r="AU103" i="9"/>
  <c r="AU72" i="9"/>
  <c r="AV10" i="9"/>
  <c r="AU98" i="9"/>
  <c r="BC98" i="9" s="1"/>
  <c r="BT98" i="9" s="1"/>
  <c r="AU67" i="9"/>
  <c r="AG175" i="9"/>
  <c r="AG207" i="9" s="1"/>
  <c r="U229" i="9"/>
  <c r="U233" i="9" s="1"/>
  <c r="AD83" i="9"/>
  <c r="AD114" i="9"/>
  <c r="AD90" i="9"/>
  <c r="AE21" i="9"/>
  <c r="BC205" i="9"/>
  <c r="AD121" i="9"/>
  <c r="AD79" i="9"/>
  <c r="AE28" i="9"/>
  <c r="AE120" i="9"/>
  <c r="AF27" i="9"/>
  <c r="AB190" i="9"/>
  <c r="AB222" i="9" s="1"/>
  <c r="AR170" i="9"/>
  <c r="AA176" i="9"/>
  <c r="AA208" i="9" s="1"/>
  <c r="Y208" i="9"/>
  <c r="AC110" i="9"/>
  <c r="BS110" i="9" s="1"/>
  <c r="AB143" i="9"/>
  <c r="AC87" i="9"/>
  <c r="AB193" i="9"/>
  <c r="AP211" i="8"/>
  <c r="AC141" i="8"/>
  <c r="AI196" i="8"/>
  <c r="Z225" i="8"/>
  <c r="Z193" i="8"/>
  <c r="AD112" i="8"/>
  <c r="AD81" i="8"/>
  <c r="AD87" i="8"/>
  <c r="AE19" i="8"/>
  <c r="BD91" i="8"/>
  <c r="BS91" i="8"/>
  <c r="AB141" i="8"/>
  <c r="Z219" i="8"/>
  <c r="Z187" i="8"/>
  <c r="AC79" i="8"/>
  <c r="W158" i="8"/>
  <c r="W157" i="8"/>
  <c r="AK108" i="8"/>
  <c r="AL15" i="8"/>
  <c r="AK77" i="8"/>
  <c r="AC113" i="8"/>
  <c r="BS113" i="8" s="1"/>
  <c r="Y227" i="8"/>
  <c r="Y195" i="8"/>
  <c r="AD122" i="8"/>
  <c r="AD80" i="8"/>
  <c r="AE29" i="8"/>
  <c r="AI180" i="8"/>
  <c r="AI212" i="8" s="1"/>
  <c r="BD90" i="8"/>
  <c r="BS90" i="8"/>
  <c r="AI140" i="8"/>
  <c r="AB143" i="8"/>
  <c r="AA189" i="8"/>
  <c r="AA221" i="8" s="1"/>
  <c r="AS211" i="8"/>
  <c r="AD110" i="8"/>
  <c r="AD85" i="8"/>
  <c r="AE17" i="8"/>
  <c r="X220" i="8"/>
  <c r="AV106" i="8"/>
  <c r="AV75" i="8"/>
  <c r="AW13" i="8"/>
  <c r="BD74" i="8"/>
  <c r="BS74" i="8"/>
  <c r="AA190" i="8"/>
  <c r="AA222" i="8" s="1"/>
  <c r="AA218" i="8"/>
  <c r="AA186" i="8"/>
  <c r="AS173" i="8"/>
  <c r="BC173" i="8" s="1"/>
  <c r="BC131" i="8"/>
  <c r="W222" i="8"/>
  <c r="AC89" i="8"/>
  <c r="AU103" i="8"/>
  <c r="AU72" i="8"/>
  <c r="AV10" i="8"/>
  <c r="AB190" i="8"/>
  <c r="AC190" i="8" s="1"/>
  <c r="AB142" i="8"/>
  <c r="AB134" i="8"/>
  <c r="AB93" i="8"/>
  <c r="AC86" i="8"/>
  <c r="AJ107" i="8"/>
  <c r="AJ76" i="8"/>
  <c r="AK14" i="8"/>
  <c r="AL117" i="8"/>
  <c r="AM24" i="8"/>
  <c r="AH170" i="8"/>
  <c r="AP128" i="8"/>
  <c r="T158" i="8"/>
  <c r="T157" i="8"/>
  <c r="AU137" i="8"/>
  <c r="AD120" i="8"/>
  <c r="AE27" i="8"/>
  <c r="AA225" i="8"/>
  <c r="AA193" i="8"/>
  <c r="Z188" i="8"/>
  <c r="Z220" i="8" s="1"/>
  <c r="AD115" i="8"/>
  <c r="AD91" i="8"/>
  <c r="AD84" i="8"/>
  <c r="AE22" i="8"/>
  <c r="AG207" i="8"/>
  <c r="AG175" i="8"/>
  <c r="AJ181" i="8"/>
  <c r="AJ213" i="8" s="1"/>
  <c r="W216" i="8"/>
  <c r="T213" i="8"/>
  <c r="AB223" i="8"/>
  <c r="AB191" i="8"/>
  <c r="AQ202" i="8"/>
  <c r="Y210" i="8"/>
  <c r="Y178" i="8"/>
  <c r="AA143" i="8"/>
  <c r="AC81" i="8"/>
  <c r="Y193" i="8"/>
  <c r="Y225" i="8" s="1"/>
  <c r="AJ118" i="8"/>
  <c r="AK25" i="8"/>
  <c r="AT134" i="8"/>
  <c r="AA136" i="8"/>
  <c r="AB146" i="8"/>
  <c r="BS10" i="8"/>
  <c r="BV10" i="8"/>
  <c r="AC31" i="8"/>
  <c r="AE205" i="8"/>
  <c r="AE173" i="8"/>
  <c r="Z185" i="8"/>
  <c r="Z217" i="8" s="1"/>
  <c r="AG202" i="8"/>
  <c r="AJ109" i="8"/>
  <c r="AJ78" i="8"/>
  <c r="AJ140" i="8" s="1"/>
  <c r="AK16" i="8"/>
  <c r="BB176" i="8"/>
  <c r="BB208" i="8" s="1"/>
  <c r="AC151" i="8"/>
  <c r="BD80" i="8"/>
  <c r="BS80" i="8"/>
  <c r="AB221" i="8"/>
  <c r="AC221" i="8" s="1"/>
  <c r="AB189" i="8"/>
  <c r="AC147" i="8"/>
  <c r="AT67" i="8"/>
  <c r="AT98" i="8"/>
  <c r="AU5" i="8"/>
  <c r="Z184" i="8"/>
  <c r="Z216" i="8" s="1"/>
  <c r="AD114" i="8"/>
  <c r="AD90" i="8"/>
  <c r="AE21" i="8"/>
  <c r="AD83" i="8"/>
  <c r="AA223" i="8"/>
  <c r="AC223" i="8" s="1"/>
  <c r="AA191" i="8"/>
  <c r="AC191" i="8" s="1"/>
  <c r="AC149" i="8"/>
  <c r="AB195" i="8"/>
  <c r="AD103" i="8"/>
  <c r="AD72" i="8"/>
  <c r="AE10" i="8"/>
  <c r="AD31" i="8"/>
  <c r="BD84" i="8"/>
  <c r="BS84" i="8"/>
  <c r="Z210" i="8"/>
  <c r="Z178" i="8"/>
  <c r="AD113" i="8"/>
  <c r="AD89" i="8"/>
  <c r="AD82" i="8"/>
  <c r="AE20" i="8"/>
  <c r="AJ104" i="8"/>
  <c r="AJ73" i="8"/>
  <c r="AJ135" i="8" s="1"/>
  <c r="AK11" i="8"/>
  <c r="AB124" i="8"/>
  <c r="AC103" i="8"/>
  <c r="Z227" i="8"/>
  <c r="Z195" i="8"/>
  <c r="AG100" i="8"/>
  <c r="AG69" i="8"/>
  <c r="AH7" i="8"/>
  <c r="AT97" i="8"/>
  <c r="AT66" i="8"/>
  <c r="AU4" i="8"/>
  <c r="AC85" i="8"/>
  <c r="AA184" i="8"/>
  <c r="AA216" i="8" s="1"/>
  <c r="AA93" i="8"/>
  <c r="AK92" i="8"/>
  <c r="AK116" i="8"/>
  <c r="AL23" i="8"/>
  <c r="X197" i="8"/>
  <c r="AC87" i="8"/>
  <c r="AS129" i="8"/>
  <c r="AA146" i="8"/>
  <c r="AB145" i="8"/>
  <c r="AH180" i="8"/>
  <c r="AH212" i="8" s="1"/>
  <c r="AR203" i="8"/>
  <c r="AR171" i="8"/>
  <c r="AI135" i="8"/>
  <c r="AI102" i="8"/>
  <c r="AI71" i="8"/>
  <c r="AJ9" i="8"/>
  <c r="AC82" i="8"/>
  <c r="AS208" i="8"/>
  <c r="AF131" i="8"/>
  <c r="AB178" i="8"/>
  <c r="AB210" i="8" s="1"/>
  <c r="AA145" i="8"/>
  <c r="AA155" i="8" s="1"/>
  <c r="AC83" i="8"/>
  <c r="AB151" i="8"/>
  <c r="Y215" i="8"/>
  <c r="Y183" i="8"/>
  <c r="Y197" i="8" s="1"/>
  <c r="Y184" i="8"/>
  <c r="Y216" i="8" s="1"/>
  <c r="AC142" i="8"/>
  <c r="X158" i="8"/>
  <c r="X157" i="8"/>
  <c r="AC115" i="8"/>
  <c r="BS115" i="8" s="1"/>
  <c r="BS72" i="8"/>
  <c r="BD72" i="8"/>
  <c r="AC93" i="8"/>
  <c r="BD93" i="8" s="1"/>
  <c r="AD105" i="8"/>
  <c r="AE12" i="8"/>
  <c r="AD74" i="8"/>
  <c r="AA152" i="8"/>
  <c r="Y221" i="8"/>
  <c r="Y189" i="8"/>
  <c r="AA176" i="8"/>
  <c r="AA208" i="8" s="1"/>
  <c r="AA141" i="8"/>
  <c r="AD121" i="8"/>
  <c r="AD79" i="8"/>
  <c r="AE28" i="8"/>
  <c r="X208" i="8"/>
  <c r="Y155" i="8"/>
  <c r="AA153" i="8"/>
  <c r="AB152" i="8"/>
  <c r="AR202" i="8"/>
  <c r="AR170" i="8"/>
  <c r="AD205" i="8"/>
  <c r="AD111" i="8"/>
  <c r="AE18" i="8"/>
  <c r="AD86" i="8"/>
  <c r="AH209" i="8"/>
  <c r="AH177" i="8"/>
  <c r="AH133" i="8"/>
  <c r="Y186" i="8"/>
  <c r="Y218" i="8" s="1"/>
  <c r="Z208" i="8"/>
  <c r="Z176" i="8"/>
  <c r="Z155" i="8"/>
  <c r="AF207" i="8"/>
  <c r="AC105" i="8"/>
  <c r="BS105" i="8" s="1"/>
  <c r="AS128" i="8"/>
  <c r="AH182" i="8"/>
  <c r="AH214" i="8" s="1"/>
  <c r="AB144" i="8"/>
  <c r="AP170" i="8"/>
  <c r="EM211" i="5"/>
  <c r="DI240" i="5"/>
  <c r="DJ239" i="5"/>
  <c r="AU111" i="5"/>
  <c r="AU124" i="5" s="1"/>
  <c r="AV109" i="5"/>
  <c r="CK239" i="5"/>
  <c r="CJ240" i="5"/>
  <c r="CH94" i="5"/>
  <c r="CH192" i="5" s="1"/>
  <c r="BM131" i="5"/>
  <c r="BL136" i="5"/>
  <c r="BL132" i="5"/>
  <c r="BL134" i="5" s="1"/>
  <c r="DJ206" i="5"/>
  <c r="DJ197" i="5"/>
  <c r="BK81" i="5"/>
  <c r="BJ82" i="5"/>
  <c r="BJ84" i="5" s="1"/>
  <c r="BJ86" i="5"/>
  <c r="BJ88" i="5" s="1"/>
  <c r="BJ94" i="5" s="1"/>
  <c r="BJ192" i="5" s="1"/>
  <c r="BW240" i="5"/>
  <c r="BX239" i="5"/>
  <c r="EP204" i="5"/>
  <c r="EF204" i="5"/>
  <c r="BI621" i="5"/>
  <c r="BI288" i="5"/>
  <c r="BI231" i="5"/>
  <c r="BI194" i="5"/>
  <c r="CW206" i="5"/>
  <c r="CW197" i="5"/>
  <c r="CD211" i="5"/>
  <c r="ED204" i="5"/>
  <c r="EO204" i="5"/>
  <c r="CI231" i="5"/>
  <c r="CI194" i="5"/>
  <c r="CZ94" i="5"/>
  <c r="CZ192" i="5" s="1"/>
  <c r="EC88" i="5"/>
  <c r="EC94" i="5" s="1"/>
  <c r="EF209" i="5"/>
  <c r="EP209" i="5"/>
  <c r="CY206" i="5"/>
  <c r="CY211" i="5" s="1"/>
  <c r="CY197" i="5"/>
  <c r="DM131" i="5"/>
  <c r="DL136" i="5"/>
  <c r="DL132" i="5"/>
  <c r="DL134" i="5" s="1"/>
  <c r="CY131" i="5"/>
  <c r="CX132" i="5"/>
  <c r="CX134" i="5" s="1"/>
  <c r="CX136" i="5"/>
  <c r="EO209" i="5"/>
  <c r="ED209" i="5"/>
  <c r="EB209" i="5"/>
  <c r="EN209" i="5"/>
  <c r="BM101" i="5"/>
  <c r="BL106" i="5"/>
  <c r="BL102" i="5"/>
  <c r="BL104" i="5" s="1"/>
  <c r="CX240" i="5"/>
  <c r="CY239" i="5"/>
  <c r="BH94" i="5"/>
  <c r="BH192" i="5" s="1"/>
  <c r="CK81" i="5"/>
  <c r="CJ82" i="5"/>
  <c r="CJ84" i="5" s="1"/>
  <c r="CJ86" i="5"/>
  <c r="CJ88" i="5" s="1"/>
  <c r="CJ94" i="5" s="1"/>
  <c r="CJ192" i="5" s="1"/>
  <c r="CM131" i="5"/>
  <c r="CL136" i="5"/>
  <c r="CL132" i="5"/>
  <c r="CL134" i="5" s="1"/>
  <c r="DK94" i="5"/>
  <c r="DK192" i="5" s="1"/>
  <c r="BK122" i="5"/>
  <c r="BK114" i="5"/>
  <c r="BK116" i="5" s="1"/>
  <c r="EM206" i="5"/>
  <c r="DM81" i="5"/>
  <c r="DL82" i="5"/>
  <c r="DL84" i="5" s="1"/>
  <c r="DL86" i="5"/>
  <c r="DL88" i="5" s="1"/>
  <c r="DL94" i="5" s="1"/>
  <c r="DL192" i="5" s="1"/>
  <c r="CG94" i="3"/>
  <c r="CG170" i="3" s="1"/>
  <c r="BJ101" i="3"/>
  <c r="BI102" i="3"/>
  <c r="BI104" i="3" s="1"/>
  <c r="BI106" i="3"/>
  <c r="BI88" i="3"/>
  <c r="BJ82" i="3"/>
  <c r="BJ84" i="3" s="1"/>
  <c r="BJ86" i="3"/>
  <c r="BJ88" i="3" s="1"/>
  <c r="BJ94" i="3" s="1"/>
  <c r="BI131" i="3"/>
  <c r="BH136" i="3"/>
  <c r="BH132" i="3"/>
  <c r="BH134" i="3" s="1"/>
  <c r="CH216" i="3"/>
  <c r="CI215" i="3"/>
  <c r="DG216" i="3"/>
  <c r="DH215" i="3"/>
  <c r="DH216" i="3" s="1"/>
  <c r="BS208" i="3"/>
  <c r="AR111" i="3"/>
  <c r="AR124" i="3" s="1"/>
  <c r="AS109" i="3"/>
  <c r="CH208" i="3"/>
  <c r="BU81" i="3"/>
  <c r="BT86" i="3"/>
  <c r="BT88" i="3" s="1"/>
  <c r="BT94" i="3" s="1"/>
  <c r="BT170" i="3" s="1"/>
  <c r="BT82" i="3"/>
  <c r="BT84" i="3" s="1"/>
  <c r="DG208" i="3"/>
  <c r="CS215" i="3"/>
  <c r="CR216" i="3"/>
  <c r="DX136" i="3"/>
  <c r="DV136" i="3"/>
  <c r="DZ136" i="3"/>
  <c r="BR94" i="3"/>
  <c r="BR170" i="3" s="1"/>
  <c r="DH82" i="3"/>
  <c r="DH84" i="3" s="1"/>
  <c r="DH86" i="3"/>
  <c r="CI86" i="3"/>
  <c r="CI88" i="3" s="1"/>
  <c r="CI94" i="3" s="1"/>
  <c r="CI170" i="3" s="1"/>
  <c r="CJ81" i="3"/>
  <c r="CI82" i="3"/>
  <c r="CI84" i="3" s="1"/>
  <c r="BH122" i="3"/>
  <c r="BH114" i="3"/>
  <c r="BW215" i="3"/>
  <c r="BW216" i="3" s="1"/>
  <c r="BV216" i="3"/>
  <c r="AA158" i="9" l="1"/>
  <c r="AA157" i="9"/>
  <c r="AC225" i="9"/>
  <c r="AD184" i="9"/>
  <c r="AD216" i="9" s="1"/>
  <c r="Y229" i="9"/>
  <c r="Y233" i="9" s="1"/>
  <c r="AD152" i="9"/>
  <c r="AU97" i="9"/>
  <c r="AU66" i="9"/>
  <c r="AV4" i="9"/>
  <c r="BS79" i="9"/>
  <c r="BD79" i="9"/>
  <c r="AT176" i="9"/>
  <c r="AT208" i="9" s="1"/>
  <c r="AD147" i="9"/>
  <c r="Z210" i="9"/>
  <c r="Z229" i="9" s="1"/>
  <c r="Z233" i="9" s="1"/>
  <c r="AJ102" i="9"/>
  <c r="AJ71" i="9"/>
  <c r="AK9" i="9"/>
  <c r="AM181" i="9"/>
  <c r="AM213" i="9" s="1"/>
  <c r="AD136" i="9"/>
  <c r="AD93" i="9"/>
  <c r="BS84" i="9"/>
  <c r="BD84" i="9"/>
  <c r="AM180" i="9"/>
  <c r="AM212" i="9" s="1"/>
  <c r="AE114" i="9"/>
  <c r="AE83" i="9"/>
  <c r="AE90" i="9"/>
  <c r="AF21" i="9"/>
  <c r="AE110" i="9"/>
  <c r="AE85" i="9"/>
  <c r="AE147" i="9" s="1"/>
  <c r="AF17" i="9"/>
  <c r="AN108" i="9"/>
  <c r="AN77" i="9"/>
  <c r="AN139" i="9" s="1"/>
  <c r="AO15" i="9"/>
  <c r="BS31" i="9"/>
  <c r="BF32" i="9"/>
  <c r="AK109" i="9"/>
  <c r="AK78" i="9"/>
  <c r="AK140" i="9" s="1"/>
  <c r="AL16" i="9"/>
  <c r="AC143" i="9"/>
  <c r="AG27" i="9"/>
  <c r="AF120" i="9"/>
  <c r="AU129" i="9"/>
  <c r="BC67" i="9"/>
  <c r="BT67" i="9" s="1"/>
  <c r="AT128" i="9"/>
  <c r="AC124" i="9"/>
  <c r="BD86" i="9"/>
  <c r="BS86" i="9"/>
  <c r="AB183" i="9"/>
  <c r="AC183" i="9" s="1"/>
  <c r="AC141" i="9"/>
  <c r="AK177" i="9"/>
  <c r="AA223" i="9"/>
  <c r="BD82" i="9"/>
  <c r="BS82" i="9"/>
  <c r="AI133" i="9"/>
  <c r="AD208" i="9"/>
  <c r="BD85" i="9"/>
  <c r="BS85" i="9"/>
  <c r="AS170" i="9"/>
  <c r="AB188" i="9"/>
  <c r="AC188" i="9" s="1"/>
  <c r="AC146" i="9"/>
  <c r="AJ182" i="9"/>
  <c r="AJ214" i="9" s="1"/>
  <c r="AM118" i="9"/>
  <c r="AN25" i="9"/>
  <c r="AC193" i="9"/>
  <c r="AE121" i="9"/>
  <c r="AE79" i="9"/>
  <c r="AE141" i="9" s="1"/>
  <c r="AF28" i="9"/>
  <c r="AV103" i="9"/>
  <c r="BC103" i="9" s="1"/>
  <c r="AV72" i="9"/>
  <c r="AV134" i="9" s="1"/>
  <c r="AD144" i="9"/>
  <c r="Y197" i="9"/>
  <c r="BS83" i="9"/>
  <c r="BD83" i="9"/>
  <c r="AB221" i="9"/>
  <c r="AC221" i="9" s="1"/>
  <c r="AB186" i="9"/>
  <c r="AC186" i="9" s="1"/>
  <c r="AB178" i="9"/>
  <c r="AB155" i="9"/>
  <c r="AC136" i="9"/>
  <c r="X229" i="9"/>
  <c r="X233" i="9" s="1"/>
  <c r="AD146" i="9"/>
  <c r="AD143" i="9"/>
  <c r="AC144" i="9"/>
  <c r="BD89" i="9"/>
  <c r="BS89" i="9"/>
  <c r="AN107" i="9"/>
  <c r="AN76" i="9"/>
  <c r="AN138" i="9" s="1"/>
  <c r="AO14" i="9"/>
  <c r="AD145" i="9"/>
  <c r="AE113" i="9"/>
  <c r="AE82" i="9"/>
  <c r="AE144" i="9" s="1"/>
  <c r="AE89" i="9"/>
  <c r="AE151" i="9" s="1"/>
  <c r="AF20" i="9"/>
  <c r="Y158" i="9"/>
  <c r="Y157" i="9"/>
  <c r="AA194" i="9"/>
  <c r="AA226" i="9" s="1"/>
  <c r="AC152" i="9"/>
  <c r="AL117" i="9"/>
  <c r="AM24" i="9"/>
  <c r="AE112" i="9"/>
  <c r="AE87" i="9"/>
  <c r="AE149" i="9" s="1"/>
  <c r="AE81" i="9"/>
  <c r="AF19" i="9"/>
  <c r="AB225" i="9"/>
  <c r="AD141" i="9"/>
  <c r="AU134" i="9"/>
  <c r="BC72" i="9"/>
  <c r="AX106" i="9"/>
  <c r="AX75" i="9"/>
  <c r="AY13" i="9"/>
  <c r="AD151" i="9"/>
  <c r="AE86" i="9"/>
  <c r="AE148" i="9" s="1"/>
  <c r="AE111" i="9"/>
  <c r="AE142" i="9" s="1"/>
  <c r="AF18" i="9"/>
  <c r="AG103" i="9"/>
  <c r="AH10" i="9"/>
  <c r="AG72" i="9"/>
  <c r="AG134" i="9" s="1"/>
  <c r="AM104" i="9"/>
  <c r="AM73" i="9"/>
  <c r="AN11" i="9"/>
  <c r="AC223" i="9"/>
  <c r="AB187" i="9"/>
  <c r="AC187" i="9" s="1"/>
  <c r="AC145" i="9"/>
  <c r="AH100" i="9"/>
  <c r="AH69" i="9"/>
  <c r="AL180" i="9"/>
  <c r="AL212" i="9" s="1"/>
  <c r="AF173" i="9"/>
  <c r="AE115" i="9"/>
  <c r="AE91" i="9"/>
  <c r="AE153" i="9" s="1"/>
  <c r="AE84" i="9"/>
  <c r="AE146" i="9" s="1"/>
  <c r="AF22" i="9"/>
  <c r="AD149" i="9"/>
  <c r="T229" i="9"/>
  <c r="T233" i="9" s="1"/>
  <c r="AC213" i="9"/>
  <c r="AK116" i="9"/>
  <c r="AK92" i="9"/>
  <c r="AK154" i="9" s="1"/>
  <c r="AK196" i="9" s="1"/>
  <c r="AL23" i="9"/>
  <c r="AA185" i="9"/>
  <c r="AA217" i="9" s="1"/>
  <c r="AD124" i="9"/>
  <c r="AC176" i="9"/>
  <c r="BS87" i="9"/>
  <c r="BD87" i="9"/>
  <c r="AW137" i="9"/>
  <c r="AD148" i="9"/>
  <c r="AC195" i="9"/>
  <c r="AF134" i="9"/>
  <c r="AL135" i="9"/>
  <c r="AL213" i="9"/>
  <c r="AL181" i="9"/>
  <c r="AG131" i="9"/>
  <c r="AD153" i="9"/>
  <c r="AJ154" i="9"/>
  <c r="AC184" i="9"/>
  <c r="AA190" i="9"/>
  <c r="AC190" i="9" s="1"/>
  <c r="AC148" i="9"/>
  <c r="AF122" i="9"/>
  <c r="AF80" i="9"/>
  <c r="AG29" i="9"/>
  <c r="AB185" i="9"/>
  <c r="AC185" i="9" s="1"/>
  <c r="AR202" i="9"/>
  <c r="AC208" i="9"/>
  <c r="AC227" i="9"/>
  <c r="BD91" i="9"/>
  <c r="BS91" i="9"/>
  <c r="Z158" i="9"/>
  <c r="Z157" i="9"/>
  <c r="AH175" i="9"/>
  <c r="AH207" i="9" s="1"/>
  <c r="AH214" i="9"/>
  <c r="AE105" i="9"/>
  <c r="AE124" i="9" s="1"/>
  <c r="AE74" i="9"/>
  <c r="AF12" i="9"/>
  <c r="AE31" i="9"/>
  <c r="AV179" i="9"/>
  <c r="AA216" i="9"/>
  <c r="AC216" i="9" s="1"/>
  <c r="Y229" i="8"/>
  <c r="Y233" i="8" s="1"/>
  <c r="AA158" i="8"/>
  <c r="AA157" i="8"/>
  <c r="AB218" i="8"/>
  <c r="AC218" i="8" s="1"/>
  <c r="AB186" i="8"/>
  <c r="AC186" i="8" s="1"/>
  <c r="AC144" i="8"/>
  <c r="AE121" i="8"/>
  <c r="AE79" i="8"/>
  <c r="AE141" i="8" s="1"/>
  <c r="AF28" i="8"/>
  <c r="BD83" i="8"/>
  <c r="BS83" i="8"/>
  <c r="BD82" i="8"/>
  <c r="BS82" i="8"/>
  <c r="AK104" i="8"/>
  <c r="AK73" i="8"/>
  <c r="AK135" i="8" s="1"/>
  <c r="AL11" i="8"/>
  <c r="AD124" i="8"/>
  <c r="AD152" i="8"/>
  <c r="AC189" i="8"/>
  <c r="AK118" i="8"/>
  <c r="AL25" i="8"/>
  <c r="AD153" i="8"/>
  <c r="AM117" i="8"/>
  <c r="AN24" i="8"/>
  <c r="AB208" i="8"/>
  <c r="AB176" i="8"/>
  <c r="AB155" i="8"/>
  <c r="AC134" i="8"/>
  <c r="AD149" i="8"/>
  <c r="AJ177" i="8"/>
  <c r="AJ209" i="8" s="1"/>
  <c r="AD148" i="8"/>
  <c r="AB194" i="8"/>
  <c r="AJ102" i="8"/>
  <c r="AJ71" i="8"/>
  <c r="AK9" i="8"/>
  <c r="BD87" i="8"/>
  <c r="BS87" i="8"/>
  <c r="AG131" i="8"/>
  <c r="AB227" i="8"/>
  <c r="AJ182" i="8"/>
  <c r="AJ214" i="8" s="1"/>
  <c r="BS31" i="8"/>
  <c r="BF32" i="8"/>
  <c r="AK107" i="8"/>
  <c r="AL14" i="8"/>
  <c r="AK76" i="8"/>
  <c r="AW106" i="8"/>
  <c r="AX13" i="8"/>
  <c r="AW75" i="8"/>
  <c r="AD141" i="8"/>
  <c r="AS203" i="8"/>
  <c r="AS171" i="8"/>
  <c r="AH100" i="8"/>
  <c r="AH69" i="8"/>
  <c r="AK109" i="8"/>
  <c r="AK78" i="8"/>
  <c r="AL16" i="8"/>
  <c r="AU179" i="8"/>
  <c r="AU211" i="8" s="1"/>
  <c r="AB216" i="8"/>
  <c r="AC216" i="8" s="1"/>
  <c r="AB184" i="8"/>
  <c r="AC184" i="8" s="1"/>
  <c r="AD143" i="8"/>
  <c r="Z158" i="8"/>
  <c r="Z157" i="8"/>
  <c r="Z197" i="8"/>
  <c r="AE111" i="8"/>
  <c r="AE86" i="8"/>
  <c r="AE148" i="8" s="1"/>
  <c r="AF18" i="8"/>
  <c r="AA195" i="8"/>
  <c r="AA227" i="8" s="1"/>
  <c r="AA183" i="8"/>
  <c r="AA215" i="8" s="1"/>
  <c r="AA194" i="8"/>
  <c r="AA226" i="8" s="1"/>
  <c r="AC152" i="8"/>
  <c r="AI133" i="8"/>
  <c r="BD85" i="8"/>
  <c r="BS85" i="8"/>
  <c r="AJ138" i="8"/>
  <c r="AB222" i="8"/>
  <c r="AC222" i="8" s="1"/>
  <c r="AS205" i="8"/>
  <c r="BC205" i="8" s="1"/>
  <c r="AV137" i="8"/>
  <c r="AE122" i="8"/>
  <c r="AE80" i="8"/>
  <c r="AF29" i="8"/>
  <c r="W229" i="8"/>
  <c r="W233" i="8" s="1"/>
  <c r="Z229" i="8"/>
  <c r="Z233" i="8" s="1"/>
  <c r="Y158" i="8"/>
  <c r="Y157" i="8"/>
  <c r="AD136" i="8"/>
  <c r="AC176" i="8"/>
  <c r="AE113" i="8"/>
  <c r="AE89" i="8"/>
  <c r="AF20" i="8"/>
  <c r="AE82" i="8"/>
  <c r="AU98" i="8"/>
  <c r="BC98" i="8" s="1"/>
  <c r="BT98" i="8" s="1"/>
  <c r="AU67" i="8"/>
  <c r="BS81" i="8"/>
  <c r="BD81" i="8"/>
  <c r="AV103" i="8"/>
  <c r="BC103" i="8" s="1"/>
  <c r="AV72" i="8"/>
  <c r="AV134" i="8" s="1"/>
  <c r="AB217" i="8"/>
  <c r="AB185" i="8"/>
  <c r="AC185" i="8" s="1"/>
  <c r="AD142" i="8"/>
  <c r="AB215" i="8"/>
  <c r="AB183" i="8"/>
  <c r="AC183" i="8" s="1"/>
  <c r="AE105" i="8"/>
  <c r="AF12" i="8"/>
  <c r="AE74" i="8"/>
  <c r="AE136" i="8" s="1"/>
  <c r="AS170" i="8"/>
  <c r="AF173" i="8"/>
  <c r="AU97" i="8"/>
  <c r="AV4" i="8"/>
  <c r="AU66" i="8"/>
  <c r="AA185" i="8"/>
  <c r="AA217" i="8" s="1"/>
  <c r="AC143" i="8"/>
  <c r="AI177" i="8"/>
  <c r="AI209" i="8" s="1"/>
  <c r="AB187" i="8"/>
  <c r="AT128" i="8"/>
  <c r="BS103" i="8"/>
  <c r="AC124" i="8"/>
  <c r="AD151" i="8"/>
  <c r="AE103" i="8"/>
  <c r="AF10" i="8"/>
  <c r="AE72" i="8"/>
  <c r="AE31" i="8"/>
  <c r="AD145" i="8"/>
  <c r="AT129" i="8"/>
  <c r="AA178" i="8"/>
  <c r="AA210" i="8" s="1"/>
  <c r="AC210" i="8" s="1"/>
  <c r="AC136" i="8"/>
  <c r="T229" i="8"/>
  <c r="T233" i="8" s="1"/>
  <c r="AC213" i="8"/>
  <c r="AE84" i="8"/>
  <c r="AE115" i="8"/>
  <c r="AE91" i="8"/>
  <c r="AE153" i="8" s="1"/>
  <c r="AF22" i="8"/>
  <c r="AE120" i="8"/>
  <c r="AF27" i="8"/>
  <c r="BS86" i="8"/>
  <c r="BD86" i="8"/>
  <c r="AE110" i="8"/>
  <c r="AF17" i="8"/>
  <c r="AE85" i="8"/>
  <c r="AE147" i="8" s="1"/>
  <c r="AI182" i="8"/>
  <c r="AI214" i="8" s="1"/>
  <c r="AK139" i="8"/>
  <c r="BS79" i="8"/>
  <c r="BD79" i="8"/>
  <c r="AA187" i="8"/>
  <c r="AA219" i="8" s="1"/>
  <c r="AA197" i="8"/>
  <c r="AL116" i="8"/>
  <c r="AL92" i="8"/>
  <c r="AL154" i="8" s="1"/>
  <c r="AL196" i="8" s="1"/>
  <c r="AM23" i="8"/>
  <c r="AD144" i="8"/>
  <c r="AB188" i="8"/>
  <c r="AU134" i="8"/>
  <c r="BC72" i="8"/>
  <c r="AP100" i="8"/>
  <c r="AH207" i="8"/>
  <c r="AH175" i="8"/>
  <c r="X229" i="8"/>
  <c r="X233" i="8" s="1"/>
  <c r="AB225" i="8"/>
  <c r="AC225" i="8" s="1"/>
  <c r="AB193" i="8"/>
  <c r="AC193" i="8" s="1"/>
  <c r="AA188" i="8"/>
  <c r="AA220" i="8" s="1"/>
  <c r="AC146" i="8"/>
  <c r="AK154" i="8"/>
  <c r="AD134" i="8"/>
  <c r="AD93" i="8"/>
  <c r="AE114" i="8"/>
  <c r="AE83" i="8"/>
  <c r="AE145" i="8" s="1"/>
  <c r="AE90" i="8"/>
  <c r="AE152" i="8" s="1"/>
  <c r="AF21" i="8"/>
  <c r="AT208" i="8"/>
  <c r="AT176" i="8"/>
  <c r="AC178" i="8"/>
  <c r="AD146" i="8"/>
  <c r="AH202" i="8"/>
  <c r="BS89" i="8"/>
  <c r="BD89" i="8"/>
  <c r="AD147" i="8"/>
  <c r="AC153" i="8"/>
  <c r="AL108" i="8"/>
  <c r="AL77" i="8"/>
  <c r="AL139" i="8" s="1"/>
  <c r="AM15" i="8"/>
  <c r="AC145" i="8"/>
  <c r="AE112" i="8"/>
  <c r="AE87" i="8"/>
  <c r="AE149" i="8" s="1"/>
  <c r="AF19" i="8"/>
  <c r="AE81" i="8"/>
  <c r="AE143" i="8" s="1"/>
  <c r="DK231" i="5"/>
  <c r="DK194" i="5"/>
  <c r="BO101" i="5"/>
  <c r="BM102" i="5"/>
  <c r="BM104" i="5" s="1"/>
  <c r="BM106" i="5"/>
  <c r="CZ231" i="5"/>
  <c r="CZ194" i="5"/>
  <c r="DA192" i="5"/>
  <c r="DA194" i="5" s="1"/>
  <c r="DA197" i="5" s="1"/>
  <c r="EC192" i="5"/>
  <c r="BJ621" i="5"/>
  <c r="BJ288" i="5"/>
  <c r="BJ231" i="5"/>
  <c r="BJ194" i="5"/>
  <c r="BM132" i="5"/>
  <c r="BM134" i="5" s="1"/>
  <c r="BM136" i="5"/>
  <c r="DW136" i="5" s="1"/>
  <c r="CH231" i="5"/>
  <c r="CH194" i="5"/>
  <c r="DJ240" i="5"/>
  <c r="DK239" i="5"/>
  <c r="DL231" i="5"/>
  <c r="DL194" i="5"/>
  <c r="BH621" i="5"/>
  <c r="BH622" i="5" s="1"/>
  <c r="BH231" i="5"/>
  <c r="BH194" i="5"/>
  <c r="CL81" i="5"/>
  <c r="CK86" i="5"/>
  <c r="CK88" i="5" s="1"/>
  <c r="CK82" i="5"/>
  <c r="CK84" i="5" s="1"/>
  <c r="CI197" i="5"/>
  <c r="CI206" i="5"/>
  <c r="CI211" i="5" s="1"/>
  <c r="CZ239" i="5"/>
  <c r="CZ240" i="5" s="1"/>
  <c r="CY240" i="5"/>
  <c r="CW211" i="5"/>
  <c r="DM132" i="5"/>
  <c r="DM134" i="5" s="1"/>
  <c r="DM136" i="5"/>
  <c r="BK82" i="5"/>
  <c r="BK84" i="5" s="1"/>
  <c r="BL81" i="5"/>
  <c r="BK86" i="5"/>
  <c r="BK88" i="5" s="1"/>
  <c r="DM82" i="5"/>
  <c r="DM84" i="5" s="1"/>
  <c r="DM86" i="5"/>
  <c r="DJ211" i="5"/>
  <c r="CK240" i="5"/>
  <c r="CL239" i="5"/>
  <c r="BI291" i="5"/>
  <c r="BI620" i="5"/>
  <c r="BI622" i="5" s="1"/>
  <c r="CM132" i="5"/>
  <c r="CM134" i="5" s="1"/>
  <c r="CM136" i="5"/>
  <c r="BX240" i="5"/>
  <c r="BY239" i="5"/>
  <c r="CJ231" i="5"/>
  <c r="CJ194" i="5"/>
  <c r="BL114" i="5"/>
  <c r="BL122" i="5"/>
  <c r="CY132" i="5"/>
  <c r="CY134" i="5" s="1"/>
  <c r="CY136" i="5"/>
  <c r="CZ131" i="5"/>
  <c r="BI206" i="5"/>
  <c r="BI211" i="5" s="1"/>
  <c r="BI197" i="5"/>
  <c r="AV111" i="5"/>
  <c r="AV124" i="5" s="1"/>
  <c r="AW109" i="5"/>
  <c r="BR208" i="3"/>
  <c r="DR86" i="3"/>
  <c r="BV81" i="3"/>
  <c r="BU82" i="3"/>
  <c r="BU84" i="3" s="1"/>
  <c r="BU86" i="3"/>
  <c r="BU88" i="3" s="1"/>
  <c r="BI114" i="3"/>
  <c r="BI116" i="3" s="1"/>
  <c r="BI122" i="3"/>
  <c r="BT208" i="3"/>
  <c r="CI208" i="3"/>
  <c r="DH88" i="3"/>
  <c r="DZ86" i="3"/>
  <c r="BL101" i="3"/>
  <c r="BJ102" i="3"/>
  <c r="BJ104" i="3" s="1"/>
  <c r="BJ106" i="3"/>
  <c r="DR106" i="3" s="1"/>
  <c r="BI94" i="3"/>
  <c r="DR88" i="3"/>
  <c r="DR94" i="3" s="1"/>
  <c r="DS94" i="3" s="1"/>
  <c r="CJ86" i="3"/>
  <c r="CJ82" i="3"/>
  <c r="CJ84" i="3" s="1"/>
  <c r="BH116" i="3"/>
  <c r="CT215" i="3"/>
  <c r="CS216" i="3"/>
  <c r="CI216" i="3"/>
  <c r="CJ215" i="3"/>
  <c r="CJ216" i="3" s="1"/>
  <c r="BI132" i="3"/>
  <c r="BI134" i="3" s="1"/>
  <c r="BJ131" i="3"/>
  <c r="BI136" i="3"/>
  <c r="AS111" i="3"/>
  <c r="AS124" i="3" s="1"/>
  <c r="AT109" i="3"/>
  <c r="CG208" i="3"/>
  <c r="AE184" i="9" l="1"/>
  <c r="AE216" i="9" s="1"/>
  <c r="AC226" i="9"/>
  <c r="AE193" i="9"/>
  <c r="AE225" i="9" s="1"/>
  <c r="AI175" i="9"/>
  <c r="AI207" i="9" s="1"/>
  <c r="AL116" i="9"/>
  <c r="AL92" i="9"/>
  <c r="AL154" i="9" s="1"/>
  <c r="AL196" i="9" s="1"/>
  <c r="AM23" i="9"/>
  <c r="AF111" i="9"/>
  <c r="AF86" i="9"/>
  <c r="AG18" i="9"/>
  <c r="AE223" i="9"/>
  <c r="AE191" i="9"/>
  <c r="AB158" i="9"/>
  <c r="AB157" i="9"/>
  <c r="AE183" i="9"/>
  <c r="AE215" i="9" s="1"/>
  <c r="AD221" i="9"/>
  <c r="AD189" i="9"/>
  <c r="AB217" i="9"/>
  <c r="AC217" i="9" s="1"/>
  <c r="AG205" i="9"/>
  <c r="AG173" i="9"/>
  <c r="AE195" i="9"/>
  <c r="AE227" i="9" s="1"/>
  <c r="AN104" i="9"/>
  <c r="AN73" i="9"/>
  <c r="AN135" i="9" s="1"/>
  <c r="AO11" i="9"/>
  <c r="AN180" i="9"/>
  <c r="AN212" i="9" s="1"/>
  <c r="AD185" i="9"/>
  <c r="AD217" i="9" s="1"/>
  <c r="AC178" i="9"/>
  <c r="AB197" i="9"/>
  <c r="AK102" i="9"/>
  <c r="AK71" i="9"/>
  <c r="AL9" i="9"/>
  <c r="AE220" i="9"/>
  <c r="AE188" i="9"/>
  <c r="AO107" i="9"/>
  <c r="AP107" i="9" s="1"/>
  <c r="BV107" i="9" s="1"/>
  <c r="AO76" i="9"/>
  <c r="AQ14" i="9"/>
  <c r="AP14" i="9"/>
  <c r="BV14" i="9" s="1"/>
  <c r="AN181" i="9"/>
  <c r="AN213" i="9" s="1"/>
  <c r="AG122" i="9"/>
  <c r="AG80" i="9"/>
  <c r="AH29" i="9"/>
  <c r="AJ196" i="9"/>
  <c r="AD222" i="9"/>
  <c r="AD190" i="9"/>
  <c r="AA197" i="9"/>
  <c r="AM135" i="9"/>
  <c r="AE190" i="9"/>
  <c r="AE222" i="9" s="1"/>
  <c r="AU176" i="9"/>
  <c r="AU208" i="9" s="1"/>
  <c r="AM117" i="9"/>
  <c r="AN24" i="9"/>
  <c r="AF82" i="9"/>
  <c r="AF144" i="9" s="1"/>
  <c r="AF89" i="9"/>
  <c r="AF151" i="9" s="1"/>
  <c r="AG20" i="9"/>
  <c r="AF113" i="9"/>
  <c r="AB210" i="9"/>
  <c r="AB220" i="9"/>
  <c r="AC220" i="9" s="1"/>
  <c r="AK209" i="9"/>
  <c r="AT170" i="9"/>
  <c r="AL109" i="9"/>
  <c r="AL78" i="9"/>
  <c r="AL140" i="9" s="1"/>
  <c r="AM16" i="9"/>
  <c r="AF110" i="9"/>
  <c r="AF85" i="9"/>
  <c r="AF147" i="9" s="1"/>
  <c r="AG17" i="9"/>
  <c r="AD194" i="9"/>
  <c r="AH131" i="9"/>
  <c r="AP69" i="9"/>
  <c r="AD218" i="9"/>
  <c r="AD186" i="9"/>
  <c r="AP100" i="9"/>
  <c r="AE218" i="9"/>
  <c r="AE186" i="9"/>
  <c r="AD227" i="9"/>
  <c r="AD195" i="9"/>
  <c r="AH103" i="9"/>
  <c r="AI10" i="9"/>
  <c r="AH72" i="9"/>
  <c r="AH134" i="9" s="1"/>
  <c r="AD225" i="9"/>
  <c r="AD193" i="9"/>
  <c r="AV176" i="9"/>
  <c r="AV208" i="9" s="1"/>
  <c r="BC208" i="9" s="1"/>
  <c r="BC134" i="9"/>
  <c r="AB215" i="9"/>
  <c r="AC215" i="9" s="1"/>
  <c r="AF114" i="9"/>
  <c r="AF90" i="9"/>
  <c r="AF83" i="9"/>
  <c r="AG21" i="9"/>
  <c r="AC194" i="9"/>
  <c r="AC197" i="9" s="1"/>
  <c r="BD197" i="9" s="1"/>
  <c r="AK182" i="9"/>
  <c r="AK214" i="9" s="1"/>
  <c r="AL209" i="9"/>
  <c r="AL177" i="9"/>
  <c r="AG176" i="9"/>
  <c r="AG208" i="9" s="1"/>
  <c r="AD183" i="9"/>
  <c r="AF105" i="9"/>
  <c r="AF74" i="9"/>
  <c r="AG12" i="9"/>
  <c r="AF31" i="9"/>
  <c r="AF176" i="9"/>
  <c r="AD223" i="9"/>
  <c r="AD191" i="9"/>
  <c r="AF205" i="9"/>
  <c r="AY106" i="9"/>
  <c r="AY75" i="9"/>
  <c r="AZ13" i="9"/>
  <c r="AF112" i="9"/>
  <c r="AF81" i="9"/>
  <c r="AF87" i="9"/>
  <c r="AF149" i="9" s="1"/>
  <c r="AG19" i="9"/>
  <c r="AS202" i="9"/>
  <c r="AE152" i="9"/>
  <c r="AV97" i="9"/>
  <c r="AV66" i="9"/>
  <c r="AW4" i="9"/>
  <c r="AF142" i="9"/>
  <c r="AD188" i="9"/>
  <c r="AN118" i="9"/>
  <c r="AO25" i="9"/>
  <c r="AE189" i="9"/>
  <c r="AE221" i="9" s="1"/>
  <c r="AV211" i="9"/>
  <c r="AF124" i="9"/>
  <c r="AW179" i="9"/>
  <c r="AW211" i="9" s="1"/>
  <c r="AB218" i="9"/>
  <c r="AC218" i="9" s="1"/>
  <c r="AU203" i="9"/>
  <c r="BC203" i="9" s="1"/>
  <c r="AU171" i="9"/>
  <c r="BC171" i="9" s="1"/>
  <c r="BC129" i="9"/>
  <c r="AJ133" i="9"/>
  <c r="AE136" i="9"/>
  <c r="AE93" i="9"/>
  <c r="AA222" i="9"/>
  <c r="AC222" i="9" s="1"/>
  <c r="AF115" i="9"/>
  <c r="AF91" i="9"/>
  <c r="AF84" i="9"/>
  <c r="AG22" i="9"/>
  <c r="AB219" i="9"/>
  <c r="AC219" i="9" s="1"/>
  <c r="AX137" i="9"/>
  <c r="AE143" i="9"/>
  <c r="AD187" i="9"/>
  <c r="AC155" i="9"/>
  <c r="AC157" i="9" s="1"/>
  <c r="AF121" i="9"/>
  <c r="AF79" i="9"/>
  <c r="AG28" i="9"/>
  <c r="AG120" i="9"/>
  <c r="AH27" i="9"/>
  <c r="AO108" i="9"/>
  <c r="AP108" i="9" s="1"/>
  <c r="BV108" i="9" s="1"/>
  <c r="AO77" i="9"/>
  <c r="AP15" i="9"/>
  <c r="AQ15" i="9"/>
  <c r="AE145" i="9"/>
  <c r="AD210" i="9"/>
  <c r="AD178" i="9"/>
  <c r="AD155" i="9"/>
  <c r="AD157" i="9" s="1"/>
  <c r="AU128" i="9"/>
  <c r="AA229" i="8"/>
  <c r="AA233" i="8" s="1"/>
  <c r="AU128" i="8"/>
  <c r="AE151" i="8"/>
  <c r="AE190" i="8"/>
  <c r="AE222" i="8" s="1"/>
  <c r="AC208" i="8"/>
  <c r="AM108" i="8"/>
  <c r="AM77" i="8"/>
  <c r="AN15" i="8"/>
  <c r="AJ180" i="8"/>
  <c r="AJ212" i="8" s="1"/>
  <c r="AE194" i="8"/>
  <c r="AE226" i="8" s="1"/>
  <c r="AC188" i="8"/>
  <c r="AF120" i="8"/>
  <c r="AG27" i="8"/>
  <c r="AF103" i="8"/>
  <c r="AF72" i="8"/>
  <c r="AG10" i="8"/>
  <c r="AF31" i="8"/>
  <c r="AT170" i="8"/>
  <c r="AV97" i="8"/>
  <c r="AV66" i="8"/>
  <c r="AW4" i="8"/>
  <c r="AX75" i="8"/>
  <c r="AX137" i="8" s="1"/>
  <c r="AX106" i="8"/>
  <c r="AY13" i="8"/>
  <c r="AK102" i="8"/>
  <c r="AK71" i="8"/>
  <c r="AL9" i="8"/>
  <c r="AD223" i="8"/>
  <c r="AD191" i="8"/>
  <c r="AD194" i="8"/>
  <c r="AD226" i="8" s="1"/>
  <c r="AP202" i="8"/>
  <c r="AU208" i="8"/>
  <c r="AU176" i="8"/>
  <c r="AE134" i="8"/>
  <c r="AE93" i="8"/>
  <c r="AC215" i="8"/>
  <c r="AH131" i="8"/>
  <c r="AN117" i="8"/>
  <c r="AO24" i="8"/>
  <c r="AL213" i="8"/>
  <c r="AL181" i="8"/>
  <c r="AE187" i="8"/>
  <c r="AE219" i="8" s="1"/>
  <c r="AK196" i="8"/>
  <c r="AB220" i="8"/>
  <c r="AC220" i="8" s="1"/>
  <c r="AE124" i="8"/>
  <c r="AC187" i="8"/>
  <c r="AS202" i="8"/>
  <c r="AD184" i="8"/>
  <c r="AF122" i="8"/>
  <c r="AF80" i="8"/>
  <c r="AG29" i="8"/>
  <c r="AC227" i="8"/>
  <c r="AJ133" i="8"/>
  <c r="AW137" i="8"/>
  <c r="AD222" i="8"/>
  <c r="AD190" i="8"/>
  <c r="AE217" i="8"/>
  <c r="AE185" i="8"/>
  <c r="AD188" i="8"/>
  <c r="AE221" i="8"/>
  <c r="AE189" i="8"/>
  <c r="AF84" i="8"/>
  <c r="AF91" i="8"/>
  <c r="AF115" i="8"/>
  <c r="AG22" i="8"/>
  <c r="AB219" i="8"/>
  <c r="AC219" i="8" s="1"/>
  <c r="AU129" i="8"/>
  <c r="BC67" i="8"/>
  <c r="BT67" i="8" s="1"/>
  <c r="AE142" i="8"/>
  <c r="AK138" i="8"/>
  <c r="AP69" i="8"/>
  <c r="AD227" i="8"/>
  <c r="AD195" i="8"/>
  <c r="AF121" i="8"/>
  <c r="AF79" i="8"/>
  <c r="AF141" i="8" s="1"/>
  <c r="AG28" i="8"/>
  <c r="AC195" i="8"/>
  <c r="AF114" i="8"/>
  <c r="AF90" i="8"/>
  <c r="AG21" i="8"/>
  <c r="AF83" i="8"/>
  <c r="AF145" i="8" s="1"/>
  <c r="AF110" i="8"/>
  <c r="AF85" i="8"/>
  <c r="AG17" i="8"/>
  <c r="AT203" i="8"/>
  <c r="AT171" i="8"/>
  <c r="AD193" i="8"/>
  <c r="AE178" i="8"/>
  <c r="AE210" i="8" s="1"/>
  <c r="AL109" i="8"/>
  <c r="AL78" i="8"/>
  <c r="AM16" i="8"/>
  <c r="AL107" i="8"/>
  <c r="AM14" i="8"/>
  <c r="AL76" i="8"/>
  <c r="AL138" i="8" s="1"/>
  <c r="AC155" i="8"/>
  <c r="AC157" i="8" s="1"/>
  <c r="AE183" i="8"/>
  <c r="AE215" i="8" s="1"/>
  <c r="AE223" i="8"/>
  <c r="AE191" i="8"/>
  <c r="AD189" i="8"/>
  <c r="AD221" i="8" s="1"/>
  <c r="BC134" i="8"/>
  <c r="BV100" i="8"/>
  <c r="BT100" i="8"/>
  <c r="AM116" i="8"/>
  <c r="AM92" i="8"/>
  <c r="AM154" i="8" s="1"/>
  <c r="AM196" i="8" s="1"/>
  <c r="AN23" i="8"/>
  <c r="AF105" i="8"/>
  <c r="AF74" i="8"/>
  <c r="AG12" i="8"/>
  <c r="AV208" i="8"/>
  <c r="BC208" i="8" s="1"/>
  <c r="AV176" i="8"/>
  <c r="AE144" i="8"/>
  <c r="AV179" i="8"/>
  <c r="AV211" i="8" s="1"/>
  <c r="AD217" i="8"/>
  <c r="AD185" i="8"/>
  <c r="AK140" i="8"/>
  <c r="AG173" i="8"/>
  <c r="AC194" i="8"/>
  <c r="AB158" i="8"/>
  <c r="AB157" i="8"/>
  <c r="AK177" i="8"/>
  <c r="AK209" i="8" s="1"/>
  <c r="AK181" i="8"/>
  <c r="AK213" i="8" s="1"/>
  <c r="AF112" i="8"/>
  <c r="AF87" i="8"/>
  <c r="AF81" i="8"/>
  <c r="AG19" i="8"/>
  <c r="AD186" i="8"/>
  <c r="AE227" i="8"/>
  <c r="AE195" i="8"/>
  <c r="AC217" i="8"/>
  <c r="AD210" i="8"/>
  <c r="AD178" i="8"/>
  <c r="AL118" i="8"/>
  <c r="AM25" i="8"/>
  <c r="AL104" i="8"/>
  <c r="AM11" i="8"/>
  <c r="AL73" i="8"/>
  <c r="BC176" i="8"/>
  <c r="AD176" i="8"/>
  <c r="AD155" i="8"/>
  <c r="AD157" i="8" s="1"/>
  <c r="AE146" i="8"/>
  <c r="AD219" i="8"/>
  <c r="AD187" i="8"/>
  <c r="AF205" i="8"/>
  <c r="AF113" i="8"/>
  <c r="AF82" i="8"/>
  <c r="AF89" i="8"/>
  <c r="AF151" i="8" s="1"/>
  <c r="AG20" i="8"/>
  <c r="AI175" i="8"/>
  <c r="AI207" i="8" s="1"/>
  <c r="AF111" i="8"/>
  <c r="AF86" i="8"/>
  <c r="AF148" i="8" s="1"/>
  <c r="AG18" i="8"/>
  <c r="AD215" i="8"/>
  <c r="AD183" i="8"/>
  <c r="AB226" i="8"/>
  <c r="AC226" i="8" s="1"/>
  <c r="AB197" i="8"/>
  <c r="BK94" i="5"/>
  <c r="BK192" i="5" s="1"/>
  <c r="DL206" i="5"/>
  <c r="DL211" i="5" s="1"/>
  <c r="DL197" i="5"/>
  <c r="CZ132" i="5"/>
  <c r="CZ134" i="5" s="1"/>
  <c r="CZ136" i="5"/>
  <c r="BZ239" i="5"/>
  <c r="BZ240" i="5" s="1"/>
  <c r="BY240" i="5"/>
  <c r="BJ206" i="5"/>
  <c r="BJ211" i="5" s="1"/>
  <c r="BJ197" i="5"/>
  <c r="BH206" i="5"/>
  <c r="BH197" i="5"/>
  <c r="CZ197" i="5"/>
  <c r="CZ206" i="5"/>
  <c r="EA136" i="5"/>
  <c r="EE136" i="5"/>
  <c r="EC136" i="5"/>
  <c r="BJ291" i="5"/>
  <c r="BJ620" i="5"/>
  <c r="BJ622" i="5" s="1"/>
  <c r="DA231" i="5"/>
  <c r="AW111" i="5"/>
  <c r="AW124" i="5" s="1"/>
  <c r="AX109" i="5"/>
  <c r="DM88" i="5"/>
  <c r="EE86" i="5"/>
  <c r="CK94" i="5"/>
  <c r="CK192" i="5" s="1"/>
  <c r="CH206" i="5"/>
  <c r="CH197" i="5"/>
  <c r="BM114" i="5"/>
  <c r="BM116" i="5" s="1"/>
  <c r="BM122" i="5"/>
  <c r="DW106" i="5"/>
  <c r="BL116" i="5"/>
  <c r="CM81" i="5"/>
  <c r="CL86" i="5"/>
  <c r="CL88" i="5" s="1"/>
  <c r="CL94" i="5" s="1"/>
  <c r="CL192" i="5" s="1"/>
  <c r="CL82" i="5"/>
  <c r="CL84" i="5" s="1"/>
  <c r="BP101" i="5"/>
  <c r="BO106" i="5"/>
  <c r="BO102" i="5"/>
  <c r="BO104" i="5" s="1"/>
  <c r="CJ197" i="5"/>
  <c r="CJ206" i="5"/>
  <c r="CJ211" i="5" s="1"/>
  <c r="BM81" i="5"/>
  <c r="BL86" i="5"/>
  <c r="BL88" i="5" s="1"/>
  <c r="BL94" i="5" s="1"/>
  <c r="BL192" i="5" s="1"/>
  <c r="BL82" i="5"/>
  <c r="BL84" i="5" s="1"/>
  <c r="CL240" i="5"/>
  <c r="CM239" i="5"/>
  <c r="CM240" i="5" s="1"/>
  <c r="DK240" i="5"/>
  <c r="DL239" i="5"/>
  <c r="EC194" i="5"/>
  <c r="DK206" i="5"/>
  <c r="DK197" i="5"/>
  <c r="BJ122" i="3"/>
  <c r="BJ114" i="3"/>
  <c r="BJ136" i="3"/>
  <c r="DR136" i="3" s="1"/>
  <c r="BJ132" i="3"/>
  <c r="BJ134" i="3" s="1"/>
  <c r="BM101" i="3"/>
  <c r="BL102" i="3"/>
  <c r="BL104" i="3" s="1"/>
  <c r="BL106" i="3"/>
  <c r="BV82" i="3"/>
  <c r="BV84" i="3" s="1"/>
  <c r="BW81" i="3"/>
  <c r="BV86" i="3"/>
  <c r="BV88" i="3" s="1"/>
  <c r="BV94" i="3" s="1"/>
  <c r="BV170" i="3" s="1"/>
  <c r="DH94" i="3"/>
  <c r="DH170" i="3" s="1"/>
  <c r="DZ88" i="3"/>
  <c r="DZ94" i="3" s="1"/>
  <c r="EA94" i="3" s="1"/>
  <c r="CJ88" i="3"/>
  <c r="DV86" i="3"/>
  <c r="BU94" i="3"/>
  <c r="BU170" i="3" s="1"/>
  <c r="CT216" i="3"/>
  <c r="CU215" i="3"/>
  <c r="AT111" i="3"/>
  <c r="AT124" i="3" s="1"/>
  <c r="AU109" i="3"/>
  <c r="AE219" i="9" l="1"/>
  <c r="AE187" i="9"/>
  <c r="AF141" i="9"/>
  <c r="BV100" i="9"/>
  <c r="BT100" i="9"/>
  <c r="AQ107" i="9"/>
  <c r="AR14" i="9"/>
  <c r="AQ76" i="9"/>
  <c r="AG111" i="9"/>
  <c r="AG142" i="9" s="1"/>
  <c r="AG86" i="9"/>
  <c r="AG148" i="9" s="1"/>
  <c r="AH18" i="9"/>
  <c r="AA229" i="9"/>
  <c r="AA233" i="9" s="1"/>
  <c r="AH208" i="9"/>
  <c r="AH176" i="9"/>
  <c r="AG121" i="9"/>
  <c r="AG79" i="9"/>
  <c r="AG141" i="9" s="1"/>
  <c r="AH28" i="9"/>
  <c r="AF216" i="9"/>
  <c r="AF184" i="9"/>
  <c r="AL214" i="9"/>
  <c r="AL182" i="9"/>
  <c r="AK133" i="9"/>
  <c r="AQ108" i="9"/>
  <c r="AQ77" i="9"/>
  <c r="AR15" i="9"/>
  <c r="AO118" i="9"/>
  <c r="AP118" i="9" s="1"/>
  <c r="BV118" i="9" s="1"/>
  <c r="AQ25" i="9"/>
  <c r="AP25" i="9"/>
  <c r="BV25" i="9" s="1"/>
  <c r="AG112" i="9"/>
  <c r="AG81" i="9"/>
  <c r="AG143" i="9" s="1"/>
  <c r="AG87" i="9"/>
  <c r="AG149" i="9" s="1"/>
  <c r="AH19" i="9"/>
  <c r="AG105" i="9"/>
  <c r="AH12" i="9"/>
  <c r="AG74" i="9"/>
  <c r="AG31" i="9"/>
  <c r="AG114" i="9"/>
  <c r="AG90" i="9"/>
  <c r="AG152" i="9" s="1"/>
  <c r="AG83" i="9"/>
  <c r="AH21" i="9"/>
  <c r="AO138" i="9"/>
  <c r="AP76" i="9"/>
  <c r="BV76" i="9" s="1"/>
  <c r="AF148" i="9"/>
  <c r="AF153" i="9"/>
  <c r="AF93" i="9"/>
  <c r="AH173" i="9"/>
  <c r="AP131" i="9"/>
  <c r="AB229" i="9"/>
  <c r="AB233" i="9" s="1"/>
  <c r="AC210" i="9"/>
  <c r="AC229" i="9" s="1"/>
  <c r="AU170" i="9"/>
  <c r="AU202" i="9" s="1"/>
  <c r="BV15" i="9"/>
  <c r="BT15" i="9"/>
  <c r="AG91" i="9"/>
  <c r="AG153" i="9" s="1"/>
  <c r="AG115" i="9"/>
  <c r="AG84" i="9"/>
  <c r="AG146" i="9" s="1"/>
  <c r="AH22" i="9"/>
  <c r="AE178" i="9"/>
  <c r="AE210" i="9" s="1"/>
  <c r="AE155" i="9"/>
  <c r="AE157" i="9" s="1"/>
  <c r="AF191" i="9"/>
  <c r="AF223" i="9" s="1"/>
  <c r="AF136" i="9"/>
  <c r="AF145" i="9"/>
  <c r="AD226" i="9"/>
  <c r="AD229" i="9" s="1"/>
  <c r="AD233" i="9" s="1"/>
  <c r="AG82" i="9"/>
  <c r="AG144" i="9" s="1"/>
  <c r="AG89" i="9"/>
  <c r="AG113" i="9"/>
  <c r="AH20" i="9"/>
  <c r="AH122" i="9"/>
  <c r="AI29" i="9"/>
  <c r="AH80" i="9"/>
  <c r="AF189" i="9"/>
  <c r="AF221" i="9" s="1"/>
  <c r="AH120" i="9"/>
  <c r="AI27" i="9"/>
  <c r="AX211" i="9"/>
  <c r="AX179" i="9"/>
  <c r="BC176" i="9"/>
  <c r="AO139" i="9"/>
  <c r="AP77" i="9"/>
  <c r="BV77" i="9" s="1"/>
  <c r="AF146" i="9"/>
  <c r="AW97" i="9"/>
  <c r="AX4" i="9"/>
  <c r="AW66" i="9"/>
  <c r="AF143" i="9"/>
  <c r="AF152" i="9"/>
  <c r="AG110" i="9"/>
  <c r="AG85" i="9"/>
  <c r="AG147" i="9" s="1"/>
  <c r="AH17" i="9"/>
  <c r="AT202" i="9"/>
  <c r="AF193" i="9"/>
  <c r="AM177" i="9"/>
  <c r="AM209" i="9" s="1"/>
  <c r="AM116" i="9"/>
  <c r="AM92" i="9"/>
  <c r="AM154" i="9" s="1"/>
  <c r="AM196" i="9" s="1"/>
  <c r="AN23" i="9"/>
  <c r="AJ175" i="9"/>
  <c r="AV128" i="9"/>
  <c r="AF186" i="9"/>
  <c r="AO104" i="9"/>
  <c r="AP104" i="9" s="1"/>
  <c r="BV104" i="9" s="1"/>
  <c r="AQ11" i="9"/>
  <c r="AP11" i="9"/>
  <c r="BV11" i="9" s="1"/>
  <c r="AO73" i="9"/>
  <c r="AD219" i="9"/>
  <c r="AD220" i="9"/>
  <c r="AZ106" i="9"/>
  <c r="AZ75" i="9"/>
  <c r="BA13" i="9"/>
  <c r="AI103" i="9"/>
  <c r="AJ10" i="9"/>
  <c r="AI72" i="9"/>
  <c r="BV69" i="9"/>
  <c r="BT69" i="9"/>
  <c r="AN117" i="9"/>
  <c r="AO24" i="9"/>
  <c r="AN177" i="9"/>
  <c r="AN209" i="9" s="1"/>
  <c r="AD197" i="9"/>
  <c r="AE185" i="9"/>
  <c r="AE217" i="9" s="1"/>
  <c r="AE194" i="9"/>
  <c r="AY137" i="9"/>
  <c r="AF208" i="9"/>
  <c r="AD215" i="9"/>
  <c r="AM109" i="9"/>
  <c r="AM78" i="9"/>
  <c r="AM140" i="9" s="1"/>
  <c r="AN16" i="9"/>
  <c r="AL102" i="9"/>
  <c r="AL71" i="9"/>
  <c r="AM9" i="9"/>
  <c r="AP173" i="8"/>
  <c r="AF193" i="8"/>
  <c r="AF225" i="8" s="1"/>
  <c r="AE188" i="8"/>
  <c r="AE220" i="8" s="1"/>
  <c r="AL140" i="8"/>
  <c r="AC197" i="8"/>
  <c r="BD197" i="8" s="1"/>
  <c r="AU171" i="8"/>
  <c r="BC171" i="8" s="1"/>
  <c r="AF142" i="8"/>
  <c r="AX179" i="8"/>
  <c r="AX211" i="8" s="1"/>
  <c r="AM139" i="8"/>
  <c r="AG205" i="8"/>
  <c r="AF147" i="8"/>
  <c r="AF183" i="8"/>
  <c r="AF215" i="8" s="1"/>
  <c r="AW211" i="8"/>
  <c r="AW179" i="8"/>
  <c r="AT202" i="8"/>
  <c r="AB229" i="8"/>
  <c r="AB233" i="8" s="1"/>
  <c r="AG111" i="8"/>
  <c r="AG86" i="8"/>
  <c r="AG148" i="8" s="1"/>
  <c r="AH18" i="8"/>
  <c r="AM118" i="8"/>
  <c r="AN25" i="8"/>
  <c r="AO117" i="8"/>
  <c r="AP117" i="8" s="1"/>
  <c r="BV117" i="8" s="1"/>
  <c r="AQ24" i="8"/>
  <c r="AP24" i="8"/>
  <c r="BV24" i="8" s="1"/>
  <c r="AD197" i="8"/>
  <c r="AD218" i="8"/>
  <c r="AE186" i="8"/>
  <c r="AE218" i="8" s="1"/>
  <c r="AK180" i="8"/>
  <c r="AK212" i="8" s="1"/>
  <c r="AG115" i="8"/>
  <c r="AG91" i="8"/>
  <c r="AG84" i="8"/>
  <c r="AG146" i="8" s="1"/>
  <c r="AH22" i="8"/>
  <c r="AD220" i="8"/>
  <c r="AL102" i="8"/>
  <c r="AL71" i="8"/>
  <c r="AM9" i="8"/>
  <c r="AC229" i="8"/>
  <c r="AG110" i="8"/>
  <c r="AG85" i="8"/>
  <c r="AG147" i="8" s="1"/>
  <c r="AH17" i="8"/>
  <c r="AG121" i="8"/>
  <c r="AH28" i="8"/>
  <c r="AG79" i="8"/>
  <c r="AU170" i="8"/>
  <c r="AF190" i="8"/>
  <c r="AD208" i="8"/>
  <c r="AG81" i="8"/>
  <c r="AG112" i="8"/>
  <c r="AG87" i="8"/>
  <c r="AG149" i="8" s="1"/>
  <c r="AH19" i="8"/>
  <c r="AN116" i="8"/>
  <c r="AN92" i="8"/>
  <c r="AN154" i="8" s="1"/>
  <c r="AN196" i="8" s="1"/>
  <c r="AO23" i="8"/>
  <c r="AL180" i="8"/>
  <c r="AL212" i="8" s="1"/>
  <c r="AF187" i="8"/>
  <c r="AD216" i="8"/>
  <c r="AH173" i="8"/>
  <c r="AP131" i="8"/>
  <c r="AK133" i="8"/>
  <c r="AW97" i="8"/>
  <c r="AW66" i="8"/>
  <c r="AX4" i="8"/>
  <c r="AG103" i="8"/>
  <c r="AG72" i="8"/>
  <c r="AH10" i="8"/>
  <c r="AG31" i="8"/>
  <c r="BV69" i="8"/>
  <c r="BT69" i="8"/>
  <c r="AF153" i="8"/>
  <c r="AJ175" i="8"/>
  <c r="AV128" i="8"/>
  <c r="AF134" i="8"/>
  <c r="AF93" i="8"/>
  <c r="AL135" i="8"/>
  <c r="AF149" i="8"/>
  <c r="AG105" i="8"/>
  <c r="AH12" i="8"/>
  <c r="AG74" i="8"/>
  <c r="AD225" i="8"/>
  <c r="AF152" i="8"/>
  <c r="AF146" i="8"/>
  <c r="AY106" i="8"/>
  <c r="AZ13" i="8"/>
  <c r="AY75" i="8"/>
  <c r="AF124" i="8"/>
  <c r="BC129" i="8"/>
  <c r="AF144" i="8"/>
  <c r="AF143" i="8"/>
  <c r="AK182" i="8"/>
  <c r="AK214" i="8" s="1"/>
  <c r="AM107" i="8"/>
  <c r="AN14" i="8"/>
  <c r="AM76" i="8"/>
  <c r="AG114" i="8"/>
  <c r="AG83" i="8"/>
  <c r="AG90" i="8"/>
  <c r="AH21" i="8"/>
  <c r="AE184" i="8"/>
  <c r="AE216" i="8" s="1"/>
  <c r="AG113" i="8"/>
  <c r="AG82" i="8"/>
  <c r="AG144" i="8" s="1"/>
  <c r="AG89" i="8"/>
  <c r="AH20" i="8"/>
  <c r="AM104" i="8"/>
  <c r="AN11" i="8"/>
  <c r="AM73" i="8"/>
  <c r="AM135" i="8" s="1"/>
  <c r="AF136" i="8"/>
  <c r="AM109" i="8"/>
  <c r="AN16" i="8"/>
  <c r="AM78" i="8"/>
  <c r="AM140" i="8" s="1"/>
  <c r="AG122" i="8"/>
  <c r="AG80" i="8"/>
  <c r="AG142" i="8" s="1"/>
  <c r="AH29" i="8"/>
  <c r="AE208" i="8"/>
  <c r="AE176" i="8"/>
  <c r="AE155" i="8"/>
  <c r="AE157" i="8" s="1"/>
  <c r="AG120" i="8"/>
  <c r="AH27" i="8"/>
  <c r="AN108" i="8"/>
  <c r="AN77" i="8"/>
  <c r="AO15" i="8"/>
  <c r="AE193" i="8"/>
  <c r="DW116" i="5"/>
  <c r="CK231" i="5"/>
  <c r="CK194" i="5"/>
  <c r="BH211" i="5"/>
  <c r="BO114" i="5"/>
  <c r="BO122" i="5"/>
  <c r="CL231" i="5"/>
  <c r="CL194" i="5"/>
  <c r="DK211" i="5"/>
  <c r="BQ101" i="5"/>
  <c r="BP102" i="5"/>
  <c r="BP104" i="5" s="1"/>
  <c r="BP106" i="5"/>
  <c r="CM82" i="5"/>
  <c r="CM84" i="5" s="1"/>
  <c r="CM86" i="5"/>
  <c r="DM94" i="5"/>
  <c r="DM192" i="5" s="1"/>
  <c r="EE88" i="5"/>
  <c r="EE94" i="5" s="1"/>
  <c r="EF94" i="5" s="1"/>
  <c r="DW114" i="5"/>
  <c r="CH211" i="5"/>
  <c r="AX111" i="5"/>
  <c r="AX124" i="5" s="1"/>
  <c r="AY109" i="5"/>
  <c r="EC197" i="5"/>
  <c r="BL266" i="5"/>
  <c r="BL269" i="5" s="1"/>
  <c r="BL621" i="5"/>
  <c r="BL255" i="5"/>
  <c r="BL231" i="5"/>
  <c r="BL288" i="5"/>
  <c r="BL291" i="5" s="1"/>
  <c r="BL194" i="5"/>
  <c r="CZ211" i="5"/>
  <c r="DA206" i="5"/>
  <c r="DA211" i="5" s="1"/>
  <c r="DL240" i="5"/>
  <c r="DM239" i="5"/>
  <c r="DM240" i="5" s="1"/>
  <c r="BM86" i="5"/>
  <c r="BM82" i="5"/>
  <c r="BM84" i="5" s="1"/>
  <c r="BK255" i="5"/>
  <c r="BK266" i="5"/>
  <c r="BK269" i="5" s="1"/>
  <c r="BK288" i="5"/>
  <c r="BK291" i="5" s="1"/>
  <c r="BK621" i="5"/>
  <c r="BK231" i="5"/>
  <c r="BK194" i="5"/>
  <c r="BN101" i="3"/>
  <c r="BM102" i="3"/>
  <c r="BM104" i="3" s="1"/>
  <c r="BM106" i="3"/>
  <c r="DH208" i="3"/>
  <c r="DZ170" i="3"/>
  <c r="EA170" i="3" s="1"/>
  <c r="BU208" i="3"/>
  <c r="BV208" i="3"/>
  <c r="CU216" i="3"/>
  <c r="CV215" i="3"/>
  <c r="CV216" i="3" s="1"/>
  <c r="BW86" i="3"/>
  <c r="BW82" i="3"/>
  <c r="BW84" i="3" s="1"/>
  <c r="BJ116" i="3"/>
  <c r="DR116" i="3" s="1"/>
  <c r="DR114" i="3"/>
  <c r="CJ94" i="3"/>
  <c r="CJ170" i="3" s="1"/>
  <c r="DV88" i="3"/>
  <c r="DV94" i="3" s="1"/>
  <c r="AU111" i="3"/>
  <c r="AU124" i="3" s="1"/>
  <c r="AV109" i="3"/>
  <c r="BL122" i="3"/>
  <c r="BL114" i="3"/>
  <c r="AE229" i="9" l="1"/>
  <c r="AE233" i="9" s="1"/>
  <c r="AG184" i="9"/>
  <c r="AF218" i="9"/>
  <c r="AH111" i="9"/>
  <c r="AH86" i="9"/>
  <c r="AH148" i="9" s="1"/>
  <c r="AI18" i="9"/>
  <c r="AJ103" i="9"/>
  <c r="AP103" i="9" s="1"/>
  <c r="AJ72" i="9"/>
  <c r="AF194" i="9"/>
  <c r="AF226" i="9" s="1"/>
  <c r="AP173" i="9"/>
  <c r="AG183" i="9"/>
  <c r="AG215" i="9" s="1"/>
  <c r="AG190" i="9"/>
  <c r="AG222" i="9" s="1"/>
  <c r="AX97" i="9"/>
  <c r="AY4" i="9"/>
  <c r="AX66" i="9"/>
  <c r="AG185" i="9"/>
  <c r="AG217" i="9" s="1"/>
  <c r="AM182" i="9"/>
  <c r="AM214" i="9" s="1"/>
  <c r="AI134" i="9"/>
  <c r="AF225" i="9"/>
  <c r="AH142" i="9"/>
  <c r="AH110" i="9"/>
  <c r="AH85" i="9"/>
  <c r="AH147" i="9" s="1"/>
  <c r="AI17" i="9"/>
  <c r="AQ118" i="9"/>
  <c r="AR25" i="9"/>
  <c r="AV202" i="9"/>
  <c r="AV170" i="9"/>
  <c r="AG220" i="9"/>
  <c r="AG188" i="9"/>
  <c r="AK175" i="9"/>
  <c r="AK207" i="9" s="1"/>
  <c r="AE226" i="9"/>
  <c r="AN116" i="9"/>
  <c r="AN92" i="9"/>
  <c r="AN154" i="9" s="1"/>
  <c r="AN196" i="9" s="1"/>
  <c r="AO23" i="9"/>
  <c r="AF215" i="9"/>
  <c r="AF183" i="9"/>
  <c r="AI122" i="9"/>
  <c r="AJ29" i="9"/>
  <c r="AI80" i="9"/>
  <c r="AM102" i="9"/>
  <c r="AM71" i="9"/>
  <c r="AN9" i="9"/>
  <c r="AH91" i="9"/>
  <c r="AH115" i="9"/>
  <c r="AH84" i="9"/>
  <c r="AH146" i="9" s="1"/>
  <c r="AI22" i="9"/>
  <c r="AH205" i="9"/>
  <c r="AG136" i="9"/>
  <c r="AG93" i="9"/>
  <c r="AO135" i="9"/>
  <c r="AP73" i="9"/>
  <c r="BV73" i="9" s="1"/>
  <c r="AG189" i="9"/>
  <c r="AG221" i="9" s="1"/>
  <c r="AO181" i="9"/>
  <c r="AP181" i="9" s="1"/>
  <c r="AP139" i="9"/>
  <c r="AH113" i="9"/>
  <c r="AH89" i="9"/>
  <c r="AH151" i="9" s="1"/>
  <c r="AH82" i="9"/>
  <c r="AI20" i="9"/>
  <c r="AF210" i="9"/>
  <c r="AF178" i="9"/>
  <c r="AF155" i="9"/>
  <c r="AF157" i="9" s="1"/>
  <c r="AH105" i="9"/>
  <c r="AI12" i="9"/>
  <c r="AH74" i="9"/>
  <c r="AH31" i="9"/>
  <c r="AF185" i="9"/>
  <c r="AF217" i="9" s="1"/>
  <c r="AF222" i="9"/>
  <c r="AF190" i="9"/>
  <c r="AG124" i="9"/>
  <c r="AO212" i="9"/>
  <c r="AP212" i="9" s="1"/>
  <c r="AO180" i="9"/>
  <c r="AP180" i="9" s="1"/>
  <c r="AP138" i="9"/>
  <c r="AE197" i="9"/>
  <c r="AF220" i="9"/>
  <c r="AF188" i="9"/>
  <c r="AF227" i="9"/>
  <c r="AF195" i="9"/>
  <c r="BA106" i="9"/>
  <c r="BB13" i="9"/>
  <c r="BA75" i="9"/>
  <c r="BA137" i="9" s="1"/>
  <c r="AR11" i="9"/>
  <c r="AQ73" i="9"/>
  <c r="AQ104" i="9"/>
  <c r="AG151" i="9"/>
  <c r="AG195" i="9"/>
  <c r="AG227" i="9" s="1"/>
  <c r="AC233" i="9"/>
  <c r="BD229" i="9"/>
  <c r="AH90" i="9"/>
  <c r="AH114" i="9"/>
  <c r="AH83" i="9"/>
  <c r="AI21" i="9"/>
  <c r="AH112" i="9"/>
  <c r="AH81" i="9"/>
  <c r="AH143" i="9" s="1"/>
  <c r="AI19" i="9"/>
  <c r="AH87" i="9"/>
  <c r="AH149" i="9" s="1"/>
  <c r="AR108" i="9"/>
  <c r="AR77" i="9"/>
  <c r="AR139" i="9" s="1"/>
  <c r="AS15" i="9"/>
  <c r="AQ138" i="9"/>
  <c r="AN109" i="9"/>
  <c r="AN78" i="9"/>
  <c r="AO16" i="9"/>
  <c r="AG194" i="9"/>
  <c r="AG226" i="9" s="1"/>
  <c r="AH121" i="9"/>
  <c r="AH79" i="9"/>
  <c r="AI28" i="9"/>
  <c r="AO117" i="9"/>
  <c r="AP117" i="9" s="1"/>
  <c r="BV117" i="9" s="1"/>
  <c r="AQ24" i="9"/>
  <c r="AP24" i="9"/>
  <c r="BV24" i="9" s="1"/>
  <c r="AI120" i="9"/>
  <c r="AJ27" i="9"/>
  <c r="AF219" i="9"/>
  <c r="AF187" i="9"/>
  <c r="AL133" i="9"/>
  <c r="AY179" i="9"/>
  <c r="AY211" i="9" s="1"/>
  <c r="AZ137" i="9"/>
  <c r="AJ207" i="9"/>
  <c r="AW128" i="9"/>
  <c r="AG186" i="9"/>
  <c r="AG145" i="9"/>
  <c r="AG191" i="9"/>
  <c r="AG223" i="9" s="1"/>
  <c r="AQ139" i="9"/>
  <c r="AR107" i="9"/>
  <c r="AS14" i="9"/>
  <c r="AR76" i="9"/>
  <c r="AR138" i="9" s="1"/>
  <c r="AG216" i="8"/>
  <c r="AG184" i="8"/>
  <c r="AF178" i="8"/>
  <c r="AH103" i="8"/>
  <c r="AH72" i="8"/>
  <c r="AI10" i="8"/>
  <c r="AH31" i="8"/>
  <c r="AH120" i="8"/>
  <c r="AI27" i="8"/>
  <c r="AG152" i="8"/>
  <c r="AL209" i="8"/>
  <c r="AL177" i="8"/>
  <c r="AK175" i="8"/>
  <c r="AF219" i="8"/>
  <c r="AF222" i="8"/>
  <c r="AH110" i="8"/>
  <c r="AH85" i="8"/>
  <c r="AH147" i="8" s="1"/>
  <c r="AI17" i="8"/>
  <c r="AY137" i="8"/>
  <c r="AG124" i="8"/>
  <c r="AN104" i="8"/>
  <c r="AN73" i="8"/>
  <c r="AN135" i="8" s="1"/>
  <c r="AO11" i="8"/>
  <c r="AZ106" i="8"/>
  <c r="AZ75" i="8"/>
  <c r="AZ137" i="8" s="1"/>
  <c r="BA13" i="8"/>
  <c r="AX97" i="8"/>
  <c r="AX66" i="8"/>
  <c r="AY4" i="8"/>
  <c r="AG143" i="8"/>
  <c r="AN118" i="8"/>
  <c r="AO25" i="8"/>
  <c r="AL214" i="8"/>
  <c r="AL182" i="8"/>
  <c r="AG145" i="8"/>
  <c r="AF194" i="8"/>
  <c r="AG189" i="8"/>
  <c r="AG221" i="8" s="1"/>
  <c r="AM138" i="8"/>
  <c r="AW128" i="8"/>
  <c r="AU202" i="8"/>
  <c r="AC233" i="8"/>
  <c r="BD229" i="8"/>
  <c r="AH115" i="8"/>
  <c r="AH91" i="8"/>
  <c r="AH84" i="8"/>
  <c r="AI22" i="8"/>
  <c r="AF221" i="8"/>
  <c r="AF189" i="8"/>
  <c r="AU203" i="8"/>
  <c r="BC203" i="8" s="1"/>
  <c r="AM177" i="8"/>
  <c r="AM209" i="8" s="1"/>
  <c r="AF217" i="8"/>
  <c r="AF185" i="8"/>
  <c r="AG136" i="8"/>
  <c r="AE225" i="8"/>
  <c r="AE197" i="8"/>
  <c r="AM214" i="8"/>
  <c r="AM182" i="8"/>
  <c r="AN107" i="8"/>
  <c r="AN76" i="8"/>
  <c r="AO14" i="8"/>
  <c r="AH105" i="8"/>
  <c r="AH74" i="8"/>
  <c r="AI12" i="8"/>
  <c r="AF208" i="8"/>
  <c r="AF176" i="8"/>
  <c r="AF155" i="8"/>
  <c r="AF157" i="8" s="1"/>
  <c r="AJ207" i="8"/>
  <c r="AH205" i="8"/>
  <c r="AO92" i="8"/>
  <c r="AO116" i="8"/>
  <c r="AP116" i="8" s="1"/>
  <c r="BV116" i="8" s="1"/>
  <c r="AP23" i="8"/>
  <c r="BV23" i="8" s="1"/>
  <c r="AQ23" i="8"/>
  <c r="AD229" i="8"/>
  <c r="AD233" i="8" s="1"/>
  <c r="AG220" i="8"/>
  <c r="AG188" i="8"/>
  <c r="AH111" i="8"/>
  <c r="AH86" i="8"/>
  <c r="AH148" i="8" s="1"/>
  <c r="AI18" i="8"/>
  <c r="AG218" i="8"/>
  <c r="AG186" i="8"/>
  <c r="AH114" i="8"/>
  <c r="AH83" i="8"/>
  <c r="AH145" i="8" s="1"/>
  <c r="AH90" i="8"/>
  <c r="AI21" i="8"/>
  <c r="AF223" i="8"/>
  <c r="AF191" i="8"/>
  <c r="AH112" i="8"/>
  <c r="AH81" i="8"/>
  <c r="AH87" i="8"/>
  <c r="AH149" i="8" s="1"/>
  <c r="AI19" i="8"/>
  <c r="AG134" i="8"/>
  <c r="AG93" i="8"/>
  <c r="AG191" i="8"/>
  <c r="AG223" i="8" s="1"/>
  <c r="AQ117" i="8"/>
  <c r="AR24" i="8"/>
  <c r="AO108" i="8"/>
  <c r="AP108" i="8" s="1"/>
  <c r="BV108" i="8" s="1"/>
  <c r="AO77" i="8"/>
  <c r="AQ15" i="8"/>
  <c r="AP15" i="8"/>
  <c r="AE229" i="8"/>
  <c r="AE233" i="8" s="1"/>
  <c r="AN109" i="8"/>
  <c r="AN78" i="8"/>
  <c r="AN140" i="8" s="1"/>
  <c r="AO16" i="8"/>
  <c r="AH89" i="8"/>
  <c r="AH113" i="8"/>
  <c r="AI20" i="8"/>
  <c r="AH82" i="8"/>
  <c r="AF195" i="8"/>
  <c r="AG141" i="8"/>
  <c r="AM102" i="8"/>
  <c r="AN9" i="8"/>
  <c r="AM71" i="8"/>
  <c r="AG153" i="8"/>
  <c r="AG190" i="8"/>
  <c r="AF184" i="8"/>
  <c r="AF216" i="8" s="1"/>
  <c r="AN139" i="8"/>
  <c r="AH122" i="8"/>
  <c r="AI29" i="8"/>
  <c r="AH80" i="8"/>
  <c r="AH142" i="8" s="1"/>
  <c r="AG151" i="8"/>
  <c r="AF218" i="8"/>
  <c r="AF186" i="8"/>
  <c r="AF188" i="8"/>
  <c r="AV170" i="8"/>
  <c r="AV202" i="8" s="1"/>
  <c r="AH121" i="8"/>
  <c r="AH79" i="8"/>
  <c r="AH141" i="8" s="1"/>
  <c r="AI28" i="8"/>
  <c r="AL133" i="8"/>
  <c r="AM181" i="8"/>
  <c r="AM213" i="8" s="1"/>
  <c r="BM88" i="5"/>
  <c r="DW86" i="5"/>
  <c r="CL206" i="5"/>
  <c r="CL211" i="5" s="1"/>
  <c r="CL197" i="5"/>
  <c r="CM88" i="5"/>
  <c r="EA86" i="5"/>
  <c r="BK258" i="5"/>
  <c r="BK620" i="5"/>
  <c r="BK622" i="5" s="1"/>
  <c r="BP114" i="5"/>
  <c r="BP116" i="5" s="1"/>
  <c r="BP122" i="5"/>
  <c r="BK206" i="5"/>
  <c r="BK197" i="5"/>
  <c r="BL258" i="5"/>
  <c r="BL620" i="5"/>
  <c r="BL622" i="5" s="1"/>
  <c r="BL197" i="5"/>
  <c r="BL206" i="5"/>
  <c r="BL211" i="5" s="1"/>
  <c r="BR101" i="5"/>
  <c r="BQ106" i="5"/>
  <c r="BQ102" i="5"/>
  <c r="BQ104" i="5" s="1"/>
  <c r="BO116" i="5"/>
  <c r="CK206" i="5"/>
  <c r="CK197" i="5"/>
  <c r="AY111" i="5"/>
  <c r="AY124" i="5" s="1"/>
  <c r="AZ109" i="5"/>
  <c r="DM231" i="5"/>
  <c r="DM194" i="5"/>
  <c r="DN192" i="5"/>
  <c r="DN194" i="5" s="1"/>
  <c r="DN197" i="5" s="1"/>
  <c r="EE192" i="5"/>
  <c r="AV111" i="3"/>
  <c r="AV124" i="3" s="1"/>
  <c r="AW109" i="3"/>
  <c r="BW88" i="3"/>
  <c r="DT86" i="3"/>
  <c r="DY94" i="3"/>
  <c r="CJ208" i="3"/>
  <c r="DV170" i="3"/>
  <c r="BM114" i="3"/>
  <c r="BM116" i="3" s="1"/>
  <c r="BM122" i="3"/>
  <c r="BL116" i="3"/>
  <c r="BO101" i="3"/>
  <c r="BN106" i="3"/>
  <c r="BN102" i="3"/>
  <c r="BN104" i="3" s="1"/>
  <c r="AF229" i="9" l="1"/>
  <c r="AF233" i="9" s="1"/>
  <c r="BB106" i="9"/>
  <c r="BC106" i="9" s="1"/>
  <c r="BT106" i="9" s="1"/>
  <c r="BC13" i="9"/>
  <c r="BT13" i="9" s="1"/>
  <c r="BB75" i="9"/>
  <c r="AI105" i="9"/>
  <c r="AJ12" i="9"/>
  <c r="AI74" i="9"/>
  <c r="AI31" i="9"/>
  <c r="AH193" i="9"/>
  <c r="AH225" i="9" s="1"/>
  <c r="AO209" i="9"/>
  <c r="AP209" i="9" s="1"/>
  <c r="AO177" i="9"/>
  <c r="AP177" i="9" s="1"/>
  <c r="AP135" i="9"/>
  <c r="AJ134" i="9"/>
  <c r="AW170" i="9"/>
  <c r="AQ117" i="9"/>
  <c r="AR24" i="9"/>
  <c r="AQ180" i="9"/>
  <c r="AI90" i="9"/>
  <c r="AI114" i="9"/>
  <c r="AI83" i="9"/>
  <c r="AI145" i="9" s="1"/>
  <c r="AJ21" i="9"/>
  <c r="AH124" i="9"/>
  <c r="AR118" i="9"/>
  <c r="AS25" i="9"/>
  <c r="AH216" i="9"/>
  <c r="AH184" i="9"/>
  <c r="AX128" i="9"/>
  <c r="BV103" i="9"/>
  <c r="BT103" i="9"/>
  <c r="AG216" i="9"/>
  <c r="BA179" i="9"/>
  <c r="BA211" i="9" s="1"/>
  <c r="AH144" i="9"/>
  <c r="AQ181" i="9"/>
  <c r="AH145" i="9"/>
  <c r="AN71" i="9"/>
  <c r="AO9" i="9"/>
  <c r="AN102" i="9"/>
  <c r="AZ179" i="9"/>
  <c r="AZ211" i="9" s="1"/>
  <c r="AR181" i="9"/>
  <c r="AR213" i="9" s="1"/>
  <c r="AP205" i="9"/>
  <c r="AM133" i="9"/>
  <c r="AO116" i="9"/>
  <c r="AP116" i="9" s="1"/>
  <c r="BV116" i="9" s="1"/>
  <c r="AO92" i="9"/>
  <c r="AQ23" i="9"/>
  <c r="AP23" i="9"/>
  <c r="BV23" i="9" s="1"/>
  <c r="AI110" i="9"/>
  <c r="AI85" i="9"/>
  <c r="AJ17" i="9"/>
  <c r="AJ18" i="9"/>
  <c r="AI111" i="9"/>
  <c r="AI86" i="9"/>
  <c r="AH185" i="9"/>
  <c r="AH217" i="9" s="1"/>
  <c r="AH136" i="9"/>
  <c r="AH93" i="9"/>
  <c r="AL175" i="9"/>
  <c r="AS108" i="9"/>
  <c r="AS77" i="9"/>
  <c r="AT15" i="9"/>
  <c r="AG193" i="9"/>
  <c r="AG225" i="9" s="1"/>
  <c r="AG210" i="9"/>
  <c r="AG178" i="9"/>
  <c r="AG155" i="9"/>
  <c r="AR180" i="9"/>
  <c r="AR212" i="9" s="1"/>
  <c r="AO109" i="9"/>
  <c r="AP109" i="9" s="1"/>
  <c r="BV109" i="9" s="1"/>
  <c r="AQ16" i="9"/>
  <c r="AO78" i="9"/>
  <c r="AP16" i="9"/>
  <c r="BV16" i="9" s="1"/>
  <c r="AS107" i="9"/>
  <c r="AT14" i="9"/>
  <c r="AS76" i="9"/>
  <c r="AG219" i="9"/>
  <c r="AG187" i="9"/>
  <c r="AH141" i="9"/>
  <c r="AN140" i="9"/>
  <c r="AH152" i="9"/>
  <c r="AF197" i="9"/>
  <c r="AP72" i="9"/>
  <c r="AO213" i="9"/>
  <c r="AP213" i="9" s="1"/>
  <c r="AI115" i="9"/>
  <c r="AI84" i="9"/>
  <c r="AI146" i="9" s="1"/>
  <c r="AJ22" i="9"/>
  <c r="AI91" i="9"/>
  <c r="AI153" i="9" s="1"/>
  <c r="AH221" i="9"/>
  <c r="AH189" i="9"/>
  <c r="AI208" i="9"/>
  <c r="AI176" i="9"/>
  <c r="AP134" i="9"/>
  <c r="AH190" i="9"/>
  <c r="AH222" i="9" s="1"/>
  <c r="AH153" i="9"/>
  <c r="AH191" i="9"/>
  <c r="AH223" i="9" s="1"/>
  <c r="AQ135" i="9"/>
  <c r="AH220" i="9"/>
  <c r="AH188" i="9"/>
  <c r="AI142" i="9"/>
  <c r="AY97" i="9"/>
  <c r="AZ4" i="9"/>
  <c r="AY66" i="9"/>
  <c r="AI121" i="9"/>
  <c r="AJ28" i="9"/>
  <c r="AI79" i="9"/>
  <c r="AI141" i="9" s="1"/>
  <c r="AG218" i="9"/>
  <c r="AJ120" i="9"/>
  <c r="AK27" i="9"/>
  <c r="AI112" i="9"/>
  <c r="AI81" i="9"/>
  <c r="AI87" i="9"/>
  <c r="AI149" i="9" s="1"/>
  <c r="AJ19" i="9"/>
  <c r="AR73" i="9"/>
  <c r="AR135" i="9" s="1"/>
  <c r="AS11" i="9"/>
  <c r="AR104" i="9"/>
  <c r="AI113" i="9"/>
  <c r="AI89" i="9"/>
  <c r="AI151" i="9" s="1"/>
  <c r="AI82" i="9"/>
  <c r="AI144" i="9" s="1"/>
  <c r="AJ20" i="9"/>
  <c r="AJ80" i="9"/>
  <c r="AJ122" i="9"/>
  <c r="AK29" i="9"/>
  <c r="AG183" i="8"/>
  <c r="AG193" i="8"/>
  <c r="AG225" i="8" s="1"/>
  <c r="AG222" i="8"/>
  <c r="AO139" i="8"/>
  <c r="AP77" i="8"/>
  <c r="BV77" i="8" s="1"/>
  <c r="AG176" i="8"/>
  <c r="AG155" i="8"/>
  <c r="AO107" i="8"/>
  <c r="AP107" i="8" s="1"/>
  <c r="BV107" i="8" s="1"/>
  <c r="AP14" i="8"/>
  <c r="BV14" i="8" s="1"/>
  <c r="AO76" i="8"/>
  <c r="AQ14" i="8"/>
  <c r="AX128" i="8"/>
  <c r="AK207" i="8"/>
  <c r="AI72" i="8"/>
  <c r="AI103" i="8"/>
  <c r="AJ10" i="8"/>
  <c r="AI31" i="8"/>
  <c r="AG178" i="8"/>
  <c r="AN209" i="8"/>
  <c r="AN177" i="8"/>
  <c r="AL175" i="8"/>
  <c r="AH184" i="8"/>
  <c r="AG195" i="8"/>
  <c r="AG227" i="8" s="1"/>
  <c r="AH151" i="8"/>
  <c r="AN138" i="8"/>
  <c r="AO118" i="8"/>
  <c r="AP118" i="8" s="1"/>
  <c r="BV118" i="8" s="1"/>
  <c r="AP25" i="8"/>
  <c r="BV25" i="8" s="1"/>
  <c r="AQ25" i="8"/>
  <c r="AI110" i="8"/>
  <c r="AI85" i="8"/>
  <c r="AI147" i="8" s="1"/>
  <c r="AJ17" i="8"/>
  <c r="AH134" i="8"/>
  <c r="AH93" i="8"/>
  <c r="AI121" i="8"/>
  <c r="AI79" i="8"/>
  <c r="AI141" i="8" s="1"/>
  <c r="AJ28" i="8"/>
  <c r="AO109" i="8"/>
  <c r="AP109" i="8" s="1"/>
  <c r="BV109" i="8" s="1"/>
  <c r="AO78" i="8"/>
  <c r="AQ16" i="8"/>
  <c r="AP16" i="8"/>
  <c r="BV16" i="8" s="1"/>
  <c r="AQ116" i="8"/>
  <c r="AQ92" i="8"/>
  <c r="AR23" i="8"/>
  <c r="AH124" i="8"/>
  <c r="AQ108" i="8"/>
  <c r="AQ77" i="8"/>
  <c r="AR15" i="8"/>
  <c r="AI114" i="8"/>
  <c r="AI83" i="8"/>
  <c r="AI145" i="8" s="1"/>
  <c r="AI90" i="8"/>
  <c r="AI152" i="8" s="1"/>
  <c r="AJ21" i="8"/>
  <c r="AN182" i="8"/>
  <c r="AN214" i="8" s="1"/>
  <c r="AI112" i="8"/>
  <c r="AI87" i="8"/>
  <c r="AI81" i="8"/>
  <c r="AI143" i="8" s="1"/>
  <c r="AJ19" i="8"/>
  <c r="AH152" i="8"/>
  <c r="AH190" i="8"/>
  <c r="AH222" i="8" s="1"/>
  <c r="AF197" i="8"/>
  <c r="AI91" i="8"/>
  <c r="AI115" i="8"/>
  <c r="AI84" i="8"/>
  <c r="AJ22" i="8"/>
  <c r="AF226" i="8"/>
  <c r="BA106" i="8"/>
  <c r="BB13" i="8"/>
  <c r="BA75" i="8"/>
  <c r="BA137" i="8" s="1"/>
  <c r="AH189" i="8"/>
  <c r="AH221" i="8" s="1"/>
  <c r="AN102" i="8"/>
  <c r="AN71" i="8"/>
  <c r="AO9" i="8"/>
  <c r="AH223" i="8"/>
  <c r="AH191" i="8"/>
  <c r="AH146" i="8"/>
  <c r="AW170" i="8"/>
  <c r="AZ211" i="8"/>
  <c r="AZ179" i="8"/>
  <c r="AG194" i="8"/>
  <c r="AG226" i="8" s="1"/>
  <c r="AI122" i="8"/>
  <c r="AI80" i="8"/>
  <c r="AI142" i="8" s="1"/>
  <c r="AJ29" i="8"/>
  <c r="AR117" i="8"/>
  <c r="AS24" i="8"/>
  <c r="AI111" i="8"/>
  <c r="AI86" i="8"/>
  <c r="AJ18" i="8"/>
  <c r="AH215" i="8"/>
  <c r="AH183" i="8"/>
  <c r="AM133" i="8"/>
  <c r="AN181" i="8"/>
  <c r="AN213" i="8" s="1"/>
  <c r="AH187" i="8"/>
  <c r="AH219" i="8" s="1"/>
  <c r="AH143" i="8"/>
  <c r="AO154" i="8"/>
  <c r="AP92" i="8"/>
  <c r="AI105" i="8"/>
  <c r="AI74" i="8"/>
  <c r="AI136" i="8" s="1"/>
  <c r="AJ12" i="8"/>
  <c r="AH153" i="8"/>
  <c r="AG187" i="8"/>
  <c r="AG185" i="8"/>
  <c r="AI120" i="8"/>
  <c r="AJ27" i="8"/>
  <c r="AF210" i="8"/>
  <c r="AI113" i="8"/>
  <c r="AI89" i="8"/>
  <c r="AI82" i="8"/>
  <c r="AJ20" i="8"/>
  <c r="AF220" i="8"/>
  <c r="AF227" i="8"/>
  <c r="AH144" i="8"/>
  <c r="BV15" i="8"/>
  <c r="BT15" i="8"/>
  <c r="AP205" i="8"/>
  <c r="AH136" i="8"/>
  <c r="AM180" i="8"/>
  <c r="AM212" i="8" s="1"/>
  <c r="AY97" i="8"/>
  <c r="AY66" i="8"/>
  <c r="AZ4" i="8"/>
  <c r="AO104" i="8"/>
  <c r="AP104" i="8" s="1"/>
  <c r="BV104" i="8" s="1"/>
  <c r="AO73" i="8"/>
  <c r="AP11" i="8"/>
  <c r="BV11" i="8" s="1"/>
  <c r="AQ11" i="8"/>
  <c r="AY179" i="8"/>
  <c r="AY211" i="8" s="1"/>
  <c r="EE194" i="5"/>
  <c r="EP192" i="5"/>
  <c r="EP194" i="5" s="1"/>
  <c r="EP197" i="5" s="1"/>
  <c r="EO192" i="5"/>
  <c r="EO194" i="5" s="1"/>
  <c r="EO197" i="5" s="1"/>
  <c r="EF192" i="5"/>
  <c r="BS101" i="5"/>
  <c r="BR106" i="5"/>
  <c r="BR102" i="5"/>
  <c r="BR104" i="5" s="1"/>
  <c r="BQ114" i="5"/>
  <c r="BQ116" i="5" s="1"/>
  <c r="BQ122" i="5"/>
  <c r="DN231" i="5"/>
  <c r="CK211" i="5"/>
  <c r="BK211" i="5"/>
  <c r="AZ111" i="5"/>
  <c r="DU109" i="5"/>
  <c r="BB109" i="5"/>
  <c r="DM206" i="5"/>
  <c r="DM197" i="5"/>
  <c r="CM94" i="5"/>
  <c r="CM192" i="5" s="1"/>
  <c r="EA88" i="5"/>
  <c r="EA94" i="5" s="1"/>
  <c r="BM94" i="5"/>
  <c r="BM192" i="5" s="1"/>
  <c r="DW88" i="5"/>
  <c r="DW94" i="5" s="1"/>
  <c r="EI170" i="3"/>
  <c r="DY170" i="3"/>
  <c r="BP101" i="3"/>
  <c r="BO106" i="3"/>
  <c r="BO102" i="3"/>
  <c r="BO104" i="3" s="1"/>
  <c r="BN114" i="3"/>
  <c r="BN116" i="3" s="1"/>
  <c r="BN122" i="3"/>
  <c r="DZ208" i="3"/>
  <c r="DX208" i="3"/>
  <c r="DV208" i="3"/>
  <c r="BW94" i="3"/>
  <c r="BW170" i="3" s="1"/>
  <c r="DT88" i="3"/>
  <c r="DT94" i="3" s="1"/>
  <c r="DP109" i="3"/>
  <c r="AW111" i="3"/>
  <c r="AY109" i="3"/>
  <c r="AI148" i="9" l="1"/>
  <c r="AO154" i="9"/>
  <c r="AP92" i="9"/>
  <c r="AI225" i="9"/>
  <c r="AI193" i="9"/>
  <c r="AI143" i="9"/>
  <c r="AY128" i="9"/>
  <c r="AO140" i="9"/>
  <c r="AP78" i="9"/>
  <c r="BV78" i="9" s="1"/>
  <c r="AL207" i="9"/>
  <c r="AQ212" i="9"/>
  <c r="AJ208" i="9"/>
  <c r="AJ176" i="9"/>
  <c r="AI136" i="9"/>
  <c r="AI93" i="9"/>
  <c r="AI191" i="9"/>
  <c r="AI223" i="9" s="1"/>
  <c r="AQ109" i="9"/>
  <c r="AR16" i="9"/>
  <c r="AQ78" i="9"/>
  <c r="AJ105" i="9"/>
  <c r="AJ124" i="9" s="1"/>
  <c r="AJ74" i="9"/>
  <c r="AK12" i="9"/>
  <c r="AJ31" i="9"/>
  <c r="AI220" i="9"/>
  <c r="AI188" i="9"/>
  <c r="AG229" i="9"/>
  <c r="AG233" i="9" s="1"/>
  <c r="AX202" i="9"/>
  <c r="AX170" i="9"/>
  <c r="AZ97" i="9"/>
  <c r="AZ66" i="9"/>
  <c r="BA4" i="9"/>
  <c r="AH183" i="9"/>
  <c r="AH215" i="9" s="1"/>
  <c r="AK122" i="9"/>
  <c r="AK80" i="9"/>
  <c r="AL29" i="9"/>
  <c r="AK120" i="9"/>
  <c r="AL27" i="9"/>
  <c r="BV72" i="9"/>
  <c r="BT72" i="9"/>
  <c r="AJ110" i="9"/>
  <c r="AJ85" i="9"/>
  <c r="AJ147" i="9" s="1"/>
  <c r="AK17" i="9"/>
  <c r="AM175" i="9"/>
  <c r="AQ213" i="9"/>
  <c r="AS118" i="9"/>
  <c r="AT25" i="9"/>
  <c r="AJ114" i="9"/>
  <c r="AJ83" i="9"/>
  <c r="AK21" i="9"/>
  <c r="AJ90" i="9"/>
  <c r="AI218" i="9"/>
  <c r="AI186" i="9"/>
  <c r="AI216" i="9"/>
  <c r="AI184" i="9"/>
  <c r="AP208" i="9"/>
  <c r="AJ111" i="9"/>
  <c r="AK18" i="9"/>
  <c r="AJ86" i="9"/>
  <c r="AJ148" i="9" s="1"/>
  <c r="AR117" i="9"/>
  <c r="AS24" i="9"/>
  <c r="AT108" i="9"/>
  <c r="AT77" i="9"/>
  <c r="AT139" i="9" s="1"/>
  <c r="AU15" i="9"/>
  <c r="AI147" i="9"/>
  <c r="AO71" i="9"/>
  <c r="AP9" i="9"/>
  <c r="AQ9" i="9"/>
  <c r="AO102" i="9"/>
  <c r="AI187" i="9"/>
  <c r="AI219" i="9" s="1"/>
  <c r="AI124" i="9"/>
  <c r="AN214" i="9"/>
  <c r="AN182" i="9"/>
  <c r="AH227" i="9"/>
  <c r="AH195" i="9"/>
  <c r="AJ142" i="9"/>
  <c r="AS104" i="9"/>
  <c r="AS73" i="9"/>
  <c r="AT11" i="9"/>
  <c r="AQ177" i="9"/>
  <c r="AS138" i="9"/>
  <c r="AS139" i="9"/>
  <c r="AH210" i="9"/>
  <c r="AH178" i="9"/>
  <c r="AH155" i="9"/>
  <c r="AN133" i="9"/>
  <c r="AH218" i="9"/>
  <c r="AH186" i="9"/>
  <c r="BB137" i="9"/>
  <c r="BC75" i="9"/>
  <c r="BT75" i="9" s="1"/>
  <c r="AI183" i="9"/>
  <c r="AI215" i="9" s="1"/>
  <c r="AI195" i="9"/>
  <c r="AI227" i="9" s="1"/>
  <c r="AT107" i="9"/>
  <c r="AT76" i="9"/>
  <c r="AT138" i="9" s="1"/>
  <c r="AU14" i="9"/>
  <c r="AR209" i="9"/>
  <c r="AR177" i="9"/>
  <c r="AG157" i="9"/>
  <c r="AG159" i="9"/>
  <c r="AI152" i="9"/>
  <c r="AJ89" i="9"/>
  <c r="AJ113" i="9"/>
  <c r="AK20" i="9"/>
  <c r="AJ82" i="9"/>
  <c r="AJ112" i="9"/>
  <c r="AJ87" i="9"/>
  <c r="AJ149" i="9" s="1"/>
  <c r="AK19" i="9"/>
  <c r="AJ81" i="9"/>
  <c r="AJ121" i="9"/>
  <c r="AK28" i="9"/>
  <c r="AJ79" i="9"/>
  <c r="AJ141" i="9" s="1"/>
  <c r="AJ115" i="9"/>
  <c r="AJ84" i="9"/>
  <c r="AK22" i="9"/>
  <c r="AJ91" i="9"/>
  <c r="AJ153" i="9" s="1"/>
  <c r="AH226" i="9"/>
  <c r="AH194" i="9"/>
  <c r="AG197" i="9"/>
  <c r="AQ116" i="9"/>
  <c r="AQ92" i="9"/>
  <c r="AR23" i="9"/>
  <c r="AH187" i="9"/>
  <c r="AH219" i="9" s="1"/>
  <c r="AW202" i="9"/>
  <c r="AO135" i="8"/>
  <c r="AP73" i="8"/>
  <c r="BV73" i="8" s="1"/>
  <c r="AH178" i="8"/>
  <c r="AH210" i="8" s="1"/>
  <c r="AH195" i="8"/>
  <c r="AH227" i="8" s="1"/>
  <c r="AH185" i="8"/>
  <c r="AH217" i="8" s="1"/>
  <c r="AJ122" i="8"/>
  <c r="AJ80" i="8"/>
  <c r="AJ142" i="8" s="1"/>
  <c r="AK29" i="8"/>
  <c r="AI146" i="8"/>
  <c r="AJ112" i="8"/>
  <c r="AJ87" i="8"/>
  <c r="AJ149" i="8" s="1"/>
  <c r="AJ81" i="8"/>
  <c r="AJ143" i="8" s="1"/>
  <c r="AK19" i="8"/>
  <c r="AQ139" i="8"/>
  <c r="AO140" i="8"/>
  <c r="AP78" i="8"/>
  <c r="BV78" i="8" s="1"/>
  <c r="AH176" i="8"/>
  <c r="AH155" i="8"/>
  <c r="AH193" i="8"/>
  <c r="AH225" i="8" s="1"/>
  <c r="AJ105" i="8"/>
  <c r="AJ74" i="8"/>
  <c r="AK12" i="8"/>
  <c r="AI149" i="8"/>
  <c r="AG217" i="8"/>
  <c r="AJ114" i="8"/>
  <c r="AJ90" i="8"/>
  <c r="AJ83" i="8"/>
  <c r="AK21" i="8"/>
  <c r="AR116" i="8"/>
  <c r="AR92" i="8"/>
  <c r="AR154" i="8" s="1"/>
  <c r="AR196" i="8" s="1"/>
  <c r="AS23" i="8"/>
  <c r="AI183" i="8"/>
  <c r="AI215" i="8" s="1"/>
  <c r="AG210" i="8"/>
  <c r="AG159" i="8"/>
  <c r="AG157" i="8"/>
  <c r="AI189" i="8"/>
  <c r="AI221" i="8" s="1"/>
  <c r="AI144" i="8"/>
  <c r="AJ111" i="8"/>
  <c r="AJ86" i="8"/>
  <c r="AJ148" i="8" s="1"/>
  <c r="AK18" i="8"/>
  <c r="AI148" i="8"/>
  <c r="AW202" i="8"/>
  <c r="AN133" i="8"/>
  <c r="BB106" i="8"/>
  <c r="BC106" i="8" s="1"/>
  <c r="BT106" i="8" s="1"/>
  <c r="BB75" i="8"/>
  <c r="BC13" i="8"/>
  <c r="BT13" i="8" s="1"/>
  <c r="AI226" i="8"/>
  <c r="AI194" i="8"/>
  <c r="AQ154" i="8"/>
  <c r="AN212" i="8"/>
  <c r="AN180" i="8"/>
  <c r="AH216" i="8"/>
  <c r="AQ107" i="8"/>
  <c r="AQ76" i="8"/>
  <c r="AR14" i="8"/>
  <c r="AG197" i="8"/>
  <c r="AJ110" i="8"/>
  <c r="AJ85" i="8"/>
  <c r="AJ147" i="8" s="1"/>
  <c r="AK17" i="8"/>
  <c r="AI210" i="8"/>
  <c r="AI178" i="8"/>
  <c r="AX170" i="8"/>
  <c r="AH186" i="8"/>
  <c r="AO196" i="8"/>
  <c r="AP196" i="8" s="1"/>
  <c r="AP154" i="8"/>
  <c r="AI187" i="8"/>
  <c r="AI219" i="8" s="1"/>
  <c r="AJ103" i="8"/>
  <c r="AP103" i="8" s="1"/>
  <c r="AJ72" i="8"/>
  <c r="AJ31" i="8"/>
  <c r="AO138" i="8"/>
  <c r="AP76" i="8"/>
  <c r="BV76" i="8" s="1"/>
  <c r="AG208" i="8"/>
  <c r="AI216" i="8"/>
  <c r="AI184" i="8"/>
  <c r="AI185" i="8"/>
  <c r="AI217" i="8" s="1"/>
  <c r="AZ97" i="8"/>
  <c r="AZ66" i="8"/>
  <c r="BA4" i="8"/>
  <c r="AJ113" i="8"/>
  <c r="AJ82" i="8"/>
  <c r="AJ89" i="8"/>
  <c r="AK20" i="8"/>
  <c r="BA179" i="8"/>
  <c r="BA211" i="8" s="1"/>
  <c r="AQ104" i="8"/>
  <c r="AQ73" i="8"/>
  <c r="AR11" i="8"/>
  <c r="AG219" i="8"/>
  <c r="AS117" i="8"/>
  <c r="AT24" i="8"/>
  <c r="AH220" i="8"/>
  <c r="AH188" i="8"/>
  <c r="AQ118" i="8"/>
  <c r="AR25" i="8"/>
  <c r="AI124" i="8"/>
  <c r="AI153" i="8"/>
  <c r="AJ121" i="8"/>
  <c r="AJ79" i="8"/>
  <c r="AK28" i="8"/>
  <c r="AY128" i="8"/>
  <c r="AQ9" i="8"/>
  <c r="AP9" i="8"/>
  <c r="AO71" i="8"/>
  <c r="AO102" i="8"/>
  <c r="AI151" i="8"/>
  <c r="AJ120" i="8"/>
  <c r="AK27" i="8"/>
  <c r="AM207" i="8"/>
  <c r="AM175" i="8"/>
  <c r="AF229" i="8"/>
  <c r="AF233" i="8" s="1"/>
  <c r="AJ115" i="8"/>
  <c r="AJ91" i="8"/>
  <c r="AJ153" i="8" s="1"/>
  <c r="AJ84" i="8"/>
  <c r="AJ146" i="8" s="1"/>
  <c r="AK22" i="8"/>
  <c r="AH226" i="8"/>
  <c r="AH194" i="8"/>
  <c r="AR108" i="8"/>
  <c r="AR77" i="8"/>
  <c r="AR139" i="8" s="1"/>
  <c r="AS15" i="8"/>
  <c r="AQ109" i="8"/>
  <c r="AQ78" i="8"/>
  <c r="AR16" i="8"/>
  <c r="AL207" i="8"/>
  <c r="AI134" i="8"/>
  <c r="AI93" i="8"/>
  <c r="AP72" i="8"/>
  <c r="AO181" i="8"/>
  <c r="AP181" i="8" s="1"/>
  <c r="AP139" i="8"/>
  <c r="AG215" i="8"/>
  <c r="DX94" i="5"/>
  <c r="DZ94" i="5"/>
  <c r="BR122" i="5"/>
  <c r="BR114" i="5"/>
  <c r="DM211" i="5"/>
  <c r="DN206" i="5"/>
  <c r="DN211" i="5" s="1"/>
  <c r="BT101" i="5"/>
  <c r="BS106" i="5"/>
  <c r="BS102" i="5"/>
  <c r="BS104" i="5" s="1"/>
  <c r="BM288" i="5"/>
  <c r="BM291" i="5" s="1"/>
  <c r="BM621" i="5"/>
  <c r="BM266" i="5"/>
  <c r="BM269" i="5" s="1"/>
  <c r="BM231" i="5"/>
  <c r="BM255" i="5"/>
  <c r="BM194" i="5"/>
  <c r="DW192" i="5"/>
  <c r="EK192" i="5"/>
  <c r="BN192" i="5"/>
  <c r="BN194" i="5" s="1"/>
  <c r="BN197" i="5" s="1"/>
  <c r="EB94" i="5"/>
  <c r="ED94" i="5"/>
  <c r="AZ124" i="5"/>
  <c r="DU124" i="5" s="1"/>
  <c r="DV124" i="5" s="1"/>
  <c r="DU111" i="5"/>
  <c r="BB111" i="5"/>
  <c r="BC109" i="5"/>
  <c r="CM231" i="5"/>
  <c r="CM194" i="5"/>
  <c r="CN192" i="5"/>
  <c r="CN194" i="5" s="1"/>
  <c r="CN197" i="5" s="1"/>
  <c r="EA192" i="5"/>
  <c r="EE197" i="5"/>
  <c r="EF194" i="5"/>
  <c r="EF197" i="5" s="1"/>
  <c r="EA208" i="3"/>
  <c r="AW124" i="3"/>
  <c r="DP124" i="3" s="1"/>
  <c r="DQ124" i="3" s="1"/>
  <c r="DP111" i="3"/>
  <c r="DY208" i="3"/>
  <c r="AY111" i="3"/>
  <c r="AZ109" i="3"/>
  <c r="BO122" i="3"/>
  <c r="BO114" i="3"/>
  <c r="BO116" i="3" s="1"/>
  <c r="BQ101" i="3"/>
  <c r="BP106" i="3"/>
  <c r="BP102" i="3"/>
  <c r="BP104" i="3" s="1"/>
  <c r="DU94" i="3"/>
  <c r="DW94" i="3"/>
  <c r="BW208" i="3"/>
  <c r="DT170" i="3"/>
  <c r="BX170" i="3"/>
  <c r="AJ144" i="9" l="1"/>
  <c r="AS181" i="9"/>
  <c r="AP102" i="9"/>
  <c r="AT181" i="9"/>
  <c r="AT213" i="9" s="1"/>
  <c r="AK86" i="9"/>
  <c r="AK111" i="9"/>
  <c r="AL18" i="9"/>
  <c r="AK105" i="9"/>
  <c r="AK74" i="9"/>
  <c r="AL12" i="9"/>
  <c r="AK31" i="9"/>
  <c r="AJ191" i="9"/>
  <c r="AJ223" i="9" s="1"/>
  <c r="AT104" i="9"/>
  <c r="AT73" i="9"/>
  <c r="AU11" i="9"/>
  <c r="AI221" i="9"/>
  <c r="AI189" i="9"/>
  <c r="AK110" i="9"/>
  <c r="AK85" i="9"/>
  <c r="AK147" i="9" s="1"/>
  <c r="AL17" i="9"/>
  <c r="AL122" i="9"/>
  <c r="AM29" i="9"/>
  <c r="AL80" i="9"/>
  <c r="AJ215" i="9"/>
  <c r="AJ183" i="9"/>
  <c r="AK113" i="9"/>
  <c r="AK89" i="9"/>
  <c r="AK151" i="9" s="1"/>
  <c r="AL20" i="9"/>
  <c r="AK82" i="9"/>
  <c r="AQ102" i="9"/>
  <c r="AQ71" i="9"/>
  <c r="AR9" i="9"/>
  <c r="AJ136" i="9"/>
  <c r="AJ93" i="9"/>
  <c r="AY202" i="9"/>
  <c r="AY170" i="9"/>
  <c r="AI190" i="9"/>
  <c r="AK121" i="9"/>
  <c r="AL28" i="9"/>
  <c r="AK79" i="9"/>
  <c r="AK141" i="9" s="1"/>
  <c r="AN175" i="9"/>
  <c r="BV9" i="9"/>
  <c r="AI217" i="9"/>
  <c r="AI185" i="9"/>
  <c r="AJ216" i="9"/>
  <c r="AJ184" i="9"/>
  <c r="AJ151" i="9"/>
  <c r="AO133" i="9"/>
  <c r="AP71" i="9"/>
  <c r="AJ152" i="9"/>
  <c r="AI178" i="9"/>
  <c r="AI155" i="9"/>
  <c r="AO214" i="9"/>
  <c r="AP214" i="9" s="1"/>
  <c r="AO182" i="9"/>
  <c r="AP182" i="9" s="1"/>
  <c r="AP140" i="9"/>
  <c r="AS180" i="9"/>
  <c r="AJ143" i="9"/>
  <c r="AH159" i="9"/>
  <c r="AH157" i="9"/>
  <c r="AK114" i="9"/>
  <c r="AK83" i="9"/>
  <c r="AL21" i="9"/>
  <c r="AK90" i="9"/>
  <c r="AL120" i="9"/>
  <c r="AM27" i="9"/>
  <c r="BA97" i="9"/>
  <c r="BA66" i="9"/>
  <c r="BB4" i="9"/>
  <c r="AQ140" i="9"/>
  <c r="AR116" i="9"/>
  <c r="AR92" i="9"/>
  <c r="AR154" i="9" s="1"/>
  <c r="AR196" i="9" s="1"/>
  <c r="AS23" i="9"/>
  <c r="AQ154" i="9"/>
  <c r="AJ195" i="9"/>
  <c r="AJ227" i="9" s="1"/>
  <c r="AK112" i="9"/>
  <c r="AK87" i="9"/>
  <c r="AK149" i="9" s="1"/>
  <c r="AL19" i="9"/>
  <c r="AK81" i="9"/>
  <c r="AK143" i="9" s="1"/>
  <c r="AI194" i="9"/>
  <c r="AI197" i="9" s="1"/>
  <c r="AU76" i="9"/>
  <c r="AU107" i="9"/>
  <c r="AV14" i="9"/>
  <c r="BB211" i="9"/>
  <c r="BC211" i="9" s="1"/>
  <c r="BB179" i="9"/>
  <c r="BC179" i="9" s="1"/>
  <c r="BC137" i="9"/>
  <c r="AH197" i="9"/>
  <c r="AQ209" i="9"/>
  <c r="AS117" i="9"/>
  <c r="AT24" i="9"/>
  <c r="AJ145" i="9"/>
  <c r="AM207" i="9"/>
  <c r="AZ128" i="9"/>
  <c r="AR109" i="9"/>
  <c r="AS16" i="9"/>
  <c r="AR78" i="9"/>
  <c r="AR140" i="9" s="1"/>
  <c r="AP176" i="9"/>
  <c r="AH229" i="9"/>
  <c r="AH233" i="9" s="1"/>
  <c r="AK115" i="9"/>
  <c r="AK84" i="9"/>
  <c r="AK91" i="9"/>
  <c r="AK153" i="9" s="1"/>
  <c r="AL22" i="9"/>
  <c r="AT212" i="9"/>
  <c r="AT180" i="9"/>
  <c r="AJ146" i="9"/>
  <c r="AS135" i="9"/>
  <c r="AU108" i="9"/>
  <c r="AU77" i="9"/>
  <c r="AU139" i="9" s="1"/>
  <c r="AV15" i="9"/>
  <c r="AJ222" i="9"/>
  <c r="AJ190" i="9"/>
  <c r="AT118" i="9"/>
  <c r="AU25" i="9"/>
  <c r="AJ221" i="9"/>
  <c r="AJ189" i="9"/>
  <c r="AK142" i="9"/>
  <c r="AO196" i="9"/>
  <c r="AP196" i="9" s="1"/>
  <c r="AP154" i="9"/>
  <c r="AQ140" i="8"/>
  <c r="AR109" i="8"/>
  <c r="AR78" i="8"/>
  <c r="AR140" i="8" s="1"/>
  <c r="AS16" i="8"/>
  <c r="BV9" i="8"/>
  <c r="AQ135" i="8"/>
  <c r="BV103" i="8"/>
  <c r="BT103" i="8"/>
  <c r="AJ152" i="8"/>
  <c r="AO182" i="8"/>
  <c r="AP182" i="8" s="1"/>
  <c r="AP140" i="8"/>
  <c r="AI188" i="8"/>
  <c r="AI220" i="8" s="1"/>
  <c r="AN175" i="8"/>
  <c r="AN207" i="8" s="1"/>
  <c r="AJ195" i="8"/>
  <c r="AZ128" i="8"/>
  <c r="AG229" i="8"/>
  <c r="AG233" i="8" s="1"/>
  <c r="AR107" i="8"/>
  <c r="AR76" i="8"/>
  <c r="AS14" i="8"/>
  <c r="AS92" i="8"/>
  <c r="AS116" i="8"/>
  <c r="AT23" i="8"/>
  <c r="AJ216" i="8"/>
  <c r="AJ184" i="8"/>
  <c r="AO213" i="8"/>
  <c r="AP213" i="8" s="1"/>
  <c r="AT117" i="8"/>
  <c r="AU24" i="8"/>
  <c r="AQ196" i="8"/>
  <c r="AK122" i="8"/>
  <c r="AL29" i="8"/>
  <c r="AK80" i="8"/>
  <c r="AQ138" i="8"/>
  <c r="AI222" i="8"/>
  <c r="AI190" i="8"/>
  <c r="AI191" i="8"/>
  <c r="AH157" i="8"/>
  <c r="AH159" i="8"/>
  <c r="AK112" i="8"/>
  <c r="AK81" i="8"/>
  <c r="AK87" i="8"/>
  <c r="AL19" i="8"/>
  <c r="AJ124" i="8"/>
  <c r="AK120" i="8"/>
  <c r="AL27" i="8"/>
  <c r="BA97" i="8"/>
  <c r="BA66" i="8"/>
  <c r="BB4" i="8"/>
  <c r="AR118" i="8"/>
  <c r="AS25" i="8"/>
  <c r="AI176" i="8"/>
  <c r="AI155" i="8"/>
  <c r="AJ141" i="8"/>
  <c r="AK113" i="8"/>
  <c r="AK82" i="8"/>
  <c r="AK89" i="8"/>
  <c r="AK151" i="8" s="1"/>
  <c r="AL20" i="8"/>
  <c r="AO180" i="8"/>
  <c r="AP180" i="8" s="1"/>
  <c r="AP138" i="8"/>
  <c r="AH218" i="8"/>
  <c r="AK111" i="8"/>
  <c r="AK86" i="8"/>
  <c r="AK148" i="8" s="1"/>
  <c r="AL18" i="8"/>
  <c r="AH197" i="8"/>
  <c r="AJ185" i="8"/>
  <c r="AJ217" i="8" s="1"/>
  <c r="AQ102" i="8"/>
  <c r="AQ71" i="8"/>
  <c r="AR9" i="8"/>
  <c r="AJ188" i="8"/>
  <c r="AJ220" i="8" s="1"/>
  <c r="AQ213" i="8"/>
  <c r="AQ181" i="8"/>
  <c r="BV72" i="8"/>
  <c r="BT72" i="8"/>
  <c r="AY170" i="8"/>
  <c r="AI225" i="8"/>
  <c r="AI193" i="8"/>
  <c r="AJ151" i="8"/>
  <c r="AK110" i="8"/>
  <c r="AK85" i="8"/>
  <c r="AK147" i="8" s="1"/>
  <c r="AL17" i="8"/>
  <c r="BB137" i="8"/>
  <c r="BC75" i="8"/>
  <c r="BT75" i="8" s="1"/>
  <c r="AJ190" i="8"/>
  <c r="AJ222" i="8" s="1"/>
  <c r="AK114" i="8"/>
  <c r="AK83" i="8"/>
  <c r="AK145" i="8" s="1"/>
  <c r="AK90" i="8"/>
  <c r="AK152" i="8" s="1"/>
  <c r="AL21" i="8"/>
  <c r="AK105" i="8"/>
  <c r="AL12" i="8"/>
  <c r="AK74" i="8"/>
  <c r="AK31" i="8"/>
  <c r="AH208" i="8"/>
  <c r="AJ191" i="8"/>
  <c r="AJ223" i="8" s="1"/>
  <c r="AK115" i="8"/>
  <c r="AK84" i="8"/>
  <c r="AK91" i="8"/>
  <c r="AL22" i="8"/>
  <c r="AI186" i="8"/>
  <c r="AI218" i="8" s="1"/>
  <c r="AX202" i="8"/>
  <c r="AS108" i="8"/>
  <c r="AT15" i="8"/>
  <c r="AS77" i="8"/>
  <c r="AR213" i="8"/>
  <c r="AR181" i="8"/>
  <c r="AK121" i="8"/>
  <c r="AL28" i="8"/>
  <c r="AK79" i="8"/>
  <c r="AK141" i="8" s="1"/>
  <c r="AP102" i="8"/>
  <c r="AO133" i="8"/>
  <c r="AP71" i="8"/>
  <c r="AI227" i="8"/>
  <c r="AI195" i="8"/>
  <c r="AR104" i="8"/>
  <c r="AR73" i="8"/>
  <c r="AR135" i="8" s="1"/>
  <c r="AS11" i="8"/>
  <c r="AJ144" i="8"/>
  <c r="AJ134" i="8"/>
  <c r="AJ93" i="8"/>
  <c r="AJ221" i="8"/>
  <c r="AJ189" i="8"/>
  <c r="AJ145" i="8"/>
  <c r="AJ136" i="8"/>
  <c r="AO209" i="8"/>
  <c r="AP209" i="8" s="1"/>
  <c r="AO177" i="8"/>
  <c r="AP177" i="8" s="1"/>
  <c r="AP135" i="8"/>
  <c r="CN231" i="5"/>
  <c r="EA231" i="5"/>
  <c r="EB231" i="5" s="1"/>
  <c r="DW194" i="5"/>
  <c r="DX192" i="5"/>
  <c r="EL192" i="5"/>
  <c r="EL194" i="5" s="1"/>
  <c r="EL197" i="5" s="1"/>
  <c r="DZ192" i="5"/>
  <c r="BS122" i="5"/>
  <c r="BS114" i="5"/>
  <c r="BS116" i="5" s="1"/>
  <c r="BB124" i="5"/>
  <c r="BM206" i="5"/>
  <c r="BM197" i="5"/>
  <c r="BU101" i="5"/>
  <c r="BT102" i="5"/>
  <c r="BT104" i="5" s="1"/>
  <c r="BT106" i="5"/>
  <c r="BR116" i="5"/>
  <c r="BC111" i="5"/>
  <c r="BC124" i="5" s="1"/>
  <c r="BD109" i="5"/>
  <c r="BM620" i="5"/>
  <c r="BM622" i="5" s="1"/>
  <c r="BM258" i="5"/>
  <c r="CM206" i="5"/>
  <c r="CM197" i="5"/>
  <c r="ES192" i="5"/>
  <c r="ET192" i="5" s="1"/>
  <c r="EK194" i="5"/>
  <c r="EB192" i="5"/>
  <c r="EA194" i="5"/>
  <c r="EN192" i="5"/>
  <c r="EN194" i="5" s="1"/>
  <c r="EN197" i="5" s="1"/>
  <c r="ED192" i="5"/>
  <c r="BN231" i="5"/>
  <c r="DW231" i="5"/>
  <c r="DU170" i="3"/>
  <c r="EH170" i="3"/>
  <c r="DW170" i="3"/>
  <c r="AZ111" i="3"/>
  <c r="AZ124" i="3" s="1"/>
  <c r="BA109" i="3"/>
  <c r="AY124" i="3"/>
  <c r="BP122" i="3"/>
  <c r="BP114" i="3"/>
  <c r="BR101" i="3"/>
  <c r="BQ106" i="3"/>
  <c r="BQ102" i="3"/>
  <c r="BQ104" i="3" s="1"/>
  <c r="DT208" i="3"/>
  <c r="BX208" i="3"/>
  <c r="AK185" i="9" l="1"/>
  <c r="AK217" i="9" s="1"/>
  <c r="AS116" i="9"/>
  <c r="AS92" i="9"/>
  <c r="AT23" i="9"/>
  <c r="AK189" i="9"/>
  <c r="AK221" i="9" s="1"/>
  <c r="AV108" i="9"/>
  <c r="BC108" i="9" s="1"/>
  <c r="BT108" i="9" s="1"/>
  <c r="AV77" i="9"/>
  <c r="AL112" i="9"/>
  <c r="AL87" i="9"/>
  <c r="AL149" i="9" s="1"/>
  <c r="AM19" i="9"/>
  <c r="AL81" i="9"/>
  <c r="AL143" i="9" s="1"/>
  <c r="AI210" i="9"/>
  <c r="AN207" i="9"/>
  <c r="AR102" i="9"/>
  <c r="AR71" i="9"/>
  <c r="AS9" i="9"/>
  <c r="AL111" i="9"/>
  <c r="AL142" i="9" s="1"/>
  <c r="AL86" i="9"/>
  <c r="AL148" i="9" s="1"/>
  <c r="AM18" i="9"/>
  <c r="AU181" i="9"/>
  <c r="AU213" i="9" s="1"/>
  <c r="AJ219" i="9"/>
  <c r="AJ187" i="9"/>
  <c r="AM120" i="9"/>
  <c r="AN27" i="9"/>
  <c r="AJ194" i="9"/>
  <c r="AK183" i="9"/>
  <c r="AK215" i="9" s="1"/>
  <c r="AQ133" i="9"/>
  <c r="AL91" i="9"/>
  <c r="AL153" i="9" s="1"/>
  <c r="AL115" i="9"/>
  <c r="AL84" i="9"/>
  <c r="AL146" i="9" s="1"/>
  <c r="AM22" i="9"/>
  <c r="AR182" i="9"/>
  <c r="AR214" i="9" s="1"/>
  <c r="AT117" i="9"/>
  <c r="AU24" i="9"/>
  <c r="AV107" i="9"/>
  <c r="AV76" i="9"/>
  <c r="AW14" i="9"/>
  <c r="AS212" i="9"/>
  <c r="BV71" i="9"/>
  <c r="AL121" i="9"/>
  <c r="AL79" i="9"/>
  <c r="AM28" i="9"/>
  <c r="AK148" i="9"/>
  <c r="AS213" i="9"/>
  <c r="AS177" i="9"/>
  <c r="AJ210" i="9"/>
  <c r="AJ178" i="9"/>
  <c r="AJ155" i="9"/>
  <c r="AK216" i="9"/>
  <c r="AK184" i="9"/>
  <c r="AK191" i="9"/>
  <c r="AK223" i="9" s="1"/>
  <c r="AK195" i="9"/>
  <c r="AK227" i="9" s="1"/>
  <c r="AS109" i="9"/>
  <c r="AS78" i="9"/>
  <c r="AT16" i="9"/>
  <c r="AU118" i="9"/>
  <c r="AV25" i="9"/>
  <c r="BC77" i="9"/>
  <c r="BT77" i="9" s="1"/>
  <c r="AK146" i="9"/>
  <c r="AU138" i="9"/>
  <c r="AQ214" i="9"/>
  <c r="AQ182" i="9"/>
  <c r="AK152" i="9"/>
  <c r="AO207" i="9"/>
  <c r="AO175" i="9"/>
  <c r="AP133" i="9"/>
  <c r="AK144" i="9"/>
  <c r="AM122" i="9"/>
  <c r="AN29" i="9"/>
  <c r="AM80" i="9"/>
  <c r="AU104" i="9"/>
  <c r="AU73" i="9"/>
  <c r="AV11" i="9"/>
  <c r="AL105" i="9"/>
  <c r="AL74" i="9"/>
  <c r="AM12" i="9"/>
  <c r="AL31" i="9"/>
  <c r="AJ186" i="9"/>
  <c r="AJ218" i="9" s="1"/>
  <c r="AJ220" i="9"/>
  <c r="AJ188" i="9"/>
  <c r="BB97" i="9"/>
  <c r="BB66" i="9"/>
  <c r="BC4" i="9"/>
  <c r="AL114" i="9"/>
  <c r="AL83" i="9"/>
  <c r="AL90" i="9"/>
  <c r="AL152" i="9" s="1"/>
  <c r="AM21" i="9"/>
  <c r="AJ185" i="9"/>
  <c r="AJ217" i="9" s="1"/>
  <c r="AL113" i="9"/>
  <c r="AM20" i="9"/>
  <c r="AL89" i="9"/>
  <c r="AL151" i="9" s="1"/>
  <c r="AL82" i="9"/>
  <c r="AL144" i="9" s="1"/>
  <c r="AT135" i="9"/>
  <c r="AK136" i="9"/>
  <c r="AK93" i="9"/>
  <c r="BV102" i="9"/>
  <c r="AZ170" i="9"/>
  <c r="AZ202" i="9" s="1"/>
  <c r="AI226" i="9"/>
  <c r="AQ196" i="9"/>
  <c r="BA128" i="9"/>
  <c r="AK145" i="9"/>
  <c r="AI159" i="9"/>
  <c r="AI157" i="9"/>
  <c r="AJ193" i="9"/>
  <c r="AJ225" i="9" s="1"/>
  <c r="AI222" i="9"/>
  <c r="AK225" i="9"/>
  <c r="AK193" i="9"/>
  <c r="AL110" i="9"/>
  <c r="AM17" i="9"/>
  <c r="AL85" i="9"/>
  <c r="AL147" i="9" s="1"/>
  <c r="AK124" i="9"/>
  <c r="AJ176" i="8"/>
  <c r="AJ208" i="8" s="1"/>
  <c r="AP208" i="8" s="1"/>
  <c r="AJ155" i="8"/>
  <c r="AP134" i="8"/>
  <c r="AL110" i="8"/>
  <c r="AM17" i="8"/>
  <c r="AL85" i="8"/>
  <c r="AL147" i="8" s="1"/>
  <c r="AT108" i="8"/>
  <c r="AT77" i="8"/>
  <c r="AT139" i="8" s="1"/>
  <c r="AU15" i="8"/>
  <c r="AL114" i="8"/>
  <c r="AL83" i="8"/>
  <c r="AL145" i="8" s="1"/>
  <c r="AL90" i="8"/>
  <c r="AM21" i="8"/>
  <c r="BB97" i="8"/>
  <c r="BB66" i="8"/>
  <c r="BC4" i="8"/>
  <c r="AK149" i="8"/>
  <c r="AK124" i="8"/>
  <c r="AZ202" i="8"/>
  <c r="AZ170" i="8"/>
  <c r="AJ194" i="8"/>
  <c r="AJ226" i="8" s="1"/>
  <c r="AK183" i="8"/>
  <c r="AK215" i="8" s="1"/>
  <c r="AO212" i="8"/>
  <c r="AP212" i="8" s="1"/>
  <c r="AQ180" i="8"/>
  <c r="AU117" i="8"/>
  <c r="AV24" i="8"/>
  <c r="AS154" i="8"/>
  <c r="AJ183" i="8"/>
  <c r="AJ215" i="8" s="1"/>
  <c r="AS109" i="8"/>
  <c r="AS78" i="8"/>
  <c r="AS140" i="8" s="1"/>
  <c r="AT16" i="8"/>
  <c r="AJ218" i="8"/>
  <c r="AJ186" i="8"/>
  <c r="AK189" i="8"/>
  <c r="AK221" i="8" s="1"/>
  <c r="AI157" i="8"/>
  <c r="AI159" i="8"/>
  <c r="AL79" i="8"/>
  <c r="AL141" i="8" s="1"/>
  <c r="AL121" i="8"/>
  <c r="AM28" i="8"/>
  <c r="AJ225" i="8"/>
  <c r="AJ193" i="8"/>
  <c r="AL111" i="8"/>
  <c r="AL86" i="8"/>
  <c r="AL148" i="8" s="1"/>
  <c r="AM18" i="8"/>
  <c r="AL89" i="8"/>
  <c r="AL151" i="8" s="1"/>
  <c r="AL113" i="8"/>
  <c r="AM20" i="8"/>
  <c r="AL82" i="8"/>
  <c r="AI208" i="8"/>
  <c r="AL120" i="8"/>
  <c r="AM27" i="8"/>
  <c r="AS107" i="8"/>
  <c r="AS76" i="8"/>
  <c r="AT14" i="8"/>
  <c r="AK194" i="8"/>
  <c r="AK226" i="8" s="1"/>
  <c r="AT116" i="8"/>
  <c r="AT92" i="8"/>
  <c r="AT154" i="8" s="1"/>
  <c r="AT196" i="8" s="1"/>
  <c r="AU23" i="8"/>
  <c r="AJ178" i="8"/>
  <c r="AJ210" i="8" s="1"/>
  <c r="BA128" i="8"/>
  <c r="AO175" i="8"/>
  <c r="AP133" i="8"/>
  <c r="AY202" i="8"/>
  <c r="AR177" i="8"/>
  <c r="AR209" i="8" s="1"/>
  <c r="AL115" i="8"/>
  <c r="AL91" i="8"/>
  <c r="AL153" i="8" s="1"/>
  <c r="AM22" i="8"/>
  <c r="AL84" i="8"/>
  <c r="AL146" i="8" s="1"/>
  <c r="AK136" i="8"/>
  <c r="AK93" i="8"/>
  <c r="AR102" i="8"/>
  <c r="AR71" i="8"/>
  <c r="AS9" i="8"/>
  <c r="AK190" i="8"/>
  <c r="AK222" i="8" s="1"/>
  <c r="AK225" i="8"/>
  <c r="AK193" i="8"/>
  <c r="AS118" i="8"/>
  <c r="AT25" i="8"/>
  <c r="AR138" i="8"/>
  <c r="AJ227" i="8"/>
  <c r="AQ177" i="8"/>
  <c r="AQ209" i="8" s="1"/>
  <c r="AR182" i="8"/>
  <c r="AR214" i="8" s="1"/>
  <c r="AS73" i="8"/>
  <c r="AS104" i="8"/>
  <c r="AT11" i="8"/>
  <c r="AJ219" i="8"/>
  <c r="AJ187" i="8"/>
  <c r="AL105" i="8"/>
  <c r="AM12" i="8"/>
  <c r="AL74" i="8"/>
  <c r="AL31" i="8"/>
  <c r="AQ133" i="8"/>
  <c r="AK144" i="8"/>
  <c r="AK142" i="8"/>
  <c r="BV71" i="8"/>
  <c r="AK143" i="8"/>
  <c r="AK187" i="8"/>
  <c r="AK219" i="8" s="1"/>
  <c r="AH229" i="8"/>
  <c r="AH233" i="8" s="1"/>
  <c r="AK153" i="8"/>
  <c r="AI197" i="8"/>
  <c r="BV102" i="8"/>
  <c r="AS139" i="8"/>
  <c r="AK146" i="8"/>
  <c r="BB179" i="8"/>
  <c r="BC179" i="8" s="1"/>
  <c r="BC137" i="8"/>
  <c r="AL112" i="8"/>
  <c r="AL81" i="8"/>
  <c r="AL143" i="8" s="1"/>
  <c r="AL87" i="8"/>
  <c r="AL149" i="8" s="1"/>
  <c r="AM19" i="8"/>
  <c r="AI223" i="8"/>
  <c r="AI229" i="8" s="1"/>
  <c r="AI233" i="8" s="1"/>
  <c r="AL122" i="8"/>
  <c r="AL80" i="8"/>
  <c r="AL142" i="8" s="1"/>
  <c r="AM29" i="8"/>
  <c r="AO214" i="8"/>
  <c r="AP214" i="8" s="1"/>
  <c r="AQ182" i="8"/>
  <c r="CM211" i="5"/>
  <c r="CN206" i="5"/>
  <c r="CN211" i="5" s="1"/>
  <c r="EA206" i="5"/>
  <c r="BT122" i="5"/>
  <c r="BT114" i="5"/>
  <c r="BT116" i="5" s="1"/>
  <c r="BU106" i="5"/>
  <c r="BV101" i="5"/>
  <c r="BU102" i="5"/>
  <c r="BU104" i="5" s="1"/>
  <c r="EA197" i="5"/>
  <c r="EB194" i="5"/>
  <c r="EB197" i="5" s="1"/>
  <c r="ED194" i="5"/>
  <c r="ED197" i="5" s="1"/>
  <c r="BD111" i="5"/>
  <c r="BD124" i="5" s="1"/>
  <c r="BE109" i="5"/>
  <c r="EE231" i="5"/>
  <c r="EF231" i="5" s="1"/>
  <c r="EK197" i="5"/>
  <c r="ES197" i="5" s="1"/>
  <c r="ET197" i="5" s="1"/>
  <c r="ES194" i="5"/>
  <c r="ET194" i="5" s="1"/>
  <c r="BM211" i="5"/>
  <c r="DW206" i="5"/>
  <c r="BN206" i="5"/>
  <c r="BN211" i="5" s="1"/>
  <c r="EK206" i="5"/>
  <c r="ES206" i="5" s="1"/>
  <c r="ET206" i="5" s="1"/>
  <c r="EC231" i="5"/>
  <c r="ED231" i="5" s="1"/>
  <c r="DX194" i="5"/>
  <c r="DX197" i="5" s="1"/>
  <c r="DW197" i="5"/>
  <c r="DZ194" i="5"/>
  <c r="DZ197" i="5" s="1"/>
  <c r="DX231" i="5"/>
  <c r="DZ231" i="5"/>
  <c r="BQ122" i="3"/>
  <c r="BQ114" i="3"/>
  <c r="BQ116" i="3" s="1"/>
  <c r="BA111" i="3"/>
  <c r="BA124" i="3" s="1"/>
  <c r="BB109" i="3"/>
  <c r="BS101" i="3"/>
  <c r="BR102" i="3"/>
  <c r="BR104" i="3" s="1"/>
  <c r="BR106" i="3"/>
  <c r="BP116" i="3"/>
  <c r="DU208" i="3"/>
  <c r="DW208" i="3"/>
  <c r="AL184" i="9" l="1"/>
  <c r="AL216" i="9" s="1"/>
  <c r="AM142" i="9"/>
  <c r="AV118" i="9"/>
  <c r="AW25" i="9"/>
  <c r="AJ159" i="9"/>
  <c r="AJ157" i="9"/>
  <c r="AN120" i="9"/>
  <c r="AO27" i="9"/>
  <c r="AL190" i="9"/>
  <c r="AL222" i="9" s="1"/>
  <c r="AI229" i="9"/>
  <c r="AI233" i="9" s="1"/>
  <c r="AM110" i="9"/>
  <c r="AN17" i="9"/>
  <c r="AM85" i="9"/>
  <c r="AM147" i="9" s="1"/>
  <c r="AT177" i="9"/>
  <c r="BC97" i="9"/>
  <c r="AN122" i="9"/>
  <c r="AO29" i="9"/>
  <c r="AN80" i="9"/>
  <c r="AK194" i="9"/>
  <c r="AK226" i="9" s="1"/>
  <c r="AK190" i="9"/>
  <c r="AK222" i="9" s="1"/>
  <c r="AM115" i="9"/>
  <c r="AM91" i="9"/>
  <c r="AM153" i="9" s="1"/>
  <c r="AM84" i="9"/>
  <c r="AM146" i="9" s="1"/>
  <c r="AN22" i="9"/>
  <c r="AQ175" i="9"/>
  <c r="BB128" i="9"/>
  <c r="BC66" i="9"/>
  <c r="AP207" i="9"/>
  <c r="AL186" i="9"/>
  <c r="AL218" i="9" s="1"/>
  <c r="AW76" i="9"/>
  <c r="AX14" i="9"/>
  <c r="AW107" i="9"/>
  <c r="AL188" i="9"/>
  <c r="AL220" i="9" s="1"/>
  <c r="AL185" i="9"/>
  <c r="AL217" i="9" s="1"/>
  <c r="AK219" i="9"/>
  <c r="AK187" i="9"/>
  <c r="AL193" i="9"/>
  <c r="AL225" i="9" s="1"/>
  <c r="AL194" i="9"/>
  <c r="AL226" i="9" s="1"/>
  <c r="AL136" i="9"/>
  <c r="AL93" i="9"/>
  <c r="AK186" i="9"/>
  <c r="AK218" i="9" s="1"/>
  <c r="AT109" i="9"/>
  <c r="AT78" i="9"/>
  <c r="AT140" i="9" s="1"/>
  <c r="AU16" i="9"/>
  <c r="AV138" i="9"/>
  <c r="AS102" i="9"/>
  <c r="AS71" i="9"/>
  <c r="AT9" i="9"/>
  <c r="AM112" i="9"/>
  <c r="AM87" i="9"/>
  <c r="AM149" i="9" s="1"/>
  <c r="AM81" i="9"/>
  <c r="AM143" i="9" s="1"/>
  <c r="AN19" i="9"/>
  <c r="AM86" i="9"/>
  <c r="AM148" i="9" s="1"/>
  <c r="AM111" i="9"/>
  <c r="AN18" i="9"/>
  <c r="AL189" i="9"/>
  <c r="AL221" i="9" s="1"/>
  <c r="AM113" i="9"/>
  <c r="AM82" i="9"/>
  <c r="AM144" i="9" s="1"/>
  <c r="AM89" i="9"/>
  <c r="AM151" i="9" s="1"/>
  <c r="AN20" i="9"/>
  <c r="AL145" i="9"/>
  <c r="AL124" i="9"/>
  <c r="AS140" i="9"/>
  <c r="AM121" i="9"/>
  <c r="AM79" i="9"/>
  <c r="AM141" i="9" s="1"/>
  <c r="AN28" i="9"/>
  <c r="AL195" i="9"/>
  <c r="AL227" i="9" s="1"/>
  <c r="AR133" i="9"/>
  <c r="AL191" i="9"/>
  <c r="AL223" i="9" s="1"/>
  <c r="AT116" i="9"/>
  <c r="AU23" i="9"/>
  <c r="AT92" i="9"/>
  <c r="AT154" i="9" s="1"/>
  <c r="AT196" i="9" s="1"/>
  <c r="BA170" i="9"/>
  <c r="AV104" i="9"/>
  <c r="AV73" i="9"/>
  <c r="AW11" i="9"/>
  <c r="AU180" i="9"/>
  <c r="AL141" i="9"/>
  <c r="AU117" i="9"/>
  <c r="AV24" i="9"/>
  <c r="AJ197" i="9"/>
  <c r="AS154" i="9"/>
  <c r="AK178" i="9"/>
  <c r="AK155" i="9"/>
  <c r="AM114" i="9"/>
  <c r="AM83" i="9"/>
  <c r="AM90" i="9"/>
  <c r="AM152" i="9" s="1"/>
  <c r="AN21" i="9"/>
  <c r="AM105" i="9"/>
  <c r="AM74" i="9"/>
  <c r="AN12" i="9"/>
  <c r="AM31" i="9"/>
  <c r="BT4" i="9"/>
  <c r="AU135" i="9"/>
  <c r="AP175" i="9"/>
  <c r="AK188" i="9"/>
  <c r="AK220" i="9" s="1"/>
  <c r="AS209" i="9"/>
  <c r="AJ226" i="9"/>
  <c r="AJ229" i="9" s="1"/>
  <c r="AJ233" i="9" s="1"/>
  <c r="AV139" i="9"/>
  <c r="AK195" i="8"/>
  <c r="AK227" i="8" s="1"/>
  <c r="AQ207" i="8"/>
  <c r="AQ175" i="8"/>
  <c r="AL144" i="8"/>
  <c r="AP176" i="8"/>
  <c r="BB128" i="8"/>
  <c r="BC66" i="8"/>
  <c r="AU108" i="8"/>
  <c r="AU77" i="8"/>
  <c r="AU139" i="8" s="1"/>
  <c r="AV15" i="8"/>
  <c r="AJ159" i="8"/>
  <c r="AJ157" i="8"/>
  <c r="AJ197" i="8"/>
  <c r="AQ214" i="8"/>
  <c r="AT109" i="8"/>
  <c r="AT78" i="8"/>
  <c r="AU16" i="8"/>
  <c r="AS196" i="8"/>
  <c r="AL217" i="8"/>
  <c r="AL185" i="8"/>
  <c r="AL136" i="8"/>
  <c r="AL93" i="8"/>
  <c r="AM115" i="8"/>
  <c r="AM84" i="8"/>
  <c r="AM91" i="8"/>
  <c r="AM153" i="8" s="1"/>
  <c r="AN22" i="8"/>
  <c r="AP175" i="8"/>
  <c r="AU116" i="8"/>
  <c r="AV23" i="8"/>
  <c r="AU92" i="8"/>
  <c r="AS138" i="8"/>
  <c r="AL225" i="8"/>
  <c r="AL193" i="8"/>
  <c r="AL183" i="8"/>
  <c r="AL215" i="8" s="1"/>
  <c r="AS182" i="8"/>
  <c r="AS214" i="8" s="1"/>
  <c r="AM113" i="8"/>
  <c r="AM89" i="8"/>
  <c r="AM151" i="8" s="1"/>
  <c r="AM82" i="8"/>
  <c r="AN20" i="8"/>
  <c r="AK184" i="8"/>
  <c r="AK216" i="8" s="1"/>
  <c r="AL220" i="8"/>
  <c r="AL188" i="8"/>
  <c r="AT107" i="8"/>
  <c r="AT76" i="8"/>
  <c r="AT138" i="8" s="1"/>
  <c r="AU14" i="8"/>
  <c r="AV117" i="8"/>
  <c r="AW24" i="8"/>
  <c r="AK188" i="8"/>
  <c r="AK220" i="8" s="1"/>
  <c r="AL195" i="8"/>
  <c r="AL227" i="8" s="1"/>
  <c r="AM111" i="8"/>
  <c r="AN18" i="8"/>
  <c r="AM86" i="8"/>
  <c r="AM148" i="8" s="1"/>
  <c r="AM114" i="8"/>
  <c r="AM83" i="8"/>
  <c r="AM145" i="8" s="1"/>
  <c r="AN21" i="8"/>
  <c r="AM90" i="8"/>
  <c r="AM152" i="8" s="1"/>
  <c r="AL221" i="8"/>
  <c r="AL189" i="8"/>
  <c r="AT104" i="8"/>
  <c r="AU11" i="8"/>
  <c r="AT73" i="8"/>
  <c r="AT135" i="8" s="1"/>
  <c r="AK210" i="8"/>
  <c r="AK178" i="8"/>
  <c r="AK155" i="8"/>
  <c r="AT213" i="8"/>
  <c r="AT181" i="8"/>
  <c r="AL124" i="8"/>
  <c r="AR212" i="8"/>
  <c r="AR180" i="8"/>
  <c r="AS102" i="8"/>
  <c r="AT9" i="8"/>
  <c r="AS71" i="8"/>
  <c r="AM120" i="8"/>
  <c r="AN27" i="8"/>
  <c r="AL222" i="8"/>
  <c r="AL190" i="8"/>
  <c r="AK191" i="8"/>
  <c r="AK223" i="8" s="1"/>
  <c r="AL152" i="8"/>
  <c r="AM110" i="8"/>
  <c r="AM85" i="8"/>
  <c r="AM147" i="8" s="1"/>
  <c r="AN17" i="8"/>
  <c r="AL223" i="8"/>
  <c r="AL191" i="8"/>
  <c r="BB211" i="8"/>
  <c r="BC211" i="8" s="1"/>
  <c r="AM105" i="8"/>
  <c r="AN12" i="8"/>
  <c r="AM74" i="8"/>
  <c r="AM31" i="8"/>
  <c r="AM122" i="8"/>
  <c r="AM80" i="8"/>
  <c r="AN29" i="8"/>
  <c r="AS213" i="8"/>
  <c r="AS181" i="8"/>
  <c r="AL184" i="8"/>
  <c r="AL216" i="8" s="1"/>
  <c r="AK217" i="8"/>
  <c r="AK185" i="8"/>
  <c r="AT118" i="8"/>
  <c r="AU25" i="8"/>
  <c r="AR133" i="8"/>
  <c r="BA170" i="8"/>
  <c r="AQ212" i="8"/>
  <c r="BT4" i="8"/>
  <c r="AL187" i="8"/>
  <c r="AL219" i="8" s="1"/>
  <c r="AM112" i="8"/>
  <c r="AM87" i="8"/>
  <c r="AM149" i="8" s="1"/>
  <c r="AN19" i="8"/>
  <c r="AM81" i="8"/>
  <c r="AM143" i="8" s="1"/>
  <c r="AM121" i="8"/>
  <c r="AM79" i="8"/>
  <c r="AM141" i="8" s="1"/>
  <c r="AN28" i="8"/>
  <c r="BC97" i="8"/>
  <c r="AS135" i="8"/>
  <c r="AJ229" i="8"/>
  <c r="AJ233" i="8" s="1"/>
  <c r="AO207" i="8"/>
  <c r="AK186" i="8"/>
  <c r="AK218" i="8" s="1"/>
  <c r="EN206" i="5"/>
  <c r="EB206" i="5"/>
  <c r="EE206" i="5"/>
  <c r="BW101" i="5"/>
  <c r="BV102" i="5"/>
  <c r="BV104" i="5" s="1"/>
  <c r="BV106" i="5"/>
  <c r="EC206" i="5"/>
  <c r="BU122" i="5"/>
  <c r="BU114" i="5"/>
  <c r="EE211" i="5"/>
  <c r="EA211" i="5"/>
  <c r="EC211" i="5"/>
  <c r="DX206" i="5"/>
  <c r="EL206" i="5"/>
  <c r="DZ206" i="5"/>
  <c r="BE111" i="5"/>
  <c r="BF109" i="5"/>
  <c r="DW211" i="5"/>
  <c r="EK211" i="5"/>
  <c r="ES211" i="5" s="1"/>
  <c r="ET211" i="5" s="1"/>
  <c r="BR114" i="3"/>
  <c r="BR116" i="3" s="1"/>
  <c r="BR122" i="3"/>
  <c r="BT101" i="3"/>
  <c r="BS106" i="3"/>
  <c r="BS102" i="3"/>
  <c r="BS104" i="3" s="1"/>
  <c r="BB111" i="3"/>
  <c r="BB124" i="3" s="1"/>
  <c r="BC109" i="3"/>
  <c r="AM225" i="9" l="1"/>
  <c r="AM193" i="9"/>
  <c r="AS182" i="9"/>
  <c r="AL210" i="9"/>
  <c r="AL178" i="9"/>
  <c r="AL155" i="9"/>
  <c r="AN105" i="9"/>
  <c r="AN74" i="9"/>
  <c r="AO12" i="9"/>
  <c r="AN31" i="9"/>
  <c r="AM191" i="9"/>
  <c r="AM223" i="9" s="1"/>
  <c r="AK159" i="9"/>
  <c r="AK157" i="9"/>
  <c r="AN121" i="9"/>
  <c r="AN79" i="9"/>
  <c r="AN141" i="9" s="1"/>
  <c r="AO28" i="9"/>
  <c r="BT66" i="9"/>
  <c r="AM220" i="9"/>
  <c r="AM188" i="9"/>
  <c r="AM221" i="9"/>
  <c r="AM189" i="9"/>
  <c r="AN112" i="9"/>
  <c r="AN87" i="9"/>
  <c r="AN149" i="9" s="1"/>
  <c r="AN81" i="9"/>
  <c r="AN143" i="9" s="1"/>
  <c r="AO19" i="9"/>
  <c r="AQ207" i="9"/>
  <c r="AO120" i="9"/>
  <c r="AP120" i="9" s="1"/>
  <c r="BV120" i="9" s="1"/>
  <c r="AP27" i="9"/>
  <c r="BV27" i="9" s="1"/>
  <c r="AQ27" i="9"/>
  <c r="AV117" i="9"/>
  <c r="AW24" i="9"/>
  <c r="AV135" i="9"/>
  <c r="AT209" i="9"/>
  <c r="AK197" i="9"/>
  <c r="AL183" i="9"/>
  <c r="AL215" i="9" s="1"/>
  <c r="AM183" i="9"/>
  <c r="AM215" i="9" s="1"/>
  <c r="AN111" i="9"/>
  <c r="AN86" i="9"/>
  <c r="AN148" i="9" s="1"/>
  <c r="AO18" i="9"/>
  <c r="AT102" i="9"/>
  <c r="AT71" i="9"/>
  <c r="AU9" i="9"/>
  <c r="BB202" i="9"/>
  <c r="BB170" i="9"/>
  <c r="BC128" i="9"/>
  <c r="AM195" i="9"/>
  <c r="AM227" i="9" s="1"/>
  <c r="AN142" i="9"/>
  <c r="AN110" i="9"/>
  <c r="AN85" i="9"/>
  <c r="AN147" i="9" s="1"/>
  <c r="AO17" i="9"/>
  <c r="BT97" i="9"/>
  <c r="AM185" i="9"/>
  <c r="AM217" i="9" s="1"/>
  <c r="AV181" i="9"/>
  <c r="BC181" i="9" s="1"/>
  <c r="BC139" i="9"/>
  <c r="AU177" i="9"/>
  <c r="AU209" i="9" s="1"/>
  <c r="AM194" i="9"/>
  <c r="AM226" i="9" s="1"/>
  <c r="AK210" i="9"/>
  <c r="AK229" i="9" s="1"/>
  <c r="AK233" i="9" s="1"/>
  <c r="AL219" i="9"/>
  <c r="AL187" i="9"/>
  <c r="AS133" i="9"/>
  <c r="AX107" i="9"/>
  <c r="AX76" i="9"/>
  <c r="AY14" i="9"/>
  <c r="AO122" i="9"/>
  <c r="AP122" i="9" s="1"/>
  <c r="BV122" i="9" s="1"/>
  <c r="AO80" i="9"/>
  <c r="AP29" i="9"/>
  <c r="BV29" i="9" s="1"/>
  <c r="AQ29" i="9"/>
  <c r="AW118" i="9"/>
  <c r="AX25" i="9"/>
  <c r="AS196" i="9"/>
  <c r="AR207" i="9"/>
  <c r="AR175" i="9"/>
  <c r="AM184" i="9"/>
  <c r="AM216" i="9" s="1"/>
  <c r="AU212" i="9"/>
  <c r="AM186" i="9"/>
  <c r="AM218" i="9" s="1"/>
  <c r="AV212" i="9"/>
  <c r="AV180" i="9"/>
  <c r="AW104" i="9"/>
  <c r="AX11" i="9"/>
  <c r="AW73" i="9"/>
  <c r="AW135" i="9" s="1"/>
  <c r="AU92" i="9"/>
  <c r="AU154" i="9" s="1"/>
  <c r="AU196" i="9" s="1"/>
  <c r="AU116" i="9"/>
  <c r="AV23" i="9"/>
  <c r="AU109" i="9"/>
  <c r="AU78" i="9"/>
  <c r="AV16" i="9"/>
  <c r="AM136" i="9"/>
  <c r="AM93" i="9"/>
  <c r="AT182" i="9"/>
  <c r="AT214" i="9" s="1"/>
  <c r="AN91" i="9"/>
  <c r="AN153" i="9" s="1"/>
  <c r="AN115" i="9"/>
  <c r="AN84" i="9"/>
  <c r="AN146" i="9" s="1"/>
  <c r="AO22" i="9"/>
  <c r="AM124" i="9"/>
  <c r="AN114" i="9"/>
  <c r="AN90" i="9"/>
  <c r="AN83" i="9"/>
  <c r="AO21" i="9"/>
  <c r="AM145" i="9"/>
  <c r="BA202" i="9"/>
  <c r="AN113" i="9"/>
  <c r="AN82" i="9"/>
  <c r="AN144" i="9" s="1"/>
  <c r="AN89" i="9"/>
  <c r="AN151" i="9" s="1"/>
  <c r="AO20" i="9"/>
  <c r="AM190" i="9"/>
  <c r="AM222" i="9" s="1"/>
  <c r="AW138" i="9"/>
  <c r="BB202" i="8"/>
  <c r="BB170" i="8"/>
  <c r="BC128" i="8"/>
  <c r="AM195" i="8"/>
  <c r="AM227" i="8" s="1"/>
  <c r="AN112" i="8"/>
  <c r="AN87" i="8"/>
  <c r="AN149" i="8" s="1"/>
  <c r="AN81" i="8"/>
  <c r="AN143" i="8" s="1"/>
  <c r="AO19" i="8"/>
  <c r="AM142" i="8"/>
  <c r="AT102" i="8"/>
  <c r="AT71" i="8"/>
  <c r="AU9" i="8"/>
  <c r="AK197" i="8"/>
  <c r="AN114" i="8"/>
  <c r="AN90" i="8"/>
  <c r="AN83" i="8"/>
  <c r="AO21" i="8"/>
  <c r="AS180" i="8"/>
  <c r="AM146" i="8"/>
  <c r="AK157" i="8"/>
  <c r="AK159" i="8"/>
  <c r="BT97" i="8"/>
  <c r="AK229" i="8"/>
  <c r="AK233" i="8" s="1"/>
  <c r="AM187" i="8"/>
  <c r="AM219" i="8" s="1"/>
  <c r="AU154" i="8"/>
  <c r="AU109" i="8"/>
  <c r="AU78" i="8"/>
  <c r="AU140" i="8" s="1"/>
  <c r="AV16" i="8"/>
  <c r="AV108" i="8"/>
  <c r="BC108" i="8" s="1"/>
  <c r="BT108" i="8" s="1"/>
  <c r="AV77" i="8"/>
  <c r="AL186" i="8"/>
  <c r="AL218" i="8" s="1"/>
  <c r="AN122" i="8"/>
  <c r="AN80" i="8"/>
  <c r="AN142" i="8" s="1"/>
  <c r="AO29" i="8"/>
  <c r="BA202" i="8"/>
  <c r="AN110" i="8"/>
  <c r="AN85" i="8"/>
  <c r="AN147" i="8" s="1"/>
  <c r="AO17" i="8"/>
  <c r="AT177" i="8"/>
  <c r="AT209" i="8" s="1"/>
  <c r="AV116" i="8"/>
  <c r="AV92" i="8"/>
  <c r="AV154" i="8" s="1"/>
  <c r="AV196" i="8" s="1"/>
  <c r="AW23" i="8"/>
  <c r="AT140" i="8"/>
  <c r="AU213" i="8"/>
  <c r="AU181" i="8"/>
  <c r="AM193" i="8"/>
  <c r="AM225" i="8" s="1"/>
  <c r="AN115" i="8"/>
  <c r="AN84" i="8"/>
  <c r="AN146" i="8" s="1"/>
  <c r="AN91" i="8"/>
  <c r="AN153" i="8" s="1"/>
  <c r="AO22" i="8"/>
  <c r="AM217" i="8"/>
  <c r="AM185" i="8"/>
  <c r="AM194" i="8"/>
  <c r="AM226" i="8" s="1"/>
  <c r="AM189" i="8"/>
  <c r="AM221" i="8" s="1"/>
  <c r="AU104" i="8"/>
  <c r="AV11" i="8"/>
  <c r="AU73" i="8"/>
  <c r="AU135" i="8" s="1"/>
  <c r="AM190" i="8"/>
  <c r="AM222" i="8" s="1"/>
  <c r="AW117" i="8"/>
  <c r="AX24" i="8"/>
  <c r="AL178" i="8"/>
  <c r="AL197" i="8" s="1"/>
  <c r="AL155" i="8"/>
  <c r="AT180" i="8"/>
  <c r="AT212" i="8" s="1"/>
  <c r="AS133" i="8"/>
  <c r="AM191" i="8"/>
  <c r="AM223" i="8" s="1"/>
  <c r="AN121" i="8"/>
  <c r="AN79" i="8"/>
  <c r="AN141" i="8" s="1"/>
  <c r="AO28" i="8"/>
  <c r="AM136" i="8"/>
  <c r="AM93" i="8"/>
  <c r="AM183" i="8"/>
  <c r="AM215" i="8" s="1"/>
  <c r="AR207" i="8"/>
  <c r="AR175" i="8"/>
  <c r="AN105" i="8"/>
  <c r="AN124" i="8" s="1"/>
  <c r="AN74" i="8"/>
  <c r="AO12" i="8"/>
  <c r="AN31" i="8"/>
  <c r="AN120" i="8"/>
  <c r="AO27" i="8"/>
  <c r="AN111" i="8"/>
  <c r="AN86" i="8"/>
  <c r="AN148" i="8" s="1"/>
  <c r="AO18" i="8"/>
  <c r="AN113" i="8"/>
  <c r="AN82" i="8"/>
  <c r="AN144" i="8" s="1"/>
  <c r="AO20" i="8"/>
  <c r="AN89" i="8"/>
  <c r="AN151" i="8" s="1"/>
  <c r="BT66" i="8"/>
  <c r="AS177" i="8"/>
  <c r="AS209" i="8" s="1"/>
  <c r="AP207" i="8"/>
  <c r="AU118" i="8"/>
  <c r="AV25" i="8"/>
  <c r="AM124" i="8"/>
  <c r="AL226" i="8"/>
  <c r="AL194" i="8"/>
  <c r="AU107" i="8"/>
  <c r="AV14" i="8"/>
  <c r="AU76" i="8"/>
  <c r="AM144" i="8"/>
  <c r="DX211" i="5"/>
  <c r="EL211" i="5"/>
  <c r="DZ211" i="5"/>
  <c r="BU116" i="5"/>
  <c r="BV114" i="5"/>
  <c r="BV116" i="5" s="1"/>
  <c r="BV122" i="5"/>
  <c r="BE124" i="5"/>
  <c r="EP206" i="5"/>
  <c r="EF206" i="5"/>
  <c r="EP211" i="5"/>
  <c r="EF211" i="5"/>
  <c r="BX101" i="5"/>
  <c r="BW102" i="5"/>
  <c r="BW104" i="5" s="1"/>
  <c r="BW106" i="5"/>
  <c r="EN211" i="5"/>
  <c r="EB211" i="5"/>
  <c r="BF111" i="5"/>
  <c r="BF124" i="5" s="1"/>
  <c r="BG109" i="5"/>
  <c r="EO211" i="5"/>
  <c r="ED211" i="5"/>
  <c r="EO206" i="5"/>
  <c r="ED206" i="5"/>
  <c r="BT106" i="3"/>
  <c r="BU101" i="3"/>
  <c r="BT102" i="3"/>
  <c r="BT104" i="3" s="1"/>
  <c r="BS122" i="3"/>
  <c r="BS114" i="3"/>
  <c r="BS116" i="3" s="1"/>
  <c r="BC111" i="3"/>
  <c r="BC124" i="3" s="1"/>
  <c r="BD109" i="3"/>
  <c r="AX118" i="9" l="1"/>
  <c r="AY25" i="9"/>
  <c r="AU102" i="9"/>
  <c r="AU71" i="9"/>
  <c r="AV9" i="9"/>
  <c r="AW209" i="9"/>
  <c r="AW177" i="9"/>
  <c r="AQ120" i="9"/>
  <c r="AR27" i="9"/>
  <c r="AM178" i="9"/>
  <c r="AM197" i="9" s="1"/>
  <c r="AM155" i="9"/>
  <c r="AQ122" i="9"/>
  <c r="AQ80" i="9"/>
  <c r="AR29" i="9"/>
  <c r="AV78" i="9"/>
  <c r="AV109" i="9"/>
  <c r="AW16" i="9"/>
  <c r="AO111" i="9"/>
  <c r="AP111" i="9" s="1"/>
  <c r="BV111" i="9" s="1"/>
  <c r="AQ18" i="9"/>
  <c r="AP18" i="9"/>
  <c r="BV18" i="9" s="1"/>
  <c r="AO86" i="9"/>
  <c r="AO121" i="9"/>
  <c r="AP121" i="9" s="1"/>
  <c r="BV121" i="9" s="1"/>
  <c r="AO79" i="9"/>
  <c r="AQ28" i="9"/>
  <c r="AP28" i="9"/>
  <c r="BV28" i="9" s="1"/>
  <c r="AO105" i="9"/>
  <c r="AQ12" i="9"/>
  <c r="AP12" i="9"/>
  <c r="AO74" i="9"/>
  <c r="AO31" i="9"/>
  <c r="AS214" i="9"/>
  <c r="AO113" i="9"/>
  <c r="AP113" i="9" s="1"/>
  <c r="BV113" i="9" s="1"/>
  <c r="AO82" i="9"/>
  <c r="AO89" i="9"/>
  <c r="AQ20" i="9"/>
  <c r="AP20" i="9"/>
  <c r="BV20" i="9" s="1"/>
  <c r="AM187" i="9"/>
  <c r="AM219" i="9" s="1"/>
  <c r="AU140" i="9"/>
  <c r="AO142" i="9"/>
  <c r="AP80" i="9"/>
  <c r="BV80" i="9" s="1"/>
  <c r="BC170" i="9"/>
  <c r="AN190" i="9"/>
  <c r="AN222" i="9" s="1"/>
  <c r="AN215" i="9"/>
  <c r="AN183" i="9"/>
  <c r="AN136" i="9"/>
  <c r="AN93" i="9"/>
  <c r="AN225" i="9"/>
  <c r="AN193" i="9"/>
  <c r="AO114" i="9"/>
  <c r="AP114" i="9" s="1"/>
  <c r="BV114" i="9" s="1"/>
  <c r="AO90" i="9"/>
  <c r="AQ21" i="9"/>
  <c r="AO83" i="9"/>
  <c r="AP21" i="9"/>
  <c r="BV21" i="9" s="1"/>
  <c r="AN195" i="9"/>
  <c r="AN227" i="9" s="1"/>
  <c r="AO85" i="9"/>
  <c r="AO110" i="9"/>
  <c r="AP110" i="9" s="1"/>
  <c r="BV110" i="9" s="1"/>
  <c r="AQ17" i="9"/>
  <c r="AP17" i="9"/>
  <c r="BV17" i="9" s="1"/>
  <c r="AN124" i="9"/>
  <c r="AN216" i="9"/>
  <c r="AN184" i="9"/>
  <c r="AN217" i="9"/>
  <c r="AN185" i="9"/>
  <c r="AL229" i="9"/>
  <c r="AL233" i="9" s="1"/>
  <c r="AT133" i="9"/>
  <c r="AN191" i="9"/>
  <c r="AN223" i="9" s="1"/>
  <c r="AO115" i="9"/>
  <c r="AP115" i="9" s="1"/>
  <c r="BV115" i="9" s="1"/>
  <c r="AO91" i="9"/>
  <c r="AQ22" i="9"/>
  <c r="AP22" i="9"/>
  <c r="BV22" i="9" s="1"/>
  <c r="AO84" i="9"/>
  <c r="AX104" i="9"/>
  <c r="AY11" i="9"/>
  <c r="AX73" i="9"/>
  <c r="AX135" i="9" s="1"/>
  <c r="AN188" i="9"/>
  <c r="AN220" i="9" s="1"/>
  <c r="AS207" i="9"/>
  <c r="AS175" i="9"/>
  <c r="AN186" i="9"/>
  <c r="AN218" i="9" s="1"/>
  <c r="AN145" i="9"/>
  <c r="AV92" i="9"/>
  <c r="AV154" i="9" s="1"/>
  <c r="AV196" i="9" s="1"/>
  <c r="AW23" i="9"/>
  <c r="AV116" i="9"/>
  <c r="AY107" i="9"/>
  <c r="AZ14" i="9"/>
  <c r="AY76" i="9"/>
  <c r="AY138" i="9" s="1"/>
  <c r="AN221" i="9"/>
  <c r="AN189" i="9"/>
  <c r="BC202" i="9"/>
  <c r="AV177" i="9"/>
  <c r="AV209" i="9" s="1"/>
  <c r="AL157" i="9"/>
  <c r="AL159" i="9"/>
  <c r="AW212" i="9"/>
  <c r="AW180" i="9"/>
  <c r="AN152" i="9"/>
  <c r="AX138" i="9"/>
  <c r="AV213" i="9"/>
  <c r="BC213" i="9" s="1"/>
  <c r="AW117" i="9"/>
  <c r="AX24" i="9"/>
  <c r="AO112" i="9"/>
  <c r="AP112" i="9" s="1"/>
  <c r="BV112" i="9" s="1"/>
  <c r="AO87" i="9"/>
  <c r="AO81" i="9"/>
  <c r="AQ19" i="9"/>
  <c r="AP19" i="9"/>
  <c r="BV19" i="9" s="1"/>
  <c r="AL197" i="9"/>
  <c r="AU177" i="8"/>
  <c r="AO110" i="8"/>
  <c r="AP110" i="8" s="1"/>
  <c r="BV110" i="8" s="1"/>
  <c r="AQ17" i="8"/>
  <c r="AO85" i="8"/>
  <c r="AP17" i="8"/>
  <c r="BV17" i="8" s="1"/>
  <c r="AU102" i="8"/>
  <c r="AU71" i="8"/>
  <c r="AV9" i="8"/>
  <c r="AN193" i="8"/>
  <c r="AN225" i="8" s="1"/>
  <c r="AV104" i="8"/>
  <c r="AV73" i="8"/>
  <c r="AW11" i="8"/>
  <c r="AT133" i="8"/>
  <c r="AM186" i="8"/>
  <c r="AM218" i="8" s="1"/>
  <c r="AN195" i="8"/>
  <c r="AN227" i="8" s="1"/>
  <c r="AO114" i="8"/>
  <c r="AP114" i="8" s="1"/>
  <c r="BV114" i="8" s="1"/>
  <c r="AO83" i="8"/>
  <c r="AO90" i="8"/>
  <c r="AQ21" i="8"/>
  <c r="AP21" i="8"/>
  <c r="BV21" i="8" s="1"/>
  <c r="AV118" i="8"/>
  <c r="AW25" i="8"/>
  <c r="AN186" i="8"/>
  <c r="AN218" i="8" s="1"/>
  <c r="AO105" i="8"/>
  <c r="AP12" i="8"/>
  <c r="AO74" i="8"/>
  <c r="AQ12" i="8"/>
  <c r="AO31" i="8"/>
  <c r="AN220" i="8"/>
  <c r="AN188" i="8"/>
  <c r="AW92" i="8"/>
  <c r="AW116" i="8"/>
  <c r="AX23" i="8"/>
  <c r="AV139" i="8"/>
  <c r="BC77" i="8"/>
  <c r="BT77" i="8" s="1"/>
  <c r="AN145" i="8"/>
  <c r="AM184" i="8"/>
  <c r="AM216" i="8" s="1"/>
  <c r="AL159" i="8"/>
  <c r="AL157" i="8"/>
  <c r="AO115" i="8"/>
  <c r="AP115" i="8" s="1"/>
  <c r="BV115" i="8" s="1"/>
  <c r="AO84" i="8"/>
  <c r="AO91" i="8"/>
  <c r="AQ22" i="8"/>
  <c r="AP22" i="8"/>
  <c r="BV22" i="8" s="1"/>
  <c r="AN189" i="8"/>
  <c r="AN221" i="8" s="1"/>
  <c r="AU196" i="8"/>
  <c r="AS212" i="8"/>
  <c r="AO113" i="8"/>
  <c r="AP113" i="8" s="1"/>
  <c r="BV113" i="8" s="1"/>
  <c r="AO82" i="8"/>
  <c r="AO89" i="8"/>
  <c r="AQ20" i="8"/>
  <c r="AP20" i="8"/>
  <c r="BV20" i="8" s="1"/>
  <c r="AL210" i="8"/>
  <c r="AL229" i="8" s="1"/>
  <c r="AL233" i="8" s="1"/>
  <c r="AT182" i="8"/>
  <c r="AT214" i="8" s="1"/>
  <c r="AU138" i="8"/>
  <c r="AV107" i="8"/>
  <c r="AV76" i="8"/>
  <c r="AW14" i="8"/>
  <c r="AN136" i="8"/>
  <c r="AN93" i="8"/>
  <c r="AM178" i="8"/>
  <c r="AM155" i="8"/>
  <c r="AS175" i="8"/>
  <c r="AX117" i="8"/>
  <c r="AY24" i="8"/>
  <c r="AN152" i="8"/>
  <c r="AO112" i="8"/>
  <c r="AP112" i="8" s="1"/>
  <c r="BV112" i="8" s="1"/>
  <c r="AO87" i="8"/>
  <c r="AQ19" i="8"/>
  <c r="AO81" i="8"/>
  <c r="AP19" i="8"/>
  <c r="BV19" i="8" s="1"/>
  <c r="BC170" i="8"/>
  <c r="AO120" i="8"/>
  <c r="AP120" i="8" s="1"/>
  <c r="BV120" i="8" s="1"/>
  <c r="AQ27" i="8"/>
  <c r="AP27" i="8"/>
  <c r="BV27" i="8" s="1"/>
  <c r="AO111" i="8"/>
  <c r="AP111" i="8" s="1"/>
  <c r="BV111" i="8" s="1"/>
  <c r="AO86" i="8"/>
  <c r="AQ18" i="8"/>
  <c r="AP18" i="8"/>
  <c r="BV18" i="8" s="1"/>
  <c r="AO121" i="8"/>
  <c r="AP121" i="8" s="1"/>
  <c r="BV121" i="8" s="1"/>
  <c r="AO79" i="8"/>
  <c r="AP28" i="8"/>
  <c r="BV28" i="8" s="1"/>
  <c r="AQ28" i="8"/>
  <c r="AO122" i="8"/>
  <c r="AP122" i="8" s="1"/>
  <c r="BV122" i="8" s="1"/>
  <c r="AO80" i="8"/>
  <c r="AQ29" i="8"/>
  <c r="AP29" i="8"/>
  <c r="BV29" i="8" s="1"/>
  <c r="AV109" i="8"/>
  <c r="AV78" i="8"/>
  <c r="AW16" i="8"/>
  <c r="AN185" i="8"/>
  <c r="AN217" i="8" s="1"/>
  <c r="BC202" i="8"/>
  <c r="AN190" i="8"/>
  <c r="AN222" i="8" s="1"/>
  <c r="AN183" i="8"/>
  <c r="AN215" i="8" s="1"/>
  <c r="AN184" i="8"/>
  <c r="AN216" i="8" s="1"/>
  <c r="AU182" i="8"/>
  <c r="AU214" i="8" s="1"/>
  <c r="AM188" i="8"/>
  <c r="AM220" i="8" s="1"/>
  <c r="AN191" i="8"/>
  <c r="AN223" i="8" s="1"/>
  <c r="BG111" i="5"/>
  <c r="BG124" i="5" s="1"/>
  <c r="BH109" i="5"/>
  <c r="BW114" i="5"/>
  <c r="BW116" i="5" s="1"/>
  <c r="BW122" i="5"/>
  <c r="BY101" i="5"/>
  <c r="BX102" i="5"/>
  <c r="BX104" i="5" s="1"/>
  <c r="BX106" i="5"/>
  <c r="BD111" i="3"/>
  <c r="BE109" i="3"/>
  <c r="BT122" i="3"/>
  <c r="BT114" i="3"/>
  <c r="BT116" i="3" s="1"/>
  <c r="BV101" i="3"/>
  <c r="BU102" i="3"/>
  <c r="BU104" i="3" s="1"/>
  <c r="BU106" i="3"/>
  <c r="AX177" i="9" l="1"/>
  <c r="AX209" i="9" s="1"/>
  <c r="AM157" i="9"/>
  <c r="AM159" i="9"/>
  <c r="AY104" i="9"/>
  <c r="AZ11" i="9"/>
  <c r="AY73" i="9"/>
  <c r="AY135" i="9" s="1"/>
  <c r="AU182" i="9"/>
  <c r="AU133" i="9"/>
  <c r="AT175" i="9"/>
  <c r="AR120" i="9"/>
  <c r="AS27" i="9"/>
  <c r="AQ81" i="9"/>
  <c r="AQ87" i="9"/>
  <c r="AQ112" i="9"/>
  <c r="AR19" i="9"/>
  <c r="AX212" i="9"/>
  <c r="AX180" i="9"/>
  <c r="AQ110" i="9"/>
  <c r="AR17" i="9"/>
  <c r="AQ85" i="9"/>
  <c r="AQ114" i="9"/>
  <c r="AQ90" i="9"/>
  <c r="AR21" i="9"/>
  <c r="AQ83" i="9"/>
  <c r="BV12" i="9"/>
  <c r="AP31" i="9"/>
  <c r="AY118" i="9"/>
  <c r="AZ25" i="9"/>
  <c r="AQ121" i="9"/>
  <c r="AQ79" i="9"/>
  <c r="AR28" i="9"/>
  <c r="AO143" i="9"/>
  <c r="AP81" i="9"/>
  <c r="BV81" i="9" s="1"/>
  <c r="AQ115" i="9"/>
  <c r="AQ84" i="9"/>
  <c r="AR22" i="9"/>
  <c r="AQ91" i="9"/>
  <c r="AO152" i="9"/>
  <c r="AP90" i="9"/>
  <c r="BV90" i="9" s="1"/>
  <c r="AQ113" i="9"/>
  <c r="AQ89" i="9"/>
  <c r="AQ82" i="9"/>
  <c r="AR20" i="9"/>
  <c r="AQ105" i="9"/>
  <c r="AR12" i="9"/>
  <c r="AQ74" i="9"/>
  <c r="AQ31" i="9"/>
  <c r="AQ111" i="9"/>
  <c r="AR18" i="9"/>
  <c r="AQ86" i="9"/>
  <c r="AR122" i="9"/>
  <c r="AR80" i="9"/>
  <c r="AS29" i="9"/>
  <c r="AX117" i="9"/>
  <c r="AY24" i="9"/>
  <c r="AN187" i="9"/>
  <c r="AN219" i="9" s="1"/>
  <c r="AY212" i="9"/>
  <c r="AY180" i="9"/>
  <c r="AO141" i="9"/>
  <c r="AP79" i="9"/>
  <c r="BV79" i="9" s="1"/>
  <c r="AV102" i="9"/>
  <c r="AV71" i="9"/>
  <c r="AW9" i="9"/>
  <c r="AM210" i="9"/>
  <c r="AM229" i="9" s="1"/>
  <c r="AM233" i="9" s="1"/>
  <c r="AO146" i="9"/>
  <c r="AP84" i="9"/>
  <c r="BV84" i="9" s="1"/>
  <c r="AO145" i="9"/>
  <c r="AP83" i="9"/>
  <c r="BV83" i="9" s="1"/>
  <c r="AO136" i="9"/>
  <c r="AP74" i="9"/>
  <c r="AO93" i="9"/>
  <c r="AN194" i="9"/>
  <c r="AN226" i="9" s="1"/>
  <c r="AW116" i="9"/>
  <c r="AW92" i="9"/>
  <c r="AX23" i="9"/>
  <c r="AO184" i="9"/>
  <c r="AP184" i="9" s="1"/>
  <c r="AP142" i="9"/>
  <c r="AO151" i="9"/>
  <c r="AP89" i="9"/>
  <c r="BV89" i="9" s="1"/>
  <c r="AP105" i="9"/>
  <c r="AO124" i="9"/>
  <c r="AQ142" i="9"/>
  <c r="AW78" i="9"/>
  <c r="AW109" i="9"/>
  <c r="AX16" i="9"/>
  <c r="AZ107" i="9"/>
  <c r="AZ76" i="9"/>
  <c r="AZ138" i="9" s="1"/>
  <c r="BA14" i="9"/>
  <c r="AV140" i="9"/>
  <c r="AN178" i="9"/>
  <c r="AN155" i="9"/>
  <c r="AO148" i="9"/>
  <c r="AP86" i="9"/>
  <c r="BV86" i="9" s="1"/>
  <c r="AO149" i="9"/>
  <c r="AP87" i="9"/>
  <c r="BV87" i="9" s="1"/>
  <c r="AO153" i="9"/>
  <c r="AP91" i="9"/>
  <c r="BV91" i="9" s="1"/>
  <c r="AO147" i="9"/>
  <c r="AP85" i="9"/>
  <c r="BV85" i="9" s="1"/>
  <c r="AO144" i="9"/>
  <c r="AP82" i="9"/>
  <c r="BV82" i="9" s="1"/>
  <c r="AQ122" i="8"/>
  <c r="AQ80" i="8"/>
  <c r="AR29" i="8"/>
  <c r="AQ111" i="8"/>
  <c r="AQ86" i="8"/>
  <c r="AR18" i="8"/>
  <c r="AO148" i="8"/>
  <c r="AP86" i="8"/>
  <c r="BV86" i="8" s="1"/>
  <c r="AO147" i="8"/>
  <c r="AP85" i="8"/>
  <c r="BV85" i="8" s="1"/>
  <c r="AO153" i="8"/>
  <c r="AP91" i="8"/>
  <c r="BV91" i="8" s="1"/>
  <c r="AY117" i="8"/>
  <c r="AZ24" i="8"/>
  <c r="AW107" i="8"/>
  <c r="AX14" i="8"/>
  <c r="AW76" i="8"/>
  <c r="AW138" i="8" s="1"/>
  <c r="AV181" i="8"/>
  <c r="BC181" i="8" s="1"/>
  <c r="BC139" i="8"/>
  <c r="AM159" i="8"/>
  <c r="AM157" i="8"/>
  <c r="AO145" i="8"/>
  <c r="AP83" i="8"/>
  <c r="BV83" i="8" s="1"/>
  <c r="AN187" i="8"/>
  <c r="AN219" i="8" s="1"/>
  <c r="AW118" i="8"/>
  <c r="AX25" i="8"/>
  <c r="AO142" i="8"/>
  <c r="AP80" i="8"/>
  <c r="BV80" i="8" s="1"/>
  <c r="AN210" i="8"/>
  <c r="AN178" i="8"/>
  <c r="AN155" i="8"/>
  <c r="AO146" i="8"/>
  <c r="AP84" i="8"/>
  <c r="BV84" i="8" s="1"/>
  <c r="AQ105" i="8"/>
  <c r="AQ74" i="8"/>
  <c r="AR12" i="8"/>
  <c r="AQ31" i="8"/>
  <c r="AQ110" i="8"/>
  <c r="AQ85" i="8"/>
  <c r="AR17" i="8"/>
  <c r="AQ121" i="8"/>
  <c r="AQ79" i="8"/>
  <c r="AR28" i="8"/>
  <c r="AO143" i="8"/>
  <c r="AP81" i="8"/>
  <c r="BV81" i="8" s="1"/>
  <c r="AV138" i="8"/>
  <c r="AO136" i="8"/>
  <c r="AP74" i="8"/>
  <c r="AO93" i="8"/>
  <c r="AW109" i="8"/>
  <c r="AW78" i="8"/>
  <c r="AX16" i="8"/>
  <c r="AQ112" i="8"/>
  <c r="AQ87" i="8"/>
  <c r="AQ81" i="8"/>
  <c r="AR19" i="8"/>
  <c r="AS207" i="8"/>
  <c r="AX116" i="8"/>
  <c r="AX92" i="8"/>
  <c r="AX154" i="8" s="1"/>
  <c r="AX196" i="8" s="1"/>
  <c r="AY23" i="8"/>
  <c r="BV12" i="8"/>
  <c r="AP31" i="8"/>
  <c r="AQ114" i="8"/>
  <c r="AQ90" i="8"/>
  <c r="AQ83" i="8"/>
  <c r="AR21" i="8"/>
  <c r="AV102" i="8"/>
  <c r="AV71" i="8"/>
  <c r="AW9" i="8"/>
  <c r="AV140" i="8"/>
  <c r="AO141" i="8"/>
  <c r="AP79" i="8"/>
  <c r="BV79" i="8" s="1"/>
  <c r="AQ120" i="8"/>
  <c r="AR27" i="8"/>
  <c r="AO149" i="8"/>
  <c r="AP87" i="8"/>
  <c r="BV87" i="8" s="1"/>
  <c r="AQ113" i="8"/>
  <c r="AQ89" i="8"/>
  <c r="AQ82" i="8"/>
  <c r="AR20" i="8"/>
  <c r="AP105" i="8"/>
  <c r="AO124" i="8"/>
  <c r="AO152" i="8"/>
  <c r="AP90" i="8"/>
  <c r="BV90" i="8" s="1"/>
  <c r="AT175" i="8"/>
  <c r="AT207" i="8" s="1"/>
  <c r="AU133" i="8"/>
  <c r="AU209" i="8"/>
  <c r="AM197" i="8"/>
  <c r="AU180" i="8"/>
  <c r="AO151" i="8"/>
  <c r="AP89" i="8"/>
  <c r="BV89" i="8" s="1"/>
  <c r="AW154" i="8"/>
  <c r="AW104" i="8"/>
  <c r="AW73" i="8"/>
  <c r="AW135" i="8" s="1"/>
  <c r="AX11" i="8"/>
  <c r="AN226" i="8"/>
  <c r="AN194" i="8"/>
  <c r="AM210" i="8"/>
  <c r="AM229" i="8" s="1"/>
  <c r="AM233" i="8" s="1"/>
  <c r="AO144" i="8"/>
  <c r="AP82" i="8"/>
  <c r="BV82" i="8" s="1"/>
  <c r="AQ91" i="8"/>
  <c r="AQ84" i="8"/>
  <c r="AQ115" i="8"/>
  <c r="AR22" i="8"/>
  <c r="AV135" i="8"/>
  <c r="BZ101" i="5"/>
  <c r="BY106" i="5"/>
  <c r="BY102" i="5"/>
  <c r="BY104" i="5" s="1"/>
  <c r="BH111" i="5"/>
  <c r="BI109" i="5"/>
  <c r="BX114" i="5"/>
  <c r="BX116" i="5" s="1"/>
  <c r="BX122" i="5"/>
  <c r="BW101" i="3"/>
  <c r="BV102" i="3"/>
  <c r="BV104" i="3" s="1"/>
  <c r="BV106" i="3"/>
  <c r="BU114" i="3"/>
  <c r="BU116" i="3" s="1"/>
  <c r="BU122" i="3"/>
  <c r="BE111" i="3"/>
  <c r="BE124" i="3" s="1"/>
  <c r="BE171" i="3" s="1"/>
  <c r="BF109" i="3"/>
  <c r="BD124" i="3"/>
  <c r="AQ149" i="9" l="1"/>
  <c r="AW154" i="9"/>
  <c r="AQ136" i="9"/>
  <c r="AQ93" i="9"/>
  <c r="AO185" i="9"/>
  <c r="AP185" i="9" s="1"/>
  <c r="AP143" i="9"/>
  <c r="AZ104" i="9"/>
  <c r="AZ73" i="9"/>
  <c r="AZ135" i="9" s="1"/>
  <c r="BA11" i="9"/>
  <c r="AZ212" i="9"/>
  <c r="AZ180" i="9"/>
  <c r="AS122" i="9"/>
  <c r="AS80" i="9"/>
  <c r="AT29" i="9"/>
  <c r="AO186" i="9"/>
  <c r="AP186" i="9" s="1"/>
  <c r="AP144" i="9"/>
  <c r="AO190" i="9"/>
  <c r="AP190" i="9" s="1"/>
  <c r="AP148" i="9"/>
  <c r="AX109" i="9"/>
  <c r="AY16" i="9"/>
  <c r="AX78" i="9"/>
  <c r="AX140" i="9" s="1"/>
  <c r="AO193" i="9"/>
  <c r="AP193" i="9" s="1"/>
  <c r="AP151" i="9"/>
  <c r="AR89" i="9"/>
  <c r="AR151" i="9" s="1"/>
  <c r="AR113" i="9"/>
  <c r="AR82" i="9"/>
  <c r="AS20" i="9"/>
  <c r="AQ146" i="9"/>
  <c r="AQ152" i="9"/>
  <c r="AS120" i="9"/>
  <c r="AT27" i="9"/>
  <c r="AU175" i="9"/>
  <c r="AV182" i="9"/>
  <c r="AV214" i="9" s="1"/>
  <c r="AQ143" i="9"/>
  <c r="AO191" i="9"/>
  <c r="AP191" i="9" s="1"/>
  <c r="AP149" i="9"/>
  <c r="AR121" i="9"/>
  <c r="AS28" i="9"/>
  <c r="AR79" i="9"/>
  <c r="AQ148" i="9"/>
  <c r="AQ144" i="9"/>
  <c r="AZ118" i="9"/>
  <c r="BA25" i="9"/>
  <c r="AO195" i="9"/>
  <c r="AP195" i="9" s="1"/>
  <c r="AP153" i="9"/>
  <c r="AQ216" i="9"/>
  <c r="AQ184" i="9"/>
  <c r="AX116" i="9"/>
  <c r="AX92" i="9"/>
  <c r="AX154" i="9" s="1"/>
  <c r="AX196" i="9" s="1"/>
  <c r="AY23" i="9"/>
  <c r="AY117" i="9"/>
  <c r="AZ24" i="9"/>
  <c r="AO187" i="9"/>
  <c r="AP187" i="9" s="1"/>
  <c r="AP145" i="9"/>
  <c r="AO194" i="9"/>
  <c r="AP194" i="9" s="1"/>
  <c r="AP152" i="9"/>
  <c r="BV105" i="9"/>
  <c r="AP124" i="9"/>
  <c r="AO215" i="9"/>
  <c r="AP215" i="9" s="1"/>
  <c r="AO183" i="9"/>
  <c r="AP183" i="9" s="1"/>
  <c r="AP141" i="9"/>
  <c r="AQ153" i="9"/>
  <c r="AQ141" i="9"/>
  <c r="AO189" i="9"/>
  <c r="AP189" i="9" s="1"/>
  <c r="AP147" i="9"/>
  <c r="AW102" i="9"/>
  <c r="AW71" i="9"/>
  <c r="AX9" i="9"/>
  <c r="AR111" i="9"/>
  <c r="AS18" i="9"/>
  <c r="AR86" i="9"/>
  <c r="AR148" i="9" s="1"/>
  <c r="AQ147" i="9"/>
  <c r="AR87" i="9"/>
  <c r="AR149" i="9" s="1"/>
  <c r="AR112" i="9"/>
  <c r="AR81" i="9"/>
  <c r="AR143" i="9" s="1"/>
  <c r="AS19" i="9"/>
  <c r="AY209" i="9"/>
  <c r="AY177" i="9"/>
  <c r="BA107" i="9"/>
  <c r="BB14" i="9"/>
  <c r="BA76" i="9"/>
  <c r="BA138" i="9" s="1"/>
  <c r="AT207" i="9"/>
  <c r="AR105" i="9"/>
  <c r="AR74" i="9"/>
  <c r="AS12" i="9"/>
  <c r="AR31" i="9"/>
  <c r="AQ145" i="9"/>
  <c r="AO188" i="9"/>
  <c r="AP188" i="9" s="1"/>
  <c r="AP146" i="9"/>
  <c r="AQ124" i="9"/>
  <c r="AR115" i="9"/>
  <c r="AR84" i="9"/>
  <c r="AR146" i="9" s="1"/>
  <c r="AS22" i="9"/>
  <c r="AR91" i="9"/>
  <c r="AR153" i="9" s="1"/>
  <c r="AS21" i="9"/>
  <c r="AR90" i="9"/>
  <c r="AR152" i="9" s="1"/>
  <c r="AR83" i="9"/>
  <c r="AR114" i="9"/>
  <c r="AN157" i="9"/>
  <c r="AN159" i="9"/>
  <c r="AN197" i="9"/>
  <c r="AW140" i="9"/>
  <c r="BV74" i="9"/>
  <c r="AP93" i="9"/>
  <c r="AQ151" i="9"/>
  <c r="AN210" i="9"/>
  <c r="AN229" i="9" s="1"/>
  <c r="AN233" i="9" s="1"/>
  <c r="AO216" i="9"/>
  <c r="AP216" i="9" s="1"/>
  <c r="AO210" i="9"/>
  <c r="AO178" i="9"/>
  <c r="AO155" i="9"/>
  <c r="AP136" i="9"/>
  <c r="AV133" i="9"/>
  <c r="AR110" i="9"/>
  <c r="AS17" i="9"/>
  <c r="AR85" i="9"/>
  <c r="AR147" i="9" s="1"/>
  <c r="AU214" i="9"/>
  <c r="AR114" i="8"/>
  <c r="AR90" i="8"/>
  <c r="AR83" i="8"/>
  <c r="AR145" i="8" s="1"/>
  <c r="AS21" i="8"/>
  <c r="AO183" i="8"/>
  <c r="AP183" i="8" s="1"/>
  <c r="AP141" i="8"/>
  <c r="AQ136" i="8"/>
  <c r="AQ93" i="8"/>
  <c r="AQ153" i="8"/>
  <c r="AQ143" i="8"/>
  <c r="AX118" i="8"/>
  <c r="AY25" i="8"/>
  <c r="AO219" i="8"/>
  <c r="AP219" i="8" s="1"/>
  <c r="AO187" i="8"/>
  <c r="AP187" i="8" s="1"/>
  <c r="AW180" i="8"/>
  <c r="AW212" i="8" s="1"/>
  <c r="AQ142" i="8"/>
  <c r="AN229" i="8"/>
  <c r="AN233" i="8" s="1"/>
  <c r="AQ148" i="8"/>
  <c r="AQ144" i="8"/>
  <c r="AR121" i="8"/>
  <c r="AR79" i="8"/>
  <c r="AS28" i="8"/>
  <c r="AX104" i="8"/>
  <c r="AX73" i="8"/>
  <c r="AY11" i="8"/>
  <c r="AQ141" i="8"/>
  <c r="AO227" i="8"/>
  <c r="AP227" i="8" s="1"/>
  <c r="AO195" i="8"/>
  <c r="AP195" i="8" s="1"/>
  <c r="AP153" i="8"/>
  <c r="AQ149" i="8"/>
  <c r="AR110" i="8"/>
  <c r="AR85" i="8"/>
  <c r="AR147" i="8" s="1"/>
  <c r="AS17" i="8"/>
  <c r="AO220" i="8"/>
  <c r="AP220" i="8" s="1"/>
  <c r="AO188" i="8"/>
  <c r="AP188" i="8" s="1"/>
  <c r="AP146" i="8"/>
  <c r="AX107" i="8"/>
  <c r="AX76" i="8"/>
  <c r="AY14" i="8"/>
  <c r="AO189" i="8"/>
  <c r="AP189" i="8" s="1"/>
  <c r="AP147" i="8"/>
  <c r="AR112" i="8"/>
  <c r="AR87" i="8"/>
  <c r="AR149" i="8" s="1"/>
  <c r="AR81" i="8"/>
  <c r="AS19" i="8"/>
  <c r="AV213" i="8"/>
  <c r="BC213" i="8" s="1"/>
  <c r="AO178" i="8"/>
  <c r="AO155" i="8"/>
  <c r="AP136" i="8"/>
  <c r="AW102" i="8"/>
  <c r="AX9" i="8"/>
  <c r="AW71" i="8"/>
  <c r="AQ147" i="8"/>
  <c r="AO225" i="8"/>
  <c r="AP225" i="8" s="1"/>
  <c r="AO193" i="8"/>
  <c r="AP193" i="8" s="1"/>
  <c r="AP151" i="8"/>
  <c r="AR113" i="8"/>
  <c r="AR82" i="8"/>
  <c r="AR144" i="8" s="1"/>
  <c r="AR89" i="8"/>
  <c r="AR151" i="8" s="1"/>
  <c r="AS20" i="8"/>
  <c r="AO185" i="8"/>
  <c r="AP185" i="8" s="1"/>
  <c r="AP143" i="8"/>
  <c r="AQ145" i="8"/>
  <c r="AQ152" i="8"/>
  <c r="AQ124" i="8"/>
  <c r="AR122" i="8"/>
  <c r="AR80" i="8"/>
  <c r="AR142" i="8" s="1"/>
  <c r="AS29" i="8"/>
  <c r="AU212" i="8"/>
  <c r="AV214" i="8"/>
  <c r="AV182" i="8"/>
  <c r="AO191" i="8"/>
  <c r="AP191" i="8" s="1"/>
  <c r="AP149" i="8"/>
  <c r="AP145" i="8"/>
  <c r="AW196" i="8"/>
  <c r="AR120" i="8"/>
  <c r="AS27" i="8"/>
  <c r="AV133" i="8"/>
  <c r="AY116" i="8"/>
  <c r="AY92" i="8"/>
  <c r="AZ23" i="8"/>
  <c r="AX109" i="8"/>
  <c r="AX78" i="8"/>
  <c r="AY16" i="8"/>
  <c r="AV180" i="8"/>
  <c r="AV212" i="8" s="1"/>
  <c r="AN157" i="8"/>
  <c r="AN159" i="8"/>
  <c r="AZ117" i="8"/>
  <c r="BA24" i="8"/>
  <c r="AO190" i="8"/>
  <c r="AP190" i="8" s="1"/>
  <c r="AP148" i="8"/>
  <c r="AR115" i="8"/>
  <c r="AR91" i="8"/>
  <c r="AR153" i="8" s="1"/>
  <c r="AR84" i="8"/>
  <c r="AR146" i="8" s="1"/>
  <c r="AS22" i="8"/>
  <c r="AR105" i="8"/>
  <c r="AR74" i="8"/>
  <c r="AS12" i="8"/>
  <c r="AR31" i="8"/>
  <c r="AQ146" i="8"/>
  <c r="AQ151" i="8"/>
  <c r="BV74" i="8"/>
  <c r="AP93" i="8"/>
  <c r="AO216" i="8"/>
  <c r="AP216" i="8" s="1"/>
  <c r="AO184" i="8"/>
  <c r="AP184" i="8" s="1"/>
  <c r="AP142" i="8"/>
  <c r="AW209" i="8"/>
  <c r="AW177" i="8"/>
  <c r="AO186" i="8"/>
  <c r="AP186" i="8" s="1"/>
  <c r="AP144" i="8"/>
  <c r="AO194" i="8"/>
  <c r="AP194" i="8" s="1"/>
  <c r="AP152" i="8"/>
  <c r="AV177" i="8"/>
  <c r="AV209" i="8" s="1"/>
  <c r="AU207" i="8"/>
  <c r="AU175" i="8"/>
  <c r="BV105" i="8"/>
  <c r="AP124" i="8"/>
  <c r="AW140" i="8"/>
  <c r="AN197" i="8"/>
  <c r="AR86" i="8"/>
  <c r="AR148" i="8" s="1"/>
  <c r="AR111" i="8"/>
  <c r="AS18" i="8"/>
  <c r="BI111" i="5"/>
  <c r="BI124" i="5" s="1"/>
  <c r="BI186" i="5" s="1"/>
  <c r="BJ109" i="5"/>
  <c r="BH124" i="5"/>
  <c r="BH186" i="5" s="1"/>
  <c r="BY114" i="5"/>
  <c r="BY116" i="5" s="1"/>
  <c r="BY122" i="5"/>
  <c r="CB101" i="5"/>
  <c r="BZ106" i="5"/>
  <c r="BZ102" i="5"/>
  <c r="BZ104" i="5" s="1"/>
  <c r="BF111" i="3"/>
  <c r="BF124" i="3" s="1"/>
  <c r="BF171" i="3" s="1"/>
  <c r="BG109" i="3"/>
  <c r="BE209" i="3"/>
  <c r="BE175" i="3"/>
  <c r="BV122" i="3"/>
  <c r="BV114" i="3"/>
  <c r="BV116" i="3" s="1"/>
  <c r="BY101" i="3"/>
  <c r="BW102" i="3"/>
  <c r="BW104" i="3" s="1"/>
  <c r="BW106" i="3"/>
  <c r="AP210" i="9" l="1"/>
  <c r="AR195" i="9"/>
  <c r="AR227" i="9" s="1"/>
  <c r="BA104" i="9"/>
  <c r="BA73" i="9"/>
  <c r="BA135" i="9" s="1"/>
  <c r="BB11" i="9"/>
  <c r="BB107" i="9"/>
  <c r="BC107" i="9" s="1"/>
  <c r="BT107" i="9" s="1"/>
  <c r="BB76" i="9"/>
  <c r="BC14" i="9"/>
  <c r="BT14" i="9" s="1"/>
  <c r="AZ177" i="9"/>
  <c r="AZ209" i="9" s="1"/>
  <c r="AR188" i="9"/>
  <c r="AR220" i="9" s="1"/>
  <c r="AQ187" i="9"/>
  <c r="AR223" i="9"/>
  <c r="AR191" i="9"/>
  <c r="AW133" i="9"/>
  <c r="AQ195" i="9"/>
  <c r="AQ227" i="9" s="1"/>
  <c r="AY92" i="9"/>
  <c r="AY154" i="9" s="1"/>
  <c r="AY196" i="9" s="1"/>
  <c r="AY116" i="9"/>
  <c r="AZ23" i="9"/>
  <c r="AO227" i="9"/>
  <c r="AP227" i="9" s="1"/>
  <c r="AU207" i="9"/>
  <c r="AS89" i="9"/>
  <c r="AS113" i="9"/>
  <c r="AS82" i="9"/>
  <c r="AT20" i="9"/>
  <c r="AY109" i="9"/>
  <c r="AZ16" i="9"/>
  <c r="AY78" i="9"/>
  <c r="AO218" i="9"/>
  <c r="AP218" i="9" s="1"/>
  <c r="AW196" i="9"/>
  <c r="AS112" i="9"/>
  <c r="AS87" i="9"/>
  <c r="AS149" i="9" s="1"/>
  <c r="AS81" i="9"/>
  <c r="AS143" i="9" s="1"/>
  <c r="AT19" i="9"/>
  <c r="AW214" i="9"/>
  <c r="AW182" i="9"/>
  <c r="AR217" i="9"/>
  <c r="AR185" i="9"/>
  <c r="AQ183" i="9"/>
  <c r="AQ215" i="9" s="1"/>
  <c r="AZ117" i="9"/>
  <c r="BA24" i="9"/>
  <c r="AO225" i="9"/>
  <c r="AP225" i="9" s="1"/>
  <c r="AV175" i="9"/>
  <c r="AO226" i="9"/>
  <c r="AP226" i="9" s="1"/>
  <c r="AQ190" i="9"/>
  <c r="AQ185" i="9"/>
  <c r="AT120" i="9"/>
  <c r="AU27" i="9"/>
  <c r="AR144" i="9"/>
  <c r="AT122" i="9"/>
  <c r="AU29" i="9"/>
  <c r="AT80" i="9"/>
  <c r="AQ225" i="9"/>
  <c r="AQ193" i="9"/>
  <c r="AS105" i="9"/>
  <c r="AS74" i="9"/>
  <c r="AT12" i="9"/>
  <c r="AS31" i="9"/>
  <c r="AQ189" i="9"/>
  <c r="AR141" i="9"/>
  <c r="AQ191" i="9"/>
  <c r="AQ223" i="9" s="1"/>
  <c r="AS83" i="9"/>
  <c r="AT21" i="9"/>
  <c r="AS90" i="9"/>
  <c r="AS114" i="9"/>
  <c r="AR142" i="9"/>
  <c r="AO220" i="9"/>
  <c r="AP220" i="9" s="1"/>
  <c r="AX182" i="9"/>
  <c r="AX214" i="9" s="1"/>
  <c r="AR189" i="9"/>
  <c r="AR221" i="9" s="1"/>
  <c r="AR193" i="9"/>
  <c r="AR225" i="9" s="1"/>
  <c r="AO217" i="9"/>
  <c r="AP217" i="9" s="1"/>
  <c r="BA180" i="9"/>
  <c r="BA212" i="9" s="1"/>
  <c r="AP155" i="9"/>
  <c r="AP157" i="9" s="1"/>
  <c r="AQ210" i="9"/>
  <c r="AQ178" i="9"/>
  <c r="AQ155" i="9"/>
  <c r="AQ157" i="9" s="1"/>
  <c r="AS115" i="9"/>
  <c r="AS84" i="9"/>
  <c r="AS91" i="9"/>
  <c r="AS153" i="9" s="1"/>
  <c r="AT22" i="9"/>
  <c r="AX102" i="9"/>
  <c r="AY9" i="9"/>
  <c r="AX71" i="9"/>
  <c r="AQ186" i="9"/>
  <c r="AO223" i="9"/>
  <c r="AP223" i="9" s="1"/>
  <c r="AQ188" i="9"/>
  <c r="AO157" i="9"/>
  <c r="AO159" i="9"/>
  <c r="AR145" i="9"/>
  <c r="AR136" i="9"/>
  <c r="AR93" i="9"/>
  <c r="AR190" i="9"/>
  <c r="AR222" i="9" s="1"/>
  <c r="BA118" i="9"/>
  <c r="BB25" i="9"/>
  <c r="AS121" i="9"/>
  <c r="AT28" i="9"/>
  <c r="AS79" i="9"/>
  <c r="AS110" i="9"/>
  <c r="AS85" i="9"/>
  <c r="AS147" i="9" s="1"/>
  <c r="AT17" i="9"/>
  <c r="AP178" i="9"/>
  <c r="AP197" i="9" s="1"/>
  <c r="AO197" i="9"/>
  <c r="AR194" i="9"/>
  <c r="AR226" i="9" s="1"/>
  <c r="AR124" i="9"/>
  <c r="AS111" i="9"/>
  <c r="AS86" i="9"/>
  <c r="AS148" i="9" s="1"/>
  <c r="AT18" i="9"/>
  <c r="AO221" i="9"/>
  <c r="AP221" i="9" s="1"/>
  <c r="AO219" i="9"/>
  <c r="AP219" i="9" s="1"/>
  <c r="AQ194" i="9"/>
  <c r="AO222" i="9"/>
  <c r="AP222" i="9" s="1"/>
  <c r="AQ194" i="8"/>
  <c r="AO222" i="8"/>
  <c r="AP222" i="8" s="1"/>
  <c r="AV175" i="8"/>
  <c r="AR186" i="8"/>
  <c r="AR218" i="8" s="1"/>
  <c r="AQ216" i="8"/>
  <c r="AQ184" i="8"/>
  <c r="AR124" i="8"/>
  <c r="AY109" i="8"/>
  <c r="AY78" i="8"/>
  <c r="AY140" i="8" s="1"/>
  <c r="AZ16" i="8"/>
  <c r="AS120" i="8"/>
  <c r="AT27" i="8"/>
  <c r="AS122" i="8"/>
  <c r="AT29" i="8"/>
  <c r="AS80" i="8"/>
  <c r="AS112" i="8"/>
  <c r="AS81" i="8"/>
  <c r="AS87" i="8"/>
  <c r="AS149" i="8" s="1"/>
  <c r="AT19" i="8"/>
  <c r="AO221" i="8"/>
  <c r="AP221" i="8" s="1"/>
  <c r="AR189" i="8"/>
  <c r="AR221" i="8" s="1"/>
  <c r="AQ225" i="8"/>
  <c r="AQ193" i="8"/>
  <c r="AS115" i="8"/>
  <c r="AS91" i="8"/>
  <c r="AS153" i="8" s="1"/>
  <c r="AS84" i="8"/>
  <c r="AT22" i="8"/>
  <c r="AX140" i="8"/>
  <c r="AO223" i="8"/>
  <c r="AP223" i="8" s="1"/>
  <c r="AR184" i="8"/>
  <c r="AR216" i="8" s="1"/>
  <c r="AQ219" i="8"/>
  <c r="AQ187" i="8"/>
  <c r="AR143" i="8"/>
  <c r="AY107" i="8"/>
  <c r="AY76" i="8"/>
  <c r="AY138" i="8" s="1"/>
  <c r="AZ14" i="8"/>
  <c r="AY104" i="8"/>
  <c r="AY73" i="8"/>
  <c r="AY135" i="8" s="1"/>
  <c r="AZ11" i="8"/>
  <c r="AQ195" i="8"/>
  <c r="AQ227" i="8" s="1"/>
  <c r="AS114" i="8"/>
  <c r="AS83" i="8"/>
  <c r="AS90" i="8"/>
  <c r="AT21" i="8"/>
  <c r="AS110" i="8"/>
  <c r="AS85" i="8"/>
  <c r="AS147" i="8" s="1"/>
  <c r="AT17" i="8"/>
  <c r="AQ217" i="8"/>
  <c r="AQ185" i="8"/>
  <c r="BA117" i="8"/>
  <c r="BB24" i="8"/>
  <c r="AQ183" i="8"/>
  <c r="AQ215" i="8" s="1"/>
  <c r="AR220" i="8"/>
  <c r="AR188" i="8"/>
  <c r="AR191" i="8"/>
  <c r="AR223" i="8" s="1"/>
  <c r="AX138" i="8"/>
  <c r="AX135" i="8"/>
  <c r="AQ186" i="8"/>
  <c r="AR187" i="8"/>
  <c r="AR219" i="8" s="1"/>
  <c r="AS105" i="8"/>
  <c r="AS74" i="8"/>
  <c r="AT12" i="8"/>
  <c r="AS31" i="8"/>
  <c r="AR225" i="8"/>
  <c r="AR193" i="8"/>
  <c r="AW182" i="8"/>
  <c r="AW214" i="8" s="1"/>
  <c r="AO218" i="8"/>
  <c r="AP218" i="8" s="1"/>
  <c r="AR136" i="8"/>
  <c r="AR93" i="8"/>
  <c r="AW133" i="8"/>
  <c r="AO215" i="8"/>
  <c r="AP215" i="8" s="1"/>
  <c r="AX102" i="8"/>
  <c r="AY9" i="8"/>
  <c r="AX71" i="8"/>
  <c r="AS111" i="8"/>
  <c r="AS86" i="8"/>
  <c r="AS148" i="8" s="1"/>
  <c r="AT18" i="8"/>
  <c r="AQ220" i="8"/>
  <c r="AQ188" i="8"/>
  <c r="AZ116" i="8"/>
  <c r="AZ92" i="8"/>
  <c r="AZ154" i="8" s="1"/>
  <c r="AZ196" i="8" s="1"/>
  <c r="BA23" i="8"/>
  <c r="AO159" i="8"/>
  <c r="AO157" i="8"/>
  <c r="AQ223" i="8"/>
  <c r="AQ191" i="8"/>
  <c r="AR152" i="8"/>
  <c r="AO226" i="8"/>
  <c r="AP226" i="8" s="1"/>
  <c r="AY154" i="8"/>
  <c r="AO217" i="8"/>
  <c r="AP217" i="8" s="1"/>
  <c r="AP178" i="8"/>
  <c r="AO197" i="8"/>
  <c r="AP155" i="8"/>
  <c r="AP157" i="8" s="1"/>
  <c r="AS121" i="8"/>
  <c r="AT28" i="8"/>
  <c r="AS79" i="8"/>
  <c r="AQ190" i="8"/>
  <c r="AQ222" i="8" s="1"/>
  <c r="AY118" i="8"/>
  <c r="AZ25" i="8"/>
  <c r="AQ210" i="8"/>
  <c r="AQ178" i="8"/>
  <c r="AQ155" i="8"/>
  <c r="AQ157" i="8" s="1"/>
  <c r="AR227" i="8"/>
  <c r="AR195" i="8"/>
  <c r="AR190" i="8"/>
  <c r="AR222" i="8" s="1"/>
  <c r="AS113" i="8"/>
  <c r="AS82" i="8"/>
  <c r="AS144" i="8" s="1"/>
  <c r="AS89" i="8"/>
  <c r="AT20" i="8"/>
  <c r="AQ189" i="8"/>
  <c r="AO210" i="8"/>
  <c r="AP197" i="8"/>
  <c r="AR141" i="8"/>
  <c r="CC101" i="5"/>
  <c r="CB106" i="5"/>
  <c r="CB102" i="5"/>
  <c r="CB104" i="5" s="1"/>
  <c r="BH232" i="5"/>
  <c r="BH188" i="5"/>
  <c r="BJ111" i="5"/>
  <c r="BJ124" i="5" s="1"/>
  <c r="BJ186" i="5" s="1"/>
  <c r="BK109" i="5"/>
  <c r="BZ122" i="5"/>
  <c r="BZ114" i="5"/>
  <c r="DY106" i="5"/>
  <c r="BI232" i="5"/>
  <c r="BI236" i="5" s="1"/>
  <c r="BI188" i="5"/>
  <c r="BZ101" i="3"/>
  <c r="BY102" i="3"/>
  <c r="BY104" i="3" s="1"/>
  <c r="BY106" i="3"/>
  <c r="BW122" i="3"/>
  <c r="BW114" i="3"/>
  <c r="DT106" i="3"/>
  <c r="BE180" i="3"/>
  <c r="BE186" i="3"/>
  <c r="BE212" i="3"/>
  <c r="BG111" i="3"/>
  <c r="BG124" i="3" s="1"/>
  <c r="BG171" i="3" s="1"/>
  <c r="BH109" i="3"/>
  <c r="BF209" i="3"/>
  <c r="BF212" i="3" s="1"/>
  <c r="BF232" i="3"/>
  <c r="BF234" i="3" s="1"/>
  <c r="BF175" i="3"/>
  <c r="AT83" i="9" l="1"/>
  <c r="AT114" i="9"/>
  <c r="AT90" i="9"/>
  <c r="AT152" i="9" s="1"/>
  <c r="AU21" i="9"/>
  <c r="BA117" i="9"/>
  <c r="BB24" i="9"/>
  <c r="AR178" i="9"/>
  <c r="AR155" i="9"/>
  <c r="AR157" i="9" s="1"/>
  <c r="AQ226" i="9"/>
  <c r="AR219" i="9"/>
  <c r="AR187" i="9"/>
  <c r="AZ109" i="9"/>
  <c r="BA16" i="9"/>
  <c r="AZ78" i="9"/>
  <c r="BB73" i="9"/>
  <c r="BB104" i="9"/>
  <c r="BC104" i="9" s="1"/>
  <c r="BT104" i="9" s="1"/>
  <c r="BC11" i="9"/>
  <c r="BT11" i="9" s="1"/>
  <c r="AS146" i="9"/>
  <c r="AP229" i="9"/>
  <c r="AP233" i="9" s="1"/>
  <c r="BB118" i="9"/>
  <c r="BC118" i="9" s="1"/>
  <c r="BT118" i="9" s="1"/>
  <c r="BC25" i="9"/>
  <c r="BT25" i="9" s="1"/>
  <c r="AS136" i="9"/>
  <c r="AS93" i="9"/>
  <c r="AV207" i="9"/>
  <c r="AS223" i="9"/>
  <c r="AS191" i="9"/>
  <c r="AT113" i="9"/>
  <c r="AT89" i="9"/>
  <c r="AT151" i="9" s="1"/>
  <c r="AT82" i="9"/>
  <c r="AT144" i="9" s="1"/>
  <c r="AU20" i="9"/>
  <c r="AZ116" i="9"/>
  <c r="AZ92" i="9"/>
  <c r="AZ154" i="9" s="1"/>
  <c r="BA23" i="9"/>
  <c r="AW175" i="9"/>
  <c r="AT115" i="9"/>
  <c r="AT91" i="9"/>
  <c r="AT153" i="9" s="1"/>
  <c r="AT84" i="9"/>
  <c r="AT146" i="9" s="1"/>
  <c r="AU22" i="9"/>
  <c r="AY140" i="9"/>
  <c r="AQ219" i="9"/>
  <c r="AQ218" i="9"/>
  <c r="AU122" i="9"/>
  <c r="AV29" i="9"/>
  <c r="AU80" i="9"/>
  <c r="BA177" i="9"/>
  <c r="BA209" i="9" s="1"/>
  <c r="AR216" i="9"/>
  <c r="AR184" i="9"/>
  <c r="AS142" i="9"/>
  <c r="AS124" i="9"/>
  <c r="AR186" i="9"/>
  <c r="AR218" i="9" s="1"/>
  <c r="AQ222" i="9"/>
  <c r="AS144" i="9"/>
  <c r="BB138" i="9"/>
  <c r="BC76" i="9"/>
  <c r="BT76" i="9" s="1"/>
  <c r="AS141" i="9"/>
  <c r="AS145" i="9"/>
  <c r="AS195" i="9"/>
  <c r="AT105" i="9"/>
  <c r="AT124" i="9" s="1"/>
  <c r="AT74" i="9"/>
  <c r="AU12" i="9"/>
  <c r="AT31" i="9"/>
  <c r="AX133" i="9"/>
  <c r="AU120" i="9"/>
  <c r="AV27" i="9"/>
  <c r="AQ221" i="9"/>
  <c r="AO229" i="9"/>
  <c r="AO233" i="9" s="1"/>
  <c r="AT121" i="9"/>
  <c r="AT79" i="9"/>
  <c r="AT141" i="9" s="1"/>
  <c r="AU28" i="9"/>
  <c r="AQ217" i="9"/>
  <c r="AQ229" i="9" s="1"/>
  <c r="AQ233" i="9" s="1"/>
  <c r="AT112" i="9"/>
  <c r="AT87" i="9"/>
  <c r="AT81" i="9"/>
  <c r="AU19" i="9"/>
  <c r="AS217" i="9"/>
  <c r="AS185" i="9"/>
  <c r="AT111" i="9"/>
  <c r="AT142" i="9" s="1"/>
  <c r="AT86" i="9"/>
  <c r="AU18" i="9"/>
  <c r="AT110" i="9"/>
  <c r="AT85" i="9"/>
  <c r="AU17" i="9"/>
  <c r="AR183" i="9"/>
  <c r="AS190" i="9"/>
  <c r="AS222" i="9" s="1"/>
  <c r="AS189" i="9"/>
  <c r="AQ220" i="9"/>
  <c r="AY102" i="9"/>
  <c r="AZ9" i="9"/>
  <c r="AY71" i="9"/>
  <c r="AQ197" i="9"/>
  <c r="AS152" i="9"/>
  <c r="AS151" i="9"/>
  <c r="AY180" i="8"/>
  <c r="AY212" i="8" s="1"/>
  <c r="AT112" i="8"/>
  <c r="AT81" i="8"/>
  <c r="AT143" i="8" s="1"/>
  <c r="AT87" i="8"/>
  <c r="AT149" i="8" s="1"/>
  <c r="AU19" i="8"/>
  <c r="AS141" i="8"/>
  <c r="AT105" i="8"/>
  <c r="AT74" i="8"/>
  <c r="AU12" i="8"/>
  <c r="AT31" i="8"/>
  <c r="AS221" i="8"/>
  <c r="AS189" i="8"/>
  <c r="AS191" i="8"/>
  <c r="AS223" i="8" s="1"/>
  <c r="AZ109" i="8"/>
  <c r="AZ78" i="8"/>
  <c r="AZ140" i="8" s="1"/>
  <c r="BA16" i="8"/>
  <c r="AR183" i="8"/>
  <c r="AR215" i="8" s="1"/>
  <c r="AW175" i="8"/>
  <c r="AT110" i="8"/>
  <c r="AT85" i="8"/>
  <c r="AU17" i="8"/>
  <c r="AP210" i="8"/>
  <c r="AP229" i="8" s="1"/>
  <c r="AP233" i="8" s="1"/>
  <c r="AO229" i="8"/>
  <c r="AO233" i="8" s="1"/>
  <c r="AY102" i="8"/>
  <c r="AY71" i="8"/>
  <c r="AZ9" i="8"/>
  <c r="AQ197" i="8"/>
  <c r="AT121" i="8"/>
  <c r="AT79" i="8"/>
  <c r="AU28" i="8"/>
  <c r="AS136" i="8"/>
  <c r="AS93" i="8"/>
  <c r="AR185" i="8"/>
  <c r="AS143" i="8"/>
  <c r="AY214" i="8"/>
  <c r="AY182" i="8"/>
  <c r="AR178" i="8"/>
  <c r="AR155" i="8"/>
  <c r="AR157" i="8" s="1"/>
  <c r="AS124" i="8"/>
  <c r="AX212" i="8"/>
  <c r="AX180" i="8"/>
  <c r="BB117" i="8"/>
  <c r="BC117" i="8" s="1"/>
  <c r="BT117" i="8" s="1"/>
  <c r="BC24" i="8"/>
  <c r="BT24" i="8" s="1"/>
  <c r="AQ226" i="8"/>
  <c r="AS186" i="8"/>
  <c r="AS218" i="8" s="1"/>
  <c r="AX133" i="8"/>
  <c r="AT111" i="8"/>
  <c r="AT86" i="8"/>
  <c r="AU18" i="8"/>
  <c r="AT83" i="8"/>
  <c r="AT145" i="8" s="1"/>
  <c r="AU21" i="8"/>
  <c r="AT114" i="8"/>
  <c r="AT90" i="8"/>
  <c r="AZ104" i="8"/>
  <c r="AZ73" i="8"/>
  <c r="AZ135" i="8" s="1"/>
  <c r="BA11" i="8"/>
  <c r="AX182" i="8"/>
  <c r="AX214" i="8" s="1"/>
  <c r="AS142" i="8"/>
  <c r="AS195" i="8"/>
  <c r="AS227" i="8" s="1"/>
  <c r="AX177" i="8"/>
  <c r="AX209" i="8" s="1"/>
  <c r="AY196" i="8"/>
  <c r="AT113" i="8"/>
  <c r="AT89" i="8"/>
  <c r="AT82" i="8"/>
  <c r="AU20" i="8"/>
  <c r="AS190" i="8"/>
  <c r="AS152" i="8"/>
  <c r="AY209" i="8"/>
  <c r="AY177" i="8"/>
  <c r="AT115" i="8"/>
  <c r="AT84" i="8"/>
  <c r="AT146" i="8" s="1"/>
  <c r="AU22" i="8"/>
  <c r="AT91" i="8"/>
  <c r="AT153" i="8" s="1"/>
  <c r="AT122" i="8"/>
  <c r="AT80" i="8"/>
  <c r="AU29" i="8"/>
  <c r="AZ107" i="8"/>
  <c r="AZ76" i="8"/>
  <c r="AZ138" i="8" s="1"/>
  <c r="BA14" i="8"/>
  <c r="AT120" i="8"/>
  <c r="AU27" i="8"/>
  <c r="AQ218" i="8"/>
  <c r="AQ229" i="8" s="1"/>
  <c r="AQ233" i="8" s="1"/>
  <c r="AQ221" i="8"/>
  <c r="AZ118" i="8"/>
  <c r="BA25" i="8"/>
  <c r="AS151" i="8"/>
  <c r="AR194" i="8"/>
  <c r="AR226" i="8" s="1"/>
  <c r="BA92" i="8"/>
  <c r="BA154" i="8" s="1"/>
  <c r="BA196" i="8" s="1"/>
  <c r="BA116" i="8"/>
  <c r="BB23" i="8"/>
  <c r="AS145" i="8"/>
  <c r="AS146" i="8"/>
  <c r="AV207" i="8"/>
  <c r="BH236" i="5"/>
  <c r="BI205" i="5"/>
  <c r="BI189" i="5"/>
  <c r="BI199" i="5" s="1"/>
  <c r="BZ116" i="5"/>
  <c r="DY116" i="5" s="1"/>
  <c r="DY114" i="5"/>
  <c r="BK111" i="5"/>
  <c r="BK124" i="5" s="1"/>
  <c r="BK186" i="5" s="1"/>
  <c r="BL109" i="5"/>
  <c r="CB122" i="5"/>
  <c r="CB114" i="5"/>
  <c r="BH205" i="5"/>
  <c r="BH189" i="5"/>
  <c r="BH199" i="5" s="1"/>
  <c r="BJ232" i="5"/>
  <c r="BJ236" i="5" s="1"/>
  <c r="BJ188" i="5"/>
  <c r="CD101" i="5"/>
  <c r="CC102" i="5"/>
  <c r="CC104" i="5" s="1"/>
  <c r="CC106" i="5"/>
  <c r="BG209" i="3"/>
  <c r="BG175" i="3"/>
  <c r="BE195" i="3"/>
  <c r="BE182" i="3"/>
  <c r="BE257" i="3"/>
  <c r="BE235" i="3"/>
  <c r="BE224" i="3"/>
  <c r="BF186" i="3"/>
  <c r="BF180" i="3"/>
  <c r="BY122" i="3"/>
  <c r="BY114" i="3"/>
  <c r="BW116" i="3"/>
  <c r="DT116" i="3" s="1"/>
  <c r="DT114" i="3"/>
  <c r="BE190" i="3"/>
  <c r="BE188" i="3"/>
  <c r="BH111" i="3"/>
  <c r="BH124" i="3" s="1"/>
  <c r="BH171" i="3" s="1"/>
  <c r="BI109" i="3"/>
  <c r="BF235" i="3"/>
  <c r="BF257" i="3"/>
  <c r="BF246" i="3"/>
  <c r="BF224" i="3"/>
  <c r="CA101" i="3"/>
  <c r="BZ106" i="3"/>
  <c r="BZ102" i="3"/>
  <c r="BZ104" i="3" s="1"/>
  <c r="AT184" i="9" l="1"/>
  <c r="AT216" i="9" s="1"/>
  <c r="AU121" i="9"/>
  <c r="AU79" i="9"/>
  <c r="AV28" i="9"/>
  <c r="AS184" i="9"/>
  <c r="AS216" i="9"/>
  <c r="AS226" i="9"/>
  <c r="AS194" i="9"/>
  <c r="AT183" i="9"/>
  <c r="AT215" i="9" s="1"/>
  <c r="BB135" i="9"/>
  <c r="BC73" i="9"/>
  <c r="BT73" i="9" s="1"/>
  <c r="AS221" i="9"/>
  <c r="AT147" i="9"/>
  <c r="AS227" i="9"/>
  <c r="AS186" i="9"/>
  <c r="AZ140" i="9"/>
  <c r="AU114" i="9"/>
  <c r="AU83" i="9"/>
  <c r="AU90" i="9"/>
  <c r="AV21" i="9"/>
  <c r="AV122" i="9"/>
  <c r="AW29" i="9"/>
  <c r="AV80" i="9"/>
  <c r="BB117" i="9"/>
  <c r="BC117" i="9" s="1"/>
  <c r="BT117" i="9" s="1"/>
  <c r="BC24" i="9"/>
  <c r="BT24" i="9" s="1"/>
  <c r="AW27" i="9"/>
  <c r="AV120" i="9"/>
  <c r="BA109" i="9"/>
  <c r="BA78" i="9"/>
  <c r="BB16" i="9"/>
  <c r="AT143" i="9"/>
  <c r="AS187" i="9"/>
  <c r="AR197" i="9"/>
  <c r="AY133" i="9"/>
  <c r="AT148" i="9"/>
  <c r="AT149" i="9"/>
  <c r="AT225" i="9"/>
  <c r="AT193" i="9"/>
  <c r="AS178" i="9"/>
  <c r="AS155" i="9"/>
  <c r="AS157" i="9" s="1"/>
  <c r="AR210" i="9"/>
  <c r="AT145" i="9"/>
  <c r="BB212" i="9"/>
  <c r="BC212" i="9" s="1"/>
  <c r="BB180" i="9"/>
  <c r="BC180" i="9" s="1"/>
  <c r="BC138" i="9"/>
  <c r="BA116" i="9"/>
  <c r="BB23" i="9"/>
  <c r="BA92" i="9"/>
  <c r="BA154" i="9" s="1"/>
  <c r="BA196" i="9" s="1"/>
  <c r="AU110" i="9"/>
  <c r="AU85" i="9"/>
  <c r="AU147" i="9" s="1"/>
  <c r="AV17" i="9"/>
  <c r="AZ196" i="9"/>
  <c r="AU112" i="9"/>
  <c r="AU87" i="9"/>
  <c r="AU149" i="9" s="1"/>
  <c r="AV19" i="9"/>
  <c r="AU81" i="9"/>
  <c r="AU143" i="9" s="1"/>
  <c r="AS225" i="9"/>
  <c r="AS193" i="9"/>
  <c r="AT186" i="9"/>
  <c r="AT218" i="9" s="1"/>
  <c r="AR215" i="9"/>
  <c r="AU105" i="9"/>
  <c r="AU124" i="9" s="1"/>
  <c r="AU74" i="9"/>
  <c r="AV12" i="9"/>
  <c r="AU31" i="9"/>
  <c r="AS183" i="9"/>
  <c r="AS215" i="9" s="1"/>
  <c r="AY182" i="9"/>
  <c r="AY214" i="9" s="1"/>
  <c r="AS220" i="9"/>
  <c r="AS188" i="9"/>
  <c r="AT188" i="9"/>
  <c r="AT220" i="9" s="1"/>
  <c r="AT195" i="9"/>
  <c r="AT227" i="9" s="1"/>
  <c r="AU113" i="9"/>
  <c r="AU89" i="9"/>
  <c r="AU82" i="9"/>
  <c r="AV20" i="9"/>
  <c r="AT194" i="9"/>
  <c r="AT226" i="9" s="1"/>
  <c r="AU86" i="9"/>
  <c r="AU148" i="9" s="1"/>
  <c r="AV18" i="9"/>
  <c r="AU111" i="9"/>
  <c r="AX175" i="9"/>
  <c r="AZ102" i="9"/>
  <c r="AZ71" i="9"/>
  <c r="BA9" i="9"/>
  <c r="AT136" i="9"/>
  <c r="AT93" i="9"/>
  <c r="AU142" i="9"/>
  <c r="AU115" i="9"/>
  <c r="AU91" i="9"/>
  <c r="AU153" i="9" s="1"/>
  <c r="AU84" i="9"/>
  <c r="AU146" i="9" s="1"/>
  <c r="AV22" i="9"/>
  <c r="AW207" i="9"/>
  <c r="AT227" i="8"/>
  <c r="AT195" i="8"/>
  <c r="AT136" i="8"/>
  <c r="AT93" i="8"/>
  <c r="AZ102" i="8"/>
  <c r="AZ71" i="8"/>
  <c r="BA9" i="8"/>
  <c r="AS188" i="8"/>
  <c r="AT152" i="8"/>
  <c r="AU121" i="8"/>
  <c r="AU79" i="8"/>
  <c r="AV28" i="8"/>
  <c r="AY133" i="8"/>
  <c r="AT144" i="8"/>
  <c r="AS184" i="8"/>
  <c r="AS216" i="8" s="1"/>
  <c r="AT141" i="8"/>
  <c r="AS183" i="8"/>
  <c r="AU84" i="8"/>
  <c r="AU115" i="8"/>
  <c r="AU91" i="8"/>
  <c r="AV22" i="8"/>
  <c r="AS222" i="8"/>
  <c r="AT124" i="8"/>
  <c r="AT220" i="8"/>
  <c r="AT188" i="8"/>
  <c r="AU113" i="8"/>
  <c r="AU89" i="8"/>
  <c r="AU82" i="8"/>
  <c r="AU144" i="8" s="1"/>
  <c r="AV20" i="8"/>
  <c r="AR217" i="8"/>
  <c r="AT151" i="8"/>
  <c r="AU114" i="8"/>
  <c r="AU90" i="8"/>
  <c r="AU152" i="8" s="1"/>
  <c r="AU83" i="8"/>
  <c r="AU145" i="8" s="1"/>
  <c r="AV21" i="8"/>
  <c r="AX207" i="8"/>
  <c r="AX175" i="8"/>
  <c r="AW207" i="8"/>
  <c r="AU112" i="8"/>
  <c r="AU87" i="8"/>
  <c r="AU149" i="8" s="1"/>
  <c r="AU81" i="8"/>
  <c r="AV19" i="8"/>
  <c r="BB116" i="8"/>
  <c r="BC116" i="8" s="1"/>
  <c r="BT116" i="8" s="1"/>
  <c r="BB92" i="8"/>
  <c r="BC23" i="8"/>
  <c r="BT23" i="8" s="1"/>
  <c r="AZ209" i="8"/>
  <c r="AZ177" i="8"/>
  <c r="AS187" i="8"/>
  <c r="AT223" i="8"/>
  <c r="AT191" i="8"/>
  <c r="AT142" i="8"/>
  <c r="AU111" i="8"/>
  <c r="AU86" i="8"/>
  <c r="AU148" i="8" s="1"/>
  <c r="AV18" i="8"/>
  <c r="AR197" i="8"/>
  <c r="AS210" i="8"/>
  <c r="AS178" i="8"/>
  <c r="AS155" i="8"/>
  <c r="AS157" i="8" s="1"/>
  <c r="AU110" i="8"/>
  <c r="AU85" i="8"/>
  <c r="AU147" i="8" s="1"/>
  <c r="AV17" i="8"/>
  <c r="AT217" i="8"/>
  <c r="AT185" i="8"/>
  <c r="AZ180" i="8"/>
  <c r="AZ212" i="8" s="1"/>
  <c r="AZ182" i="8"/>
  <c r="AZ214" i="8" s="1"/>
  <c r="AU120" i="8"/>
  <c r="AV27" i="8"/>
  <c r="AU122" i="8"/>
  <c r="AU80" i="8"/>
  <c r="AV29" i="8"/>
  <c r="AT187" i="8"/>
  <c r="AT219" i="8" s="1"/>
  <c r="AS225" i="8"/>
  <c r="AS193" i="8"/>
  <c r="AS194" i="8"/>
  <c r="BA118" i="8"/>
  <c r="BB25" i="8"/>
  <c r="BA107" i="8"/>
  <c r="BA76" i="8"/>
  <c r="BA138" i="8" s="1"/>
  <c r="BB14" i="8"/>
  <c r="BA73" i="8"/>
  <c r="BA104" i="8"/>
  <c r="BB11" i="8"/>
  <c r="AT148" i="8"/>
  <c r="AR210" i="8"/>
  <c r="AS217" i="8"/>
  <c r="AS185" i="8"/>
  <c r="AT147" i="8"/>
  <c r="BA109" i="8"/>
  <c r="BA78" i="8"/>
  <c r="BB16" i="8"/>
  <c r="AU105" i="8"/>
  <c r="AV12" i="8"/>
  <c r="AU74" i="8"/>
  <c r="AU31" i="8"/>
  <c r="BH223" i="5"/>
  <c r="BH216" i="5"/>
  <c r="BH201" i="5"/>
  <c r="CC122" i="5"/>
  <c r="CC114" i="5"/>
  <c r="CC116" i="5" s="1"/>
  <c r="BI210" i="5"/>
  <c r="BI213" i="5" s="1"/>
  <c r="BI208" i="5"/>
  <c r="BH237" i="5"/>
  <c r="BI223" i="5"/>
  <c r="BI224" i="5" s="1"/>
  <c r="BI225" i="5" s="1"/>
  <c r="BI216" i="5"/>
  <c r="BI217" i="5" s="1"/>
  <c r="BI218" i="5" s="1"/>
  <c r="BI201" i="5"/>
  <c r="CE101" i="5"/>
  <c r="CD102" i="5"/>
  <c r="CD104" i="5" s="1"/>
  <c r="CD106" i="5"/>
  <c r="BJ205" i="5"/>
  <c r="BJ189" i="5"/>
  <c r="BJ199" i="5" s="1"/>
  <c r="BJ237" i="5" s="1"/>
  <c r="BL111" i="5"/>
  <c r="BL124" i="5" s="1"/>
  <c r="BL186" i="5" s="1"/>
  <c r="BM109" i="5"/>
  <c r="BH210" i="5"/>
  <c r="BH208" i="5"/>
  <c r="CB116" i="5"/>
  <c r="BK232" i="5"/>
  <c r="BK188" i="5"/>
  <c r="BI237" i="5"/>
  <c r="BF190" i="3"/>
  <c r="BF192" i="3" s="1"/>
  <c r="BF188" i="3"/>
  <c r="BE196" i="3"/>
  <c r="BE606" i="3"/>
  <c r="BI111" i="3"/>
  <c r="BI124" i="3" s="1"/>
  <c r="BI171" i="3" s="1"/>
  <c r="BJ109" i="3"/>
  <c r="BZ122" i="3"/>
  <c r="BZ114" i="3"/>
  <c r="BZ116" i="3" s="1"/>
  <c r="BH209" i="3"/>
  <c r="BH175" i="3"/>
  <c r="BY116" i="3"/>
  <c r="CB101" i="3"/>
  <c r="CA106" i="3"/>
  <c r="CA102" i="3"/>
  <c r="CA104" i="3" s="1"/>
  <c r="BG186" i="3"/>
  <c r="BG180" i="3"/>
  <c r="BF606" i="3"/>
  <c r="BE192" i="3"/>
  <c r="BF195" i="3"/>
  <c r="BF196" i="3" s="1"/>
  <c r="BF197" i="3" s="1"/>
  <c r="BF182" i="3"/>
  <c r="BG212" i="3"/>
  <c r="AU190" i="9" l="1"/>
  <c r="AU222" i="9" s="1"/>
  <c r="AU136" i="9"/>
  <c r="AU93" i="9"/>
  <c r="AV110" i="9"/>
  <c r="AV85" i="9"/>
  <c r="AV147" i="9" s="1"/>
  <c r="AW17" i="9"/>
  <c r="BB177" i="9"/>
  <c r="BC177" i="9" s="1"/>
  <c r="BC135" i="9"/>
  <c r="AT191" i="9"/>
  <c r="AU191" i="9"/>
  <c r="AU223" i="9" s="1"/>
  <c r="BB116" i="9"/>
  <c r="BC116" i="9" s="1"/>
  <c r="BT116" i="9" s="1"/>
  <c r="BB92" i="9"/>
  <c r="BC23" i="9"/>
  <c r="BT23" i="9" s="1"/>
  <c r="AZ182" i="9"/>
  <c r="AZ214" i="9" s="1"/>
  <c r="AU141" i="9"/>
  <c r="AU184" i="9"/>
  <c r="AU216" i="9" s="1"/>
  <c r="AZ133" i="9"/>
  <c r="AY175" i="9"/>
  <c r="AV114" i="9"/>
  <c r="AV90" i="9"/>
  <c r="AV152" i="9" s="1"/>
  <c r="AV83" i="9"/>
  <c r="AV145" i="9" s="1"/>
  <c r="AW21" i="9"/>
  <c r="AU189" i="9"/>
  <c r="AU221" i="9" s="1"/>
  <c r="AU152" i="9"/>
  <c r="AU217" i="9"/>
  <c r="AU185" i="9"/>
  <c r="AU145" i="9"/>
  <c r="AV112" i="9"/>
  <c r="AV87" i="9"/>
  <c r="AW19" i="9"/>
  <c r="AV81" i="9"/>
  <c r="AS219" i="9"/>
  <c r="AV121" i="9"/>
  <c r="AV79" i="9"/>
  <c r="AW28" i="9"/>
  <c r="AV115" i="9"/>
  <c r="AV91" i="9"/>
  <c r="AV84" i="9"/>
  <c r="AW22" i="9"/>
  <c r="AU144" i="9"/>
  <c r="AU188" i="9"/>
  <c r="AU220" i="9" s="1"/>
  <c r="AX207" i="9"/>
  <c r="AU151" i="9"/>
  <c r="AS197" i="9"/>
  <c r="AT190" i="9"/>
  <c r="AT222" i="9" s="1"/>
  <c r="AT185" i="9"/>
  <c r="AT189" i="9"/>
  <c r="AS210" i="9"/>
  <c r="BB109" i="9"/>
  <c r="BC109" i="9" s="1"/>
  <c r="BT109" i="9" s="1"/>
  <c r="BB78" i="9"/>
  <c r="BC16" i="9"/>
  <c r="BT16" i="9" s="1"/>
  <c r="AW122" i="9"/>
  <c r="AW80" i="9"/>
  <c r="AX29" i="9"/>
  <c r="AT219" i="9"/>
  <c r="AT187" i="9"/>
  <c r="AT178" i="9"/>
  <c r="AT197" i="9" s="1"/>
  <c r="AT155" i="9"/>
  <c r="AT157" i="9" s="1"/>
  <c r="AR229" i="9"/>
  <c r="AR233" i="9" s="1"/>
  <c r="AW120" i="9"/>
  <c r="AX27" i="9"/>
  <c r="AS218" i="9"/>
  <c r="AV82" i="9"/>
  <c r="AV89" i="9"/>
  <c r="AV151" i="9" s="1"/>
  <c r="AV113" i="9"/>
  <c r="AW20" i="9"/>
  <c r="AU195" i="9"/>
  <c r="BA102" i="9"/>
  <c r="BA71" i="9"/>
  <c r="BB9" i="9"/>
  <c r="AV111" i="9"/>
  <c r="AV142" i="9" s="1"/>
  <c r="AV86" i="9"/>
  <c r="AV148" i="9" s="1"/>
  <c r="AW18" i="9"/>
  <c r="AV105" i="9"/>
  <c r="AV124" i="9" s="1"/>
  <c r="AW12" i="9"/>
  <c r="AV74" i="9"/>
  <c r="AV31" i="9"/>
  <c r="BA140" i="9"/>
  <c r="AU223" i="8"/>
  <c r="AU191" i="8"/>
  <c r="AT194" i="8"/>
  <c r="AT226" i="8" s="1"/>
  <c r="AU136" i="8"/>
  <c r="AU93" i="8"/>
  <c r="BA135" i="8"/>
  <c r="AV122" i="8"/>
  <c r="AV80" i="8"/>
  <c r="AV142" i="8" s="1"/>
  <c r="AW29" i="8"/>
  <c r="AU226" i="8"/>
  <c r="AU194" i="8"/>
  <c r="AT218" i="8"/>
  <c r="AT186" i="8"/>
  <c r="AZ133" i="8"/>
  <c r="AT189" i="8"/>
  <c r="AU190" i="8"/>
  <c r="AU222" i="8" s="1"/>
  <c r="AS215" i="8"/>
  <c r="AV105" i="8"/>
  <c r="AV74" i="8"/>
  <c r="AW12" i="8"/>
  <c r="AV31" i="8"/>
  <c r="AV113" i="8"/>
  <c r="AV82" i="8"/>
  <c r="AV144" i="8" s="1"/>
  <c r="AV89" i="8"/>
  <c r="AW20" i="8"/>
  <c r="AU218" i="8"/>
  <c r="AU186" i="8"/>
  <c r="AT183" i="8"/>
  <c r="AY175" i="8"/>
  <c r="AY207" i="8" s="1"/>
  <c r="AT178" i="8"/>
  <c r="AT155" i="8"/>
  <c r="AT157" i="8" s="1"/>
  <c r="AV111" i="8"/>
  <c r="AV86" i="8"/>
  <c r="AV148" i="8" s="1"/>
  <c r="AW18" i="8"/>
  <c r="AV114" i="8"/>
  <c r="AV90" i="8"/>
  <c r="AV83" i="8"/>
  <c r="AW21" i="8"/>
  <c r="AU187" i="8"/>
  <c r="AU142" i="8"/>
  <c r="AT216" i="8"/>
  <c r="AT184" i="8"/>
  <c r="AR229" i="8"/>
  <c r="AR233" i="8" s="1"/>
  <c r="AS226" i="8"/>
  <c r="AV84" i="8"/>
  <c r="AV146" i="8" s="1"/>
  <c r="AV91" i="8"/>
  <c r="AV115" i="8"/>
  <c r="AW22" i="8"/>
  <c r="BB109" i="8"/>
  <c r="BC109" i="8" s="1"/>
  <c r="BT109" i="8" s="1"/>
  <c r="BB78" i="8"/>
  <c r="BC16" i="8"/>
  <c r="BT16" i="8" s="1"/>
  <c r="AV120" i="8"/>
  <c r="AW27" i="8"/>
  <c r="AS197" i="8"/>
  <c r="BB154" i="8"/>
  <c r="BC92" i="8"/>
  <c r="AU151" i="8"/>
  <c r="AU153" i="8"/>
  <c r="AV121" i="8"/>
  <c r="AV79" i="8"/>
  <c r="AV141" i="8" s="1"/>
  <c r="AW28" i="8"/>
  <c r="AS220" i="8"/>
  <c r="BB104" i="8"/>
  <c r="BC104" i="8" s="1"/>
  <c r="BT104" i="8" s="1"/>
  <c r="BB73" i="8"/>
  <c r="BC11" i="8"/>
  <c r="BT11" i="8" s="1"/>
  <c r="AU221" i="8"/>
  <c r="AU189" i="8"/>
  <c r="AU143" i="8"/>
  <c r="AS219" i="8"/>
  <c r="BB107" i="8"/>
  <c r="BC107" i="8" s="1"/>
  <c r="BT107" i="8" s="1"/>
  <c r="BB76" i="8"/>
  <c r="BC14" i="8"/>
  <c r="BT14" i="8" s="1"/>
  <c r="AU124" i="8"/>
  <c r="BA180" i="8"/>
  <c r="BA212" i="8" s="1"/>
  <c r="BA140" i="8"/>
  <c r="BB118" i="8"/>
  <c r="BC118" i="8" s="1"/>
  <c r="BT118" i="8" s="1"/>
  <c r="BC25" i="8"/>
  <c r="BT25" i="8" s="1"/>
  <c r="AT193" i="8"/>
  <c r="AU141" i="8"/>
  <c r="AT222" i="8"/>
  <c r="AT190" i="8"/>
  <c r="AV110" i="8"/>
  <c r="AV85" i="8"/>
  <c r="AW17" i="8"/>
  <c r="AV112" i="8"/>
  <c r="AV87" i="8"/>
  <c r="AV149" i="8" s="1"/>
  <c r="AV81" i="8"/>
  <c r="AW19" i="8"/>
  <c r="AU146" i="8"/>
  <c r="BA102" i="8"/>
  <c r="BB9" i="8"/>
  <c r="BA71" i="8"/>
  <c r="CD122" i="5"/>
  <c r="CD114" i="5"/>
  <c r="BH224" i="5"/>
  <c r="BK205" i="5"/>
  <c r="BK189" i="5"/>
  <c r="BK199" i="5" s="1"/>
  <c r="CF101" i="5"/>
  <c r="CE102" i="5"/>
  <c r="CE104" i="5" s="1"/>
  <c r="CE106" i="5"/>
  <c r="BH213" i="5"/>
  <c r="BK236" i="5"/>
  <c r="BM111" i="5"/>
  <c r="BO109" i="5"/>
  <c r="BL232" i="5"/>
  <c r="BL236" i="5" s="1"/>
  <c r="BL188" i="5"/>
  <c r="BJ223" i="5"/>
  <c r="BJ224" i="5" s="1"/>
  <c r="BJ225" i="5" s="1"/>
  <c r="BJ201" i="5"/>
  <c r="BJ216" i="5"/>
  <c r="BJ217" i="5" s="1"/>
  <c r="BJ218" i="5" s="1"/>
  <c r="BJ210" i="5"/>
  <c r="BJ213" i="5" s="1"/>
  <c r="BJ208" i="5"/>
  <c r="BH217" i="5"/>
  <c r="BH212" i="3"/>
  <c r="BH186" i="3"/>
  <c r="BH180" i="3"/>
  <c r="BE197" i="3"/>
  <c r="CA114" i="3"/>
  <c r="CA116" i="3" s="1"/>
  <c r="CA122" i="3"/>
  <c r="BG195" i="3"/>
  <c r="BG196" i="3" s="1"/>
  <c r="BG197" i="3" s="1"/>
  <c r="BG182" i="3"/>
  <c r="CC101" i="3"/>
  <c r="CB102" i="3"/>
  <c r="CB104" i="3" s="1"/>
  <c r="CB106" i="3"/>
  <c r="BG246" i="3"/>
  <c r="BG235" i="3"/>
  <c r="BG257" i="3"/>
  <c r="BG224" i="3"/>
  <c r="BG190" i="3"/>
  <c r="BG188" i="3"/>
  <c r="BJ111" i="3"/>
  <c r="BL109" i="3"/>
  <c r="BI209" i="3"/>
  <c r="BI212" i="3" s="1"/>
  <c r="BI175" i="3"/>
  <c r="AV216" i="9" l="1"/>
  <c r="AV184" i="9"/>
  <c r="BB209" i="9"/>
  <c r="BC209" i="9" s="1"/>
  <c r="BA182" i="9"/>
  <c r="BA214" i="9" s="1"/>
  <c r="AX120" i="9"/>
  <c r="AY27" i="9"/>
  <c r="BB140" i="9"/>
  <c r="BC78" i="9"/>
  <c r="BT78" i="9" s="1"/>
  <c r="AU219" i="9"/>
  <c r="AU187" i="9"/>
  <c r="AW114" i="9"/>
  <c r="AW90" i="9"/>
  <c r="AW83" i="9"/>
  <c r="AX21" i="9"/>
  <c r="AV189" i="9"/>
  <c r="AV221" i="9" s="1"/>
  <c r="AV190" i="9"/>
  <c r="AV222" i="9" s="1"/>
  <c r="AT210" i="9"/>
  <c r="AV141" i="9"/>
  <c r="AW110" i="9"/>
  <c r="AW85" i="9"/>
  <c r="AX17" i="9"/>
  <c r="AW113" i="9"/>
  <c r="AW82" i="9"/>
  <c r="AW89" i="9"/>
  <c r="AW151" i="9" s="1"/>
  <c r="AX20" i="9"/>
  <c r="AU218" i="9"/>
  <c r="AU186" i="9"/>
  <c r="AV219" i="9"/>
  <c r="AV187" i="9"/>
  <c r="AZ175" i="9"/>
  <c r="AZ207" i="9" s="1"/>
  <c r="AV149" i="9"/>
  <c r="AW79" i="9"/>
  <c r="AW141" i="9" s="1"/>
  <c r="AX28" i="9"/>
  <c r="AW121" i="9"/>
  <c r="AY207" i="9"/>
  <c r="AU227" i="9"/>
  <c r="AT221" i="9"/>
  <c r="BB102" i="9"/>
  <c r="BB71" i="9"/>
  <c r="BC9" i="9"/>
  <c r="AS229" i="9"/>
  <c r="AS233" i="9" s="1"/>
  <c r="AW115" i="9"/>
  <c r="AW91" i="9"/>
  <c r="AW153" i="9" s="1"/>
  <c r="AW84" i="9"/>
  <c r="AX22" i="9"/>
  <c r="AV136" i="9"/>
  <c r="AV93" i="9"/>
  <c r="BA133" i="9"/>
  <c r="AV225" i="9"/>
  <c r="AV193" i="9"/>
  <c r="AV146" i="9"/>
  <c r="AV143" i="9"/>
  <c r="BB154" i="9"/>
  <c r="BC92" i="9"/>
  <c r="AT223" i="9"/>
  <c r="AU194" i="9"/>
  <c r="AW111" i="9"/>
  <c r="AW142" i="9" s="1"/>
  <c r="AW86" i="9"/>
  <c r="AW148" i="9" s="1"/>
  <c r="AX18" i="9"/>
  <c r="AV194" i="9"/>
  <c r="AV226" i="9" s="1"/>
  <c r="AW105" i="9"/>
  <c r="AX12" i="9"/>
  <c r="AW74" i="9"/>
  <c r="AW31" i="9"/>
  <c r="AV144" i="9"/>
  <c r="AX122" i="9"/>
  <c r="AX80" i="9"/>
  <c r="AY29" i="9"/>
  <c r="AT217" i="9"/>
  <c r="AU225" i="9"/>
  <c r="AU193" i="9"/>
  <c r="AV153" i="9"/>
  <c r="AW112" i="9"/>
  <c r="AW81" i="9"/>
  <c r="AX19" i="9"/>
  <c r="AW87" i="9"/>
  <c r="AW149" i="9" s="1"/>
  <c r="AU183" i="9"/>
  <c r="AU178" i="9"/>
  <c r="AU197" i="9" s="1"/>
  <c r="AU155" i="9"/>
  <c r="AU157" i="9" s="1"/>
  <c r="AU216" i="8"/>
  <c r="AU184" i="8"/>
  <c r="AW111" i="8"/>
  <c r="AW86" i="8"/>
  <c r="AW148" i="8" s="1"/>
  <c r="AX18" i="8"/>
  <c r="AV151" i="8"/>
  <c r="AW122" i="8"/>
  <c r="AW80" i="8"/>
  <c r="AW142" i="8" s="1"/>
  <c r="AX29" i="8"/>
  <c r="AV143" i="8"/>
  <c r="AU225" i="8"/>
  <c r="AU193" i="8"/>
  <c r="AV190" i="8"/>
  <c r="AV222" i="8" s="1"/>
  <c r="AV186" i="8"/>
  <c r="AV218" i="8" s="1"/>
  <c r="AV184" i="8"/>
  <c r="AV216" i="8" s="1"/>
  <c r="BA133" i="8"/>
  <c r="BB140" i="8"/>
  <c r="BC78" i="8"/>
  <c r="BT78" i="8" s="1"/>
  <c r="BB102" i="8"/>
  <c r="BB71" i="8"/>
  <c r="BC9" i="8"/>
  <c r="AV191" i="8"/>
  <c r="AT225" i="8"/>
  <c r="BB138" i="8"/>
  <c r="BC76" i="8"/>
  <c r="BT76" i="8" s="1"/>
  <c r="BB135" i="8"/>
  <c r="BC73" i="8"/>
  <c r="BT73" i="8" s="1"/>
  <c r="AU219" i="8"/>
  <c r="BA214" i="8"/>
  <c r="BA182" i="8"/>
  <c r="AW114" i="8"/>
  <c r="AW83" i="8"/>
  <c r="AW145" i="8" s="1"/>
  <c r="AW90" i="8"/>
  <c r="AX21" i="8"/>
  <c r="AT197" i="8"/>
  <c r="AT215" i="8"/>
  <c r="AW105" i="8"/>
  <c r="AX12" i="8"/>
  <c r="AW74" i="8"/>
  <c r="AW31" i="8"/>
  <c r="AT221" i="8"/>
  <c r="BA209" i="8"/>
  <c r="BA177" i="8"/>
  <c r="BB196" i="8"/>
  <c r="BC196" i="8" s="1"/>
  <c r="BC154" i="8"/>
  <c r="AW115" i="8"/>
  <c r="AW84" i="8"/>
  <c r="AW91" i="8"/>
  <c r="AX22" i="8"/>
  <c r="AW110" i="8"/>
  <c r="AW85" i="8"/>
  <c r="AW147" i="8" s="1"/>
  <c r="AX17" i="8"/>
  <c r="AS229" i="8"/>
  <c r="AS233" i="8" s="1"/>
  <c r="AW121" i="8"/>
  <c r="AW79" i="8"/>
  <c r="AX28" i="8"/>
  <c r="AV153" i="8"/>
  <c r="AV145" i="8"/>
  <c r="AT210" i="8"/>
  <c r="AV136" i="8"/>
  <c r="AV93" i="8"/>
  <c r="AU227" i="8"/>
  <c r="AU195" i="8"/>
  <c r="AV188" i="8"/>
  <c r="AV220" i="8" s="1"/>
  <c r="AV152" i="8"/>
  <c r="AV124" i="8"/>
  <c r="AZ175" i="8"/>
  <c r="AU178" i="8"/>
  <c r="AU197" i="8" s="1"/>
  <c r="AU155" i="8"/>
  <c r="AU157" i="8" s="1"/>
  <c r="AW112" i="8"/>
  <c r="AW87" i="8"/>
  <c r="AW149" i="8" s="1"/>
  <c r="AW81" i="8"/>
  <c r="AW143" i="8" s="1"/>
  <c r="AX19" i="8"/>
  <c r="AU188" i="8"/>
  <c r="AV147" i="8"/>
  <c r="AU183" i="8"/>
  <c r="AU215" i="8" s="1"/>
  <c r="AU217" i="8"/>
  <c r="AU185" i="8"/>
  <c r="AV215" i="8"/>
  <c r="AV183" i="8"/>
  <c r="AW120" i="8"/>
  <c r="AX27" i="8"/>
  <c r="AW113" i="8"/>
  <c r="AW82" i="8"/>
  <c r="AW89" i="8"/>
  <c r="AW151" i="8" s="1"/>
  <c r="AX20" i="8"/>
  <c r="BH218" i="5"/>
  <c r="BL259" i="5"/>
  <c r="BL270" i="5"/>
  <c r="BL281" i="5"/>
  <c r="BL248" i="5"/>
  <c r="BH225" i="5"/>
  <c r="BO111" i="5"/>
  <c r="DW109" i="5"/>
  <c r="BP109" i="5"/>
  <c r="CE114" i="5"/>
  <c r="CE116" i="5" s="1"/>
  <c r="CE122" i="5"/>
  <c r="BM124" i="5"/>
  <c r="DW111" i="5"/>
  <c r="CD116" i="5"/>
  <c r="BK223" i="5"/>
  <c r="BK224" i="5" s="1"/>
  <c r="BK225" i="5" s="1"/>
  <c r="BK201" i="5"/>
  <c r="BK216" i="5"/>
  <c r="BK217" i="5" s="1"/>
  <c r="BK218" i="5" s="1"/>
  <c r="BK259" i="5"/>
  <c r="BK281" i="5"/>
  <c r="BK270" i="5"/>
  <c r="BK237" i="5"/>
  <c r="BK248" i="5"/>
  <c r="BK210" i="5"/>
  <c r="BK208" i="5"/>
  <c r="CG101" i="5"/>
  <c r="CF106" i="5"/>
  <c r="CF102" i="5"/>
  <c r="CF104" i="5" s="1"/>
  <c r="BL205" i="5"/>
  <c r="BL189" i="5"/>
  <c r="BL199" i="5" s="1"/>
  <c r="DR109" i="3"/>
  <c r="BL111" i="3"/>
  <c r="BM109" i="3"/>
  <c r="BG192" i="3"/>
  <c r="BH195" i="3"/>
  <c r="BH182" i="3"/>
  <c r="BH190" i="3"/>
  <c r="BH192" i="3" s="1"/>
  <c r="BH188" i="3"/>
  <c r="BI186" i="3"/>
  <c r="BI180" i="3"/>
  <c r="CD101" i="3"/>
  <c r="CC102" i="3"/>
  <c r="CC104" i="3" s="1"/>
  <c r="CC106" i="3"/>
  <c r="CB122" i="3"/>
  <c r="CB114" i="3"/>
  <c r="CB116" i="3" s="1"/>
  <c r="BI257" i="3"/>
  <c r="BI246" i="3"/>
  <c r="BI235" i="3"/>
  <c r="BI224" i="3"/>
  <c r="BI606" i="3" s="1"/>
  <c r="BH246" i="3"/>
  <c r="BH257" i="3"/>
  <c r="BH235" i="3"/>
  <c r="BH224" i="3"/>
  <c r="BH606" i="3" s="1"/>
  <c r="BG606" i="3"/>
  <c r="BJ124" i="3"/>
  <c r="DR111" i="3"/>
  <c r="AW184" i="9" l="1"/>
  <c r="AW216" i="9" s="1"/>
  <c r="BB182" i="9"/>
  <c r="BC182" i="9" s="1"/>
  <c r="BC140" i="9"/>
  <c r="BA175" i="9"/>
  <c r="BA207" i="9" s="1"/>
  <c r="AT229" i="9"/>
  <c r="AT233" i="9" s="1"/>
  <c r="AU226" i="9"/>
  <c r="BT9" i="9"/>
  <c r="AW183" i="9"/>
  <c r="AW215" i="9" s="1"/>
  <c r="AW136" i="9"/>
  <c r="AW93" i="9"/>
  <c r="AX112" i="9"/>
  <c r="AX81" i="9"/>
  <c r="AY19" i="9"/>
  <c r="AX87" i="9"/>
  <c r="AX149" i="9" s="1"/>
  <c r="AV215" i="9"/>
  <c r="AV183" i="9"/>
  <c r="AY120" i="9"/>
  <c r="AZ27" i="9"/>
  <c r="AW124" i="9"/>
  <c r="AU210" i="9"/>
  <c r="AV195" i="9"/>
  <c r="AV227" i="9" s="1"/>
  <c r="AV186" i="9"/>
  <c r="AV218" i="9" s="1"/>
  <c r="AX91" i="9"/>
  <c r="AX153" i="9" s="1"/>
  <c r="AX115" i="9"/>
  <c r="AX84" i="9"/>
  <c r="AY22" i="9"/>
  <c r="BB133" i="9"/>
  <c r="BC71" i="9"/>
  <c r="AX110" i="9"/>
  <c r="AX85" i="9"/>
  <c r="AX147" i="9" s="1"/>
  <c r="AY17" i="9"/>
  <c r="AW190" i="9"/>
  <c r="AW222" i="9" s="1"/>
  <c r="AX105" i="9"/>
  <c r="AY12" i="9"/>
  <c r="AX74" i="9"/>
  <c r="AX31" i="9"/>
  <c r="AX113" i="9"/>
  <c r="AX89" i="9"/>
  <c r="AX151" i="9" s="1"/>
  <c r="AY20" i="9"/>
  <c r="AX82" i="9"/>
  <c r="AW145" i="9"/>
  <c r="AW143" i="9"/>
  <c r="AW152" i="9"/>
  <c r="AX142" i="9"/>
  <c r="AV178" i="9"/>
  <c r="AV155" i="9"/>
  <c r="AV157" i="9" s="1"/>
  <c r="AW144" i="9"/>
  <c r="AU215" i="9"/>
  <c r="AW146" i="9"/>
  <c r="BC102" i="9"/>
  <c r="AV191" i="9"/>
  <c r="AW147" i="9"/>
  <c r="AW191" i="9"/>
  <c r="AW223" i="9" s="1"/>
  <c r="AX90" i="9"/>
  <c r="AX114" i="9"/>
  <c r="AX83" i="9"/>
  <c r="AX145" i="9" s="1"/>
  <c r="AY21" i="9"/>
  <c r="AV217" i="9"/>
  <c r="AV185" i="9"/>
  <c r="AY122" i="9"/>
  <c r="AY80" i="9"/>
  <c r="AZ29" i="9"/>
  <c r="AW193" i="9"/>
  <c r="AW225" i="9" s="1"/>
  <c r="AV220" i="9"/>
  <c r="AV188" i="9"/>
  <c r="AX121" i="9"/>
  <c r="AX79" i="9"/>
  <c r="AY28" i="9"/>
  <c r="AX111" i="9"/>
  <c r="AX86" i="9"/>
  <c r="AX148" i="9" s="1"/>
  <c r="AY18" i="9"/>
  <c r="BB196" i="9"/>
  <c r="BC196" i="9" s="1"/>
  <c r="BC154" i="9"/>
  <c r="AW195" i="9"/>
  <c r="AW227" i="9" s="1"/>
  <c r="AW187" i="8"/>
  <c r="AW219" i="8" s="1"/>
  <c r="BA175" i="8"/>
  <c r="BT9" i="8"/>
  <c r="AV193" i="8"/>
  <c r="AV225" i="8" s="1"/>
  <c r="AW124" i="8"/>
  <c r="AW185" i="8"/>
  <c r="AW217" i="8" s="1"/>
  <c r="AW221" i="8"/>
  <c r="AW189" i="8"/>
  <c r="AV189" i="8"/>
  <c r="AW223" i="8"/>
  <c r="AW191" i="8"/>
  <c r="AZ207" i="8"/>
  <c r="AV195" i="8"/>
  <c r="AV227" i="8" s="1"/>
  <c r="BB212" i="8"/>
  <c r="BC212" i="8" s="1"/>
  <c r="BB180" i="8"/>
  <c r="BC180" i="8" s="1"/>
  <c r="BC138" i="8"/>
  <c r="BB133" i="8"/>
  <c r="BC71" i="8"/>
  <c r="AX111" i="8"/>
  <c r="AX86" i="8"/>
  <c r="AX148" i="8" s="1"/>
  <c r="AY18" i="8"/>
  <c r="AT229" i="8"/>
  <c r="AT233" i="8" s="1"/>
  <c r="AW136" i="8"/>
  <c r="AW93" i="8"/>
  <c r="AW184" i="8"/>
  <c r="AW216" i="8" s="1"/>
  <c r="AU210" i="8"/>
  <c r="AU229" i="8" s="1"/>
  <c r="AU233" i="8" s="1"/>
  <c r="AX105" i="8"/>
  <c r="AX74" i="8"/>
  <c r="AY12" i="8"/>
  <c r="AX31" i="8"/>
  <c r="AV223" i="8"/>
  <c r="AX112" i="8"/>
  <c r="AX81" i="8"/>
  <c r="AX87" i="8"/>
  <c r="AX149" i="8" s="1"/>
  <c r="AY19" i="8"/>
  <c r="AX110" i="8"/>
  <c r="AY17" i="8"/>
  <c r="AX85" i="8"/>
  <c r="BB177" i="8"/>
  <c r="BC177" i="8" s="1"/>
  <c r="BC135" i="8"/>
  <c r="AX89" i="8"/>
  <c r="AX113" i="8"/>
  <c r="AY20" i="8"/>
  <c r="AX82" i="8"/>
  <c r="AX79" i="8"/>
  <c r="AX141" i="8" s="1"/>
  <c r="AX121" i="8"/>
  <c r="AY28" i="8"/>
  <c r="BC102" i="8"/>
  <c r="AW190" i="8"/>
  <c r="AW222" i="8" s="1"/>
  <c r="AX115" i="8"/>
  <c r="AX84" i="8"/>
  <c r="AX91" i="8"/>
  <c r="AY22" i="8"/>
  <c r="AX114" i="8"/>
  <c r="AX83" i="8"/>
  <c r="AX145" i="8" s="1"/>
  <c r="AX90" i="8"/>
  <c r="AY21" i="8"/>
  <c r="AV185" i="8"/>
  <c r="AV217" i="8" s="1"/>
  <c r="AV226" i="8"/>
  <c r="AV194" i="8"/>
  <c r="AW146" i="8"/>
  <c r="AX120" i="8"/>
  <c r="AY27" i="8"/>
  <c r="AV219" i="8"/>
  <c r="AV187" i="8"/>
  <c r="AW193" i="8"/>
  <c r="AW225" i="8" s="1"/>
  <c r="AW141" i="8"/>
  <c r="AW144" i="8"/>
  <c r="AU220" i="8"/>
  <c r="AV178" i="8"/>
  <c r="AV197" i="8" s="1"/>
  <c r="AV155" i="8"/>
  <c r="AV157" i="8" s="1"/>
  <c r="AW153" i="8"/>
  <c r="AW152" i="8"/>
  <c r="BB214" i="8"/>
  <c r="BC214" i="8" s="1"/>
  <c r="BB182" i="8"/>
  <c r="BC182" i="8" s="1"/>
  <c r="BC140" i="8"/>
  <c r="AX122" i="8"/>
  <c r="AX80" i="8"/>
  <c r="AX142" i="8" s="1"/>
  <c r="AY29" i="8"/>
  <c r="BP111" i="5"/>
  <c r="BP124" i="5" s="1"/>
  <c r="BP186" i="5" s="1"/>
  <c r="BQ109" i="5"/>
  <c r="BL223" i="5"/>
  <c r="BL216" i="5"/>
  <c r="BL201" i="5"/>
  <c r="CF114" i="5"/>
  <c r="CF116" i="5" s="1"/>
  <c r="CF122" i="5"/>
  <c r="BK619" i="5"/>
  <c r="BL619" i="5"/>
  <c r="BO124" i="5"/>
  <c r="BL237" i="5"/>
  <c r="BK213" i="5"/>
  <c r="BL210" i="5"/>
  <c r="BL213" i="5" s="1"/>
  <c r="BL208" i="5"/>
  <c r="CH101" i="5"/>
  <c r="CG102" i="5"/>
  <c r="CG104" i="5" s="1"/>
  <c r="CG106" i="5"/>
  <c r="BM186" i="5"/>
  <c r="DW124" i="5"/>
  <c r="DX124" i="5" s="1"/>
  <c r="BH196" i="3"/>
  <c r="CD106" i="3"/>
  <c r="CE101" i="3"/>
  <c r="CD102" i="3"/>
  <c r="CD104" i="3" s="1"/>
  <c r="CC122" i="3"/>
  <c r="CC114" i="3"/>
  <c r="BI195" i="3"/>
  <c r="BI196" i="3" s="1"/>
  <c r="BI197" i="3" s="1"/>
  <c r="BI182" i="3"/>
  <c r="BI190" i="3"/>
  <c r="BI188" i="3"/>
  <c r="BM111" i="3"/>
  <c r="BM124" i="3" s="1"/>
  <c r="BM171" i="3" s="1"/>
  <c r="BN109" i="3"/>
  <c r="BL124" i="3"/>
  <c r="BJ171" i="3"/>
  <c r="DR124" i="3"/>
  <c r="DS124" i="3" s="1"/>
  <c r="AX184" i="9" l="1"/>
  <c r="AX216" i="9" s="1"/>
  <c r="BB175" i="9"/>
  <c r="BB207" i="9" s="1"/>
  <c r="BC133" i="9"/>
  <c r="AW178" i="9"/>
  <c r="AW210" i="9"/>
  <c r="AW155" i="9"/>
  <c r="AW157" i="9" s="1"/>
  <c r="AW188" i="9"/>
  <c r="AW220" i="9" s="1"/>
  <c r="AW189" i="9"/>
  <c r="AW221" i="9" s="1"/>
  <c r="AY110" i="9"/>
  <c r="AZ17" i="9"/>
  <c r="AY85" i="9"/>
  <c r="AY147" i="9" s="1"/>
  <c r="AZ80" i="9"/>
  <c r="AZ122" i="9"/>
  <c r="BA29" i="9"/>
  <c r="AU229" i="9"/>
  <c r="AU233" i="9" s="1"/>
  <c r="AX141" i="9"/>
  <c r="AY142" i="9"/>
  <c r="AW186" i="9"/>
  <c r="AW218" i="9" s="1"/>
  <c r="AW185" i="9"/>
  <c r="AW217" i="9" s="1"/>
  <c r="AX136" i="9"/>
  <c r="AX93" i="9"/>
  <c r="AX195" i="9"/>
  <c r="AX227" i="9" s="1"/>
  <c r="AX143" i="9"/>
  <c r="AW194" i="9"/>
  <c r="AW226" i="9" s="1"/>
  <c r="AY115" i="9"/>
  <c r="AY84" i="9"/>
  <c r="AY91" i="9"/>
  <c r="AY153" i="9" s="1"/>
  <c r="AZ22" i="9"/>
  <c r="AX146" i="9"/>
  <c r="AY112" i="9"/>
  <c r="AY81" i="9"/>
  <c r="AY143" i="9" s="1"/>
  <c r="AY87" i="9"/>
  <c r="AY149" i="9" s="1"/>
  <c r="AZ19" i="9"/>
  <c r="AZ18" i="9"/>
  <c r="AY86" i="9"/>
  <c r="AY148" i="9" s="1"/>
  <c r="AY111" i="9"/>
  <c r="AX152" i="9"/>
  <c r="AY105" i="9"/>
  <c r="AZ12" i="9"/>
  <c r="AY74" i="9"/>
  <c r="AY31" i="9"/>
  <c r="AZ120" i="9"/>
  <c r="BA27" i="9"/>
  <c r="AY121" i="9"/>
  <c r="AY79" i="9"/>
  <c r="AY141" i="9" s="1"/>
  <c r="AZ28" i="9"/>
  <c r="AX222" i="9"/>
  <c r="AX190" i="9"/>
  <c r="AV223" i="9"/>
  <c r="AV197" i="9"/>
  <c r="AW219" i="9"/>
  <c r="AW187" i="9"/>
  <c r="AX124" i="9"/>
  <c r="BT71" i="9"/>
  <c r="AY113" i="9"/>
  <c r="AY89" i="9"/>
  <c r="AY151" i="9" s="1"/>
  <c r="AZ20" i="9"/>
  <c r="AY82" i="9"/>
  <c r="AX193" i="9"/>
  <c r="AX225" i="9" s="1"/>
  <c r="AY114" i="9"/>
  <c r="AY90" i="9"/>
  <c r="AY152" i="9" s="1"/>
  <c r="AZ21" i="9"/>
  <c r="AY83" i="9"/>
  <c r="AX191" i="9"/>
  <c r="AX223" i="9" s="1"/>
  <c r="AX187" i="9"/>
  <c r="AX219" i="9" s="1"/>
  <c r="AX189" i="9"/>
  <c r="AX221" i="9" s="1"/>
  <c r="BT102" i="9"/>
  <c r="AV210" i="9"/>
  <c r="AX144" i="9"/>
  <c r="BB214" i="9"/>
  <c r="BC214" i="9" s="1"/>
  <c r="AY122" i="8"/>
  <c r="AY80" i="8"/>
  <c r="AZ29" i="8"/>
  <c r="AY111" i="8"/>
  <c r="AY86" i="8"/>
  <c r="AY148" i="8" s="1"/>
  <c r="AZ18" i="8"/>
  <c r="AY114" i="8"/>
  <c r="AY83" i="8"/>
  <c r="AY145" i="8" s="1"/>
  <c r="AY90" i="8"/>
  <c r="AZ21" i="8"/>
  <c r="AX183" i="8"/>
  <c r="AX215" i="8" s="1"/>
  <c r="AX144" i="8"/>
  <c r="AY110" i="8"/>
  <c r="AY85" i="8"/>
  <c r="AY147" i="8" s="1"/>
  <c r="AZ17" i="8"/>
  <c r="AY105" i="8"/>
  <c r="AY74" i="8"/>
  <c r="AZ12" i="8"/>
  <c r="AY31" i="8"/>
  <c r="AX143" i="8"/>
  <c r="AX184" i="8"/>
  <c r="AX216" i="8" s="1"/>
  <c r="AV210" i="8"/>
  <c r="AV229" i="8" s="1"/>
  <c r="AV233" i="8" s="1"/>
  <c r="AW188" i="8"/>
  <c r="AW220" i="8" s="1"/>
  <c r="BB209" i="8"/>
  <c r="BC209" i="8" s="1"/>
  <c r="BA207" i="8"/>
  <c r="AX147" i="8"/>
  <c r="BT71" i="8"/>
  <c r="BT102" i="8"/>
  <c r="AY113" i="8"/>
  <c r="AY82" i="8"/>
  <c r="AY89" i="8"/>
  <c r="AZ20" i="8"/>
  <c r="AX136" i="8"/>
  <c r="AX93" i="8"/>
  <c r="AW178" i="8"/>
  <c r="AW155" i="8"/>
  <c r="AW157" i="8" s="1"/>
  <c r="BB175" i="8"/>
  <c r="BC133" i="8"/>
  <c r="AW186" i="8"/>
  <c r="AW218" i="8" s="1"/>
  <c r="AW194" i="8"/>
  <c r="AW226" i="8" s="1"/>
  <c r="AY120" i="8"/>
  <c r="AZ27" i="8"/>
  <c r="AX153" i="8"/>
  <c r="AY112" i="8"/>
  <c r="AY87" i="8"/>
  <c r="AY149" i="8" s="1"/>
  <c r="AY81" i="8"/>
  <c r="AY143" i="8" s="1"/>
  <c r="AZ19" i="8"/>
  <c r="AX124" i="8"/>
  <c r="AW183" i="8"/>
  <c r="AW215" i="8" s="1"/>
  <c r="AX190" i="8"/>
  <c r="AX222" i="8" s="1"/>
  <c r="AX152" i="8"/>
  <c r="AX219" i="8"/>
  <c r="AX187" i="8"/>
  <c r="AV221" i="8"/>
  <c r="AY91" i="8"/>
  <c r="AY153" i="8" s="1"/>
  <c r="AY115" i="8"/>
  <c r="AY84" i="8"/>
  <c r="AZ22" i="8"/>
  <c r="AW195" i="8"/>
  <c r="AW227" i="8" s="1"/>
  <c r="AX146" i="8"/>
  <c r="AY121" i="8"/>
  <c r="AY79" i="8"/>
  <c r="AY141" i="8" s="1"/>
  <c r="AZ28" i="8"/>
  <c r="AX151" i="8"/>
  <c r="AX223" i="8"/>
  <c r="AX191" i="8"/>
  <c r="BL217" i="5"/>
  <c r="BQ111" i="5"/>
  <c r="BR109" i="5"/>
  <c r="BP232" i="5"/>
  <c r="BP236" i="5" s="1"/>
  <c r="BP188" i="5"/>
  <c r="BL224" i="5"/>
  <c r="BM232" i="5"/>
  <c r="BM188" i="5"/>
  <c r="DW186" i="5"/>
  <c r="BN186" i="5"/>
  <c r="BN188" i="5" s="1"/>
  <c r="BN189" i="5" s="1"/>
  <c r="BN199" i="5" s="1"/>
  <c r="BN200" i="5" s="1"/>
  <c r="EK186" i="5"/>
  <c r="CI101" i="5"/>
  <c r="CH106" i="5"/>
  <c r="CH102" i="5"/>
  <c r="CH104" i="5" s="1"/>
  <c r="BO186" i="5"/>
  <c r="CG114" i="5"/>
  <c r="CG122" i="5"/>
  <c r="BM209" i="3"/>
  <c r="BM212" i="3" s="1"/>
  <c r="BM175" i="3"/>
  <c r="BJ209" i="3"/>
  <c r="BJ175" i="3"/>
  <c r="DJ171" i="3"/>
  <c r="DR171" i="3"/>
  <c r="BK171" i="3"/>
  <c r="BK175" i="3" s="1"/>
  <c r="BK180" i="3" s="1"/>
  <c r="CD114" i="3"/>
  <c r="CD116" i="3" s="1"/>
  <c r="CD122" i="3"/>
  <c r="CC116" i="3"/>
  <c r="CF101" i="3"/>
  <c r="CE102" i="3"/>
  <c r="CE104" i="3" s="1"/>
  <c r="CE106" i="3"/>
  <c r="BI192" i="3"/>
  <c r="BL171" i="3"/>
  <c r="BN111" i="3"/>
  <c r="BN124" i="3" s="1"/>
  <c r="BN171" i="3" s="1"/>
  <c r="BO109" i="3"/>
  <c r="BH197" i="3"/>
  <c r="BC207" i="9" l="1"/>
  <c r="AZ114" i="9"/>
  <c r="AZ90" i="9"/>
  <c r="BA21" i="9"/>
  <c r="AZ83" i="9"/>
  <c r="AZ145" i="9" s="1"/>
  <c r="AY217" i="9"/>
  <c r="AY185" i="9"/>
  <c r="AY194" i="9"/>
  <c r="AY226" i="9" s="1"/>
  <c r="AX188" i="9"/>
  <c r="AX220" i="9" s="1"/>
  <c r="AZ142" i="9"/>
  <c r="BA122" i="9"/>
  <c r="BA80" i="9"/>
  <c r="BB29" i="9"/>
  <c r="AX186" i="9"/>
  <c r="AX218" i="9" s="1"/>
  <c r="AY190" i="9"/>
  <c r="AY222" i="9" s="1"/>
  <c r="AX185" i="9"/>
  <c r="AX217" i="9" s="1"/>
  <c r="AY189" i="9"/>
  <c r="AY221" i="9" s="1"/>
  <c r="AX194" i="9"/>
  <c r="AX226" i="9" s="1"/>
  <c r="AY144" i="9"/>
  <c r="AZ111" i="9"/>
  <c r="BA18" i="9"/>
  <c r="AZ86" i="9"/>
  <c r="AZ148" i="9" s="1"/>
  <c r="AZ115" i="9"/>
  <c r="AZ84" i="9"/>
  <c r="AZ146" i="9" s="1"/>
  <c r="AZ91" i="9"/>
  <c r="AZ153" i="9" s="1"/>
  <c r="BA22" i="9"/>
  <c r="AY184" i="9"/>
  <c r="AY216" i="9" s="1"/>
  <c r="AZ110" i="9"/>
  <c r="BA17" i="9"/>
  <c r="AZ85" i="9"/>
  <c r="AZ147" i="9" s="1"/>
  <c r="AZ89" i="9"/>
  <c r="AZ151" i="9" s="1"/>
  <c r="BA20" i="9"/>
  <c r="AZ113" i="9"/>
  <c r="AZ82" i="9"/>
  <c r="AZ105" i="9"/>
  <c r="AZ74" i="9"/>
  <c r="BA12" i="9"/>
  <c r="AZ31" i="9"/>
  <c r="AZ112" i="9"/>
  <c r="AZ87" i="9"/>
  <c r="AZ149" i="9" s="1"/>
  <c r="BA19" i="9"/>
  <c r="AZ81" i="9"/>
  <c r="AY195" i="9"/>
  <c r="AY227" i="9" s="1"/>
  <c r="AW197" i="9"/>
  <c r="AY183" i="9"/>
  <c r="AY215" i="9" s="1"/>
  <c r="AX210" i="9"/>
  <c r="AX178" i="9"/>
  <c r="AX155" i="9"/>
  <c r="AX157" i="9" s="1"/>
  <c r="BC175" i="9"/>
  <c r="BA120" i="9"/>
  <c r="BB27" i="9"/>
  <c r="AV229" i="9"/>
  <c r="AV233" i="9" s="1"/>
  <c r="AY136" i="9"/>
  <c r="AY93" i="9"/>
  <c r="AW229" i="9"/>
  <c r="AW233" i="9" s="1"/>
  <c r="AY145" i="9"/>
  <c r="AY193" i="9"/>
  <c r="AY225" i="9" s="1"/>
  <c r="AZ121" i="9"/>
  <c r="AZ79" i="9"/>
  <c r="AZ141" i="9" s="1"/>
  <c r="BA28" i="9"/>
  <c r="AY124" i="9"/>
  <c r="AY223" i="9"/>
  <c r="AY191" i="9"/>
  <c r="AY146" i="9"/>
  <c r="AX183" i="9"/>
  <c r="AX215" i="9" s="1"/>
  <c r="AX186" i="8"/>
  <c r="AX218" i="8" s="1"/>
  <c r="AZ112" i="8"/>
  <c r="AZ87" i="8"/>
  <c r="AZ149" i="8" s="1"/>
  <c r="AZ81" i="8"/>
  <c r="AZ143" i="8" s="1"/>
  <c r="BA19" i="8"/>
  <c r="AY151" i="8"/>
  <c r="AZ105" i="8"/>
  <c r="AZ74" i="8"/>
  <c r="BA12" i="8"/>
  <c r="AZ31" i="8"/>
  <c r="AX178" i="8"/>
  <c r="AX210" i="8" s="1"/>
  <c r="AX155" i="8"/>
  <c r="AX157" i="8" s="1"/>
  <c r="AZ115" i="8"/>
  <c r="AZ91" i="8"/>
  <c r="AZ153" i="8" s="1"/>
  <c r="AZ84" i="8"/>
  <c r="BA22" i="8"/>
  <c r="AZ121" i="8"/>
  <c r="AZ79" i="8"/>
  <c r="BA28" i="8"/>
  <c r="AY146" i="8"/>
  <c r="AX226" i="8"/>
  <c r="AX194" i="8"/>
  <c r="AY185" i="8"/>
  <c r="AY217" i="8" s="1"/>
  <c r="AY144" i="8"/>
  <c r="AX189" i="8"/>
  <c r="AX221" i="8" s="1"/>
  <c r="AY136" i="8"/>
  <c r="AY93" i="8"/>
  <c r="AZ122" i="8"/>
  <c r="AZ80" i="8"/>
  <c r="AZ142" i="8" s="1"/>
  <c r="BA29" i="8"/>
  <c r="AZ111" i="8"/>
  <c r="AZ86" i="8"/>
  <c r="AZ148" i="8" s="1"/>
  <c r="BA18" i="8"/>
  <c r="AZ113" i="8"/>
  <c r="AZ82" i="8"/>
  <c r="AZ89" i="8"/>
  <c r="BA20" i="8"/>
  <c r="AY191" i="8"/>
  <c r="AY223" i="8" s="1"/>
  <c r="AY124" i="8"/>
  <c r="AZ114" i="8"/>
  <c r="AZ90" i="8"/>
  <c r="AZ152" i="8" s="1"/>
  <c r="AZ83" i="8"/>
  <c r="AZ145" i="8" s="1"/>
  <c r="BA21" i="8"/>
  <c r="AY142" i="8"/>
  <c r="AX193" i="8"/>
  <c r="AX225" i="8" s="1"/>
  <c r="AY183" i="8"/>
  <c r="AY215" i="8" s="1"/>
  <c r="AW197" i="8"/>
  <c r="AZ110" i="8"/>
  <c r="AZ85" i="8"/>
  <c r="AZ147" i="8" s="1"/>
  <c r="BA17" i="8"/>
  <c r="AY152" i="8"/>
  <c r="BC175" i="8"/>
  <c r="BB207" i="8"/>
  <c r="AX195" i="8"/>
  <c r="AX227" i="8" s="1"/>
  <c r="AW210" i="8"/>
  <c r="AY189" i="8"/>
  <c r="AY221" i="8" s="1"/>
  <c r="AY187" i="8"/>
  <c r="AY219" i="8" s="1"/>
  <c r="AX185" i="8"/>
  <c r="AX217" i="8" s="1"/>
  <c r="AY190" i="8"/>
  <c r="AY222" i="8" s="1"/>
  <c r="AY195" i="8"/>
  <c r="AY227" i="8" s="1"/>
  <c r="AX188" i="8"/>
  <c r="AX220" i="8" s="1"/>
  <c r="AZ120" i="8"/>
  <c r="BA27" i="8"/>
  <c r="CG116" i="5"/>
  <c r="ES186" i="5"/>
  <c r="ET186" i="5" s="1"/>
  <c r="EK188" i="5"/>
  <c r="BP205" i="5"/>
  <c r="BP189" i="5"/>
  <c r="BP199" i="5" s="1"/>
  <c r="BP237" i="5" s="1"/>
  <c r="BO232" i="5"/>
  <c r="BO188" i="5"/>
  <c r="DX186" i="5"/>
  <c r="DW188" i="5"/>
  <c r="EL186" i="5"/>
  <c r="EL188" i="5" s="1"/>
  <c r="EL189" i="5" s="1"/>
  <c r="EL199" i="5" s="1"/>
  <c r="BR111" i="5"/>
  <c r="BR124" i="5" s="1"/>
  <c r="BR186" i="5" s="1"/>
  <c r="BS109" i="5"/>
  <c r="BM205" i="5"/>
  <c r="BM189" i="5"/>
  <c r="BM199" i="5" s="1"/>
  <c r="BQ124" i="5"/>
  <c r="BL225" i="5"/>
  <c r="CH114" i="5"/>
  <c r="CH116" i="5" s="1"/>
  <c r="CH122" i="5"/>
  <c r="BM236" i="5"/>
  <c r="BN232" i="5"/>
  <c r="BN236" i="5" s="1"/>
  <c r="BN237" i="5" s="1"/>
  <c r="DW232" i="5"/>
  <c r="DX232" i="5" s="1"/>
  <c r="CJ101" i="5"/>
  <c r="CI102" i="5"/>
  <c r="CI104" i="5" s="1"/>
  <c r="CI106" i="5"/>
  <c r="BL218" i="5"/>
  <c r="BO111" i="3"/>
  <c r="BP109" i="3"/>
  <c r="BN209" i="3"/>
  <c r="BN212" i="3" s="1"/>
  <c r="BN175" i="3"/>
  <c r="BJ186" i="3"/>
  <c r="BJ180" i="3"/>
  <c r="DJ175" i="3"/>
  <c r="DK175" i="3" s="1"/>
  <c r="CE114" i="3"/>
  <c r="CE122" i="3"/>
  <c r="EG171" i="3"/>
  <c r="DS171" i="3"/>
  <c r="DR175" i="3"/>
  <c r="BL209" i="3"/>
  <c r="BL175" i="3"/>
  <c r="BJ212" i="3"/>
  <c r="BO223" i="3"/>
  <c r="BK209" i="3"/>
  <c r="BK212" i="3" s="1"/>
  <c r="DR209" i="3"/>
  <c r="DS209" i="3" s="1"/>
  <c r="CG101" i="3"/>
  <c r="CF102" i="3"/>
  <c r="CF104" i="3" s="1"/>
  <c r="CF106" i="3"/>
  <c r="BM180" i="3"/>
  <c r="BM186" i="3"/>
  <c r="BA115" i="9" l="1"/>
  <c r="BA84" i="9"/>
  <c r="BA146" i="9" s="1"/>
  <c r="BA91" i="9"/>
  <c r="BA153" i="9" s="1"/>
  <c r="BB22" i="9"/>
  <c r="AZ191" i="9"/>
  <c r="AZ223" i="9" s="1"/>
  <c r="AZ187" i="9"/>
  <c r="AZ219" i="9" s="1"/>
  <c r="AZ184" i="9"/>
  <c r="AZ216" i="9" s="1"/>
  <c r="BA114" i="9"/>
  <c r="BA83" i="9"/>
  <c r="BA145" i="9" s="1"/>
  <c r="BA90" i="9"/>
  <c r="BB21" i="9"/>
  <c r="AY188" i="9"/>
  <c r="AY220" i="9" s="1"/>
  <c r="AZ189" i="9"/>
  <c r="AZ221" i="9" s="1"/>
  <c r="AZ152" i="9"/>
  <c r="AZ183" i="9"/>
  <c r="AZ215" i="9" s="1"/>
  <c r="BA112" i="9"/>
  <c r="BA87" i="9"/>
  <c r="BA149" i="9" s="1"/>
  <c r="BB19" i="9"/>
  <c r="BA81" i="9"/>
  <c r="AZ193" i="9"/>
  <c r="AZ225" i="9" s="1"/>
  <c r="AY187" i="9"/>
  <c r="AY219" i="9" s="1"/>
  <c r="BA105" i="9"/>
  <c r="BA74" i="9"/>
  <c r="BB12" i="9"/>
  <c r="BA31" i="9"/>
  <c r="BA110" i="9"/>
  <c r="BA85" i="9"/>
  <c r="BA147" i="9" s="1"/>
  <c r="BB17" i="9"/>
  <c r="AZ222" i="9"/>
  <c r="AZ190" i="9"/>
  <c r="AX229" i="9"/>
  <c r="AX233" i="9" s="1"/>
  <c r="AY186" i="9"/>
  <c r="AY218" i="9" s="1"/>
  <c r="BA113" i="9"/>
  <c r="BA89" i="9"/>
  <c r="BA151" i="9" s="1"/>
  <c r="BB20" i="9"/>
  <c r="BA82" i="9"/>
  <c r="BB120" i="9"/>
  <c r="BC120" i="9" s="1"/>
  <c r="BT120" i="9" s="1"/>
  <c r="BC27" i="9"/>
  <c r="BT27" i="9" s="1"/>
  <c r="AZ124" i="9"/>
  <c r="AZ195" i="9"/>
  <c r="AZ227" i="9" s="1"/>
  <c r="AZ220" i="9"/>
  <c r="AZ188" i="9"/>
  <c r="AZ136" i="9"/>
  <c r="AZ93" i="9"/>
  <c r="BA86" i="9"/>
  <c r="BA148" i="9" s="1"/>
  <c r="BA111" i="9"/>
  <c r="BA142" i="9" s="1"/>
  <c r="BB18" i="9"/>
  <c r="BA121" i="9"/>
  <c r="BA79" i="9"/>
  <c r="BB28" i="9"/>
  <c r="AY178" i="9"/>
  <c r="AY155" i="9"/>
  <c r="AY157" i="9" s="1"/>
  <c r="AX197" i="9"/>
  <c r="AZ143" i="9"/>
  <c r="AZ144" i="9"/>
  <c r="BB80" i="9"/>
  <c r="BC29" i="9"/>
  <c r="BT29" i="9" s="1"/>
  <c r="BB122" i="9"/>
  <c r="BC122" i="9" s="1"/>
  <c r="BT122" i="9" s="1"/>
  <c r="AX229" i="8"/>
  <c r="AX233" i="8" s="1"/>
  <c r="AZ227" i="8"/>
  <c r="AZ195" i="8"/>
  <c r="AZ124" i="8"/>
  <c r="AY194" i="8"/>
  <c r="AY226" i="8" s="1"/>
  <c r="AY225" i="8"/>
  <c r="AY193" i="8"/>
  <c r="BA120" i="8"/>
  <c r="BB27" i="8"/>
  <c r="AW229" i="8"/>
  <c r="AW233" i="8" s="1"/>
  <c r="BA110" i="8"/>
  <c r="BA85" i="8"/>
  <c r="BA147" i="8" s="1"/>
  <c r="BB17" i="8"/>
  <c r="AY184" i="8"/>
  <c r="AY216" i="8" s="1"/>
  <c r="BA122" i="8"/>
  <c r="BA80" i="8"/>
  <c r="BA142" i="8" s="1"/>
  <c r="BB29" i="8"/>
  <c r="AY186" i="8"/>
  <c r="AY218" i="8" s="1"/>
  <c r="AY220" i="8"/>
  <c r="AY188" i="8"/>
  <c r="BA112" i="8"/>
  <c r="BA87" i="8"/>
  <c r="BA149" i="8" s="1"/>
  <c r="BA81" i="8"/>
  <c r="BA143" i="8" s="1"/>
  <c r="BB19" i="8"/>
  <c r="AZ190" i="8"/>
  <c r="AZ222" i="8" s="1"/>
  <c r="AZ221" i="8"/>
  <c r="AZ189" i="8"/>
  <c r="BA113" i="8"/>
  <c r="BA82" i="8"/>
  <c r="BA144" i="8" s="1"/>
  <c r="BA89" i="8"/>
  <c r="BA151" i="8" s="1"/>
  <c r="BB20" i="8"/>
  <c r="AZ184" i="8"/>
  <c r="AZ216" i="8" s="1"/>
  <c r="BA121" i="8"/>
  <c r="BA79" i="8"/>
  <c r="BB28" i="8"/>
  <c r="AZ219" i="8"/>
  <c r="AZ187" i="8"/>
  <c r="AZ151" i="8"/>
  <c r="AZ141" i="8"/>
  <c r="AZ191" i="8"/>
  <c r="AZ223" i="8" s="1"/>
  <c r="AX197" i="8"/>
  <c r="AZ194" i="8"/>
  <c r="AZ226" i="8" s="1"/>
  <c r="AZ144" i="8"/>
  <c r="BA115" i="8"/>
  <c r="BA84" i="8"/>
  <c r="BA146" i="8" s="1"/>
  <c r="BA91" i="8"/>
  <c r="BA153" i="8" s="1"/>
  <c r="BB22" i="8"/>
  <c r="BA105" i="8"/>
  <c r="BA74" i="8"/>
  <c r="BB12" i="8"/>
  <c r="BA31" i="8"/>
  <c r="BA114" i="8"/>
  <c r="BA83" i="8"/>
  <c r="BA145" i="8" s="1"/>
  <c r="BA90" i="8"/>
  <c r="BB21" i="8"/>
  <c r="AZ185" i="8"/>
  <c r="AZ217" i="8" s="1"/>
  <c r="BC207" i="8"/>
  <c r="AY178" i="8"/>
  <c r="AY155" i="8"/>
  <c r="AY157" i="8" s="1"/>
  <c r="BA111" i="8"/>
  <c r="BA86" i="8"/>
  <c r="BA148" i="8" s="1"/>
  <c r="BB18" i="8"/>
  <c r="AZ146" i="8"/>
  <c r="AZ136" i="8"/>
  <c r="AZ93" i="8"/>
  <c r="CK101" i="5"/>
  <c r="CJ106" i="5"/>
  <c r="CJ102" i="5"/>
  <c r="CJ104" i="5" s="1"/>
  <c r="BP210" i="5"/>
  <c r="BP213" i="5" s="1"/>
  <c r="BP208" i="5"/>
  <c r="BP217" i="5" s="1"/>
  <c r="BP218" i="5" s="1"/>
  <c r="BS111" i="5"/>
  <c r="BS124" i="5" s="1"/>
  <c r="BS186" i="5" s="1"/>
  <c r="BT109" i="5"/>
  <c r="DX188" i="5"/>
  <c r="DW189" i="5"/>
  <c r="BO236" i="5"/>
  <c r="ES188" i="5"/>
  <c r="ET188" i="5" s="1"/>
  <c r="EK189" i="5"/>
  <c r="BR232" i="5"/>
  <c r="BR236" i="5" s="1"/>
  <c r="BR188" i="5"/>
  <c r="BQ186" i="5"/>
  <c r="CI122" i="5"/>
  <c r="CI114" i="5"/>
  <c r="CI116" i="5" s="1"/>
  <c r="BP216" i="5"/>
  <c r="BP201" i="5"/>
  <c r="BM281" i="5"/>
  <c r="DW281" i="5" s="1"/>
  <c r="DX281" i="5" s="1"/>
  <c r="BM270" i="5"/>
  <c r="DW270" i="5" s="1"/>
  <c r="DX270" i="5" s="1"/>
  <c r="BM237" i="5"/>
  <c r="BM259" i="5"/>
  <c r="DW259" i="5" s="1"/>
  <c r="DX259" i="5" s="1"/>
  <c r="BM248" i="5"/>
  <c r="DW236" i="5"/>
  <c r="DX236" i="5" s="1"/>
  <c r="BO205" i="5"/>
  <c r="BO189" i="5"/>
  <c r="BO199" i="5" s="1"/>
  <c r="BM223" i="5"/>
  <c r="BM216" i="5"/>
  <c r="BM201" i="5"/>
  <c r="BM210" i="5"/>
  <c r="BM208" i="5"/>
  <c r="BN205" i="5"/>
  <c r="BN210" i="5" s="1"/>
  <c r="BN213" i="5" s="1"/>
  <c r="EK205" i="5"/>
  <c r="ES205" i="5" s="1"/>
  <c r="ET205" i="5" s="1"/>
  <c r="BM190" i="3"/>
  <c r="BM192" i="3" s="1"/>
  <c r="BM188" i="3"/>
  <c r="BJ195" i="3"/>
  <c r="BJ182" i="3"/>
  <c r="DR180" i="3"/>
  <c r="BJ246" i="3"/>
  <c r="DR246" i="3" s="1"/>
  <c r="DS246" i="3" s="1"/>
  <c r="BJ235" i="3"/>
  <c r="DR235" i="3" s="1"/>
  <c r="DS235" i="3" s="1"/>
  <c r="BJ257" i="3"/>
  <c r="DR257" i="3" s="1"/>
  <c r="DS257" i="3" s="1"/>
  <c r="BJ224" i="3"/>
  <c r="BO226" i="3"/>
  <c r="DR212" i="3"/>
  <c r="DS212" i="3" s="1"/>
  <c r="BJ214" i="3"/>
  <c r="BO228" i="3" s="1"/>
  <c r="BJ190" i="3"/>
  <c r="BJ188" i="3"/>
  <c r="DR188" i="3" s="1"/>
  <c r="DS188" i="3" s="1"/>
  <c r="DR186" i="3"/>
  <c r="DS186" i="3" s="1"/>
  <c r="BP111" i="3"/>
  <c r="BP124" i="3" s="1"/>
  <c r="BP171" i="3" s="1"/>
  <c r="BQ109" i="3"/>
  <c r="BM195" i="3"/>
  <c r="BM182" i="3"/>
  <c r="DS175" i="3"/>
  <c r="EG175" i="3"/>
  <c r="EG185" i="3" s="1"/>
  <c r="CF114" i="3"/>
  <c r="CF116" i="3" s="1"/>
  <c r="CF122" i="3"/>
  <c r="BL186" i="3"/>
  <c r="BL180" i="3"/>
  <c r="BN186" i="3"/>
  <c r="BN180" i="3"/>
  <c r="CH101" i="3"/>
  <c r="CG102" i="3"/>
  <c r="CG104" i="3" s="1"/>
  <c r="CG106" i="3"/>
  <c r="BL212" i="3"/>
  <c r="CE116" i="3"/>
  <c r="BO124" i="3"/>
  <c r="BA184" i="9" l="1"/>
  <c r="BA216" i="9" s="1"/>
  <c r="BA191" i="9"/>
  <c r="BA223" i="9" s="1"/>
  <c r="AY197" i="9"/>
  <c r="BA190" i="9"/>
  <c r="BA222" i="9" s="1"/>
  <c r="AZ226" i="9"/>
  <c r="AZ194" i="9"/>
  <c r="BA187" i="9"/>
  <c r="BA219" i="9" s="1"/>
  <c r="BB91" i="9"/>
  <c r="BB115" i="9"/>
  <c r="BC115" i="9" s="1"/>
  <c r="BT115" i="9" s="1"/>
  <c r="BB84" i="9"/>
  <c r="BC22" i="9"/>
  <c r="BT22" i="9" s="1"/>
  <c r="BB113" i="9"/>
  <c r="BC113" i="9" s="1"/>
  <c r="BT113" i="9" s="1"/>
  <c r="BB82" i="9"/>
  <c r="BB89" i="9"/>
  <c r="BC20" i="9"/>
  <c r="BT20" i="9" s="1"/>
  <c r="BA152" i="9"/>
  <c r="AY210" i="9"/>
  <c r="BB105" i="9"/>
  <c r="BB74" i="9"/>
  <c r="BC12" i="9"/>
  <c r="BB31" i="9"/>
  <c r="BA195" i="9"/>
  <c r="BA227" i="9" s="1"/>
  <c r="AZ186" i="9"/>
  <c r="AZ218" i="9" s="1"/>
  <c r="BB110" i="9"/>
  <c r="BC110" i="9" s="1"/>
  <c r="BT110" i="9" s="1"/>
  <c r="BB85" i="9"/>
  <c r="BC17" i="9"/>
  <c r="BT17" i="9" s="1"/>
  <c r="BB111" i="9"/>
  <c r="BC111" i="9" s="1"/>
  <c r="BT111" i="9" s="1"/>
  <c r="BB86" i="9"/>
  <c r="BC18" i="9"/>
  <c r="BT18" i="9" s="1"/>
  <c r="BA189" i="9"/>
  <c r="BA221" i="9" s="1"/>
  <c r="BB114" i="9"/>
  <c r="BC114" i="9" s="1"/>
  <c r="BT114" i="9" s="1"/>
  <c r="BB83" i="9"/>
  <c r="BB90" i="9"/>
  <c r="BC21" i="9"/>
  <c r="BT21" i="9" s="1"/>
  <c r="BB121" i="9"/>
  <c r="BC121" i="9" s="1"/>
  <c r="BT121" i="9" s="1"/>
  <c r="BB79" i="9"/>
  <c r="BC28" i="9"/>
  <c r="BT28" i="9" s="1"/>
  <c r="AZ178" i="9"/>
  <c r="AZ197" i="9" s="1"/>
  <c r="AZ155" i="9"/>
  <c r="AZ157" i="9" s="1"/>
  <c r="BA136" i="9"/>
  <c r="BA93" i="9"/>
  <c r="BA143" i="9"/>
  <c r="BA188" i="9"/>
  <c r="BA220" i="9" s="1"/>
  <c r="AZ185" i="9"/>
  <c r="AZ217" i="9" s="1"/>
  <c r="BA225" i="9"/>
  <c r="BA193" i="9"/>
  <c r="BB142" i="9"/>
  <c r="BC80" i="9"/>
  <c r="BT80" i="9" s="1"/>
  <c r="BA141" i="9"/>
  <c r="BA144" i="9"/>
  <c r="BA124" i="9"/>
  <c r="BB112" i="9"/>
  <c r="BC112" i="9" s="1"/>
  <c r="BT112" i="9" s="1"/>
  <c r="BB87" i="9"/>
  <c r="BB81" i="9"/>
  <c r="BC19" i="9"/>
  <c r="BT19" i="9" s="1"/>
  <c r="BA152" i="8"/>
  <c r="AY197" i="8"/>
  <c r="AZ183" i="8"/>
  <c r="AZ215" i="8" s="1"/>
  <c r="AZ193" i="8"/>
  <c r="AZ225" i="8" s="1"/>
  <c r="BB112" i="8"/>
  <c r="BC112" i="8" s="1"/>
  <c r="BT112" i="8" s="1"/>
  <c r="BB81" i="8"/>
  <c r="BB87" i="8"/>
  <c r="BC19" i="8"/>
  <c r="BT19" i="8" s="1"/>
  <c r="BB122" i="8"/>
  <c r="BC122" i="8" s="1"/>
  <c r="BT122" i="8" s="1"/>
  <c r="BB80" i="8"/>
  <c r="BC29" i="8"/>
  <c r="BT29" i="8" s="1"/>
  <c r="AZ188" i="8"/>
  <c r="AZ220" i="8" s="1"/>
  <c r="AZ186" i="8"/>
  <c r="AZ218" i="8" s="1"/>
  <c r="BA225" i="8"/>
  <c r="BA193" i="8"/>
  <c r="BA217" i="8"/>
  <c r="BA185" i="8"/>
  <c r="BA184" i="8"/>
  <c r="BA216" i="8" s="1"/>
  <c r="BB114" i="8"/>
  <c r="BC114" i="8" s="1"/>
  <c r="BT114" i="8" s="1"/>
  <c r="BB83" i="8"/>
  <c r="BB90" i="8"/>
  <c r="BC21" i="8"/>
  <c r="BT21" i="8" s="1"/>
  <c r="BB115" i="8"/>
  <c r="BC115" i="8" s="1"/>
  <c r="BT115" i="8" s="1"/>
  <c r="BB91" i="8"/>
  <c r="BB84" i="8"/>
  <c r="BC22" i="8"/>
  <c r="BT22" i="8" s="1"/>
  <c r="BB110" i="8"/>
  <c r="BC110" i="8" s="1"/>
  <c r="BT110" i="8" s="1"/>
  <c r="BB85" i="8"/>
  <c r="BC17" i="8"/>
  <c r="BT17" i="8" s="1"/>
  <c r="BA195" i="8"/>
  <c r="BA227" i="8" s="1"/>
  <c r="BA187" i="8"/>
  <c r="BA219" i="8" s="1"/>
  <c r="AZ210" i="8"/>
  <c r="AZ178" i="8"/>
  <c r="AZ155" i="8"/>
  <c r="AZ157" i="8" s="1"/>
  <c r="BA136" i="8"/>
  <c r="BA93" i="8"/>
  <c r="BB79" i="8"/>
  <c r="BB121" i="8"/>
  <c r="BC121" i="8" s="1"/>
  <c r="BT121" i="8" s="1"/>
  <c r="BC28" i="8"/>
  <c r="BT28" i="8" s="1"/>
  <c r="BA221" i="8"/>
  <c r="BA189" i="8"/>
  <c r="BA188" i="8"/>
  <c r="BA220" i="8" s="1"/>
  <c r="AY210" i="8"/>
  <c r="AY229" i="8" s="1"/>
  <c r="AY233" i="8" s="1"/>
  <c r="BB89" i="8"/>
  <c r="BB113" i="8"/>
  <c r="BC113" i="8" s="1"/>
  <c r="BT113" i="8" s="1"/>
  <c r="BB82" i="8"/>
  <c r="BC20" i="8"/>
  <c r="BT20" i="8" s="1"/>
  <c r="BB111" i="8"/>
  <c r="BC111" i="8" s="1"/>
  <c r="BT111" i="8" s="1"/>
  <c r="BB86" i="8"/>
  <c r="BC18" i="8"/>
  <c r="BT18" i="8" s="1"/>
  <c r="BB105" i="8"/>
  <c r="BB74" i="8"/>
  <c r="BC12" i="8"/>
  <c r="BB31" i="8"/>
  <c r="BA218" i="8"/>
  <c r="BA186" i="8"/>
  <c r="BA191" i="8"/>
  <c r="BA223" i="8" s="1"/>
  <c r="BB120" i="8"/>
  <c r="BC120" i="8" s="1"/>
  <c r="BT120" i="8" s="1"/>
  <c r="BC27" i="8"/>
  <c r="BT27" i="8" s="1"/>
  <c r="BA190" i="8"/>
  <c r="BA222" i="8" s="1"/>
  <c r="BA124" i="8"/>
  <c r="BA141" i="8"/>
  <c r="BO237" i="5"/>
  <c r="BS232" i="5"/>
  <c r="BS236" i="5" s="1"/>
  <c r="BS188" i="5"/>
  <c r="BT111" i="5"/>
  <c r="BU109" i="5"/>
  <c r="BM217" i="5"/>
  <c r="DW216" i="5"/>
  <c r="DX216" i="5" s="1"/>
  <c r="BR205" i="5"/>
  <c r="BR189" i="5"/>
  <c r="BR199" i="5" s="1"/>
  <c r="BO216" i="5"/>
  <c r="BO201" i="5"/>
  <c r="BR237" i="5"/>
  <c r="BM619" i="5"/>
  <c r="DW619" i="5" s="1"/>
  <c r="DX619" i="5" s="1"/>
  <c r="DW248" i="5"/>
  <c r="DX248" i="5" s="1"/>
  <c r="BQ232" i="5"/>
  <c r="BQ188" i="5"/>
  <c r="BM224" i="5"/>
  <c r="DW223" i="5"/>
  <c r="DX223" i="5" s="1"/>
  <c r="BN223" i="5"/>
  <c r="BO210" i="5"/>
  <c r="BO208" i="5"/>
  <c r="EK199" i="5"/>
  <c r="ES189" i="5"/>
  <c r="ET189" i="5" s="1"/>
  <c r="CJ122" i="5"/>
  <c r="CJ114" i="5"/>
  <c r="CJ116" i="5" s="1"/>
  <c r="DX189" i="5"/>
  <c r="DW199" i="5"/>
  <c r="EK208" i="5"/>
  <c r="ES208" i="5" s="1"/>
  <c r="ET208" i="5" s="1"/>
  <c r="DW208" i="5"/>
  <c r="BN208" i="5"/>
  <c r="BM213" i="5"/>
  <c r="DW210" i="5"/>
  <c r="EL210" i="5" s="1"/>
  <c r="EK210" i="5"/>
  <c r="ES210" i="5" s="1"/>
  <c r="ET210" i="5" s="1"/>
  <c r="CL101" i="5"/>
  <c r="CK102" i="5"/>
  <c r="CK104" i="5" s="1"/>
  <c r="CK106" i="5"/>
  <c r="CG122" i="3"/>
  <c r="CG114" i="3"/>
  <c r="CG116" i="3" s="1"/>
  <c r="BP209" i="3"/>
  <c r="BP212" i="3" s="1"/>
  <c r="BP175" i="3"/>
  <c r="CI101" i="3"/>
  <c r="CH102" i="3"/>
  <c r="CH104" i="3" s="1"/>
  <c r="CH106" i="3"/>
  <c r="DS180" i="3"/>
  <c r="DR182" i="3"/>
  <c r="DU199" i="3"/>
  <c r="EG180" i="3"/>
  <c r="BJ196" i="3"/>
  <c r="DR195" i="3"/>
  <c r="DS195" i="3" s="1"/>
  <c r="BL195" i="3"/>
  <c r="DT195" i="3" s="1"/>
  <c r="DU195" i="3" s="1"/>
  <c r="BL182" i="3"/>
  <c r="DT180" i="3"/>
  <c r="BM196" i="3"/>
  <c r="BM197" i="3" s="1"/>
  <c r="BO171" i="3"/>
  <c r="BJ192" i="3"/>
  <c r="DR192" i="3" s="1"/>
  <c r="DS192" i="3" s="1"/>
  <c r="DR190" i="3"/>
  <c r="DS190" i="3" s="1"/>
  <c r="BN195" i="3"/>
  <c r="BN182" i="3"/>
  <c r="BN190" i="3"/>
  <c r="BN192" i="3" s="1"/>
  <c r="BN188" i="3"/>
  <c r="BL190" i="3"/>
  <c r="BL188" i="3"/>
  <c r="BQ111" i="3"/>
  <c r="BQ124" i="3" s="1"/>
  <c r="BQ171" i="3" s="1"/>
  <c r="BR109" i="3"/>
  <c r="BJ606" i="3"/>
  <c r="DR606" i="3" s="1"/>
  <c r="DS606" i="3" s="1"/>
  <c r="DR224" i="3"/>
  <c r="DS224" i="3" s="1"/>
  <c r="BA186" i="9" l="1"/>
  <c r="BA218" i="9" s="1"/>
  <c r="AZ210" i="9"/>
  <c r="AZ229" i="9" s="1"/>
  <c r="AZ233" i="9" s="1"/>
  <c r="BA183" i="9"/>
  <c r="BA215" i="9" s="1"/>
  <c r="BA194" i="9"/>
  <c r="BA226" i="9" s="1"/>
  <c r="BB153" i="9"/>
  <c r="BC91" i="9"/>
  <c r="BT91" i="9" s="1"/>
  <c r="BB152" i="9"/>
  <c r="BC90" i="9"/>
  <c r="BT90" i="9" s="1"/>
  <c r="BB145" i="9"/>
  <c r="BC83" i="9"/>
  <c r="BT83" i="9" s="1"/>
  <c r="BB141" i="9"/>
  <c r="BC79" i="9"/>
  <c r="BT79" i="9" s="1"/>
  <c r="BA210" i="9"/>
  <c r="BA178" i="9"/>
  <c r="BA155" i="9"/>
  <c r="BA157" i="9" s="1"/>
  <c r="BT12" i="9"/>
  <c r="BC31" i="9"/>
  <c r="BW31" i="9" s="1"/>
  <c r="BB136" i="9"/>
  <c r="BB93" i="9"/>
  <c r="BC74" i="9"/>
  <c r="BC105" i="9"/>
  <c r="BB124" i="9"/>
  <c r="BB184" i="9"/>
  <c r="BC184" i="9" s="1"/>
  <c r="BC142" i="9"/>
  <c r="BA185" i="9"/>
  <c r="BA217" i="9" s="1"/>
  <c r="BB148" i="9"/>
  <c r="BC86" i="9"/>
  <c r="BT86" i="9" s="1"/>
  <c r="BB151" i="9"/>
  <c r="BC89" i="9"/>
  <c r="BT89" i="9" s="1"/>
  <c r="BB149" i="9"/>
  <c r="BC87" i="9"/>
  <c r="BT87" i="9" s="1"/>
  <c r="BB147" i="9"/>
  <c r="BC85" i="9"/>
  <c r="BT85" i="9" s="1"/>
  <c r="BB146" i="9"/>
  <c r="BC84" i="9"/>
  <c r="BT84" i="9" s="1"/>
  <c r="AY229" i="9"/>
  <c r="AY233" i="9" s="1"/>
  <c r="BB143" i="9"/>
  <c r="BC81" i="9"/>
  <c r="BT81" i="9" s="1"/>
  <c r="BB144" i="9"/>
  <c r="BC82" i="9"/>
  <c r="BT82" i="9" s="1"/>
  <c r="BB153" i="8"/>
  <c r="BC91" i="8"/>
  <c r="BT91" i="8" s="1"/>
  <c r="BB143" i="8"/>
  <c r="BC81" i="8"/>
  <c r="BT81" i="8" s="1"/>
  <c r="BB146" i="8"/>
  <c r="BC84" i="8"/>
  <c r="BT84" i="8" s="1"/>
  <c r="BT12" i="8"/>
  <c r="BC31" i="8"/>
  <c r="BW31" i="8" s="1"/>
  <c r="BC105" i="8"/>
  <c r="BB124" i="8"/>
  <c r="BB142" i="8"/>
  <c r="BC80" i="8"/>
  <c r="BT80" i="8" s="1"/>
  <c r="BB144" i="8"/>
  <c r="BC82" i="8"/>
  <c r="BT82" i="8" s="1"/>
  <c r="BB136" i="8"/>
  <c r="BC74" i="8"/>
  <c r="BB93" i="8"/>
  <c r="BB151" i="8"/>
  <c r="BC89" i="8"/>
  <c r="BT89" i="8" s="1"/>
  <c r="BB141" i="8"/>
  <c r="BC79" i="8"/>
  <c r="BT79" i="8" s="1"/>
  <c r="BA178" i="8"/>
  <c r="BA210" i="8" s="1"/>
  <c r="BA229" i="8" s="1"/>
  <c r="BA233" i="8" s="1"/>
  <c r="BA155" i="8"/>
  <c r="BA157" i="8" s="1"/>
  <c r="BB148" i="8"/>
  <c r="BC86" i="8"/>
  <c r="BT86" i="8" s="1"/>
  <c r="BB147" i="8"/>
  <c r="BC85" i="8"/>
  <c r="BT85" i="8" s="1"/>
  <c r="BB145" i="8"/>
  <c r="BC83" i="8"/>
  <c r="BT83" i="8" s="1"/>
  <c r="AZ229" i="8"/>
  <c r="AZ233" i="8" s="1"/>
  <c r="BB152" i="8"/>
  <c r="BC90" i="8"/>
  <c r="BT90" i="8" s="1"/>
  <c r="BA183" i="8"/>
  <c r="BA215" i="8" s="1"/>
  <c r="AZ197" i="8"/>
  <c r="BB149" i="8"/>
  <c r="BC87" i="8"/>
  <c r="BT87" i="8" s="1"/>
  <c r="BA194" i="8"/>
  <c r="BA226" i="8" s="1"/>
  <c r="BO213" i="5"/>
  <c r="BM218" i="5"/>
  <c r="DW218" i="5" s="1"/>
  <c r="DW217" i="5"/>
  <c r="BU111" i="5"/>
  <c r="BU124" i="5" s="1"/>
  <c r="BU186" i="5" s="1"/>
  <c r="BV109" i="5"/>
  <c r="BT124" i="5"/>
  <c r="CL106" i="5"/>
  <c r="CM101" i="5"/>
  <c r="CL102" i="5"/>
  <c r="CL104" i="5" s="1"/>
  <c r="BM225" i="5"/>
  <c r="BN224" i="5"/>
  <c r="DW224" i="5"/>
  <c r="BS205" i="5"/>
  <c r="BS189" i="5"/>
  <c r="BS199" i="5" s="1"/>
  <c r="DZ220" i="5"/>
  <c r="DW201" i="5"/>
  <c r="DX199" i="5"/>
  <c r="EK213" i="5"/>
  <c r="ES213" i="5" s="1"/>
  <c r="ET213" i="5" s="1"/>
  <c r="DW213" i="5"/>
  <c r="EL208" i="5"/>
  <c r="DX208" i="5"/>
  <c r="ES199" i="5"/>
  <c r="ET199" i="5" s="1"/>
  <c r="EK198" i="5"/>
  <c r="BR216" i="5"/>
  <c r="BR201" i="5"/>
  <c r="BQ236" i="5"/>
  <c r="CK122" i="5"/>
  <c r="CK114" i="5"/>
  <c r="CK116" i="5" s="1"/>
  <c r="BO217" i="5"/>
  <c r="BO218" i="5" s="1"/>
  <c r="BQ205" i="5"/>
  <c r="BQ189" i="5"/>
  <c r="BQ199" i="5" s="1"/>
  <c r="BR210" i="5"/>
  <c r="BR213" i="5" s="1"/>
  <c r="BR208" i="5"/>
  <c r="BN196" i="3"/>
  <c r="BN197" i="3" s="1"/>
  <c r="CJ101" i="3"/>
  <c r="CI106" i="3"/>
  <c r="CI102" i="3"/>
  <c r="CI104" i="3" s="1"/>
  <c r="BJ197" i="3"/>
  <c r="DR197" i="3" s="1"/>
  <c r="DR196" i="3"/>
  <c r="BP186" i="3"/>
  <c r="BP180" i="3"/>
  <c r="BO209" i="3"/>
  <c r="BO175" i="3"/>
  <c r="BR111" i="3"/>
  <c r="BR124" i="3" s="1"/>
  <c r="BS109" i="3"/>
  <c r="CH114" i="3"/>
  <c r="CH116" i="3" s="1"/>
  <c r="CH122" i="3"/>
  <c r="BQ209" i="3"/>
  <c r="BQ212" i="3" s="1"/>
  <c r="BQ175" i="3"/>
  <c r="BL196" i="3"/>
  <c r="BL197" i="3" s="1"/>
  <c r="DT188" i="3"/>
  <c r="DU188" i="3" s="1"/>
  <c r="BL192" i="3"/>
  <c r="DT192" i="3" s="1"/>
  <c r="DU192" i="3" s="1"/>
  <c r="DW199" i="3"/>
  <c r="DT182" i="3"/>
  <c r="EH180" i="3"/>
  <c r="DU180" i="3"/>
  <c r="BB188" i="9" l="1"/>
  <c r="BC188" i="9" s="1"/>
  <c r="BC146" i="9"/>
  <c r="BB189" i="9"/>
  <c r="BC189" i="9" s="1"/>
  <c r="BC147" i="9"/>
  <c r="BB187" i="9"/>
  <c r="BC187" i="9" s="1"/>
  <c r="BC145" i="9"/>
  <c r="BT105" i="9"/>
  <c r="BC124" i="9"/>
  <c r="BB185" i="9"/>
  <c r="BC185" i="9" s="1"/>
  <c r="BC143" i="9"/>
  <c r="BB195" i="9"/>
  <c r="BC195" i="9" s="1"/>
  <c r="BC153" i="9"/>
  <c r="BB190" i="9"/>
  <c r="BC190" i="9" s="1"/>
  <c r="BC148" i="9"/>
  <c r="BB183" i="9"/>
  <c r="BC183" i="9" s="1"/>
  <c r="BC141" i="9"/>
  <c r="BB216" i="9"/>
  <c r="BC216" i="9" s="1"/>
  <c r="BB194" i="9"/>
  <c r="BC194" i="9" s="1"/>
  <c r="BC152" i="9"/>
  <c r="BA229" i="9"/>
  <c r="BA233" i="9" s="1"/>
  <c r="BT74" i="9"/>
  <c r="BC93" i="9"/>
  <c r="BB186" i="9"/>
  <c r="BC186" i="9" s="1"/>
  <c r="BC144" i="9"/>
  <c r="BB178" i="9"/>
  <c r="BC136" i="9"/>
  <c r="BB155" i="9"/>
  <c r="BB157" i="9" s="1"/>
  <c r="BB191" i="9"/>
  <c r="BC191" i="9" s="1"/>
  <c r="BC149" i="9"/>
  <c r="BB193" i="9"/>
  <c r="BC193" i="9" s="1"/>
  <c r="BC151" i="9"/>
  <c r="BA197" i="9"/>
  <c r="BT74" i="8"/>
  <c r="BC93" i="8"/>
  <c r="BB178" i="8"/>
  <c r="BB210" i="8" s="1"/>
  <c r="BB155" i="8"/>
  <c r="BB157" i="8" s="1"/>
  <c r="BC136" i="8"/>
  <c r="BB194" i="8"/>
  <c r="BC194" i="8" s="1"/>
  <c r="BC152" i="8"/>
  <c r="BB191" i="8"/>
  <c r="BC191" i="8" s="1"/>
  <c r="BC149" i="8"/>
  <c r="BB188" i="8"/>
  <c r="BC188" i="8" s="1"/>
  <c r="BC146" i="8"/>
  <c r="BB221" i="8"/>
  <c r="BC221" i="8" s="1"/>
  <c r="BB189" i="8"/>
  <c r="BC189" i="8" s="1"/>
  <c r="BC147" i="8"/>
  <c r="BB184" i="8"/>
  <c r="BC184" i="8" s="1"/>
  <c r="BC142" i="8"/>
  <c r="BB185" i="8"/>
  <c r="BC185" i="8" s="1"/>
  <c r="BC143" i="8"/>
  <c r="BA197" i="8"/>
  <c r="BB193" i="8"/>
  <c r="BC193" i="8" s="1"/>
  <c r="BC151" i="8"/>
  <c r="BB187" i="8"/>
  <c r="BC187" i="8" s="1"/>
  <c r="BC145" i="8"/>
  <c r="BB218" i="8"/>
  <c r="BC218" i="8" s="1"/>
  <c r="BB186" i="8"/>
  <c r="BC186" i="8" s="1"/>
  <c r="BC144" i="8"/>
  <c r="BB183" i="8"/>
  <c r="BC183" i="8" s="1"/>
  <c r="BC141" i="8"/>
  <c r="BB190" i="8"/>
  <c r="BC190" i="8" s="1"/>
  <c r="BC148" i="8"/>
  <c r="BT105" i="8"/>
  <c r="BC124" i="8"/>
  <c r="BB227" i="8"/>
  <c r="BC227" i="8" s="1"/>
  <c r="BB195" i="8"/>
  <c r="BC195" i="8" s="1"/>
  <c r="BC153" i="8"/>
  <c r="BS210" i="5"/>
  <c r="BS213" i="5" s="1"/>
  <c r="BS208" i="5"/>
  <c r="BS217" i="5" s="1"/>
  <c r="BS218" i="5" s="1"/>
  <c r="BQ237" i="5"/>
  <c r="EL213" i="5"/>
  <c r="EL223" i="5" s="1"/>
  <c r="DX213" i="5"/>
  <c r="BV111" i="5"/>
  <c r="BW109" i="5"/>
  <c r="BS216" i="5"/>
  <c r="BS201" i="5"/>
  <c r="BT186" i="5"/>
  <c r="BR217" i="5"/>
  <c r="BR218" i="5" s="1"/>
  <c r="BU232" i="5"/>
  <c r="BU236" i="5" s="1"/>
  <c r="BU188" i="5"/>
  <c r="BS237" i="5"/>
  <c r="BN225" i="5"/>
  <c r="BN226" i="5" s="1"/>
  <c r="DW225" i="5"/>
  <c r="BQ216" i="5"/>
  <c r="BQ201" i="5"/>
  <c r="BQ210" i="5"/>
  <c r="BQ208" i="5"/>
  <c r="CO101" i="5"/>
  <c r="CM102" i="5"/>
  <c r="CM104" i="5" s="1"/>
  <c r="CM106" i="5"/>
  <c r="CL114" i="5"/>
  <c r="CL116" i="5" s="1"/>
  <c r="CL122" i="5"/>
  <c r="BP195" i="3"/>
  <c r="BP182" i="3"/>
  <c r="BS111" i="3"/>
  <c r="BS124" i="3" s="1"/>
  <c r="BS171" i="3" s="1"/>
  <c r="BT109" i="3"/>
  <c r="BQ180" i="3"/>
  <c r="BQ186" i="3"/>
  <c r="CI114" i="3"/>
  <c r="CI116" i="3" s="1"/>
  <c r="CI122" i="3"/>
  <c r="BP190" i="3"/>
  <c r="BP192" i="3" s="1"/>
  <c r="BP188" i="3"/>
  <c r="BP196" i="3" s="1"/>
  <c r="BP197" i="3" s="1"/>
  <c r="BR171" i="3"/>
  <c r="BO186" i="3"/>
  <c r="BO180" i="3"/>
  <c r="CK101" i="3"/>
  <c r="CJ106" i="3"/>
  <c r="CJ102" i="3"/>
  <c r="CJ104" i="3" s="1"/>
  <c r="BO212" i="3"/>
  <c r="BB217" i="9" l="1"/>
  <c r="BC217" i="9" s="1"/>
  <c r="BB221" i="9"/>
  <c r="BC221" i="9" s="1"/>
  <c r="BB218" i="9"/>
  <c r="BC218" i="9" s="1"/>
  <c r="BB227" i="9"/>
  <c r="BC227" i="9" s="1"/>
  <c r="BB223" i="9"/>
  <c r="BC223" i="9" s="1"/>
  <c r="BC155" i="9"/>
  <c r="BC157" i="9" s="1"/>
  <c r="BB219" i="9"/>
  <c r="BC219" i="9" s="1"/>
  <c r="BB215" i="9"/>
  <c r="BC215" i="9" s="1"/>
  <c r="BB197" i="9"/>
  <c r="BC178" i="9"/>
  <c r="BC197" i="9" s="1"/>
  <c r="BB210" i="9"/>
  <c r="BB222" i="9"/>
  <c r="BC222" i="9" s="1"/>
  <c r="BB225" i="9"/>
  <c r="BC225" i="9" s="1"/>
  <c r="BB226" i="9"/>
  <c r="BC226" i="9" s="1"/>
  <c r="BB220" i="9"/>
  <c r="BC220" i="9" s="1"/>
  <c r="BC210" i="8"/>
  <c r="BB226" i="8"/>
  <c r="BC226" i="8" s="1"/>
  <c r="BB220" i="8"/>
  <c r="BC220" i="8" s="1"/>
  <c r="BC155" i="8"/>
  <c r="BC157" i="8" s="1"/>
  <c r="BB219" i="8"/>
  <c r="BC219" i="8" s="1"/>
  <c r="BC178" i="8"/>
  <c r="BC197" i="8" s="1"/>
  <c r="BB197" i="8"/>
  <c r="BB215" i="8"/>
  <c r="BC215" i="8" s="1"/>
  <c r="BB225" i="8"/>
  <c r="BC225" i="8" s="1"/>
  <c r="BB223" i="8"/>
  <c r="BC223" i="8" s="1"/>
  <c r="BB222" i="8"/>
  <c r="BC222" i="8" s="1"/>
  <c r="BB217" i="8"/>
  <c r="BC217" i="8" s="1"/>
  <c r="BB216" i="8"/>
  <c r="BC216" i="8" s="1"/>
  <c r="BQ217" i="5"/>
  <c r="BQ218" i="5" s="1"/>
  <c r="BV124" i="5"/>
  <c r="BQ213" i="5"/>
  <c r="BU205" i="5"/>
  <c r="BU189" i="5"/>
  <c r="BU199" i="5" s="1"/>
  <c r="BU237" i="5" s="1"/>
  <c r="BT232" i="5"/>
  <c r="BT188" i="5"/>
  <c r="CP101" i="5"/>
  <c r="CO106" i="5"/>
  <c r="CO102" i="5"/>
  <c r="CO104" i="5" s="1"/>
  <c r="CM114" i="5"/>
  <c r="CM122" i="5"/>
  <c r="EA106" i="5"/>
  <c r="BW111" i="5"/>
  <c r="BW124" i="5" s="1"/>
  <c r="BW186" i="5" s="1"/>
  <c r="BX109" i="5"/>
  <c r="BO195" i="3"/>
  <c r="BO182" i="3"/>
  <c r="BS209" i="3"/>
  <c r="BS212" i="3" s="1"/>
  <c r="BS175" i="3"/>
  <c r="BO190" i="3"/>
  <c r="BO188" i="3"/>
  <c r="BR209" i="3"/>
  <c r="BR175" i="3"/>
  <c r="CL101" i="3"/>
  <c r="CK102" i="3"/>
  <c r="CK104" i="3" s="1"/>
  <c r="CK106" i="3"/>
  <c r="BQ190" i="3"/>
  <c r="BQ192" i="3" s="1"/>
  <c r="BQ188" i="3"/>
  <c r="BQ195" i="3"/>
  <c r="BQ182" i="3"/>
  <c r="BT111" i="3"/>
  <c r="BT124" i="3" s="1"/>
  <c r="BU109" i="3"/>
  <c r="CJ122" i="3"/>
  <c r="CJ114" i="3"/>
  <c r="DV106" i="3"/>
  <c r="BB229" i="9" l="1"/>
  <c r="BB233" i="9" s="1"/>
  <c r="BC210" i="9"/>
  <c r="BC229" i="9" s="1"/>
  <c r="BC233" i="9" s="1"/>
  <c r="BC229" i="8"/>
  <c r="BC233" i="8" s="1"/>
  <c r="BB229" i="8"/>
  <c r="BB233" i="8" s="1"/>
  <c r="CQ101" i="5"/>
  <c r="CP102" i="5"/>
  <c r="CP104" i="5" s="1"/>
  <c r="CP106" i="5"/>
  <c r="BX111" i="5"/>
  <c r="BX124" i="5" s="1"/>
  <c r="BX186" i="5" s="1"/>
  <c r="BY109" i="5"/>
  <c r="CO114" i="5"/>
  <c r="CO122" i="5"/>
  <c r="BU210" i="5"/>
  <c r="BU213" i="5" s="1"/>
  <c r="BU208" i="5"/>
  <c r="BT205" i="5"/>
  <c r="BT189" i="5"/>
  <c r="BT199" i="5" s="1"/>
  <c r="BV186" i="5"/>
  <c r="CM116" i="5"/>
  <c r="EA116" i="5" s="1"/>
  <c r="EA114" i="5"/>
  <c r="BT236" i="5"/>
  <c r="BW232" i="5"/>
  <c r="BW236" i="5" s="1"/>
  <c r="BW188" i="5"/>
  <c r="BU216" i="5"/>
  <c r="BU201" i="5"/>
  <c r="BS180" i="3"/>
  <c r="BS186" i="3"/>
  <c r="BT171" i="3"/>
  <c r="BQ196" i="3"/>
  <c r="BQ197" i="3" s="1"/>
  <c r="BR212" i="3"/>
  <c r="BU111" i="3"/>
  <c r="BU124" i="3" s="1"/>
  <c r="BU171" i="3" s="1"/>
  <c r="BV109" i="3"/>
  <c r="BR186" i="3"/>
  <c r="BR180" i="3"/>
  <c r="BO192" i="3"/>
  <c r="CM101" i="3"/>
  <c r="CL102" i="3"/>
  <c r="CL104" i="3" s="1"/>
  <c r="CL106" i="3"/>
  <c r="CJ116" i="3"/>
  <c r="DV116" i="3" s="1"/>
  <c r="DV114" i="3"/>
  <c r="CK122" i="3"/>
  <c r="CK114" i="3"/>
  <c r="BO196" i="3"/>
  <c r="BO197" i="3" s="1"/>
  <c r="CR101" i="5" l="1"/>
  <c r="CQ106" i="5"/>
  <c r="CQ102" i="5"/>
  <c r="CQ104" i="5" s="1"/>
  <c r="BW205" i="5"/>
  <c r="BW189" i="5"/>
  <c r="BW199" i="5" s="1"/>
  <c r="BV232" i="5"/>
  <c r="BV188" i="5"/>
  <c r="BT201" i="5"/>
  <c r="BT216" i="5"/>
  <c r="BT210" i="5"/>
  <c r="BT208" i="5"/>
  <c r="BY111" i="5"/>
  <c r="BY124" i="5" s="1"/>
  <c r="BZ109" i="5"/>
  <c r="BU217" i="5"/>
  <c r="BU218" i="5" s="1"/>
  <c r="BX232" i="5"/>
  <c r="BX236" i="5" s="1"/>
  <c r="BX188" i="5"/>
  <c r="CO116" i="5"/>
  <c r="BT237" i="5"/>
  <c r="CP114" i="5"/>
  <c r="CP116" i="5" s="1"/>
  <c r="CP122" i="5"/>
  <c r="CK116" i="3"/>
  <c r="BT209" i="3"/>
  <c r="BT175" i="3"/>
  <c r="BR195" i="3"/>
  <c r="BR182" i="3"/>
  <c r="BR190" i="3"/>
  <c r="BR188" i="3"/>
  <c r="BR196" i="3" s="1"/>
  <c r="BR197" i="3" s="1"/>
  <c r="BV111" i="3"/>
  <c r="BV124" i="3" s="1"/>
  <c r="BV171" i="3" s="1"/>
  <c r="BW109" i="3"/>
  <c r="BS190" i="3"/>
  <c r="BS192" i="3" s="1"/>
  <c r="BS188" i="3"/>
  <c r="CN101" i="3"/>
  <c r="CM106" i="3"/>
  <c r="CM102" i="3"/>
  <c r="CM104" i="3" s="1"/>
  <c r="CL114" i="3"/>
  <c r="CL116" i="3" s="1"/>
  <c r="DX116" i="3" s="1"/>
  <c r="CL122" i="3"/>
  <c r="BU209" i="3"/>
  <c r="BU212" i="3" s="1"/>
  <c r="BU175" i="3"/>
  <c r="BS195" i="3"/>
  <c r="BS182" i="3"/>
  <c r="BT213" i="5" l="1"/>
  <c r="BW216" i="5"/>
  <c r="BW201" i="5"/>
  <c r="BX205" i="5"/>
  <c r="BX189" i="5"/>
  <c r="BX199" i="5" s="1"/>
  <c r="BW210" i="5"/>
  <c r="BW213" i="5" s="1"/>
  <c r="BW208" i="5"/>
  <c r="BW217" i="5" s="1"/>
  <c r="BW218" i="5" s="1"/>
  <c r="BV236" i="5"/>
  <c r="BY186" i="5"/>
  <c r="BV205" i="5"/>
  <c r="BV189" i="5"/>
  <c r="BV199" i="5" s="1"/>
  <c r="BT217" i="5"/>
  <c r="BT218" i="5" s="1"/>
  <c r="BX237" i="5"/>
  <c r="BW237" i="5"/>
  <c r="CQ114" i="5"/>
  <c r="CQ122" i="5"/>
  <c r="EC116" i="5"/>
  <c r="BZ111" i="5"/>
  <c r="DY109" i="5"/>
  <c r="CB109" i="5"/>
  <c r="CS101" i="5"/>
  <c r="CR102" i="5"/>
  <c r="CR104" i="5" s="1"/>
  <c r="CR106" i="5"/>
  <c r="BV209" i="3"/>
  <c r="BV212" i="3" s="1"/>
  <c r="BV175" i="3"/>
  <c r="BT186" i="3"/>
  <c r="BT180" i="3"/>
  <c r="CM114" i="3"/>
  <c r="CM116" i="3" s="1"/>
  <c r="CM122" i="3"/>
  <c r="CO101" i="3"/>
  <c r="CN102" i="3"/>
  <c r="CN104" i="3" s="1"/>
  <c r="CN106" i="3"/>
  <c r="BW111" i="3"/>
  <c r="DT109" i="3"/>
  <c r="BY109" i="3"/>
  <c r="BT212" i="3"/>
  <c r="BR192" i="3"/>
  <c r="BU180" i="3"/>
  <c r="BU186" i="3"/>
  <c r="BS196" i="3"/>
  <c r="BS197" i="3" s="1"/>
  <c r="CR122" i="5" l="1"/>
  <c r="CR114" i="5"/>
  <c r="CR116" i="5" s="1"/>
  <c r="BV216" i="5"/>
  <c r="BV201" i="5"/>
  <c r="BV210" i="5"/>
  <c r="BV208" i="5"/>
  <c r="CT101" i="5"/>
  <c r="CS106" i="5"/>
  <c r="CS102" i="5"/>
  <c r="CS104" i="5" s="1"/>
  <c r="CQ116" i="5"/>
  <c r="BX216" i="5"/>
  <c r="BX201" i="5"/>
  <c r="CB111" i="5"/>
  <c r="CC109" i="5"/>
  <c r="BY232" i="5"/>
  <c r="BY188" i="5"/>
  <c r="BX210" i="5"/>
  <c r="BX213" i="5" s="1"/>
  <c r="BX208" i="5"/>
  <c r="BX217" i="5" s="1"/>
  <c r="BX218" i="5" s="1"/>
  <c r="BZ124" i="5"/>
  <c r="DY111" i="5"/>
  <c r="BV237" i="5"/>
  <c r="BU195" i="3"/>
  <c r="BU182" i="3"/>
  <c r="BT195" i="3"/>
  <c r="BT182" i="3"/>
  <c r="BU190" i="3"/>
  <c r="BU192" i="3" s="1"/>
  <c r="BU188" i="3"/>
  <c r="BU196" i="3" s="1"/>
  <c r="BU197" i="3" s="1"/>
  <c r="CN114" i="3"/>
  <c r="CN116" i="3" s="1"/>
  <c r="DZ116" i="3" s="1"/>
  <c r="CN122" i="3"/>
  <c r="CP101" i="3"/>
  <c r="CO102" i="3"/>
  <c r="CO104" i="3" s="1"/>
  <c r="CO106" i="3"/>
  <c r="BV186" i="3"/>
  <c r="BV180" i="3"/>
  <c r="BY111" i="3"/>
  <c r="BZ109" i="3"/>
  <c r="BW124" i="3"/>
  <c r="DT111" i="3"/>
  <c r="BT190" i="3"/>
  <c r="BT188" i="3"/>
  <c r="BT196" i="3" s="1"/>
  <c r="BT197" i="3" s="1"/>
  <c r="EE116" i="5" l="1"/>
  <c r="BV213" i="5"/>
  <c r="BY205" i="5"/>
  <c r="BY189" i="5"/>
  <c r="BY199" i="5" s="1"/>
  <c r="BY236" i="5"/>
  <c r="CC111" i="5"/>
  <c r="CC124" i="5" s="1"/>
  <c r="CC186" i="5" s="1"/>
  <c r="CD109" i="5"/>
  <c r="CS122" i="5"/>
  <c r="CS114" i="5"/>
  <c r="BV217" i="5"/>
  <c r="BV218" i="5" s="1"/>
  <c r="BZ186" i="5"/>
  <c r="DY124" i="5"/>
  <c r="DZ124" i="5" s="1"/>
  <c r="CB124" i="5"/>
  <c r="CU101" i="5"/>
  <c r="CT102" i="5"/>
  <c r="CT104" i="5" s="1"/>
  <c r="CT106" i="5"/>
  <c r="BY124" i="3"/>
  <c r="BV195" i="3"/>
  <c r="BV182" i="3"/>
  <c r="BV190" i="3"/>
  <c r="BV192" i="3" s="1"/>
  <c r="BV188" i="3"/>
  <c r="BV196" i="3" s="1"/>
  <c r="BV197" i="3" s="1"/>
  <c r="CO122" i="3"/>
  <c r="CO114" i="3"/>
  <c r="CO116" i="3" s="1"/>
  <c r="BT192" i="3"/>
  <c r="CQ101" i="3"/>
  <c r="CP106" i="3"/>
  <c r="CP102" i="3"/>
  <c r="CP104" i="3" s="1"/>
  <c r="BW171" i="3"/>
  <c r="DT124" i="3"/>
  <c r="DU124" i="3" s="1"/>
  <c r="BZ111" i="3"/>
  <c r="BZ124" i="3" s="1"/>
  <c r="BZ171" i="3" s="1"/>
  <c r="CA109" i="3"/>
  <c r="BY216" i="5" l="1"/>
  <c r="BY201" i="5"/>
  <c r="BY237" i="5"/>
  <c r="CB186" i="5"/>
  <c r="BY210" i="5"/>
  <c r="BY208" i="5"/>
  <c r="CT122" i="5"/>
  <c r="CT114" i="5"/>
  <c r="CT116" i="5" s="1"/>
  <c r="CV101" i="5"/>
  <c r="CU102" i="5"/>
  <c r="CU104" i="5" s="1"/>
  <c r="CU106" i="5"/>
  <c r="CS116" i="5"/>
  <c r="BZ232" i="5"/>
  <c r="BZ188" i="5"/>
  <c r="CA186" i="5"/>
  <c r="CA188" i="5" s="1"/>
  <c r="CA189" i="5" s="1"/>
  <c r="CA199" i="5" s="1"/>
  <c r="CA200" i="5" s="1"/>
  <c r="DY186" i="5"/>
  <c r="CD111" i="5"/>
  <c r="CE109" i="5"/>
  <c r="CC232" i="5"/>
  <c r="CC236" i="5" s="1"/>
  <c r="CC188" i="5"/>
  <c r="BW209" i="3"/>
  <c r="BW175" i="3"/>
  <c r="BX171" i="3"/>
  <c r="BX175" i="3" s="1"/>
  <c r="BX180" i="3" s="1"/>
  <c r="DT171" i="3"/>
  <c r="CP114" i="3"/>
  <c r="CP122" i="3"/>
  <c r="CR101" i="3"/>
  <c r="CQ102" i="3"/>
  <c r="CQ104" i="3" s="1"/>
  <c r="CQ106" i="3"/>
  <c r="CA111" i="3"/>
  <c r="CA124" i="3" s="1"/>
  <c r="CA171" i="3" s="1"/>
  <c r="CB109" i="3"/>
  <c r="BZ209" i="3"/>
  <c r="BZ212" i="3" s="1"/>
  <c r="BZ175" i="3"/>
  <c r="BY171" i="3"/>
  <c r="CU114" i="5" l="1"/>
  <c r="CU116" i="5" s="1"/>
  <c r="CU122" i="5"/>
  <c r="BY217" i="5"/>
  <c r="BY218" i="5" s="1"/>
  <c r="CD124" i="5"/>
  <c r="BY213" i="5"/>
  <c r="CE111" i="5"/>
  <c r="CE124" i="5" s="1"/>
  <c r="CE186" i="5" s="1"/>
  <c r="CF109" i="5"/>
  <c r="BZ205" i="5"/>
  <c r="BZ189" i="5"/>
  <c r="BZ199" i="5" s="1"/>
  <c r="CB232" i="5"/>
  <c r="CB188" i="5"/>
  <c r="BZ236" i="5"/>
  <c r="DY232" i="5"/>
  <c r="DZ232" i="5" s="1"/>
  <c r="CA232" i="5"/>
  <c r="CA236" i="5" s="1"/>
  <c r="CA237" i="5" s="1"/>
  <c r="DY188" i="5"/>
  <c r="EM186" i="5"/>
  <c r="EM188" i="5" s="1"/>
  <c r="EM189" i="5" s="1"/>
  <c r="EM199" i="5" s="1"/>
  <c r="DZ186" i="5"/>
  <c r="CW101" i="5"/>
  <c r="CV102" i="5"/>
  <c r="CV104" i="5" s="1"/>
  <c r="CV106" i="5"/>
  <c r="CC205" i="5"/>
  <c r="CC189" i="5"/>
  <c r="CC199" i="5" s="1"/>
  <c r="BZ186" i="3"/>
  <c r="BZ180" i="3"/>
  <c r="CS101" i="3"/>
  <c r="CR102" i="3"/>
  <c r="CR104" i="3" s="1"/>
  <c r="CR106" i="3"/>
  <c r="CB111" i="3"/>
  <c r="CB124" i="3" s="1"/>
  <c r="CB171" i="3" s="1"/>
  <c r="CC109" i="3"/>
  <c r="CA209" i="3"/>
  <c r="CA175" i="3"/>
  <c r="DU171" i="3"/>
  <c r="EH171" i="3"/>
  <c r="DT175" i="3"/>
  <c r="CQ114" i="3"/>
  <c r="CQ116" i="3" s="1"/>
  <c r="CQ122" i="3"/>
  <c r="BW186" i="3"/>
  <c r="BW180" i="3"/>
  <c r="CP116" i="3"/>
  <c r="BY209" i="3"/>
  <c r="BY175" i="3"/>
  <c r="BW212" i="3"/>
  <c r="DT209" i="3"/>
  <c r="DU209" i="3" s="1"/>
  <c r="BX209" i="3"/>
  <c r="CB236" i="5" l="1"/>
  <c r="BZ216" i="5"/>
  <c r="DY216" i="5" s="1"/>
  <c r="DZ216" i="5" s="1"/>
  <c r="BZ201" i="5"/>
  <c r="CD186" i="5"/>
  <c r="CC210" i="5"/>
  <c r="CC213" i="5" s="1"/>
  <c r="CC208" i="5"/>
  <c r="CC217" i="5" s="1"/>
  <c r="CC218" i="5" s="1"/>
  <c r="BZ210" i="5"/>
  <c r="BZ208" i="5"/>
  <c r="CA205" i="5"/>
  <c r="CA210" i="5" s="1"/>
  <c r="CA213" i="5" s="1"/>
  <c r="BZ237" i="5"/>
  <c r="DY236" i="5"/>
  <c r="DZ236" i="5" s="1"/>
  <c r="CE232" i="5"/>
  <c r="CE236" i="5" s="1"/>
  <c r="CE188" i="5"/>
  <c r="CB205" i="5"/>
  <c r="CB189" i="5"/>
  <c r="CB199" i="5" s="1"/>
  <c r="CC216" i="5"/>
  <c r="CC201" i="5"/>
  <c r="DZ188" i="5"/>
  <c r="DY189" i="5"/>
  <c r="CC237" i="5"/>
  <c r="CF111" i="5"/>
  <c r="CG109" i="5"/>
  <c r="CV114" i="5"/>
  <c r="CV122" i="5"/>
  <c r="CX101" i="5"/>
  <c r="CW106" i="5"/>
  <c r="CW102" i="5"/>
  <c r="CW104" i="5" s="1"/>
  <c r="BY186" i="3"/>
  <c r="BY180" i="3"/>
  <c r="CB209" i="3"/>
  <c r="CB212" i="3" s="1"/>
  <c r="CB175" i="3"/>
  <c r="CT101" i="3"/>
  <c r="CS102" i="3"/>
  <c r="CS104" i="3" s="1"/>
  <c r="CS106" i="3"/>
  <c r="CC111" i="3"/>
  <c r="CD109" i="3"/>
  <c r="BY212" i="3"/>
  <c r="CR122" i="3"/>
  <c r="CR114" i="3"/>
  <c r="CR116" i="3" s="1"/>
  <c r="BW195" i="3"/>
  <c r="BW182" i="3"/>
  <c r="CA186" i="3"/>
  <c r="CA180" i="3"/>
  <c r="BZ195" i="3"/>
  <c r="BZ182" i="3"/>
  <c r="EH175" i="3"/>
  <c r="DU175" i="3"/>
  <c r="BX212" i="3"/>
  <c r="DT212" i="3"/>
  <c r="DU212" i="3" s="1"/>
  <c r="BW190" i="3"/>
  <c r="BW188" i="3"/>
  <c r="DT186" i="3"/>
  <c r="DU186" i="3" s="1"/>
  <c r="CA212" i="3"/>
  <c r="BZ190" i="3"/>
  <c r="BZ192" i="3" s="1"/>
  <c r="BZ188" i="3"/>
  <c r="BZ196" i="3" s="1"/>
  <c r="BZ197" i="3" s="1"/>
  <c r="CV116" i="5" l="1"/>
  <c r="BZ213" i="5"/>
  <c r="DY213" i="5" s="1"/>
  <c r="DY210" i="5"/>
  <c r="EM210" i="5" s="1"/>
  <c r="CB210" i="5"/>
  <c r="CB208" i="5"/>
  <c r="CE205" i="5"/>
  <c r="CE189" i="5"/>
  <c r="CE199" i="5" s="1"/>
  <c r="CE237" i="5"/>
  <c r="CW114" i="5"/>
  <c r="CW116" i="5" s="1"/>
  <c r="CW122" i="5"/>
  <c r="DZ189" i="5"/>
  <c r="DY199" i="5"/>
  <c r="CD232" i="5"/>
  <c r="CD188" i="5"/>
  <c r="CY101" i="5"/>
  <c r="CX102" i="5"/>
  <c r="CX104" i="5" s="1"/>
  <c r="CX106" i="5"/>
  <c r="CB216" i="5"/>
  <c r="CB201" i="5"/>
  <c r="CG111" i="5"/>
  <c r="CG124" i="5" s="1"/>
  <c r="CG186" i="5" s="1"/>
  <c r="CH109" i="5"/>
  <c r="CF124" i="5"/>
  <c r="BZ217" i="5"/>
  <c r="BZ218" i="5" s="1"/>
  <c r="CA208" i="5"/>
  <c r="DY208" i="5"/>
  <c r="CB237" i="5"/>
  <c r="CC124" i="3"/>
  <c r="CS122" i="3"/>
  <c r="CS114" i="3"/>
  <c r="CS116" i="3" s="1"/>
  <c r="CT102" i="3"/>
  <c r="CT104" i="3" s="1"/>
  <c r="CT106" i="3"/>
  <c r="CU101" i="3"/>
  <c r="BW196" i="3"/>
  <c r="BW197" i="3" s="1"/>
  <c r="CB186" i="3"/>
  <c r="CB180" i="3"/>
  <c r="BW192" i="3"/>
  <c r="DT190" i="3"/>
  <c r="DU190" i="3" s="1"/>
  <c r="CA190" i="3"/>
  <c r="CA188" i="3"/>
  <c r="BY195" i="3"/>
  <c r="DV195" i="3" s="1"/>
  <c r="DW195" i="3" s="1"/>
  <c r="BY182" i="3"/>
  <c r="DV180" i="3"/>
  <c r="CA195" i="3"/>
  <c r="DX195" i="3" s="1"/>
  <c r="DY195" i="3" s="1"/>
  <c r="CA182" i="3"/>
  <c r="CD111" i="3"/>
  <c r="CD124" i="3" s="1"/>
  <c r="CD171" i="3" s="1"/>
  <c r="CE109" i="3"/>
  <c r="BY190" i="3"/>
  <c r="BY188" i="3"/>
  <c r="DZ208" i="5" l="1"/>
  <c r="EM208" i="5"/>
  <c r="CZ101" i="5"/>
  <c r="CY106" i="5"/>
  <c r="CY102" i="5"/>
  <c r="CY104" i="5" s="1"/>
  <c r="CE210" i="5"/>
  <c r="CE213" i="5" s="1"/>
  <c r="CE208" i="5"/>
  <c r="CE217" i="5" s="1"/>
  <c r="CE218" i="5" s="1"/>
  <c r="CB217" i="5"/>
  <c r="CB218" i="5" s="1"/>
  <c r="CF186" i="5"/>
  <c r="EM213" i="5"/>
  <c r="DZ213" i="5"/>
  <c r="CD236" i="5"/>
  <c r="EB220" i="5"/>
  <c r="DY201" i="5"/>
  <c r="DZ199" i="5"/>
  <c r="CB213" i="5"/>
  <c r="CH111" i="5"/>
  <c r="CI109" i="5"/>
  <c r="CX114" i="5"/>
  <c r="CX116" i="5" s="1"/>
  <c r="CX122" i="5"/>
  <c r="CG232" i="5"/>
  <c r="CG236" i="5" s="1"/>
  <c r="CG188" i="5"/>
  <c r="CD205" i="5"/>
  <c r="CD189" i="5"/>
  <c r="CD199" i="5" s="1"/>
  <c r="CE216" i="5"/>
  <c r="CE201" i="5"/>
  <c r="CD209" i="3"/>
  <c r="CD212" i="3" s="1"/>
  <c r="CD175" i="3"/>
  <c r="CT114" i="3"/>
  <c r="CT116" i="3" s="1"/>
  <c r="CT122" i="3"/>
  <c r="CV101" i="3"/>
  <c r="CU102" i="3"/>
  <c r="CU104" i="3" s="1"/>
  <c r="CU106" i="3"/>
  <c r="CA192" i="3"/>
  <c r="DX192" i="3" s="1"/>
  <c r="CB195" i="3"/>
  <c r="CB182" i="3"/>
  <c r="BY192" i="3"/>
  <c r="DV192" i="3" s="1"/>
  <c r="DW192" i="3" s="1"/>
  <c r="CB190" i="3"/>
  <c r="CB192" i="3" s="1"/>
  <c r="CB188" i="3"/>
  <c r="CB196" i="3" s="1"/>
  <c r="CB197" i="3" s="1"/>
  <c r="CA196" i="3"/>
  <c r="CA197" i="3" s="1"/>
  <c r="DX188" i="3"/>
  <c r="BY196" i="3"/>
  <c r="BY197" i="3" s="1"/>
  <c r="DV188" i="3"/>
  <c r="DW188" i="3" s="1"/>
  <c r="EI180" i="3"/>
  <c r="DW180" i="3"/>
  <c r="DV182" i="3"/>
  <c r="DY199" i="3"/>
  <c r="CE111" i="3"/>
  <c r="CE124" i="3" s="1"/>
  <c r="CE171" i="3" s="1"/>
  <c r="CF109" i="3"/>
  <c r="CC171" i="3"/>
  <c r="CD210" i="5" l="1"/>
  <c r="CD208" i="5"/>
  <c r="CH124" i="5"/>
  <c r="CD237" i="5"/>
  <c r="CY114" i="5"/>
  <c r="CY116" i="5" s="1"/>
  <c r="CY122" i="5"/>
  <c r="CF232" i="5"/>
  <c r="CF188" i="5"/>
  <c r="DB101" i="5"/>
  <c r="CZ102" i="5"/>
  <c r="CZ104" i="5" s="1"/>
  <c r="CZ106" i="5"/>
  <c r="CG205" i="5"/>
  <c r="CG189" i="5"/>
  <c r="CG199" i="5" s="1"/>
  <c r="CG237" i="5" s="1"/>
  <c r="CD216" i="5"/>
  <c r="CD201" i="5"/>
  <c r="CI111" i="5"/>
  <c r="CI124" i="5" s="1"/>
  <c r="CI186" i="5" s="1"/>
  <c r="CJ109" i="5"/>
  <c r="CU122" i="3"/>
  <c r="CU114" i="3"/>
  <c r="CU116" i="3" s="1"/>
  <c r="CW101" i="3"/>
  <c r="CV102" i="3"/>
  <c r="CV104" i="3" s="1"/>
  <c r="CV106" i="3"/>
  <c r="CC209" i="3"/>
  <c r="CC175" i="3"/>
  <c r="CF111" i="3"/>
  <c r="CF124" i="3" s="1"/>
  <c r="CG109" i="3"/>
  <c r="CE209" i="3"/>
  <c r="CE212" i="3" s="1"/>
  <c r="CE175" i="3"/>
  <c r="DY192" i="3"/>
  <c r="CD186" i="3"/>
  <c r="CD180" i="3"/>
  <c r="DY188" i="3"/>
  <c r="CJ111" i="5" l="1"/>
  <c r="CJ124" i="5" s="1"/>
  <c r="CJ186" i="5" s="1"/>
  <c r="CK109" i="5"/>
  <c r="CF205" i="5"/>
  <c r="CF189" i="5"/>
  <c r="CF199" i="5" s="1"/>
  <c r="CI232" i="5"/>
  <c r="CI236" i="5" s="1"/>
  <c r="CI188" i="5"/>
  <c r="CF236" i="5"/>
  <c r="CD217" i="5"/>
  <c r="CD218" i="5" s="1"/>
  <c r="DC101" i="5"/>
  <c r="DB106" i="5"/>
  <c r="DB102" i="5"/>
  <c r="DB104" i="5" s="1"/>
  <c r="CD213" i="5"/>
  <c r="CG216" i="5"/>
  <c r="CG201" i="5"/>
  <c r="CG210" i="5"/>
  <c r="CG213" i="5" s="1"/>
  <c r="CG208" i="5"/>
  <c r="CH186" i="5"/>
  <c r="CZ122" i="5"/>
  <c r="CZ114" i="5"/>
  <c r="EC106" i="5"/>
  <c r="CD195" i="3"/>
  <c r="CD182" i="3"/>
  <c r="CC212" i="3"/>
  <c r="CE186" i="3"/>
  <c r="CE180" i="3"/>
  <c r="CC186" i="3"/>
  <c r="CC180" i="3"/>
  <c r="CD190" i="3"/>
  <c r="CD192" i="3" s="1"/>
  <c r="CD188" i="3"/>
  <c r="CD196" i="3" s="1"/>
  <c r="CD197" i="3" s="1"/>
  <c r="CV114" i="3"/>
  <c r="CV122" i="3"/>
  <c r="DX106" i="3"/>
  <c r="CX101" i="3"/>
  <c r="CW102" i="3"/>
  <c r="CW104" i="3" s="1"/>
  <c r="CW106" i="3"/>
  <c r="CG111" i="3"/>
  <c r="CG124" i="3" s="1"/>
  <c r="CG171" i="3" s="1"/>
  <c r="CH109" i="3"/>
  <c r="CF171" i="3"/>
  <c r="CF210" i="5" l="1"/>
  <c r="CF208" i="5"/>
  <c r="CK111" i="5"/>
  <c r="CK124" i="5" s="1"/>
  <c r="CL109" i="5"/>
  <c r="DD101" i="5"/>
  <c r="DC102" i="5"/>
  <c r="DC104" i="5" s="1"/>
  <c r="DC106" i="5"/>
  <c r="CF237" i="5"/>
  <c r="CI205" i="5"/>
  <c r="CI189" i="5"/>
  <c r="CI199" i="5" s="1"/>
  <c r="CH232" i="5"/>
  <c r="CH188" i="5"/>
  <c r="CG217" i="5"/>
  <c r="CG218" i="5" s="1"/>
  <c r="CF216" i="5"/>
  <c r="CF201" i="5"/>
  <c r="CZ116" i="5"/>
  <c r="EC114" i="5"/>
  <c r="DB122" i="5"/>
  <c r="DB114" i="5"/>
  <c r="CJ232" i="5"/>
  <c r="CJ236" i="5" s="1"/>
  <c r="CJ188" i="5"/>
  <c r="CE195" i="3"/>
  <c r="CE182" i="3"/>
  <c r="CF209" i="3"/>
  <c r="CF175" i="3"/>
  <c r="CV116" i="3"/>
  <c r="DX114" i="3"/>
  <c r="CE190" i="3"/>
  <c r="CE192" i="3" s="1"/>
  <c r="CE188" i="3"/>
  <c r="CE196" i="3" s="1"/>
  <c r="CE197" i="3" s="1"/>
  <c r="CH111" i="3"/>
  <c r="CH124" i="3" s="1"/>
  <c r="CI109" i="3"/>
  <c r="CG209" i="3"/>
  <c r="CG212" i="3" s="1"/>
  <c r="CG175" i="3"/>
  <c r="CW122" i="3"/>
  <c r="CW114" i="3"/>
  <c r="CC195" i="3"/>
  <c r="DZ195" i="3" s="1"/>
  <c r="CC182" i="3"/>
  <c r="CY101" i="3"/>
  <c r="CX102" i="3"/>
  <c r="CX104" i="3" s="1"/>
  <c r="CX106" i="3"/>
  <c r="CC190" i="3"/>
  <c r="CC188" i="3"/>
  <c r="CF217" i="5" l="1"/>
  <c r="CF218" i="5" s="1"/>
  <c r="DC122" i="5"/>
  <c r="DC114" i="5"/>
  <c r="DC116" i="5" s="1"/>
  <c r="CH205" i="5"/>
  <c r="CH189" i="5"/>
  <c r="CH199" i="5" s="1"/>
  <c r="CJ205" i="5"/>
  <c r="CJ189" i="5"/>
  <c r="CJ199" i="5" s="1"/>
  <c r="CI216" i="5"/>
  <c r="CI201" i="5"/>
  <c r="CJ237" i="5"/>
  <c r="CF213" i="5"/>
  <c r="CH236" i="5"/>
  <c r="DB116" i="5"/>
  <c r="CI210" i="5"/>
  <c r="CI213" i="5" s="1"/>
  <c r="CI208" i="5"/>
  <c r="CI217" i="5" s="1"/>
  <c r="CI218" i="5" s="1"/>
  <c r="DE101" i="5"/>
  <c r="DD106" i="5"/>
  <c r="DD102" i="5"/>
  <c r="DD104" i="5" s="1"/>
  <c r="CI237" i="5"/>
  <c r="CL111" i="5"/>
  <c r="CL124" i="5" s="1"/>
  <c r="CL186" i="5" s="1"/>
  <c r="CM109" i="5"/>
  <c r="CK186" i="5"/>
  <c r="CZ101" i="3"/>
  <c r="CY106" i="3"/>
  <c r="CY102" i="3"/>
  <c r="CY104" i="3" s="1"/>
  <c r="CG180" i="3"/>
  <c r="CG186" i="3"/>
  <c r="CF212" i="3"/>
  <c r="CH171" i="3"/>
  <c r="CC196" i="3"/>
  <c r="CC197" i="3" s="1"/>
  <c r="DZ188" i="3"/>
  <c r="EA188" i="3" s="1"/>
  <c r="CF186" i="3"/>
  <c r="CF180" i="3"/>
  <c r="CC192" i="3"/>
  <c r="DZ192" i="3" s="1"/>
  <c r="EA192" i="3" s="1"/>
  <c r="CI111" i="3"/>
  <c r="CI124" i="3" s="1"/>
  <c r="CI171" i="3" s="1"/>
  <c r="CJ109" i="3"/>
  <c r="CW116" i="3"/>
  <c r="CX114" i="3"/>
  <c r="CX116" i="3" s="1"/>
  <c r="CX122" i="3"/>
  <c r="DF101" i="5" l="1"/>
  <c r="DE102" i="5"/>
  <c r="DE104" i="5" s="1"/>
  <c r="DE106" i="5"/>
  <c r="CH201" i="5"/>
  <c r="CH216" i="5"/>
  <c r="DD114" i="5"/>
  <c r="DD122" i="5"/>
  <c r="CH210" i="5"/>
  <c r="CH208" i="5"/>
  <c r="CK232" i="5"/>
  <c r="CK188" i="5"/>
  <c r="CH237" i="5"/>
  <c r="CM111" i="5"/>
  <c r="EA109" i="5"/>
  <c r="CO109" i="5"/>
  <c r="CL232" i="5"/>
  <c r="CL236" i="5" s="1"/>
  <c r="CL188" i="5"/>
  <c r="CJ216" i="5"/>
  <c r="CJ201" i="5"/>
  <c r="CJ210" i="5"/>
  <c r="CJ213" i="5" s="1"/>
  <c r="CJ208" i="5"/>
  <c r="CJ217" i="5" s="1"/>
  <c r="CJ218" i="5" s="1"/>
  <c r="CF195" i="3"/>
  <c r="CF182" i="3"/>
  <c r="CF190" i="3"/>
  <c r="CF188" i="3"/>
  <c r="CF196" i="3" s="1"/>
  <c r="CF197" i="3" s="1"/>
  <c r="CJ111" i="3"/>
  <c r="DV109" i="3"/>
  <c r="CK109" i="3"/>
  <c r="CG190" i="3"/>
  <c r="CG192" i="3" s="1"/>
  <c r="CG188" i="3"/>
  <c r="CG196" i="3" s="1"/>
  <c r="CG197" i="3" s="1"/>
  <c r="CI209" i="3"/>
  <c r="CI212" i="3" s="1"/>
  <c r="CI175" i="3"/>
  <c r="CG195" i="3"/>
  <c r="CG182" i="3"/>
  <c r="CH209" i="3"/>
  <c r="CH175" i="3"/>
  <c r="CY114" i="3"/>
  <c r="CY122" i="3"/>
  <c r="DA101" i="3"/>
  <c r="CZ102" i="3"/>
  <c r="CZ104" i="3" s="1"/>
  <c r="CZ106" i="3"/>
  <c r="CL237" i="5" l="1"/>
  <c r="DD116" i="5"/>
  <c r="CL205" i="5"/>
  <c r="CL189" i="5"/>
  <c r="CL199" i="5" s="1"/>
  <c r="CO111" i="5"/>
  <c r="CP109" i="5"/>
  <c r="CK205" i="5"/>
  <c r="CK189" i="5"/>
  <c r="CK199" i="5" s="1"/>
  <c r="CM124" i="5"/>
  <c r="EA111" i="5"/>
  <c r="CK236" i="5"/>
  <c r="DE114" i="5"/>
  <c r="DE116" i="5" s="1"/>
  <c r="DE122" i="5"/>
  <c r="CH217" i="5"/>
  <c r="CH218" i="5" s="1"/>
  <c r="CH213" i="5"/>
  <c r="DG101" i="5"/>
  <c r="DF106" i="5"/>
  <c r="DF102" i="5"/>
  <c r="DF104" i="5" s="1"/>
  <c r="CY116" i="3"/>
  <c r="CJ124" i="3"/>
  <c r="DV111" i="3"/>
  <c r="CH212" i="3"/>
  <c r="CZ122" i="3"/>
  <c r="CZ114" i="3"/>
  <c r="CZ116" i="3" s="1"/>
  <c r="CH180" i="3"/>
  <c r="CH186" i="3"/>
  <c r="DB101" i="3"/>
  <c r="DA102" i="3"/>
  <c r="DA104" i="3" s="1"/>
  <c r="DA106" i="3"/>
  <c r="CF192" i="3"/>
  <c r="CK111" i="3"/>
  <c r="CL109" i="3"/>
  <c r="CI186" i="3"/>
  <c r="CI180" i="3"/>
  <c r="DF114" i="5" l="1"/>
  <c r="DF116" i="5" s="1"/>
  <c r="DF122" i="5"/>
  <c r="DH101" i="5"/>
  <c r="DG102" i="5"/>
  <c r="DG104" i="5" s="1"/>
  <c r="DG106" i="5"/>
  <c r="CP111" i="5"/>
  <c r="CP124" i="5" s="1"/>
  <c r="CP186" i="5" s="1"/>
  <c r="CQ109" i="5"/>
  <c r="CK216" i="5"/>
  <c r="CK201" i="5"/>
  <c r="CL216" i="5"/>
  <c r="CL201" i="5"/>
  <c r="CK210" i="5"/>
  <c r="CK208" i="5"/>
  <c r="CK237" i="5"/>
  <c r="CO124" i="5"/>
  <c r="CM186" i="5"/>
  <c r="EA124" i="5"/>
  <c r="EB124" i="5" s="1"/>
  <c r="CL210" i="5"/>
  <c r="CL213" i="5" s="1"/>
  <c r="CL208" i="5"/>
  <c r="CL217" i="5" s="1"/>
  <c r="CL218" i="5" s="1"/>
  <c r="CI190" i="3"/>
  <c r="CI192" i="3" s="1"/>
  <c r="CI188" i="3"/>
  <c r="CL111" i="3"/>
  <c r="CL124" i="3" s="1"/>
  <c r="CL171" i="3" s="1"/>
  <c r="CM109" i="3"/>
  <c r="CK124" i="3"/>
  <c r="DB102" i="3"/>
  <c r="DB104" i="3" s="1"/>
  <c r="DC101" i="3"/>
  <c r="DB106" i="3"/>
  <c r="CH190" i="3"/>
  <c r="CH188" i="3"/>
  <c r="DA122" i="3"/>
  <c r="DA114" i="3"/>
  <c r="DA116" i="3" s="1"/>
  <c r="CH195" i="3"/>
  <c r="CH182" i="3"/>
  <c r="CJ171" i="3"/>
  <c r="DV124" i="3"/>
  <c r="DW124" i="3" s="1"/>
  <c r="CI195" i="3"/>
  <c r="CI182" i="3"/>
  <c r="CO186" i="5" l="1"/>
  <c r="CM232" i="5"/>
  <c r="CM188" i="5"/>
  <c r="CN186" i="5"/>
  <c r="CN188" i="5" s="1"/>
  <c r="CN189" i="5" s="1"/>
  <c r="CN199" i="5" s="1"/>
  <c r="CN201" i="5" s="1"/>
  <c r="EA186" i="5"/>
  <c r="DI101" i="5"/>
  <c r="DH106" i="5"/>
  <c r="DH102" i="5"/>
  <c r="DH104" i="5" s="1"/>
  <c r="CP232" i="5"/>
  <c r="CP236" i="5" s="1"/>
  <c r="CP188" i="5"/>
  <c r="DG114" i="5"/>
  <c r="DG122" i="5"/>
  <c r="CK217" i="5"/>
  <c r="CK218" i="5" s="1"/>
  <c r="CK213" i="5"/>
  <c r="CQ111" i="5"/>
  <c r="CQ124" i="5" s="1"/>
  <c r="CQ186" i="5" s="1"/>
  <c r="CR109" i="5"/>
  <c r="CK171" i="3"/>
  <c r="CH192" i="3"/>
  <c r="CI196" i="3"/>
  <c r="CI197" i="3" s="1"/>
  <c r="CH196" i="3"/>
  <c r="CH197" i="3" s="1"/>
  <c r="DB114" i="3"/>
  <c r="DB122" i="3"/>
  <c r="CM111" i="3"/>
  <c r="CN109" i="3"/>
  <c r="CL209" i="3"/>
  <c r="CL212" i="3" s="1"/>
  <c r="CL175" i="3"/>
  <c r="CJ209" i="3"/>
  <c r="CJ175" i="3"/>
  <c r="DV171" i="3"/>
  <c r="DC106" i="3"/>
  <c r="DD101" i="3"/>
  <c r="DC102" i="3"/>
  <c r="DC104" i="3" s="1"/>
  <c r="CM236" i="5" l="1"/>
  <c r="EA232" i="5"/>
  <c r="EB232" i="5" s="1"/>
  <c r="CN232" i="5"/>
  <c r="CN236" i="5" s="1"/>
  <c r="CN237" i="5" s="1"/>
  <c r="EB186" i="5"/>
  <c r="EA188" i="5"/>
  <c r="EN186" i="5"/>
  <c r="EN188" i="5" s="1"/>
  <c r="EN189" i="5" s="1"/>
  <c r="EN199" i="5" s="1"/>
  <c r="CR111" i="5"/>
  <c r="CS109" i="5"/>
  <c r="CP205" i="5"/>
  <c r="CP189" i="5"/>
  <c r="CP199" i="5" s="1"/>
  <c r="CM205" i="5"/>
  <c r="CM189" i="5"/>
  <c r="CM199" i="5" s="1"/>
  <c r="CQ232" i="5"/>
  <c r="CQ236" i="5" s="1"/>
  <c r="CQ188" i="5"/>
  <c r="DJ101" i="5"/>
  <c r="DI102" i="5"/>
  <c r="DI104" i="5" s="1"/>
  <c r="DI106" i="5"/>
  <c r="DG116" i="5"/>
  <c r="DH114" i="5"/>
  <c r="DH116" i="5" s="1"/>
  <c r="DH122" i="5"/>
  <c r="CO232" i="5"/>
  <c r="CO188" i="5"/>
  <c r="DE101" i="3"/>
  <c r="DD102" i="3"/>
  <c r="DD104" i="3" s="1"/>
  <c r="DD106" i="3"/>
  <c r="CJ212" i="3"/>
  <c r="DX212" i="3" s="1"/>
  <c r="DV209" i="3"/>
  <c r="DW209" i="3" s="1"/>
  <c r="DX209" i="3"/>
  <c r="CL186" i="3"/>
  <c r="CL180" i="3"/>
  <c r="CN111" i="3"/>
  <c r="CN124" i="3" s="1"/>
  <c r="CN171" i="3" s="1"/>
  <c r="CO109" i="3"/>
  <c r="CM124" i="3"/>
  <c r="DC114" i="3"/>
  <c r="DC116" i="3" s="1"/>
  <c r="DC122" i="3"/>
  <c r="EI171" i="3"/>
  <c r="DW171" i="3"/>
  <c r="DV175" i="3"/>
  <c r="CJ180" i="3"/>
  <c r="CJ186" i="3"/>
  <c r="DB116" i="3"/>
  <c r="CK209" i="3"/>
  <c r="CK212" i="3" s="1"/>
  <c r="CK175" i="3"/>
  <c r="CP216" i="5" l="1"/>
  <c r="CP201" i="5"/>
  <c r="CO236" i="5"/>
  <c r="CS111" i="5"/>
  <c r="CS124" i="5" s="1"/>
  <c r="CS186" i="5" s="1"/>
  <c r="CT109" i="5"/>
  <c r="EC232" i="5"/>
  <c r="ED232" i="5" s="1"/>
  <c r="CM216" i="5"/>
  <c r="CM201" i="5"/>
  <c r="DI122" i="5"/>
  <c r="DI114" i="5"/>
  <c r="DI116" i="5" s="1"/>
  <c r="EB188" i="5"/>
  <c r="EA189" i="5"/>
  <c r="DK101" i="5"/>
  <c r="DJ106" i="5"/>
  <c r="DJ102" i="5"/>
  <c r="DJ104" i="5" s="1"/>
  <c r="CP237" i="5"/>
  <c r="CQ205" i="5"/>
  <c r="CQ189" i="5"/>
  <c r="CQ199" i="5" s="1"/>
  <c r="CM210" i="5"/>
  <c r="CM208" i="5"/>
  <c r="CN205" i="5"/>
  <c r="CN210" i="5" s="1"/>
  <c r="CN213" i="5" s="1"/>
  <c r="CO205" i="5"/>
  <c r="CO189" i="5"/>
  <c r="CO199" i="5" s="1"/>
  <c r="CP210" i="5"/>
  <c r="CP213" i="5" s="1"/>
  <c r="CP208" i="5"/>
  <c r="CP217" i="5" s="1"/>
  <c r="CP218" i="5" s="1"/>
  <c r="CR124" i="5"/>
  <c r="CQ237" i="5"/>
  <c r="CM237" i="5"/>
  <c r="EC236" i="5"/>
  <c r="EA236" i="5"/>
  <c r="EB236" i="5" s="1"/>
  <c r="CL190" i="3"/>
  <c r="CL188" i="3"/>
  <c r="CJ190" i="3"/>
  <c r="CJ188" i="3"/>
  <c r="CJ196" i="3" s="1"/>
  <c r="CJ197" i="3" s="1"/>
  <c r="DV186" i="3"/>
  <c r="DW186" i="3" s="1"/>
  <c r="DY209" i="3"/>
  <c r="CJ195" i="3"/>
  <c r="CJ182" i="3"/>
  <c r="EI175" i="3"/>
  <c r="EJ176" i="3" s="1"/>
  <c r="DW175" i="3"/>
  <c r="CN209" i="3"/>
  <c r="CN212" i="3" s="1"/>
  <c r="CN175" i="3"/>
  <c r="DD114" i="3"/>
  <c r="DD116" i="3" s="1"/>
  <c r="DD122" i="3"/>
  <c r="CM171" i="3"/>
  <c r="CO111" i="3"/>
  <c r="CP109" i="3"/>
  <c r="CK186" i="3"/>
  <c r="CK180" i="3"/>
  <c r="DV212" i="3"/>
  <c r="DW212" i="3" s="1"/>
  <c r="CL182" i="3"/>
  <c r="CL195" i="3"/>
  <c r="DF101" i="3"/>
  <c r="DE102" i="3"/>
  <c r="DE104" i="3" s="1"/>
  <c r="DE106" i="3"/>
  <c r="CM217" i="5" l="1"/>
  <c r="CM218" i="5" s="1"/>
  <c r="EA208" i="5"/>
  <c r="CN208" i="5"/>
  <c r="DL101" i="5"/>
  <c r="DK102" i="5"/>
  <c r="DK104" i="5" s="1"/>
  <c r="DK106" i="5"/>
  <c r="CM213" i="5"/>
  <c r="EA210" i="5"/>
  <c r="EN210" i="5" s="1"/>
  <c r="EB189" i="5"/>
  <c r="EA199" i="5"/>
  <c r="CT111" i="5"/>
  <c r="CT124" i="5" s="1"/>
  <c r="CT186" i="5" s="1"/>
  <c r="CU109" i="5"/>
  <c r="DJ122" i="5"/>
  <c r="DJ114" i="5"/>
  <c r="DJ116" i="5" s="1"/>
  <c r="CQ216" i="5"/>
  <c r="CQ201" i="5"/>
  <c r="CQ210" i="5"/>
  <c r="CQ213" i="5" s="1"/>
  <c r="CQ208" i="5"/>
  <c r="CQ217" i="5" s="1"/>
  <c r="CQ218" i="5" s="1"/>
  <c r="CO237" i="5"/>
  <c r="EA216" i="5"/>
  <c r="EB216" i="5" s="1"/>
  <c r="EC216" i="5"/>
  <c r="ED236" i="5"/>
  <c r="CR186" i="5"/>
  <c r="CS232" i="5"/>
  <c r="CS236" i="5" s="1"/>
  <c r="CS188" i="5"/>
  <c r="CO216" i="5"/>
  <c r="CO201" i="5"/>
  <c r="CO210" i="5"/>
  <c r="CO213" i="5" s="1"/>
  <c r="CO208" i="5"/>
  <c r="CK190" i="3"/>
  <c r="CK192" i="3" s="1"/>
  <c r="CK188" i="3"/>
  <c r="CJ192" i="3"/>
  <c r="DV190" i="3"/>
  <c r="DW190" i="3" s="1"/>
  <c r="CP111" i="3"/>
  <c r="CP124" i="3" s="1"/>
  <c r="CP171" i="3" s="1"/>
  <c r="CQ109" i="3"/>
  <c r="CL196" i="3"/>
  <c r="CL197" i="3" s="1"/>
  <c r="DX186" i="3"/>
  <c r="DY186" i="3" s="1"/>
  <c r="CL192" i="3"/>
  <c r="DX190" i="3"/>
  <c r="DG101" i="3"/>
  <c r="DF106" i="3"/>
  <c r="DF102" i="3"/>
  <c r="DF104" i="3" s="1"/>
  <c r="CN186" i="3"/>
  <c r="CN180" i="3"/>
  <c r="CO124" i="3"/>
  <c r="CM209" i="3"/>
  <c r="CM175" i="3"/>
  <c r="DE122" i="3"/>
  <c r="DE114" i="3"/>
  <c r="DE116" i="3" s="1"/>
  <c r="CK195" i="3"/>
  <c r="CK182" i="3"/>
  <c r="DX180" i="3"/>
  <c r="DY212" i="3"/>
  <c r="EA201" i="5" l="1"/>
  <c r="EB199" i="5"/>
  <c r="ED220" i="5"/>
  <c r="CO217" i="5"/>
  <c r="CO218" i="5" s="1"/>
  <c r="CR232" i="5"/>
  <c r="CR188" i="5"/>
  <c r="DM101" i="5"/>
  <c r="DL106" i="5"/>
  <c r="DL102" i="5"/>
  <c r="DL104" i="5" s="1"/>
  <c r="CT232" i="5"/>
  <c r="CT236" i="5" s="1"/>
  <c r="CT188" i="5"/>
  <c r="EC208" i="5"/>
  <c r="EC210" i="5"/>
  <c r="EO210" i="5" s="1"/>
  <c r="EN208" i="5"/>
  <c r="EB208" i="5"/>
  <c r="DK122" i="5"/>
  <c r="DK114" i="5"/>
  <c r="DK116" i="5" s="1"/>
  <c r="ED216" i="5"/>
  <c r="EA213" i="5"/>
  <c r="EC213" i="5"/>
  <c r="CS205" i="5"/>
  <c r="CS189" i="5"/>
  <c r="CS199" i="5" s="1"/>
  <c r="CU111" i="5"/>
  <c r="CU124" i="5" s="1"/>
  <c r="CU186" i="5" s="1"/>
  <c r="CV109" i="5"/>
  <c r="CP209" i="3"/>
  <c r="CP212" i="3" s="1"/>
  <c r="CP175" i="3"/>
  <c r="CM186" i="3"/>
  <c r="CM180" i="3"/>
  <c r="CQ111" i="3"/>
  <c r="CQ124" i="3" s="1"/>
  <c r="CQ171" i="3" s="1"/>
  <c r="CR109" i="3"/>
  <c r="DF114" i="3"/>
  <c r="DF116" i="3" s="1"/>
  <c r="DF122" i="3"/>
  <c r="DY190" i="3"/>
  <c r="CO171" i="3"/>
  <c r="CK196" i="3"/>
  <c r="CK197" i="3" s="1"/>
  <c r="CN190" i="3"/>
  <c r="CN192" i="3" s="1"/>
  <c r="CN188" i="3"/>
  <c r="DH101" i="3"/>
  <c r="DG106" i="3"/>
  <c r="DG102" i="3"/>
  <c r="DG104" i="3" s="1"/>
  <c r="EA199" i="3"/>
  <c r="DY180" i="3"/>
  <c r="DX182" i="3"/>
  <c r="EA195" i="3"/>
  <c r="CM212" i="3"/>
  <c r="DZ212" i="3" s="1"/>
  <c r="EA212" i="3" s="1"/>
  <c r="DZ209" i="3"/>
  <c r="EA209" i="3" s="1"/>
  <c r="CN195" i="3"/>
  <c r="CN182" i="3"/>
  <c r="ED208" i="5" l="1"/>
  <c r="EO208" i="5"/>
  <c r="CR205" i="5"/>
  <c r="CR189" i="5"/>
  <c r="CR199" i="5" s="1"/>
  <c r="CT205" i="5"/>
  <c r="CT189" i="5"/>
  <c r="CT199" i="5" s="1"/>
  <c r="EO213" i="5"/>
  <c r="ED213" i="5"/>
  <c r="CU232" i="5"/>
  <c r="CU236" i="5" s="1"/>
  <c r="CU188" i="5"/>
  <c r="CS201" i="5"/>
  <c r="CS216" i="5"/>
  <c r="CR236" i="5"/>
  <c r="EE232" i="5"/>
  <c r="EF232" i="5" s="1"/>
  <c r="DL114" i="5"/>
  <c r="DL116" i="5" s="1"/>
  <c r="DL122" i="5"/>
  <c r="EN213" i="5"/>
  <c r="EB213" i="5"/>
  <c r="DM102" i="5"/>
  <c r="DM104" i="5" s="1"/>
  <c r="DM106" i="5"/>
  <c r="CS210" i="5"/>
  <c r="CS213" i="5" s="1"/>
  <c r="CS208" i="5"/>
  <c r="CS217" i="5" s="1"/>
  <c r="CS218" i="5" s="1"/>
  <c r="CT237" i="5"/>
  <c r="CV111" i="5"/>
  <c r="CV124" i="5" s="1"/>
  <c r="CV186" i="5" s="1"/>
  <c r="CW109" i="5"/>
  <c r="CS237" i="5"/>
  <c r="CR111" i="3"/>
  <c r="CR124" i="3" s="1"/>
  <c r="CR171" i="3" s="1"/>
  <c r="CS109" i="3"/>
  <c r="CM190" i="3"/>
  <c r="CM188" i="3"/>
  <c r="CO209" i="3"/>
  <c r="CO212" i="3" s="1"/>
  <c r="CO175" i="3"/>
  <c r="DG114" i="3"/>
  <c r="DG116" i="3" s="1"/>
  <c r="DG122" i="3"/>
  <c r="CP186" i="3"/>
  <c r="CP180" i="3"/>
  <c r="CQ209" i="3"/>
  <c r="CQ212" i="3" s="1"/>
  <c r="CQ175" i="3"/>
  <c r="CM195" i="3"/>
  <c r="CM182" i="3"/>
  <c r="DH106" i="3"/>
  <c r="DH102" i="3"/>
  <c r="DH104" i="3" s="1"/>
  <c r="CN196" i="3"/>
  <c r="CN197" i="3" s="1"/>
  <c r="DZ186" i="3"/>
  <c r="EA186" i="3" s="1"/>
  <c r="CU237" i="5" l="1"/>
  <c r="CT216" i="5"/>
  <c r="CT201" i="5"/>
  <c r="CW111" i="5"/>
  <c r="CW124" i="5" s="1"/>
  <c r="CW186" i="5" s="1"/>
  <c r="CX109" i="5"/>
  <c r="CR237" i="5"/>
  <c r="EE236" i="5"/>
  <c r="EF236" i="5" s="1"/>
  <c r="CT210" i="5"/>
  <c r="CT213" i="5" s="1"/>
  <c r="CT208" i="5"/>
  <c r="CT217" i="5" s="1"/>
  <c r="CT218" i="5" s="1"/>
  <c r="CU205" i="5"/>
  <c r="CU189" i="5"/>
  <c r="CU199" i="5" s="1"/>
  <c r="DM114" i="5"/>
  <c r="DM122" i="5"/>
  <c r="EE106" i="5"/>
  <c r="CV232" i="5"/>
  <c r="CV236" i="5" s="1"/>
  <c r="CV188" i="5"/>
  <c r="CR216" i="5"/>
  <c r="EE216" i="5" s="1"/>
  <c r="CR201" i="5"/>
  <c r="CR210" i="5"/>
  <c r="CR208" i="5"/>
  <c r="CO186" i="3"/>
  <c r="CO180" i="3"/>
  <c r="CM196" i="3"/>
  <c r="CM197" i="3" s="1"/>
  <c r="CS111" i="3"/>
  <c r="CS124" i="3" s="1"/>
  <c r="CT109" i="3"/>
  <c r="CQ186" i="3"/>
  <c r="CQ180" i="3"/>
  <c r="CP195" i="3"/>
  <c r="CP182" i="3"/>
  <c r="CP190" i="3"/>
  <c r="CP192" i="3" s="1"/>
  <c r="CP188" i="3"/>
  <c r="CP196" i="3" s="1"/>
  <c r="CP197" i="3" s="1"/>
  <c r="CM192" i="3"/>
  <c r="DZ190" i="3"/>
  <c r="EA190" i="3" s="1"/>
  <c r="DH122" i="3"/>
  <c r="DH114" i="3"/>
  <c r="DZ106" i="3"/>
  <c r="CR209" i="3"/>
  <c r="CR212" i="3" s="1"/>
  <c r="CR175" i="3"/>
  <c r="CV205" i="5" l="1"/>
  <c r="CV189" i="5"/>
  <c r="CV199" i="5" s="1"/>
  <c r="CX111" i="5"/>
  <c r="CX124" i="5" s="1"/>
  <c r="CX186" i="5" s="1"/>
  <c r="CY109" i="5"/>
  <c r="CV237" i="5"/>
  <c r="DM116" i="5"/>
  <c r="EE114" i="5"/>
  <c r="CR217" i="5"/>
  <c r="CR218" i="5" s="1"/>
  <c r="EE208" i="5"/>
  <c r="CR213" i="5"/>
  <c r="EE213" i="5" s="1"/>
  <c r="EE210" i="5"/>
  <c r="EP210" i="5" s="1"/>
  <c r="CW232" i="5"/>
  <c r="CW236" i="5" s="1"/>
  <c r="CW188" i="5"/>
  <c r="CU216" i="5"/>
  <c r="CU201" i="5"/>
  <c r="CU210" i="5"/>
  <c r="CU213" i="5" s="1"/>
  <c r="CU208" i="5"/>
  <c r="CU217" i="5" s="1"/>
  <c r="CU218" i="5" s="1"/>
  <c r="DH116" i="3"/>
  <c r="DZ114" i="3"/>
  <c r="CQ190" i="3"/>
  <c r="CQ192" i="3" s="1"/>
  <c r="CQ188" i="3"/>
  <c r="CS171" i="3"/>
  <c r="CT111" i="3"/>
  <c r="CT124" i="3" s="1"/>
  <c r="CT171" i="3" s="1"/>
  <c r="CU109" i="3"/>
  <c r="CR186" i="3"/>
  <c r="CR180" i="3"/>
  <c r="CO195" i="3"/>
  <c r="CO182" i="3"/>
  <c r="CQ195" i="3"/>
  <c r="CQ182" i="3"/>
  <c r="CO190" i="3"/>
  <c r="CO192" i="3" s="1"/>
  <c r="CO188" i="3"/>
  <c r="EP213" i="5" l="1"/>
  <c r="EF213" i="5"/>
  <c r="CX232" i="5"/>
  <c r="CX236" i="5" s="1"/>
  <c r="CX188" i="5"/>
  <c r="CY111" i="5"/>
  <c r="CY124" i="5" s="1"/>
  <c r="CY186" i="5" s="1"/>
  <c r="CZ109" i="5"/>
  <c r="CV216" i="5"/>
  <c r="CV201" i="5"/>
  <c r="EF208" i="5"/>
  <c r="EP208" i="5"/>
  <c r="CV210" i="5"/>
  <c r="CV213" i="5" s="1"/>
  <c r="CV208" i="5"/>
  <c r="CW205" i="5"/>
  <c r="CW189" i="5"/>
  <c r="CW199" i="5" s="1"/>
  <c r="CU111" i="3"/>
  <c r="CU124" i="3" s="1"/>
  <c r="CU171" i="3" s="1"/>
  <c r="CV109" i="3"/>
  <c r="CT209" i="3"/>
  <c r="CT212" i="3" s="1"/>
  <c r="CT175" i="3"/>
  <c r="CS209" i="3"/>
  <c r="CS212" i="3" s="1"/>
  <c r="CS175" i="3"/>
  <c r="CQ196" i="3"/>
  <c r="CQ197" i="3" s="1"/>
  <c r="CR195" i="3"/>
  <c r="CR182" i="3"/>
  <c r="CO196" i="3"/>
  <c r="CO197" i="3" s="1"/>
  <c r="CR190" i="3"/>
  <c r="CR192" i="3" s="1"/>
  <c r="CR188" i="3"/>
  <c r="CR196" i="3" s="1"/>
  <c r="CR197" i="3" s="1"/>
  <c r="CY232" i="5" l="1"/>
  <c r="CY236" i="5" s="1"/>
  <c r="CY188" i="5"/>
  <c r="CX205" i="5"/>
  <c r="CX189" i="5"/>
  <c r="CX199" i="5" s="1"/>
  <c r="CX237" i="5"/>
  <c r="CV217" i="5"/>
  <c r="CV218" i="5" s="1"/>
  <c r="EC109" i="5"/>
  <c r="CZ111" i="5"/>
  <c r="DB109" i="5"/>
  <c r="CW216" i="5"/>
  <c r="CW201" i="5"/>
  <c r="CW210" i="5"/>
  <c r="CW213" i="5" s="1"/>
  <c r="CW208" i="5"/>
  <c r="CW217" i="5" s="1"/>
  <c r="CW218" i="5" s="1"/>
  <c r="CW237" i="5"/>
  <c r="CS186" i="3"/>
  <c r="CS180" i="3"/>
  <c r="CT186" i="3"/>
  <c r="CT180" i="3"/>
  <c r="CV111" i="3"/>
  <c r="DX109" i="3"/>
  <c r="CW109" i="3"/>
  <c r="CU209" i="3"/>
  <c r="CU212" i="3" s="1"/>
  <c r="CU175" i="3"/>
  <c r="DB111" i="5" l="1"/>
  <c r="DC109" i="5"/>
  <c r="CZ124" i="5"/>
  <c r="EC111" i="5"/>
  <c r="CX216" i="5"/>
  <c r="CX201" i="5"/>
  <c r="CX210" i="5"/>
  <c r="CX213" i="5" s="1"/>
  <c r="CX208" i="5"/>
  <c r="CY205" i="5"/>
  <c r="CY189" i="5"/>
  <c r="CY199" i="5" s="1"/>
  <c r="CW111" i="3"/>
  <c r="CX109" i="3"/>
  <c r="CV124" i="3"/>
  <c r="DX111" i="3"/>
  <c r="CT190" i="3"/>
  <c r="CT192" i="3" s="1"/>
  <c r="CT188" i="3"/>
  <c r="CT196" i="3" s="1"/>
  <c r="CT197" i="3" s="1"/>
  <c r="CS195" i="3"/>
  <c r="CS182" i="3"/>
  <c r="CT195" i="3"/>
  <c r="CT182" i="3"/>
  <c r="CU186" i="3"/>
  <c r="CU180" i="3"/>
  <c r="CS190" i="3"/>
  <c r="CS192" i="3" s="1"/>
  <c r="CS188" i="3"/>
  <c r="CY216" i="5" l="1"/>
  <c r="CY201" i="5"/>
  <c r="CY237" i="5"/>
  <c r="CY210" i="5"/>
  <c r="CY213" i="5" s="1"/>
  <c r="CY208" i="5"/>
  <c r="CY217" i="5" s="1"/>
  <c r="CY218" i="5" s="1"/>
  <c r="CZ186" i="5"/>
  <c r="EC124" i="5"/>
  <c r="ED124" i="5" s="1"/>
  <c r="DC111" i="5"/>
  <c r="DC124" i="5" s="1"/>
  <c r="DC186" i="5" s="1"/>
  <c r="DD109" i="5"/>
  <c r="CX217" i="5"/>
  <c r="CX218" i="5" s="1"/>
  <c r="DB124" i="5"/>
  <c r="CS196" i="3"/>
  <c r="CS197" i="3" s="1"/>
  <c r="CX111" i="3"/>
  <c r="CX124" i="3" s="1"/>
  <c r="CX171" i="3" s="1"/>
  <c r="CY109" i="3"/>
  <c r="CU195" i="3"/>
  <c r="CU182" i="3"/>
  <c r="CU190" i="3"/>
  <c r="CU192" i="3" s="1"/>
  <c r="CU188" i="3"/>
  <c r="CU196" i="3" s="1"/>
  <c r="CU197" i="3" s="1"/>
  <c r="CV171" i="3"/>
  <c r="DX124" i="3"/>
  <c r="DY124" i="3" s="1"/>
  <c r="CW124" i="3"/>
  <c r="DC232" i="5" l="1"/>
  <c r="DC236" i="5" s="1"/>
  <c r="DC188" i="5"/>
  <c r="CZ232" i="5"/>
  <c r="CZ188" i="5"/>
  <c r="EC186" i="5"/>
  <c r="DA186" i="5"/>
  <c r="DA188" i="5" s="1"/>
  <c r="DA189" i="5" s="1"/>
  <c r="DA199" i="5" s="1"/>
  <c r="DB186" i="5"/>
  <c r="DD111" i="5"/>
  <c r="DD124" i="5" s="1"/>
  <c r="DD186" i="5" s="1"/>
  <c r="DE109" i="5"/>
  <c r="CY111" i="3"/>
  <c r="CZ109" i="3"/>
  <c r="CW171" i="3"/>
  <c r="CV209" i="3"/>
  <c r="CV212" i="3" s="1"/>
  <c r="CV175" i="3"/>
  <c r="DX171" i="3"/>
  <c r="DY171" i="3" s="1"/>
  <c r="CX209" i="3"/>
  <c r="CX212" i="3" s="1"/>
  <c r="CX175" i="3"/>
  <c r="DB232" i="5" l="1"/>
  <c r="DB188" i="5"/>
  <c r="CZ205" i="5"/>
  <c r="CZ189" i="5"/>
  <c r="CZ199" i="5" s="1"/>
  <c r="EC188" i="5"/>
  <c r="ED186" i="5"/>
  <c r="DE111" i="5"/>
  <c r="DF109" i="5"/>
  <c r="CZ236" i="5"/>
  <c r="DA232" i="5"/>
  <c r="DA236" i="5" s="1"/>
  <c r="DA237" i="5" s="1"/>
  <c r="DD232" i="5"/>
  <c r="DD236" i="5" s="1"/>
  <c r="DD188" i="5"/>
  <c r="DC205" i="5"/>
  <c r="DC189" i="5"/>
  <c r="DC199" i="5" s="1"/>
  <c r="CV186" i="3"/>
  <c r="CV180" i="3"/>
  <c r="DX175" i="3"/>
  <c r="DY175" i="3" s="1"/>
  <c r="CZ111" i="3"/>
  <c r="CZ124" i="3" s="1"/>
  <c r="CZ171" i="3" s="1"/>
  <c r="DA109" i="3"/>
  <c r="CW209" i="3"/>
  <c r="CW212" i="3" s="1"/>
  <c r="CW175" i="3"/>
  <c r="CX180" i="3"/>
  <c r="CX186" i="3"/>
  <c r="CY124" i="3"/>
  <c r="DD205" i="5" l="1"/>
  <c r="DD189" i="5"/>
  <c r="DD199" i="5" s="1"/>
  <c r="DC216" i="5"/>
  <c r="DC201" i="5"/>
  <c r="ED188" i="5"/>
  <c r="EC189" i="5"/>
  <c r="CZ210" i="5"/>
  <c r="CZ213" i="5" s="1"/>
  <c r="CZ208" i="5"/>
  <c r="DA205" i="5"/>
  <c r="DA210" i="5" s="1"/>
  <c r="DA213" i="5" s="1"/>
  <c r="CZ237" i="5"/>
  <c r="DB205" i="5"/>
  <c r="DB189" i="5"/>
  <c r="DB199" i="5" s="1"/>
  <c r="DC210" i="5"/>
  <c r="DC213" i="5" s="1"/>
  <c r="DC208" i="5"/>
  <c r="DC217" i="5" s="1"/>
  <c r="DC218" i="5" s="1"/>
  <c r="DD237" i="5"/>
  <c r="DC237" i="5"/>
  <c r="DF111" i="5"/>
  <c r="DF124" i="5" s="1"/>
  <c r="DF186" i="5" s="1"/>
  <c r="DG109" i="5"/>
  <c r="CZ216" i="5"/>
  <c r="CZ201" i="5"/>
  <c r="DE124" i="5"/>
  <c r="DB236" i="5"/>
  <c r="DB237" i="5" s="1"/>
  <c r="CW180" i="3"/>
  <c r="CW186" i="3"/>
  <c r="DA111" i="3"/>
  <c r="DB109" i="3"/>
  <c r="CZ209" i="3"/>
  <c r="CZ212" i="3" s="1"/>
  <c r="CZ175" i="3"/>
  <c r="CY171" i="3"/>
  <c r="CV195" i="3"/>
  <c r="CV182" i="3"/>
  <c r="CX190" i="3"/>
  <c r="CX192" i="3" s="1"/>
  <c r="CX188" i="3"/>
  <c r="CX195" i="3"/>
  <c r="CX182" i="3"/>
  <c r="CV190" i="3"/>
  <c r="CV192" i="3" s="1"/>
  <c r="CV188" i="3"/>
  <c r="CZ217" i="5" l="1"/>
  <c r="CZ218" i="5" s="1"/>
  <c r="DA208" i="5"/>
  <c r="ED189" i="5"/>
  <c r="EC199" i="5"/>
  <c r="DE186" i="5"/>
  <c r="DB216" i="5"/>
  <c r="DB201" i="5"/>
  <c r="DB210" i="5"/>
  <c r="DB213" i="5" s="1"/>
  <c r="DB208" i="5"/>
  <c r="DG111" i="5"/>
  <c r="DG124" i="5" s="1"/>
  <c r="DG186" i="5" s="1"/>
  <c r="DH109" i="5"/>
  <c r="DD216" i="5"/>
  <c r="DD201" i="5"/>
  <c r="DF232" i="5"/>
  <c r="DF236" i="5" s="1"/>
  <c r="DF188" i="5"/>
  <c r="DD210" i="5"/>
  <c r="DD213" i="5" s="1"/>
  <c r="DD208" i="5"/>
  <c r="CX196" i="3"/>
  <c r="CX197" i="3" s="1"/>
  <c r="CW195" i="3"/>
  <c r="DZ180" i="3"/>
  <c r="CW182" i="3"/>
  <c r="CY209" i="3"/>
  <c r="CY212" i="3" s="1"/>
  <c r="CY175" i="3"/>
  <c r="CZ180" i="3"/>
  <c r="CZ186" i="3"/>
  <c r="DB111" i="3"/>
  <c r="DB124" i="3" s="1"/>
  <c r="DB171" i="3" s="1"/>
  <c r="DC109" i="3"/>
  <c r="DA124" i="3"/>
  <c r="CW190" i="3"/>
  <c r="CW192" i="3" s="1"/>
  <c r="CW188" i="3"/>
  <c r="CW196" i="3" s="1"/>
  <c r="CW197" i="3" s="1"/>
  <c r="CV196" i="3"/>
  <c r="CV197" i="3" s="1"/>
  <c r="DH111" i="5" l="1"/>
  <c r="DH124" i="5" s="1"/>
  <c r="DI109" i="5"/>
  <c r="DE232" i="5"/>
  <c r="DE188" i="5"/>
  <c r="DF237" i="5"/>
  <c r="ED199" i="5"/>
  <c r="EC201" i="5"/>
  <c r="EF220" i="5"/>
  <c r="EF216" i="5"/>
  <c r="DB217" i="5"/>
  <c r="DB218" i="5" s="1"/>
  <c r="DG232" i="5"/>
  <c r="DG236" i="5" s="1"/>
  <c r="DG188" i="5"/>
  <c r="DD217" i="5"/>
  <c r="DD218" i="5" s="1"/>
  <c r="DF205" i="5"/>
  <c r="DF189" i="5"/>
  <c r="DF199" i="5" s="1"/>
  <c r="CY186" i="3"/>
  <c r="CY180" i="3"/>
  <c r="DB209" i="3"/>
  <c r="DB212" i="3" s="1"/>
  <c r="DB175" i="3"/>
  <c r="CZ195" i="3"/>
  <c r="CZ182" i="3"/>
  <c r="DA171" i="3"/>
  <c r="DC111" i="3"/>
  <c r="DD109" i="3"/>
  <c r="EA180" i="3"/>
  <c r="DZ182" i="3"/>
  <c r="CZ190" i="3"/>
  <c r="CZ192" i="3" s="1"/>
  <c r="CZ188" i="3"/>
  <c r="CZ196" i="3" s="1"/>
  <c r="CZ197" i="3" s="1"/>
  <c r="DG205" i="5" l="1"/>
  <c r="DG189" i="5"/>
  <c r="DG199" i="5" s="1"/>
  <c r="DF210" i="5"/>
  <c r="DF213" i="5" s="1"/>
  <c r="DF208" i="5"/>
  <c r="DF217" i="5" s="1"/>
  <c r="DF218" i="5" s="1"/>
  <c r="DG237" i="5"/>
  <c r="DE205" i="5"/>
  <c r="DE189" i="5"/>
  <c r="DE199" i="5" s="1"/>
  <c r="DF201" i="5"/>
  <c r="DF216" i="5"/>
  <c r="DE236" i="5"/>
  <c r="DI111" i="5"/>
  <c r="DI124" i="5" s="1"/>
  <c r="DI186" i="5" s="1"/>
  <c r="DJ109" i="5"/>
  <c r="DH186" i="5"/>
  <c r="DA209" i="3"/>
  <c r="DA212" i="3" s="1"/>
  <c r="DA175" i="3"/>
  <c r="DB186" i="3"/>
  <c r="DB180" i="3"/>
  <c r="CY195" i="3"/>
  <c r="CY182" i="3"/>
  <c r="DD111" i="3"/>
  <c r="DD124" i="3" s="1"/>
  <c r="DD171" i="3" s="1"/>
  <c r="DE109" i="3"/>
  <c r="DC124" i="3"/>
  <c r="CY190" i="3"/>
  <c r="CY192" i="3" s="1"/>
  <c r="CY188" i="3"/>
  <c r="DE216" i="5" l="1"/>
  <c r="DE201" i="5"/>
  <c r="DE210" i="5"/>
  <c r="DE213" i="5" s="1"/>
  <c r="DE208" i="5"/>
  <c r="DH232" i="5"/>
  <c r="DH188" i="5"/>
  <c r="DJ111" i="5"/>
  <c r="DJ124" i="5" s="1"/>
  <c r="DK109" i="5"/>
  <c r="DE237" i="5"/>
  <c r="DG216" i="5"/>
  <c r="DG201" i="5"/>
  <c r="DI232" i="5"/>
  <c r="DI236" i="5" s="1"/>
  <c r="DI188" i="5"/>
  <c r="DG210" i="5"/>
  <c r="DG213" i="5" s="1"/>
  <c r="DG208" i="5"/>
  <c r="DD209" i="3"/>
  <c r="DD212" i="3" s="1"/>
  <c r="DD175" i="3"/>
  <c r="CY196" i="3"/>
  <c r="CY197" i="3" s="1"/>
  <c r="DB195" i="3"/>
  <c r="DB182" i="3"/>
  <c r="DB190" i="3"/>
  <c r="DB192" i="3" s="1"/>
  <c r="DB188" i="3"/>
  <c r="DB196" i="3" s="1"/>
  <c r="DB197" i="3" s="1"/>
  <c r="DC171" i="3"/>
  <c r="DA186" i="3"/>
  <c r="DA180" i="3"/>
  <c r="DE111" i="3"/>
  <c r="DE124" i="3" s="1"/>
  <c r="DE171" i="3" s="1"/>
  <c r="DF109" i="3"/>
  <c r="DH236" i="5" l="1"/>
  <c r="DE217" i="5"/>
  <c r="DE218" i="5" s="1"/>
  <c r="DI205" i="5"/>
  <c r="DI189" i="5"/>
  <c r="DI199" i="5" s="1"/>
  <c r="DH205" i="5"/>
  <c r="DH189" i="5"/>
  <c r="DH199" i="5" s="1"/>
  <c r="DK111" i="5"/>
  <c r="DK124" i="5" s="1"/>
  <c r="DK186" i="5" s="1"/>
  <c r="DL109" i="5"/>
  <c r="DJ186" i="5"/>
  <c r="DG217" i="5"/>
  <c r="DG218" i="5" s="1"/>
  <c r="DF111" i="3"/>
  <c r="DF124" i="3" s="1"/>
  <c r="DF171" i="3" s="1"/>
  <c r="DG109" i="3"/>
  <c r="DA195" i="3"/>
  <c r="DA182" i="3"/>
  <c r="DE209" i="3"/>
  <c r="DE212" i="3" s="1"/>
  <c r="DE175" i="3"/>
  <c r="DA190" i="3"/>
  <c r="DA192" i="3" s="1"/>
  <c r="DA188" i="3"/>
  <c r="DD186" i="3"/>
  <c r="DD180" i="3"/>
  <c r="DC209" i="3"/>
  <c r="DC212" i="3" s="1"/>
  <c r="DC175" i="3"/>
  <c r="DH216" i="5" l="1"/>
  <c r="DH201" i="5"/>
  <c r="DH210" i="5"/>
  <c r="DH213" i="5" s="1"/>
  <c r="DH208" i="5"/>
  <c r="DI210" i="5"/>
  <c r="DI213" i="5" s="1"/>
  <c r="DI208" i="5"/>
  <c r="DI216" i="5"/>
  <c r="DI201" i="5"/>
  <c r="DI237" i="5"/>
  <c r="DJ232" i="5"/>
  <c r="DJ188" i="5"/>
  <c r="DL111" i="5"/>
  <c r="DL124" i="5" s="1"/>
  <c r="DL186" i="5" s="1"/>
  <c r="DM109" i="5"/>
  <c r="DK232" i="5"/>
  <c r="DK236" i="5" s="1"/>
  <c r="DK188" i="5"/>
  <c r="DH237" i="5"/>
  <c r="DC186" i="3"/>
  <c r="DC180" i="3"/>
  <c r="DD190" i="3"/>
  <c r="DD192" i="3" s="1"/>
  <c r="DD188" i="3"/>
  <c r="DD196" i="3" s="1"/>
  <c r="DD197" i="3" s="1"/>
  <c r="DG111" i="3"/>
  <c r="DG124" i="3" s="1"/>
  <c r="DG171" i="3" s="1"/>
  <c r="DH109" i="3"/>
  <c r="DE186" i="3"/>
  <c r="DE180" i="3"/>
  <c r="DD195" i="3"/>
  <c r="DD182" i="3"/>
  <c r="DA196" i="3"/>
  <c r="DA197" i="3" s="1"/>
  <c r="DF209" i="3"/>
  <c r="DF212" i="3" s="1"/>
  <c r="DF175" i="3"/>
  <c r="DL232" i="5" l="1"/>
  <c r="DL236" i="5" s="1"/>
  <c r="DL188" i="5"/>
  <c r="DM111" i="5"/>
  <c r="EE109" i="5"/>
  <c r="DI217" i="5"/>
  <c r="DI218" i="5" s="1"/>
  <c r="DJ205" i="5"/>
  <c r="DJ189" i="5"/>
  <c r="DJ199" i="5" s="1"/>
  <c r="DH217" i="5"/>
  <c r="DH218" i="5" s="1"/>
  <c r="DJ236" i="5"/>
  <c r="DK205" i="5"/>
  <c r="DK189" i="5"/>
  <c r="DK199" i="5" s="1"/>
  <c r="DH111" i="3"/>
  <c r="DZ109" i="3"/>
  <c r="DG209" i="3"/>
  <c r="DG212" i="3" s="1"/>
  <c r="DG175" i="3"/>
  <c r="DC195" i="3"/>
  <c r="DC182" i="3"/>
  <c r="DE190" i="3"/>
  <c r="DE192" i="3" s="1"/>
  <c r="DE188" i="3"/>
  <c r="DF186" i="3"/>
  <c r="DF180" i="3"/>
  <c r="DE195" i="3"/>
  <c r="DE182" i="3"/>
  <c r="DC190" i="3"/>
  <c r="DC192" i="3" s="1"/>
  <c r="DC188" i="3"/>
  <c r="DC196" i="3" s="1"/>
  <c r="DC197" i="3" s="1"/>
  <c r="DK216" i="5" l="1"/>
  <c r="DK201" i="5"/>
  <c r="DK237" i="5"/>
  <c r="DJ237" i="5"/>
  <c r="DK210" i="5"/>
  <c r="DK213" i="5" s="1"/>
  <c r="DK208" i="5"/>
  <c r="DK217" i="5" s="1"/>
  <c r="DK218" i="5" s="1"/>
  <c r="DL205" i="5"/>
  <c r="DL189" i="5"/>
  <c r="DL199" i="5" s="1"/>
  <c r="DL237" i="5" s="1"/>
  <c r="DJ216" i="5"/>
  <c r="DJ201" i="5"/>
  <c r="DJ210" i="5"/>
  <c r="DJ213" i="5" s="1"/>
  <c r="DJ208" i="5"/>
  <c r="DM124" i="5"/>
  <c r="EE111" i="5"/>
  <c r="DF195" i="3"/>
  <c r="DF182" i="3"/>
  <c r="DG186" i="3"/>
  <c r="DG180" i="3"/>
  <c r="DF190" i="3"/>
  <c r="DF192" i="3" s="1"/>
  <c r="DF188" i="3"/>
  <c r="DF196" i="3" s="1"/>
  <c r="DF197" i="3" s="1"/>
  <c r="DE196" i="3"/>
  <c r="DE197" i="3" s="1"/>
  <c r="DH124" i="3"/>
  <c r="DZ111" i="3"/>
  <c r="DL216" i="5" l="1"/>
  <c r="DL201" i="5"/>
  <c r="DL210" i="5"/>
  <c r="DL213" i="5" s="1"/>
  <c r="DL208" i="5"/>
  <c r="DL217" i="5" s="1"/>
  <c r="DL218" i="5" s="1"/>
  <c r="DM186" i="5"/>
  <c r="EE124" i="5"/>
  <c r="EF124" i="5" s="1"/>
  <c r="DJ217" i="5"/>
  <c r="DJ218" i="5" s="1"/>
  <c r="DH171" i="3"/>
  <c r="DZ124" i="3"/>
  <c r="EA124" i="3" s="1"/>
  <c r="DG195" i="3"/>
  <c r="DG182" i="3"/>
  <c r="DG190" i="3"/>
  <c r="DG192" i="3" s="1"/>
  <c r="DG188" i="3"/>
  <c r="DG196" i="3" s="1"/>
  <c r="DG197" i="3" s="1"/>
  <c r="DM232" i="5" l="1"/>
  <c r="DM188" i="5"/>
  <c r="EE186" i="5"/>
  <c r="DN186" i="5"/>
  <c r="DN188" i="5" s="1"/>
  <c r="DN189" i="5" s="1"/>
  <c r="DN199" i="5" s="1"/>
  <c r="DH209" i="3"/>
  <c r="DH212" i="3" s="1"/>
  <c r="DH175" i="3"/>
  <c r="DZ171" i="3"/>
  <c r="EA171" i="3" s="1"/>
  <c r="EO186" i="5" l="1"/>
  <c r="EO188" i="5" s="1"/>
  <c r="EO189" i="5" s="1"/>
  <c r="EO199" i="5" s="1"/>
  <c r="EF186" i="5"/>
  <c r="EP186" i="5"/>
  <c r="EP188" i="5" s="1"/>
  <c r="EP189" i="5" s="1"/>
  <c r="EP199" i="5" s="1"/>
  <c r="EE188" i="5"/>
  <c r="DM205" i="5"/>
  <c r="DM189" i="5"/>
  <c r="DM199" i="5" s="1"/>
  <c r="DM236" i="5"/>
  <c r="DM237" i="5" s="1"/>
  <c r="DN232" i="5"/>
  <c r="DN236" i="5" s="1"/>
  <c r="DN237" i="5" s="1"/>
  <c r="DH186" i="3"/>
  <c r="DH180" i="3"/>
  <c r="DZ175" i="3"/>
  <c r="EA175" i="3" s="1"/>
  <c r="DM201" i="5" l="1"/>
  <c r="DM216" i="5"/>
  <c r="DM210" i="5"/>
  <c r="DM213" i="5" s="1"/>
  <c r="DM208" i="5"/>
  <c r="DN205" i="5"/>
  <c r="DN210" i="5" s="1"/>
  <c r="DN213" i="5" s="1"/>
  <c r="EF188" i="5"/>
  <c r="EE189" i="5"/>
  <c r="DH195" i="3"/>
  <c r="DH182" i="3"/>
  <c r="DH190" i="3"/>
  <c r="DH192" i="3" s="1"/>
  <c r="DH188" i="3"/>
  <c r="DH196" i="3" s="1"/>
  <c r="DH197" i="3" s="1"/>
  <c r="DM217" i="5" l="1"/>
  <c r="DM218" i="5" s="1"/>
  <c r="DN208" i="5"/>
  <c r="EF189" i="5"/>
  <c r="EE199" i="5"/>
  <c r="EE201" i="5" l="1"/>
  <c r="EF199" i="5"/>
  <c r="BF700" i="2" l="1"/>
  <c r="BE700" i="2"/>
  <c r="BC700" i="2"/>
  <c r="BB700" i="2"/>
  <c r="BD635" i="2"/>
  <c r="BD700" i="2" s="1"/>
  <c r="BG627" i="2"/>
  <c r="BG700" i="2" s="1"/>
  <c r="BH620" i="2"/>
  <c r="DU619" i="2"/>
  <c r="DV619" i="2" s="1"/>
  <c r="AZ619" i="2"/>
  <c r="AY619" i="2"/>
  <c r="AX619" i="2"/>
  <c r="AW619" i="2"/>
  <c r="AV619" i="2"/>
  <c r="AU619" i="2"/>
  <c r="AT619" i="2"/>
  <c r="AS619" i="2"/>
  <c r="AR619" i="2"/>
  <c r="AQ619" i="2"/>
  <c r="AP619" i="2"/>
  <c r="AO619" i="2"/>
  <c r="AM619" i="2"/>
  <c r="AL619" i="2"/>
  <c r="AK619" i="2"/>
  <c r="AJ619" i="2"/>
  <c r="AI619" i="2"/>
  <c r="AH619" i="2"/>
  <c r="AG619" i="2"/>
  <c r="AF619" i="2"/>
  <c r="AE619" i="2"/>
  <c r="AD619" i="2"/>
  <c r="AC619" i="2"/>
  <c r="AB619" i="2"/>
  <c r="DS619" i="2" s="1"/>
  <c r="DT619" i="2" s="1"/>
  <c r="Z619" i="2"/>
  <c r="Y619" i="2"/>
  <c r="X619" i="2"/>
  <c r="W619" i="2"/>
  <c r="V619" i="2"/>
  <c r="U619" i="2"/>
  <c r="T619" i="2"/>
  <c r="S619" i="2"/>
  <c r="R619" i="2"/>
  <c r="Q619" i="2"/>
  <c r="P619" i="2"/>
  <c r="O619" i="2"/>
  <c r="DQ619" i="2" s="1"/>
  <c r="DR619" i="2" s="1"/>
  <c r="M619" i="2"/>
  <c r="L619" i="2"/>
  <c r="K619" i="2"/>
  <c r="J619" i="2"/>
  <c r="I619" i="2"/>
  <c r="H619" i="2"/>
  <c r="G619" i="2"/>
  <c r="F619" i="2"/>
  <c r="E619" i="2"/>
  <c r="D619" i="2"/>
  <c r="C619" i="2"/>
  <c r="B619" i="2"/>
  <c r="DP619" i="2" s="1"/>
  <c r="DW617" i="2"/>
  <c r="DX617" i="2" s="1"/>
  <c r="DU617" i="2"/>
  <c r="DS617" i="2"/>
  <c r="DT617" i="2" s="1"/>
  <c r="DR617" i="2"/>
  <c r="DQ617" i="2"/>
  <c r="DP617" i="2"/>
  <c r="DW616" i="2"/>
  <c r="DX616" i="2" s="1"/>
  <c r="DU616" i="2"/>
  <c r="DV616" i="2" s="1"/>
  <c r="DT616" i="2"/>
  <c r="DS616" i="2"/>
  <c r="DQ616" i="2"/>
  <c r="DR616" i="2" s="1"/>
  <c r="DP616" i="2"/>
  <c r="DW615" i="2"/>
  <c r="DU615" i="2"/>
  <c r="DT615" i="2"/>
  <c r="DS615" i="2"/>
  <c r="DQ615" i="2"/>
  <c r="DR615" i="2" s="1"/>
  <c r="DP615" i="2"/>
  <c r="DW614" i="2"/>
  <c r="DV614" i="2"/>
  <c r="DU614" i="2"/>
  <c r="DS614" i="2"/>
  <c r="DT614" i="2" s="1"/>
  <c r="DQ614" i="2"/>
  <c r="DR614" i="2" s="1"/>
  <c r="DP614" i="2"/>
  <c r="DW613" i="2"/>
  <c r="DX613" i="2" s="1"/>
  <c r="DV613" i="2"/>
  <c r="DU613" i="2"/>
  <c r="DS613" i="2"/>
  <c r="DT613" i="2" s="1"/>
  <c r="DQ613" i="2"/>
  <c r="DP613" i="2"/>
  <c r="DR613" i="2" s="1"/>
  <c r="DX612" i="2"/>
  <c r="DW612" i="2"/>
  <c r="DU612" i="2"/>
  <c r="DV612" i="2" s="1"/>
  <c r="DS612" i="2"/>
  <c r="DQ612" i="2"/>
  <c r="DR612" i="2" s="1"/>
  <c r="DP612" i="2"/>
  <c r="DX611" i="2"/>
  <c r="DW611" i="2"/>
  <c r="DV611" i="2"/>
  <c r="DU611" i="2"/>
  <c r="DS611" i="2"/>
  <c r="DQ611" i="2"/>
  <c r="DT611" i="2" s="1"/>
  <c r="DP611" i="2"/>
  <c r="DW610" i="2"/>
  <c r="DX610" i="2" s="1"/>
  <c r="DU610" i="2"/>
  <c r="DS610" i="2"/>
  <c r="DQ610" i="2"/>
  <c r="DR610" i="2" s="1"/>
  <c r="DP610" i="2"/>
  <c r="DX609" i="2"/>
  <c r="DW609" i="2"/>
  <c r="DU609" i="2"/>
  <c r="DS609" i="2"/>
  <c r="DR609" i="2"/>
  <c r="DQ609" i="2"/>
  <c r="DP609" i="2"/>
  <c r="DW608" i="2"/>
  <c r="DX608" i="2" s="1"/>
  <c r="DU608" i="2"/>
  <c r="DV608" i="2" s="1"/>
  <c r="DT608" i="2"/>
  <c r="DS608" i="2"/>
  <c r="DQ608" i="2"/>
  <c r="DR608" i="2" s="1"/>
  <c r="DP608" i="2"/>
  <c r="DW607" i="2"/>
  <c r="DU607" i="2"/>
  <c r="DX607" i="2" s="1"/>
  <c r="DT607" i="2"/>
  <c r="DS607" i="2"/>
  <c r="DR607" i="2"/>
  <c r="DQ607" i="2"/>
  <c r="DP607" i="2"/>
  <c r="DW606" i="2"/>
  <c r="DX606" i="2" s="1"/>
  <c r="DU606" i="2"/>
  <c r="DV606" i="2" s="1"/>
  <c r="DS606" i="2"/>
  <c r="DT606" i="2" s="1"/>
  <c r="DQ606" i="2"/>
  <c r="DR606" i="2" s="1"/>
  <c r="DP606" i="2"/>
  <c r="DX605" i="2"/>
  <c r="DW605" i="2"/>
  <c r="DV605" i="2"/>
  <c r="DU605" i="2"/>
  <c r="DT605" i="2"/>
  <c r="DS605" i="2"/>
  <c r="DQ605" i="2"/>
  <c r="DP605" i="2"/>
  <c r="DR605" i="2" s="1"/>
  <c r="DX604" i="2"/>
  <c r="DW604" i="2"/>
  <c r="DU604" i="2"/>
  <c r="DV604" i="2" s="1"/>
  <c r="DS604" i="2"/>
  <c r="DQ604" i="2"/>
  <c r="DR604" i="2" s="1"/>
  <c r="DP604" i="2"/>
  <c r="DX603" i="2"/>
  <c r="DW603" i="2"/>
  <c r="DV603" i="2"/>
  <c r="DU603" i="2"/>
  <c r="DS603" i="2"/>
  <c r="DQ603" i="2"/>
  <c r="DT603" i="2" s="1"/>
  <c r="DP603" i="2"/>
  <c r="DW602" i="2"/>
  <c r="DX602" i="2" s="1"/>
  <c r="DU602" i="2"/>
  <c r="DS602" i="2"/>
  <c r="DQ602" i="2"/>
  <c r="DR602" i="2" s="1"/>
  <c r="DP602" i="2"/>
  <c r="DX601" i="2"/>
  <c r="DW601" i="2"/>
  <c r="DU601" i="2"/>
  <c r="DS601" i="2"/>
  <c r="DR601" i="2"/>
  <c r="DQ601" i="2"/>
  <c r="DP601" i="2"/>
  <c r="DW600" i="2"/>
  <c r="DX600" i="2" s="1"/>
  <c r="DU600" i="2"/>
  <c r="DV600" i="2" s="1"/>
  <c r="DT600" i="2"/>
  <c r="DS600" i="2"/>
  <c r="DQ600" i="2"/>
  <c r="DR600" i="2" s="1"/>
  <c r="DP600" i="2"/>
  <c r="DW599" i="2"/>
  <c r="DU599" i="2"/>
  <c r="DX599" i="2" s="1"/>
  <c r="DT599" i="2"/>
  <c r="DS599" i="2"/>
  <c r="DR599" i="2"/>
  <c r="DQ599" i="2"/>
  <c r="DP599" i="2"/>
  <c r="DW598" i="2"/>
  <c r="DX598" i="2" s="1"/>
  <c r="DU598" i="2"/>
  <c r="DV598" i="2" s="1"/>
  <c r="DS598" i="2"/>
  <c r="DT598" i="2" s="1"/>
  <c r="DQ598" i="2"/>
  <c r="DR598" i="2" s="1"/>
  <c r="DP598" i="2"/>
  <c r="DX597" i="2"/>
  <c r="DW597" i="2"/>
  <c r="DV597" i="2"/>
  <c r="DU597" i="2"/>
  <c r="DT597" i="2"/>
  <c r="DS597" i="2"/>
  <c r="DQ597" i="2"/>
  <c r="DP597" i="2"/>
  <c r="DR597" i="2" s="1"/>
  <c r="DX596" i="2"/>
  <c r="DW596" i="2"/>
  <c r="DU596" i="2"/>
  <c r="DV596" i="2" s="1"/>
  <c r="DS596" i="2"/>
  <c r="DQ596" i="2"/>
  <c r="DR596" i="2" s="1"/>
  <c r="DP596" i="2"/>
  <c r="DX595" i="2"/>
  <c r="DW595" i="2"/>
  <c r="DV595" i="2"/>
  <c r="DU595" i="2"/>
  <c r="DS595" i="2"/>
  <c r="DQ595" i="2"/>
  <c r="DT595" i="2" s="1"/>
  <c r="DP595" i="2"/>
  <c r="DW594" i="2"/>
  <c r="DX594" i="2" s="1"/>
  <c r="DU594" i="2"/>
  <c r="DS594" i="2"/>
  <c r="DT594" i="2" s="1"/>
  <c r="DQ594" i="2"/>
  <c r="DR594" i="2" s="1"/>
  <c r="DP594" i="2"/>
  <c r="DX593" i="2"/>
  <c r="DW593" i="2"/>
  <c r="DU593" i="2"/>
  <c r="DS593" i="2"/>
  <c r="DR593" i="2"/>
  <c r="DQ593" i="2"/>
  <c r="DP593" i="2"/>
  <c r="DW592" i="2"/>
  <c r="DX592" i="2" s="1"/>
  <c r="DU592" i="2"/>
  <c r="DV592" i="2" s="1"/>
  <c r="DT592" i="2"/>
  <c r="DS592" i="2"/>
  <c r="DQ592" i="2"/>
  <c r="DR592" i="2" s="1"/>
  <c r="DP592" i="2"/>
  <c r="DW591" i="2"/>
  <c r="DX591" i="2" s="1"/>
  <c r="DU591" i="2"/>
  <c r="DV591" i="2" s="1"/>
  <c r="DT591" i="2"/>
  <c r="DS591" i="2"/>
  <c r="DR591" i="2"/>
  <c r="DQ591" i="2"/>
  <c r="DP591" i="2"/>
  <c r="DW590" i="2"/>
  <c r="DX590" i="2" s="1"/>
  <c r="DU590" i="2"/>
  <c r="DV590" i="2" s="1"/>
  <c r="DS590" i="2"/>
  <c r="DT590" i="2" s="1"/>
  <c r="DQ590" i="2"/>
  <c r="DR590" i="2" s="1"/>
  <c r="DP590" i="2"/>
  <c r="DX589" i="2"/>
  <c r="DW589" i="2"/>
  <c r="DV589" i="2"/>
  <c r="DU589" i="2"/>
  <c r="DT589" i="2"/>
  <c r="DS589" i="2"/>
  <c r="DQ589" i="2"/>
  <c r="DR589" i="2" s="1"/>
  <c r="DP589" i="2"/>
  <c r="BM588" i="2"/>
  <c r="BM578" i="2" s="1"/>
  <c r="BL588" i="2"/>
  <c r="BL578" i="2" s="1"/>
  <c r="BK588" i="2"/>
  <c r="BJ588" i="2"/>
  <c r="BI588" i="2"/>
  <c r="BH588" i="2"/>
  <c r="BG588" i="2"/>
  <c r="BF588" i="2"/>
  <c r="BF578" i="2" s="1"/>
  <c r="BE588" i="2"/>
  <c r="BE578" i="2" s="1"/>
  <c r="BD588" i="2"/>
  <c r="BD578" i="2" s="1"/>
  <c r="BC588" i="2"/>
  <c r="AZ588" i="2"/>
  <c r="AY588" i="2"/>
  <c r="AX588" i="2"/>
  <c r="AW588" i="2"/>
  <c r="AV588" i="2"/>
  <c r="AU588" i="2"/>
  <c r="AT588" i="2"/>
  <c r="AS588" i="2"/>
  <c r="AR588" i="2"/>
  <c r="AQ588" i="2"/>
  <c r="AP588" i="2"/>
  <c r="AO588" i="2"/>
  <c r="AM588" i="2"/>
  <c r="AL588" i="2"/>
  <c r="AK588" i="2"/>
  <c r="AJ588" i="2"/>
  <c r="AI588" i="2"/>
  <c r="AH588" i="2"/>
  <c r="AG588" i="2"/>
  <c r="AF588" i="2"/>
  <c r="AE588" i="2"/>
  <c r="AD588" i="2"/>
  <c r="AC588" i="2"/>
  <c r="AB588" i="2"/>
  <c r="Z588" i="2"/>
  <c r="Y588" i="2"/>
  <c r="X588" i="2"/>
  <c r="W588" i="2"/>
  <c r="V588" i="2"/>
  <c r="U588" i="2"/>
  <c r="T588" i="2"/>
  <c r="S588" i="2"/>
  <c r="R588" i="2"/>
  <c r="Q588" i="2"/>
  <c r="P588" i="2"/>
  <c r="O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DU578" i="2"/>
  <c r="DT578" i="2"/>
  <c r="DS578" i="2"/>
  <c r="DR578" i="2"/>
  <c r="DQ578" i="2"/>
  <c r="DP578" i="2"/>
  <c r="BK578" i="2"/>
  <c r="BJ578" i="2"/>
  <c r="BI578" i="2"/>
  <c r="BH578" i="2"/>
  <c r="BG578" i="2"/>
  <c r="BC578" i="2"/>
  <c r="BM577" i="2"/>
  <c r="BM567" i="2" s="1"/>
  <c r="BL577" i="2"/>
  <c r="BL567" i="2" s="1"/>
  <c r="BK577" i="2"/>
  <c r="BK567" i="2" s="1"/>
  <c r="BJ577" i="2"/>
  <c r="BI577" i="2"/>
  <c r="BH577" i="2"/>
  <c r="BG577" i="2"/>
  <c r="BF577" i="2"/>
  <c r="BE577" i="2"/>
  <c r="BE567" i="2" s="1"/>
  <c r="BD577" i="2"/>
  <c r="BD567" i="2" s="1"/>
  <c r="BC577" i="2"/>
  <c r="BC567" i="2" s="1"/>
  <c r="AZ577" i="2"/>
  <c r="AY577" i="2"/>
  <c r="AX577" i="2"/>
  <c r="AW577" i="2"/>
  <c r="AV577" i="2"/>
  <c r="AU577" i="2"/>
  <c r="AT577" i="2"/>
  <c r="AS577" i="2"/>
  <c r="AR577" i="2"/>
  <c r="AQ577" i="2"/>
  <c r="AP577" i="2"/>
  <c r="AO577" i="2"/>
  <c r="AM577" i="2"/>
  <c r="AL577" i="2"/>
  <c r="AK577" i="2"/>
  <c r="AJ577" i="2"/>
  <c r="AI577" i="2"/>
  <c r="AH577" i="2"/>
  <c r="AG577" i="2"/>
  <c r="AF577" i="2"/>
  <c r="AE577" i="2"/>
  <c r="AD577" i="2"/>
  <c r="AC577" i="2"/>
  <c r="AB577" i="2"/>
  <c r="Z577" i="2"/>
  <c r="Y577" i="2"/>
  <c r="X577" i="2"/>
  <c r="W577" i="2"/>
  <c r="V577" i="2"/>
  <c r="U577" i="2"/>
  <c r="T577" i="2"/>
  <c r="S577" i="2"/>
  <c r="R577" i="2"/>
  <c r="Q577" i="2"/>
  <c r="P577" i="2"/>
  <c r="O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BJ567" i="2"/>
  <c r="BI567" i="2"/>
  <c r="BH567" i="2"/>
  <c r="BG567" i="2"/>
  <c r="BF567" i="2"/>
  <c r="BM566" i="2"/>
  <c r="BL566" i="2"/>
  <c r="BK566" i="2"/>
  <c r="BK556" i="2" s="1"/>
  <c r="BJ566" i="2"/>
  <c r="BJ556" i="2" s="1"/>
  <c r="BI566" i="2"/>
  <c r="BI556" i="2" s="1"/>
  <c r="BH566" i="2"/>
  <c r="BG566" i="2"/>
  <c r="BF566" i="2"/>
  <c r="BE566" i="2"/>
  <c r="BD566" i="2"/>
  <c r="BC566" i="2"/>
  <c r="BC556" i="2" s="1"/>
  <c r="AZ566" i="2"/>
  <c r="AY566" i="2"/>
  <c r="AX566" i="2"/>
  <c r="AW566" i="2"/>
  <c r="AV566" i="2"/>
  <c r="AU566" i="2"/>
  <c r="AT566" i="2"/>
  <c r="AS566" i="2"/>
  <c r="AR566" i="2"/>
  <c r="AQ566" i="2"/>
  <c r="AP566" i="2"/>
  <c r="AO566" i="2"/>
  <c r="AM566" i="2"/>
  <c r="AL566" i="2"/>
  <c r="AK566" i="2"/>
  <c r="AJ566" i="2"/>
  <c r="AI566" i="2"/>
  <c r="AH566" i="2"/>
  <c r="AG566" i="2"/>
  <c r="AF566" i="2"/>
  <c r="AE566" i="2"/>
  <c r="AD566" i="2"/>
  <c r="AC566" i="2"/>
  <c r="AB566" i="2"/>
  <c r="Z566" i="2"/>
  <c r="Y566" i="2"/>
  <c r="X566" i="2"/>
  <c r="W566" i="2"/>
  <c r="V566" i="2"/>
  <c r="U566" i="2"/>
  <c r="T566" i="2"/>
  <c r="S566" i="2"/>
  <c r="R566" i="2"/>
  <c r="Q566" i="2"/>
  <c r="P566" i="2"/>
  <c r="O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DU556" i="2"/>
  <c r="DV556" i="2" s="1"/>
  <c r="DS556" i="2"/>
  <c r="DQ556" i="2"/>
  <c r="DR556" i="2" s="1"/>
  <c r="DP556" i="2"/>
  <c r="BM556" i="2"/>
  <c r="BL556" i="2"/>
  <c r="BH556" i="2"/>
  <c r="BG556" i="2"/>
  <c r="BF556" i="2"/>
  <c r="BE556" i="2"/>
  <c r="BD556" i="2"/>
  <c r="BM555" i="2"/>
  <c r="BL555" i="2"/>
  <c r="BK555" i="2"/>
  <c r="BJ555" i="2"/>
  <c r="BJ545" i="2" s="1"/>
  <c r="BI555" i="2"/>
  <c r="BI545" i="2" s="1"/>
  <c r="BH555" i="2"/>
  <c r="BH545" i="2" s="1"/>
  <c r="BG555" i="2"/>
  <c r="BF555" i="2"/>
  <c r="BE555" i="2"/>
  <c r="BD555" i="2"/>
  <c r="BC555" i="2"/>
  <c r="AZ555" i="2"/>
  <c r="AY555" i="2"/>
  <c r="AX555" i="2"/>
  <c r="AW555" i="2"/>
  <c r="AV555" i="2"/>
  <c r="AU555" i="2"/>
  <c r="AT555" i="2"/>
  <c r="AS555" i="2"/>
  <c r="AR555" i="2"/>
  <c r="AQ555" i="2"/>
  <c r="AP555" i="2"/>
  <c r="AO555" i="2"/>
  <c r="AM555" i="2"/>
  <c r="AL555" i="2"/>
  <c r="AK555" i="2"/>
  <c r="AJ555" i="2"/>
  <c r="AI555" i="2"/>
  <c r="AH555" i="2"/>
  <c r="AG555" i="2"/>
  <c r="AF555" i="2"/>
  <c r="AE555" i="2"/>
  <c r="AD555" i="2"/>
  <c r="AC555" i="2"/>
  <c r="AB555" i="2"/>
  <c r="Z555" i="2"/>
  <c r="Y555" i="2"/>
  <c r="X555" i="2"/>
  <c r="W555" i="2"/>
  <c r="V555" i="2"/>
  <c r="U555" i="2"/>
  <c r="T555" i="2"/>
  <c r="S555" i="2"/>
  <c r="R555" i="2"/>
  <c r="Q555" i="2"/>
  <c r="P555" i="2"/>
  <c r="O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DV545" i="2"/>
  <c r="DU545" i="2"/>
  <c r="DS545" i="2"/>
  <c r="DT545" i="2" s="1"/>
  <c r="DQ545" i="2"/>
  <c r="DP545" i="2"/>
  <c r="BM545" i="2"/>
  <c r="BL545" i="2"/>
  <c r="BK545" i="2"/>
  <c r="BG545" i="2"/>
  <c r="BF545" i="2"/>
  <c r="BE545" i="2"/>
  <c r="DW545" i="2" s="1"/>
  <c r="DX545" i="2" s="1"/>
  <c r="BD545" i="2"/>
  <c r="BC545" i="2"/>
  <c r="BM544" i="2"/>
  <c r="BL544" i="2"/>
  <c r="BK544" i="2"/>
  <c r="BJ544" i="2"/>
  <c r="BI544" i="2"/>
  <c r="BI534" i="2" s="1"/>
  <c r="BH544" i="2"/>
  <c r="BH534" i="2" s="1"/>
  <c r="BG544" i="2"/>
  <c r="BG534" i="2" s="1"/>
  <c r="BF544" i="2"/>
  <c r="BE544" i="2"/>
  <c r="BD544" i="2"/>
  <c r="BC544" i="2"/>
  <c r="AZ544" i="2"/>
  <c r="AY544" i="2"/>
  <c r="AX544" i="2"/>
  <c r="AW544" i="2"/>
  <c r="AV544" i="2"/>
  <c r="AU544" i="2"/>
  <c r="AT544" i="2"/>
  <c r="AS544" i="2"/>
  <c r="AR544" i="2"/>
  <c r="AQ544" i="2"/>
  <c r="AP544" i="2"/>
  <c r="AO544" i="2"/>
  <c r="AM544" i="2"/>
  <c r="AL544" i="2"/>
  <c r="AK544" i="2"/>
  <c r="AJ544" i="2"/>
  <c r="AI544" i="2"/>
  <c r="AH544" i="2"/>
  <c r="AG544" i="2"/>
  <c r="AF544" i="2"/>
  <c r="AE544" i="2"/>
  <c r="AD544" i="2"/>
  <c r="AC544" i="2"/>
  <c r="AB544" i="2"/>
  <c r="Z544" i="2"/>
  <c r="Y544" i="2"/>
  <c r="X544" i="2"/>
  <c r="W544" i="2"/>
  <c r="V544" i="2"/>
  <c r="U544" i="2"/>
  <c r="T544" i="2"/>
  <c r="S544" i="2"/>
  <c r="R544" i="2"/>
  <c r="Q544" i="2"/>
  <c r="P544" i="2"/>
  <c r="O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DU534" i="2"/>
  <c r="DV534" i="2" s="1"/>
  <c r="DS534" i="2"/>
  <c r="DT534" i="2" s="1"/>
  <c r="DQ534" i="2"/>
  <c r="DR534" i="2" s="1"/>
  <c r="DP534" i="2"/>
  <c r="BM534" i="2"/>
  <c r="BL534" i="2"/>
  <c r="BK534" i="2"/>
  <c r="BJ534" i="2"/>
  <c r="BF534" i="2"/>
  <c r="BE534" i="2"/>
  <c r="BD534" i="2"/>
  <c r="BC534" i="2"/>
  <c r="BM533" i="2"/>
  <c r="BL533" i="2"/>
  <c r="BK533" i="2"/>
  <c r="BJ533" i="2"/>
  <c r="BI533" i="2"/>
  <c r="BH533" i="2"/>
  <c r="BH523" i="2" s="1"/>
  <c r="BG533" i="2"/>
  <c r="BG523" i="2" s="1"/>
  <c r="BF533" i="2"/>
  <c r="BF523" i="2" s="1"/>
  <c r="BE533" i="2"/>
  <c r="BD533" i="2"/>
  <c r="BC533" i="2"/>
  <c r="AZ533" i="2"/>
  <c r="AY533" i="2"/>
  <c r="AX533" i="2"/>
  <c r="AW533" i="2"/>
  <c r="AV533" i="2"/>
  <c r="AU533" i="2"/>
  <c r="AT533" i="2"/>
  <c r="AS533" i="2"/>
  <c r="AR533" i="2"/>
  <c r="AQ533" i="2"/>
  <c r="AP533" i="2"/>
  <c r="AO533" i="2"/>
  <c r="AM533" i="2"/>
  <c r="AL533" i="2"/>
  <c r="AK533" i="2"/>
  <c r="AJ533" i="2"/>
  <c r="AI533" i="2"/>
  <c r="AH533" i="2"/>
  <c r="AG533" i="2"/>
  <c r="AF533" i="2"/>
  <c r="AE533" i="2"/>
  <c r="AD533" i="2"/>
  <c r="AC533" i="2"/>
  <c r="AB533" i="2"/>
  <c r="Z533" i="2"/>
  <c r="Y533" i="2"/>
  <c r="X533" i="2"/>
  <c r="W533" i="2"/>
  <c r="V533" i="2"/>
  <c r="U533" i="2"/>
  <c r="T533" i="2"/>
  <c r="S533" i="2"/>
  <c r="R533" i="2"/>
  <c r="Q533" i="2"/>
  <c r="P533" i="2"/>
  <c r="O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DU523" i="2"/>
  <c r="DV523" i="2" s="1"/>
  <c r="DT523" i="2"/>
  <c r="DS523" i="2"/>
  <c r="DQ523" i="2"/>
  <c r="DP523" i="2"/>
  <c r="DR523" i="2" s="1"/>
  <c r="BM523" i="2"/>
  <c r="BL523" i="2"/>
  <c r="BK523" i="2"/>
  <c r="BJ523" i="2"/>
  <c r="BI523" i="2"/>
  <c r="BE523" i="2"/>
  <c r="BD523" i="2"/>
  <c r="BC523" i="2"/>
  <c r="BM522" i="2"/>
  <c r="BM512" i="2" s="1"/>
  <c r="BL522" i="2"/>
  <c r="BK522" i="2"/>
  <c r="BJ522" i="2"/>
  <c r="BI522" i="2"/>
  <c r="BH522" i="2"/>
  <c r="BG522" i="2"/>
  <c r="BG512" i="2" s="1"/>
  <c r="BF522" i="2"/>
  <c r="BF512" i="2" s="1"/>
  <c r="BE522" i="2"/>
  <c r="BE512" i="2" s="1"/>
  <c r="BD522" i="2"/>
  <c r="BC522" i="2"/>
  <c r="AZ522" i="2"/>
  <c r="AY522" i="2"/>
  <c r="AX522" i="2"/>
  <c r="AW522" i="2"/>
  <c r="AV522" i="2"/>
  <c r="AU522" i="2"/>
  <c r="AT522" i="2"/>
  <c r="AS522" i="2"/>
  <c r="AR522" i="2"/>
  <c r="AQ522" i="2"/>
  <c r="AP522" i="2"/>
  <c r="AO522" i="2"/>
  <c r="AM522" i="2"/>
  <c r="AL522" i="2"/>
  <c r="AK522" i="2"/>
  <c r="AJ522" i="2"/>
  <c r="AI522" i="2"/>
  <c r="AH522" i="2"/>
  <c r="AG522" i="2"/>
  <c r="AF522" i="2"/>
  <c r="AE522" i="2"/>
  <c r="AD522" i="2"/>
  <c r="AC522" i="2"/>
  <c r="AB522" i="2"/>
  <c r="Z522" i="2"/>
  <c r="Y522" i="2"/>
  <c r="X522" i="2"/>
  <c r="W522" i="2"/>
  <c r="V522" i="2"/>
  <c r="U522" i="2"/>
  <c r="T522" i="2"/>
  <c r="S522" i="2"/>
  <c r="R522" i="2"/>
  <c r="Q522" i="2"/>
  <c r="P522" i="2"/>
  <c r="O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DU512" i="2"/>
  <c r="DS512" i="2"/>
  <c r="DT512" i="2" s="1"/>
  <c r="DQ512" i="2"/>
  <c r="DR512" i="2" s="1"/>
  <c r="DP512" i="2"/>
  <c r="BL512" i="2"/>
  <c r="BK512" i="2"/>
  <c r="BJ512" i="2"/>
  <c r="BI512" i="2"/>
  <c r="BH512" i="2"/>
  <c r="BD512" i="2"/>
  <c r="BC512" i="2"/>
  <c r="BM511" i="2"/>
  <c r="BM501" i="2" s="1"/>
  <c r="BL511" i="2"/>
  <c r="BL501" i="2" s="1"/>
  <c r="BK511" i="2"/>
  <c r="BJ511" i="2"/>
  <c r="BI511" i="2"/>
  <c r="BH511" i="2"/>
  <c r="BG511" i="2"/>
  <c r="BF511" i="2"/>
  <c r="BF501" i="2" s="1"/>
  <c r="BE511" i="2"/>
  <c r="BE501" i="2" s="1"/>
  <c r="BD511" i="2"/>
  <c r="BD501" i="2" s="1"/>
  <c r="BC511" i="2"/>
  <c r="AZ511" i="2"/>
  <c r="AY511" i="2"/>
  <c r="AX511" i="2"/>
  <c r="AW511" i="2"/>
  <c r="AV511" i="2"/>
  <c r="AU511" i="2"/>
  <c r="AT511" i="2"/>
  <c r="AS511" i="2"/>
  <c r="AR511" i="2"/>
  <c r="AQ511" i="2"/>
  <c r="AP511" i="2"/>
  <c r="AO511" i="2"/>
  <c r="AM511" i="2"/>
  <c r="AL511" i="2"/>
  <c r="AK511" i="2"/>
  <c r="AJ511" i="2"/>
  <c r="AI511" i="2"/>
  <c r="AH511" i="2"/>
  <c r="AG511" i="2"/>
  <c r="AF511" i="2"/>
  <c r="AE511" i="2"/>
  <c r="AD511" i="2"/>
  <c r="AC511" i="2"/>
  <c r="AB511" i="2"/>
  <c r="Z511" i="2"/>
  <c r="Y511" i="2"/>
  <c r="X511" i="2"/>
  <c r="W511" i="2"/>
  <c r="V511" i="2"/>
  <c r="U511" i="2"/>
  <c r="T511" i="2"/>
  <c r="S511" i="2"/>
  <c r="R511" i="2"/>
  <c r="Q511" i="2"/>
  <c r="P511" i="2"/>
  <c r="O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DU501" i="2"/>
  <c r="DT501" i="2"/>
  <c r="DS501" i="2"/>
  <c r="DV501" i="2" s="1"/>
  <c r="DR501" i="2"/>
  <c r="DQ501" i="2"/>
  <c r="DP501" i="2"/>
  <c r="BK501" i="2"/>
  <c r="BG501" i="2"/>
  <c r="BC501" i="2"/>
  <c r="BM500" i="2"/>
  <c r="BL500" i="2"/>
  <c r="BK500" i="2"/>
  <c r="BJ500" i="2"/>
  <c r="BJ490" i="2" s="1"/>
  <c r="BI500" i="2"/>
  <c r="BI490" i="2" s="1"/>
  <c r="BH500" i="2"/>
  <c r="BH490" i="2" s="1"/>
  <c r="BG500" i="2"/>
  <c r="BF500" i="2"/>
  <c r="BE500" i="2"/>
  <c r="BD500" i="2"/>
  <c r="BC500" i="2"/>
  <c r="AZ500" i="2"/>
  <c r="AY500" i="2"/>
  <c r="AX500" i="2"/>
  <c r="AW500" i="2"/>
  <c r="AV500" i="2"/>
  <c r="AU500" i="2"/>
  <c r="AT500" i="2"/>
  <c r="AS500" i="2"/>
  <c r="AR500" i="2"/>
  <c r="AQ500" i="2"/>
  <c r="AP500" i="2"/>
  <c r="AO500" i="2"/>
  <c r="AM500" i="2"/>
  <c r="AL500" i="2"/>
  <c r="AK500" i="2"/>
  <c r="AJ500" i="2"/>
  <c r="AI500" i="2"/>
  <c r="AH500" i="2"/>
  <c r="AG500" i="2"/>
  <c r="AF500" i="2"/>
  <c r="AE500" i="2"/>
  <c r="AD500" i="2"/>
  <c r="AC500" i="2"/>
  <c r="AB500" i="2"/>
  <c r="Z500" i="2"/>
  <c r="Y500" i="2"/>
  <c r="X500" i="2"/>
  <c r="W500" i="2"/>
  <c r="V500" i="2"/>
  <c r="U500" i="2"/>
  <c r="T500" i="2"/>
  <c r="S500" i="2"/>
  <c r="R500" i="2"/>
  <c r="Q500" i="2"/>
  <c r="P500" i="2"/>
  <c r="O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DV490" i="2"/>
  <c r="DU490" i="2"/>
  <c r="DS490" i="2"/>
  <c r="DT490" i="2" s="1"/>
  <c r="DQ490" i="2"/>
  <c r="DR490" i="2" s="1"/>
  <c r="DP490" i="2"/>
  <c r="BM490" i="2"/>
  <c r="BL490" i="2"/>
  <c r="BK490" i="2"/>
  <c r="BG490" i="2"/>
  <c r="BF490" i="2"/>
  <c r="BE490" i="2"/>
  <c r="BD490" i="2"/>
  <c r="BC490" i="2"/>
  <c r="BM489" i="2"/>
  <c r="BL489" i="2"/>
  <c r="BK489" i="2"/>
  <c r="BJ489" i="2"/>
  <c r="BI489" i="2"/>
  <c r="BI479" i="2" s="1"/>
  <c r="BH489" i="2"/>
  <c r="BH479" i="2" s="1"/>
  <c r="BG489" i="2"/>
  <c r="BF489" i="2"/>
  <c r="BE489" i="2"/>
  <c r="BD489" i="2"/>
  <c r="BB489" i="2"/>
  <c r="AZ489" i="2"/>
  <c r="AY489" i="2"/>
  <c r="AX489" i="2"/>
  <c r="AX479" i="2" s="1"/>
  <c r="AW489" i="2"/>
  <c r="AV489" i="2"/>
  <c r="AU489" i="2"/>
  <c r="AT489" i="2"/>
  <c r="AS489" i="2"/>
  <c r="AR489" i="2"/>
  <c r="AQ489" i="2"/>
  <c r="AP489" i="2"/>
  <c r="AO489" i="2"/>
  <c r="AM489" i="2"/>
  <c r="AL489" i="2"/>
  <c r="AK489" i="2"/>
  <c r="AJ489" i="2"/>
  <c r="AI489" i="2"/>
  <c r="AH489" i="2"/>
  <c r="AG489" i="2"/>
  <c r="AF489" i="2"/>
  <c r="AE489" i="2"/>
  <c r="AD489" i="2"/>
  <c r="AC489" i="2"/>
  <c r="AB489" i="2"/>
  <c r="Z489" i="2"/>
  <c r="Y489" i="2"/>
  <c r="X489" i="2"/>
  <c r="W489" i="2"/>
  <c r="V489" i="2"/>
  <c r="U489" i="2"/>
  <c r="T489" i="2"/>
  <c r="S489" i="2"/>
  <c r="R489" i="2"/>
  <c r="Q489" i="2"/>
  <c r="P489" i="2"/>
  <c r="O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DV479" i="2"/>
  <c r="DU479" i="2"/>
  <c r="DS479" i="2"/>
  <c r="DT479" i="2" s="1"/>
  <c r="DQ479" i="2"/>
  <c r="DR479" i="2" s="1"/>
  <c r="DP479" i="2"/>
  <c r="BM479" i="2"/>
  <c r="BL479" i="2"/>
  <c r="BK479" i="2"/>
  <c r="BJ479" i="2"/>
  <c r="BG479" i="2"/>
  <c r="BF479" i="2"/>
  <c r="BE479" i="2"/>
  <c r="BD479" i="2"/>
  <c r="BC479" i="2"/>
  <c r="BB479" i="2"/>
  <c r="AZ478" i="2"/>
  <c r="AY478" i="2"/>
  <c r="AX478" i="2"/>
  <c r="AW478" i="2"/>
  <c r="AV478" i="2"/>
  <c r="AU478" i="2"/>
  <c r="AT478" i="2"/>
  <c r="AS478" i="2"/>
  <c r="AR478" i="2"/>
  <c r="AQ478" i="2"/>
  <c r="AP478" i="2"/>
  <c r="AO478" i="2"/>
  <c r="AM478" i="2"/>
  <c r="AL478" i="2"/>
  <c r="AK478" i="2"/>
  <c r="AJ478" i="2"/>
  <c r="AI478" i="2"/>
  <c r="AH478" i="2"/>
  <c r="AG478" i="2"/>
  <c r="AF478" i="2"/>
  <c r="AE478" i="2"/>
  <c r="AD478" i="2"/>
  <c r="AC478" i="2"/>
  <c r="AB478" i="2"/>
  <c r="Z478" i="2"/>
  <c r="Y478" i="2"/>
  <c r="X478" i="2"/>
  <c r="W478" i="2"/>
  <c r="V478" i="2"/>
  <c r="U478" i="2"/>
  <c r="T478" i="2"/>
  <c r="S478" i="2"/>
  <c r="R478" i="2"/>
  <c r="Q478" i="2"/>
  <c r="P478" i="2"/>
  <c r="O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DW468" i="2"/>
  <c r="DU468" i="2"/>
  <c r="DV468" i="2" s="1"/>
  <c r="DS468" i="2"/>
  <c r="DT468" i="2" s="1"/>
  <c r="DQ468" i="2"/>
  <c r="DR468" i="2" s="1"/>
  <c r="DP468" i="2"/>
  <c r="AZ468" i="2"/>
  <c r="AY468" i="2"/>
  <c r="AX468" i="2"/>
  <c r="BM467" i="2"/>
  <c r="BM457" i="2" s="1"/>
  <c r="BL467" i="2"/>
  <c r="BL457" i="2" s="1"/>
  <c r="BK467" i="2"/>
  <c r="BJ467" i="2"/>
  <c r="BI467" i="2"/>
  <c r="BH467" i="2"/>
  <c r="BG467" i="2"/>
  <c r="BF467" i="2"/>
  <c r="BF457" i="2" s="1"/>
  <c r="BE467" i="2"/>
  <c r="BE457" i="2" s="1"/>
  <c r="BD467" i="2"/>
  <c r="BD457" i="2" s="1"/>
  <c r="BC467" i="2"/>
  <c r="AZ467" i="2"/>
  <c r="AY467" i="2"/>
  <c r="AX467" i="2"/>
  <c r="AW467" i="2"/>
  <c r="AV467" i="2"/>
  <c r="AU467" i="2"/>
  <c r="AT467" i="2"/>
  <c r="AS467" i="2"/>
  <c r="AR467" i="2"/>
  <c r="AQ467" i="2"/>
  <c r="AP467" i="2"/>
  <c r="AO467" i="2"/>
  <c r="AM467" i="2"/>
  <c r="AL467" i="2"/>
  <c r="AK467" i="2"/>
  <c r="AJ467" i="2"/>
  <c r="AI467" i="2"/>
  <c r="AH467" i="2"/>
  <c r="AG467" i="2"/>
  <c r="AF467" i="2"/>
  <c r="AE467" i="2"/>
  <c r="AD467" i="2"/>
  <c r="AC467" i="2"/>
  <c r="AB467" i="2"/>
  <c r="Z467" i="2"/>
  <c r="Y467" i="2"/>
  <c r="X467" i="2"/>
  <c r="W467" i="2"/>
  <c r="V467" i="2"/>
  <c r="U467" i="2"/>
  <c r="T467" i="2"/>
  <c r="S467" i="2"/>
  <c r="R467" i="2"/>
  <c r="Q467" i="2"/>
  <c r="P467" i="2"/>
  <c r="O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DS457" i="2"/>
  <c r="DT457" i="2" s="1"/>
  <c r="DR457" i="2"/>
  <c r="DQ457" i="2"/>
  <c r="DP457" i="2"/>
  <c r="BK457" i="2"/>
  <c r="BJ457" i="2"/>
  <c r="BI457" i="2"/>
  <c r="BH457" i="2"/>
  <c r="BG457" i="2"/>
  <c r="BC457" i="2"/>
  <c r="AZ457" i="2"/>
  <c r="AY457" i="2"/>
  <c r="AX457" i="2"/>
  <c r="DU457" i="2" s="1"/>
  <c r="BM456" i="2"/>
  <c r="BL456" i="2"/>
  <c r="BK456" i="2"/>
  <c r="BJ456" i="2"/>
  <c r="BI456" i="2"/>
  <c r="BH456" i="2"/>
  <c r="BG456" i="2"/>
  <c r="BF456" i="2"/>
  <c r="BF446" i="2" s="1"/>
  <c r="BE456" i="2"/>
  <c r="BD456" i="2"/>
  <c r="BC456" i="2"/>
  <c r="AZ456" i="2"/>
  <c r="AY456" i="2"/>
  <c r="AX456" i="2"/>
  <c r="AX446" i="2" s="1"/>
  <c r="AW456" i="2"/>
  <c r="AV456" i="2"/>
  <c r="AU456" i="2"/>
  <c r="AT456" i="2"/>
  <c r="AS456" i="2"/>
  <c r="AR456" i="2"/>
  <c r="AQ456" i="2"/>
  <c r="AP456" i="2"/>
  <c r="AO456" i="2"/>
  <c r="AM456" i="2"/>
  <c r="AL456" i="2"/>
  <c r="AK456" i="2"/>
  <c r="AJ456" i="2"/>
  <c r="AI456" i="2"/>
  <c r="AH456" i="2"/>
  <c r="AG456" i="2"/>
  <c r="AF456" i="2"/>
  <c r="AE456" i="2"/>
  <c r="AD456" i="2"/>
  <c r="AC456" i="2"/>
  <c r="AB456" i="2"/>
  <c r="Z456" i="2"/>
  <c r="Y456" i="2"/>
  <c r="X456" i="2"/>
  <c r="W456" i="2"/>
  <c r="V456" i="2"/>
  <c r="U456" i="2"/>
  <c r="T456" i="2"/>
  <c r="S456" i="2"/>
  <c r="R456" i="2"/>
  <c r="Q456" i="2"/>
  <c r="P456" i="2"/>
  <c r="O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AV449" i="2"/>
  <c r="DU446" i="2"/>
  <c r="DV446" i="2" s="1"/>
  <c r="DS446" i="2"/>
  <c r="DT446" i="2" s="1"/>
  <c r="DQ446" i="2"/>
  <c r="DR446" i="2" s="1"/>
  <c r="DP446" i="2"/>
  <c r="BM446" i="2"/>
  <c r="BL446" i="2"/>
  <c r="BG446" i="2"/>
  <c r="BE446" i="2"/>
  <c r="BD446" i="2"/>
  <c r="BM445" i="2"/>
  <c r="BL445" i="2"/>
  <c r="BL435" i="2" s="1"/>
  <c r="BK445" i="2"/>
  <c r="BK435" i="2" s="1"/>
  <c r="BJ445" i="2"/>
  <c r="BJ435" i="2" s="1"/>
  <c r="BI445" i="2"/>
  <c r="BH445" i="2"/>
  <c r="BG445" i="2"/>
  <c r="BF445" i="2"/>
  <c r="BE445" i="2"/>
  <c r="BD445" i="2"/>
  <c r="BD435" i="2" s="1"/>
  <c r="BC445" i="2"/>
  <c r="BC435" i="2" s="1"/>
  <c r="AZ445" i="2"/>
  <c r="AY445" i="2"/>
  <c r="AX445" i="2"/>
  <c r="AW445" i="2"/>
  <c r="AV445" i="2"/>
  <c r="AU445" i="2"/>
  <c r="AT445" i="2"/>
  <c r="AS445" i="2"/>
  <c r="AR445" i="2"/>
  <c r="AQ445" i="2"/>
  <c r="AP445" i="2"/>
  <c r="AO445" i="2"/>
  <c r="AM445" i="2"/>
  <c r="AL445" i="2"/>
  <c r="AK445" i="2"/>
  <c r="AJ445" i="2"/>
  <c r="AI445" i="2"/>
  <c r="AH445" i="2"/>
  <c r="AG445" i="2"/>
  <c r="AF445" i="2"/>
  <c r="AE445" i="2"/>
  <c r="AD445" i="2"/>
  <c r="AC445" i="2"/>
  <c r="AB445" i="2"/>
  <c r="Z445" i="2"/>
  <c r="Y445" i="2"/>
  <c r="X445" i="2"/>
  <c r="W445" i="2"/>
  <c r="V445" i="2"/>
  <c r="U445" i="2"/>
  <c r="T445" i="2"/>
  <c r="S445" i="2"/>
  <c r="R445" i="2"/>
  <c r="Q445" i="2"/>
  <c r="P445" i="2"/>
  <c r="O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DU435" i="2"/>
  <c r="DV435" i="2" s="1"/>
  <c r="DS435" i="2"/>
  <c r="DQ435" i="2"/>
  <c r="DP435" i="2"/>
  <c r="BM435" i="2"/>
  <c r="BI435" i="2"/>
  <c r="BH435" i="2"/>
  <c r="BG435" i="2"/>
  <c r="BF435" i="2"/>
  <c r="BE435" i="2"/>
  <c r="BM434" i="2"/>
  <c r="BL434" i="2"/>
  <c r="BK434" i="2"/>
  <c r="BK424" i="2" s="1"/>
  <c r="BJ434" i="2"/>
  <c r="BJ424" i="2" s="1"/>
  <c r="BI434" i="2"/>
  <c r="BI424" i="2" s="1"/>
  <c r="BH434" i="2"/>
  <c r="BG434" i="2"/>
  <c r="BF434" i="2"/>
  <c r="BE434" i="2"/>
  <c r="BD434" i="2"/>
  <c r="BC434" i="2"/>
  <c r="BC424" i="2" s="1"/>
  <c r="AZ434" i="2"/>
  <c r="AY434" i="2"/>
  <c r="AX434" i="2"/>
  <c r="AW434" i="2"/>
  <c r="AV434" i="2"/>
  <c r="AU434" i="2"/>
  <c r="AT434" i="2"/>
  <c r="AS434" i="2"/>
  <c r="AR434" i="2"/>
  <c r="AQ434" i="2"/>
  <c r="AP434" i="2"/>
  <c r="AO434" i="2"/>
  <c r="AM434" i="2"/>
  <c r="AL434" i="2"/>
  <c r="AK434" i="2"/>
  <c r="AJ434" i="2"/>
  <c r="AI434" i="2"/>
  <c r="AH434" i="2"/>
  <c r="AG434" i="2"/>
  <c r="AF434" i="2"/>
  <c r="AE434" i="2"/>
  <c r="AD434" i="2"/>
  <c r="AC434" i="2"/>
  <c r="AB434" i="2"/>
  <c r="Z434" i="2"/>
  <c r="Y434" i="2"/>
  <c r="X434" i="2"/>
  <c r="W434" i="2"/>
  <c r="V434" i="2"/>
  <c r="U434" i="2"/>
  <c r="T434" i="2"/>
  <c r="S434" i="2"/>
  <c r="R434" i="2"/>
  <c r="Q434" i="2"/>
  <c r="P434" i="2"/>
  <c r="O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DU424" i="2"/>
  <c r="DV424" i="2" s="1"/>
  <c r="DS424" i="2"/>
  <c r="DQ424" i="2"/>
  <c r="DR424" i="2" s="1"/>
  <c r="DP424" i="2"/>
  <c r="BM424" i="2"/>
  <c r="BL424" i="2"/>
  <c r="BH424" i="2"/>
  <c r="BG424" i="2"/>
  <c r="BF424" i="2"/>
  <c r="BE424" i="2"/>
  <c r="BD424" i="2"/>
  <c r="BM423" i="2"/>
  <c r="BL423" i="2"/>
  <c r="BK423" i="2"/>
  <c r="BJ423" i="2"/>
  <c r="BJ413" i="2" s="1"/>
  <c r="BI423" i="2"/>
  <c r="BI413" i="2" s="1"/>
  <c r="BH423" i="2"/>
  <c r="BH413" i="2" s="1"/>
  <c r="BG423" i="2"/>
  <c r="BF423" i="2"/>
  <c r="BE423" i="2"/>
  <c r="BD423" i="2"/>
  <c r="BC423" i="2"/>
  <c r="AZ423" i="2"/>
  <c r="AZ413" i="2" s="1"/>
  <c r="AY423" i="2"/>
  <c r="AY413" i="2" s="1"/>
  <c r="AX423" i="2"/>
  <c r="AX413" i="2" s="1"/>
  <c r="AW423" i="2"/>
  <c r="AV423" i="2"/>
  <c r="AU423" i="2"/>
  <c r="AT423" i="2"/>
  <c r="AS423" i="2"/>
  <c r="AR423" i="2"/>
  <c r="AQ423" i="2"/>
  <c r="AP423" i="2"/>
  <c r="AO423" i="2"/>
  <c r="AM423" i="2"/>
  <c r="AL423" i="2"/>
  <c r="AK423" i="2"/>
  <c r="AJ423" i="2"/>
  <c r="AI423" i="2"/>
  <c r="AH423" i="2"/>
  <c r="AG423" i="2"/>
  <c r="AF423" i="2"/>
  <c r="AE423" i="2"/>
  <c r="AD423" i="2"/>
  <c r="AC423" i="2"/>
  <c r="AB423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DS413" i="2"/>
  <c r="DT413" i="2" s="1"/>
  <c r="DQ413" i="2"/>
  <c r="DR413" i="2" s="1"/>
  <c r="DP413" i="2"/>
  <c r="BM413" i="2"/>
  <c r="BL413" i="2"/>
  <c r="BK413" i="2"/>
  <c r="BG413" i="2"/>
  <c r="BF413" i="2"/>
  <c r="BE413" i="2"/>
  <c r="BD413" i="2"/>
  <c r="BC413" i="2"/>
  <c r="BM412" i="2"/>
  <c r="BL412" i="2"/>
  <c r="BL402" i="2" s="1"/>
  <c r="BK412" i="2"/>
  <c r="BK402" i="2" s="1"/>
  <c r="BJ412" i="2"/>
  <c r="BJ402" i="2" s="1"/>
  <c r="BI412" i="2"/>
  <c r="BH412" i="2"/>
  <c r="BG412" i="2"/>
  <c r="BF412" i="2"/>
  <c r="BE412" i="2"/>
  <c r="BD412" i="2"/>
  <c r="BD402" i="2" s="1"/>
  <c r="BC412" i="2"/>
  <c r="BC402" i="2" s="1"/>
  <c r="AZ412" i="2"/>
  <c r="AY412" i="2"/>
  <c r="AX412" i="2"/>
  <c r="AW412" i="2"/>
  <c r="AV412" i="2"/>
  <c r="AU412" i="2"/>
  <c r="AT412" i="2"/>
  <c r="AS412" i="2"/>
  <c r="AR412" i="2"/>
  <c r="AQ412" i="2"/>
  <c r="AP412" i="2"/>
  <c r="AO412" i="2"/>
  <c r="AM412" i="2"/>
  <c r="AL412" i="2"/>
  <c r="AK412" i="2"/>
  <c r="AJ412" i="2"/>
  <c r="AI412" i="2"/>
  <c r="AH412" i="2"/>
  <c r="AG412" i="2"/>
  <c r="AF412" i="2"/>
  <c r="AE412" i="2"/>
  <c r="AD412" i="2"/>
  <c r="AC412" i="2"/>
  <c r="AB412" i="2"/>
  <c r="Z412" i="2"/>
  <c r="Y412" i="2"/>
  <c r="X412" i="2"/>
  <c r="W412" i="2"/>
  <c r="V412" i="2"/>
  <c r="U412" i="2"/>
  <c r="T412" i="2"/>
  <c r="S412" i="2"/>
  <c r="R412" i="2"/>
  <c r="Q412" i="2"/>
  <c r="P412" i="2"/>
  <c r="O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DU402" i="2"/>
  <c r="DV402" i="2" s="1"/>
  <c r="DS402" i="2"/>
  <c r="DQ402" i="2"/>
  <c r="DT402" i="2" s="1"/>
  <c r="DP402" i="2"/>
  <c r="DR402" i="2" s="1"/>
  <c r="BM402" i="2"/>
  <c r="BI402" i="2"/>
  <c r="BH402" i="2"/>
  <c r="BG402" i="2"/>
  <c r="BF402" i="2"/>
  <c r="BE402" i="2"/>
  <c r="BM401" i="2"/>
  <c r="BL401" i="2"/>
  <c r="BK401" i="2"/>
  <c r="BK391" i="2" s="1"/>
  <c r="BJ401" i="2"/>
  <c r="BJ391" i="2" s="1"/>
  <c r="BI401" i="2"/>
  <c r="BI391" i="2" s="1"/>
  <c r="BH401" i="2"/>
  <c r="BG401" i="2"/>
  <c r="BF401" i="2"/>
  <c r="BE401" i="2"/>
  <c r="BD401" i="2"/>
  <c r="BC401" i="2"/>
  <c r="BC391" i="2" s="1"/>
  <c r="AZ401" i="2"/>
  <c r="AY401" i="2"/>
  <c r="AX401" i="2"/>
  <c r="AW401" i="2"/>
  <c r="AV401" i="2"/>
  <c r="AU401" i="2"/>
  <c r="AT401" i="2"/>
  <c r="AS401" i="2"/>
  <c r="AR401" i="2"/>
  <c r="AQ401" i="2"/>
  <c r="AP401" i="2"/>
  <c r="AO401" i="2"/>
  <c r="AM401" i="2"/>
  <c r="AL401" i="2"/>
  <c r="AK401" i="2"/>
  <c r="AJ401" i="2"/>
  <c r="AI401" i="2"/>
  <c r="AH401" i="2"/>
  <c r="AG401" i="2"/>
  <c r="AF401" i="2"/>
  <c r="AE401" i="2"/>
  <c r="AD401" i="2"/>
  <c r="AC401" i="2"/>
  <c r="AB401" i="2"/>
  <c r="Z401" i="2"/>
  <c r="Y401" i="2"/>
  <c r="X401" i="2"/>
  <c r="W401" i="2"/>
  <c r="V401" i="2"/>
  <c r="U401" i="2"/>
  <c r="T401" i="2"/>
  <c r="S401" i="2"/>
  <c r="R401" i="2"/>
  <c r="Q401" i="2"/>
  <c r="P401" i="2"/>
  <c r="O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DU391" i="2"/>
  <c r="DV391" i="2" s="1"/>
  <c r="DS391" i="2"/>
  <c r="DQ391" i="2"/>
  <c r="DP391" i="2"/>
  <c r="BM391" i="2"/>
  <c r="BL391" i="2"/>
  <c r="BH391" i="2"/>
  <c r="BG391" i="2"/>
  <c r="BF391" i="2"/>
  <c r="BE391" i="2"/>
  <c r="BD391" i="2"/>
  <c r="BM390" i="2"/>
  <c r="BL390" i="2"/>
  <c r="BK390" i="2"/>
  <c r="BJ390" i="2"/>
  <c r="BI390" i="2"/>
  <c r="BH390" i="2"/>
  <c r="BG390" i="2"/>
  <c r="BF390" i="2"/>
  <c r="BE390" i="2"/>
  <c r="BD390" i="2"/>
  <c r="BC390" i="2"/>
  <c r="AZ390" i="2"/>
  <c r="AZ380" i="2" s="1"/>
  <c r="AY390" i="2"/>
  <c r="AY380" i="2" s="1"/>
  <c r="AX390" i="2"/>
  <c r="AX380" i="2" s="1"/>
  <c r="AW390" i="2"/>
  <c r="AV390" i="2"/>
  <c r="AU390" i="2"/>
  <c r="AT390" i="2"/>
  <c r="AS390" i="2"/>
  <c r="AR390" i="2"/>
  <c r="AQ390" i="2"/>
  <c r="AP390" i="2"/>
  <c r="AO390" i="2"/>
  <c r="AM390" i="2"/>
  <c r="AL390" i="2"/>
  <c r="AK390" i="2"/>
  <c r="AJ390" i="2"/>
  <c r="AI390" i="2"/>
  <c r="AH390" i="2"/>
  <c r="AG390" i="2"/>
  <c r="AF390" i="2"/>
  <c r="AE390" i="2"/>
  <c r="AD390" i="2"/>
  <c r="AC390" i="2"/>
  <c r="AB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DS380" i="2"/>
  <c r="DT380" i="2" s="1"/>
  <c r="DQ380" i="2"/>
  <c r="DP380" i="2"/>
  <c r="BG380" i="2"/>
  <c r="DW380" i="2" s="1"/>
  <c r="BD380" i="2"/>
  <c r="BM379" i="2"/>
  <c r="BL379" i="2"/>
  <c r="BK379" i="2"/>
  <c r="BJ379" i="2"/>
  <c r="BI379" i="2"/>
  <c r="BH379" i="2"/>
  <c r="AZ379" i="2"/>
  <c r="AY379" i="2"/>
  <c r="AX379" i="2"/>
  <c r="AW379" i="2"/>
  <c r="AV379" i="2"/>
  <c r="AU379" i="2"/>
  <c r="AT379" i="2"/>
  <c r="AS379" i="2"/>
  <c r="AR379" i="2"/>
  <c r="AQ379" i="2"/>
  <c r="AP379" i="2"/>
  <c r="AO379" i="2"/>
  <c r="AM379" i="2"/>
  <c r="AL379" i="2"/>
  <c r="AK379" i="2"/>
  <c r="AJ379" i="2"/>
  <c r="AI379" i="2"/>
  <c r="AH379" i="2"/>
  <c r="AG379" i="2"/>
  <c r="AF379" i="2"/>
  <c r="AE379" i="2"/>
  <c r="AD379" i="2"/>
  <c r="AC379" i="2"/>
  <c r="AB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DU369" i="2"/>
  <c r="DV369" i="2" s="1"/>
  <c r="DS369" i="2"/>
  <c r="DT369" i="2" s="1"/>
  <c r="DR369" i="2"/>
  <c r="DQ369" i="2"/>
  <c r="DP369" i="2"/>
  <c r="BG369" i="2"/>
  <c r="DW369" i="2" s="1"/>
  <c r="DX369" i="2" s="1"/>
  <c r="BM368" i="2"/>
  <c r="BL368" i="2"/>
  <c r="BK368" i="2"/>
  <c r="BJ368" i="2"/>
  <c r="BI368" i="2"/>
  <c r="BH368" i="2"/>
  <c r="BG368" i="2"/>
  <c r="BF368" i="2"/>
  <c r="BE368" i="2"/>
  <c r="BD368" i="2"/>
  <c r="BC368" i="2"/>
  <c r="BB368" i="2"/>
  <c r="AZ368" i="2"/>
  <c r="AZ358" i="2" s="1"/>
  <c r="AY368" i="2"/>
  <c r="AX368" i="2"/>
  <c r="AW368" i="2"/>
  <c r="AV368" i="2"/>
  <c r="AU368" i="2"/>
  <c r="AT368" i="2"/>
  <c r="AS368" i="2"/>
  <c r="AR368" i="2"/>
  <c r="AQ368" i="2"/>
  <c r="AP368" i="2"/>
  <c r="AO368" i="2"/>
  <c r="AM368" i="2"/>
  <c r="AL368" i="2"/>
  <c r="AK368" i="2"/>
  <c r="AJ368" i="2"/>
  <c r="AI368" i="2"/>
  <c r="AH368" i="2"/>
  <c r="AG368" i="2"/>
  <c r="AF368" i="2"/>
  <c r="AE368" i="2"/>
  <c r="AD368" i="2"/>
  <c r="AC368" i="2"/>
  <c r="AB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DS358" i="2"/>
  <c r="DT358" i="2" s="1"/>
  <c r="DQ358" i="2"/>
  <c r="DR358" i="2" s="1"/>
  <c r="DP358" i="2"/>
  <c r="BG358" i="2"/>
  <c r="BF358" i="2"/>
  <c r="BE358" i="2"/>
  <c r="DW358" i="2" s="1"/>
  <c r="DX358" i="2" s="1"/>
  <c r="AX358" i="2"/>
  <c r="DU358" i="2" s="1"/>
  <c r="DV358" i="2" s="1"/>
  <c r="BM357" i="2"/>
  <c r="BL357" i="2"/>
  <c r="BK357" i="2"/>
  <c r="BJ357" i="2"/>
  <c r="BI357" i="2"/>
  <c r="BH357" i="2"/>
  <c r="BG357" i="2"/>
  <c r="BF357" i="2"/>
  <c r="BE357" i="2"/>
  <c r="BD357" i="2"/>
  <c r="BC357" i="2"/>
  <c r="BB357" i="2"/>
  <c r="AZ357" i="2"/>
  <c r="AY357" i="2"/>
  <c r="AX357" i="2"/>
  <c r="AW357" i="2"/>
  <c r="AV357" i="2"/>
  <c r="AU357" i="2"/>
  <c r="AT357" i="2"/>
  <c r="AS357" i="2"/>
  <c r="AR357" i="2"/>
  <c r="AQ357" i="2"/>
  <c r="AP357" i="2"/>
  <c r="AO357" i="2"/>
  <c r="AM357" i="2"/>
  <c r="AL357" i="2"/>
  <c r="AK357" i="2"/>
  <c r="AJ357" i="2"/>
  <c r="AI357" i="2"/>
  <c r="AH357" i="2"/>
  <c r="AG357" i="2"/>
  <c r="AF357" i="2"/>
  <c r="AE357" i="2"/>
  <c r="AD357" i="2"/>
  <c r="AC357" i="2"/>
  <c r="AB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DV347" i="2"/>
  <c r="DU347" i="2"/>
  <c r="DT347" i="2"/>
  <c r="DS347" i="2"/>
  <c r="DQ347" i="2"/>
  <c r="DP347" i="2"/>
  <c r="DR347" i="2" s="1"/>
  <c r="BG347" i="2"/>
  <c r="BD347" i="2"/>
  <c r="BC347" i="2"/>
  <c r="BB347" i="2"/>
  <c r="AZ347" i="2"/>
  <c r="AY347" i="2"/>
  <c r="AX347" i="2"/>
  <c r="BP351" i="2" s="1"/>
  <c r="BP349" i="2" s="1"/>
  <c r="BM346" i="2"/>
  <c r="BL346" i="2"/>
  <c r="BK346" i="2"/>
  <c r="BK336" i="2" s="1"/>
  <c r="BJ346" i="2"/>
  <c r="BI346" i="2"/>
  <c r="BH346" i="2"/>
  <c r="BG346" i="2"/>
  <c r="BF346" i="2"/>
  <c r="BE346" i="2"/>
  <c r="BD346" i="2"/>
  <c r="BC346" i="2"/>
  <c r="AZ346" i="2"/>
  <c r="AY346" i="2"/>
  <c r="AX346" i="2"/>
  <c r="AW346" i="2"/>
  <c r="AV346" i="2"/>
  <c r="AU346" i="2"/>
  <c r="AT346" i="2"/>
  <c r="AS346" i="2"/>
  <c r="AR346" i="2"/>
  <c r="AQ346" i="2"/>
  <c r="AP346" i="2"/>
  <c r="AO346" i="2"/>
  <c r="AM346" i="2"/>
  <c r="AL346" i="2"/>
  <c r="AK346" i="2"/>
  <c r="AJ346" i="2"/>
  <c r="AI346" i="2"/>
  <c r="AH346" i="2"/>
  <c r="AG346" i="2"/>
  <c r="AF346" i="2"/>
  <c r="AE346" i="2"/>
  <c r="AD346" i="2"/>
  <c r="AC346" i="2"/>
  <c r="AB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DU336" i="2"/>
  <c r="DV336" i="2" s="1"/>
  <c r="DS336" i="2"/>
  <c r="DQ336" i="2"/>
  <c r="DR336" i="2" s="1"/>
  <c r="DP336" i="2"/>
  <c r="BM336" i="2"/>
  <c r="BL336" i="2"/>
  <c r="BG336" i="2"/>
  <c r="BF336" i="2"/>
  <c r="BE336" i="2"/>
  <c r="BD336" i="2"/>
  <c r="BC336" i="2"/>
  <c r="DW336" i="2" s="1"/>
  <c r="DX336" i="2" s="1"/>
  <c r="BM335" i="2"/>
  <c r="BM325" i="2" s="1"/>
  <c r="BL335" i="2"/>
  <c r="BK335" i="2"/>
  <c r="BJ335" i="2"/>
  <c r="BI335" i="2"/>
  <c r="BH335" i="2"/>
  <c r="BG335" i="2"/>
  <c r="BF335" i="2"/>
  <c r="BF325" i="2" s="1"/>
  <c r="BE335" i="2"/>
  <c r="BD335" i="2"/>
  <c r="BC335" i="2"/>
  <c r="AZ335" i="2"/>
  <c r="AY335" i="2"/>
  <c r="AX335" i="2"/>
  <c r="AW335" i="2"/>
  <c r="AX325" i="2" s="1"/>
  <c r="DU325" i="2" s="1"/>
  <c r="AV335" i="2"/>
  <c r="AU335" i="2"/>
  <c r="AT335" i="2"/>
  <c r="AS335" i="2"/>
  <c r="AR335" i="2"/>
  <c r="AQ335" i="2"/>
  <c r="AP335" i="2"/>
  <c r="AO335" i="2"/>
  <c r="AM335" i="2"/>
  <c r="AL335" i="2"/>
  <c r="AK335" i="2"/>
  <c r="AJ335" i="2"/>
  <c r="AI335" i="2"/>
  <c r="AH335" i="2"/>
  <c r="AG335" i="2"/>
  <c r="AF335" i="2"/>
  <c r="AE335" i="2"/>
  <c r="AD335" i="2"/>
  <c r="AC335" i="2"/>
  <c r="AB335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DS325" i="2"/>
  <c r="DT325" i="2" s="1"/>
  <c r="DQ325" i="2"/>
  <c r="DR325" i="2" s="1"/>
  <c r="DP325" i="2"/>
  <c r="BL325" i="2"/>
  <c r="BK325" i="2"/>
  <c r="BG325" i="2"/>
  <c r="BE325" i="2"/>
  <c r="BD325" i="2"/>
  <c r="BC325" i="2"/>
  <c r="BM324" i="2"/>
  <c r="BL324" i="2"/>
  <c r="BL314" i="2" s="1"/>
  <c r="BK324" i="2"/>
  <c r="BK314" i="2" s="1"/>
  <c r="BJ324" i="2"/>
  <c r="BI324" i="2"/>
  <c r="BH324" i="2"/>
  <c r="BG324" i="2"/>
  <c r="BF324" i="2"/>
  <c r="BE324" i="2"/>
  <c r="BD324" i="2"/>
  <c r="DW324" i="2" s="1"/>
  <c r="DX324" i="2" s="1"/>
  <c r="AZ324" i="2"/>
  <c r="AY324" i="2"/>
  <c r="AX324" i="2"/>
  <c r="AW324" i="2"/>
  <c r="AV324" i="2"/>
  <c r="AU324" i="2"/>
  <c r="AT324" i="2"/>
  <c r="AS324" i="2"/>
  <c r="AR324" i="2"/>
  <c r="AQ324" i="2"/>
  <c r="AP324" i="2"/>
  <c r="AO324" i="2"/>
  <c r="AM324" i="2"/>
  <c r="AL324" i="2"/>
  <c r="AK324" i="2"/>
  <c r="AJ324" i="2"/>
  <c r="AI324" i="2"/>
  <c r="AH324" i="2"/>
  <c r="AG324" i="2"/>
  <c r="AF324" i="2"/>
  <c r="AE324" i="2"/>
  <c r="AD324" i="2"/>
  <c r="AC324" i="2"/>
  <c r="AB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BP317" i="2"/>
  <c r="BP315" i="2"/>
  <c r="DU314" i="2"/>
  <c r="DS314" i="2"/>
  <c r="DQ314" i="2"/>
  <c r="DR314" i="2" s="1"/>
  <c r="DP314" i="2"/>
  <c r="BM314" i="2"/>
  <c r="BG314" i="2"/>
  <c r="BF314" i="2"/>
  <c r="BE314" i="2"/>
  <c r="BC314" i="2"/>
  <c r="BM313" i="2"/>
  <c r="BL313" i="2"/>
  <c r="BK313" i="2"/>
  <c r="BJ313" i="2"/>
  <c r="BI313" i="2"/>
  <c r="BI303" i="2" s="1"/>
  <c r="BH313" i="2"/>
  <c r="BH303" i="2" s="1"/>
  <c r="BG313" i="2"/>
  <c r="BF313" i="2"/>
  <c r="BE313" i="2"/>
  <c r="BD313" i="2"/>
  <c r="BC313" i="2"/>
  <c r="AZ313" i="2"/>
  <c r="AY313" i="2"/>
  <c r="AY303" i="2" s="1"/>
  <c r="AX313" i="2"/>
  <c r="AW313" i="2"/>
  <c r="AV313" i="2"/>
  <c r="AU313" i="2"/>
  <c r="AT313" i="2"/>
  <c r="AS313" i="2"/>
  <c r="AR313" i="2"/>
  <c r="AQ313" i="2"/>
  <c r="AP313" i="2"/>
  <c r="AO313" i="2"/>
  <c r="AM313" i="2"/>
  <c r="AL313" i="2"/>
  <c r="AK313" i="2"/>
  <c r="AJ313" i="2"/>
  <c r="AI313" i="2"/>
  <c r="AH313" i="2"/>
  <c r="AG313" i="2"/>
  <c r="AF313" i="2"/>
  <c r="AE313" i="2"/>
  <c r="AD313" i="2"/>
  <c r="AC313" i="2"/>
  <c r="AB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DS303" i="2"/>
  <c r="DT303" i="2" s="1"/>
  <c r="DQ303" i="2"/>
  <c r="DP303" i="2"/>
  <c r="BM303" i="2"/>
  <c r="BL303" i="2"/>
  <c r="BK303" i="2"/>
  <c r="BJ303" i="2"/>
  <c r="BG303" i="2"/>
  <c r="BF303" i="2"/>
  <c r="BE303" i="2"/>
  <c r="BD303" i="2"/>
  <c r="BC303" i="2"/>
  <c r="AZ303" i="2"/>
  <c r="BM302" i="2"/>
  <c r="BL302" i="2"/>
  <c r="BK302" i="2"/>
  <c r="BJ302" i="2"/>
  <c r="BI302" i="2"/>
  <c r="BH302" i="2"/>
  <c r="BG302" i="2"/>
  <c r="BF302" i="2"/>
  <c r="BE302" i="2"/>
  <c r="BD302" i="2"/>
  <c r="BC302" i="2"/>
  <c r="BC292" i="2" s="1"/>
  <c r="BB302" i="2"/>
  <c r="BB292" i="2" s="1"/>
  <c r="DW292" i="2" s="1"/>
  <c r="AZ302" i="2"/>
  <c r="AY302" i="2"/>
  <c r="AX302" i="2"/>
  <c r="AW302" i="2"/>
  <c r="AV302" i="2"/>
  <c r="AU302" i="2"/>
  <c r="AT302" i="2"/>
  <c r="AS302" i="2"/>
  <c r="AR302" i="2"/>
  <c r="AQ302" i="2"/>
  <c r="AP302" i="2"/>
  <c r="AO302" i="2"/>
  <c r="AM302" i="2"/>
  <c r="AL302" i="2"/>
  <c r="AK302" i="2"/>
  <c r="AJ302" i="2"/>
  <c r="AI302" i="2"/>
  <c r="AH302" i="2"/>
  <c r="AG302" i="2"/>
  <c r="AF302" i="2"/>
  <c r="AE302" i="2"/>
  <c r="AD302" i="2"/>
  <c r="AC302" i="2"/>
  <c r="AB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DS292" i="2"/>
  <c r="DT292" i="2" s="1"/>
  <c r="DR292" i="2"/>
  <c r="DQ292" i="2"/>
  <c r="DP292" i="2"/>
  <c r="BG292" i="2"/>
  <c r="AZ292" i="2"/>
  <c r="AX292" i="2"/>
  <c r="BH291" i="2"/>
  <c r="BG291" i="2"/>
  <c r="BF291" i="2"/>
  <c r="BE291" i="2"/>
  <c r="BD291" i="2"/>
  <c r="BC291" i="2"/>
  <c r="BB291" i="2"/>
  <c r="AZ291" i="2"/>
  <c r="AY291" i="2"/>
  <c r="AX291" i="2"/>
  <c r="AW291" i="2"/>
  <c r="AV291" i="2"/>
  <c r="AU291" i="2"/>
  <c r="AT291" i="2"/>
  <c r="AS291" i="2"/>
  <c r="AR291" i="2"/>
  <c r="AQ291" i="2"/>
  <c r="AP291" i="2"/>
  <c r="AO291" i="2"/>
  <c r="AM291" i="2"/>
  <c r="AL291" i="2"/>
  <c r="AK291" i="2"/>
  <c r="AJ291" i="2"/>
  <c r="AI291" i="2"/>
  <c r="AH291" i="2"/>
  <c r="AG291" i="2"/>
  <c r="AF291" i="2"/>
  <c r="AE291" i="2"/>
  <c r="AD291" i="2"/>
  <c r="AC291" i="2"/>
  <c r="AB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DT281" i="2"/>
  <c r="DS281" i="2"/>
  <c r="DQ281" i="2"/>
  <c r="DR281" i="2" s="1"/>
  <c r="DP281" i="2"/>
  <c r="BG281" i="2"/>
  <c r="BC281" i="2"/>
  <c r="BB281" i="2"/>
  <c r="AZ281" i="2"/>
  <c r="BM280" i="2"/>
  <c r="BL280" i="2"/>
  <c r="BK280" i="2"/>
  <c r="BJ280" i="2"/>
  <c r="BI280" i="2"/>
  <c r="BH280" i="2"/>
  <c r="BG280" i="2"/>
  <c r="BF280" i="2"/>
  <c r="BE280" i="2"/>
  <c r="BD280" i="2"/>
  <c r="BC280" i="2"/>
  <c r="BC270" i="2" s="1"/>
  <c r="BB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DT270" i="2"/>
  <c r="DS270" i="2"/>
  <c r="DQ270" i="2"/>
  <c r="DR270" i="2" s="1"/>
  <c r="DP270" i="2"/>
  <c r="BG270" i="2"/>
  <c r="BB270" i="2"/>
  <c r="AZ270" i="2"/>
  <c r="AY270" i="2"/>
  <c r="AX270" i="2"/>
  <c r="BJ269" i="2"/>
  <c r="BI269" i="2"/>
  <c r="BH269" i="2"/>
  <c r="BG269" i="2"/>
  <c r="BF269" i="2"/>
  <c r="BE269" i="2"/>
  <c r="BD269" i="2"/>
  <c r="BC269" i="2"/>
  <c r="BB269" i="2"/>
  <c r="AZ269" i="2"/>
  <c r="AY269" i="2"/>
  <c r="AX269" i="2"/>
  <c r="AW269" i="2"/>
  <c r="AX259" i="2" s="1"/>
  <c r="DU259" i="2" s="1"/>
  <c r="DV259" i="2" s="1"/>
  <c r="AV269" i="2"/>
  <c r="AU269" i="2"/>
  <c r="AT269" i="2"/>
  <c r="AS269" i="2"/>
  <c r="AR269" i="2"/>
  <c r="AQ269" i="2"/>
  <c r="AP269" i="2"/>
  <c r="AO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BP263" i="2"/>
  <c r="BP261" i="2" s="1"/>
  <c r="DS259" i="2"/>
  <c r="DR259" i="2"/>
  <c r="DQ259" i="2"/>
  <c r="DT259" i="2" s="1"/>
  <c r="DP259" i="2"/>
  <c r="BR259" i="2"/>
  <c r="BG259" i="2"/>
  <c r="BF259" i="2"/>
  <c r="BE259" i="2"/>
  <c r="BC259" i="2"/>
  <c r="BC619" i="2" s="1"/>
  <c r="BB259" i="2"/>
  <c r="BB619" i="2" s="1"/>
  <c r="BJ258" i="2"/>
  <c r="BI258" i="2"/>
  <c r="BH258" i="2"/>
  <c r="BD258" i="2"/>
  <c r="BC258" i="2"/>
  <c r="BB258" i="2"/>
  <c r="AZ258" i="2"/>
  <c r="AY258" i="2"/>
  <c r="AX258" i="2"/>
  <c r="AX248" i="2" s="1"/>
  <c r="BP254" i="2" s="1"/>
  <c r="AW258" i="2"/>
  <c r="AV258" i="2"/>
  <c r="AU258" i="2"/>
  <c r="AT258" i="2"/>
  <c r="AS258" i="2"/>
  <c r="AR258" i="2"/>
  <c r="AQ258" i="2"/>
  <c r="AP258" i="2"/>
  <c r="AO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BG256" i="2"/>
  <c r="BG258" i="2" s="1"/>
  <c r="BF256" i="2"/>
  <c r="BF258" i="2" s="1"/>
  <c r="BE256" i="2"/>
  <c r="BE258" i="2" s="1"/>
  <c r="AY251" i="2"/>
  <c r="AZ250" i="2"/>
  <c r="DS248" i="2"/>
  <c r="DT248" i="2" s="1"/>
  <c r="DR248" i="2"/>
  <c r="DQ248" i="2"/>
  <c r="DP248" i="2"/>
  <c r="BF248" i="2"/>
  <c r="BE248" i="2"/>
  <c r="BG246" i="2"/>
  <c r="DB240" i="2"/>
  <c r="CQ240" i="2"/>
  <c r="CO240" i="2"/>
  <c r="CB240" i="2"/>
  <c r="BQ240" i="2"/>
  <c r="BO240" i="2"/>
  <c r="AX240" i="2"/>
  <c r="AS240" i="2"/>
  <c r="AR240" i="2"/>
  <c r="AQ240" i="2"/>
  <c r="AP240" i="2"/>
  <c r="AO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DC239" i="2"/>
  <c r="CR239" i="2"/>
  <c r="CQ239" i="2"/>
  <c r="CP239" i="2"/>
  <c r="CP240" i="2" s="1"/>
  <c r="CC239" i="2"/>
  <c r="CC240" i="2" s="1"/>
  <c r="BQ239" i="2"/>
  <c r="BR239" i="2" s="1"/>
  <c r="BP239" i="2"/>
  <c r="BP240" i="2" s="1"/>
  <c r="BG239" i="2"/>
  <c r="AZ239" i="2"/>
  <c r="AY239" i="2"/>
  <c r="AY240" i="2" s="1"/>
  <c r="AT239" i="2"/>
  <c r="AT240" i="2" s="1"/>
  <c r="BM235" i="2"/>
  <c r="BL235" i="2"/>
  <c r="BK235" i="2"/>
  <c r="BJ235" i="2"/>
  <c r="BI235" i="2"/>
  <c r="BH235" i="2"/>
  <c r="BG235" i="2"/>
  <c r="BF235" i="2"/>
  <c r="BN235" i="2" s="1"/>
  <c r="BE235" i="2"/>
  <c r="BD235" i="2"/>
  <c r="BC235" i="2"/>
  <c r="BB235" i="2"/>
  <c r="DM234" i="2"/>
  <c r="DL234" i="2"/>
  <c r="DK234" i="2"/>
  <c r="DJ234" i="2"/>
  <c r="DI234" i="2"/>
  <c r="DH234" i="2"/>
  <c r="DG234" i="2"/>
  <c r="DF234" i="2"/>
  <c r="DE234" i="2"/>
  <c r="DD234" i="2"/>
  <c r="DC234" i="2"/>
  <c r="DB234" i="2"/>
  <c r="CZ234" i="2"/>
  <c r="CY234" i="2"/>
  <c r="CX234" i="2"/>
  <c r="CW234" i="2"/>
  <c r="CV234" i="2"/>
  <c r="CU234" i="2"/>
  <c r="CT234" i="2"/>
  <c r="CS234" i="2"/>
  <c r="CR234" i="2"/>
  <c r="CQ234" i="2"/>
  <c r="CP234" i="2"/>
  <c r="CO234" i="2"/>
  <c r="DA234" i="2" s="1"/>
  <c r="CM234" i="2"/>
  <c r="CL234" i="2"/>
  <c r="CK234" i="2"/>
  <c r="CJ234" i="2"/>
  <c r="CI234" i="2"/>
  <c r="CH234" i="2"/>
  <c r="CG234" i="2"/>
  <c r="CF234" i="2"/>
  <c r="CN234" i="2" s="1"/>
  <c r="EE234" i="2" s="1"/>
  <c r="CE234" i="2"/>
  <c r="CD234" i="2"/>
  <c r="CC234" i="2"/>
  <c r="CB234" i="2"/>
  <c r="BZ234" i="2"/>
  <c r="BY234" i="2"/>
  <c r="BX234" i="2"/>
  <c r="BW234" i="2"/>
  <c r="BV234" i="2"/>
  <c r="BU234" i="2"/>
  <c r="BT234" i="2"/>
  <c r="BS234" i="2"/>
  <c r="BR234" i="2"/>
  <c r="BQ234" i="2"/>
  <c r="BP234" i="2"/>
  <c r="DY234" i="2" s="1"/>
  <c r="DZ234" i="2" s="1"/>
  <c r="BO234" i="2"/>
  <c r="BM234" i="2"/>
  <c r="BL234" i="2"/>
  <c r="BK234" i="2"/>
  <c r="BJ234" i="2"/>
  <c r="BI234" i="2"/>
  <c r="BH234" i="2"/>
  <c r="DW234" i="2" s="1"/>
  <c r="BG234" i="2"/>
  <c r="BF234" i="2"/>
  <c r="BN234" i="2" s="1"/>
  <c r="BE234" i="2"/>
  <c r="BD234" i="2"/>
  <c r="BC234" i="2"/>
  <c r="BB234" i="2"/>
  <c r="AZ234" i="2"/>
  <c r="AY234" i="2"/>
  <c r="AW234" i="2"/>
  <c r="AV234" i="2"/>
  <c r="AT234" i="2"/>
  <c r="AS234" i="2"/>
  <c r="AQ234" i="2"/>
  <c r="AP234" i="2"/>
  <c r="AO234" i="2"/>
  <c r="AM234" i="2"/>
  <c r="AK234" i="2"/>
  <c r="AJ234" i="2"/>
  <c r="AI234" i="2"/>
  <c r="AH234" i="2"/>
  <c r="AG234" i="2"/>
  <c r="AF234" i="2"/>
  <c r="AE234" i="2"/>
  <c r="AD234" i="2"/>
  <c r="AC234" i="2"/>
  <c r="AB234" i="2"/>
  <c r="A234" i="2"/>
  <c r="BM233" i="2"/>
  <c r="BL233" i="2"/>
  <c r="BK233" i="2"/>
  <c r="BJ233" i="2"/>
  <c r="BI233" i="2"/>
  <c r="BH233" i="2"/>
  <c r="BG233" i="2"/>
  <c r="BF233" i="2"/>
  <c r="BE233" i="2"/>
  <c r="BD233" i="2"/>
  <c r="BN233" i="2" s="1"/>
  <c r="BC233" i="2"/>
  <c r="BB233" i="2"/>
  <c r="AZ233" i="2"/>
  <c r="AY233" i="2"/>
  <c r="AX233" i="2"/>
  <c r="AW233" i="2"/>
  <c r="AV233" i="2"/>
  <c r="AU233" i="2"/>
  <c r="AT233" i="2"/>
  <c r="AS233" i="2"/>
  <c r="AQ233" i="2"/>
  <c r="AP233" i="2"/>
  <c r="AO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233" i="2"/>
  <c r="BG232" i="2"/>
  <c r="BF232" i="2"/>
  <c r="BE232" i="2"/>
  <c r="BD232" i="2"/>
  <c r="BC232" i="2"/>
  <c r="BB232" i="2"/>
  <c r="AZ232" i="2"/>
  <c r="AY232" i="2"/>
  <c r="AX232" i="2"/>
  <c r="AW232" i="2"/>
  <c r="AV232" i="2"/>
  <c r="AU232" i="2"/>
  <c r="AT232" i="2"/>
  <c r="AS232" i="2"/>
  <c r="AR232" i="2"/>
  <c r="AP232" i="2"/>
  <c r="AO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232" i="2"/>
  <c r="BG231" i="2"/>
  <c r="BF231" i="2"/>
  <c r="BE231" i="2"/>
  <c r="BD231" i="2"/>
  <c r="BC231" i="2"/>
  <c r="BB231" i="2"/>
  <c r="AZ231" i="2"/>
  <c r="AY231" i="2"/>
  <c r="AX231" i="2"/>
  <c r="AW231" i="2"/>
  <c r="AV231" i="2"/>
  <c r="AU231" i="2"/>
  <c r="AT231" i="2"/>
  <c r="AS231" i="2"/>
  <c r="AR231" i="2"/>
  <c r="AP231" i="2"/>
  <c r="AO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231" i="2"/>
  <c r="BG230" i="2"/>
  <c r="BF230" i="2"/>
  <c r="BE230" i="2"/>
  <c r="BD230" i="2"/>
  <c r="BC230" i="2"/>
  <c r="BB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DU230" i="2" s="1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BG229" i="2"/>
  <c r="BF229" i="2"/>
  <c r="BE229" i="2"/>
  <c r="BD229" i="2"/>
  <c r="BC229" i="2"/>
  <c r="BB229" i="2"/>
  <c r="AZ229" i="2"/>
  <c r="AY229" i="2"/>
  <c r="AX229" i="2"/>
  <c r="AW229" i="2"/>
  <c r="AV229" i="2"/>
  <c r="AU229" i="2"/>
  <c r="AT229" i="2"/>
  <c r="AP229" i="2"/>
  <c r="AO229" i="2"/>
  <c r="AM229" i="2"/>
  <c r="AL229" i="2"/>
  <c r="AK229" i="2"/>
  <c r="AJ229" i="2"/>
  <c r="AI229" i="2"/>
  <c r="AG229" i="2"/>
  <c r="AF229" i="2"/>
  <c r="AE229" i="2"/>
  <c r="AD229" i="2"/>
  <c r="AC229" i="2"/>
  <c r="AB229" i="2"/>
  <c r="BG228" i="2"/>
  <c r="BF228" i="2"/>
  <c r="BF236" i="2" s="1"/>
  <c r="BE228" i="2"/>
  <c r="BD228" i="2"/>
  <c r="BD236" i="2" s="1"/>
  <c r="BC228" i="2"/>
  <c r="BC236" i="2" s="1"/>
  <c r="BB228" i="2"/>
  <c r="AZ228" i="2"/>
  <c r="AZ236" i="2" s="1"/>
  <c r="AY228" i="2"/>
  <c r="AX228" i="2"/>
  <c r="AW228" i="2"/>
  <c r="AV228" i="2"/>
  <c r="AV236" i="2" s="1"/>
  <c r="AU228" i="2"/>
  <c r="AS228" i="2"/>
  <c r="AR228" i="2"/>
  <c r="AP228" i="2"/>
  <c r="AP236" i="2" s="1"/>
  <c r="AO228" i="2"/>
  <c r="AM228" i="2"/>
  <c r="AL228" i="2"/>
  <c r="AK228" i="2"/>
  <c r="AK236" i="2" s="1"/>
  <c r="AJ228" i="2"/>
  <c r="AI228" i="2"/>
  <c r="AI236" i="2" s="1"/>
  <c r="AH228" i="2"/>
  <c r="AG228" i="2"/>
  <c r="AG236" i="2" s="1"/>
  <c r="AF228" i="2"/>
  <c r="AE228" i="2"/>
  <c r="AD228" i="2"/>
  <c r="AC228" i="2"/>
  <c r="AB228" i="2"/>
  <c r="AB236" i="2" s="1"/>
  <c r="DN225" i="2"/>
  <c r="DA225" i="2"/>
  <c r="CN225" i="2"/>
  <c r="CA225" i="2"/>
  <c r="CA226" i="2" s="1"/>
  <c r="DU224" i="2"/>
  <c r="DN224" i="2"/>
  <c r="DA224" i="2"/>
  <c r="CN224" i="2"/>
  <c r="CA224" i="2"/>
  <c r="BA224" i="2"/>
  <c r="BA225" i="2" s="1"/>
  <c r="AZ224" i="2"/>
  <c r="AZ225" i="2" s="1"/>
  <c r="AY224" i="2"/>
  <c r="AY225" i="2" s="1"/>
  <c r="AX224" i="2"/>
  <c r="AX225" i="2" s="1"/>
  <c r="AW224" i="2"/>
  <c r="AW225" i="2" s="1"/>
  <c r="AV224" i="2"/>
  <c r="AV225" i="2" s="1"/>
  <c r="AU224" i="2"/>
  <c r="AU225" i="2" s="1"/>
  <c r="AT224" i="2"/>
  <c r="AT225" i="2" s="1"/>
  <c r="AS224" i="2"/>
  <c r="AS225" i="2" s="1"/>
  <c r="AR224" i="2"/>
  <c r="AR225" i="2" s="1"/>
  <c r="AQ224" i="2"/>
  <c r="AQ225" i="2" s="1"/>
  <c r="DU225" i="2" s="1"/>
  <c r="AP224" i="2"/>
  <c r="AP225" i="2" s="1"/>
  <c r="AO224" i="2"/>
  <c r="AO225" i="2" s="1"/>
  <c r="DU223" i="2"/>
  <c r="DN223" i="2"/>
  <c r="DA223" i="2"/>
  <c r="CN223" i="2"/>
  <c r="CA223" i="2"/>
  <c r="EP222" i="2"/>
  <c r="EO222" i="2"/>
  <c r="EN222" i="2"/>
  <c r="EM222" i="2"/>
  <c r="EH222" i="2"/>
  <c r="DN222" i="2"/>
  <c r="DN226" i="2" s="1"/>
  <c r="DA222" i="2"/>
  <c r="CN222" i="2"/>
  <c r="CN226" i="2" s="1"/>
  <c r="CA222" i="2"/>
  <c r="BL222" i="2"/>
  <c r="BK222" i="2"/>
  <c r="BJ222" i="2"/>
  <c r="BI222" i="2"/>
  <c r="BD222" i="2"/>
  <c r="BC222" i="2"/>
  <c r="DW222" i="2" s="1"/>
  <c r="EL222" i="2" s="1"/>
  <c r="BB222" i="2"/>
  <c r="BA222" i="2"/>
  <c r="AV222" i="2"/>
  <c r="AU222" i="2"/>
  <c r="AT222" i="2"/>
  <c r="AS222" i="2"/>
  <c r="ES221" i="2"/>
  <c r="ET221" i="2" s="1"/>
  <c r="EP221" i="2"/>
  <c r="EO221" i="2"/>
  <c r="EN221" i="2"/>
  <c r="EM221" i="2"/>
  <c r="EK221" i="2"/>
  <c r="EJ221" i="2"/>
  <c r="ER221" i="2" s="1"/>
  <c r="EH221" i="2"/>
  <c r="DN221" i="2"/>
  <c r="DA221" i="2"/>
  <c r="CN221" i="2"/>
  <c r="CA221" i="2"/>
  <c r="BM221" i="2"/>
  <c r="BM222" i="2" s="1"/>
  <c r="BL221" i="2"/>
  <c r="BK221" i="2"/>
  <c r="BJ221" i="2"/>
  <c r="BI221" i="2"/>
  <c r="BH221" i="2"/>
  <c r="BH222" i="2" s="1"/>
  <c r="BG221" i="2"/>
  <c r="BG222" i="2" s="1"/>
  <c r="BF221" i="2"/>
  <c r="BF222" i="2" s="1"/>
  <c r="BE221" i="2"/>
  <c r="BE222" i="2" s="1"/>
  <c r="BD221" i="2"/>
  <c r="BC221" i="2"/>
  <c r="BN221" i="2" s="1"/>
  <c r="BB221" i="2"/>
  <c r="BA221" i="2"/>
  <c r="AZ221" i="2"/>
  <c r="AZ222" i="2" s="1"/>
  <c r="AY221" i="2"/>
  <c r="AY222" i="2" s="1"/>
  <c r="AX221" i="2"/>
  <c r="AX222" i="2" s="1"/>
  <c r="AW221" i="2"/>
  <c r="AW222" i="2" s="1"/>
  <c r="AV221" i="2"/>
  <c r="AU221" i="2"/>
  <c r="AT221" i="2"/>
  <c r="AS221" i="2"/>
  <c r="AR221" i="2"/>
  <c r="AR222" i="2" s="1"/>
  <c r="AQ221" i="2"/>
  <c r="AQ222" i="2" s="1"/>
  <c r="AP221" i="2"/>
  <c r="AP222" i="2" s="1"/>
  <c r="AO221" i="2"/>
  <c r="AO222" i="2" s="1"/>
  <c r="EN220" i="2"/>
  <c r="EM220" i="2"/>
  <c r="EK220" i="2"/>
  <c r="ES220" i="2" s="1"/>
  <c r="ET220" i="2" s="1"/>
  <c r="EJ220" i="2"/>
  <c r="ER220" i="2" s="1"/>
  <c r="EH220" i="2"/>
  <c r="EE220" i="2"/>
  <c r="EC220" i="2"/>
  <c r="EA220" i="2"/>
  <c r="DY220" i="2"/>
  <c r="DW220" i="2"/>
  <c r="EL220" i="2" s="1"/>
  <c r="DU220" i="2"/>
  <c r="EI220" i="2" s="1"/>
  <c r="DN220" i="2"/>
  <c r="DA220" i="2"/>
  <c r="CN220" i="2"/>
  <c r="CA220" i="2"/>
  <c r="BN220" i="2"/>
  <c r="DW215" i="2"/>
  <c r="DU215" i="2"/>
  <c r="W213" i="2"/>
  <c r="V213" i="2"/>
  <c r="BH212" i="2"/>
  <c r="AR212" i="2"/>
  <c r="AE212" i="2"/>
  <c r="AD212" i="2"/>
  <c r="Z212" i="2"/>
  <c r="AA211" i="2"/>
  <c r="Z211" i="2"/>
  <c r="EH210" i="2"/>
  <c r="AA210" i="2"/>
  <c r="AA209" i="2"/>
  <c r="Z208" i="2"/>
  <c r="Z213" i="2" s="1"/>
  <c r="Y208" i="2"/>
  <c r="Y213" i="2" s="1"/>
  <c r="X208" i="2"/>
  <c r="X213" i="2" s="1"/>
  <c r="W208" i="2"/>
  <c r="V208" i="2"/>
  <c r="U208" i="2"/>
  <c r="U213" i="2" s="1"/>
  <c r="T208" i="2"/>
  <c r="T213" i="2" s="1"/>
  <c r="S208" i="2"/>
  <c r="S213" i="2" s="1"/>
  <c r="R208" i="2"/>
  <c r="R213" i="2" s="1"/>
  <c r="Q208" i="2"/>
  <c r="Q213" i="2" s="1"/>
  <c r="P208" i="2"/>
  <c r="P213" i="2" s="1"/>
  <c r="O208" i="2"/>
  <c r="O213" i="2" s="1"/>
  <c r="M208" i="2"/>
  <c r="M213" i="2" s="1"/>
  <c r="L208" i="2"/>
  <c r="L213" i="2" s="1"/>
  <c r="K208" i="2"/>
  <c r="K213" i="2" s="1"/>
  <c r="J208" i="2"/>
  <c r="J213" i="2" s="1"/>
  <c r="I208" i="2"/>
  <c r="I213" i="2" s="1"/>
  <c r="H208" i="2"/>
  <c r="H213" i="2" s="1"/>
  <c r="G208" i="2"/>
  <c r="G213" i="2" s="1"/>
  <c r="F208" i="2"/>
  <c r="F213" i="2" s="1"/>
  <c r="E208" i="2"/>
  <c r="E213" i="2" s="1"/>
  <c r="D208" i="2"/>
  <c r="D213" i="2" s="1"/>
  <c r="DP213" i="2" s="1"/>
  <c r="C208" i="2"/>
  <c r="C213" i="2" s="1"/>
  <c r="B208" i="2"/>
  <c r="B213" i="2" s="1"/>
  <c r="BM207" i="2"/>
  <c r="BM212" i="2" s="1"/>
  <c r="BL207" i="2"/>
  <c r="BL212" i="2" s="1"/>
  <c r="BK207" i="2"/>
  <c r="BK212" i="2" s="1"/>
  <c r="BJ207" i="2"/>
  <c r="BJ212" i="2" s="1"/>
  <c r="BI207" i="2"/>
  <c r="BI212" i="2" s="1"/>
  <c r="BH207" i="2"/>
  <c r="BG207" i="2"/>
  <c r="BG212" i="2" s="1"/>
  <c r="BF207" i="2"/>
  <c r="BE207" i="2"/>
  <c r="BE212" i="2" s="1"/>
  <c r="BD207" i="2"/>
  <c r="BD212" i="2" s="1"/>
  <c r="BC207" i="2"/>
  <c r="BC212" i="2" s="1"/>
  <c r="BB207" i="2"/>
  <c r="BA207" i="2"/>
  <c r="BA212" i="2" s="1"/>
  <c r="AZ207" i="2"/>
  <c r="AZ212" i="2" s="1"/>
  <c r="AY207" i="2"/>
  <c r="AY212" i="2" s="1"/>
  <c r="AX207" i="2"/>
  <c r="AX212" i="2" s="1"/>
  <c r="AW207" i="2"/>
  <c r="AW212" i="2" s="1"/>
  <c r="AV207" i="2"/>
  <c r="AV212" i="2" s="1"/>
  <c r="AU207" i="2"/>
  <c r="AU212" i="2" s="1"/>
  <c r="AT207" i="2"/>
  <c r="AT212" i="2" s="1"/>
  <c r="AS207" i="2"/>
  <c r="AS212" i="2" s="1"/>
  <c r="AR207" i="2"/>
  <c r="AQ207" i="2"/>
  <c r="AQ212" i="2" s="1"/>
  <c r="AP207" i="2"/>
  <c r="AP212" i="2" s="1"/>
  <c r="AO207" i="2"/>
  <c r="AO212" i="2" s="1"/>
  <c r="AM207" i="2"/>
  <c r="AM212" i="2" s="1"/>
  <c r="AL207" i="2"/>
  <c r="AL212" i="2" s="1"/>
  <c r="AK207" i="2"/>
  <c r="AK212" i="2" s="1"/>
  <c r="AJ207" i="2"/>
  <c r="AJ212" i="2" s="1"/>
  <c r="AI207" i="2"/>
  <c r="AI212" i="2" s="1"/>
  <c r="AH207" i="2"/>
  <c r="AH212" i="2" s="1"/>
  <c r="AG207" i="2"/>
  <c r="AG212" i="2" s="1"/>
  <c r="AF207" i="2"/>
  <c r="AF212" i="2" s="1"/>
  <c r="AE207" i="2"/>
  <c r="AD207" i="2"/>
  <c r="AC207" i="2"/>
  <c r="AC212" i="2" s="1"/>
  <c r="AB207" i="2"/>
  <c r="AB212" i="2" s="1"/>
  <c r="BF206" i="2"/>
  <c r="AU206" i="2"/>
  <c r="AU211" i="2" s="1"/>
  <c r="AK206" i="2"/>
  <c r="AK211" i="2" s="1"/>
  <c r="EP205" i="2"/>
  <c r="EO205" i="2"/>
  <c r="EN205" i="2"/>
  <c r="EM205" i="2"/>
  <c r="EL205" i="2"/>
  <c r="EI205" i="2"/>
  <c r="EH205" i="2"/>
  <c r="AA205" i="2"/>
  <c r="BE204" i="2"/>
  <c r="AA204" i="2"/>
  <c r="AA201" i="2"/>
  <c r="EE200" i="2"/>
  <c r="EC200" i="2"/>
  <c r="EA200" i="2"/>
  <c r="DY200" i="2"/>
  <c r="DW200" i="2"/>
  <c r="DU200" i="2"/>
  <c r="DS200" i="2"/>
  <c r="AN200" i="2"/>
  <c r="AA200" i="2"/>
  <c r="DQ199" i="2"/>
  <c r="AA199" i="2"/>
  <c r="EE198" i="2"/>
  <c r="AN198" i="2"/>
  <c r="AA198" i="2"/>
  <c r="DR197" i="2"/>
  <c r="BE197" i="2"/>
  <c r="AW197" i="2"/>
  <c r="AS197" i="2"/>
  <c r="AO197" i="2"/>
  <c r="AK197" i="2"/>
  <c r="AG197" i="2"/>
  <c r="AC197" i="2"/>
  <c r="Y197" i="2"/>
  <c r="U197" i="2"/>
  <c r="Q197" i="2"/>
  <c r="L197" i="2"/>
  <c r="H197" i="2"/>
  <c r="D197" i="2"/>
  <c r="ES196" i="2"/>
  <c r="ET196" i="2" s="1"/>
  <c r="ER196" i="2"/>
  <c r="EL196" i="2"/>
  <c r="EK196" i="2"/>
  <c r="EI196" i="2"/>
  <c r="DX196" i="2"/>
  <c r="DV196" i="2"/>
  <c r="AN196" i="2"/>
  <c r="AA196" i="2"/>
  <c r="EE195" i="2"/>
  <c r="AN195" i="2"/>
  <c r="AA195" i="2"/>
  <c r="DT194" i="2"/>
  <c r="DT197" i="2" s="1"/>
  <c r="DR194" i="2"/>
  <c r="DQ194" i="2"/>
  <c r="DQ197" i="2" s="1"/>
  <c r="DP194" i="2"/>
  <c r="DP197" i="2" s="1"/>
  <c r="BG194" i="2"/>
  <c r="BF194" i="2"/>
  <c r="BF197" i="2" s="1"/>
  <c r="BE194" i="2"/>
  <c r="BE206" i="2" s="1"/>
  <c r="BE211" i="2" s="1"/>
  <c r="BD194" i="2"/>
  <c r="BD206" i="2" s="1"/>
  <c r="BD211" i="2" s="1"/>
  <c r="BC194" i="2"/>
  <c r="BB194" i="2"/>
  <c r="BB206" i="2" s="1"/>
  <c r="AZ194" i="2"/>
  <c r="AZ206" i="2" s="1"/>
  <c r="AZ211" i="2" s="1"/>
  <c r="AY194" i="2"/>
  <c r="AW194" i="2"/>
  <c r="AW206" i="2" s="1"/>
  <c r="AW211" i="2" s="1"/>
  <c r="AV194" i="2"/>
  <c r="AV206" i="2" s="1"/>
  <c r="AV211" i="2" s="1"/>
  <c r="AU194" i="2"/>
  <c r="AU197" i="2" s="1"/>
  <c r="AT194" i="2"/>
  <c r="AT197" i="2" s="1"/>
  <c r="AS194" i="2"/>
  <c r="AS206" i="2" s="1"/>
  <c r="AS211" i="2" s="1"/>
  <c r="AP194" i="2"/>
  <c r="AP206" i="2" s="1"/>
  <c r="AP211" i="2" s="1"/>
  <c r="AO194" i="2"/>
  <c r="AO206" i="2" s="1"/>
  <c r="AO211" i="2" s="1"/>
  <c r="AM194" i="2"/>
  <c r="AL194" i="2"/>
  <c r="AL206" i="2" s="1"/>
  <c r="AL211" i="2" s="1"/>
  <c r="AK194" i="2"/>
  <c r="AJ194" i="2"/>
  <c r="AJ206" i="2" s="1"/>
  <c r="AJ211" i="2" s="1"/>
  <c r="AI194" i="2"/>
  <c r="AH194" i="2"/>
  <c r="AH206" i="2" s="1"/>
  <c r="AH211" i="2" s="1"/>
  <c r="AG194" i="2"/>
  <c r="AG206" i="2" s="1"/>
  <c r="AG211" i="2" s="1"/>
  <c r="AF194" i="2"/>
  <c r="AF206" i="2" s="1"/>
  <c r="AF211" i="2" s="1"/>
  <c r="AE194" i="2"/>
  <c r="AD194" i="2"/>
  <c r="AD206" i="2" s="1"/>
  <c r="AD211" i="2" s="1"/>
  <c r="AC194" i="2"/>
  <c r="AC206" i="2" s="1"/>
  <c r="AC211" i="2" s="1"/>
  <c r="AB194" i="2"/>
  <c r="AB206" i="2" s="1"/>
  <c r="AB211" i="2" s="1"/>
  <c r="Z194" i="2"/>
  <c r="Z197" i="2" s="1"/>
  <c r="Y194" i="2"/>
  <c r="X194" i="2"/>
  <c r="X197" i="2" s="1"/>
  <c r="W194" i="2"/>
  <c r="W197" i="2" s="1"/>
  <c r="V194" i="2"/>
  <c r="V197" i="2" s="1"/>
  <c r="U194" i="2"/>
  <c r="T194" i="2"/>
  <c r="T197" i="2" s="1"/>
  <c r="S194" i="2"/>
  <c r="S197" i="2" s="1"/>
  <c r="R194" i="2"/>
  <c r="R197" i="2" s="1"/>
  <c r="Q194" i="2"/>
  <c r="P194" i="2"/>
  <c r="P197" i="2" s="1"/>
  <c r="O194" i="2"/>
  <c r="O197" i="2" s="1"/>
  <c r="M194" i="2"/>
  <c r="M197" i="2" s="1"/>
  <c r="L194" i="2"/>
  <c r="K194" i="2"/>
  <c r="K197" i="2" s="1"/>
  <c r="J194" i="2"/>
  <c r="J197" i="2" s="1"/>
  <c r="I194" i="2"/>
  <c r="I197" i="2" s="1"/>
  <c r="H194" i="2"/>
  <c r="G194" i="2"/>
  <c r="G197" i="2" s="1"/>
  <c r="F194" i="2"/>
  <c r="F197" i="2" s="1"/>
  <c r="E194" i="2"/>
  <c r="E197" i="2" s="1"/>
  <c r="D194" i="2"/>
  <c r="C194" i="2"/>
  <c r="C197" i="2" s="1"/>
  <c r="B194" i="2"/>
  <c r="B197" i="2" s="1"/>
  <c r="EP193" i="2"/>
  <c r="EM193" i="2"/>
  <c r="EL193" i="2"/>
  <c r="EK193" i="2"/>
  <c r="ES193" i="2" s="1"/>
  <c r="EJ193" i="2"/>
  <c r="ER193" i="2" s="1"/>
  <c r="EF193" i="2"/>
  <c r="EE193" i="2"/>
  <c r="EO193" i="2" s="1"/>
  <c r="EC193" i="2"/>
  <c r="ED193" i="2" s="1"/>
  <c r="EB193" i="2"/>
  <c r="EA193" i="2"/>
  <c r="EN193" i="2" s="1"/>
  <c r="DY193" i="2"/>
  <c r="DW193" i="2"/>
  <c r="DZ193" i="2" s="1"/>
  <c r="DS193" i="2"/>
  <c r="DN193" i="2"/>
  <c r="DA193" i="2"/>
  <c r="CN193" i="2"/>
  <c r="CA193" i="2"/>
  <c r="BN193" i="2"/>
  <c r="AX193" i="2"/>
  <c r="AX234" i="2" s="1"/>
  <c r="AU193" i="2"/>
  <c r="AU234" i="2" s="1"/>
  <c r="AR193" i="2"/>
  <c r="AR234" i="2" s="1"/>
  <c r="AN193" i="2"/>
  <c r="AA193" i="2"/>
  <c r="ER192" i="2"/>
  <c r="EJ192" i="2"/>
  <c r="EJ194" i="2" s="1"/>
  <c r="DS192" i="2"/>
  <c r="BA192" i="2"/>
  <c r="AQ192" i="2"/>
  <c r="AN192" i="2"/>
  <c r="AA192" i="2"/>
  <c r="AN191" i="2"/>
  <c r="AA191" i="2"/>
  <c r="AN190" i="2"/>
  <c r="AA190" i="2"/>
  <c r="DP189" i="2"/>
  <c r="BF189" i="2"/>
  <c r="AX189" i="2"/>
  <c r="Z189" i="2"/>
  <c r="V189" i="2"/>
  <c r="R189" i="2"/>
  <c r="M189" i="2"/>
  <c r="I189" i="2"/>
  <c r="E189" i="2"/>
  <c r="DT188" i="2"/>
  <c r="DT189" i="2" s="1"/>
  <c r="DR188" i="2"/>
  <c r="DR189" i="2" s="1"/>
  <c r="DQ188" i="2"/>
  <c r="DQ189" i="2" s="1"/>
  <c r="DP188" i="2"/>
  <c r="BG188" i="2"/>
  <c r="BG205" i="2" s="1"/>
  <c r="BG210" i="2" s="1"/>
  <c r="BF188" i="2"/>
  <c r="BF205" i="2" s="1"/>
  <c r="BE188" i="2"/>
  <c r="BE205" i="2" s="1"/>
  <c r="BE210" i="2" s="1"/>
  <c r="BD188" i="2"/>
  <c r="BD205" i="2" s="1"/>
  <c r="BD210" i="2" s="1"/>
  <c r="BC188" i="2"/>
  <c r="BC205" i="2" s="1"/>
  <c r="BC210" i="2" s="1"/>
  <c r="BB188" i="2"/>
  <c r="BB205" i="2" s="1"/>
  <c r="AZ188" i="2"/>
  <c r="AZ205" i="2" s="1"/>
  <c r="AZ210" i="2" s="1"/>
  <c r="AY188" i="2"/>
  <c r="AY205" i="2" s="1"/>
  <c r="AY210" i="2" s="1"/>
  <c r="AX188" i="2"/>
  <c r="AX205" i="2" s="1"/>
  <c r="AX210" i="2" s="1"/>
  <c r="AW188" i="2"/>
  <c r="AW205" i="2" s="1"/>
  <c r="AW210" i="2" s="1"/>
  <c r="AV188" i="2"/>
  <c r="AV205" i="2" s="1"/>
  <c r="AV210" i="2" s="1"/>
  <c r="AU188" i="2"/>
  <c r="AU205" i="2" s="1"/>
  <c r="AU210" i="2" s="1"/>
  <c r="AT188" i="2"/>
  <c r="AT205" i="2" s="1"/>
  <c r="AT210" i="2" s="1"/>
  <c r="AS188" i="2"/>
  <c r="AS205" i="2" s="1"/>
  <c r="AS210" i="2" s="1"/>
  <c r="AP188" i="2"/>
  <c r="AP205" i="2" s="1"/>
  <c r="AP210" i="2" s="1"/>
  <c r="AO188" i="2"/>
  <c r="AO205" i="2" s="1"/>
  <c r="AO210" i="2" s="1"/>
  <c r="AM188" i="2"/>
  <c r="AM205" i="2" s="1"/>
  <c r="AM210" i="2" s="1"/>
  <c r="AL188" i="2"/>
  <c r="AL205" i="2" s="1"/>
  <c r="AL210" i="2" s="1"/>
  <c r="AK188" i="2"/>
  <c r="AK205" i="2" s="1"/>
  <c r="AK210" i="2" s="1"/>
  <c r="AJ188" i="2"/>
  <c r="AJ205" i="2" s="1"/>
  <c r="AJ210" i="2" s="1"/>
  <c r="AI188" i="2"/>
  <c r="AI205" i="2" s="1"/>
  <c r="AI210" i="2" s="1"/>
  <c r="AH188" i="2"/>
  <c r="AH205" i="2" s="1"/>
  <c r="AH210" i="2" s="1"/>
  <c r="AG188" i="2"/>
  <c r="AG205" i="2" s="1"/>
  <c r="AG210" i="2" s="1"/>
  <c r="AF188" i="2"/>
  <c r="AF205" i="2" s="1"/>
  <c r="AF210" i="2" s="1"/>
  <c r="AE188" i="2"/>
  <c r="AD188" i="2"/>
  <c r="AD205" i="2" s="1"/>
  <c r="AD210" i="2" s="1"/>
  <c r="AC188" i="2"/>
  <c r="AC205" i="2" s="1"/>
  <c r="AC210" i="2" s="1"/>
  <c r="AB188" i="2"/>
  <c r="AB205" i="2" s="1"/>
  <c r="Z188" i="2"/>
  <c r="Y188" i="2"/>
  <c r="Y189" i="2" s="1"/>
  <c r="X188" i="2"/>
  <c r="X189" i="2" s="1"/>
  <c r="W188" i="2"/>
  <c r="W189" i="2" s="1"/>
  <c r="V188" i="2"/>
  <c r="U188" i="2"/>
  <c r="U189" i="2" s="1"/>
  <c r="T188" i="2"/>
  <c r="T189" i="2" s="1"/>
  <c r="S188" i="2"/>
  <c r="S189" i="2" s="1"/>
  <c r="R188" i="2"/>
  <c r="Q188" i="2"/>
  <c r="Q189" i="2" s="1"/>
  <c r="P188" i="2"/>
  <c r="P189" i="2" s="1"/>
  <c r="O188" i="2"/>
  <c r="O189" i="2" s="1"/>
  <c r="M188" i="2"/>
  <c r="L188" i="2"/>
  <c r="L189" i="2" s="1"/>
  <c r="K188" i="2"/>
  <c r="K189" i="2" s="1"/>
  <c r="J188" i="2"/>
  <c r="J189" i="2" s="1"/>
  <c r="I188" i="2"/>
  <c r="H188" i="2"/>
  <c r="H189" i="2" s="1"/>
  <c r="G188" i="2"/>
  <c r="G189" i="2" s="1"/>
  <c r="F188" i="2"/>
  <c r="F189" i="2" s="1"/>
  <c r="E188" i="2"/>
  <c r="D188" i="2"/>
  <c r="D189" i="2" s="1"/>
  <c r="C188" i="2"/>
  <c r="C189" i="2" s="1"/>
  <c r="B188" i="2"/>
  <c r="B189" i="2" s="1"/>
  <c r="ES187" i="2"/>
  <c r="EL187" i="2"/>
  <c r="EK187" i="2"/>
  <c r="EJ187" i="2"/>
  <c r="ER187" i="2" s="1"/>
  <c r="EH187" i="2"/>
  <c r="DW187" i="2"/>
  <c r="DS187" i="2"/>
  <c r="BN187" i="2"/>
  <c r="AR187" i="2"/>
  <c r="AN187" i="2"/>
  <c r="AA187" i="2"/>
  <c r="EJ186" i="2"/>
  <c r="DS186" i="2"/>
  <c r="EH186" i="2" s="1"/>
  <c r="EH188" i="2" s="1"/>
  <c r="AQ186" i="2"/>
  <c r="AN186" i="2"/>
  <c r="AA186" i="2"/>
  <c r="BG185" i="2"/>
  <c r="BG204" i="2" s="1"/>
  <c r="BF185" i="2"/>
  <c r="BF204" i="2" s="1"/>
  <c r="BE185" i="2"/>
  <c r="BE189" i="2" s="1"/>
  <c r="BD185" i="2"/>
  <c r="BC185" i="2"/>
  <c r="BC204" i="2" s="1"/>
  <c r="BB185" i="2"/>
  <c r="BB204" i="2" s="1"/>
  <c r="AZ185" i="2"/>
  <c r="AZ204" i="2" s="1"/>
  <c r="AY185" i="2"/>
  <c r="AY204" i="2" s="1"/>
  <c r="AX185" i="2"/>
  <c r="AX204" i="2" s="1"/>
  <c r="AW185" i="2"/>
  <c r="AW204" i="2" s="1"/>
  <c r="AV185" i="2"/>
  <c r="AU185" i="2"/>
  <c r="AU204" i="2" s="1"/>
  <c r="AP185" i="2"/>
  <c r="AP204" i="2" s="1"/>
  <c r="AO185" i="2"/>
  <c r="AO204" i="2" s="1"/>
  <c r="AM185" i="2"/>
  <c r="AK185" i="2"/>
  <c r="AK204" i="2" s="1"/>
  <c r="AJ185" i="2"/>
  <c r="AJ204" i="2" s="1"/>
  <c r="AI185" i="2"/>
  <c r="AI204" i="2" s="1"/>
  <c r="AG185" i="2"/>
  <c r="AG204" i="2" s="1"/>
  <c r="AF185" i="2"/>
  <c r="AE185" i="2"/>
  <c r="AD185" i="2"/>
  <c r="AD204" i="2" s="1"/>
  <c r="AC185" i="2"/>
  <c r="AC204" i="2" s="1"/>
  <c r="AB185" i="2"/>
  <c r="AB204" i="2" s="1"/>
  <c r="AA185" i="2"/>
  <c r="ER184" i="2"/>
  <c r="ET184" i="2" s="1"/>
  <c r="EN184" i="2"/>
  <c r="EM184" i="2"/>
  <c r="EL184" i="2"/>
  <c r="EK184" i="2"/>
  <c r="ES184" i="2" s="1"/>
  <c r="EJ184" i="2"/>
  <c r="EI184" i="2"/>
  <c r="EE184" i="2"/>
  <c r="EP184" i="2" s="1"/>
  <c r="EC184" i="2"/>
  <c r="EO184" i="2" s="1"/>
  <c r="DN184" i="2"/>
  <c r="DA184" i="2"/>
  <c r="CN184" i="2"/>
  <c r="CA184" i="2"/>
  <c r="BN184" i="2"/>
  <c r="BA184" i="2"/>
  <c r="AN184" i="2"/>
  <c r="AA184" i="2"/>
  <c r="ES183" i="2"/>
  <c r="EL183" i="2"/>
  <c r="EK183" i="2"/>
  <c r="EJ183" i="2"/>
  <c r="ER183" i="2" s="1"/>
  <c r="EE183" i="2"/>
  <c r="EF183" i="2" s="1"/>
  <c r="EC183" i="2"/>
  <c r="EO183" i="2" s="1"/>
  <c r="EA183" i="2"/>
  <c r="DY183" i="2"/>
  <c r="DZ183" i="2" s="1"/>
  <c r="DW183" i="2"/>
  <c r="DU183" i="2"/>
  <c r="EI183" i="2" s="1"/>
  <c r="DN183" i="2"/>
  <c r="DA183" i="2"/>
  <c r="CN183" i="2"/>
  <c r="CA183" i="2"/>
  <c r="BN183" i="2"/>
  <c r="AL183" i="2"/>
  <c r="AL234" i="2" s="1"/>
  <c r="AA183" i="2"/>
  <c r="ER182" i="2"/>
  <c r="ET182" i="2" s="1"/>
  <c r="EP182" i="2"/>
  <c r="EL182" i="2"/>
  <c r="EK182" i="2"/>
  <c r="ES182" i="2" s="1"/>
  <c r="EJ182" i="2"/>
  <c r="EH182" i="2"/>
  <c r="EE182" i="2"/>
  <c r="EC182" i="2"/>
  <c r="ED182" i="2" s="1"/>
  <c r="EA182" i="2"/>
  <c r="EN182" i="2" s="1"/>
  <c r="DY182" i="2"/>
  <c r="EM182" i="2" s="1"/>
  <c r="DW182" i="2"/>
  <c r="DU182" i="2"/>
  <c r="DV182" i="2" s="1"/>
  <c r="DS182" i="2"/>
  <c r="DN182" i="2"/>
  <c r="DA182" i="2"/>
  <c r="CN182" i="2"/>
  <c r="CA182" i="2"/>
  <c r="BN182" i="2"/>
  <c r="BA182" i="2"/>
  <c r="AN182" i="2"/>
  <c r="AA182" i="2"/>
  <c r="ER181" i="2"/>
  <c r="EJ181" i="2"/>
  <c r="EH181" i="2"/>
  <c r="DS181" i="2"/>
  <c r="AS181" i="2"/>
  <c r="AQ181" i="2"/>
  <c r="BA181" i="2" s="1"/>
  <c r="AN181" i="2"/>
  <c r="AA181" i="2"/>
  <c r="EJ180" i="2"/>
  <c r="ER180" i="2" s="1"/>
  <c r="DS180" i="2"/>
  <c r="EH180" i="2" s="1"/>
  <c r="AT180" i="2"/>
  <c r="DU180" i="2" s="1"/>
  <c r="AQ180" i="2"/>
  <c r="AQ228" i="2" s="1"/>
  <c r="AN180" i="2"/>
  <c r="AA180" i="2"/>
  <c r="EJ179" i="2"/>
  <c r="ER179" i="2" s="1"/>
  <c r="DU179" i="2"/>
  <c r="EI179" i="2" s="1"/>
  <c r="DS179" i="2"/>
  <c r="EH179" i="2" s="1"/>
  <c r="BA179" i="2"/>
  <c r="BA230" i="2" s="1"/>
  <c r="AN179" i="2"/>
  <c r="AA179" i="2"/>
  <c r="EJ178" i="2"/>
  <c r="ER178" i="2" s="1"/>
  <c r="AS178" i="2"/>
  <c r="AR178" i="2"/>
  <c r="AQ178" i="2"/>
  <c r="AH178" i="2"/>
  <c r="AA178" i="2"/>
  <c r="ER177" i="2"/>
  <c r="ER185" i="2" s="1"/>
  <c r="EN177" i="2"/>
  <c r="EM177" i="2"/>
  <c r="EL177" i="2"/>
  <c r="EK177" i="2"/>
  <c r="ES177" i="2" s="1"/>
  <c r="ET177" i="2" s="1"/>
  <c r="EJ177" i="2"/>
  <c r="EJ185" i="2" s="1"/>
  <c r="EH177" i="2"/>
  <c r="EE177" i="2"/>
  <c r="EP177" i="2" s="1"/>
  <c r="ED177" i="2"/>
  <c r="EC177" i="2"/>
  <c r="EO177" i="2" s="1"/>
  <c r="EA177" i="2"/>
  <c r="EB177" i="2" s="1"/>
  <c r="DZ177" i="2"/>
  <c r="DY177" i="2"/>
  <c r="DW177" i="2"/>
  <c r="DS177" i="2"/>
  <c r="DN177" i="2"/>
  <c r="DA177" i="2"/>
  <c r="CN177" i="2"/>
  <c r="CA177" i="2"/>
  <c r="BN177" i="2"/>
  <c r="BA177" i="2"/>
  <c r="AT177" i="2"/>
  <c r="AN177" i="2"/>
  <c r="AA177" i="2"/>
  <c r="BA175" i="2"/>
  <c r="DW171" i="2"/>
  <c r="DU171" i="2"/>
  <c r="DM164" i="2"/>
  <c r="DM167" i="2" s="1"/>
  <c r="DL164" i="2"/>
  <c r="DL167" i="2" s="1"/>
  <c r="DK164" i="2"/>
  <c r="DK167" i="2" s="1"/>
  <c r="DJ164" i="2"/>
  <c r="DJ167" i="2" s="1"/>
  <c r="DI164" i="2"/>
  <c r="DI167" i="2" s="1"/>
  <c r="DH164" i="2"/>
  <c r="DH167" i="2" s="1"/>
  <c r="DG164" i="2"/>
  <c r="DG167" i="2" s="1"/>
  <c r="DG171" i="2" s="1"/>
  <c r="DG196" i="2" s="1"/>
  <c r="DF164" i="2"/>
  <c r="DF167" i="2" s="1"/>
  <c r="DE164" i="2"/>
  <c r="DE167" i="2" s="1"/>
  <c r="DD164" i="2"/>
  <c r="DD167" i="2" s="1"/>
  <c r="DC164" i="2"/>
  <c r="DC167" i="2" s="1"/>
  <c r="DB164" i="2"/>
  <c r="DB167" i="2" s="1"/>
  <c r="CZ164" i="2"/>
  <c r="CZ167" i="2" s="1"/>
  <c r="CY164" i="2"/>
  <c r="CY167" i="2" s="1"/>
  <c r="CX164" i="2"/>
  <c r="CX167" i="2" s="1"/>
  <c r="CX171" i="2" s="1"/>
  <c r="CX196" i="2" s="1"/>
  <c r="CW164" i="2"/>
  <c r="CW167" i="2" s="1"/>
  <c r="CV164" i="2"/>
  <c r="CV167" i="2" s="1"/>
  <c r="CU164" i="2"/>
  <c r="CU167" i="2" s="1"/>
  <c r="CT164" i="2"/>
  <c r="CT167" i="2" s="1"/>
  <c r="CS164" i="2"/>
  <c r="CS167" i="2" s="1"/>
  <c r="CR164" i="2"/>
  <c r="CR167" i="2" s="1"/>
  <c r="CQ164" i="2"/>
  <c r="CQ167" i="2" s="1"/>
  <c r="CP164" i="2"/>
  <c r="CP167" i="2" s="1"/>
  <c r="CP171" i="2" s="1"/>
  <c r="CP196" i="2" s="1"/>
  <c r="CO164" i="2"/>
  <c r="CO167" i="2" s="1"/>
  <c r="CM164" i="2"/>
  <c r="CM167" i="2" s="1"/>
  <c r="CL164" i="2"/>
  <c r="CL167" i="2" s="1"/>
  <c r="CK164" i="2"/>
  <c r="CK167" i="2" s="1"/>
  <c r="CJ164" i="2"/>
  <c r="CJ167" i="2" s="1"/>
  <c r="CI164" i="2"/>
  <c r="CI167" i="2" s="1"/>
  <c r="CH164" i="2"/>
  <c r="CH167" i="2" s="1"/>
  <c r="CG164" i="2"/>
  <c r="CG167" i="2" s="1"/>
  <c r="CG171" i="2" s="1"/>
  <c r="CG196" i="2" s="1"/>
  <c r="CF164" i="2"/>
  <c r="CF167" i="2" s="1"/>
  <c r="CE164" i="2"/>
  <c r="CE167" i="2" s="1"/>
  <c r="CD164" i="2"/>
  <c r="CD167" i="2" s="1"/>
  <c r="CC164" i="2"/>
  <c r="CC167" i="2" s="1"/>
  <c r="CB164" i="2"/>
  <c r="CB167" i="2" s="1"/>
  <c r="BZ164" i="2"/>
  <c r="BZ167" i="2" s="1"/>
  <c r="BY164" i="2"/>
  <c r="BY167" i="2" s="1"/>
  <c r="BX164" i="2"/>
  <c r="BX167" i="2" s="1"/>
  <c r="BX171" i="2" s="1"/>
  <c r="BX196" i="2" s="1"/>
  <c r="BW164" i="2"/>
  <c r="BW167" i="2" s="1"/>
  <c r="BV164" i="2"/>
  <c r="BV167" i="2" s="1"/>
  <c r="BU164" i="2"/>
  <c r="BU167" i="2" s="1"/>
  <c r="BT164" i="2"/>
  <c r="BT167" i="2" s="1"/>
  <c r="BS164" i="2"/>
  <c r="BS167" i="2" s="1"/>
  <c r="BR164" i="2"/>
  <c r="BR167" i="2" s="1"/>
  <c r="BQ164" i="2"/>
  <c r="BQ167" i="2" s="1"/>
  <c r="BP164" i="2"/>
  <c r="BP167" i="2" s="1"/>
  <c r="BP171" i="2" s="1"/>
  <c r="BP196" i="2" s="1"/>
  <c r="BO164" i="2"/>
  <c r="BO167" i="2" s="1"/>
  <c r="DM159" i="2"/>
  <c r="DL159" i="2"/>
  <c r="DL161" i="2" s="1"/>
  <c r="DL163" i="2" s="1"/>
  <c r="DL170" i="2" s="1"/>
  <c r="DK159" i="2"/>
  <c r="DK161" i="2" s="1"/>
  <c r="DK163" i="2" s="1"/>
  <c r="DK170" i="2" s="1"/>
  <c r="DJ159" i="2"/>
  <c r="DI159" i="2"/>
  <c r="DH159" i="2"/>
  <c r="DH161" i="2" s="1"/>
  <c r="DH163" i="2" s="1"/>
  <c r="DH170" i="2" s="1"/>
  <c r="DG159" i="2"/>
  <c r="DF159" i="2"/>
  <c r="DE159" i="2"/>
  <c r="DD159" i="2"/>
  <c r="DD161" i="2" s="1"/>
  <c r="DD163" i="2" s="1"/>
  <c r="DD170" i="2" s="1"/>
  <c r="DC159" i="2"/>
  <c r="DC161" i="2" s="1"/>
  <c r="DC163" i="2" s="1"/>
  <c r="DC170" i="2" s="1"/>
  <c r="DB159" i="2"/>
  <c r="CZ159" i="2"/>
  <c r="CY159" i="2"/>
  <c r="CY161" i="2" s="1"/>
  <c r="CY163" i="2" s="1"/>
  <c r="CY170" i="2" s="1"/>
  <c r="CX159" i="2"/>
  <c r="CW159" i="2"/>
  <c r="CV159" i="2"/>
  <c r="CU159" i="2"/>
  <c r="CU161" i="2" s="1"/>
  <c r="CU163" i="2" s="1"/>
  <c r="CU170" i="2" s="1"/>
  <c r="CT159" i="2"/>
  <c r="CT161" i="2" s="1"/>
  <c r="CT163" i="2" s="1"/>
  <c r="CT170" i="2" s="1"/>
  <c r="CS159" i="2"/>
  <c r="CR159" i="2"/>
  <c r="CQ159" i="2"/>
  <c r="CQ161" i="2" s="1"/>
  <c r="CQ163" i="2" s="1"/>
  <c r="CQ170" i="2" s="1"/>
  <c r="CP159" i="2"/>
  <c r="CO159" i="2"/>
  <c r="CM159" i="2"/>
  <c r="CL159" i="2"/>
  <c r="CL161" i="2" s="1"/>
  <c r="CL163" i="2" s="1"/>
  <c r="CL170" i="2" s="1"/>
  <c r="CK159" i="2"/>
  <c r="CK161" i="2" s="1"/>
  <c r="CK163" i="2" s="1"/>
  <c r="CK170" i="2" s="1"/>
  <c r="CJ159" i="2"/>
  <c r="CI159" i="2"/>
  <c r="CH159" i="2"/>
  <c r="CH161" i="2" s="1"/>
  <c r="CH163" i="2" s="1"/>
  <c r="CH170" i="2" s="1"/>
  <c r="CG159" i="2"/>
  <c r="CF159" i="2"/>
  <c r="CE159" i="2"/>
  <c r="CD159" i="2"/>
  <c r="CD161" i="2" s="1"/>
  <c r="CD163" i="2" s="1"/>
  <c r="CD170" i="2" s="1"/>
  <c r="CC159" i="2"/>
  <c r="CC161" i="2" s="1"/>
  <c r="CC163" i="2" s="1"/>
  <c r="CC170" i="2" s="1"/>
  <c r="CB159" i="2"/>
  <c r="BZ159" i="2"/>
  <c r="BY159" i="2"/>
  <c r="BY161" i="2" s="1"/>
  <c r="BY163" i="2" s="1"/>
  <c r="BY170" i="2" s="1"/>
  <c r="BX159" i="2"/>
  <c r="BW159" i="2"/>
  <c r="BV159" i="2"/>
  <c r="BU159" i="2"/>
  <c r="BU161" i="2" s="1"/>
  <c r="BU163" i="2" s="1"/>
  <c r="BU170" i="2" s="1"/>
  <c r="BT159" i="2"/>
  <c r="BT161" i="2" s="1"/>
  <c r="BT163" i="2" s="1"/>
  <c r="BT170" i="2" s="1"/>
  <c r="BS159" i="2"/>
  <c r="BR159" i="2"/>
  <c r="BQ159" i="2"/>
  <c r="BQ161" i="2" s="1"/>
  <c r="BQ163" i="2" s="1"/>
  <c r="BQ170" i="2" s="1"/>
  <c r="BP159" i="2"/>
  <c r="BO159" i="2"/>
  <c r="B159" i="2"/>
  <c r="DM158" i="2"/>
  <c r="DM161" i="2" s="1"/>
  <c r="DM163" i="2" s="1"/>
  <c r="DM170" i="2" s="1"/>
  <c r="DL158" i="2"/>
  <c r="DK158" i="2"/>
  <c r="DJ158" i="2"/>
  <c r="DJ161" i="2" s="1"/>
  <c r="DJ163" i="2" s="1"/>
  <c r="DJ170" i="2" s="1"/>
  <c r="DI158" i="2"/>
  <c r="DI161" i="2" s="1"/>
  <c r="DI163" i="2" s="1"/>
  <c r="DI170" i="2" s="1"/>
  <c r="DH158" i="2"/>
  <c r="DG158" i="2"/>
  <c r="DG161" i="2" s="1"/>
  <c r="DG163" i="2" s="1"/>
  <c r="DG170" i="2" s="1"/>
  <c r="DF158" i="2"/>
  <c r="DF161" i="2" s="1"/>
  <c r="DF163" i="2" s="1"/>
  <c r="DF170" i="2" s="1"/>
  <c r="DE158" i="2"/>
  <c r="DE161" i="2" s="1"/>
  <c r="DE163" i="2" s="1"/>
  <c r="DE170" i="2" s="1"/>
  <c r="DD158" i="2"/>
  <c r="DC158" i="2"/>
  <c r="DB158" i="2"/>
  <c r="DB161" i="2" s="1"/>
  <c r="DB163" i="2" s="1"/>
  <c r="DB170" i="2" s="1"/>
  <c r="CZ158" i="2"/>
  <c r="CZ161" i="2" s="1"/>
  <c r="CZ163" i="2" s="1"/>
  <c r="CZ170" i="2" s="1"/>
  <c r="CY158" i="2"/>
  <c r="CX158" i="2"/>
  <c r="CX161" i="2" s="1"/>
  <c r="CX163" i="2" s="1"/>
  <c r="CX170" i="2" s="1"/>
  <c r="CW158" i="2"/>
  <c r="CW161" i="2" s="1"/>
  <c r="CW163" i="2" s="1"/>
  <c r="CW170" i="2" s="1"/>
  <c r="CV158" i="2"/>
  <c r="CV161" i="2" s="1"/>
  <c r="CV163" i="2" s="1"/>
  <c r="CV170" i="2" s="1"/>
  <c r="CU158" i="2"/>
  <c r="CT158" i="2"/>
  <c r="CS158" i="2"/>
  <c r="CS161" i="2" s="1"/>
  <c r="CS163" i="2" s="1"/>
  <c r="CS170" i="2" s="1"/>
  <c r="CR158" i="2"/>
  <c r="CR161" i="2" s="1"/>
  <c r="CR163" i="2" s="1"/>
  <c r="CR170" i="2" s="1"/>
  <c r="CQ158" i="2"/>
  <c r="CP158" i="2"/>
  <c r="CP161" i="2" s="1"/>
  <c r="CP163" i="2" s="1"/>
  <c r="CP170" i="2" s="1"/>
  <c r="CO158" i="2"/>
  <c r="CO161" i="2" s="1"/>
  <c r="CO163" i="2" s="1"/>
  <c r="CO170" i="2" s="1"/>
  <c r="CM158" i="2"/>
  <c r="CM161" i="2" s="1"/>
  <c r="CM163" i="2" s="1"/>
  <c r="CM170" i="2" s="1"/>
  <c r="CL158" i="2"/>
  <c r="CK158" i="2"/>
  <c r="CJ158" i="2"/>
  <c r="CJ161" i="2" s="1"/>
  <c r="CJ163" i="2" s="1"/>
  <c r="CJ170" i="2" s="1"/>
  <c r="CI158" i="2"/>
  <c r="CI161" i="2" s="1"/>
  <c r="CI163" i="2" s="1"/>
  <c r="CI170" i="2" s="1"/>
  <c r="CH158" i="2"/>
  <c r="CG158" i="2"/>
  <c r="CG161" i="2" s="1"/>
  <c r="CG163" i="2" s="1"/>
  <c r="CG170" i="2" s="1"/>
  <c r="CF158" i="2"/>
  <c r="CF161" i="2" s="1"/>
  <c r="CF163" i="2" s="1"/>
  <c r="CF170" i="2" s="1"/>
  <c r="CE158" i="2"/>
  <c r="CE161" i="2" s="1"/>
  <c r="CE163" i="2" s="1"/>
  <c r="CE170" i="2" s="1"/>
  <c r="CD158" i="2"/>
  <c r="CC158" i="2"/>
  <c r="CB158" i="2"/>
  <c r="CB161" i="2" s="1"/>
  <c r="CB163" i="2" s="1"/>
  <c r="CB170" i="2" s="1"/>
  <c r="BZ158" i="2"/>
  <c r="BZ161" i="2" s="1"/>
  <c r="BZ163" i="2" s="1"/>
  <c r="BZ170" i="2" s="1"/>
  <c r="BY158" i="2"/>
  <c r="BX158" i="2"/>
  <c r="BX161" i="2" s="1"/>
  <c r="BX163" i="2" s="1"/>
  <c r="BX170" i="2" s="1"/>
  <c r="BW158" i="2"/>
  <c r="BW161" i="2" s="1"/>
  <c r="BW163" i="2" s="1"/>
  <c r="BW170" i="2" s="1"/>
  <c r="BV158" i="2"/>
  <c r="BV161" i="2" s="1"/>
  <c r="BV163" i="2" s="1"/>
  <c r="BV170" i="2" s="1"/>
  <c r="BU158" i="2"/>
  <c r="BT158" i="2"/>
  <c r="BS158" i="2"/>
  <c r="BS161" i="2" s="1"/>
  <c r="BS163" i="2" s="1"/>
  <c r="BS170" i="2" s="1"/>
  <c r="BR158" i="2"/>
  <c r="BR161" i="2" s="1"/>
  <c r="BR163" i="2" s="1"/>
  <c r="BR170" i="2" s="1"/>
  <c r="BQ158" i="2"/>
  <c r="BP158" i="2"/>
  <c r="BP161" i="2" s="1"/>
  <c r="BP163" i="2" s="1"/>
  <c r="BP170" i="2" s="1"/>
  <c r="BO158" i="2"/>
  <c r="BO161" i="2" s="1"/>
  <c r="BO163" i="2" s="1"/>
  <c r="BO170" i="2" s="1"/>
  <c r="DM155" i="2"/>
  <c r="DM187" i="2" s="1"/>
  <c r="DM233" i="2" s="1"/>
  <c r="DI155" i="2"/>
  <c r="DI187" i="2" s="1"/>
  <c r="DI233" i="2" s="1"/>
  <c r="DE155" i="2"/>
  <c r="DE187" i="2" s="1"/>
  <c r="DE233" i="2" s="1"/>
  <c r="CZ155" i="2"/>
  <c r="CZ187" i="2" s="1"/>
  <c r="CZ233" i="2" s="1"/>
  <c r="CV155" i="2"/>
  <c r="CV187" i="2" s="1"/>
  <c r="CV233" i="2" s="1"/>
  <c r="CR155" i="2"/>
  <c r="CR187" i="2" s="1"/>
  <c r="CR233" i="2" s="1"/>
  <c r="CM155" i="2"/>
  <c r="CM187" i="2" s="1"/>
  <c r="CM233" i="2" s="1"/>
  <c r="CI155" i="2"/>
  <c r="CI187" i="2" s="1"/>
  <c r="CI233" i="2" s="1"/>
  <c r="CE155" i="2"/>
  <c r="CE187" i="2" s="1"/>
  <c r="CE233" i="2" s="1"/>
  <c r="BZ155" i="2"/>
  <c r="BZ187" i="2" s="1"/>
  <c r="BZ233" i="2" s="1"/>
  <c r="BV155" i="2"/>
  <c r="BV187" i="2" s="1"/>
  <c r="BV233" i="2" s="1"/>
  <c r="BR155" i="2"/>
  <c r="BR187" i="2" s="1"/>
  <c r="BR233" i="2" s="1"/>
  <c r="BM155" i="2"/>
  <c r="BI155" i="2"/>
  <c r="BE155" i="2"/>
  <c r="AZ155" i="2"/>
  <c r="AV155" i="2"/>
  <c r="AR155" i="2"/>
  <c r="AB155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M153" i="2"/>
  <c r="CL153" i="2"/>
  <c r="CK153" i="2"/>
  <c r="CJ153" i="2"/>
  <c r="CI153" i="2"/>
  <c r="CH153" i="2"/>
  <c r="CG153" i="2"/>
  <c r="CF153" i="2"/>
  <c r="CE153" i="2"/>
  <c r="CD153" i="2"/>
  <c r="EC153" i="2" s="1"/>
  <c r="CC153" i="2"/>
  <c r="CB153" i="2"/>
  <c r="BZ153" i="2"/>
  <c r="BY153" i="2"/>
  <c r="BX153" i="2"/>
  <c r="BW153" i="2"/>
  <c r="BV153" i="2"/>
  <c r="BU153" i="2"/>
  <c r="BT153" i="2"/>
  <c r="BS153" i="2"/>
  <c r="BR153" i="2"/>
  <c r="BQ153" i="2"/>
  <c r="DY153" i="2" s="1"/>
  <c r="BP153" i="2"/>
  <c r="BO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DM147" i="2"/>
  <c r="DL147" i="2"/>
  <c r="DK147" i="2"/>
  <c r="DJ147" i="2"/>
  <c r="DI147" i="2"/>
  <c r="DH147" i="2"/>
  <c r="DG147" i="2"/>
  <c r="DF147" i="2"/>
  <c r="DE147" i="2"/>
  <c r="DD147" i="2"/>
  <c r="DC147" i="2"/>
  <c r="DB147" i="2"/>
  <c r="CZ147" i="2"/>
  <c r="CY147" i="2"/>
  <c r="CX147" i="2"/>
  <c r="CW147" i="2"/>
  <c r="CV147" i="2"/>
  <c r="CU147" i="2"/>
  <c r="CT147" i="2"/>
  <c r="CS147" i="2"/>
  <c r="CR147" i="2"/>
  <c r="CQ147" i="2"/>
  <c r="CP147" i="2"/>
  <c r="CO147" i="2"/>
  <c r="CM147" i="2"/>
  <c r="CL147" i="2"/>
  <c r="CK147" i="2"/>
  <c r="CJ147" i="2"/>
  <c r="CI147" i="2"/>
  <c r="CH147" i="2"/>
  <c r="CG147" i="2"/>
  <c r="CF147" i="2"/>
  <c r="EE147" i="2" s="1"/>
  <c r="CE147" i="2"/>
  <c r="CD147" i="2"/>
  <c r="CC147" i="2"/>
  <c r="CB147" i="2"/>
  <c r="EA147" i="2" s="1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DY147" i="2" s="1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DW147" i="2" s="1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DU147" i="2" s="1"/>
  <c r="DM142" i="2"/>
  <c r="DL142" i="2"/>
  <c r="DK142" i="2"/>
  <c r="DK155" i="2" s="1"/>
  <c r="DK187" i="2" s="1"/>
  <c r="DK233" i="2" s="1"/>
  <c r="DJ142" i="2"/>
  <c r="DI142" i="2"/>
  <c r="DH142" i="2"/>
  <c r="DG142" i="2"/>
  <c r="DG155" i="2" s="1"/>
  <c r="DG187" i="2" s="1"/>
  <c r="DG233" i="2" s="1"/>
  <c r="DF142" i="2"/>
  <c r="DE142" i="2"/>
  <c r="DD142" i="2"/>
  <c r="DC142" i="2"/>
  <c r="DC155" i="2" s="1"/>
  <c r="DC187" i="2" s="1"/>
  <c r="DC233" i="2" s="1"/>
  <c r="DB142" i="2"/>
  <c r="CZ142" i="2"/>
  <c r="CY142" i="2"/>
  <c r="CX142" i="2"/>
  <c r="CX155" i="2" s="1"/>
  <c r="CX187" i="2" s="1"/>
  <c r="CX233" i="2" s="1"/>
  <c r="CW142" i="2"/>
  <c r="CV142" i="2"/>
  <c r="CU142" i="2"/>
  <c r="CT142" i="2"/>
  <c r="CT155" i="2" s="1"/>
  <c r="CT187" i="2" s="1"/>
  <c r="CT233" i="2" s="1"/>
  <c r="CS142" i="2"/>
  <c r="CR142" i="2"/>
  <c r="CQ142" i="2"/>
  <c r="CP142" i="2"/>
  <c r="CP155" i="2" s="1"/>
  <c r="CP187" i="2" s="1"/>
  <c r="CP233" i="2" s="1"/>
  <c r="CO142" i="2"/>
  <c r="CM142" i="2"/>
  <c r="CL142" i="2"/>
  <c r="CK142" i="2"/>
  <c r="CK155" i="2" s="1"/>
  <c r="CK187" i="2" s="1"/>
  <c r="CK233" i="2" s="1"/>
  <c r="CJ142" i="2"/>
  <c r="CI142" i="2"/>
  <c r="CH142" i="2"/>
  <c r="CG142" i="2"/>
  <c r="CG155" i="2" s="1"/>
  <c r="CG187" i="2" s="1"/>
  <c r="CG233" i="2" s="1"/>
  <c r="CF142" i="2"/>
  <c r="CE142" i="2"/>
  <c r="CD142" i="2"/>
  <c r="CC142" i="2"/>
  <c r="CC155" i="2" s="1"/>
  <c r="CC187" i="2" s="1"/>
  <c r="CC233" i="2" s="1"/>
  <c r="CB142" i="2"/>
  <c r="BZ142" i="2"/>
  <c r="BY142" i="2"/>
  <c r="BX142" i="2"/>
  <c r="BX155" i="2" s="1"/>
  <c r="BX187" i="2" s="1"/>
  <c r="BX233" i="2" s="1"/>
  <c r="BW142" i="2"/>
  <c r="BV142" i="2"/>
  <c r="BU142" i="2"/>
  <c r="BT142" i="2"/>
  <c r="BT155" i="2" s="1"/>
  <c r="BT187" i="2" s="1"/>
  <c r="BT233" i="2" s="1"/>
  <c r="BS142" i="2"/>
  <c r="BR142" i="2"/>
  <c r="BQ142" i="2"/>
  <c r="DY142" i="2" s="1"/>
  <c r="DY155" i="2" s="1"/>
  <c r="BP142" i="2"/>
  <c r="BP155" i="2" s="1"/>
  <c r="BP187" i="2" s="1"/>
  <c r="BP233" i="2" s="1"/>
  <c r="BO142" i="2"/>
  <c r="BM142" i="2"/>
  <c r="BL142" i="2"/>
  <c r="BK142" i="2"/>
  <c r="BK155" i="2" s="1"/>
  <c r="BJ142" i="2"/>
  <c r="BI142" i="2"/>
  <c r="BH142" i="2"/>
  <c r="BG142" i="2"/>
  <c r="BG155" i="2" s="1"/>
  <c r="BF142" i="2"/>
  <c r="BE142" i="2"/>
  <c r="BD142" i="2"/>
  <c r="BC142" i="2"/>
  <c r="BC155" i="2" s="1"/>
  <c r="BB142" i="2"/>
  <c r="AZ142" i="2"/>
  <c r="AY142" i="2"/>
  <c r="AX142" i="2"/>
  <c r="AX155" i="2" s="1"/>
  <c r="AW142" i="2"/>
  <c r="AV142" i="2"/>
  <c r="AU142" i="2"/>
  <c r="AT142" i="2"/>
  <c r="AT155" i="2" s="1"/>
  <c r="AS142" i="2"/>
  <c r="AR142" i="2"/>
  <c r="AQ142" i="2"/>
  <c r="AP142" i="2"/>
  <c r="AP155" i="2" s="1"/>
  <c r="AO142" i="2"/>
  <c r="CB136" i="2"/>
  <c r="AW136" i="2"/>
  <c r="AS136" i="2"/>
  <c r="CB132" i="2"/>
  <c r="CB134" i="2" s="1"/>
  <c r="BO132" i="2"/>
  <c r="BO134" i="2" s="1"/>
  <c r="AS132" i="2"/>
  <c r="AS134" i="2" s="1"/>
  <c r="DC131" i="2"/>
  <c r="DD131" i="2" s="1"/>
  <c r="DE131" i="2" s="1"/>
  <c r="DF131" i="2" s="1"/>
  <c r="DG131" i="2" s="1"/>
  <c r="DH131" i="2" s="1"/>
  <c r="DI131" i="2" s="1"/>
  <c r="DJ131" i="2" s="1"/>
  <c r="CP131" i="2"/>
  <c r="CQ131" i="2" s="1"/>
  <c r="CR131" i="2" s="1"/>
  <c r="CS131" i="2" s="1"/>
  <c r="CD131" i="2"/>
  <c r="CE131" i="2" s="1"/>
  <c r="CF131" i="2" s="1"/>
  <c r="CG131" i="2" s="1"/>
  <c r="CH131" i="2" s="1"/>
  <c r="CI131" i="2" s="1"/>
  <c r="CJ131" i="2" s="1"/>
  <c r="CK131" i="2" s="1"/>
  <c r="CL131" i="2" s="1"/>
  <c r="CM131" i="2" s="1"/>
  <c r="CC131" i="2"/>
  <c r="BC131" i="2"/>
  <c r="BD131" i="2" s="1"/>
  <c r="BE131" i="2" s="1"/>
  <c r="BF131" i="2" s="1"/>
  <c r="BG131" i="2" s="1"/>
  <c r="BH131" i="2" s="1"/>
  <c r="BI131" i="2" s="1"/>
  <c r="BJ131" i="2" s="1"/>
  <c r="DM130" i="2"/>
  <c r="DL130" i="2"/>
  <c r="DK130" i="2"/>
  <c r="DJ130" i="2"/>
  <c r="DI130" i="2"/>
  <c r="DH130" i="2"/>
  <c r="DG130" i="2"/>
  <c r="DF130" i="2"/>
  <c r="DF132" i="2" s="1"/>
  <c r="DF134" i="2" s="1"/>
  <c r="DE130" i="2"/>
  <c r="DE136" i="2" s="1"/>
  <c r="DD130" i="2"/>
  <c r="DC130" i="2"/>
  <c r="DC136" i="2" s="1"/>
  <c r="DB130" i="2"/>
  <c r="DB136" i="2" s="1"/>
  <c r="CZ130" i="2"/>
  <c r="CY130" i="2"/>
  <c r="CX130" i="2"/>
  <c r="CW130" i="2"/>
  <c r="CV130" i="2"/>
  <c r="CU130" i="2"/>
  <c r="CT130" i="2"/>
  <c r="CS130" i="2"/>
  <c r="CR130" i="2"/>
  <c r="CQ130" i="2"/>
  <c r="CP130" i="2"/>
  <c r="CP136" i="2" s="1"/>
  <c r="CO130" i="2"/>
  <c r="CO136" i="2" s="1"/>
  <c r="CM130" i="2"/>
  <c r="CL130" i="2"/>
  <c r="CK130" i="2"/>
  <c r="CJ130" i="2"/>
  <c r="CI130" i="2"/>
  <c r="CH130" i="2"/>
  <c r="CG130" i="2"/>
  <c r="CF130" i="2"/>
  <c r="CF132" i="2" s="1"/>
  <c r="CF134" i="2" s="1"/>
  <c r="CE130" i="2"/>
  <c r="CE136" i="2" s="1"/>
  <c r="CD130" i="2"/>
  <c r="CC130" i="2"/>
  <c r="CC136" i="2" s="1"/>
  <c r="CB130" i="2"/>
  <c r="BZ130" i="2"/>
  <c r="BZ136" i="2" s="1"/>
  <c r="BY130" i="2"/>
  <c r="BY136" i="2" s="1"/>
  <c r="BX130" i="2"/>
  <c r="BX136" i="2" s="1"/>
  <c r="BW130" i="2"/>
  <c r="BW132" i="2" s="1"/>
  <c r="BW134" i="2" s="1"/>
  <c r="BV130" i="2"/>
  <c r="BV136" i="2" s="1"/>
  <c r="BU130" i="2"/>
  <c r="BU136" i="2" s="1"/>
  <c r="BT130" i="2"/>
  <c r="BT136" i="2" s="1"/>
  <c r="BS130" i="2"/>
  <c r="BS136" i="2" s="1"/>
  <c r="BR130" i="2"/>
  <c r="BR136" i="2" s="1"/>
  <c r="BQ130" i="2"/>
  <c r="BQ136" i="2" s="1"/>
  <c r="BP130" i="2"/>
  <c r="BP136" i="2" s="1"/>
  <c r="BO130" i="2"/>
  <c r="BO136" i="2" s="1"/>
  <c r="BM130" i="2"/>
  <c r="BL130" i="2"/>
  <c r="BK130" i="2"/>
  <c r="BJ130" i="2"/>
  <c r="BI130" i="2"/>
  <c r="BH130" i="2"/>
  <c r="BG130" i="2"/>
  <c r="BF130" i="2"/>
  <c r="BF136" i="2" s="1"/>
  <c r="BE130" i="2"/>
  <c r="BE136" i="2" s="1"/>
  <c r="BD130" i="2"/>
  <c r="BC130" i="2"/>
  <c r="BB130" i="2"/>
  <c r="BB132" i="2" s="1"/>
  <c r="BB134" i="2" s="1"/>
  <c r="AZ130" i="2"/>
  <c r="AZ136" i="2" s="1"/>
  <c r="AY130" i="2"/>
  <c r="AY136" i="2" s="1"/>
  <c r="AX130" i="2"/>
  <c r="AX136" i="2" s="1"/>
  <c r="AW130" i="2"/>
  <c r="AW132" i="2" s="1"/>
  <c r="AW134" i="2" s="1"/>
  <c r="AV130" i="2"/>
  <c r="AV136" i="2" s="1"/>
  <c r="AU130" i="2"/>
  <c r="AU136" i="2" s="1"/>
  <c r="AT130" i="2"/>
  <c r="AT136" i="2" s="1"/>
  <c r="AS130" i="2"/>
  <c r="AR130" i="2"/>
  <c r="AR136" i="2" s="1"/>
  <c r="AQ130" i="2"/>
  <c r="AQ136" i="2" s="1"/>
  <c r="AP130" i="2"/>
  <c r="AP136" i="2" s="1"/>
  <c r="AO130" i="2"/>
  <c r="AO132" i="2" s="1"/>
  <c r="AO134" i="2" s="1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B124" i="2"/>
  <c r="EE115" i="2"/>
  <c r="EC115" i="2"/>
  <c r="EA115" i="2"/>
  <c r="BC114" i="2"/>
  <c r="BC116" i="2" s="1"/>
  <c r="AT114" i="2"/>
  <c r="AT116" i="2" s="1"/>
  <c r="AZ106" i="2"/>
  <c r="AV106" i="2"/>
  <c r="AR106" i="2"/>
  <c r="AV104" i="2"/>
  <c r="AZ102" i="2"/>
  <c r="AZ104" i="2" s="1"/>
  <c r="AV102" i="2"/>
  <c r="AR102" i="2"/>
  <c r="AR104" i="2" s="1"/>
  <c r="BC101" i="2"/>
  <c r="BD101" i="2" s="1"/>
  <c r="BE101" i="2" s="1"/>
  <c r="DM100" i="2"/>
  <c r="DL100" i="2"/>
  <c r="DK100" i="2"/>
  <c r="DJ100" i="2"/>
  <c r="DI100" i="2"/>
  <c r="DH100" i="2"/>
  <c r="DG100" i="2"/>
  <c r="DF100" i="2"/>
  <c r="DE100" i="2"/>
  <c r="DD100" i="2"/>
  <c r="DC100" i="2"/>
  <c r="DB100" i="2"/>
  <c r="CZ100" i="2"/>
  <c r="CY100" i="2"/>
  <c r="CX100" i="2"/>
  <c r="CW100" i="2"/>
  <c r="CV100" i="2"/>
  <c r="CU100" i="2"/>
  <c r="CT100" i="2"/>
  <c r="CS100" i="2"/>
  <c r="CR100" i="2"/>
  <c r="CQ100" i="2"/>
  <c r="CP100" i="2"/>
  <c r="CO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M100" i="2"/>
  <c r="BL100" i="2"/>
  <c r="BK100" i="2"/>
  <c r="BJ100" i="2"/>
  <c r="BI100" i="2"/>
  <c r="BH100" i="2"/>
  <c r="BG100" i="2"/>
  <c r="BF100" i="2"/>
  <c r="BE100" i="2"/>
  <c r="BD100" i="2"/>
  <c r="BC100" i="2"/>
  <c r="BC106" i="2" s="1"/>
  <c r="BB100" i="2"/>
  <c r="BB106" i="2" s="1"/>
  <c r="AZ100" i="2"/>
  <c r="AY100" i="2"/>
  <c r="AX100" i="2"/>
  <c r="AX106" i="2" s="1"/>
  <c r="AW100" i="2"/>
  <c r="AW106" i="2" s="1"/>
  <c r="AV100" i="2"/>
  <c r="AU100" i="2"/>
  <c r="AT100" i="2"/>
  <c r="AT106" i="2" s="1"/>
  <c r="AS100" i="2"/>
  <c r="AS106" i="2" s="1"/>
  <c r="AR100" i="2"/>
  <c r="AQ100" i="2"/>
  <c r="AP100" i="2"/>
  <c r="AP106" i="2" s="1"/>
  <c r="AP114" i="2" s="1"/>
  <c r="AP116" i="2" s="1"/>
  <c r="AO100" i="2"/>
  <c r="AO106" i="2" s="1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DL93" i="2"/>
  <c r="DJ93" i="2"/>
  <c r="DH93" i="2"/>
  <c r="DG93" i="2"/>
  <c r="DE93" i="2"/>
  <c r="DD93" i="2"/>
  <c r="DB93" i="2"/>
  <c r="EE93" i="2" s="1"/>
  <c r="CY93" i="2"/>
  <c r="CW93" i="2"/>
  <c r="CU93" i="2"/>
  <c r="CT93" i="2"/>
  <c r="CR93" i="2"/>
  <c r="CQ93" i="2"/>
  <c r="CO93" i="2"/>
  <c r="EC93" i="2" s="1"/>
  <c r="CM93" i="2"/>
  <c r="CL93" i="2"/>
  <c r="CJ93" i="2"/>
  <c r="CH93" i="2"/>
  <c r="CG93" i="2"/>
  <c r="CE93" i="2"/>
  <c r="CD93" i="2"/>
  <c r="CB93" i="2"/>
  <c r="EA93" i="2" s="1"/>
  <c r="BY93" i="2"/>
  <c r="BS93" i="2"/>
  <c r="BP93" i="2"/>
  <c r="DY93" i="2" s="1"/>
  <c r="BM93" i="2"/>
  <c r="BL93" i="2"/>
  <c r="DW93" i="2" s="1"/>
  <c r="BJ93" i="2"/>
  <c r="BI93" i="2"/>
  <c r="BF93" i="2"/>
  <c r="AX93" i="2"/>
  <c r="AU93" i="2"/>
  <c r="AP93" i="2"/>
  <c r="AO93" i="2"/>
  <c r="DU93" i="2" s="1"/>
  <c r="CI82" i="2"/>
  <c r="CI84" i="2" s="1"/>
  <c r="CE82" i="2"/>
  <c r="CE84" i="2" s="1"/>
  <c r="BV82" i="2"/>
  <c r="BV84" i="2" s="1"/>
  <c r="AZ82" i="2"/>
  <c r="AZ84" i="2" s="1"/>
  <c r="AV82" i="2"/>
  <c r="AV84" i="2" s="1"/>
  <c r="DC81" i="2"/>
  <c r="DD81" i="2" s="1"/>
  <c r="DE81" i="2" s="1"/>
  <c r="CU81" i="2"/>
  <c r="CV81" i="2" s="1"/>
  <c r="CW81" i="2" s="1"/>
  <c r="CX81" i="2" s="1"/>
  <c r="CY81" i="2" s="1"/>
  <c r="CZ81" i="2" s="1"/>
  <c r="CQ81" i="2"/>
  <c r="CR81" i="2" s="1"/>
  <c r="CS81" i="2" s="1"/>
  <c r="CT81" i="2" s="1"/>
  <c r="CP81" i="2"/>
  <c r="CK81" i="2"/>
  <c r="CL81" i="2" s="1"/>
  <c r="CM81" i="2" s="1"/>
  <c r="CM82" i="2" s="1"/>
  <c r="CM84" i="2" s="1"/>
  <c r="CG81" i="2"/>
  <c r="CH81" i="2" s="1"/>
  <c r="CI81" i="2" s="1"/>
  <c r="CJ81" i="2" s="1"/>
  <c r="CC81" i="2"/>
  <c r="CD81" i="2" s="1"/>
  <c r="CE81" i="2" s="1"/>
  <c r="CF81" i="2" s="1"/>
  <c r="BU81" i="2"/>
  <c r="BV81" i="2" s="1"/>
  <c r="BW81" i="2" s="1"/>
  <c r="BX81" i="2" s="1"/>
  <c r="BY81" i="2" s="1"/>
  <c r="BZ81" i="2" s="1"/>
  <c r="BR81" i="2"/>
  <c r="BS81" i="2" s="1"/>
  <c r="BQ81" i="2"/>
  <c r="BP81" i="2"/>
  <c r="BD81" i="2"/>
  <c r="BE81" i="2" s="1"/>
  <c r="BC81" i="2"/>
  <c r="BB81" i="2"/>
  <c r="DM80" i="2"/>
  <c r="DL80" i="2"/>
  <c r="DK80" i="2"/>
  <c r="DJ80" i="2"/>
  <c r="DI80" i="2"/>
  <c r="DH80" i="2"/>
  <c r="DG80" i="2"/>
  <c r="DF80" i="2"/>
  <c r="DE80" i="2"/>
  <c r="DD80" i="2"/>
  <c r="DC80" i="2"/>
  <c r="DB80" i="2"/>
  <c r="CZ80" i="2"/>
  <c r="CZ82" i="2" s="1"/>
  <c r="CZ84" i="2" s="1"/>
  <c r="CY80" i="2"/>
  <c r="CX80" i="2"/>
  <c r="CW80" i="2"/>
  <c r="CV80" i="2"/>
  <c r="CV82" i="2" s="1"/>
  <c r="CV84" i="2" s="1"/>
  <c r="CU80" i="2"/>
  <c r="CT80" i="2"/>
  <c r="CS80" i="2"/>
  <c r="CR80" i="2"/>
  <c r="CR82" i="2" s="1"/>
  <c r="CR84" i="2" s="1"/>
  <c r="CQ80" i="2"/>
  <c r="CP80" i="2"/>
  <c r="CO80" i="2"/>
  <c r="CM80" i="2"/>
  <c r="CL80" i="2"/>
  <c r="CK80" i="2"/>
  <c r="CJ80" i="2"/>
  <c r="CI80" i="2"/>
  <c r="CI86" i="2" s="1"/>
  <c r="CI88" i="2" s="1"/>
  <c r="CI94" i="2" s="1"/>
  <c r="CI192" i="2" s="1"/>
  <c r="CH80" i="2"/>
  <c r="CG80" i="2"/>
  <c r="CF80" i="2"/>
  <c r="CE80" i="2"/>
  <c r="CE86" i="2" s="1"/>
  <c r="CE88" i="2" s="1"/>
  <c r="CE94" i="2" s="1"/>
  <c r="CE192" i="2" s="1"/>
  <c r="CD80" i="2"/>
  <c r="CC80" i="2"/>
  <c r="CB80" i="2"/>
  <c r="BZ80" i="2"/>
  <c r="BZ86" i="2" s="1"/>
  <c r="BZ88" i="2" s="1"/>
  <c r="BZ94" i="2" s="1"/>
  <c r="BZ192" i="2" s="1"/>
  <c r="BY80" i="2"/>
  <c r="BX80" i="2"/>
  <c r="BW80" i="2"/>
  <c r="BV80" i="2"/>
  <c r="BU80" i="2"/>
  <c r="BT80" i="2"/>
  <c r="BS80" i="2"/>
  <c r="BR80" i="2"/>
  <c r="BR82" i="2" s="1"/>
  <c r="BR84" i="2" s="1"/>
  <c r="BQ80" i="2"/>
  <c r="BP80" i="2"/>
  <c r="BO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AZ80" i="2"/>
  <c r="AZ86" i="2" s="1"/>
  <c r="AZ88" i="2" s="1"/>
  <c r="AZ94" i="2" s="1"/>
  <c r="AY80" i="2"/>
  <c r="AX80" i="2"/>
  <c r="AW80" i="2"/>
  <c r="AV80" i="2"/>
  <c r="AV86" i="2" s="1"/>
  <c r="AV88" i="2" s="1"/>
  <c r="AV94" i="2" s="1"/>
  <c r="AU80" i="2"/>
  <c r="AT80" i="2"/>
  <c r="AS80" i="2"/>
  <c r="AR80" i="2"/>
  <c r="AR86" i="2" s="1"/>
  <c r="AR88" i="2" s="1"/>
  <c r="AR94" i="2" s="1"/>
  <c r="AQ80" i="2"/>
  <c r="AP80" i="2"/>
  <c r="AO80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B79" i="2"/>
  <c r="AB94" i="2" s="1"/>
  <c r="DJ72" i="2"/>
  <c r="DJ179" i="2" s="1"/>
  <c r="DJ230" i="2" s="1"/>
  <c r="DB72" i="2"/>
  <c r="DB179" i="2" s="1"/>
  <c r="CS72" i="2"/>
  <c r="CS179" i="2" s="1"/>
  <c r="CS230" i="2" s="1"/>
  <c r="CJ72" i="2"/>
  <c r="CJ179" i="2" s="1"/>
  <c r="CJ230" i="2" s="1"/>
  <c r="CB72" i="2"/>
  <c r="CB179" i="2" s="1"/>
  <c r="BS72" i="2"/>
  <c r="BS179" i="2" s="1"/>
  <c r="BS230" i="2" s="1"/>
  <c r="BJ72" i="2"/>
  <c r="BJ179" i="2" s="1"/>
  <c r="BJ230" i="2" s="1"/>
  <c r="BB72" i="2"/>
  <c r="AS72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M71" i="2"/>
  <c r="CL71" i="2"/>
  <c r="CK71" i="2"/>
  <c r="CJ71" i="2"/>
  <c r="CI71" i="2"/>
  <c r="CH71" i="2"/>
  <c r="CG71" i="2"/>
  <c r="CF71" i="2"/>
  <c r="EE71" i="2" s="1"/>
  <c r="CE71" i="2"/>
  <c r="EA71" i="2" s="1"/>
  <c r="CD71" i="2"/>
  <c r="EC71" i="2" s="1"/>
  <c r="CC71" i="2"/>
  <c r="CB71" i="2"/>
  <c r="BZ71" i="2"/>
  <c r="BY71" i="2"/>
  <c r="BX71" i="2"/>
  <c r="BW71" i="2"/>
  <c r="BV71" i="2"/>
  <c r="BU71" i="2"/>
  <c r="BT71" i="2"/>
  <c r="BS71" i="2"/>
  <c r="BR71" i="2"/>
  <c r="BQ71" i="2"/>
  <c r="DY71" i="2" s="1"/>
  <c r="BP71" i="2"/>
  <c r="BO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DW71" i="2" s="1"/>
  <c r="AZ71" i="2"/>
  <c r="AY71" i="2"/>
  <c r="AX71" i="2"/>
  <c r="AW71" i="2"/>
  <c r="AV71" i="2"/>
  <c r="AU71" i="2"/>
  <c r="AT71" i="2"/>
  <c r="AS71" i="2"/>
  <c r="AR71" i="2"/>
  <c r="AQ71" i="2"/>
  <c r="AP71" i="2"/>
  <c r="AO71" i="2"/>
  <c r="DU71" i="2" s="1"/>
  <c r="DM65" i="2"/>
  <c r="DM72" i="2" s="1"/>
  <c r="DM179" i="2" s="1"/>
  <c r="DM230" i="2" s="1"/>
  <c r="DL65" i="2"/>
  <c r="DL72" i="2" s="1"/>
  <c r="DL179" i="2" s="1"/>
  <c r="DL230" i="2" s="1"/>
  <c r="DK65" i="2"/>
  <c r="DK72" i="2" s="1"/>
  <c r="DK179" i="2" s="1"/>
  <c r="DK230" i="2" s="1"/>
  <c r="DJ65" i="2"/>
  <c r="DI65" i="2"/>
  <c r="DI72" i="2" s="1"/>
  <c r="DI179" i="2" s="1"/>
  <c r="DI230" i="2" s="1"/>
  <c r="DH65" i="2"/>
  <c r="DH72" i="2" s="1"/>
  <c r="DH179" i="2" s="1"/>
  <c r="DH230" i="2" s="1"/>
  <c r="DG65" i="2"/>
  <c r="DG72" i="2" s="1"/>
  <c r="DG179" i="2" s="1"/>
  <c r="DG230" i="2" s="1"/>
  <c r="DF65" i="2"/>
  <c r="DF72" i="2" s="1"/>
  <c r="DF179" i="2" s="1"/>
  <c r="DF230" i="2" s="1"/>
  <c r="DE65" i="2"/>
  <c r="DE72" i="2" s="1"/>
  <c r="DE179" i="2" s="1"/>
  <c r="DE230" i="2" s="1"/>
  <c r="DD65" i="2"/>
  <c r="DD72" i="2" s="1"/>
  <c r="DD179" i="2" s="1"/>
  <c r="DD230" i="2" s="1"/>
  <c r="DC65" i="2"/>
  <c r="DC72" i="2" s="1"/>
  <c r="DC179" i="2" s="1"/>
  <c r="DC230" i="2" s="1"/>
  <c r="DB65" i="2"/>
  <c r="CZ65" i="2"/>
  <c r="CZ72" i="2" s="1"/>
  <c r="CZ179" i="2" s="1"/>
  <c r="CZ230" i="2" s="1"/>
  <c r="CY65" i="2"/>
  <c r="CY72" i="2" s="1"/>
  <c r="CY179" i="2" s="1"/>
  <c r="CY230" i="2" s="1"/>
  <c r="CX65" i="2"/>
  <c r="CX72" i="2" s="1"/>
  <c r="CX179" i="2" s="1"/>
  <c r="CX230" i="2" s="1"/>
  <c r="CW65" i="2"/>
  <c r="CW72" i="2" s="1"/>
  <c r="CW179" i="2" s="1"/>
  <c r="CW230" i="2" s="1"/>
  <c r="CV65" i="2"/>
  <c r="CV72" i="2" s="1"/>
  <c r="CV179" i="2" s="1"/>
  <c r="CV230" i="2" s="1"/>
  <c r="CU65" i="2"/>
  <c r="CU72" i="2" s="1"/>
  <c r="CU179" i="2" s="1"/>
  <c r="CU230" i="2" s="1"/>
  <c r="CT65" i="2"/>
  <c r="CT72" i="2" s="1"/>
  <c r="CT179" i="2" s="1"/>
  <c r="CT230" i="2" s="1"/>
  <c r="CS65" i="2"/>
  <c r="CR65" i="2"/>
  <c r="CR72" i="2" s="1"/>
  <c r="CR179" i="2" s="1"/>
  <c r="CR230" i="2" s="1"/>
  <c r="CQ65" i="2"/>
  <c r="CQ72" i="2" s="1"/>
  <c r="CQ179" i="2" s="1"/>
  <c r="CQ230" i="2" s="1"/>
  <c r="CP65" i="2"/>
  <c r="CP72" i="2" s="1"/>
  <c r="CP179" i="2" s="1"/>
  <c r="CP230" i="2" s="1"/>
  <c r="CO65" i="2"/>
  <c r="CO72" i="2" s="1"/>
  <c r="CO179" i="2" s="1"/>
  <c r="CM65" i="2"/>
  <c r="CM72" i="2" s="1"/>
  <c r="CM179" i="2" s="1"/>
  <c r="CM230" i="2" s="1"/>
  <c r="CL65" i="2"/>
  <c r="CL72" i="2" s="1"/>
  <c r="CL179" i="2" s="1"/>
  <c r="CL230" i="2" s="1"/>
  <c r="CK65" i="2"/>
  <c r="CK72" i="2" s="1"/>
  <c r="CK179" i="2" s="1"/>
  <c r="CK230" i="2" s="1"/>
  <c r="CJ65" i="2"/>
  <c r="CI65" i="2"/>
  <c r="CI72" i="2" s="1"/>
  <c r="CI179" i="2" s="1"/>
  <c r="CI230" i="2" s="1"/>
  <c r="CH65" i="2"/>
  <c r="CH72" i="2" s="1"/>
  <c r="CH179" i="2" s="1"/>
  <c r="CH230" i="2" s="1"/>
  <c r="CG65" i="2"/>
  <c r="CG72" i="2" s="1"/>
  <c r="CG179" i="2" s="1"/>
  <c r="CG230" i="2" s="1"/>
  <c r="CF65" i="2"/>
  <c r="CF72" i="2" s="1"/>
  <c r="CF179" i="2" s="1"/>
  <c r="CF230" i="2" s="1"/>
  <c r="CE65" i="2"/>
  <c r="CE72" i="2" s="1"/>
  <c r="CE179" i="2" s="1"/>
  <c r="CE230" i="2" s="1"/>
  <c r="CD65" i="2"/>
  <c r="EC65" i="2" s="1"/>
  <c r="EC72" i="2" s="1"/>
  <c r="CC65" i="2"/>
  <c r="CC72" i="2" s="1"/>
  <c r="CC179" i="2" s="1"/>
  <c r="CC230" i="2" s="1"/>
  <c r="CB65" i="2"/>
  <c r="EA65" i="2" s="1"/>
  <c r="EA72" i="2" s="1"/>
  <c r="BZ65" i="2"/>
  <c r="BZ72" i="2" s="1"/>
  <c r="BZ179" i="2" s="1"/>
  <c r="BZ230" i="2" s="1"/>
  <c r="BY65" i="2"/>
  <c r="BY72" i="2" s="1"/>
  <c r="BY179" i="2" s="1"/>
  <c r="BY230" i="2" s="1"/>
  <c r="BX65" i="2"/>
  <c r="BX72" i="2" s="1"/>
  <c r="BX179" i="2" s="1"/>
  <c r="BX230" i="2" s="1"/>
  <c r="BW65" i="2"/>
  <c r="BW72" i="2" s="1"/>
  <c r="BW179" i="2" s="1"/>
  <c r="BW230" i="2" s="1"/>
  <c r="BV65" i="2"/>
  <c r="BV72" i="2" s="1"/>
  <c r="BV179" i="2" s="1"/>
  <c r="BV230" i="2" s="1"/>
  <c r="BU65" i="2"/>
  <c r="BU72" i="2" s="1"/>
  <c r="BU179" i="2" s="1"/>
  <c r="BU230" i="2" s="1"/>
  <c r="BT65" i="2"/>
  <c r="BT72" i="2" s="1"/>
  <c r="BT179" i="2" s="1"/>
  <c r="BT230" i="2" s="1"/>
  <c r="BS65" i="2"/>
  <c r="BR65" i="2"/>
  <c r="BR72" i="2" s="1"/>
  <c r="BR179" i="2" s="1"/>
  <c r="BR230" i="2" s="1"/>
  <c r="BQ65" i="2"/>
  <c r="BQ72" i="2" s="1"/>
  <c r="BQ179" i="2" s="1"/>
  <c r="BQ230" i="2" s="1"/>
  <c r="BP65" i="2"/>
  <c r="BP72" i="2" s="1"/>
  <c r="BP179" i="2" s="1"/>
  <c r="BP230" i="2" s="1"/>
  <c r="BO65" i="2"/>
  <c r="BO72" i="2" s="1"/>
  <c r="BM65" i="2"/>
  <c r="BM72" i="2" s="1"/>
  <c r="BM179" i="2" s="1"/>
  <c r="BM230" i="2" s="1"/>
  <c r="BL65" i="2"/>
  <c r="BL72" i="2" s="1"/>
  <c r="BL179" i="2" s="1"/>
  <c r="BL230" i="2" s="1"/>
  <c r="BK65" i="2"/>
  <c r="BK72" i="2" s="1"/>
  <c r="BK179" i="2" s="1"/>
  <c r="BK230" i="2" s="1"/>
  <c r="BJ65" i="2"/>
  <c r="BI65" i="2"/>
  <c r="BI72" i="2" s="1"/>
  <c r="BI179" i="2" s="1"/>
  <c r="BI230" i="2" s="1"/>
  <c r="BH65" i="2"/>
  <c r="BH72" i="2" s="1"/>
  <c r="BH179" i="2" s="1"/>
  <c r="BG65" i="2"/>
  <c r="BG72" i="2" s="1"/>
  <c r="BF65" i="2"/>
  <c r="BF72" i="2" s="1"/>
  <c r="BE65" i="2"/>
  <c r="BE72" i="2" s="1"/>
  <c r="BD65" i="2"/>
  <c r="BD72" i="2" s="1"/>
  <c r="BC65" i="2"/>
  <c r="BC72" i="2" s="1"/>
  <c r="BB65" i="2"/>
  <c r="DW65" i="2" s="1"/>
  <c r="AZ65" i="2"/>
  <c r="AZ72" i="2" s="1"/>
  <c r="AY65" i="2"/>
  <c r="AY72" i="2" s="1"/>
  <c r="AX65" i="2"/>
  <c r="AX72" i="2" s="1"/>
  <c r="AW65" i="2"/>
  <c r="AW72" i="2" s="1"/>
  <c r="AV65" i="2"/>
  <c r="AV72" i="2" s="1"/>
  <c r="AU65" i="2"/>
  <c r="AU72" i="2" s="1"/>
  <c r="AT65" i="2"/>
  <c r="AT72" i="2" s="1"/>
  <c r="AS65" i="2"/>
  <c r="AR65" i="2"/>
  <c r="AR72" i="2" s="1"/>
  <c r="AQ65" i="2"/>
  <c r="AQ72" i="2" s="1"/>
  <c r="AP65" i="2"/>
  <c r="AP72" i="2" s="1"/>
  <c r="AO65" i="2"/>
  <c r="AO72" i="2" s="1"/>
  <c r="DJ55" i="2"/>
  <c r="DB55" i="2"/>
  <c r="CS55" i="2"/>
  <c r="CJ55" i="2"/>
  <c r="CB55" i="2"/>
  <c r="BS55" i="2"/>
  <c r="BJ55" i="2"/>
  <c r="BB55" i="2"/>
  <c r="AS55" i="2"/>
  <c r="AJ55" i="2"/>
  <c r="AB55" i="2"/>
  <c r="DM53" i="2"/>
  <c r="DM55" i="2" s="1"/>
  <c r="DL53" i="2"/>
  <c r="DL55" i="2" s="1"/>
  <c r="DK53" i="2"/>
  <c r="DK55" i="2" s="1"/>
  <c r="DJ53" i="2"/>
  <c r="DI53" i="2"/>
  <c r="DI55" i="2" s="1"/>
  <c r="DH53" i="2"/>
  <c r="DH55" i="2" s="1"/>
  <c r="DG53" i="2"/>
  <c r="DG55" i="2" s="1"/>
  <c r="DF53" i="2"/>
  <c r="DF55" i="2" s="1"/>
  <c r="DE53" i="2"/>
  <c r="DE55" i="2" s="1"/>
  <c r="DD53" i="2"/>
  <c r="DD55" i="2" s="1"/>
  <c r="DC53" i="2"/>
  <c r="DC55" i="2" s="1"/>
  <c r="DB53" i="2"/>
  <c r="CZ53" i="2"/>
  <c r="CZ55" i="2" s="1"/>
  <c r="CY53" i="2"/>
  <c r="CY55" i="2" s="1"/>
  <c r="CX53" i="2"/>
  <c r="CX55" i="2" s="1"/>
  <c r="CW53" i="2"/>
  <c r="CW55" i="2" s="1"/>
  <c r="CV53" i="2"/>
  <c r="CV55" i="2" s="1"/>
  <c r="CU53" i="2"/>
  <c r="CU55" i="2" s="1"/>
  <c r="CU58" i="2" s="1"/>
  <c r="CT53" i="2"/>
  <c r="CT55" i="2" s="1"/>
  <c r="CS53" i="2"/>
  <c r="CR53" i="2"/>
  <c r="CR55" i="2" s="1"/>
  <c r="CQ53" i="2"/>
  <c r="CQ55" i="2" s="1"/>
  <c r="CP53" i="2"/>
  <c r="CP55" i="2" s="1"/>
  <c r="CO53" i="2"/>
  <c r="CO55" i="2" s="1"/>
  <c r="CM53" i="2"/>
  <c r="CM55" i="2" s="1"/>
  <c r="CL53" i="2"/>
  <c r="CL55" i="2" s="1"/>
  <c r="CK53" i="2"/>
  <c r="CK55" i="2" s="1"/>
  <c r="CJ53" i="2"/>
  <c r="CI53" i="2"/>
  <c r="CI55" i="2" s="1"/>
  <c r="CH53" i="2"/>
  <c r="CH55" i="2" s="1"/>
  <c r="CG53" i="2"/>
  <c r="CG55" i="2" s="1"/>
  <c r="CF53" i="2"/>
  <c r="CF55" i="2" s="1"/>
  <c r="CE53" i="2"/>
  <c r="CE55" i="2" s="1"/>
  <c r="CD53" i="2"/>
  <c r="CD55" i="2" s="1"/>
  <c r="CC53" i="2"/>
  <c r="CC55" i="2" s="1"/>
  <c r="CB53" i="2"/>
  <c r="BZ53" i="2"/>
  <c r="BZ55" i="2" s="1"/>
  <c r="BY53" i="2"/>
  <c r="BY55" i="2" s="1"/>
  <c r="BX53" i="2"/>
  <c r="BX55" i="2" s="1"/>
  <c r="BW53" i="2"/>
  <c r="BW55" i="2" s="1"/>
  <c r="BV53" i="2"/>
  <c r="BV55" i="2" s="1"/>
  <c r="BU53" i="2"/>
  <c r="BU55" i="2" s="1"/>
  <c r="BT53" i="2"/>
  <c r="BT55" i="2" s="1"/>
  <c r="BS53" i="2"/>
  <c r="BR53" i="2"/>
  <c r="BR55" i="2" s="1"/>
  <c r="BQ53" i="2"/>
  <c r="BQ55" i="2" s="1"/>
  <c r="BP53" i="2"/>
  <c r="BP55" i="2" s="1"/>
  <c r="BO53" i="2"/>
  <c r="BO55" i="2" s="1"/>
  <c r="BM53" i="2"/>
  <c r="BM55" i="2" s="1"/>
  <c r="BL53" i="2"/>
  <c r="BL55" i="2" s="1"/>
  <c r="BL58" i="2" s="1"/>
  <c r="BK53" i="2"/>
  <c r="BK55" i="2" s="1"/>
  <c r="BJ53" i="2"/>
  <c r="BI53" i="2"/>
  <c r="BI55" i="2" s="1"/>
  <c r="BH53" i="2"/>
  <c r="BH55" i="2" s="1"/>
  <c r="BG53" i="2"/>
  <c r="BG55" i="2" s="1"/>
  <c r="BF53" i="2"/>
  <c r="BF55" i="2" s="1"/>
  <c r="BE53" i="2"/>
  <c r="BE55" i="2" s="1"/>
  <c r="BD53" i="2"/>
  <c r="BD55" i="2" s="1"/>
  <c r="BD58" i="2" s="1"/>
  <c r="BC53" i="2"/>
  <c r="BC55" i="2" s="1"/>
  <c r="BB53" i="2"/>
  <c r="AZ53" i="2"/>
  <c r="AZ55" i="2" s="1"/>
  <c r="AY53" i="2"/>
  <c r="AY55" i="2" s="1"/>
  <c r="AX53" i="2"/>
  <c r="AX55" i="2" s="1"/>
  <c r="AW53" i="2"/>
  <c r="AW55" i="2" s="1"/>
  <c r="AV53" i="2"/>
  <c r="AV55" i="2" s="1"/>
  <c r="AU53" i="2"/>
  <c r="AU55" i="2" s="1"/>
  <c r="AT53" i="2"/>
  <c r="AT55" i="2" s="1"/>
  <c r="AS53" i="2"/>
  <c r="AR53" i="2"/>
  <c r="AR55" i="2" s="1"/>
  <c r="AQ53" i="2"/>
  <c r="AQ55" i="2" s="1"/>
  <c r="AP53" i="2"/>
  <c r="AP55" i="2" s="1"/>
  <c r="AO53" i="2"/>
  <c r="AO55" i="2" s="1"/>
  <c r="AM53" i="2"/>
  <c r="AM55" i="2" s="1"/>
  <c r="AL53" i="2"/>
  <c r="AL55" i="2" s="1"/>
  <c r="AL58" i="2" s="1"/>
  <c r="AK53" i="2"/>
  <c r="AK55" i="2" s="1"/>
  <c r="AJ53" i="2"/>
  <c r="AI53" i="2"/>
  <c r="AI55" i="2" s="1"/>
  <c r="AH53" i="2"/>
  <c r="AH55" i="2" s="1"/>
  <c r="AG53" i="2"/>
  <c r="AG55" i="2" s="1"/>
  <c r="AF53" i="2"/>
  <c r="AF55" i="2" s="1"/>
  <c r="AE53" i="2"/>
  <c r="AE55" i="2" s="1"/>
  <c r="AD53" i="2"/>
  <c r="AD55" i="2" s="1"/>
  <c r="AD58" i="2" s="1"/>
  <c r="AC53" i="2"/>
  <c r="AC55" i="2" s="1"/>
  <c r="AB53" i="2"/>
  <c r="DG49" i="2"/>
  <c r="DF49" i="2"/>
  <c r="CX49" i="2"/>
  <c r="CW49" i="2"/>
  <c r="CP49" i="2"/>
  <c r="CO49" i="2"/>
  <c r="CG49" i="2"/>
  <c r="CF49" i="2"/>
  <c r="BX49" i="2"/>
  <c r="BW49" i="2"/>
  <c r="BP49" i="2"/>
  <c r="BP56" i="2" s="1"/>
  <c r="BP181" i="2" s="1"/>
  <c r="BO49" i="2"/>
  <c r="BG49" i="2"/>
  <c r="BF49" i="2"/>
  <c r="AX49" i="2"/>
  <c r="AW49" i="2"/>
  <c r="AP49" i="2"/>
  <c r="AO49" i="2"/>
  <c r="AG49" i="2"/>
  <c r="AF49" i="2"/>
  <c r="DM47" i="2"/>
  <c r="DM49" i="2" s="1"/>
  <c r="DL47" i="2"/>
  <c r="DL49" i="2" s="1"/>
  <c r="DK47" i="2"/>
  <c r="DK49" i="2" s="1"/>
  <c r="DJ47" i="2"/>
  <c r="DJ49" i="2" s="1"/>
  <c r="DI47" i="2"/>
  <c r="DI49" i="2" s="1"/>
  <c r="DH47" i="2"/>
  <c r="DH49" i="2" s="1"/>
  <c r="DG47" i="2"/>
  <c r="DF47" i="2"/>
  <c r="DE47" i="2"/>
  <c r="DE49" i="2" s="1"/>
  <c r="DD47" i="2"/>
  <c r="DD49" i="2" s="1"/>
  <c r="DC47" i="2"/>
  <c r="DC49" i="2" s="1"/>
  <c r="DB47" i="2"/>
  <c r="DB49" i="2" s="1"/>
  <c r="CZ47" i="2"/>
  <c r="CZ49" i="2" s="1"/>
  <c r="CY47" i="2"/>
  <c r="CY49" i="2" s="1"/>
  <c r="CX47" i="2"/>
  <c r="CW47" i="2"/>
  <c r="CV47" i="2"/>
  <c r="CV49" i="2" s="1"/>
  <c r="CU47" i="2"/>
  <c r="CU49" i="2" s="1"/>
  <c r="CT47" i="2"/>
  <c r="CT49" i="2" s="1"/>
  <c r="CS47" i="2"/>
  <c r="CS49" i="2" s="1"/>
  <c r="CR47" i="2"/>
  <c r="CR49" i="2" s="1"/>
  <c r="CQ47" i="2"/>
  <c r="CQ49" i="2" s="1"/>
  <c r="CP47" i="2"/>
  <c r="CO47" i="2"/>
  <c r="CM47" i="2"/>
  <c r="CM49" i="2" s="1"/>
  <c r="CL47" i="2"/>
  <c r="CL49" i="2" s="1"/>
  <c r="CK47" i="2"/>
  <c r="CK49" i="2" s="1"/>
  <c r="CJ47" i="2"/>
  <c r="CJ49" i="2" s="1"/>
  <c r="CI47" i="2"/>
  <c r="CI49" i="2" s="1"/>
  <c r="CH47" i="2"/>
  <c r="CH49" i="2" s="1"/>
  <c r="CG47" i="2"/>
  <c r="CF47" i="2"/>
  <c r="CE47" i="2"/>
  <c r="CE49" i="2" s="1"/>
  <c r="CD47" i="2"/>
  <c r="CD49" i="2" s="1"/>
  <c r="CC47" i="2"/>
  <c r="CC49" i="2" s="1"/>
  <c r="CB47" i="2"/>
  <c r="CB49" i="2" s="1"/>
  <c r="BZ47" i="2"/>
  <c r="BZ49" i="2" s="1"/>
  <c r="BY47" i="2"/>
  <c r="BY49" i="2" s="1"/>
  <c r="BX47" i="2"/>
  <c r="BW47" i="2"/>
  <c r="BV47" i="2"/>
  <c r="BV49" i="2" s="1"/>
  <c r="BU47" i="2"/>
  <c r="BU49" i="2" s="1"/>
  <c r="BT47" i="2"/>
  <c r="BT49" i="2" s="1"/>
  <c r="BS47" i="2"/>
  <c r="BS49" i="2" s="1"/>
  <c r="BR47" i="2"/>
  <c r="BR49" i="2" s="1"/>
  <c r="BQ47" i="2"/>
  <c r="BQ49" i="2" s="1"/>
  <c r="BP47" i="2"/>
  <c r="BO47" i="2"/>
  <c r="BM47" i="2"/>
  <c r="BM49" i="2" s="1"/>
  <c r="BM56" i="2" s="1"/>
  <c r="BM181" i="2" s="1"/>
  <c r="BL47" i="2"/>
  <c r="BL49" i="2" s="1"/>
  <c r="BK47" i="2"/>
  <c r="BK49" i="2" s="1"/>
  <c r="BK56" i="2" s="1"/>
  <c r="BK181" i="2" s="1"/>
  <c r="BJ47" i="2"/>
  <c r="BJ49" i="2" s="1"/>
  <c r="BJ56" i="2" s="1"/>
  <c r="BJ181" i="2" s="1"/>
  <c r="BI47" i="2"/>
  <c r="BI49" i="2" s="1"/>
  <c r="BI56" i="2" s="1"/>
  <c r="BI181" i="2" s="1"/>
  <c r="BH47" i="2"/>
  <c r="BH49" i="2" s="1"/>
  <c r="BH56" i="2" s="1"/>
  <c r="BH181" i="2" s="1"/>
  <c r="BG47" i="2"/>
  <c r="BF47" i="2"/>
  <c r="BE47" i="2"/>
  <c r="BE49" i="2" s="1"/>
  <c r="BD47" i="2"/>
  <c r="BD49" i="2" s="1"/>
  <c r="BC47" i="2"/>
  <c r="BC49" i="2" s="1"/>
  <c r="BB47" i="2"/>
  <c r="BB49" i="2" s="1"/>
  <c r="AZ47" i="2"/>
  <c r="AZ49" i="2" s="1"/>
  <c r="AY47" i="2"/>
  <c r="AY49" i="2" s="1"/>
  <c r="AX47" i="2"/>
  <c r="AW47" i="2"/>
  <c r="AV47" i="2"/>
  <c r="AV49" i="2" s="1"/>
  <c r="AU47" i="2"/>
  <c r="AU49" i="2" s="1"/>
  <c r="AT47" i="2"/>
  <c r="AT49" i="2" s="1"/>
  <c r="AS47" i="2"/>
  <c r="AS49" i="2" s="1"/>
  <c r="AR47" i="2"/>
  <c r="AR49" i="2" s="1"/>
  <c r="AQ47" i="2"/>
  <c r="AQ49" i="2" s="1"/>
  <c r="AP47" i="2"/>
  <c r="AO47" i="2"/>
  <c r="AM47" i="2"/>
  <c r="AM49" i="2" s="1"/>
  <c r="AL47" i="2"/>
  <c r="AL49" i="2" s="1"/>
  <c r="AK47" i="2"/>
  <c r="AK49" i="2" s="1"/>
  <c r="AJ47" i="2"/>
  <c r="AJ49" i="2" s="1"/>
  <c r="AI47" i="2"/>
  <c r="AI49" i="2" s="1"/>
  <c r="AH47" i="2"/>
  <c r="AH49" i="2" s="1"/>
  <c r="AG47" i="2"/>
  <c r="AF47" i="2"/>
  <c r="AE47" i="2"/>
  <c r="AE49" i="2" s="1"/>
  <c r="AD47" i="2"/>
  <c r="AD49" i="2" s="1"/>
  <c r="AC47" i="2"/>
  <c r="AC49" i="2" s="1"/>
  <c r="AB47" i="2"/>
  <c r="AB49" i="2" s="1"/>
  <c r="DL42" i="2"/>
  <c r="DL180" i="2" s="1"/>
  <c r="DL228" i="2" s="1"/>
  <c r="DK42" i="2"/>
  <c r="DK180" i="2" s="1"/>
  <c r="DK228" i="2" s="1"/>
  <c r="DD42" i="2"/>
  <c r="DD180" i="2" s="1"/>
  <c r="DD228" i="2" s="1"/>
  <c r="DC42" i="2"/>
  <c r="DC180" i="2" s="1"/>
  <c r="DC228" i="2" s="1"/>
  <c r="CU42" i="2"/>
  <c r="CU180" i="2" s="1"/>
  <c r="CU228" i="2" s="1"/>
  <c r="CT42" i="2"/>
  <c r="CT180" i="2" s="1"/>
  <c r="CT228" i="2" s="1"/>
  <c r="CL42" i="2"/>
  <c r="CL180" i="2" s="1"/>
  <c r="CL228" i="2" s="1"/>
  <c r="CK42" i="2"/>
  <c r="CK180" i="2" s="1"/>
  <c r="CK228" i="2" s="1"/>
  <c r="CD42" i="2"/>
  <c r="CD180" i="2" s="1"/>
  <c r="CD228" i="2" s="1"/>
  <c r="CC42" i="2"/>
  <c r="CC180" i="2" s="1"/>
  <c r="CC228" i="2" s="1"/>
  <c r="BU42" i="2"/>
  <c r="BU180" i="2" s="1"/>
  <c r="BU228" i="2" s="1"/>
  <c r="BT42" i="2"/>
  <c r="BT180" i="2" s="1"/>
  <c r="BT228" i="2" s="1"/>
  <c r="BL42" i="2"/>
  <c r="BL180" i="2" s="1"/>
  <c r="BL228" i="2" s="1"/>
  <c r="BK42" i="2"/>
  <c r="BK180" i="2" s="1"/>
  <c r="BK228" i="2" s="1"/>
  <c r="BD42" i="2"/>
  <c r="BC42" i="2"/>
  <c r="AU42" i="2"/>
  <c r="AT42" i="2"/>
  <c r="AL42" i="2"/>
  <c r="AK42" i="2"/>
  <c r="AD42" i="2"/>
  <c r="AC42" i="2"/>
  <c r="DM40" i="2"/>
  <c r="DM42" i="2" s="1"/>
  <c r="DM180" i="2" s="1"/>
  <c r="DM228" i="2" s="1"/>
  <c r="DL40" i="2"/>
  <c r="DK40" i="2"/>
  <c r="DJ40" i="2"/>
  <c r="DJ42" i="2" s="1"/>
  <c r="DJ180" i="2" s="1"/>
  <c r="DJ228" i="2" s="1"/>
  <c r="DI40" i="2"/>
  <c r="DI42" i="2" s="1"/>
  <c r="DI180" i="2" s="1"/>
  <c r="DI228" i="2" s="1"/>
  <c r="DH40" i="2"/>
  <c r="DH42" i="2" s="1"/>
  <c r="DH180" i="2" s="1"/>
  <c r="DH228" i="2" s="1"/>
  <c r="DG40" i="2"/>
  <c r="DG42" i="2" s="1"/>
  <c r="DG180" i="2" s="1"/>
  <c r="DG228" i="2" s="1"/>
  <c r="DF40" i="2"/>
  <c r="DF42" i="2" s="1"/>
  <c r="DF180" i="2" s="1"/>
  <c r="DF228" i="2" s="1"/>
  <c r="DE40" i="2"/>
  <c r="DE42" i="2" s="1"/>
  <c r="DE180" i="2" s="1"/>
  <c r="DE228" i="2" s="1"/>
  <c r="DD40" i="2"/>
  <c r="DC40" i="2"/>
  <c r="DB40" i="2"/>
  <c r="DB42" i="2" s="1"/>
  <c r="CZ40" i="2"/>
  <c r="CZ42" i="2" s="1"/>
  <c r="CZ180" i="2" s="1"/>
  <c r="CZ228" i="2" s="1"/>
  <c r="CY40" i="2"/>
  <c r="CY42" i="2" s="1"/>
  <c r="CY180" i="2" s="1"/>
  <c r="CY228" i="2" s="1"/>
  <c r="CX40" i="2"/>
  <c r="CX42" i="2" s="1"/>
  <c r="CX180" i="2" s="1"/>
  <c r="CX228" i="2" s="1"/>
  <c r="CW40" i="2"/>
  <c r="CW42" i="2" s="1"/>
  <c r="CW180" i="2" s="1"/>
  <c r="CW228" i="2" s="1"/>
  <c r="CV40" i="2"/>
  <c r="CV42" i="2" s="1"/>
  <c r="CV180" i="2" s="1"/>
  <c r="CV228" i="2" s="1"/>
  <c r="CU40" i="2"/>
  <c r="CT40" i="2"/>
  <c r="CS40" i="2"/>
  <c r="CS42" i="2" s="1"/>
  <c r="CS180" i="2" s="1"/>
  <c r="CS228" i="2" s="1"/>
  <c r="CR40" i="2"/>
  <c r="CR42" i="2" s="1"/>
  <c r="CR180" i="2" s="1"/>
  <c r="CR228" i="2" s="1"/>
  <c r="CQ40" i="2"/>
  <c r="CQ42" i="2" s="1"/>
  <c r="CQ180" i="2" s="1"/>
  <c r="CQ228" i="2" s="1"/>
  <c r="CP40" i="2"/>
  <c r="CP42" i="2" s="1"/>
  <c r="CP180" i="2" s="1"/>
  <c r="CP228" i="2" s="1"/>
  <c r="CO40" i="2"/>
  <c r="CO42" i="2" s="1"/>
  <c r="CO180" i="2" s="1"/>
  <c r="CM40" i="2"/>
  <c r="CM42" i="2" s="1"/>
  <c r="CM180" i="2" s="1"/>
  <c r="CM228" i="2" s="1"/>
  <c r="CL40" i="2"/>
  <c r="CK40" i="2"/>
  <c r="CJ40" i="2"/>
  <c r="CJ42" i="2" s="1"/>
  <c r="CJ180" i="2" s="1"/>
  <c r="CJ228" i="2" s="1"/>
  <c r="CI40" i="2"/>
  <c r="CI42" i="2" s="1"/>
  <c r="CI180" i="2" s="1"/>
  <c r="CI228" i="2" s="1"/>
  <c r="CH40" i="2"/>
  <c r="CH42" i="2" s="1"/>
  <c r="CH180" i="2" s="1"/>
  <c r="CH228" i="2" s="1"/>
  <c r="CG40" i="2"/>
  <c r="CG42" i="2" s="1"/>
  <c r="CG180" i="2" s="1"/>
  <c r="CG228" i="2" s="1"/>
  <c r="CF40" i="2"/>
  <c r="CF42" i="2" s="1"/>
  <c r="CF180" i="2" s="1"/>
  <c r="CF228" i="2" s="1"/>
  <c r="CE40" i="2"/>
  <c r="CE42" i="2" s="1"/>
  <c r="CE180" i="2" s="1"/>
  <c r="CE228" i="2" s="1"/>
  <c r="CD40" i="2"/>
  <c r="CC40" i="2"/>
  <c r="CB40" i="2"/>
  <c r="CB42" i="2" s="1"/>
  <c r="BZ40" i="2"/>
  <c r="BZ42" i="2" s="1"/>
  <c r="BZ180" i="2" s="1"/>
  <c r="BZ228" i="2" s="1"/>
  <c r="BY40" i="2"/>
  <c r="BY42" i="2" s="1"/>
  <c r="BY180" i="2" s="1"/>
  <c r="BY228" i="2" s="1"/>
  <c r="BX40" i="2"/>
  <c r="BX42" i="2" s="1"/>
  <c r="BX180" i="2" s="1"/>
  <c r="BX228" i="2" s="1"/>
  <c r="BW40" i="2"/>
  <c r="BW42" i="2" s="1"/>
  <c r="BW180" i="2" s="1"/>
  <c r="BW228" i="2" s="1"/>
  <c r="BV40" i="2"/>
  <c r="BV42" i="2" s="1"/>
  <c r="BV180" i="2" s="1"/>
  <c r="BV228" i="2" s="1"/>
  <c r="BU40" i="2"/>
  <c r="BT40" i="2"/>
  <c r="BS40" i="2"/>
  <c r="BS42" i="2" s="1"/>
  <c r="BS180" i="2" s="1"/>
  <c r="BS228" i="2" s="1"/>
  <c r="BR40" i="2"/>
  <c r="BR42" i="2" s="1"/>
  <c r="BR180" i="2" s="1"/>
  <c r="BR228" i="2" s="1"/>
  <c r="BQ40" i="2"/>
  <c r="BQ42" i="2" s="1"/>
  <c r="BQ180" i="2" s="1"/>
  <c r="BQ228" i="2" s="1"/>
  <c r="BP40" i="2"/>
  <c r="BP42" i="2" s="1"/>
  <c r="BP180" i="2" s="1"/>
  <c r="BP228" i="2" s="1"/>
  <c r="BO40" i="2"/>
  <c r="BO42" i="2" s="1"/>
  <c r="BM40" i="2"/>
  <c r="BM42" i="2" s="1"/>
  <c r="BM180" i="2" s="1"/>
  <c r="BM228" i="2" s="1"/>
  <c r="BL40" i="2"/>
  <c r="BK40" i="2"/>
  <c r="BJ40" i="2"/>
  <c r="BJ42" i="2" s="1"/>
  <c r="BJ180" i="2" s="1"/>
  <c r="BJ228" i="2" s="1"/>
  <c r="BI40" i="2"/>
  <c r="BI42" i="2" s="1"/>
  <c r="BI180" i="2" s="1"/>
  <c r="BI228" i="2" s="1"/>
  <c r="BH40" i="2"/>
  <c r="BH42" i="2" s="1"/>
  <c r="BH180" i="2" s="1"/>
  <c r="BG40" i="2"/>
  <c r="BG42" i="2" s="1"/>
  <c r="BF40" i="2"/>
  <c r="BF42" i="2" s="1"/>
  <c r="BE40" i="2"/>
  <c r="BE42" i="2" s="1"/>
  <c r="BD40" i="2"/>
  <c r="BC40" i="2"/>
  <c r="BB40" i="2"/>
  <c r="BB42" i="2" s="1"/>
  <c r="AZ40" i="2"/>
  <c r="AZ42" i="2" s="1"/>
  <c r="AY40" i="2"/>
  <c r="AY42" i="2" s="1"/>
  <c r="AX40" i="2"/>
  <c r="AX42" i="2" s="1"/>
  <c r="AW40" i="2"/>
  <c r="AW42" i="2" s="1"/>
  <c r="AV40" i="2"/>
  <c r="AV42" i="2" s="1"/>
  <c r="AU40" i="2"/>
  <c r="AT40" i="2"/>
  <c r="AS40" i="2"/>
  <c r="AS42" i="2" s="1"/>
  <c r="AR40" i="2"/>
  <c r="AR42" i="2" s="1"/>
  <c r="AQ40" i="2"/>
  <c r="AQ42" i="2" s="1"/>
  <c r="AP40" i="2"/>
  <c r="AP42" i="2" s="1"/>
  <c r="AO40" i="2"/>
  <c r="AO42" i="2" s="1"/>
  <c r="DU42" i="2" s="1"/>
  <c r="AM40" i="2"/>
  <c r="AM42" i="2" s="1"/>
  <c r="AL40" i="2"/>
  <c r="AK40" i="2"/>
  <c r="AJ40" i="2"/>
  <c r="AJ42" i="2" s="1"/>
  <c r="AI40" i="2"/>
  <c r="AI42" i="2" s="1"/>
  <c r="AH40" i="2"/>
  <c r="AH42" i="2" s="1"/>
  <c r="AG40" i="2"/>
  <c r="AG42" i="2" s="1"/>
  <c r="AF40" i="2"/>
  <c r="AF42" i="2" s="1"/>
  <c r="AE40" i="2"/>
  <c r="AE42" i="2" s="1"/>
  <c r="AD40" i="2"/>
  <c r="AC40" i="2"/>
  <c r="AB40" i="2"/>
  <c r="AB42" i="2" s="1"/>
  <c r="EE31" i="2"/>
  <c r="EC31" i="2"/>
  <c r="EA31" i="2"/>
  <c r="DY31" i="2"/>
  <c r="DW31" i="2"/>
  <c r="DU31" i="2"/>
  <c r="DS31" i="2"/>
  <c r="EE28" i="2"/>
  <c r="EC28" i="2"/>
  <c r="EA28" i="2"/>
  <c r="DY28" i="2"/>
  <c r="DW28" i="2"/>
  <c r="DU28" i="2"/>
  <c r="DS28" i="2"/>
  <c r="DK27" i="2"/>
  <c r="DK29" i="2" s="1"/>
  <c r="DF27" i="2"/>
  <c r="DF29" i="2" s="1"/>
  <c r="CX27" i="2"/>
  <c r="CX29" i="2" s="1"/>
  <c r="CS27" i="2"/>
  <c r="CS29" i="2" s="1"/>
  <c r="CK27" i="2"/>
  <c r="CK29" i="2" s="1"/>
  <c r="CF27" i="2"/>
  <c r="CF29" i="2" s="1"/>
  <c r="BY27" i="2"/>
  <c r="BY29" i="2" s="1"/>
  <c r="BX27" i="2"/>
  <c r="BX29" i="2" s="1"/>
  <c r="BU27" i="2"/>
  <c r="BU29" i="2" s="1"/>
  <c r="BT27" i="2"/>
  <c r="BT29" i="2" s="1"/>
  <c r="BS27" i="2"/>
  <c r="BS29" i="2" s="1"/>
  <c r="BK27" i="2"/>
  <c r="BK29" i="2" s="1"/>
  <c r="BF27" i="2"/>
  <c r="BF29" i="2" s="1"/>
  <c r="AX27" i="2"/>
  <c r="AX29" i="2" s="1"/>
  <c r="AS27" i="2"/>
  <c r="AS29" i="2" s="1"/>
  <c r="AK27" i="2"/>
  <c r="AK29" i="2" s="1"/>
  <c r="AF27" i="2"/>
  <c r="AF29" i="2" s="1"/>
  <c r="DJ23" i="2"/>
  <c r="DB23" i="2"/>
  <c r="CS23" i="2"/>
  <c r="CJ23" i="2"/>
  <c r="CB23" i="2"/>
  <c r="BS23" i="2"/>
  <c r="BJ23" i="2"/>
  <c r="BB23" i="2"/>
  <c r="AS23" i="2"/>
  <c r="AJ23" i="2"/>
  <c r="AB23" i="2"/>
  <c r="DM22" i="2"/>
  <c r="DM23" i="2" s="1"/>
  <c r="DL22" i="2"/>
  <c r="DL23" i="2" s="1"/>
  <c r="DK22" i="2"/>
  <c r="DJ22" i="2"/>
  <c r="DI22" i="2"/>
  <c r="DI23" i="2" s="1"/>
  <c r="DH22" i="2"/>
  <c r="DH23" i="2" s="1"/>
  <c r="DG22" i="2"/>
  <c r="DG23" i="2" s="1"/>
  <c r="DF22" i="2"/>
  <c r="DF23" i="2" s="1"/>
  <c r="DE22" i="2"/>
  <c r="DE23" i="2" s="1"/>
  <c r="DD22" i="2"/>
  <c r="DD23" i="2" s="1"/>
  <c r="DC22" i="2"/>
  <c r="DB22" i="2"/>
  <c r="CZ22" i="2"/>
  <c r="CZ23" i="2" s="1"/>
  <c r="CY22" i="2"/>
  <c r="CY23" i="2" s="1"/>
  <c r="CX22" i="2"/>
  <c r="CX23" i="2" s="1"/>
  <c r="CW22" i="2"/>
  <c r="CW23" i="2" s="1"/>
  <c r="CV22" i="2"/>
  <c r="CV23" i="2" s="1"/>
  <c r="CU22" i="2"/>
  <c r="CU23" i="2" s="1"/>
  <c r="CT22" i="2"/>
  <c r="CS22" i="2"/>
  <c r="CR22" i="2"/>
  <c r="CR23" i="2" s="1"/>
  <c r="CQ22" i="2"/>
  <c r="CQ23" i="2" s="1"/>
  <c r="CP22" i="2"/>
  <c r="CP23" i="2" s="1"/>
  <c r="CO22" i="2"/>
  <c r="CO23" i="2" s="1"/>
  <c r="CM22" i="2"/>
  <c r="CM23" i="2" s="1"/>
  <c r="CL22" i="2"/>
  <c r="CL23" i="2" s="1"/>
  <c r="CK22" i="2"/>
  <c r="CJ22" i="2"/>
  <c r="CI22" i="2"/>
  <c r="CI23" i="2" s="1"/>
  <c r="CH22" i="2"/>
  <c r="CH23" i="2" s="1"/>
  <c r="CG22" i="2"/>
  <c r="CG23" i="2" s="1"/>
  <c r="CF22" i="2"/>
  <c r="CF23" i="2" s="1"/>
  <c r="CE22" i="2"/>
  <c r="CE23" i="2" s="1"/>
  <c r="CD22" i="2"/>
  <c r="CD23" i="2" s="1"/>
  <c r="CC22" i="2"/>
  <c r="CB22" i="2"/>
  <c r="EA22" i="2" s="1"/>
  <c r="BZ22" i="2"/>
  <c r="BZ23" i="2" s="1"/>
  <c r="BX22" i="2"/>
  <c r="BX23" i="2" s="1"/>
  <c r="BW22" i="2"/>
  <c r="BW23" i="2" s="1"/>
  <c r="BV22" i="2"/>
  <c r="BV23" i="2" s="1"/>
  <c r="BR22" i="2"/>
  <c r="BR23" i="2" s="1"/>
  <c r="BQ22" i="2"/>
  <c r="BQ23" i="2" s="1"/>
  <c r="BP22" i="2"/>
  <c r="BP23" i="2" s="1"/>
  <c r="BM22" i="2"/>
  <c r="BM23" i="2" s="1"/>
  <c r="BL22" i="2"/>
  <c r="BL23" i="2" s="1"/>
  <c r="BK22" i="2"/>
  <c r="BJ22" i="2"/>
  <c r="BI22" i="2"/>
  <c r="BI23" i="2" s="1"/>
  <c r="BH22" i="2"/>
  <c r="BH23" i="2" s="1"/>
  <c r="BG22" i="2"/>
  <c r="BG23" i="2" s="1"/>
  <c r="BF22" i="2"/>
  <c r="BF23" i="2" s="1"/>
  <c r="BE22" i="2"/>
  <c r="BE23" i="2" s="1"/>
  <c r="BD22" i="2"/>
  <c r="BD23" i="2" s="1"/>
  <c r="BC22" i="2"/>
  <c r="BB22" i="2"/>
  <c r="DW22" i="2" s="1"/>
  <c r="AZ22" i="2"/>
  <c r="AZ23" i="2" s="1"/>
  <c r="AY22" i="2"/>
  <c r="AY23" i="2" s="1"/>
  <c r="AX22" i="2"/>
  <c r="AX23" i="2" s="1"/>
  <c r="AW22" i="2"/>
  <c r="AW23" i="2" s="1"/>
  <c r="AV22" i="2"/>
  <c r="AV23" i="2" s="1"/>
  <c r="AU22" i="2"/>
  <c r="AU23" i="2" s="1"/>
  <c r="AT22" i="2"/>
  <c r="AS22" i="2"/>
  <c r="AR22" i="2"/>
  <c r="AR23" i="2" s="1"/>
  <c r="AQ22" i="2"/>
  <c r="AQ23" i="2" s="1"/>
  <c r="AP22" i="2"/>
  <c r="AP23" i="2" s="1"/>
  <c r="AO22" i="2"/>
  <c r="AO23" i="2" s="1"/>
  <c r="AM22" i="2"/>
  <c r="AM23" i="2" s="1"/>
  <c r="AL22" i="2"/>
  <c r="AL23" i="2" s="1"/>
  <c r="AK22" i="2"/>
  <c r="AJ22" i="2"/>
  <c r="AI22" i="2"/>
  <c r="AI23" i="2" s="1"/>
  <c r="AH22" i="2"/>
  <c r="DS22" i="2" s="1"/>
  <c r="AG22" i="2"/>
  <c r="AG23" i="2" s="1"/>
  <c r="AF22" i="2"/>
  <c r="AF23" i="2" s="1"/>
  <c r="AE22" i="2"/>
  <c r="AE23" i="2" s="1"/>
  <c r="AD22" i="2"/>
  <c r="AD23" i="2" s="1"/>
  <c r="AC22" i="2"/>
  <c r="AB22" i="2"/>
  <c r="DM21" i="2"/>
  <c r="DL21" i="2"/>
  <c r="DK21" i="2"/>
  <c r="DK23" i="2" s="1"/>
  <c r="DJ21" i="2"/>
  <c r="DI21" i="2"/>
  <c r="DH21" i="2"/>
  <c r="DG21" i="2"/>
  <c r="DF21" i="2"/>
  <c r="DE21" i="2"/>
  <c r="DD21" i="2"/>
  <c r="DC21" i="2"/>
  <c r="DC23" i="2" s="1"/>
  <c r="DB21" i="2"/>
  <c r="CZ21" i="2"/>
  <c r="CY21" i="2"/>
  <c r="CX21" i="2"/>
  <c r="CW21" i="2"/>
  <c r="CV21" i="2"/>
  <c r="CU21" i="2"/>
  <c r="CT21" i="2"/>
  <c r="CT23" i="2" s="1"/>
  <c r="CS21" i="2"/>
  <c r="CR21" i="2"/>
  <c r="CQ21" i="2"/>
  <c r="CP21" i="2"/>
  <c r="CO21" i="2"/>
  <c r="CM21" i="2"/>
  <c r="CL21" i="2"/>
  <c r="CK21" i="2"/>
  <c r="CK23" i="2" s="1"/>
  <c r="CJ21" i="2"/>
  <c r="CI21" i="2"/>
  <c r="CH21" i="2"/>
  <c r="CG21" i="2"/>
  <c r="CF21" i="2"/>
  <c r="CE21" i="2"/>
  <c r="CD21" i="2"/>
  <c r="CC21" i="2"/>
  <c r="CC23" i="2" s="1"/>
  <c r="CB21" i="2"/>
  <c r="BZ21" i="2"/>
  <c r="BY21" i="2"/>
  <c r="BY23" i="2" s="1"/>
  <c r="BX21" i="2"/>
  <c r="BW21" i="2"/>
  <c r="BV21" i="2"/>
  <c r="BU21" i="2"/>
  <c r="BU23" i="2" s="1"/>
  <c r="BT21" i="2"/>
  <c r="BT23" i="2" s="1"/>
  <c r="BS21" i="2"/>
  <c r="BR21" i="2"/>
  <c r="BQ21" i="2"/>
  <c r="BP21" i="2"/>
  <c r="BO21" i="2"/>
  <c r="BO23" i="2" s="1"/>
  <c r="BM21" i="2"/>
  <c r="BL21" i="2"/>
  <c r="BK21" i="2"/>
  <c r="BK23" i="2" s="1"/>
  <c r="BJ21" i="2"/>
  <c r="BI21" i="2"/>
  <c r="BH21" i="2"/>
  <c r="BG21" i="2"/>
  <c r="BF21" i="2"/>
  <c r="BE21" i="2"/>
  <c r="BD21" i="2"/>
  <c r="BC21" i="2"/>
  <c r="BC23" i="2" s="1"/>
  <c r="BB21" i="2"/>
  <c r="AZ21" i="2"/>
  <c r="AY21" i="2"/>
  <c r="AX21" i="2"/>
  <c r="AW21" i="2"/>
  <c r="AV21" i="2"/>
  <c r="AU21" i="2"/>
  <c r="AT21" i="2"/>
  <c r="AT23" i="2" s="1"/>
  <c r="AS21" i="2"/>
  <c r="AR21" i="2"/>
  <c r="AQ21" i="2"/>
  <c r="AP21" i="2"/>
  <c r="AO21" i="2"/>
  <c r="AM21" i="2"/>
  <c r="AL21" i="2"/>
  <c r="AK21" i="2"/>
  <c r="AK23" i="2" s="1"/>
  <c r="AJ21" i="2"/>
  <c r="AI21" i="2"/>
  <c r="AH21" i="2"/>
  <c r="AG21" i="2"/>
  <c r="AF21" i="2"/>
  <c r="AE21" i="2"/>
  <c r="AD21" i="2"/>
  <c r="AC21" i="2"/>
  <c r="AC23" i="2" s="1"/>
  <c r="AB21" i="2"/>
  <c r="DJ17" i="2"/>
  <c r="DI17" i="2"/>
  <c r="DE17" i="2"/>
  <c r="CZ17" i="2"/>
  <c r="CW17" i="2"/>
  <c r="CJ17" i="2"/>
  <c r="BR17" i="2"/>
  <c r="AY17" i="2"/>
  <c r="AI17" i="2"/>
  <c r="EE16" i="2"/>
  <c r="EC16" i="2"/>
  <c r="EA16" i="2"/>
  <c r="DY16" i="2"/>
  <c r="DW16" i="2"/>
  <c r="DU16" i="2"/>
  <c r="DS16" i="2"/>
  <c r="DM15" i="2"/>
  <c r="DM17" i="2" s="1"/>
  <c r="DL15" i="2"/>
  <c r="DL17" i="2" s="1"/>
  <c r="DK15" i="2"/>
  <c r="DH15" i="2"/>
  <c r="DG15" i="2"/>
  <c r="DF15" i="2"/>
  <c r="DD15" i="2"/>
  <c r="DD17" i="2" s="1"/>
  <c r="DC15" i="2"/>
  <c r="DB15" i="2"/>
  <c r="CZ15" i="2"/>
  <c r="CY15" i="2"/>
  <c r="CY17" i="2" s="1"/>
  <c r="CX15" i="2"/>
  <c r="CV15" i="2"/>
  <c r="CV17" i="2" s="1"/>
  <c r="CU15" i="2"/>
  <c r="CT15" i="2"/>
  <c r="CS15" i="2"/>
  <c r="CR15" i="2"/>
  <c r="CR17" i="2" s="1"/>
  <c r="CQ15" i="2"/>
  <c r="CQ17" i="2" s="1"/>
  <c r="CP15" i="2"/>
  <c r="CO15" i="2"/>
  <c r="CM15" i="2"/>
  <c r="CM17" i="2" s="1"/>
  <c r="CL15" i="2"/>
  <c r="CL17" i="2" s="1"/>
  <c r="CK15" i="2"/>
  <c r="CJ15" i="2"/>
  <c r="CI15" i="2"/>
  <c r="CI17" i="2" s="1"/>
  <c r="CH15" i="2"/>
  <c r="CG15" i="2"/>
  <c r="CF15" i="2"/>
  <c r="CE15" i="2"/>
  <c r="CE17" i="2" s="1"/>
  <c r="CD15" i="2"/>
  <c r="CD17" i="2" s="1"/>
  <c r="CC15" i="2"/>
  <c r="CB15" i="2"/>
  <c r="BZ15" i="2"/>
  <c r="BZ17" i="2" s="1"/>
  <c r="BY15" i="2"/>
  <c r="BY17" i="2" s="1"/>
  <c r="BX15" i="2"/>
  <c r="BW15" i="2"/>
  <c r="BW17" i="2" s="1"/>
  <c r="BV15" i="2"/>
  <c r="BV17" i="2" s="1"/>
  <c r="BU15" i="2"/>
  <c r="BT15" i="2"/>
  <c r="BS15" i="2"/>
  <c r="BR15" i="2"/>
  <c r="BQ15" i="2"/>
  <c r="BQ17" i="2" s="1"/>
  <c r="BP15" i="2"/>
  <c r="BO15" i="2"/>
  <c r="BM15" i="2"/>
  <c r="BM17" i="2" s="1"/>
  <c r="BL15" i="2"/>
  <c r="BL17" i="2" s="1"/>
  <c r="BK15" i="2"/>
  <c r="BJ15" i="2"/>
  <c r="BJ17" i="2" s="1"/>
  <c r="BH15" i="2"/>
  <c r="BG15" i="2"/>
  <c r="BF15" i="2"/>
  <c r="BE15" i="2"/>
  <c r="BE17" i="2" s="1"/>
  <c r="BD15" i="2"/>
  <c r="BD17" i="2" s="1"/>
  <c r="DW17" i="2" s="1"/>
  <c r="BC15" i="2"/>
  <c r="BB15" i="2"/>
  <c r="AZ15" i="2"/>
  <c r="AZ17" i="2" s="1"/>
  <c r="AY15" i="2"/>
  <c r="AX15" i="2"/>
  <c r="AW15" i="2"/>
  <c r="AW17" i="2" s="1"/>
  <c r="AV15" i="2"/>
  <c r="AV17" i="2" s="1"/>
  <c r="AU15" i="2"/>
  <c r="AT15" i="2"/>
  <c r="AS15" i="2"/>
  <c r="AR15" i="2"/>
  <c r="AR17" i="2" s="1"/>
  <c r="AQ15" i="2"/>
  <c r="AQ17" i="2" s="1"/>
  <c r="DU17" i="2" s="1"/>
  <c r="AP15" i="2"/>
  <c r="AO15" i="2"/>
  <c r="AM15" i="2"/>
  <c r="AM17" i="2" s="1"/>
  <c r="AL15" i="2"/>
  <c r="AL17" i="2" s="1"/>
  <c r="AK15" i="2"/>
  <c r="AJ15" i="2"/>
  <c r="AJ17" i="2" s="1"/>
  <c r="AI15" i="2"/>
  <c r="AH15" i="2"/>
  <c r="AG15" i="2"/>
  <c r="AF15" i="2"/>
  <c r="AE15" i="2"/>
  <c r="AE17" i="2" s="1"/>
  <c r="AD15" i="2"/>
  <c r="AD17" i="2" s="1"/>
  <c r="AC15" i="2"/>
  <c r="AB15" i="2"/>
  <c r="BQ11" i="2"/>
  <c r="BH11" i="2"/>
  <c r="BH34" i="2" s="1"/>
  <c r="BH178" i="2" s="1"/>
  <c r="AY11" i="2"/>
  <c r="AQ11" i="2"/>
  <c r="AH11" i="2"/>
  <c r="DK10" i="2"/>
  <c r="DK11" i="2" s="1"/>
  <c r="DH10" i="2"/>
  <c r="DH11" i="2" s="1"/>
  <c r="DH34" i="2" s="1"/>
  <c r="DH178" i="2" s="1"/>
  <c r="DC10" i="2"/>
  <c r="DC11" i="2" s="1"/>
  <c r="DC34" i="2" s="1"/>
  <c r="DC178" i="2" s="1"/>
  <c r="CY10" i="2"/>
  <c r="CY11" i="2" s="1"/>
  <c r="CY34" i="2" s="1"/>
  <c r="CY178" i="2" s="1"/>
  <c r="CT10" i="2"/>
  <c r="CT11" i="2" s="1"/>
  <c r="CQ10" i="2"/>
  <c r="CQ11" i="2" s="1"/>
  <c r="CK10" i="2"/>
  <c r="CK11" i="2" s="1"/>
  <c r="CH10" i="2"/>
  <c r="CH11" i="2" s="1"/>
  <c r="CC10" i="2"/>
  <c r="CC11" i="2" s="1"/>
  <c r="BY10" i="2"/>
  <c r="BY11" i="2" s="1"/>
  <c r="BY34" i="2" s="1"/>
  <c r="BY178" i="2" s="1"/>
  <c r="BT10" i="2"/>
  <c r="BT11" i="2" s="1"/>
  <c r="BT34" i="2" s="1"/>
  <c r="BT178" i="2" s="1"/>
  <c r="BQ10" i="2"/>
  <c r="BK10" i="2"/>
  <c r="BK11" i="2" s="1"/>
  <c r="BH10" i="2"/>
  <c r="BC10" i="2"/>
  <c r="BC11" i="2" s="1"/>
  <c r="AY10" i="2"/>
  <c r="AT10" i="2"/>
  <c r="AT11" i="2" s="1"/>
  <c r="AQ10" i="2"/>
  <c r="AK10" i="2"/>
  <c r="AK11" i="2" s="1"/>
  <c r="AK34" i="2" s="1"/>
  <c r="AH10" i="2"/>
  <c r="AC10" i="2"/>
  <c r="AC11" i="2" s="1"/>
  <c r="DM9" i="2"/>
  <c r="DM10" i="2" s="1"/>
  <c r="DM11" i="2" s="1"/>
  <c r="DL9" i="2"/>
  <c r="DL10" i="2" s="1"/>
  <c r="DL11" i="2" s="1"/>
  <c r="DK9" i="2"/>
  <c r="DJ9" i="2"/>
  <c r="DJ10" i="2" s="1"/>
  <c r="DJ11" i="2" s="1"/>
  <c r="DJ34" i="2" s="1"/>
  <c r="DJ178" i="2" s="1"/>
  <c r="DI9" i="2"/>
  <c r="DI10" i="2" s="1"/>
  <c r="DI11" i="2" s="1"/>
  <c r="DI34" i="2" s="1"/>
  <c r="DI178" i="2" s="1"/>
  <c r="DH9" i="2"/>
  <c r="DG9" i="2"/>
  <c r="DG10" i="2" s="1"/>
  <c r="DG11" i="2" s="1"/>
  <c r="DG34" i="2" s="1"/>
  <c r="DG178" i="2" s="1"/>
  <c r="DF9" i="2"/>
  <c r="DF10" i="2" s="1"/>
  <c r="DF11" i="2" s="1"/>
  <c r="DF34" i="2" s="1"/>
  <c r="DF178" i="2" s="1"/>
  <c r="DE9" i="2"/>
  <c r="DE10" i="2" s="1"/>
  <c r="DE11" i="2" s="1"/>
  <c r="DD9" i="2"/>
  <c r="DD10" i="2" s="1"/>
  <c r="DD11" i="2" s="1"/>
  <c r="DC9" i="2"/>
  <c r="DB9" i="2"/>
  <c r="DB10" i="2" s="1"/>
  <c r="DB11" i="2" s="1"/>
  <c r="DB34" i="2" s="1"/>
  <c r="DB178" i="2" s="1"/>
  <c r="CZ9" i="2"/>
  <c r="CZ10" i="2" s="1"/>
  <c r="CZ11" i="2" s="1"/>
  <c r="CZ34" i="2" s="1"/>
  <c r="CZ178" i="2" s="1"/>
  <c r="CY9" i="2"/>
  <c r="CX9" i="2"/>
  <c r="CX10" i="2" s="1"/>
  <c r="CX11" i="2" s="1"/>
  <c r="CX34" i="2" s="1"/>
  <c r="CX178" i="2" s="1"/>
  <c r="CW9" i="2"/>
  <c r="CW10" i="2" s="1"/>
  <c r="CW11" i="2" s="1"/>
  <c r="CW34" i="2" s="1"/>
  <c r="CW178" i="2" s="1"/>
  <c r="CV9" i="2"/>
  <c r="CV10" i="2" s="1"/>
  <c r="CV11" i="2" s="1"/>
  <c r="CU9" i="2"/>
  <c r="CU10" i="2" s="1"/>
  <c r="CU11" i="2" s="1"/>
  <c r="CT9" i="2"/>
  <c r="CS9" i="2"/>
  <c r="CS10" i="2" s="1"/>
  <c r="CS11" i="2" s="1"/>
  <c r="CS34" i="2" s="1"/>
  <c r="CS178" i="2" s="1"/>
  <c r="CR9" i="2"/>
  <c r="CR10" i="2" s="1"/>
  <c r="CR11" i="2" s="1"/>
  <c r="CR34" i="2" s="1"/>
  <c r="CR178" i="2" s="1"/>
  <c r="CQ9" i="2"/>
  <c r="CP9" i="2"/>
  <c r="CP10" i="2" s="1"/>
  <c r="CP11" i="2" s="1"/>
  <c r="CP34" i="2" s="1"/>
  <c r="CP178" i="2" s="1"/>
  <c r="CO9" i="2"/>
  <c r="CO10" i="2" s="1"/>
  <c r="CO11" i="2" s="1"/>
  <c r="CO34" i="2" s="1"/>
  <c r="CO178" i="2" s="1"/>
  <c r="CM9" i="2"/>
  <c r="CM10" i="2" s="1"/>
  <c r="CM11" i="2" s="1"/>
  <c r="CL9" i="2"/>
  <c r="CL10" i="2" s="1"/>
  <c r="CL11" i="2" s="1"/>
  <c r="CK9" i="2"/>
  <c r="CJ9" i="2"/>
  <c r="CJ10" i="2" s="1"/>
  <c r="CJ11" i="2" s="1"/>
  <c r="CJ34" i="2" s="1"/>
  <c r="CJ178" i="2" s="1"/>
  <c r="CI9" i="2"/>
  <c r="CI10" i="2" s="1"/>
  <c r="CI11" i="2" s="1"/>
  <c r="CI34" i="2" s="1"/>
  <c r="CI178" i="2" s="1"/>
  <c r="CH9" i="2"/>
  <c r="CG9" i="2"/>
  <c r="CG10" i="2" s="1"/>
  <c r="CG11" i="2" s="1"/>
  <c r="CG34" i="2" s="1"/>
  <c r="CG178" i="2" s="1"/>
  <c r="CF9" i="2"/>
  <c r="CF10" i="2" s="1"/>
  <c r="CE9" i="2"/>
  <c r="CE10" i="2" s="1"/>
  <c r="CE11" i="2" s="1"/>
  <c r="CD9" i="2"/>
  <c r="CD10" i="2" s="1"/>
  <c r="CC9" i="2"/>
  <c r="CB9" i="2"/>
  <c r="CB10" i="2" s="1"/>
  <c r="BZ9" i="2"/>
  <c r="BZ10" i="2" s="1"/>
  <c r="BZ11" i="2" s="1"/>
  <c r="BZ34" i="2" s="1"/>
  <c r="BZ178" i="2" s="1"/>
  <c r="BY9" i="2"/>
  <c r="BX9" i="2"/>
  <c r="BX10" i="2" s="1"/>
  <c r="BX11" i="2" s="1"/>
  <c r="BX34" i="2" s="1"/>
  <c r="BX178" i="2" s="1"/>
  <c r="BW9" i="2"/>
  <c r="BW10" i="2" s="1"/>
  <c r="BW11" i="2" s="1"/>
  <c r="BW34" i="2" s="1"/>
  <c r="BW178" i="2" s="1"/>
  <c r="BV9" i="2"/>
  <c r="BV10" i="2" s="1"/>
  <c r="BV11" i="2" s="1"/>
  <c r="BU9" i="2"/>
  <c r="BU10" i="2" s="1"/>
  <c r="BU11" i="2" s="1"/>
  <c r="BU34" i="2" s="1"/>
  <c r="BU178" i="2" s="1"/>
  <c r="BT9" i="2"/>
  <c r="BS9" i="2"/>
  <c r="BS10" i="2" s="1"/>
  <c r="BS11" i="2" s="1"/>
  <c r="BS34" i="2" s="1"/>
  <c r="BS178" i="2" s="1"/>
  <c r="BR9" i="2"/>
  <c r="BR10" i="2" s="1"/>
  <c r="BR11" i="2" s="1"/>
  <c r="BR34" i="2" s="1"/>
  <c r="BR178" i="2" s="1"/>
  <c r="BQ9" i="2"/>
  <c r="BP9" i="2"/>
  <c r="BP10" i="2" s="1"/>
  <c r="BP11" i="2" s="1"/>
  <c r="BP34" i="2" s="1"/>
  <c r="BP178" i="2" s="1"/>
  <c r="BO9" i="2"/>
  <c r="BO10" i="2" s="1"/>
  <c r="BM9" i="2"/>
  <c r="BM10" i="2" s="1"/>
  <c r="BM11" i="2" s="1"/>
  <c r="BL9" i="2"/>
  <c r="BL10" i="2" s="1"/>
  <c r="BL11" i="2" s="1"/>
  <c r="BL34" i="2" s="1"/>
  <c r="BL178" i="2" s="1"/>
  <c r="BK9" i="2"/>
  <c r="BJ9" i="2"/>
  <c r="BJ10" i="2" s="1"/>
  <c r="BJ11" i="2" s="1"/>
  <c r="BJ34" i="2" s="1"/>
  <c r="BJ178" i="2" s="1"/>
  <c r="BI9" i="2"/>
  <c r="BI10" i="2" s="1"/>
  <c r="BI11" i="2" s="1"/>
  <c r="BI34" i="2" s="1"/>
  <c r="BI178" i="2" s="1"/>
  <c r="BH9" i="2"/>
  <c r="BG9" i="2"/>
  <c r="BG10" i="2" s="1"/>
  <c r="BG11" i="2" s="1"/>
  <c r="BF9" i="2"/>
  <c r="BF10" i="2" s="1"/>
  <c r="BF11" i="2" s="1"/>
  <c r="BF34" i="2" s="1"/>
  <c r="BE9" i="2"/>
  <c r="BE10" i="2" s="1"/>
  <c r="BE11" i="2" s="1"/>
  <c r="BE34" i="2" s="1"/>
  <c r="BD9" i="2"/>
  <c r="BD10" i="2" s="1"/>
  <c r="BD11" i="2" s="1"/>
  <c r="BD34" i="2" s="1"/>
  <c r="BC9" i="2"/>
  <c r="BB9" i="2"/>
  <c r="BB10" i="2" s="1"/>
  <c r="AZ9" i="2"/>
  <c r="AZ10" i="2" s="1"/>
  <c r="AZ11" i="2" s="1"/>
  <c r="AZ34" i="2" s="1"/>
  <c r="AY9" i="2"/>
  <c r="AX9" i="2"/>
  <c r="AX10" i="2" s="1"/>
  <c r="AX11" i="2" s="1"/>
  <c r="AW9" i="2"/>
  <c r="AW10" i="2" s="1"/>
  <c r="AW11" i="2" s="1"/>
  <c r="AW34" i="2" s="1"/>
  <c r="AV9" i="2"/>
  <c r="AV10" i="2" s="1"/>
  <c r="AV11" i="2" s="1"/>
  <c r="AV34" i="2" s="1"/>
  <c r="AU9" i="2"/>
  <c r="AU10" i="2" s="1"/>
  <c r="AU11" i="2" s="1"/>
  <c r="AU34" i="2" s="1"/>
  <c r="AT9" i="2"/>
  <c r="AS9" i="2"/>
  <c r="AS10" i="2" s="1"/>
  <c r="AS11" i="2" s="1"/>
  <c r="AS34" i="2" s="1"/>
  <c r="AR9" i="2"/>
  <c r="AR10" i="2" s="1"/>
  <c r="AR11" i="2" s="1"/>
  <c r="AR34" i="2" s="1"/>
  <c r="AQ9" i="2"/>
  <c r="AP9" i="2"/>
  <c r="AP10" i="2" s="1"/>
  <c r="AP11" i="2" s="1"/>
  <c r="AO9" i="2"/>
  <c r="AO10" i="2" s="1"/>
  <c r="AM9" i="2"/>
  <c r="AM10" i="2" s="1"/>
  <c r="AM11" i="2" s="1"/>
  <c r="AM34" i="2" s="1"/>
  <c r="AL9" i="2"/>
  <c r="AL10" i="2" s="1"/>
  <c r="AL11" i="2" s="1"/>
  <c r="AL34" i="2" s="1"/>
  <c r="AK9" i="2"/>
  <c r="AJ9" i="2"/>
  <c r="AJ10" i="2" s="1"/>
  <c r="AJ11" i="2" s="1"/>
  <c r="AI9" i="2"/>
  <c r="AI10" i="2" s="1"/>
  <c r="AI11" i="2" s="1"/>
  <c r="AI34" i="2" s="1"/>
  <c r="AH9" i="2"/>
  <c r="AG9" i="2"/>
  <c r="AG10" i="2" s="1"/>
  <c r="AG11" i="2" s="1"/>
  <c r="AF9" i="2"/>
  <c r="AF10" i="2" s="1"/>
  <c r="AF11" i="2" s="1"/>
  <c r="AF34" i="2" s="1"/>
  <c r="AE9" i="2"/>
  <c r="AE10" i="2" s="1"/>
  <c r="AE11" i="2" s="1"/>
  <c r="AE34" i="2" s="1"/>
  <c r="AD9" i="2"/>
  <c r="AD10" i="2" s="1"/>
  <c r="AD11" i="2" s="1"/>
  <c r="AD34" i="2" s="1"/>
  <c r="AC9" i="2"/>
  <c r="AB9" i="2"/>
  <c r="AB10" i="2" s="1"/>
  <c r="DM8" i="2"/>
  <c r="DL8" i="2"/>
  <c r="DK8" i="2"/>
  <c r="DJ8" i="2"/>
  <c r="DI8" i="2"/>
  <c r="DH8" i="2"/>
  <c r="DG8" i="2"/>
  <c r="DF8" i="2"/>
  <c r="DE8" i="2"/>
  <c r="DD8" i="2"/>
  <c r="DC8" i="2"/>
  <c r="DB8" i="2"/>
  <c r="CZ8" i="2"/>
  <c r="CY8" i="2"/>
  <c r="CX8" i="2"/>
  <c r="CW8" i="2"/>
  <c r="CV8" i="2"/>
  <c r="CU8" i="2"/>
  <c r="CT8" i="2"/>
  <c r="CS8" i="2"/>
  <c r="CR8" i="2"/>
  <c r="CQ8" i="2"/>
  <c r="CP8" i="2"/>
  <c r="CO8" i="2"/>
  <c r="CM8" i="2"/>
  <c r="CL8" i="2"/>
  <c r="CK8" i="2"/>
  <c r="CJ8" i="2"/>
  <c r="CI8" i="2"/>
  <c r="CH8" i="2"/>
  <c r="CG8" i="2"/>
  <c r="CF8" i="2"/>
  <c r="CE8" i="2"/>
  <c r="CD8" i="2"/>
  <c r="CC8" i="2"/>
  <c r="CB8" i="2"/>
  <c r="BZ8" i="2"/>
  <c r="BY8" i="2"/>
  <c r="BX8" i="2"/>
  <c r="BW8" i="2"/>
  <c r="BV8" i="2"/>
  <c r="BU8" i="2"/>
  <c r="BT8" i="2"/>
  <c r="BS8" i="2"/>
  <c r="BR8" i="2"/>
  <c r="BQ8" i="2"/>
  <c r="BP8" i="2"/>
  <c r="BO8" i="2"/>
  <c r="BM8" i="2"/>
  <c r="BL8" i="2"/>
  <c r="BK8" i="2"/>
  <c r="BJ8" i="2"/>
  <c r="BI8" i="2"/>
  <c r="BH8" i="2"/>
  <c r="BG8" i="2"/>
  <c r="BF8" i="2"/>
  <c r="BE8" i="2"/>
  <c r="BD8" i="2"/>
  <c r="BC8" i="2"/>
  <c r="BB8" i="2"/>
  <c r="AZ8" i="2"/>
  <c r="AY8" i="2"/>
  <c r="AX8" i="2"/>
  <c r="AW8" i="2"/>
  <c r="AV8" i="2"/>
  <c r="AU8" i="2"/>
  <c r="AT8" i="2"/>
  <c r="AS8" i="2"/>
  <c r="AR8" i="2"/>
  <c r="AQ8" i="2"/>
  <c r="AP8" i="2"/>
  <c r="AO8" i="2"/>
  <c r="AM8" i="2"/>
  <c r="AL8" i="2"/>
  <c r="AK8" i="2"/>
  <c r="AJ8" i="2"/>
  <c r="AI8" i="2"/>
  <c r="AH8" i="2"/>
  <c r="AG8" i="2"/>
  <c r="AF8" i="2"/>
  <c r="AE8" i="2"/>
  <c r="AD8" i="2"/>
  <c r="AC8" i="2"/>
  <c r="AB8" i="2"/>
  <c r="AG34" i="2" l="1"/>
  <c r="AP34" i="2"/>
  <c r="AX34" i="2"/>
  <c r="BG34" i="2"/>
  <c r="BP229" i="2"/>
  <c r="BP185" i="2"/>
  <c r="BQ34" i="2"/>
  <c r="BQ178" i="2" s="1"/>
  <c r="DU23" i="2"/>
  <c r="DU29" i="2"/>
  <c r="BT181" i="2"/>
  <c r="BT56" i="2"/>
  <c r="CC181" i="2"/>
  <c r="CC56" i="2"/>
  <c r="CK181" i="2"/>
  <c r="CK56" i="2"/>
  <c r="CT181" i="2"/>
  <c r="CT56" i="2"/>
  <c r="DC181" i="2"/>
  <c r="DC56" i="2"/>
  <c r="DK181" i="2"/>
  <c r="DK56" i="2"/>
  <c r="AC58" i="2"/>
  <c r="AK58" i="2"/>
  <c r="AT58" i="2"/>
  <c r="BC58" i="2"/>
  <c r="BK58" i="2"/>
  <c r="BT58" i="2"/>
  <c r="CC58" i="2"/>
  <c r="CK58" i="2"/>
  <c r="CT58" i="2"/>
  <c r="DC58" i="2"/>
  <c r="DK58" i="2"/>
  <c r="BS58" i="2"/>
  <c r="BH230" i="2"/>
  <c r="DW179" i="2"/>
  <c r="BN179" i="2"/>
  <c r="EK179" i="2"/>
  <c r="ES179" i="2" s="1"/>
  <c r="ET179" i="2" s="1"/>
  <c r="EA23" i="2"/>
  <c r="EE29" i="2"/>
  <c r="EC29" i="2"/>
  <c r="EA29" i="2"/>
  <c r="BO180" i="2"/>
  <c r="DY42" i="2"/>
  <c r="DZ42" i="2" s="1"/>
  <c r="CO228" i="2"/>
  <c r="DA180" i="2"/>
  <c r="EC180" i="2"/>
  <c r="BL56" i="2"/>
  <c r="BL181" i="2" s="1"/>
  <c r="BU181" i="2"/>
  <c r="BU56" i="2"/>
  <c r="CL181" i="2"/>
  <c r="CL56" i="2"/>
  <c r="CU181" i="2"/>
  <c r="CU56" i="2"/>
  <c r="DD181" i="2"/>
  <c r="DD56" i="2"/>
  <c r="DL181" i="2"/>
  <c r="DL56" i="2"/>
  <c r="AU58" i="2"/>
  <c r="BU58" i="2"/>
  <c r="CD58" i="2"/>
  <c r="EC55" i="2"/>
  <c r="ED55" i="2" s="1"/>
  <c r="CL58" i="2"/>
  <c r="DD58" i="2"/>
  <c r="DL58" i="2"/>
  <c r="EA55" i="2"/>
  <c r="BF101" i="2"/>
  <c r="BG101" i="2" s="1"/>
  <c r="BH101" i="2" s="1"/>
  <c r="BI101" i="2" s="1"/>
  <c r="BE102" i="2"/>
  <c r="BE104" i="2" s="1"/>
  <c r="BE106" i="2"/>
  <c r="BI229" i="2"/>
  <c r="BI185" i="2"/>
  <c r="BY185" i="2"/>
  <c r="DH185" i="2"/>
  <c r="EC17" i="2"/>
  <c r="EA17" i="2"/>
  <c r="DW29" i="2"/>
  <c r="BV181" i="2"/>
  <c r="BV56" i="2"/>
  <c r="CE181" i="2"/>
  <c r="CE56" i="2"/>
  <c r="CM181" i="2"/>
  <c r="CM56" i="2"/>
  <c r="CV181" i="2"/>
  <c r="CV56" i="2"/>
  <c r="DE181" i="2"/>
  <c r="DE56" i="2"/>
  <c r="DM181" i="2"/>
  <c r="DM56" i="2"/>
  <c r="AE58" i="2"/>
  <c r="AM58" i="2"/>
  <c r="AV58" i="2"/>
  <c r="BE58" i="2"/>
  <c r="BM58" i="2"/>
  <c r="BV58" i="2"/>
  <c r="CE58" i="2"/>
  <c r="CM58" i="2"/>
  <c r="CV58" i="2"/>
  <c r="DE58" i="2"/>
  <c r="DM58" i="2"/>
  <c r="CJ58" i="2"/>
  <c r="BE82" i="2"/>
  <c r="BE84" i="2" s="1"/>
  <c r="BF81" i="2"/>
  <c r="BG81" i="2" s="1"/>
  <c r="BH81" i="2" s="1"/>
  <c r="BI81" i="2" s="1"/>
  <c r="BJ81" i="2" s="1"/>
  <c r="BK81" i="2" s="1"/>
  <c r="BL81" i="2" s="1"/>
  <c r="BM81" i="2" s="1"/>
  <c r="BE86" i="2"/>
  <c r="BE88" i="2" s="1"/>
  <c r="BE94" i="2" s="1"/>
  <c r="DC229" i="2"/>
  <c r="DC185" i="2"/>
  <c r="AB11" i="2"/>
  <c r="DS10" i="2"/>
  <c r="AJ34" i="2"/>
  <c r="BB11" i="2"/>
  <c r="DW10" i="2"/>
  <c r="BJ229" i="2"/>
  <c r="BJ185" i="2"/>
  <c r="CB11" i="2"/>
  <c r="EA10" i="2"/>
  <c r="AT34" i="2"/>
  <c r="CC34" i="2"/>
  <c r="CC178" i="2" s="1"/>
  <c r="DK34" i="2"/>
  <c r="DK178" i="2" s="1"/>
  <c r="DS17" i="2"/>
  <c r="EE23" i="2"/>
  <c r="BH228" i="2"/>
  <c r="DW180" i="2"/>
  <c r="BN180" i="2"/>
  <c r="EK180" i="2"/>
  <c r="ES180" i="2" s="1"/>
  <c r="ET180" i="2" s="1"/>
  <c r="DY49" i="2"/>
  <c r="AF58" i="2"/>
  <c r="AO58" i="2"/>
  <c r="DU55" i="2"/>
  <c r="DV55" i="2" s="1"/>
  <c r="AW58" i="2"/>
  <c r="BF58" i="2"/>
  <c r="BO58" i="2"/>
  <c r="DY55" i="2"/>
  <c r="BW58" i="2"/>
  <c r="CF58" i="2"/>
  <c r="EE58" i="2" s="1"/>
  <c r="EE55" i="2"/>
  <c r="EF55" i="2" s="1"/>
  <c r="CO58" i="2"/>
  <c r="CW58" i="2"/>
  <c r="DF58" i="2"/>
  <c r="DS55" i="2"/>
  <c r="CS58" i="2"/>
  <c r="BI82" i="2"/>
  <c r="BI84" i="2" s="1"/>
  <c r="BZ231" i="2"/>
  <c r="BZ194" i="2"/>
  <c r="CI231" i="2"/>
  <c r="CI194" i="2"/>
  <c r="CD181" i="2"/>
  <c r="EC49" i="2"/>
  <c r="CD56" i="2"/>
  <c r="CH34" i="2"/>
  <c r="CH178" i="2" s="1"/>
  <c r="DY23" i="2"/>
  <c r="DY29" i="2"/>
  <c r="AG58" i="2"/>
  <c r="AP58" i="2"/>
  <c r="AX58" i="2"/>
  <c r="BG58" i="2"/>
  <c r="BP58" i="2"/>
  <c r="BX58" i="2"/>
  <c r="CG58" i="2"/>
  <c r="CP58" i="2"/>
  <c r="CX58" i="2"/>
  <c r="DG58" i="2"/>
  <c r="AJ58" i="2"/>
  <c r="DB58" i="2"/>
  <c r="BL229" i="2"/>
  <c r="BL185" i="2"/>
  <c r="BU229" i="2"/>
  <c r="BU185" i="2"/>
  <c r="EC10" i="2"/>
  <c r="CD11" i="2"/>
  <c r="CL34" i="2"/>
  <c r="CL178" i="2" s="1"/>
  <c r="CU34" i="2"/>
  <c r="CU178" i="2" s="1"/>
  <c r="DD34" i="2"/>
  <c r="DD178" i="2" s="1"/>
  <c r="DL34" i="2"/>
  <c r="DL178" i="2" s="1"/>
  <c r="BC34" i="2"/>
  <c r="CK34" i="2"/>
  <c r="CK178" i="2" s="1"/>
  <c r="AQ34" i="2"/>
  <c r="DS42" i="2"/>
  <c r="DV42" i="2" s="1"/>
  <c r="DW42" i="2"/>
  <c r="DX42" i="2" s="1"/>
  <c r="CB180" i="2"/>
  <c r="EA42" i="2"/>
  <c r="EB42" i="2" s="1"/>
  <c r="DB180" i="2"/>
  <c r="EE42" i="2"/>
  <c r="DW181" i="2"/>
  <c r="BN181" i="2"/>
  <c r="EK181" i="2"/>
  <c r="ES181" i="2" s="1"/>
  <c r="ET181" i="2" s="1"/>
  <c r="BQ181" i="2"/>
  <c r="BQ56" i="2"/>
  <c r="BY181" i="2"/>
  <c r="BY229" i="2" s="1"/>
  <c r="BY56" i="2"/>
  <c r="CH181" i="2"/>
  <c r="CH56" i="2"/>
  <c r="CQ181" i="2"/>
  <c r="CQ56" i="2"/>
  <c r="CY181" i="2"/>
  <c r="CY229" i="2" s="1"/>
  <c r="CY56" i="2"/>
  <c r="DH181" i="2"/>
  <c r="DH229" i="2" s="1"/>
  <c r="DH56" i="2"/>
  <c r="DU49" i="2"/>
  <c r="AH58" i="2"/>
  <c r="AQ58" i="2"/>
  <c r="AY58" i="2"/>
  <c r="BH58" i="2"/>
  <c r="BQ58" i="2"/>
  <c r="BY58" i="2"/>
  <c r="CH58" i="2"/>
  <c r="CQ58" i="2"/>
  <c r="CY58" i="2"/>
  <c r="DH58" i="2"/>
  <c r="AS58" i="2"/>
  <c r="DJ58" i="2"/>
  <c r="DF81" i="2"/>
  <c r="DG81" i="2" s="1"/>
  <c r="DH81" i="2" s="1"/>
  <c r="DI81" i="2" s="1"/>
  <c r="DJ81" i="2" s="1"/>
  <c r="DK81" i="2" s="1"/>
  <c r="DL81" i="2" s="1"/>
  <c r="DM81" i="2" s="1"/>
  <c r="DM82" i="2" s="1"/>
  <c r="DM84" i="2" s="1"/>
  <c r="DE86" i="2"/>
  <c r="DE88" i="2" s="1"/>
  <c r="DE94" i="2" s="1"/>
  <c r="DE192" i="2" s="1"/>
  <c r="DE82" i="2"/>
  <c r="DE84" i="2" s="1"/>
  <c r="BM34" i="2"/>
  <c r="BM178" i="2" s="1"/>
  <c r="BV34" i="2"/>
  <c r="BV178" i="2" s="1"/>
  <c r="CE34" i="2"/>
  <c r="CE178" i="2" s="1"/>
  <c r="CM34" i="2"/>
  <c r="CM178" i="2" s="1"/>
  <c r="CV34" i="2"/>
  <c r="CV178" i="2" s="1"/>
  <c r="DE34" i="2"/>
  <c r="DE178" i="2" s="1"/>
  <c r="DM34" i="2"/>
  <c r="DM178" i="2" s="1"/>
  <c r="CQ34" i="2"/>
  <c r="CQ178" i="2" s="1"/>
  <c r="AY34" i="2"/>
  <c r="DY17" i="2"/>
  <c r="DW23" i="2"/>
  <c r="DS29" i="2"/>
  <c r="BR181" i="2"/>
  <c r="BR185" i="2" s="1"/>
  <c r="BR56" i="2"/>
  <c r="BZ181" i="2"/>
  <c r="BZ229" i="2" s="1"/>
  <c r="BZ56" i="2"/>
  <c r="CI181" i="2"/>
  <c r="CI229" i="2" s="1"/>
  <c r="CI56" i="2"/>
  <c r="CR181" i="2"/>
  <c r="CR229" i="2" s="1"/>
  <c r="CR56" i="2"/>
  <c r="CZ181" i="2"/>
  <c r="CZ185" i="2" s="1"/>
  <c r="CZ56" i="2"/>
  <c r="DI181" i="2"/>
  <c r="DI229" i="2" s="1"/>
  <c r="DI56" i="2"/>
  <c r="AI58" i="2"/>
  <c r="AR58" i="2"/>
  <c r="AZ58" i="2"/>
  <c r="BI58" i="2"/>
  <c r="BR58" i="2"/>
  <c r="BZ58" i="2"/>
  <c r="CI58" i="2"/>
  <c r="CR58" i="2"/>
  <c r="CZ58" i="2"/>
  <c r="DI58" i="2"/>
  <c r="BB58" i="2"/>
  <c r="DW58" i="2" s="1"/>
  <c r="DU72" i="2"/>
  <c r="BO179" i="2"/>
  <c r="DY72" i="2"/>
  <c r="CO230" i="2"/>
  <c r="DA230" i="2" s="1"/>
  <c r="DA179" i="2"/>
  <c r="EC179" i="2"/>
  <c r="BT229" i="2"/>
  <c r="BT185" i="2"/>
  <c r="EC23" i="2"/>
  <c r="AO11" i="2"/>
  <c r="DU10" i="2"/>
  <c r="BO11" i="2"/>
  <c r="DY10" i="2"/>
  <c r="EE10" i="2"/>
  <c r="CF11" i="2"/>
  <c r="CW185" i="2"/>
  <c r="AC34" i="2"/>
  <c r="BK34" i="2"/>
  <c r="BK178" i="2" s="1"/>
  <c r="CT34" i="2"/>
  <c r="CT178" i="2" s="1"/>
  <c r="EC178" i="2" s="1"/>
  <c r="BH229" i="2"/>
  <c r="BH185" i="2"/>
  <c r="DW178" i="2"/>
  <c r="EK178" i="2"/>
  <c r="ES178" i="2" s="1"/>
  <c r="ET178" i="2" s="1"/>
  <c r="BN178" i="2"/>
  <c r="EE17" i="2"/>
  <c r="DS49" i="2"/>
  <c r="DW49" i="2"/>
  <c r="DX49" i="2" s="1"/>
  <c r="BS181" i="2"/>
  <c r="BS229" i="2" s="1"/>
  <c r="BS56" i="2"/>
  <c r="CB181" i="2"/>
  <c r="CB56" i="2"/>
  <c r="EA49" i="2"/>
  <c r="EB49" i="2" s="1"/>
  <c r="CJ181" i="2"/>
  <c r="CJ229" i="2" s="1"/>
  <c r="CJ56" i="2"/>
  <c r="CS181" i="2"/>
  <c r="CS229" i="2" s="1"/>
  <c r="CS56" i="2"/>
  <c r="DB181" i="2"/>
  <c r="DB229" i="2" s="1"/>
  <c r="DB56" i="2"/>
  <c r="DJ181" i="2"/>
  <c r="DJ229" i="2" s="1"/>
  <c r="DJ56" i="2"/>
  <c r="BJ58" i="2"/>
  <c r="DW72" i="2"/>
  <c r="BM82" i="2"/>
  <c r="BM84" i="2" s="1"/>
  <c r="CE231" i="2"/>
  <c r="CE194" i="2"/>
  <c r="DM86" i="2"/>
  <c r="DM88" i="2" s="1"/>
  <c r="DM94" i="2" s="1"/>
  <c r="DM192" i="2" s="1"/>
  <c r="EC22" i="2"/>
  <c r="AH23" i="2"/>
  <c r="DS23" i="2" s="1"/>
  <c r="EE65" i="2"/>
  <c r="EE72" i="2" s="1"/>
  <c r="AQ86" i="2"/>
  <c r="AQ88" i="2" s="1"/>
  <c r="AQ94" i="2" s="1"/>
  <c r="AQ82" i="2"/>
  <c r="AQ84" i="2" s="1"/>
  <c r="AY86" i="2"/>
  <c r="AY88" i="2" s="1"/>
  <c r="AY94" i="2" s="1"/>
  <c r="AY82" i="2"/>
  <c r="AY84" i="2" s="1"/>
  <c r="BH86" i="2"/>
  <c r="BH88" i="2" s="1"/>
  <c r="BH94" i="2" s="1"/>
  <c r="BH192" i="2" s="1"/>
  <c r="BH82" i="2"/>
  <c r="BH84" i="2" s="1"/>
  <c r="BQ86" i="2"/>
  <c r="BQ88" i="2" s="1"/>
  <c r="BQ94" i="2" s="1"/>
  <c r="BQ192" i="2" s="1"/>
  <c r="BQ82" i="2"/>
  <c r="BQ84" i="2" s="1"/>
  <c r="BY86" i="2"/>
  <c r="BY88" i="2" s="1"/>
  <c r="BY94" i="2" s="1"/>
  <c r="BY192" i="2" s="1"/>
  <c r="BY82" i="2"/>
  <c r="BY84" i="2" s="1"/>
  <c r="CH86" i="2"/>
  <c r="CH88" i="2" s="1"/>
  <c r="CH94" i="2" s="1"/>
  <c r="CH192" i="2" s="1"/>
  <c r="CH82" i="2"/>
  <c r="CH84" i="2" s="1"/>
  <c r="CQ86" i="2"/>
  <c r="CQ88" i="2" s="1"/>
  <c r="CQ94" i="2" s="1"/>
  <c r="CQ192" i="2" s="1"/>
  <c r="CQ82" i="2"/>
  <c r="CQ84" i="2" s="1"/>
  <c r="CY86" i="2"/>
  <c r="CY88" i="2" s="1"/>
  <c r="CY94" i="2" s="1"/>
  <c r="CY192" i="2" s="1"/>
  <c r="CY82" i="2"/>
  <c r="CY84" i="2" s="1"/>
  <c r="DH86" i="2"/>
  <c r="DH88" i="2" s="1"/>
  <c r="DH94" i="2" s="1"/>
  <c r="DH192" i="2" s="1"/>
  <c r="DH82" i="2"/>
  <c r="DH84" i="2" s="1"/>
  <c r="CM86" i="2"/>
  <c r="CM88" i="2" s="1"/>
  <c r="CM94" i="2" s="1"/>
  <c r="CM192" i="2" s="1"/>
  <c r="BU171" i="2"/>
  <c r="BU196" i="2" s="1"/>
  <c r="CD171" i="2"/>
  <c r="CL171" i="2"/>
  <c r="CL196" i="2" s="1"/>
  <c r="CU171" i="2"/>
  <c r="CU196" i="2" s="1"/>
  <c r="DD171" i="2"/>
  <c r="DD196" i="2" s="1"/>
  <c r="DL171" i="2"/>
  <c r="DL196" i="2" s="1"/>
  <c r="EE22" i="2"/>
  <c r="AR82" i="2"/>
  <c r="AR84" i="2" s="1"/>
  <c r="BZ82" i="2"/>
  <c r="BZ84" i="2" s="1"/>
  <c r="DI82" i="2"/>
  <c r="DI84" i="2" s="1"/>
  <c r="BI86" i="2"/>
  <c r="BI88" i="2" s="1"/>
  <c r="BI94" i="2" s="1"/>
  <c r="BI192" i="2" s="1"/>
  <c r="CR86" i="2"/>
  <c r="CR88" i="2" s="1"/>
  <c r="CR94" i="2" s="1"/>
  <c r="CR192" i="2" s="1"/>
  <c r="AO109" i="2"/>
  <c r="AO114" i="2"/>
  <c r="AW114" i="2"/>
  <c r="AW116" i="2" s="1"/>
  <c r="BF106" i="2"/>
  <c r="AX114" i="2"/>
  <c r="AX116" i="2" s="1"/>
  <c r="BW181" i="2"/>
  <c r="BW229" i="2" s="1"/>
  <c r="CF181" i="2"/>
  <c r="CO181" i="2"/>
  <c r="CO229" i="2" s="1"/>
  <c r="CW181" i="2"/>
  <c r="CW229" i="2" s="1"/>
  <c r="DF181" i="2"/>
  <c r="DF229" i="2" s="1"/>
  <c r="DW55" i="2"/>
  <c r="DX55" i="2" s="1"/>
  <c r="BO56" i="2"/>
  <c r="BO181" i="2" s="1"/>
  <c r="BW56" i="2"/>
  <c r="CF56" i="2"/>
  <c r="CO56" i="2"/>
  <c r="CW56" i="2"/>
  <c r="DF56" i="2"/>
  <c r="AB58" i="2"/>
  <c r="DS58" i="2" s="1"/>
  <c r="CB58" i="2"/>
  <c r="EA58" i="2" s="1"/>
  <c r="AS86" i="2"/>
  <c r="AS88" i="2" s="1"/>
  <c r="AS94" i="2" s="1"/>
  <c r="AS82" i="2"/>
  <c r="AS84" i="2" s="1"/>
  <c r="BB86" i="2"/>
  <c r="BB82" i="2"/>
  <c r="BB84" i="2" s="1"/>
  <c r="BJ86" i="2"/>
  <c r="BJ88" i="2" s="1"/>
  <c r="BJ94" i="2" s="1"/>
  <c r="BJ192" i="2" s="1"/>
  <c r="BJ82" i="2"/>
  <c r="BJ84" i="2" s="1"/>
  <c r="BS86" i="2"/>
  <c r="BS88" i="2" s="1"/>
  <c r="BS94" i="2" s="1"/>
  <c r="BS192" i="2" s="1"/>
  <c r="BS82" i="2"/>
  <c r="BS84" i="2" s="1"/>
  <c r="CB86" i="2"/>
  <c r="CB82" i="2"/>
  <c r="CB84" i="2" s="1"/>
  <c r="CJ86" i="2"/>
  <c r="CJ88" i="2" s="1"/>
  <c r="CJ94" i="2" s="1"/>
  <c r="CJ192" i="2" s="1"/>
  <c r="CJ82" i="2"/>
  <c r="CJ84" i="2" s="1"/>
  <c r="CS86" i="2"/>
  <c r="CS88" i="2" s="1"/>
  <c r="CS94" i="2" s="1"/>
  <c r="CS192" i="2" s="1"/>
  <c r="CS82" i="2"/>
  <c r="CS84" i="2" s="1"/>
  <c r="DB86" i="2"/>
  <c r="DB82" i="2"/>
  <c r="DB84" i="2" s="1"/>
  <c r="DJ86" i="2"/>
  <c r="DJ88" i="2" s="1"/>
  <c r="DJ94" i="2" s="1"/>
  <c r="DJ192" i="2" s="1"/>
  <c r="DJ82" i="2"/>
  <c r="DJ84" i="2" s="1"/>
  <c r="BM86" i="2"/>
  <c r="BM88" i="2" s="1"/>
  <c r="BM94" i="2" s="1"/>
  <c r="BM192" i="2" s="1"/>
  <c r="CV86" i="2"/>
  <c r="CV88" i="2" s="1"/>
  <c r="CV94" i="2" s="1"/>
  <c r="CV192" i="2" s="1"/>
  <c r="BG106" i="2"/>
  <c r="BX181" i="2"/>
  <c r="BX229" i="2" s="1"/>
  <c r="CG181" i="2"/>
  <c r="CG229" i="2" s="1"/>
  <c r="CP181" i="2"/>
  <c r="CP229" i="2" s="1"/>
  <c r="CX181" i="2"/>
  <c r="CX229" i="2" s="1"/>
  <c r="DG181" i="2"/>
  <c r="DG229" i="2" s="1"/>
  <c r="BX56" i="2"/>
  <c r="CG56" i="2"/>
  <c r="CP56" i="2"/>
  <c r="CX56" i="2"/>
  <c r="DG56" i="2"/>
  <c r="DU65" i="2"/>
  <c r="CB230" i="2"/>
  <c r="DB230" i="2"/>
  <c r="DN230" i="2" s="1"/>
  <c r="EE179" i="2"/>
  <c r="DN179" i="2"/>
  <c r="AT86" i="2"/>
  <c r="AT88" i="2" s="1"/>
  <c r="AT94" i="2" s="1"/>
  <c r="AT82" i="2"/>
  <c r="AT84" i="2" s="1"/>
  <c r="BC86" i="2"/>
  <c r="BC88" i="2" s="1"/>
  <c r="BC94" i="2" s="1"/>
  <c r="BC82" i="2"/>
  <c r="BC84" i="2" s="1"/>
  <c r="BK86" i="2"/>
  <c r="BK88" i="2" s="1"/>
  <c r="BK94" i="2" s="1"/>
  <c r="BK192" i="2" s="1"/>
  <c r="BK82" i="2"/>
  <c r="BK84" i="2" s="1"/>
  <c r="BT86" i="2"/>
  <c r="BT88" i="2" s="1"/>
  <c r="BT94" i="2" s="1"/>
  <c r="BT192" i="2" s="1"/>
  <c r="BT82" i="2"/>
  <c r="BT84" i="2" s="1"/>
  <c r="CC86" i="2"/>
  <c r="CC88" i="2" s="1"/>
  <c r="CC94" i="2" s="1"/>
  <c r="CC192" i="2" s="1"/>
  <c r="CC82" i="2"/>
  <c r="CC84" i="2" s="1"/>
  <c r="CK86" i="2"/>
  <c r="CK88" i="2" s="1"/>
  <c r="CK94" i="2" s="1"/>
  <c r="CK192" i="2" s="1"/>
  <c r="CK82" i="2"/>
  <c r="CK84" i="2" s="1"/>
  <c r="CT86" i="2"/>
  <c r="CT88" i="2" s="1"/>
  <c r="CT94" i="2" s="1"/>
  <c r="CT192" i="2" s="1"/>
  <c r="CT82" i="2"/>
  <c r="CT84" i="2" s="1"/>
  <c r="DC86" i="2"/>
  <c r="DC88" i="2" s="1"/>
  <c r="DC94" i="2" s="1"/>
  <c r="DC192" i="2" s="1"/>
  <c r="DC82" i="2"/>
  <c r="DC84" i="2" s="1"/>
  <c r="DK86" i="2"/>
  <c r="DK88" i="2" s="1"/>
  <c r="DK94" i="2" s="1"/>
  <c r="DK192" i="2" s="1"/>
  <c r="DK82" i="2"/>
  <c r="DK84" i="2" s="1"/>
  <c r="BR86" i="2"/>
  <c r="BR88" i="2" s="1"/>
  <c r="BR94" i="2" s="1"/>
  <c r="BR192" i="2" s="1"/>
  <c r="CZ86" i="2"/>
  <c r="CZ88" i="2" s="1"/>
  <c r="CZ94" i="2" s="1"/>
  <c r="CZ192" i="2" s="1"/>
  <c r="AQ106" i="2"/>
  <c r="AQ102" i="2"/>
  <c r="AQ104" i="2" s="1"/>
  <c r="AY106" i="2"/>
  <c r="AY102" i="2"/>
  <c r="AY104" i="2" s="1"/>
  <c r="BH106" i="2"/>
  <c r="BH102" i="2"/>
  <c r="BH104" i="2" s="1"/>
  <c r="DY136" i="2"/>
  <c r="CW136" i="2"/>
  <c r="BJ136" i="2"/>
  <c r="BJ132" i="2"/>
  <c r="BJ134" i="2" s="1"/>
  <c r="BK131" i="2"/>
  <c r="BL131" i="2" s="1"/>
  <c r="BM131" i="2" s="1"/>
  <c r="DU22" i="2"/>
  <c r="AU86" i="2"/>
  <c r="AU88" i="2" s="1"/>
  <c r="AU94" i="2" s="1"/>
  <c r="AU82" i="2"/>
  <c r="AU84" i="2" s="1"/>
  <c r="BD86" i="2"/>
  <c r="BD88" i="2" s="1"/>
  <c r="BD94" i="2" s="1"/>
  <c r="BD82" i="2"/>
  <c r="BD84" i="2" s="1"/>
  <c r="BL86" i="2"/>
  <c r="BL88" i="2" s="1"/>
  <c r="BL94" i="2" s="1"/>
  <c r="BL192" i="2" s="1"/>
  <c r="BL82" i="2"/>
  <c r="BL84" i="2" s="1"/>
  <c r="BU86" i="2"/>
  <c r="BU88" i="2" s="1"/>
  <c r="BU94" i="2" s="1"/>
  <c r="BU192" i="2" s="1"/>
  <c r="BU82" i="2"/>
  <c r="BU84" i="2" s="1"/>
  <c r="CD86" i="2"/>
  <c r="CD88" i="2" s="1"/>
  <c r="CD94" i="2" s="1"/>
  <c r="CD192" i="2" s="1"/>
  <c r="CD82" i="2"/>
  <c r="CD84" i="2" s="1"/>
  <c r="CL86" i="2"/>
  <c r="CL88" i="2" s="1"/>
  <c r="CL94" i="2" s="1"/>
  <c r="CL192" i="2" s="1"/>
  <c r="CL82" i="2"/>
  <c r="CL84" i="2" s="1"/>
  <c r="CU86" i="2"/>
  <c r="CU88" i="2" s="1"/>
  <c r="CU94" i="2" s="1"/>
  <c r="CU192" i="2" s="1"/>
  <c r="CU82" i="2"/>
  <c r="CU84" i="2" s="1"/>
  <c r="DD86" i="2"/>
  <c r="DD88" i="2" s="1"/>
  <c r="DD94" i="2" s="1"/>
  <c r="DD192" i="2" s="1"/>
  <c r="DD82" i="2"/>
  <c r="DD84" i="2" s="1"/>
  <c r="DL86" i="2"/>
  <c r="DL88" i="2" s="1"/>
  <c r="DL94" i="2" s="1"/>
  <c r="DL192" i="2" s="1"/>
  <c r="DL82" i="2"/>
  <c r="DL84" i="2" s="1"/>
  <c r="BV86" i="2"/>
  <c r="BV88" i="2" s="1"/>
  <c r="BV94" i="2" s="1"/>
  <c r="BV192" i="2" s="1"/>
  <c r="BQ171" i="2"/>
  <c r="BQ196" i="2" s="1"/>
  <c r="BY171" i="2"/>
  <c r="BY196" i="2" s="1"/>
  <c r="CH171" i="2"/>
  <c r="CH196" i="2" s="1"/>
  <c r="CQ171" i="2"/>
  <c r="CQ196" i="2" s="1"/>
  <c r="CY171" i="2"/>
  <c r="CY196" i="2" s="1"/>
  <c r="DH171" i="2"/>
  <c r="DH196" i="2" s="1"/>
  <c r="EE49" i="2"/>
  <c r="EF49" i="2" s="1"/>
  <c r="DY65" i="2"/>
  <c r="CD72" i="2"/>
  <c r="CD179" i="2" s="1"/>
  <c r="CD230" i="2" s="1"/>
  <c r="AS114" i="2"/>
  <c r="AS116" i="2" s="1"/>
  <c r="BB114" i="2"/>
  <c r="AR114" i="2"/>
  <c r="AR116" i="2" s="1"/>
  <c r="DY22" i="2"/>
  <c r="EC42" i="2"/>
  <c r="ED42" i="2" s="1"/>
  <c r="AO86" i="2"/>
  <c r="AO82" i="2"/>
  <c r="AO84" i="2" s="1"/>
  <c r="AW86" i="2"/>
  <c r="AW88" i="2" s="1"/>
  <c r="AW94" i="2" s="1"/>
  <c r="AW82" i="2"/>
  <c r="AW84" i="2" s="1"/>
  <c r="BF86" i="2"/>
  <c r="BF88" i="2" s="1"/>
  <c r="BF94" i="2" s="1"/>
  <c r="BF82" i="2"/>
  <c r="BF84" i="2" s="1"/>
  <c r="BO86" i="2"/>
  <c r="BO82" i="2"/>
  <c r="BO84" i="2" s="1"/>
  <c r="BW86" i="2"/>
  <c r="BW88" i="2" s="1"/>
  <c r="BW94" i="2" s="1"/>
  <c r="BW192" i="2" s="1"/>
  <c r="BW82" i="2"/>
  <c r="BW84" i="2" s="1"/>
  <c r="CF86" i="2"/>
  <c r="CF88" i="2" s="1"/>
  <c r="CF94" i="2" s="1"/>
  <c r="CF192" i="2" s="1"/>
  <c r="CF82" i="2"/>
  <c r="CF84" i="2" s="1"/>
  <c r="CO86" i="2"/>
  <c r="CO82" i="2"/>
  <c r="CO84" i="2" s="1"/>
  <c r="CW86" i="2"/>
  <c r="CW88" i="2" s="1"/>
  <c r="CW94" i="2" s="1"/>
  <c r="CW192" i="2" s="1"/>
  <c r="CW82" i="2"/>
  <c r="CW84" i="2" s="1"/>
  <c r="DF86" i="2"/>
  <c r="DF88" i="2" s="1"/>
  <c r="DF94" i="2" s="1"/>
  <c r="DF192" i="2" s="1"/>
  <c r="DF82" i="2"/>
  <c r="DF84" i="2" s="1"/>
  <c r="AV114" i="2"/>
  <c r="AV116" i="2" s="1"/>
  <c r="CT131" i="2"/>
  <c r="CU131" i="2" s="1"/>
  <c r="CV131" i="2" s="1"/>
  <c r="CW131" i="2" s="1"/>
  <c r="CS136" i="2"/>
  <c r="CS132" i="2"/>
  <c r="CS134" i="2" s="1"/>
  <c r="AP86" i="2"/>
  <c r="AP88" i="2" s="1"/>
  <c r="AP94" i="2" s="1"/>
  <c r="AP82" i="2"/>
  <c r="AP84" i="2" s="1"/>
  <c r="AX86" i="2"/>
  <c r="AX88" i="2" s="1"/>
  <c r="AX94" i="2" s="1"/>
  <c r="AX82" i="2"/>
  <c r="AX84" i="2" s="1"/>
  <c r="BG86" i="2"/>
  <c r="BG88" i="2" s="1"/>
  <c r="BG94" i="2" s="1"/>
  <c r="BG82" i="2"/>
  <c r="BG84" i="2" s="1"/>
  <c r="BP86" i="2"/>
  <c r="BP88" i="2" s="1"/>
  <c r="BP94" i="2" s="1"/>
  <c r="BP192" i="2" s="1"/>
  <c r="BP82" i="2"/>
  <c r="BP84" i="2" s="1"/>
  <c r="BX86" i="2"/>
  <c r="BX88" i="2" s="1"/>
  <c r="BX94" i="2" s="1"/>
  <c r="BX192" i="2" s="1"/>
  <c r="BX82" i="2"/>
  <c r="BX84" i="2" s="1"/>
  <c r="CG86" i="2"/>
  <c r="CG88" i="2" s="1"/>
  <c r="CG94" i="2" s="1"/>
  <c r="CG192" i="2" s="1"/>
  <c r="CG82" i="2"/>
  <c r="CG84" i="2" s="1"/>
  <c r="CP86" i="2"/>
  <c r="CP88" i="2" s="1"/>
  <c r="CP94" i="2" s="1"/>
  <c r="CP192" i="2" s="1"/>
  <c r="CP82" i="2"/>
  <c r="CP84" i="2" s="1"/>
  <c r="CX86" i="2"/>
  <c r="CX88" i="2" s="1"/>
  <c r="CX94" i="2" s="1"/>
  <c r="CX192" i="2" s="1"/>
  <c r="CX82" i="2"/>
  <c r="CX84" i="2" s="1"/>
  <c r="DG86" i="2"/>
  <c r="DG88" i="2" s="1"/>
  <c r="DG94" i="2" s="1"/>
  <c r="DG192" i="2" s="1"/>
  <c r="DG82" i="2"/>
  <c r="DG84" i="2" s="1"/>
  <c r="AU106" i="2"/>
  <c r="AU102" i="2"/>
  <c r="AU104" i="2" s="1"/>
  <c r="BD106" i="2"/>
  <c r="BD102" i="2"/>
  <c r="BD104" i="2" s="1"/>
  <c r="AZ114" i="2"/>
  <c r="AZ116" i="2" s="1"/>
  <c r="CJ132" i="2"/>
  <c r="CJ134" i="2" s="1"/>
  <c r="DK131" i="2"/>
  <c r="DL131" i="2" s="1"/>
  <c r="DM131" i="2" s="1"/>
  <c r="DJ132" i="2"/>
  <c r="DJ134" i="2" s="1"/>
  <c r="DJ136" i="2"/>
  <c r="BH136" i="2"/>
  <c r="CH136" i="2"/>
  <c r="CQ136" i="2"/>
  <c r="DH136" i="2"/>
  <c r="BF132" i="2"/>
  <c r="BF134" i="2" s="1"/>
  <c r="CO132" i="2"/>
  <c r="CO134" i="2" s="1"/>
  <c r="AO136" i="2"/>
  <c r="DU136" i="2" s="1"/>
  <c r="BW136" i="2"/>
  <c r="DF136" i="2"/>
  <c r="AS155" i="2"/>
  <c r="DW142" i="2"/>
  <c r="BJ155" i="2"/>
  <c r="BS155" i="2"/>
  <c r="BS187" i="2" s="1"/>
  <c r="BS233" i="2" s="1"/>
  <c r="EA142" i="2"/>
  <c r="EA155" i="2" s="1"/>
  <c r="EB155" i="2" s="1"/>
  <c r="CJ155" i="2"/>
  <c r="CJ187" i="2" s="1"/>
  <c r="CJ233" i="2" s="1"/>
  <c r="CS155" i="2"/>
  <c r="CS187" i="2" s="1"/>
  <c r="CS233" i="2" s="1"/>
  <c r="DB155" i="2"/>
  <c r="DB187" i="2" s="1"/>
  <c r="DJ155" i="2"/>
  <c r="DJ187" i="2" s="1"/>
  <c r="DJ233" i="2" s="1"/>
  <c r="BP235" i="2"/>
  <c r="BP207" i="2"/>
  <c r="BP212" i="2" s="1"/>
  <c r="BX235" i="2"/>
  <c r="BX207" i="2"/>
  <c r="BX212" i="2" s="1"/>
  <c r="CG235" i="2"/>
  <c r="CG207" i="2"/>
  <c r="CG212" i="2" s="1"/>
  <c r="CP235" i="2"/>
  <c r="CP207" i="2"/>
  <c r="CP212" i="2" s="1"/>
  <c r="CX235" i="2"/>
  <c r="CX207" i="2"/>
  <c r="CX212" i="2" s="1"/>
  <c r="DG235" i="2"/>
  <c r="DG207" i="2"/>
  <c r="DG212" i="2" s="1"/>
  <c r="BI136" i="2"/>
  <c r="CI136" i="2"/>
  <c r="CR136" i="2"/>
  <c r="DI136" i="2"/>
  <c r="AS102" i="2"/>
  <c r="AS104" i="2" s="1"/>
  <c r="BB102" i="2"/>
  <c r="BB104" i="2" s="1"/>
  <c r="CF136" i="2"/>
  <c r="AU155" i="2"/>
  <c r="BD155" i="2"/>
  <c r="BL155" i="2"/>
  <c r="BU155" i="2"/>
  <c r="BU187" i="2" s="1"/>
  <c r="BU233" i="2" s="1"/>
  <c r="EC142" i="2"/>
  <c r="CD155" i="2"/>
  <c r="CD187" i="2" s="1"/>
  <c r="CD233" i="2" s="1"/>
  <c r="CL155" i="2"/>
  <c r="CL187" i="2" s="1"/>
  <c r="CL233" i="2" s="1"/>
  <c r="CU155" i="2"/>
  <c r="CU187" i="2" s="1"/>
  <c r="CU233" i="2" s="1"/>
  <c r="DD155" i="2"/>
  <c r="DD187" i="2" s="1"/>
  <c r="DD233" i="2" s="1"/>
  <c r="DL155" i="2"/>
  <c r="DL187" i="2" s="1"/>
  <c r="DL233" i="2" s="1"/>
  <c r="BR171" i="2"/>
  <c r="BR196" i="2" s="1"/>
  <c r="BZ171" i="2"/>
  <c r="BZ196" i="2" s="1"/>
  <c r="CI171" i="2"/>
  <c r="CI196" i="2" s="1"/>
  <c r="CR171" i="2"/>
  <c r="CR196" i="2" s="1"/>
  <c r="CZ171" i="2"/>
  <c r="CZ196" i="2" s="1"/>
  <c r="DI171" i="2"/>
  <c r="DI196" i="2" s="1"/>
  <c r="AT102" i="2"/>
  <c r="AT104" i="2" s="1"/>
  <c r="BC102" i="2"/>
  <c r="BC104" i="2" s="1"/>
  <c r="BC136" i="2"/>
  <c r="BK136" i="2"/>
  <c r="CK136" i="2"/>
  <c r="CT136" i="2"/>
  <c r="DK136" i="2"/>
  <c r="BS132" i="2"/>
  <c r="BS134" i="2" s="1"/>
  <c r="DB132" i="2"/>
  <c r="DB134" i="2" s="1"/>
  <c r="BB136" i="2"/>
  <c r="CJ136" i="2"/>
  <c r="DW153" i="2"/>
  <c r="EA153" i="2"/>
  <c r="BS171" i="2"/>
  <c r="BS196" i="2" s="1"/>
  <c r="CB171" i="2"/>
  <c r="CJ171" i="2"/>
  <c r="CJ196" i="2" s="1"/>
  <c r="CS171" i="2"/>
  <c r="CS196" i="2" s="1"/>
  <c r="DB171" i="2"/>
  <c r="DB196" i="2" s="1"/>
  <c r="DJ171" i="2"/>
  <c r="DJ196" i="2" s="1"/>
  <c r="AH229" i="2"/>
  <c r="AH236" i="2" s="1"/>
  <c r="DS236" i="2" s="1"/>
  <c r="AH185" i="2"/>
  <c r="DS178" i="2"/>
  <c r="EH178" i="2" s="1"/>
  <c r="AN178" i="2"/>
  <c r="BD136" i="2"/>
  <c r="BL136" i="2"/>
  <c r="CD136" i="2"/>
  <c r="EA136" i="2" s="1"/>
  <c r="CL136" i="2"/>
  <c r="CU136" i="2"/>
  <c r="DD136" i="2"/>
  <c r="DL136" i="2"/>
  <c r="AO155" i="2"/>
  <c r="AW155" i="2"/>
  <c r="BF155" i="2"/>
  <c r="BO155" i="2"/>
  <c r="BO187" i="2" s="1"/>
  <c r="BW155" i="2"/>
  <c r="BW187" i="2" s="1"/>
  <c r="BW233" i="2" s="1"/>
  <c r="CF155" i="2"/>
  <c r="CF187" i="2" s="1"/>
  <c r="CF233" i="2" s="1"/>
  <c r="CO155" i="2"/>
  <c r="CO187" i="2" s="1"/>
  <c r="CW155" i="2"/>
  <c r="CW187" i="2" s="1"/>
  <c r="CW233" i="2" s="1"/>
  <c r="DF155" i="2"/>
  <c r="DF187" i="2" s="1"/>
  <c r="DF233" i="2" s="1"/>
  <c r="BT171" i="2"/>
  <c r="BT196" i="2" s="1"/>
  <c r="CC171" i="2"/>
  <c r="CC196" i="2" s="1"/>
  <c r="CK171" i="2"/>
  <c r="CK196" i="2" s="1"/>
  <c r="CT171" i="2"/>
  <c r="CT196" i="2" s="1"/>
  <c r="DC171" i="2"/>
  <c r="DC196" i="2" s="1"/>
  <c r="DK171" i="2"/>
  <c r="DK196" i="2" s="1"/>
  <c r="BN185" i="2"/>
  <c r="DV180" i="2"/>
  <c r="EI180" i="2"/>
  <c r="BM136" i="2"/>
  <c r="CM136" i="2"/>
  <c r="CV136" i="2"/>
  <c r="DM136" i="2"/>
  <c r="AO102" i="2"/>
  <c r="AO104" i="2" s="1"/>
  <c r="AW102" i="2"/>
  <c r="AW104" i="2" s="1"/>
  <c r="BF102" i="2"/>
  <c r="BF104" i="2" s="1"/>
  <c r="AQ155" i="2"/>
  <c r="AY155" i="2"/>
  <c r="BH155" i="2"/>
  <c r="BQ155" i="2"/>
  <c r="BQ187" i="2" s="1"/>
  <c r="BQ233" i="2" s="1"/>
  <c r="BY155" i="2"/>
  <c r="BY187" i="2" s="1"/>
  <c r="BY233" i="2" s="1"/>
  <c r="CH155" i="2"/>
  <c r="CH187" i="2" s="1"/>
  <c r="CH233" i="2" s="1"/>
  <c r="CQ155" i="2"/>
  <c r="CQ187" i="2" s="1"/>
  <c r="CQ233" i="2" s="1"/>
  <c r="CY155" i="2"/>
  <c r="CY187" i="2" s="1"/>
  <c r="CY233" i="2" s="1"/>
  <c r="DH155" i="2"/>
  <c r="DH187" i="2" s="1"/>
  <c r="DH233" i="2" s="1"/>
  <c r="EC147" i="2"/>
  <c r="BV171" i="2"/>
  <c r="BV196" i="2" s="1"/>
  <c r="CE171" i="2"/>
  <c r="CE196" i="2" s="1"/>
  <c r="CM171" i="2"/>
  <c r="CM196" i="2" s="1"/>
  <c r="CV171" i="2"/>
  <c r="CV196" i="2" s="1"/>
  <c r="DE171" i="2"/>
  <c r="DE196" i="2" s="1"/>
  <c r="DM171" i="2"/>
  <c r="DM196" i="2" s="1"/>
  <c r="AS229" i="2"/>
  <c r="AS185" i="2"/>
  <c r="AP102" i="2"/>
  <c r="AP104" i="2" s="1"/>
  <c r="AX102" i="2"/>
  <c r="AX104" i="2" s="1"/>
  <c r="BG102" i="2"/>
  <c r="BG104" i="2" s="1"/>
  <c r="BG136" i="2"/>
  <c r="CG136" i="2"/>
  <c r="DG136" i="2"/>
  <c r="DU153" i="2"/>
  <c r="EE153" i="2"/>
  <c r="BO171" i="2"/>
  <c r="BW171" i="2"/>
  <c r="BW196" i="2" s="1"/>
  <c r="CF171" i="2"/>
  <c r="CO171" i="2"/>
  <c r="CO196" i="2" s="1"/>
  <c r="CW171" i="2"/>
  <c r="CW196" i="2" s="1"/>
  <c r="DF171" i="2"/>
  <c r="DF196" i="2" s="1"/>
  <c r="AR132" i="2"/>
  <c r="AR134" i="2" s="1"/>
  <c r="AZ132" i="2"/>
  <c r="AZ134" i="2" s="1"/>
  <c r="BI132" i="2"/>
  <c r="BI134" i="2" s="1"/>
  <c r="BR132" i="2"/>
  <c r="BR134" i="2" s="1"/>
  <c r="BZ132" i="2"/>
  <c r="BZ134" i="2" s="1"/>
  <c r="CI132" i="2"/>
  <c r="CI134" i="2" s="1"/>
  <c r="CR132" i="2"/>
  <c r="CR134" i="2" s="1"/>
  <c r="DI132" i="2"/>
  <c r="DI134" i="2" s="1"/>
  <c r="EE142" i="2"/>
  <c r="EE155" i="2" s="1"/>
  <c r="AT228" i="2"/>
  <c r="AT236" i="2" s="1"/>
  <c r="DU177" i="2"/>
  <c r="DX182" i="2"/>
  <c r="EF182" i="2"/>
  <c r="EO182" i="2"/>
  <c r="DX183" i="2"/>
  <c r="AF204" i="2"/>
  <c r="AF189" i="2"/>
  <c r="AN185" i="2"/>
  <c r="AA188" i="2"/>
  <c r="BE199" i="2"/>
  <c r="EJ188" i="2"/>
  <c r="ER188" i="2" s="1"/>
  <c r="ER186" i="2"/>
  <c r="AT132" i="2"/>
  <c r="AT134" i="2" s="1"/>
  <c r="BC132" i="2"/>
  <c r="BC134" i="2" s="1"/>
  <c r="BK132" i="2"/>
  <c r="BK134" i="2" s="1"/>
  <c r="BT132" i="2"/>
  <c r="BT134" i="2" s="1"/>
  <c r="CC132" i="2"/>
  <c r="CC134" i="2" s="1"/>
  <c r="CK132" i="2"/>
  <c r="CK134" i="2" s="1"/>
  <c r="CT132" i="2"/>
  <c r="CT134" i="2" s="1"/>
  <c r="DC132" i="2"/>
  <c r="DC134" i="2" s="1"/>
  <c r="DK132" i="2"/>
  <c r="DK134" i="2" s="1"/>
  <c r="BB155" i="2"/>
  <c r="CB155" i="2"/>
  <c r="CB187" i="2" s="1"/>
  <c r="DZ182" i="2"/>
  <c r="EI182" i="2"/>
  <c r="EB183" i="2"/>
  <c r="AP209" i="2"/>
  <c r="AP213" i="2" s="1"/>
  <c r="AP208" i="2"/>
  <c r="BB209" i="2"/>
  <c r="BB208" i="2"/>
  <c r="BB189" i="2"/>
  <c r="AU132" i="2"/>
  <c r="AU134" i="2" s="1"/>
  <c r="BD132" i="2"/>
  <c r="BD134" i="2" s="1"/>
  <c r="BL132" i="2"/>
  <c r="BL134" i="2" s="1"/>
  <c r="BU132" i="2"/>
  <c r="BU134" i="2" s="1"/>
  <c r="CD132" i="2"/>
  <c r="CD134" i="2" s="1"/>
  <c r="CL132" i="2"/>
  <c r="CL134" i="2" s="1"/>
  <c r="CU132" i="2"/>
  <c r="CU134" i="2" s="1"/>
  <c r="DD132" i="2"/>
  <c r="DD134" i="2" s="1"/>
  <c r="DL132" i="2"/>
  <c r="DL134" i="2" s="1"/>
  <c r="DU142" i="2"/>
  <c r="DU155" i="2" s="1"/>
  <c r="DV155" i="2" s="1"/>
  <c r="EF177" i="2"/>
  <c r="AQ229" i="2"/>
  <c r="AQ185" i="2"/>
  <c r="DU178" i="2"/>
  <c r="DV179" i="2"/>
  <c r="EM183" i="2"/>
  <c r="AT185" i="2"/>
  <c r="AV132" i="2"/>
  <c r="AV134" i="2" s="1"/>
  <c r="BE132" i="2"/>
  <c r="BE134" i="2" s="1"/>
  <c r="BM132" i="2"/>
  <c r="BM134" i="2" s="1"/>
  <c r="BV132" i="2"/>
  <c r="BV134" i="2" s="1"/>
  <c r="CE132" i="2"/>
  <c r="CE134" i="2" s="1"/>
  <c r="CM132" i="2"/>
  <c r="CM134" i="2" s="1"/>
  <c r="CV132" i="2"/>
  <c r="CV134" i="2" s="1"/>
  <c r="DE132" i="2"/>
  <c r="DE134" i="2" s="1"/>
  <c r="DM132" i="2"/>
  <c r="DM134" i="2" s="1"/>
  <c r="EH185" i="2"/>
  <c r="EH189" i="2" s="1"/>
  <c r="EH199" i="2" s="1"/>
  <c r="AR229" i="2"/>
  <c r="AR185" i="2"/>
  <c r="AQ236" i="2"/>
  <c r="DU181" i="2"/>
  <c r="EB182" i="2"/>
  <c r="DS183" i="2"/>
  <c r="EH183" i="2" s="1"/>
  <c r="ED183" i="2"/>
  <c r="EN183" i="2"/>
  <c r="BD204" i="2"/>
  <c r="BD189" i="2"/>
  <c r="AA189" i="2"/>
  <c r="AE205" i="2"/>
  <c r="AE210" i="2" s="1"/>
  <c r="AN188" i="2"/>
  <c r="AD189" i="2"/>
  <c r="BA231" i="2"/>
  <c r="EP183" i="2"/>
  <c r="AV204" i="2"/>
  <c r="AV189" i="2"/>
  <c r="AQ232" i="2"/>
  <c r="BA186" i="2"/>
  <c r="DU186" i="2"/>
  <c r="AP132" i="2"/>
  <c r="AP134" i="2" s="1"/>
  <c r="AX132" i="2"/>
  <c r="AX134" i="2" s="1"/>
  <c r="BG132" i="2"/>
  <c r="BG134" i="2" s="1"/>
  <c r="BP132" i="2"/>
  <c r="BP134" i="2" s="1"/>
  <c r="BX132" i="2"/>
  <c r="BX134" i="2" s="1"/>
  <c r="CG132" i="2"/>
  <c r="CG134" i="2" s="1"/>
  <c r="CP132" i="2"/>
  <c r="CP134" i="2" s="1"/>
  <c r="DG132" i="2"/>
  <c r="DG134" i="2" s="1"/>
  <c r="BA178" i="2"/>
  <c r="BA229" i="2" s="1"/>
  <c r="BA180" i="2"/>
  <c r="BA228" i="2" s="1"/>
  <c r="AN183" i="2"/>
  <c r="DV183" i="2"/>
  <c r="ET183" i="2"/>
  <c r="AD209" i="2"/>
  <c r="AD213" i="2" s="1"/>
  <c r="AD208" i="2"/>
  <c r="AL185" i="2"/>
  <c r="BF209" i="2"/>
  <c r="BF208" i="2"/>
  <c r="AR233" i="2"/>
  <c r="DU233" i="2" s="1"/>
  <c r="AR188" i="2"/>
  <c r="AR205" i="2" s="1"/>
  <c r="AR210" i="2" s="1"/>
  <c r="BA187" i="2"/>
  <c r="BA233" i="2" s="1"/>
  <c r="DU187" i="2"/>
  <c r="AQ132" i="2"/>
  <c r="AQ134" i="2" s="1"/>
  <c r="AY132" i="2"/>
  <c r="AY134" i="2" s="1"/>
  <c r="BH132" i="2"/>
  <c r="BH134" i="2" s="1"/>
  <c r="BQ132" i="2"/>
  <c r="BQ134" i="2" s="1"/>
  <c r="BY132" i="2"/>
  <c r="BY134" i="2" s="1"/>
  <c r="CH132" i="2"/>
  <c r="CH134" i="2" s="1"/>
  <c r="CQ132" i="2"/>
  <c r="CQ134" i="2" s="1"/>
  <c r="DH132" i="2"/>
  <c r="DH134" i="2" s="1"/>
  <c r="EK185" i="2"/>
  <c r="AE204" i="2"/>
  <c r="AE189" i="2"/>
  <c r="AM204" i="2"/>
  <c r="AM189" i="2"/>
  <c r="AX209" i="2"/>
  <c r="ET187" i="2"/>
  <c r="AQ188" i="2"/>
  <c r="AQ205" i="2" s="1"/>
  <c r="AQ210" i="2" s="1"/>
  <c r="DU210" i="2" s="1"/>
  <c r="EI210" i="2" s="1"/>
  <c r="AP189" i="2"/>
  <c r="BE209" i="2"/>
  <c r="BE213" i="2" s="1"/>
  <c r="BE208" i="2"/>
  <c r="AC209" i="2"/>
  <c r="AC213" i="2" s="1"/>
  <c r="AC208" i="2"/>
  <c r="AK209" i="2"/>
  <c r="AK213" i="2" s="1"/>
  <c r="AK208" i="2"/>
  <c r="EJ205" i="2"/>
  <c r="ER205" i="2" s="1"/>
  <c r="BB210" i="2"/>
  <c r="AC189" i="2"/>
  <c r="AK189" i="2"/>
  <c r="AK199" i="2" s="1"/>
  <c r="AK201" i="2" s="1"/>
  <c r="AQ231" i="2"/>
  <c r="DU192" i="2"/>
  <c r="AY206" i="2"/>
  <c r="AY211" i="2" s="1"/>
  <c r="AY197" i="2"/>
  <c r="AU208" i="2"/>
  <c r="AU209" i="2"/>
  <c r="AU213" i="2" s="1"/>
  <c r="BC209" i="2"/>
  <c r="BC213" i="2" s="1"/>
  <c r="AU189" i="2"/>
  <c r="AU199" i="2" s="1"/>
  <c r="BC189" i="2"/>
  <c r="EH192" i="2"/>
  <c r="EH194" i="2" s="1"/>
  <c r="EH197" i="2" s="1"/>
  <c r="DS194" i="2"/>
  <c r="DS197" i="2" s="1"/>
  <c r="AQ194" i="2"/>
  <c r="EJ206" i="2"/>
  <c r="ER206" i="2" s="1"/>
  <c r="BB211" i="2"/>
  <c r="AC199" i="2"/>
  <c r="AC201" i="2" s="1"/>
  <c r="AA194" i="2"/>
  <c r="AI206" i="2"/>
  <c r="AI211" i="2" s="1"/>
  <c r="AI197" i="2"/>
  <c r="AI199" i="2" s="1"/>
  <c r="AI201" i="2" s="1"/>
  <c r="BC206" i="2"/>
  <c r="BC211" i="2" s="1"/>
  <c r="BC197" i="2"/>
  <c r="AG209" i="2"/>
  <c r="AG213" i="2" s="1"/>
  <c r="AG208" i="2"/>
  <c r="AO209" i="2"/>
  <c r="AO208" i="2"/>
  <c r="AW209" i="2"/>
  <c r="AW213" i="2" s="1"/>
  <c r="AW208" i="2"/>
  <c r="BF210" i="2"/>
  <c r="DS188" i="2"/>
  <c r="AG189" i="2"/>
  <c r="AG199" i="2" s="1"/>
  <c r="AG201" i="2" s="1"/>
  <c r="AO189" i="2"/>
  <c r="AO199" i="2" s="1"/>
  <c r="AW189" i="2"/>
  <c r="AI208" i="2"/>
  <c r="AI209" i="2"/>
  <c r="AI213" i="2" s="1"/>
  <c r="AY208" i="2"/>
  <c r="AY209" i="2"/>
  <c r="AY213" i="2" s="1"/>
  <c r="BG209" i="2"/>
  <c r="AB210" i="2"/>
  <c r="AN210" i="2" s="1"/>
  <c r="AN205" i="2"/>
  <c r="AI189" i="2"/>
  <c r="AY189" i="2"/>
  <c r="BG189" i="2"/>
  <c r="ER194" i="2"/>
  <c r="EJ197" i="2"/>
  <c r="ER197" i="2" s="1"/>
  <c r="BF199" i="2"/>
  <c r="DP199" i="2"/>
  <c r="DR199" i="2" s="1"/>
  <c r="BF211" i="2"/>
  <c r="AB209" i="2"/>
  <c r="AB208" i="2"/>
  <c r="AJ209" i="2"/>
  <c r="AJ213" i="2" s="1"/>
  <c r="AJ208" i="2"/>
  <c r="AZ208" i="2"/>
  <c r="AZ209" i="2"/>
  <c r="AZ213" i="2" s="1"/>
  <c r="AB189" i="2"/>
  <c r="AJ189" i="2"/>
  <c r="AZ189" i="2"/>
  <c r="ET193" i="2"/>
  <c r="AA197" i="2"/>
  <c r="AE206" i="2"/>
  <c r="AE211" i="2" s="1"/>
  <c r="AN211" i="2" s="1"/>
  <c r="AE197" i="2"/>
  <c r="AM206" i="2"/>
  <c r="AM211" i="2" s="1"/>
  <c r="AM197" i="2"/>
  <c r="BG206" i="2"/>
  <c r="BG211" i="2" s="1"/>
  <c r="BG197" i="2"/>
  <c r="AW199" i="2"/>
  <c r="AX194" i="2"/>
  <c r="AB197" i="2"/>
  <c r="AJ197" i="2"/>
  <c r="AZ197" i="2"/>
  <c r="AZ199" i="2" s="1"/>
  <c r="AT206" i="2"/>
  <c r="AT211" i="2" s="1"/>
  <c r="BF212" i="2"/>
  <c r="EK212" i="2" s="1"/>
  <c r="ES212" i="2" s="1"/>
  <c r="EK207" i="2"/>
  <c r="ES207" i="2" s="1"/>
  <c r="BN207" i="2"/>
  <c r="BN212" i="2" s="1"/>
  <c r="DU193" i="2"/>
  <c r="DS211" i="2"/>
  <c r="EH211" i="2" s="1"/>
  <c r="AR194" i="2"/>
  <c r="AD197" i="2"/>
  <c r="AD199" i="2" s="1"/>
  <c r="AD201" i="2" s="1"/>
  <c r="AL197" i="2"/>
  <c r="BB197" i="2"/>
  <c r="BB199" i="2" s="1"/>
  <c r="BA193" i="2"/>
  <c r="BA234" i="2" s="1"/>
  <c r="DS229" i="2"/>
  <c r="AF197" i="2"/>
  <c r="AF199" i="2" s="1"/>
  <c r="AF201" i="2" s="1"/>
  <c r="AV197" i="2"/>
  <c r="AV199" i="2" s="1"/>
  <c r="BD197" i="2"/>
  <c r="BD199" i="2" s="1"/>
  <c r="BB212" i="2"/>
  <c r="EJ207" i="2"/>
  <c r="ER207" i="2" s="1"/>
  <c r="DW207" i="2"/>
  <c r="AN194" i="2"/>
  <c r="AH197" i="2"/>
  <c r="AP197" i="2"/>
  <c r="AP199" i="2" s="1"/>
  <c r="DU207" i="2"/>
  <c r="AD236" i="2"/>
  <c r="AL236" i="2"/>
  <c r="DS212" i="2"/>
  <c r="EH212" i="2" s="1"/>
  <c r="DQ213" i="2"/>
  <c r="DR213" i="2" s="1"/>
  <c r="AA213" i="2"/>
  <c r="DU212" i="2"/>
  <c r="DS207" i="2"/>
  <c r="EH207" i="2" s="1"/>
  <c r="AC236" i="2"/>
  <c r="DS228" i="2"/>
  <c r="EF234" i="2"/>
  <c r="DU222" i="2"/>
  <c r="EI222" i="2" s="1"/>
  <c r="EP220" i="2"/>
  <c r="EO220" i="2"/>
  <c r="EK222" i="2"/>
  <c r="ES222" i="2" s="1"/>
  <c r="ET222" i="2" s="1"/>
  <c r="DU231" i="2"/>
  <c r="DQ208" i="2"/>
  <c r="DR208" i="2" s="1"/>
  <c r="AA208" i="2"/>
  <c r="AU236" i="2"/>
  <c r="BD237" i="2"/>
  <c r="DP208" i="2"/>
  <c r="DV230" i="2"/>
  <c r="DU221" i="2"/>
  <c r="EI221" i="2" s="1"/>
  <c r="DS231" i="2"/>
  <c r="DU234" i="2"/>
  <c r="DW221" i="2"/>
  <c r="EL221" i="2" s="1"/>
  <c r="AR236" i="2"/>
  <c r="BB236" i="2"/>
  <c r="DW228" i="2"/>
  <c r="BN228" i="2"/>
  <c r="EC234" i="2"/>
  <c r="EJ222" i="2"/>
  <c r="ER222" i="2" s="1"/>
  <c r="AE236" i="2"/>
  <c r="AM236" i="2"/>
  <c r="BF237" i="2"/>
  <c r="DS230" i="2"/>
  <c r="DW230" i="2"/>
  <c r="DX230" i="2" s="1"/>
  <c r="DU232" i="2"/>
  <c r="DX234" i="2"/>
  <c r="BN222" i="2"/>
  <c r="DA226" i="2"/>
  <c r="DU228" i="2"/>
  <c r="DV228" i="2" s="1"/>
  <c r="AX236" i="2"/>
  <c r="DS234" i="2"/>
  <c r="DN234" i="2"/>
  <c r="DW303" i="2"/>
  <c r="DW413" i="2"/>
  <c r="DX413" i="2" s="1"/>
  <c r="AY236" i="2"/>
  <c r="BG236" i="2"/>
  <c r="DS232" i="2"/>
  <c r="BS239" i="2"/>
  <c r="BR240" i="2"/>
  <c r="DW490" i="2"/>
  <c r="DX490" i="2" s="1"/>
  <c r="DV601" i="2"/>
  <c r="DT601" i="2"/>
  <c r="DS233" i="2"/>
  <c r="BP274" i="2"/>
  <c r="BP272" i="2" s="1"/>
  <c r="BF270" i="2" s="1"/>
  <c r="DU270" i="2"/>
  <c r="DV270" i="2" s="1"/>
  <c r="DW402" i="2"/>
  <c r="DX402" i="2" s="1"/>
  <c r="DW578" i="2"/>
  <c r="DX578" i="2" s="1"/>
  <c r="DT610" i="2"/>
  <c r="DX615" i="2"/>
  <c r="DV615" i="2"/>
  <c r="AJ236" i="2"/>
  <c r="AS236" i="2"/>
  <c r="DW233" i="2"/>
  <c r="DX233" i="2" s="1"/>
  <c r="CA234" i="2"/>
  <c r="CS239" i="2"/>
  <c r="CR240" i="2"/>
  <c r="BE619" i="2"/>
  <c r="DU380" i="2"/>
  <c r="DW391" i="2"/>
  <c r="DX391" i="2" s="1"/>
  <c r="DR435" i="2"/>
  <c r="DW523" i="2"/>
  <c r="DX523" i="2" s="1"/>
  <c r="DW534" i="2"/>
  <c r="DX534" i="2" s="1"/>
  <c r="AZ240" i="2"/>
  <c r="BA239" i="2"/>
  <c r="BA240" i="2" s="1"/>
  <c r="DV609" i="2"/>
  <c r="DT609" i="2"/>
  <c r="BG240" i="2"/>
  <c r="BH239" i="2"/>
  <c r="BN230" i="2"/>
  <c r="DT314" i="2"/>
  <c r="DW435" i="2"/>
  <c r="DX435" i="2" s="1"/>
  <c r="DW446" i="2"/>
  <c r="DX446" i="2" s="1"/>
  <c r="DV457" i="2"/>
  <c r="DV593" i="2"/>
  <c r="DT593" i="2"/>
  <c r="DV617" i="2"/>
  <c r="AF236" i="2"/>
  <c r="AO236" i="2"/>
  <c r="AW236" i="2"/>
  <c r="BE236" i="2"/>
  <c r="BE237" i="2" s="1"/>
  <c r="EA234" i="2"/>
  <c r="EB234" i="2" s="1"/>
  <c r="BD314" i="2"/>
  <c r="BD619" i="2" s="1"/>
  <c r="DU413" i="2"/>
  <c r="DV413" i="2" s="1"/>
  <c r="DW424" i="2"/>
  <c r="DX424" i="2" s="1"/>
  <c r="DW479" i="2"/>
  <c r="DX479" i="2" s="1"/>
  <c r="DV512" i="2"/>
  <c r="DW556" i="2"/>
  <c r="DX556" i="2" s="1"/>
  <c r="DT602" i="2"/>
  <c r="DU292" i="2"/>
  <c r="DV292" i="2" s="1"/>
  <c r="BP294" i="2"/>
  <c r="BP292" i="2" s="1"/>
  <c r="DR303" i="2"/>
  <c r="DW314" i="2"/>
  <c r="DX314" i="2" s="1"/>
  <c r="DW347" i="2"/>
  <c r="DX347" i="2" s="1"/>
  <c r="DW501" i="2"/>
  <c r="DX501" i="2" s="1"/>
  <c r="DR545" i="2"/>
  <c r="DV594" i="2"/>
  <c r="DV602" i="2"/>
  <c r="DV610" i="2"/>
  <c r="DC240" i="2"/>
  <c r="DD239" i="2"/>
  <c r="AX303" i="2"/>
  <c r="DU303" i="2" s="1"/>
  <c r="DV303" i="2" s="1"/>
  <c r="BH619" i="2"/>
  <c r="DV314" i="2"/>
  <c r="DX468" i="2"/>
  <c r="DT556" i="2"/>
  <c r="AU239" i="2"/>
  <c r="BJ619" i="2"/>
  <c r="BI619" i="2"/>
  <c r="DR380" i="2"/>
  <c r="DR391" i="2"/>
  <c r="CD239" i="2"/>
  <c r="BP304" i="2"/>
  <c r="DT391" i="2"/>
  <c r="DT424" i="2"/>
  <c r="DT435" i="2"/>
  <c r="DW457" i="2"/>
  <c r="DX457" i="2" s="1"/>
  <c r="DV578" i="2"/>
  <c r="DR595" i="2"/>
  <c r="DT596" i="2"/>
  <c r="DV599" i="2"/>
  <c r="DR603" i="2"/>
  <c r="DT604" i="2"/>
  <c r="DV607" i="2"/>
  <c r="DR611" i="2"/>
  <c r="DT612" i="2"/>
  <c r="DX614" i="2"/>
  <c r="BG248" i="2"/>
  <c r="BG619" i="2" s="1"/>
  <c r="BG620" i="2" s="1"/>
  <c r="AX281" i="2"/>
  <c r="DV325" i="2"/>
  <c r="DT336" i="2"/>
  <c r="DW512" i="2"/>
  <c r="DX512" i="2" s="1"/>
  <c r="DU248" i="2"/>
  <c r="DV248" i="2" s="1"/>
  <c r="CZ204" i="2" l="1"/>
  <c r="BR204" i="2"/>
  <c r="AU216" i="2"/>
  <c r="AU217" i="2" s="1"/>
  <c r="AU218" i="2" s="1"/>
  <c r="AU201" i="2"/>
  <c r="AO216" i="2"/>
  <c r="AO201" i="2"/>
  <c r="EO178" i="2"/>
  <c r="CD240" i="2"/>
  <c r="CE239" i="2"/>
  <c r="DX228" i="2"/>
  <c r="DV231" i="2"/>
  <c r="BD216" i="2"/>
  <c r="BD217" i="2" s="1"/>
  <c r="BD218" i="2" s="1"/>
  <c r="BD223" i="2"/>
  <c r="BD224" i="2" s="1"/>
  <c r="BD225" i="2" s="1"/>
  <c r="BD201" i="2"/>
  <c r="AM199" i="2"/>
  <c r="AM201" i="2" s="1"/>
  <c r="BF213" i="2"/>
  <c r="AR204" i="2"/>
  <c r="AR189" i="2"/>
  <c r="EJ189" i="2"/>
  <c r="DB235" i="2"/>
  <c r="DB207" i="2"/>
  <c r="EE196" i="2"/>
  <c r="DN196" i="2"/>
  <c r="DW136" i="2"/>
  <c r="DB233" i="2"/>
  <c r="DN233" i="2" s="1"/>
  <c r="EE187" i="2"/>
  <c r="DN187" i="2"/>
  <c r="CH235" i="2"/>
  <c r="CH207" i="2"/>
  <c r="CH212" i="2" s="1"/>
  <c r="CR231" i="2"/>
  <c r="CR194" i="2"/>
  <c r="CU235" i="2"/>
  <c r="CU207" i="2"/>
  <c r="CU212" i="2" s="1"/>
  <c r="DU11" i="2"/>
  <c r="DU34" i="2" s="1"/>
  <c r="AO34" i="2"/>
  <c r="DE229" i="2"/>
  <c r="DE185" i="2"/>
  <c r="CI197" i="2"/>
  <c r="CI206" i="2"/>
  <c r="CI211" i="2" s="1"/>
  <c r="DB185" i="2"/>
  <c r="EA11" i="2"/>
  <c r="EA34" i="2" s="1"/>
  <c r="CB34" i="2"/>
  <c r="CB178" i="2" s="1"/>
  <c r="CZ229" i="2"/>
  <c r="BR229" i="2"/>
  <c r="DG185" i="2"/>
  <c r="BX185" i="2"/>
  <c r="DX292" i="2"/>
  <c r="DX303" i="2"/>
  <c r="DV232" i="2"/>
  <c r="BB237" i="2"/>
  <c r="DV212" i="2"/>
  <c r="EI212" i="2"/>
  <c r="AP216" i="2"/>
  <c r="AP217" i="2" s="1"/>
  <c r="AP218" i="2" s="1"/>
  <c r="AP201" i="2"/>
  <c r="AV216" i="2"/>
  <c r="AV217" i="2" s="1"/>
  <c r="AV218" i="2" s="1"/>
  <c r="AV201" i="2"/>
  <c r="AZ216" i="2"/>
  <c r="AZ217" i="2" s="1"/>
  <c r="AZ218" i="2" s="1"/>
  <c r="AZ201" i="2"/>
  <c r="BC199" i="2"/>
  <c r="DV187" i="2"/>
  <c r="EI187" i="2"/>
  <c r="DX187" i="2"/>
  <c r="AL204" i="2"/>
  <c r="AL189" i="2"/>
  <c r="AL199" i="2" s="1"/>
  <c r="AL201" i="2" s="1"/>
  <c r="BD209" i="2"/>
  <c r="BD213" i="2" s="1"/>
  <c r="BD208" i="2"/>
  <c r="BE223" i="2"/>
  <c r="BE224" i="2" s="1"/>
  <c r="BE225" i="2" s="1"/>
  <c r="BE216" i="2"/>
  <c r="BE217" i="2" s="1"/>
  <c r="BE218" i="2" s="1"/>
  <c r="BE201" i="2"/>
  <c r="DM235" i="2"/>
  <c r="DM207" i="2"/>
  <c r="DM212" i="2" s="1"/>
  <c r="CS235" i="2"/>
  <c r="CS207" i="2"/>
  <c r="CS212" i="2" s="1"/>
  <c r="DI235" i="2"/>
  <c r="DI207" i="2"/>
  <c r="DI212" i="2" s="1"/>
  <c r="EE136" i="2"/>
  <c r="AU114" i="2"/>
  <c r="AU116" i="2" s="1"/>
  <c r="CG231" i="2"/>
  <c r="CG194" i="2"/>
  <c r="DF231" i="2"/>
  <c r="DF194" i="2"/>
  <c r="BW231" i="2"/>
  <c r="BW194" i="2"/>
  <c r="DU86" i="2"/>
  <c r="AO88" i="2"/>
  <c r="BY235" i="2"/>
  <c r="BY207" i="2"/>
  <c r="BY212" i="2" s="1"/>
  <c r="CU231" i="2"/>
  <c r="CU194" i="2"/>
  <c r="BL266" i="2"/>
  <c r="BL269" i="2" s="1"/>
  <c r="BL621" i="2"/>
  <c r="BL231" i="2"/>
  <c r="BL194" i="2"/>
  <c r="BH122" i="2"/>
  <c r="BH114" i="2"/>
  <c r="BH116" i="2" s="1"/>
  <c r="DK231" i="2"/>
  <c r="DK194" i="2"/>
  <c r="CC231" i="2"/>
  <c r="CC194" i="2"/>
  <c r="BG114" i="2"/>
  <c r="BG116" i="2" s="1"/>
  <c r="CS231" i="2"/>
  <c r="CS194" i="2"/>
  <c r="BJ621" i="2"/>
  <c r="BJ231" i="2"/>
  <c r="BJ194" i="2"/>
  <c r="DA181" i="2"/>
  <c r="EC181" i="2"/>
  <c r="BI621" i="2"/>
  <c r="BI231" i="2"/>
  <c r="BI194" i="2"/>
  <c r="CL235" i="2"/>
  <c r="CL207" i="2"/>
  <c r="CL212" i="2" s="1"/>
  <c r="CY231" i="2"/>
  <c r="CY194" i="2"/>
  <c r="BQ231" i="2"/>
  <c r="BQ194" i="2"/>
  <c r="DF185" i="2"/>
  <c r="EE11" i="2"/>
  <c r="EE34" i="2" s="1"/>
  <c r="CF34" i="2"/>
  <c r="CF178" i="2" s="1"/>
  <c r="BO230" i="2"/>
  <c r="DY179" i="2"/>
  <c r="CA179" i="2"/>
  <c r="CV229" i="2"/>
  <c r="CV185" i="2"/>
  <c r="CK229" i="2"/>
  <c r="CK185" i="2"/>
  <c r="BU204" i="2"/>
  <c r="EE178" i="2"/>
  <c r="BS185" i="2"/>
  <c r="AB34" i="2"/>
  <c r="DS11" i="2"/>
  <c r="DS34" i="2" s="1"/>
  <c r="DH204" i="2"/>
  <c r="CR185" i="2"/>
  <c r="BI204" i="2"/>
  <c r="BT239" i="2"/>
  <c r="BS240" i="2"/>
  <c r="AR206" i="2"/>
  <c r="AR211" i="2" s="1"/>
  <c r="AR197" i="2"/>
  <c r="AR199" i="2" s="1"/>
  <c r="AJ199" i="2"/>
  <c r="AJ201" i="2" s="1"/>
  <c r="AE199" i="2"/>
  <c r="AE201" i="2" s="1"/>
  <c r="EJ211" i="2"/>
  <c r="ER211" i="2" s="1"/>
  <c r="BC208" i="2"/>
  <c r="AM208" i="2"/>
  <c r="AM209" i="2"/>
  <c r="AM213" i="2" s="1"/>
  <c r="BA194" i="2"/>
  <c r="DV178" i="2"/>
  <c r="EI178" i="2"/>
  <c r="DF235" i="2"/>
  <c r="DF207" i="2"/>
  <c r="DF212" i="2" s="1"/>
  <c r="DE235" i="2"/>
  <c r="DE207" i="2"/>
  <c r="DE212" i="2" s="1"/>
  <c r="DK235" i="2"/>
  <c r="DK207" i="2"/>
  <c r="DK212" i="2" s="1"/>
  <c r="CO233" i="2"/>
  <c r="DA233" i="2" s="1"/>
  <c r="DA187" i="2"/>
  <c r="EC187" i="2"/>
  <c r="AH204" i="2"/>
  <c r="AH189" i="2"/>
  <c r="AH199" i="2" s="1"/>
  <c r="AH201" i="2" s="1"/>
  <c r="CJ235" i="2"/>
  <c r="CJ207" i="2"/>
  <c r="CJ212" i="2" s="1"/>
  <c r="CZ235" i="2"/>
  <c r="CZ207" i="2"/>
  <c r="CZ212" i="2" s="1"/>
  <c r="BQ235" i="2"/>
  <c r="BQ207" i="2"/>
  <c r="BQ212" i="2" s="1"/>
  <c r="CV231" i="2"/>
  <c r="CV194" i="2"/>
  <c r="BF114" i="2"/>
  <c r="BF116" i="2" s="1"/>
  <c r="CD196" i="2"/>
  <c r="EC171" i="2"/>
  <c r="BT204" i="2"/>
  <c r="CM229" i="2"/>
  <c r="CM185" i="2"/>
  <c r="AH34" i="2"/>
  <c r="BZ206" i="2"/>
  <c r="BZ211" i="2" s="1"/>
  <c r="BZ197" i="2"/>
  <c r="DU58" i="2"/>
  <c r="DV58" i="2" s="1"/>
  <c r="DK229" i="2"/>
  <c r="DK185" i="2"/>
  <c r="DC204" i="2"/>
  <c r="BO228" i="2"/>
  <c r="DY180" i="2"/>
  <c r="CA180" i="2"/>
  <c r="DX179" i="2"/>
  <c r="EL179" i="2"/>
  <c r="CX185" i="2"/>
  <c r="BP204" i="2"/>
  <c r="BP253" i="2"/>
  <c r="BP252" i="2" s="1"/>
  <c r="DU236" i="2"/>
  <c r="DV236" i="2" s="1"/>
  <c r="DX380" i="2"/>
  <c r="DV380" i="2"/>
  <c r="AN197" i="2"/>
  <c r="AB199" i="2"/>
  <c r="EJ210" i="2"/>
  <c r="ER210" i="2" s="1"/>
  <c r="DU188" i="2"/>
  <c r="DV188" i="2" s="1"/>
  <c r="DV186" i="2"/>
  <c r="EI186" i="2"/>
  <c r="EI188" i="2" s="1"/>
  <c r="AQ204" i="2"/>
  <c r="AQ189" i="2"/>
  <c r="DU185" i="2"/>
  <c r="EI177" i="2"/>
  <c r="DV177" i="2"/>
  <c r="CW235" i="2"/>
  <c r="CW207" i="2"/>
  <c r="CW212" i="2" s="1"/>
  <c r="CV235" i="2"/>
  <c r="CV207" i="2"/>
  <c r="CV212" i="2" s="1"/>
  <c r="DC235" i="2"/>
  <c r="DC207" i="2"/>
  <c r="DC212" i="2" s="1"/>
  <c r="CB196" i="2"/>
  <c r="EA171" i="2"/>
  <c r="CR235" i="2"/>
  <c r="CR207" i="2"/>
  <c r="CR212" i="2" s="1"/>
  <c r="DG231" i="2"/>
  <c r="DG194" i="2"/>
  <c r="BX231" i="2"/>
  <c r="BX194" i="2"/>
  <c r="CW231" i="2"/>
  <c r="CW194" i="2"/>
  <c r="BO88" i="2"/>
  <c r="DY86" i="2"/>
  <c r="BV231" i="2"/>
  <c r="BV194" i="2"/>
  <c r="CL231" i="2"/>
  <c r="CL194" i="2"/>
  <c r="AY114" i="2"/>
  <c r="AY116" i="2" s="1"/>
  <c r="DC231" i="2"/>
  <c r="DC194" i="2"/>
  <c r="BT231" i="2"/>
  <c r="BT194" i="2"/>
  <c r="EP179" i="2"/>
  <c r="EF179" i="2"/>
  <c r="BM255" i="2"/>
  <c r="BM266" i="2"/>
  <c r="BM269" i="2" s="1"/>
  <c r="BM621" i="2"/>
  <c r="BM231" i="2"/>
  <c r="BM194" i="2"/>
  <c r="CJ231" i="2"/>
  <c r="CJ194" i="2"/>
  <c r="DW86" i="2"/>
  <c r="BB88" i="2"/>
  <c r="BU235" i="2"/>
  <c r="BU207" i="2"/>
  <c r="BU212" i="2" s="1"/>
  <c r="CQ231" i="2"/>
  <c r="CQ194" i="2"/>
  <c r="BH621" i="2"/>
  <c r="BH622" i="2" s="1"/>
  <c r="BH231" i="2"/>
  <c r="BH194" i="2"/>
  <c r="DW192" i="2"/>
  <c r="EK192" i="2"/>
  <c r="BN192" i="2"/>
  <c r="BN194" i="2" s="1"/>
  <c r="BN197" i="2" s="1"/>
  <c r="DM231" i="2"/>
  <c r="DM194" i="2"/>
  <c r="EA181" i="2"/>
  <c r="CN181" i="2"/>
  <c r="DX178" i="2"/>
  <c r="DW185" i="2"/>
  <c r="EL178" i="2"/>
  <c r="CW204" i="2"/>
  <c r="BW185" i="2"/>
  <c r="DX58" i="2"/>
  <c r="CE229" i="2"/>
  <c r="CE185" i="2"/>
  <c r="CB228" i="2"/>
  <c r="CN180" i="2"/>
  <c r="EA180" i="2"/>
  <c r="DL229" i="2"/>
  <c r="DL185" i="2"/>
  <c r="BL204" i="2"/>
  <c r="CH229" i="2"/>
  <c r="CH185" i="2"/>
  <c r="EF58" i="2"/>
  <c r="CC229" i="2"/>
  <c r="CC185" i="2"/>
  <c r="CS185" i="2"/>
  <c r="BJ204" i="2"/>
  <c r="BY204" i="2"/>
  <c r="CI185" i="2"/>
  <c r="BE114" i="2"/>
  <c r="BE116" i="2" s="1"/>
  <c r="EC58" i="2"/>
  <c r="ED58" i="2" s="1"/>
  <c r="EO180" i="2"/>
  <c r="ED180" i="2"/>
  <c r="DD240" i="2"/>
  <c r="DE239" i="2"/>
  <c r="DV234" i="2"/>
  <c r="DX207" i="2"/>
  <c r="EL207" i="2"/>
  <c r="DS206" i="2"/>
  <c r="EH206" i="2" s="1"/>
  <c r="EI193" i="2"/>
  <c r="DV193" i="2"/>
  <c r="DX193" i="2"/>
  <c r="AX197" i="2"/>
  <c r="AX199" i="2" s="1"/>
  <c r="AX206" i="2"/>
  <c r="AQ206" i="2"/>
  <c r="AQ197" i="2"/>
  <c r="AQ199" i="2" s="1"/>
  <c r="AE208" i="2"/>
  <c r="AE209" i="2"/>
  <c r="AE213" i="2" s="1"/>
  <c r="DV233" i="2"/>
  <c r="BA232" i="2"/>
  <c r="BA236" i="2" s="1"/>
  <c r="BA188" i="2"/>
  <c r="BA205" i="2" s="1"/>
  <c r="BA210" i="2" s="1"/>
  <c r="DU229" i="2"/>
  <c r="DV229" i="2" s="1"/>
  <c r="EJ204" i="2"/>
  <c r="ER204" i="2" s="1"/>
  <c r="CB233" i="2"/>
  <c r="EA187" i="2"/>
  <c r="CN187" i="2"/>
  <c r="CO235" i="2"/>
  <c r="CO207" i="2"/>
  <c r="DA196" i="2"/>
  <c r="EC196" i="2"/>
  <c r="CM235" i="2"/>
  <c r="CM207" i="2"/>
  <c r="CM212" i="2" s="1"/>
  <c r="CT235" i="2"/>
  <c r="CT207" i="2"/>
  <c r="CT212" i="2" s="1"/>
  <c r="DX177" i="2"/>
  <c r="BS235" i="2"/>
  <c r="BS207" i="2"/>
  <c r="BS212" i="2" s="1"/>
  <c r="CI235" i="2"/>
  <c r="CI207" i="2"/>
  <c r="CI212" i="2" s="1"/>
  <c r="EC155" i="2"/>
  <c r="ED155" i="2" s="1"/>
  <c r="CE206" i="2"/>
  <c r="CE211" i="2" s="1"/>
  <c r="CE197" i="2"/>
  <c r="EE181" i="2"/>
  <c r="DN181" i="2"/>
  <c r="BH204" i="2"/>
  <c r="EO179" i="2"/>
  <c r="BV229" i="2"/>
  <c r="BV185" i="2"/>
  <c r="DX181" i="2"/>
  <c r="EL181" i="2"/>
  <c r="DD229" i="2"/>
  <c r="DD185" i="2"/>
  <c r="DZ49" i="2"/>
  <c r="CP185" i="2"/>
  <c r="BP284" i="2"/>
  <c r="BP282" i="2" s="1"/>
  <c r="BF281" i="2" s="1"/>
  <c r="DU281" i="2"/>
  <c r="DV281" i="2" s="1"/>
  <c r="AW216" i="2"/>
  <c r="AW217" i="2" s="1"/>
  <c r="AW218" i="2" s="1"/>
  <c r="AW201" i="2"/>
  <c r="BF223" i="2"/>
  <c r="BF224" i="2" s="1"/>
  <c r="BF225" i="2" s="1"/>
  <c r="BF216" i="2"/>
  <c r="BF217" i="2" s="1"/>
  <c r="BF218" i="2" s="1"/>
  <c r="BF201" i="2"/>
  <c r="BG213" i="2"/>
  <c r="AY199" i="2"/>
  <c r="ES185" i="2"/>
  <c r="ET185" i="2" s="1"/>
  <c r="EJ208" i="2"/>
  <c r="ER208" i="2" s="1"/>
  <c r="AF209" i="2"/>
  <c r="AF213" i="2" s="1"/>
  <c r="AF208" i="2"/>
  <c r="EF155" i="2"/>
  <c r="CF196" i="2"/>
  <c r="EE171" i="2"/>
  <c r="EF171" i="2" s="1"/>
  <c r="CE235" i="2"/>
  <c r="CE207" i="2"/>
  <c r="CE212" i="2" s="1"/>
  <c r="CK235" i="2"/>
  <c r="CK207" i="2"/>
  <c r="CK212" i="2" s="1"/>
  <c r="BO233" i="2"/>
  <c r="CA187" i="2"/>
  <c r="DY187" i="2"/>
  <c r="EC136" i="2"/>
  <c r="BA185" i="2"/>
  <c r="BZ235" i="2"/>
  <c r="BZ207" i="2"/>
  <c r="BZ212" i="2" s="1"/>
  <c r="CX231" i="2"/>
  <c r="CX194" i="2"/>
  <c r="BP231" i="2"/>
  <c r="BP194" i="2"/>
  <c r="CO88" i="2"/>
  <c r="EC86" i="2"/>
  <c r="DH235" i="2"/>
  <c r="DH207" i="2"/>
  <c r="DH212" i="2" s="1"/>
  <c r="DL231" i="2"/>
  <c r="DL194" i="2"/>
  <c r="CD231" i="2"/>
  <c r="CD194" i="2"/>
  <c r="AQ114" i="2"/>
  <c r="AQ116" i="2" s="1"/>
  <c r="CT231" i="2"/>
  <c r="CT194" i="2"/>
  <c r="BK621" i="2"/>
  <c r="BK255" i="2"/>
  <c r="BK266" i="2"/>
  <c r="BK269" i="2" s="1"/>
  <c r="BK288" i="2"/>
  <c r="BK291" i="2" s="1"/>
  <c r="BK231" i="2"/>
  <c r="BK194" i="2"/>
  <c r="EA179" i="2"/>
  <c r="DJ231" i="2"/>
  <c r="DJ194" i="2"/>
  <c r="CB88" i="2"/>
  <c r="EA86" i="2"/>
  <c r="CA181" i="2"/>
  <c r="DY181" i="2"/>
  <c r="DU114" i="2"/>
  <c r="AO116" i="2"/>
  <c r="DU116" i="2" s="1"/>
  <c r="CM231" i="2"/>
  <c r="CM194" i="2"/>
  <c r="CH231" i="2"/>
  <c r="CH194" i="2"/>
  <c r="BM229" i="2"/>
  <c r="BM185" i="2"/>
  <c r="DV49" i="2"/>
  <c r="CU229" i="2"/>
  <c r="CU185" i="2"/>
  <c r="ED49" i="2"/>
  <c r="DZ55" i="2"/>
  <c r="DX180" i="2"/>
  <c r="EL180" i="2"/>
  <c r="DJ185" i="2"/>
  <c r="CJ185" i="2"/>
  <c r="DI185" i="2"/>
  <c r="BZ185" i="2"/>
  <c r="BJ101" i="2"/>
  <c r="BI102" i="2"/>
  <c r="BI104" i="2" s="1"/>
  <c r="BI106" i="2"/>
  <c r="DA228" i="2"/>
  <c r="BQ229" i="2"/>
  <c r="BQ185" i="2"/>
  <c r="AV239" i="2"/>
  <c r="AU240" i="2"/>
  <c r="CT239" i="2"/>
  <c r="CS240" i="2"/>
  <c r="ED234" i="2"/>
  <c r="EJ212" i="2"/>
  <c r="ER212" i="2" s="1"/>
  <c r="DW212" i="2"/>
  <c r="ET207" i="2"/>
  <c r="BG199" i="2"/>
  <c r="BG237" i="2" s="1"/>
  <c r="AB213" i="2"/>
  <c r="BG208" i="2"/>
  <c r="AO213" i="2"/>
  <c r="DS185" i="2"/>
  <c r="DS189" i="2" s="1"/>
  <c r="DS199" i="2" s="1"/>
  <c r="DV181" i="2"/>
  <c r="EI181" i="2"/>
  <c r="EJ209" i="2"/>
  <c r="ER209" i="2" s="1"/>
  <c r="BB213" i="2"/>
  <c r="BW235" i="2"/>
  <c r="BW207" i="2"/>
  <c r="BW212" i="2" s="1"/>
  <c r="BV235" i="2"/>
  <c r="BV207" i="2"/>
  <c r="BV212" i="2" s="1"/>
  <c r="CC235" i="2"/>
  <c r="CC207" i="2"/>
  <c r="CC212" i="2" s="1"/>
  <c r="BR235" i="2"/>
  <c r="BR207" i="2"/>
  <c r="BR212" i="2" s="1"/>
  <c r="DW155" i="2"/>
  <c r="CX131" i="2"/>
  <c r="CW132" i="2"/>
  <c r="CW134" i="2" s="1"/>
  <c r="BB116" i="2"/>
  <c r="CY235" i="2"/>
  <c r="CY207" i="2"/>
  <c r="CY212" i="2" s="1"/>
  <c r="CZ231" i="2"/>
  <c r="CZ194" i="2"/>
  <c r="CN179" i="2"/>
  <c r="EB58" i="2"/>
  <c r="AO111" i="2"/>
  <c r="AP109" i="2"/>
  <c r="AP111" i="2" s="1"/>
  <c r="AP124" i="2" s="1"/>
  <c r="DL235" i="2"/>
  <c r="DL207" i="2"/>
  <c r="DL212" i="2" s="1"/>
  <c r="CT229" i="2"/>
  <c r="CT185" i="2"/>
  <c r="DA178" i="2"/>
  <c r="DA185" i="2" s="1"/>
  <c r="DY11" i="2"/>
  <c r="DY34" i="2" s="1"/>
  <c r="DZ34" i="2" s="1"/>
  <c r="BO34" i="2"/>
  <c r="BO178" i="2" s="1"/>
  <c r="CQ229" i="2"/>
  <c r="CQ185" i="2"/>
  <c r="EF42" i="2"/>
  <c r="CL229" i="2"/>
  <c r="CL185" i="2"/>
  <c r="DY58" i="2"/>
  <c r="DZ58" i="2" s="1"/>
  <c r="DW11" i="2"/>
  <c r="DW34" i="2" s="1"/>
  <c r="DX34" i="2" s="1"/>
  <c r="BB34" i="2"/>
  <c r="EB55" i="2"/>
  <c r="CY185" i="2"/>
  <c r="CG185" i="2"/>
  <c r="BH240" i="2"/>
  <c r="BI239" i="2"/>
  <c r="EI207" i="2"/>
  <c r="DV207" i="2"/>
  <c r="BB223" i="2"/>
  <c r="BB216" i="2"/>
  <c r="BB201" i="2"/>
  <c r="ET212" i="2"/>
  <c r="DV192" i="2"/>
  <c r="EI192" i="2"/>
  <c r="EI194" i="2" s="1"/>
  <c r="EI197" i="2" s="1"/>
  <c r="DU194" i="2"/>
  <c r="AV209" i="2"/>
  <c r="AV213" i="2" s="1"/>
  <c r="AV208" i="2"/>
  <c r="AT204" i="2"/>
  <c r="AT189" i="2"/>
  <c r="AT199" i="2" s="1"/>
  <c r="BO196" i="2"/>
  <c r="DY171" i="2"/>
  <c r="DZ171" i="2" s="1"/>
  <c r="AS204" i="2"/>
  <c r="AS189" i="2"/>
  <c r="AS199" i="2" s="1"/>
  <c r="BT235" i="2"/>
  <c r="BT207" i="2"/>
  <c r="BT212" i="2" s="1"/>
  <c r="DJ235" i="2"/>
  <c r="DJ207" i="2"/>
  <c r="DJ212" i="2" s="1"/>
  <c r="BD114" i="2"/>
  <c r="BD116" i="2" s="1"/>
  <c r="CP231" i="2"/>
  <c r="CP194" i="2"/>
  <c r="CF231" i="2"/>
  <c r="CF194" i="2"/>
  <c r="CQ235" i="2"/>
  <c r="CQ207" i="2"/>
  <c r="CQ212" i="2" s="1"/>
  <c r="DD231" i="2"/>
  <c r="DD194" i="2"/>
  <c r="BU231" i="2"/>
  <c r="BU194" i="2"/>
  <c r="BR231" i="2"/>
  <c r="BR194" i="2"/>
  <c r="CK231" i="2"/>
  <c r="CK194" i="2"/>
  <c r="EA230" i="2"/>
  <c r="CN230" i="2"/>
  <c r="EE230" i="2" s="1"/>
  <c r="EE86" i="2"/>
  <c r="DB88" i="2"/>
  <c r="BS231" i="2"/>
  <c r="BS194" i="2"/>
  <c r="DU106" i="2"/>
  <c r="DD235" i="2"/>
  <c r="DD207" i="2"/>
  <c r="DD212" i="2" s="1"/>
  <c r="DH231" i="2"/>
  <c r="DH194" i="2"/>
  <c r="BY231" i="2"/>
  <c r="BY194" i="2"/>
  <c r="BK229" i="2"/>
  <c r="BK185" i="2"/>
  <c r="CO185" i="2"/>
  <c r="DM229" i="2"/>
  <c r="DM185" i="2"/>
  <c r="DE231" i="2"/>
  <c r="DE194" i="2"/>
  <c r="DB228" i="2"/>
  <c r="EE180" i="2"/>
  <c r="DN180" i="2"/>
  <c r="CD34" i="2"/>
  <c r="CD178" i="2" s="1"/>
  <c r="EC11" i="2"/>
  <c r="EC34" i="2" s="1"/>
  <c r="ED34" i="2" s="1"/>
  <c r="DI86" i="2"/>
  <c r="DI88" i="2" s="1"/>
  <c r="DI94" i="2" s="1"/>
  <c r="DI192" i="2" s="1"/>
  <c r="DN178" i="2"/>
  <c r="DN185" i="2" s="1"/>
  <c r="DV223" i="2" l="1"/>
  <c r="DT199" i="2"/>
  <c r="DS201" i="2"/>
  <c r="DN228" i="2"/>
  <c r="BY206" i="2"/>
  <c r="BY211" i="2" s="1"/>
  <c r="BY197" i="2"/>
  <c r="CF206" i="2"/>
  <c r="CF197" i="2"/>
  <c r="BB217" i="2"/>
  <c r="CY204" i="2"/>
  <c r="BI122" i="2"/>
  <c r="BI114" i="2"/>
  <c r="CH206" i="2"/>
  <c r="CH211" i="2" s="1"/>
  <c r="CH197" i="2"/>
  <c r="AY216" i="2"/>
  <c r="AY217" i="2" s="1"/>
  <c r="AY218" i="2" s="1"/>
  <c r="AY201" i="2"/>
  <c r="BH209" i="2"/>
  <c r="AX216" i="2"/>
  <c r="AX217" i="2" s="1"/>
  <c r="AX218" i="2" s="1"/>
  <c r="AX201" i="2"/>
  <c r="CI204" i="2"/>
  <c r="EL185" i="2"/>
  <c r="ES192" i="2"/>
  <c r="ET192" i="2" s="1"/>
  <c r="EK194" i="2"/>
  <c r="BM288" i="2"/>
  <c r="BM291" i="2" s="1"/>
  <c r="DY88" i="2"/>
  <c r="DY94" i="2" s="1"/>
  <c r="DZ94" i="2" s="1"/>
  <c r="BO94" i="2"/>
  <c r="BO192" i="2" s="1"/>
  <c r="CD235" i="2"/>
  <c r="CD207" i="2"/>
  <c r="EP178" i="2"/>
  <c r="EP185" i="2" s="1"/>
  <c r="EF178" i="2"/>
  <c r="DZ179" i="2"/>
  <c r="EM179" i="2"/>
  <c r="BL206" i="2"/>
  <c r="BL211" i="2" s="1"/>
  <c r="BL197" i="2"/>
  <c r="CG206" i="2"/>
  <c r="CG211" i="2" s="1"/>
  <c r="CG197" i="2"/>
  <c r="DG204" i="2"/>
  <c r="DE204" i="2"/>
  <c r="DB212" i="2"/>
  <c r="DN207" i="2"/>
  <c r="DN212" i="2" s="1"/>
  <c r="AO217" i="2"/>
  <c r="DE206" i="2"/>
  <c r="DE211" i="2" s="1"/>
  <c r="DE197" i="2"/>
  <c r="DB94" i="2"/>
  <c r="DB192" i="2" s="1"/>
  <c r="EE88" i="2"/>
  <c r="EE94" i="2" s="1"/>
  <c r="EF94" i="2" s="1"/>
  <c r="BU206" i="2"/>
  <c r="BU211" i="2" s="1"/>
  <c r="BU197" i="2"/>
  <c r="BB224" i="2"/>
  <c r="CQ204" i="2"/>
  <c r="CU239" i="2"/>
  <c r="CT240" i="2"/>
  <c r="CB94" i="2"/>
  <c r="CB192" i="2" s="1"/>
  <c r="EA88" i="2"/>
  <c r="EA94" i="2" s="1"/>
  <c r="BK258" i="2"/>
  <c r="BK620" i="2"/>
  <c r="BK622" i="2" s="1"/>
  <c r="DL206" i="2"/>
  <c r="DL211" i="2" s="1"/>
  <c r="DL197" i="2"/>
  <c r="CX197" i="2"/>
  <c r="CX206" i="2"/>
  <c r="CX211" i="2" s="1"/>
  <c r="CA233" i="2"/>
  <c r="DY233" i="2"/>
  <c r="DZ233" i="2" s="1"/>
  <c r="CO212" i="2"/>
  <c r="DA207" i="2"/>
  <c r="DA212" i="2" s="1"/>
  <c r="DE240" i="2"/>
  <c r="DF239" i="2"/>
  <c r="CH204" i="2"/>
  <c r="CN228" i="2"/>
  <c r="EA228" i="2"/>
  <c r="EB228" i="2" s="1"/>
  <c r="DX185" i="2"/>
  <c r="EL192" i="2"/>
  <c r="EL194" i="2" s="1"/>
  <c r="EL197" i="2" s="1"/>
  <c r="DW194" i="2"/>
  <c r="DX192" i="2"/>
  <c r="BB94" i="2"/>
  <c r="DW88" i="2"/>
  <c r="DW94" i="2" s="1"/>
  <c r="CW206" i="2"/>
  <c r="CW211" i="2" s="1"/>
  <c r="CW197" i="2"/>
  <c r="EM180" i="2"/>
  <c r="DZ180" i="2"/>
  <c r="BI209" i="2"/>
  <c r="CA230" i="2"/>
  <c r="DY230" i="2"/>
  <c r="DZ230" i="2" s="1"/>
  <c r="BJ206" i="2"/>
  <c r="BJ211" i="2" s="1"/>
  <c r="BJ197" i="2"/>
  <c r="CC206" i="2"/>
  <c r="CC211" i="2" s="1"/>
  <c r="CC197" i="2"/>
  <c r="DN235" i="2"/>
  <c r="AN189" i="2"/>
  <c r="CE240" i="2"/>
  <c r="CF239" i="2"/>
  <c r="DH206" i="2"/>
  <c r="DH211" i="2" s="1"/>
  <c r="DH197" i="2"/>
  <c r="CP206" i="2"/>
  <c r="CP211" i="2" s="1"/>
  <c r="CP197" i="2"/>
  <c r="AS216" i="2"/>
  <c r="AS217" i="2" s="1"/>
  <c r="AS218" i="2" s="1"/>
  <c r="AS201" i="2"/>
  <c r="BK101" i="2"/>
  <c r="BJ106" i="2"/>
  <c r="BJ102" i="2"/>
  <c r="BJ104" i="2" s="1"/>
  <c r="CM197" i="2"/>
  <c r="CM206" i="2"/>
  <c r="CM211" i="2" s="1"/>
  <c r="DJ197" i="2"/>
  <c r="DJ206" i="2"/>
  <c r="DJ211" i="2" s="1"/>
  <c r="EF181" i="2"/>
  <c r="EP181" i="2"/>
  <c r="DA235" i="2"/>
  <c r="BY209" i="2"/>
  <c r="CE204" i="2"/>
  <c r="BH206" i="2"/>
  <c r="BH197" i="2"/>
  <c r="BM258" i="2"/>
  <c r="BM620" i="2"/>
  <c r="BM622" i="2" s="1"/>
  <c r="EB171" i="2"/>
  <c r="DY228" i="2"/>
  <c r="DZ228" i="2" s="1"/>
  <c r="CA228" i="2"/>
  <c r="BA206" i="2"/>
  <c r="BA211" i="2" s="1"/>
  <c r="BA197" i="2"/>
  <c r="BA199" i="2" s="1"/>
  <c r="CR204" i="2"/>
  <c r="BU209" i="2"/>
  <c r="CF229" i="2"/>
  <c r="CF185" i="2"/>
  <c r="BL288" i="2"/>
  <c r="BL291" i="2" s="1"/>
  <c r="DU88" i="2"/>
  <c r="DU94" i="2" s="1"/>
  <c r="DV94" i="2" s="1"/>
  <c r="AO94" i="2"/>
  <c r="AL209" i="2"/>
  <c r="AL213" i="2" s="1"/>
  <c r="AL208" i="2"/>
  <c r="ER189" i="2"/>
  <c r="EJ199" i="2"/>
  <c r="ER199" i="2" s="1"/>
  <c r="DA229" i="2"/>
  <c r="DI231" i="2"/>
  <c r="DI194" i="2"/>
  <c r="DM204" i="2"/>
  <c r="DD206" i="2"/>
  <c r="DD211" i="2" s="1"/>
  <c r="DD197" i="2"/>
  <c r="AS209" i="2"/>
  <c r="AS213" i="2" s="1"/>
  <c r="AS208" i="2"/>
  <c r="DU197" i="2"/>
  <c r="DV194" i="2"/>
  <c r="DV197" i="2" s="1"/>
  <c r="BO229" i="2"/>
  <c r="BO185" i="2"/>
  <c r="DY178" i="2"/>
  <c r="CA178" i="2"/>
  <c r="CA185" i="2" s="1"/>
  <c r="AO124" i="2"/>
  <c r="BG216" i="2"/>
  <c r="BG217" i="2" s="1"/>
  <c r="BG218" i="2" s="1"/>
  <c r="BG223" i="2"/>
  <c r="BG224" i="2" s="1"/>
  <c r="BG225" i="2" s="1"/>
  <c r="BG201" i="2"/>
  <c r="AV240" i="2"/>
  <c r="AW239" i="2"/>
  <c r="AW240" i="2" s="1"/>
  <c r="BZ204" i="2"/>
  <c r="CU204" i="2"/>
  <c r="CT206" i="2"/>
  <c r="CT211" i="2" s="1"/>
  <c r="CT197" i="2"/>
  <c r="BV204" i="2"/>
  <c r="BN231" i="2"/>
  <c r="DW231" i="2"/>
  <c r="DX231" i="2" s="1"/>
  <c r="CJ206" i="2"/>
  <c r="CJ211" i="2" s="1"/>
  <c r="CJ197" i="2"/>
  <c r="CL197" i="2"/>
  <c r="CL206" i="2"/>
  <c r="CL211" i="2" s="1"/>
  <c r="BX206" i="2"/>
  <c r="BX211" i="2" s="1"/>
  <c r="BX197" i="2"/>
  <c r="CB235" i="2"/>
  <c r="CN235" i="2" s="1"/>
  <c r="CB207" i="2"/>
  <c r="EA196" i="2"/>
  <c r="CN196" i="2"/>
  <c r="CM204" i="2"/>
  <c r="CV206" i="2"/>
  <c r="CV211" i="2" s="1"/>
  <c r="CV197" i="2"/>
  <c r="AR216" i="2"/>
  <c r="AR217" i="2" s="1"/>
  <c r="AR218" i="2" s="1"/>
  <c r="AR201" i="2"/>
  <c r="CK204" i="2"/>
  <c r="EF34" i="2"/>
  <c r="BI206" i="2"/>
  <c r="BI211" i="2" s="1"/>
  <c r="BI197" i="2"/>
  <c r="BJ288" i="2"/>
  <c r="DK197" i="2"/>
  <c r="DK206" i="2"/>
  <c r="DK211" i="2" s="1"/>
  <c r="CB229" i="2"/>
  <c r="CB185" i="2"/>
  <c r="CN178" i="2"/>
  <c r="CN185" i="2" s="1"/>
  <c r="EA178" i="2"/>
  <c r="DV34" i="2"/>
  <c r="EO187" i="2"/>
  <c r="EF187" i="2"/>
  <c r="EP187" i="2"/>
  <c r="BR209" i="2"/>
  <c r="EB230" i="2"/>
  <c r="BQ204" i="2"/>
  <c r="DI204" i="2"/>
  <c r="EN179" i="2"/>
  <c r="EB179" i="2"/>
  <c r="EN187" i="2"/>
  <c r="EB187" i="2"/>
  <c r="BJ209" i="2"/>
  <c r="BL209" i="2"/>
  <c r="EN181" i="2"/>
  <c r="EB181" i="2"/>
  <c r="EI185" i="2"/>
  <c r="EI189" i="2" s="1"/>
  <c r="EI199" i="2" s="1"/>
  <c r="BP209" i="2"/>
  <c r="DC209" i="2"/>
  <c r="DH209" i="2"/>
  <c r="DF204" i="2"/>
  <c r="BW206" i="2"/>
  <c r="BW211" i="2" s="1"/>
  <c r="BW197" i="2"/>
  <c r="EB34" i="2"/>
  <c r="AR208" i="2"/>
  <c r="AR209" i="2"/>
  <c r="AR213" i="2" s="1"/>
  <c r="CD229" i="2"/>
  <c r="CD185" i="2"/>
  <c r="CO204" i="2"/>
  <c r="EC185" i="2"/>
  <c r="CK206" i="2"/>
  <c r="CK211" i="2" s="1"/>
  <c r="CK197" i="2"/>
  <c r="BO235" i="2"/>
  <c r="CA235" i="2" s="1"/>
  <c r="BO207" i="2"/>
  <c r="CA196" i="2"/>
  <c r="DY196" i="2"/>
  <c r="BI240" i="2"/>
  <c r="BJ239" i="2"/>
  <c r="CY131" i="2"/>
  <c r="CX136" i="2"/>
  <c r="CX132" i="2"/>
  <c r="CX134" i="2" s="1"/>
  <c r="EL212" i="2"/>
  <c r="DX212" i="2"/>
  <c r="CJ204" i="2"/>
  <c r="BK206" i="2"/>
  <c r="BK211" i="2" s="1"/>
  <c r="BK197" i="2"/>
  <c r="BA204" i="2"/>
  <c r="BA189" i="2"/>
  <c r="CP204" i="2"/>
  <c r="ED179" i="2"/>
  <c r="EA233" i="2"/>
  <c r="EB233" i="2" s="1"/>
  <c r="CN233" i="2"/>
  <c r="AQ216" i="2"/>
  <c r="AQ217" i="2" s="1"/>
  <c r="AQ218" i="2" s="1"/>
  <c r="AQ201" i="2"/>
  <c r="CS204" i="2"/>
  <c r="DL204" i="2"/>
  <c r="BW204" i="2"/>
  <c r="DM206" i="2"/>
  <c r="DM211" i="2" s="1"/>
  <c r="DM197" i="2"/>
  <c r="CQ206" i="2"/>
  <c r="CQ211" i="2" s="1"/>
  <c r="CQ197" i="2"/>
  <c r="BM206" i="2"/>
  <c r="BM211" i="2" s="1"/>
  <c r="BM197" i="2"/>
  <c r="BT206" i="2"/>
  <c r="BT211" i="2" s="1"/>
  <c r="BT197" i="2"/>
  <c r="BV197" i="2"/>
  <c r="BV206" i="2"/>
  <c r="BV211" i="2" s="1"/>
  <c r="DG197" i="2"/>
  <c r="DG206" i="2"/>
  <c r="DG211" i="2" s="1"/>
  <c r="DU189" i="2"/>
  <c r="DV189" i="2" s="1"/>
  <c r="DV185" i="2"/>
  <c r="AN199" i="2"/>
  <c r="AB201" i="2"/>
  <c r="AN201" i="2" s="1"/>
  <c r="CX204" i="2"/>
  <c r="DK204" i="2"/>
  <c r="AH209" i="2"/>
  <c r="AH208" i="2"/>
  <c r="DS208" i="2" s="1"/>
  <c r="DS204" i="2"/>
  <c r="EH204" i="2" s="1"/>
  <c r="AN204" i="2"/>
  <c r="CV204" i="2"/>
  <c r="BQ206" i="2"/>
  <c r="BQ211" i="2" s="1"/>
  <c r="BQ197" i="2"/>
  <c r="BI288" i="2"/>
  <c r="CS206" i="2"/>
  <c r="CS211" i="2" s="1"/>
  <c r="CS197" i="2"/>
  <c r="BL255" i="2"/>
  <c r="DB204" i="2"/>
  <c r="EE185" i="2"/>
  <c r="DN229" i="2"/>
  <c r="CZ209" i="2"/>
  <c r="BK204" i="2"/>
  <c r="BN204" i="2" s="1"/>
  <c r="BN209" i="2" s="1"/>
  <c r="AT216" i="2"/>
  <c r="AT217" i="2" s="1"/>
  <c r="AT218" i="2" s="1"/>
  <c r="AT201" i="2"/>
  <c r="CL204" i="2"/>
  <c r="CT204" i="2"/>
  <c r="CZ206" i="2"/>
  <c r="CZ211" i="2" s="1"/>
  <c r="CZ197" i="2"/>
  <c r="DX155" i="2"/>
  <c r="DZ155" i="2"/>
  <c r="DJ204" i="2"/>
  <c r="BM204" i="2"/>
  <c r="EM181" i="2"/>
  <c r="DZ181" i="2"/>
  <c r="AQ109" i="2"/>
  <c r="CO94" i="2"/>
  <c r="CO192" i="2" s="1"/>
  <c r="EC88" i="2"/>
  <c r="EC94" i="2" s="1"/>
  <c r="ED94" i="2" s="1"/>
  <c r="AQ211" i="2"/>
  <c r="DU211" i="2" s="1"/>
  <c r="DU206" i="2"/>
  <c r="CC204" i="2"/>
  <c r="BT209" i="2"/>
  <c r="ED187" i="2"/>
  <c r="CU197" i="2"/>
  <c r="CU206" i="2"/>
  <c r="CU211" i="2" s="1"/>
  <c r="DF197" i="2"/>
  <c r="DF206" i="2"/>
  <c r="DF211" i="2" s="1"/>
  <c r="CR206" i="2"/>
  <c r="CR211" i="2" s="1"/>
  <c r="CR197" i="2"/>
  <c r="EP180" i="2"/>
  <c r="EF180" i="2"/>
  <c r="DW229" i="2"/>
  <c r="DX229" i="2" s="1"/>
  <c r="BN229" i="2"/>
  <c r="BS197" i="2"/>
  <c r="BS206" i="2"/>
  <c r="BS211" i="2" s="1"/>
  <c r="BR197" i="2"/>
  <c r="BR206" i="2"/>
  <c r="BR211" i="2" s="1"/>
  <c r="AT209" i="2"/>
  <c r="AT213" i="2" s="1"/>
  <c r="AT208" i="2"/>
  <c r="CG204" i="2"/>
  <c r="EJ213" i="2"/>
  <c r="ER213" i="2" s="1"/>
  <c r="CD206" i="2"/>
  <c r="CD197" i="2"/>
  <c r="BP206" i="2"/>
  <c r="BP211" i="2" s="1"/>
  <c r="BP197" i="2"/>
  <c r="EM187" i="2"/>
  <c r="DZ187" i="2"/>
  <c r="CF235" i="2"/>
  <c r="CF207" i="2"/>
  <c r="DD204" i="2"/>
  <c r="EP196" i="2"/>
  <c r="ED196" i="2"/>
  <c r="AX211" i="2"/>
  <c r="AX213" i="2" s="1"/>
  <c r="AX208" i="2"/>
  <c r="EN180" i="2"/>
  <c r="EB180" i="2"/>
  <c r="CW209" i="2"/>
  <c r="DC197" i="2"/>
  <c r="DC206" i="2"/>
  <c r="DC211" i="2" s="1"/>
  <c r="AQ208" i="2"/>
  <c r="AQ209" i="2"/>
  <c r="DU204" i="2"/>
  <c r="ED171" i="2"/>
  <c r="EC230" i="2"/>
  <c r="ED230" i="2" s="1"/>
  <c r="BT240" i="2"/>
  <c r="BU239" i="2"/>
  <c r="BS204" i="2"/>
  <c r="CY206" i="2"/>
  <c r="CY211" i="2" s="1"/>
  <c r="CY197" i="2"/>
  <c r="EO181" i="2"/>
  <c r="EO185" i="2" s="1"/>
  <c r="ED181" i="2"/>
  <c r="BC223" i="2"/>
  <c r="BC224" i="2" s="1"/>
  <c r="BC225" i="2" s="1"/>
  <c r="BC216" i="2"/>
  <c r="BC217" i="2" s="1"/>
  <c r="BC218" i="2" s="1"/>
  <c r="BC201" i="2"/>
  <c r="BC237" i="2"/>
  <c r="BX204" i="2"/>
  <c r="EF196" i="2"/>
  <c r="BF619" i="2"/>
  <c r="DT208" i="2" l="1"/>
  <c r="EH208" i="2"/>
  <c r="CT209" i="2"/>
  <c r="BK239" i="2"/>
  <c r="BJ240" i="2"/>
  <c r="DF240" i="2"/>
  <c r="DG239" i="2"/>
  <c r="DJ209" i="2"/>
  <c r="AH213" i="2"/>
  <c r="AN209" i="2"/>
  <c r="DS209" i="2"/>
  <c r="EH209" i="2" s="1"/>
  <c r="CF240" i="2"/>
  <c r="CG239" i="2"/>
  <c r="CG209" i="2"/>
  <c r="DZ196" i="2"/>
  <c r="EM196" i="2"/>
  <c r="CB204" i="2"/>
  <c r="BV209" i="2"/>
  <c r="DW204" i="2"/>
  <c r="BB218" i="2"/>
  <c r="AQ111" i="2"/>
  <c r="AR109" i="2"/>
  <c r="CL209" i="2"/>
  <c r="EA229" i="2"/>
  <c r="CN229" i="2"/>
  <c r="EC229" i="2" s="1"/>
  <c r="ED229" i="2" s="1"/>
  <c r="CF204" i="2"/>
  <c r="EF230" i="2"/>
  <c r="AN208" i="2"/>
  <c r="EN178" i="2"/>
  <c r="EN185" i="2" s="1"/>
  <c r="EB178" i="2"/>
  <c r="EA185" i="2"/>
  <c r="ED178" i="2"/>
  <c r="CR209" i="2"/>
  <c r="EI204" i="2"/>
  <c r="DV204" i="2"/>
  <c r="DL209" i="2"/>
  <c r="AQ213" i="2"/>
  <c r="DU213" i="2" s="1"/>
  <c r="DU209" i="2"/>
  <c r="CO209" i="2"/>
  <c r="DA204" i="2"/>
  <c r="DA209" i="2" s="1"/>
  <c r="DU208" i="2"/>
  <c r="CD211" i="2"/>
  <c r="DK209" i="2"/>
  <c r="CS209" i="2"/>
  <c r="CD204" i="2"/>
  <c r="EM178" i="2"/>
  <c r="EM185" i="2" s="1"/>
  <c r="DZ178" i="2"/>
  <c r="DY185" i="2"/>
  <c r="CF212" i="2"/>
  <c r="BA209" i="2"/>
  <c r="BA213" i="2" s="1"/>
  <c r="BA208" i="2"/>
  <c r="BO212" i="2"/>
  <c r="DY212" i="2" s="1"/>
  <c r="DY207" i="2"/>
  <c r="CA207" i="2"/>
  <c r="CA212" i="2" s="1"/>
  <c r="DI209" i="2"/>
  <c r="CK209" i="2"/>
  <c r="EB196" i="2"/>
  <c r="EO196" i="2" s="1"/>
  <c r="EN196" i="2"/>
  <c r="BO204" i="2"/>
  <c r="EE229" i="2"/>
  <c r="BJ122" i="2"/>
  <c r="BJ114" i="2"/>
  <c r="BJ116" i="2" s="1"/>
  <c r="DX94" i="2"/>
  <c r="EE228" i="2"/>
  <c r="EF228" i="2" s="1"/>
  <c r="EC228" i="2"/>
  <c r="ED228" i="2" s="1"/>
  <c r="EB94" i="2"/>
  <c r="BB225" i="2"/>
  <c r="DU216" i="2"/>
  <c r="DV216" i="2" s="1"/>
  <c r="CD212" i="2"/>
  <c r="EC212" i="2" s="1"/>
  <c r="DB209" i="2"/>
  <c r="DN204" i="2"/>
  <c r="DN209" i="2" s="1"/>
  <c r="CV209" i="2"/>
  <c r="CX209" i="2"/>
  <c r="DF209" i="2"/>
  <c r="CB212" i="2"/>
  <c r="CN207" i="2"/>
  <c r="CN212" i="2" s="1"/>
  <c r="EA207" i="2"/>
  <c r="DY229" i="2"/>
  <c r="DZ229" i="2" s="1"/>
  <c r="CA229" i="2"/>
  <c r="BH211" i="2"/>
  <c r="DW206" i="2"/>
  <c r="EK206" i="2"/>
  <c r="ES206" i="2" s="1"/>
  <c r="ET206" i="2" s="1"/>
  <c r="BN206" i="2"/>
  <c r="BN211" i="2" s="1"/>
  <c r="BL101" i="2"/>
  <c r="BK106" i="2"/>
  <c r="BK102" i="2"/>
  <c r="BK104" i="2" s="1"/>
  <c r="CB231" i="2"/>
  <c r="CB194" i="2"/>
  <c r="EA192" i="2"/>
  <c r="CN192" i="2"/>
  <c r="CN194" i="2" s="1"/>
  <c r="CN197" i="2" s="1"/>
  <c r="DU217" i="2"/>
  <c r="AO218" i="2"/>
  <c r="DU218" i="2" s="1"/>
  <c r="BI116" i="2"/>
  <c r="CF211" i="2"/>
  <c r="EI211" i="2"/>
  <c r="DV211" i="2"/>
  <c r="BX209" i="2"/>
  <c r="BZ209" i="2"/>
  <c r="CQ209" i="2"/>
  <c r="CY209" i="2"/>
  <c r="CO231" i="2"/>
  <c r="DA192" i="2"/>
  <c r="DA194" i="2" s="1"/>
  <c r="DA197" i="2" s="1"/>
  <c r="EC192" i="2"/>
  <c r="CO194" i="2"/>
  <c r="CP209" i="2"/>
  <c r="CM209" i="2"/>
  <c r="BS209" i="2"/>
  <c r="DD209" i="2"/>
  <c r="EF185" i="2"/>
  <c r="DG209" i="2"/>
  <c r="EK197" i="2"/>
  <c r="ES197" i="2" s="1"/>
  <c r="ET197" i="2" s="1"/>
  <c r="ES194" i="2"/>
  <c r="ET194" i="2" s="1"/>
  <c r="EK204" i="2"/>
  <c r="ES204" i="2" s="1"/>
  <c r="ET204" i="2" s="1"/>
  <c r="BU240" i="2"/>
  <c r="BV239" i="2"/>
  <c r="CC209" i="2"/>
  <c r="BL258" i="2"/>
  <c r="BL620" i="2"/>
  <c r="BL622" i="2" s="1"/>
  <c r="EC233" i="2"/>
  <c r="ED233" i="2" s="1"/>
  <c r="EE233" i="2"/>
  <c r="EF233" i="2" s="1"/>
  <c r="CZ131" i="2"/>
  <c r="CY136" i="2"/>
  <c r="CY132" i="2"/>
  <c r="CY134" i="2" s="1"/>
  <c r="DM209" i="2"/>
  <c r="CJ209" i="2"/>
  <c r="BI620" i="2"/>
  <c r="BI622" i="2" s="1"/>
  <c r="BI291" i="2"/>
  <c r="BA216" i="2"/>
  <c r="BA217" i="2" s="1"/>
  <c r="BA218" i="2" s="1"/>
  <c r="BA201" i="2"/>
  <c r="DB231" i="2"/>
  <c r="DN192" i="2"/>
  <c r="DN194" i="2" s="1"/>
  <c r="DN197" i="2" s="1"/>
  <c r="DB194" i="2"/>
  <c r="EE192" i="2"/>
  <c r="DE209" i="2"/>
  <c r="DV206" i="2"/>
  <c r="EI206" i="2"/>
  <c r="BM209" i="2"/>
  <c r="BK209" i="2"/>
  <c r="BW209" i="2"/>
  <c r="BQ209" i="2"/>
  <c r="BJ291" i="2"/>
  <c r="BJ620" i="2"/>
  <c r="BJ622" i="2" s="1"/>
  <c r="CU209" i="2"/>
  <c r="DU199" i="2"/>
  <c r="DI206" i="2"/>
  <c r="DI211" i="2" s="1"/>
  <c r="DI197" i="2"/>
  <c r="CE209" i="2"/>
  <c r="DX194" i="2"/>
  <c r="DX197" i="2" s="1"/>
  <c r="DW197" i="2"/>
  <c r="CH209" i="2"/>
  <c r="CU240" i="2"/>
  <c r="CV239" i="2"/>
  <c r="BO231" i="2"/>
  <c r="DY192" i="2"/>
  <c r="CA192" i="2"/>
  <c r="CA194" i="2" s="1"/>
  <c r="CA197" i="2" s="1"/>
  <c r="BO194" i="2"/>
  <c r="CI209" i="2"/>
  <c r="EF229" i="2" l="1"/>
  <c r="DA231" i="2"/>
  <c r="EO212" i="2"/>
  <c r="DZ185" i="2"/>
  <c r="EB185" i="2"/>
  <c r="AR111" i="2"/>
  <c r="AR124" i="2" s="1"/>
  <c r="AS109" i="2"/>
  <c r="CA231" i="2"/>
  <c r="DY231" i="2"/>
  <c r="DZ231" i="2" s="1"/>
  <c r="BM101" i="2"/>
  <c r="BL106" i="2"/>
  <c r="BL102" i="2"/>
  <c r="BL104" i="2" s="1"/>
  <c r="EB207" i="2"/>
  <c r="EN207" i="2"/>
  <c r="CF209" i="2"/>
  <c r="CB209" i="2"/>
  <c r="EA204" i="2"/>
  <c r="CN204" i="2"/>
  <c r="CN209" i="2" s="1"/>
  <c r="DG240" i="2"/>
  <c r="DH239" i="2"/>
  <c r="EM192" i="2"/>
  <c r="EM194" i="2" s="1"/>
  <c r="EM197" i="2" s="1"/>
  <c r="DY194" i="2"/>
  <c r="DZ192" i="2"/>
  <c r="CG240" i="2"/>
  <c r="CH239" i="2"/>
  <c r="CW239" i="2"/>
  <c r="CV240" i="2"/>
  <c r="CZ132" i="2"/>
  <c r="CZ134" i="2" s="1"/>
  <c r="CZ136" i="2"/>
  <c r="CA204" i="2"/>
  <c r="CA209" i="2" s="1"/>
  <c r="DY204" i="2"/>
  <c r="BO209" i="2"/>
  <c r="EE207" i="2"/>
  <c r="EE194" i="2"/>
  <c r="EP192" i="2"/>
  <c r="EP194" i="2" s="1"/>
  <c r="EP197" i="2" s="1"/>
  <c r="EO192" i="2"/>
  <c r="EO194" i="2" s="1"/>
  <c r="EO197" i="2" s="1"/>
  <c r="EF192" i="2"/>
  <c r="EA194" i="2"/>
  <c r="EN192" i="2"/>
  <c r="EN194" i="2" s="1"/>
  <c r="EN197" i="2" s="1"/>
  <c r="EB192" i="2"/>
  <c r="EA212" i="2"/>
  <c r="DW209" i="2"/>
  <c r="EE212" i="2"/>
  <c r="EI208" i="2"/>
  <c r="DV208" i="2"/>
  <c r="EI209" i="2"/>
  <c r="DV209" i="2"/>
  <c r="EB229" i="2"/>
  <c r="DX204" i="2"/>
  <c r="EL204" i="2"/>
  <c r="ED185" i="2"/>
  <c r="BK122" i="2"/>
  <c r="BK114" i="2"/>
  <c r="DB206" i="2"/>
  <c r="DB197" i="2"/>
  <c r="BV240" i="2"/>
  <c r="BW239" i="2"/>
  <c r="CO206" i="2"/>
  <c r="CO197" i="2"/>
  <c r="CB206" i="2"/>
  <c r="CB197" i="2"/>
  <c r="EL206" i="2"/>
  <c r="DX206" i="2"/>
  <c r="EK209" i="2"/>
  <c r="ES209" i="2" s="1"/>
  <c r="ET209" i="2" s="1"/>
  <c r="EM207" i="2"/>
  <c r="DZ207" i="2"/>
  <c r="CD209" i="2"/>
  <c r="EI213" i="2"/>
  <c r="ED192" i="2"/>
  <c r="EC194" i="2"/>
  <c r="EA231" i="2"/>
  <c r="EB231" i="2" s="1"/>
  <c r="CN231" i="2"/>
  <c r="DW211" i="2"/>
  <c r="EK211" i="2"/>
  <c r="ES211" i="2" s="1"/>
  <c r="ET211" i="2" s="1"/>
  <c r="EM212" i="2"/>
  <c r="DZ212" i="2"/>
  <c r="BK240" i="2"/>
  <c r="BL239" i="2"/>
  <c r="AQ124" i="2"/>
  <c r="BO206" i="2"/>
  <c r="BO197" i="2"/>
  <c r="DU239" i="2"/>
  <c r="DU201" i="2"/>
  <c r="DV199" i="2"/>
  <c r="DN231" i="2"/>
  <c r="EC207" i="2"/>
  <c r="DS213" i="2"/>
  <c r="AN213" i="2"/>
  <c r="EN212" i="2" l="1"/>
  <c r="EB212" i="2"/>
  <c r="EE197" i="2"/>
  <c r="EF194" i="2"/>
  <c r="EF197" i="2" s="1"/>
  <c r="BL122" i="2"/>
  <c r="BL114" i="2"/>
  <c r="BL116" i="2" s="1"/>
  <c r="EH213" i="2"/>
  <c r="DT213" i="2"/>
  <c r="DX211" i="2"/>
  <c r="EL211" i="2"/>
  <c r="BK116" i="2"/>
  <c r="CW240" i="2"/>
  <c r="CX239" i="2"/>
  <c r="BO101" i="2"/>
  <c r="BM102" i="2"/>
  <c r="BM104" i="2" s="1"/>
  <c r="BM106" i="2"/>
  <c r="BL240" i="2"/>
  <c r="BM239" i="2"/>
  <c r="BM240" i="2" s="1"/>
  <c r="EE231" i="2"/>
  <c r="EC231" i="2"/>
  <c r="ED231" i="2" s="1"/>
  <c r="CO211" i="2"/>
  <c r="DA206" i="2"/>
  <c r="DA211" i="2" s="1"/>
  <c r="CH240" i="2"/>
  <c r="CI239" i="2"/>
  <c r="EB204" i="2"/>
  <c r="EN204" i="2"/>
  <c r="AS111" i="2"/>
  <c r="AT109" i="2"/>
  <c r="DV213" i="2"/>
  <c r="BW240" i="2"/>
  <c r="BX239" i="2"/>
  <c r="EB194" i="2"/>
  <c r="EB197" i="2" s="1"/>
  <c r="EA197" i="2"/>
  <c r="EP207" i="2"/>
  <c r="EF207" i="2"/>
  <c r="ED194" i="2"/>
  <c r="ED197" i="2" s="1"/>
  <c r="EC197" i="2"/>
  <c r="EF212" i="2"/>
  <c r="EP212" i="2"/>
  <c r="DY209" i="2"/>
  <c r="EA209" i="2"/>
  <c r="ED212" i="2"/>
  <c r="EC204" i="2"/>
  <c r="DZ204" i="2"/>
  <c r="EM204" i="2"/>
  <c r="DY197" i="2"/>
  <c r="DZ194" i="2"/>
  <c r="DZ197" i="2" s="1"/>
  <c r="EO207" i="2"/>
  <c r="ED207" i="2"/>
  <c r="DB211" i="2"/>
  <c r="DN206" i="2"/>
  <c r="DN211" i="2" s="1"/>
  <c r="EE204" i="2"/>
  <c r="BO211" i="2"/>
  <c r="DY211" i="2" s="1"/>
  <c r="DY206" i="2"/>
  <c r="CA206" i="2"/>
  <c r="CA211" i="2" s="1"/>
  <c r="EC209" i="2"/>
  <c r="EA206" i="2"/>
  <c r="CB211" i="2"/>
  <c r="EA211" i="2" s="1"/>
  <c r="CN206" i="2"/>
  <c r="EL209" i="2"/>
  <c r="DX209" i="2"/>
  <c r="DI239" i="2"/>
  <c r="DH240" i="2"/>
  <c r="EE209" i="2"/>
  <c r="EP209" i="2" l="1"/>
  <c r="EF209" i="2"/>
  <c r="EB206" i="2"/>
  <c r="EN206" i="2"/>
  <c r="CJ239" i="2"/>
  <c r="CI240" i="2"/>
  <c r="DW116" i="2"/>
  <c r="ED209" i="2"/>
  <c r="EO209" i="2"/>
  <c r="BX240" i="2"/>
  <c r="BY239" i="2"/>
  <c r="BM122" i="2"/>
  <c r="BM114" i="2"/>
  <c r="BM116" i="2" s="1"/>
  <c r="DW106" i="2"/>
  <c r="DJ239" i="2"/>
  <c r="DI240" i="2"/>
  <c r="EO204" i="2"/>
  <c r="ED204" i="2"/>
  <c r="BP101" i="2"/>
  <c r="BO102" i="2"/>
  <c r="BO104" i="2" s="1"/>
  <c r="BO106" i="2"/>
  <c r="EM206" i="2"/>
  <c r="DZ206" i="2"/>
  <c r="AT111" i="2"/>
  <c r="AT124" i="2" s="1"/>
  <c r="AU109" i="2"/>
  <c r="EM211" i="2"/>
  <c r="DZ211" i="2"/>
  <c r="AS124" i="2"/>
  <c r="CX240" i="2"/>
  <c r="CY239" i="2"/>
  <c r="CN211" i="2"/>
  <c r="EE206" i="2"/>
  <c r="EC206" i="2"/>
  <c r="EF204" i="2"/>
  <c r="EP204" i="2"/>
  <c r="EN209" i="2"/>
  <c r="EB209" i="2"/>
  <c r="EF231" i="2"/>
  <c r="EN211" i="2"/>
  <c r="EB211" i="2"/>
  <c r="DZ209" i="2"/>
  <c r="EM209" i="2"/>
  <c r="DK239" i="2" l="1"/>
  <c r="DJ240" i="2"/>
  <c r="BO122" i="2"/>
  <c r="BO114" i="2"/>
  <c r="ED206" i="2"/>
  <c r="EO206" i="2"/>
  <c r="BQ101" i="2"/>
  <c r="BP102" i="2"/>
  <c r="BP104" i="2" s="1"/>
  <c r="BP106" i="2"/>
  <c r="CK239" i="2"/>
  <c r="CJ240" i="2"/>
  <c r="EF206" i="2"/>
  <c r="EP206" i="2"/>
  <c r="AU111" i="2"/>
  <c r="AV109" i="2"/>
  <c r="EC211" i="2"/>
  <c r="EE211" i="2"/>
  <c r="BY240" i="2"/>
  <c r="BZ239" i="2"/>
  <c r="BZ240" i="2" s="1"/>
  <c r="CY240" i="2"/>
  <c r="CZ239" i="2"/>
  <c r="CZ240" i="2" s="1"/>
  <c r="DW114" i="2"/>
  <c r="BO116" i="2" l="1"/>
  <c r="CK240" i="2"/>
  <c r="CL239" i="2"/>
  <c r="EP211" i="2"/>
  <c r="EF211" i="2"/>
  <c r="BP122" i="2"/>
  <c r="BP114" i="2"/>
  <c r="BP116" i="2" s="1"/>
  <c r="ED211" i="2"/>
  <c r="EO211" i="2"/>
  <c r="AV111" i="2"/>
  <c r="AV124" i="2" s="1"/>
  <c r="AW109" i="2"/>
  <c r="BR101" i="2"/>
  <c r="BQ106" i="2"/>
  <c r="BQ102" i="2"/>
  <c r="BQ104" i="2" s="1"/>
  <c r="AU124" i="2"/>
  <c r="DK240" i="2"/>
  <c r="DL239" i="2"/>
  <c r="BQ122" i="2" l="1"/>
  <c r="BQ114" i="2"/>
  <c r="BQ116" i="2" s="1"/>
  <c r="BS101" i="2"/>
  <c r="BR102" i="2"/>
  <c r="BR104" i="2" s="1"/>
  <c r="BR106" i="2"/>
  <c r="AW111" i="2"/>
  <c r="AW124" i="2" s="1"/>
  <c r="AX109" i="2"/>
  <c r="DL240" i="2"/>
  <c r="DM239" i="2"/>
  <c r="DM240" i="2" s="1"/>
  <c r="CM239" i="2"/>
  <c r="CM240" i="2" s="1"/>
  <c r="CL240" i="2"/>
  <c r="BR122" i="2" l="1"/>
  <c r="BR114" i="2"/>
  <c r="BT101" i="2"/>
  <c r="BS102" i="2"/>
  <c r="BS104" i="2" s="1"/>
  <c r="BS106" i="2"/>
  <c r="AX111" i="2"/>
  <c r="AX124" i="2" s="1"/>
  <c r="AY109" i="2"/>
  <c r="BU101" i="2" l="1"/>
  <c r="BT106" i="2"/>
  <c r="BT102" i="2"/>
  <c r="BT104" i="2" s="1"/>
  <c r="BR116" i="2"/>
  <c r="BS122" i="2"/>
  <c r="BS114" i="2"/>
  <c r="BS116" i="2" s="1"/>
  <c r="AY111" i="2"/>
  <c r="AY124" i="2" s="1"/>
  <c r="AZ109" i="2"/>
  <c r="DU109" i="2" l="1"/>
  <c r="AZ111" i="2"/>
  <c r="BB109" i="2"/>
  <c r="BT122" i="2"/>
  <c r="BT114" i="2"/>
  <c r="BT116" i="2" s="1"/>
  <c r="BV101" i="2"/>
  <c r="BU106" i="2"/>
  <c r="BU102" i="2"/>
  <c r="BU104" i="2" s="1"/>
  <c r="BB111" i="2" l="1"/>
  <c r="BC109" i="2"/>
  <c r="AZ124" i="2"/>
  <c r="DU124" i="2" s="1"/>
  <c r="DV124" i="2" s="1"/>
  <c r="DU111" i="2"/>
  <c r="BU122" i="2"/>
  <c r="BU114" i="2"/>
  <c r="BU116" i="2" s="1"/>
  <c r="BW101" i="2"/>
  <c r="BV106" i="2"/>
  <c r="BV102" i="2"/>
  <c r="BV104" i="2" s="1"/>
  <c r="BC111" i="2" l="1"/>
  <c r="BC124" i="2" s="1"/>
  <c r="BD109" i="2"/>
  <c r="BV122" i="2"/>
  <c r="BV114" i="2"/>
  <c r="BV116" i="2" s="1"/>
  <c r="BB124" i="2"/>
  <c r="BX101" i="2"/>
  <c r="BW102" i="2"/>
  <c r="BW104" i="2" s="1"/>
  <c r="BW106" i="2"/>
  <c r="BY101" i="2" l="1"/>
  <c r="BX106" i="2"/>
  <c r="BX102" i="2"/>
  <c r="BX104" i="2" s="1"/>
  <c r="BW122" i="2"/>
  <c r="BW114" i="2"/>
  <c r="BW116" i="2" s="1"/>
  <c r="BD111" i="2"/>
  <c r="BE109" i="2"/>
  <c r="BE111" i="2" l="1"/>
  <c r="BE124" i="2" s="1"/>
  <c r="BF109" i="2"/>
  <c r="BD124" i="2"/>
  <c r="BX122" i="2"/>
  <c r="BX114" i="2"/>
  <c r="BX116" i="2" s="1"/>
  <c r="BZ101" i="2"/>
  <c r="BY106" i="2"/>
  <c r="BY102" i="2"/>
  <c r="BY104" i="2" s="1"/>
  <c r="CB101" i="2" l="1"/>
  <c r="BZ106" i="2"/>
  <c r="BZ102" i="2"/>
  <c r="BZ104" i="2" s="1"/>
  <c r="BF111" i="2"/>
  <c r="BG109" i="2"/>
  <c r="BY122" i="2"/>
  <c r="BY114" i="2"/>
  <c r="BY116" i="2" s="1"/>
  <c r="BG111" i="2" l="1"/>
  <c r="BG124" i="2" s="1"/>
  <c r="BH109" i="2"/>
  <c r="BF124" i="2"/>
  <c r="BZ122" i="2"/>
  <c r="BZ114" i="2"/>
  <c r="DY106" i="2"/>
  <c r="CC101" i="2"/>
  <c r="CB102" i="2"/>
  <c r="CB104" i="2" s="1"/>
  <c r="CB106" i="2"/>
  <c r="BZ116" i="2" l="1"/>
  <c r="DY116" i="2" s="1"/>
  <c r="DY114" i="2"/>
  <c r="CB122" i="2"/>
  <c r="CB114" i="2"/>
  <c r="BH111" i="2"/>
  <c r="BI109" i="2"/>
  <c r="CD101" i="2"/>
  <c r="CC106" i="2"/>
  <c r="CC102" i="2"/>
  <c r="CC104" i="2" s="1"/>
  <c r="BH124" i="2" l="1"/>
  <c r="BH186" i="2" s="1"/>
  <c r="CB116" i="2"/>
  <c r="CC122" i="2"/>
  <c r="CC114" i="2"/>
  <c r="CC116" i="2" s="1"/>
  <c r="CE101" i="2"/>
  <c r="CD106" i="2"/>
  <c r="CD102" i="2"/>
  <c r="CD104" i="2" s="1"/>
  <c r="BI111" i="2"/>
  <c r="BI124" i="2" s="1"/>
  <c r="BI186" i="2" s="1"/>
  <c r="BJ109" i="2"/>
  <c r="CF101" i="2" l="1"/>
  <c r="CE106" i="2"/>
  <c r="CE102" i="2"/>
  <c r="CE104" i="2" s="1"/>
  <c r="BJ111" i="2"/>
  <c r="BJ124" i="2" s="1"/>
  <c r="BJ186" i="2" s="1"/>
  <c r="BK109" i="2"/>
  <c r="BI232" i="2"/>
  <c r="BI236" i="2" s="1"/>
  <c r="BI188" i="2"/>
  <c r="CD122" i="2"/>
  <c r="CD114" i="2"/>
  <c r="CD116" i="2" s="1"/>
  <c r="BH232" i="2"/>
  <c r="BH188" i="2"/>
  <c r="BH205" i="2" l="1"/>
  <c r="BH189" i="2"/>
  <c r="BH199" i="2" s="1"/>
  <c r="BI205" i="2"/>
  <c r="BI189" i="2"/>
  <c r="BI199" i="2" s="1"/>
  <c r="BK111" i="2"/>
  <c r="BK124" i="2" s="1"/>
  <c r="BK186" i="2" s="1"/>
  <c r="BL109" i="2"/>
  <c r="BH236" i="2"/>
  <c r="BJ232" i="2"/>
  <c r="BJ236" i="2" s="1"/>
  <c r="BJ188" i="2"/>
  <c r="CE122" i="2"/>
  <c r="CE114" i="2"/>
  <c r="CG101" i="2"/>
  <c r="CF106" i="2"/>
  <c r="CF102" i="2"/>
  <c r="CF104" i="2" s="1"/>
  <c r="BK232" i="2" l="1"/>
  <c r="BK188" i="2"/>
  <c r="BI223" i="2"/>
  <c r="BI224" i="2" s="1"/>
  <c r="BI225" i="2" s="1"/>
  <c r="BI216" i="2"/>
  <c r="BI217" i="2" s="1"/>
  <c r="BI218" i="2" s="1"/>
  <c r="BI201" i="2"/>
  <c r="BL111" i="2"/>
  <c r="BL124" i="2" s="1"/>
  <c r="BL186" i="2" s="1"/>
  <c r="BM109" i="2"/>
  <c r="BJ205" i="2"/>
  <c r="BJ189" i="2"/>
  <c r="BJ199" i="2" s="1"/>
  <c r="BI210" i="2"/>
  <c r="BI213" i="2" s="1"/>
  <c r="BI208" i="2"/>
  <c r="CF122" i="2"/>
  <c r="CF114" i="2"/>
  <c r="CF116" i="2" s="1"/>
  <c r="BH223" i="2"/>
  <c r="BH216" i="2"/>
  <c r="BH201" i="2"/>
  <c r="CH101" i="2"/>
  <c r="CG106" i="2"/>
  <c r="CG102" i="2"/>
  <c r="CG104" i="2" s="1"/>
  <c r="BI237" i="2"/>
  <c r="CE116" i="2"/>
  <c r="BH237" i="2"/>
  <c r="BH210" i="2"/>
  <c r="BH208" i="2"/>
  <c r="BM111" i="2" l="1"/>
  <c r="BO109" i="2"/>
  <c r="BL232" i="2"/>
  <c r="BL236" i="2" s="1"/>
  <c r="BL188" i="2"/>
  <c r="CI101" i="2"/>
  <c r="CH106" i="2"/>
  <c r="CH102" i="2"/>
  <c r="CH104" i="2" s="1"/>
  <c r="CG122" i="2"/>
  <c r="CG114" i="2"/>
  <c r="CG116" i="2" s="1"/>
  <c r="BH217" i="2"/>
  <c r="BH213" i="2"/>
  <c r="BH224" i="2"/>
  <c r="BJ223" i="2"/>
  <c r="BJ224" i="2" s="1"/>
  <c r="BJ225" i="2" s="1"/>
  <c r="BJ216" i="2"/>
  <c r="BJ217" i="2" s="1"/>
  <c r="BJ218" i="2" s="1"/>
  <c r="BJ201" i="2"/>
  <c r="BK205" i="2"/>
  <c r="BK189" i="2"/>
  <c r="BK199" i="2" s="1"/>
  <c r="BJ237" i="2"/>
  <c r="BJ210" i="2"/>
  <c r="BJ213" i="2" s="1"/>
  <c r="BJ208" i="2"/>
  <c r="BK236" i="2"/>
  <c r="BL205" i="2" l="1"/>
  <c r="BL189" i="2"/>
  <c r="BL199" i="2" s="1"/>
  <c r="BL259" i="2"/>
  <c r="BL237" i="2"/>
  <c r="BL270" i="2"/>
  <c r="BL281" i="2"/>
  <c r="BL248" i="2"/>
  <c r="BO111" i="2"/>
  <c r="DW109" i="2"/>
  <c r="BP109" i="2"/>
  <c r="BH225" i="2"/>
  <c r="BM124" i="2"/>
  <c r="DW111" i="2"/>
  <c r="CH122" i="2"/>
  <c r="CH114" i="2"/>
  <c r="CH116" i="2" s="1"/>
  <c r="BK223" i="2"/>
  <c r="BK216" i="2"/>
  <c r="BK217" i="2" s="1"/>
  <c r="BK218" i="2" s="1"/>
  <c r="BK201" i="2"/>
  <c r="BK210" i="2"/>
  <c r="BK208" i="2"/>
  <c r="CJ101" i="2"/>
  <c r="CI106" i="2"/>
  <c r="CI102" i="2"/>
  <c r="CI104" i="2" s="1"/>
  <c r="BK259" i="2"/>
  <c r="BK281" i="2"/>
  <c r="BK270" i="2"/>
  <c r="BK237" i="2"/>
  <c r="BK248" i="2"/>
  <c r="BH218" i="2"/>
  <c r="CI122" i="2" l="1"/>
  <c r="CI114" i="2"/>
  <c r="CI116" i="2" s="1"/>
  <c r="BK224" i="2"/>
  <c r="BM186" i="2"/>
  <c r="DW124" i="2"/>
  <c r="DX124" i="2" s="1"/>
  <c r="CK101" i="2"/>
  <c r="CJ102" i="2"/>
  <c r="CJ104" i="2" s="1"/>
  <c r="CJ106" i="2"/>
  <c r="BP111" i="2"/>
  <c r="BP124" i="2" s="1"/>
  <c r="BP186" i="2" s="1"/>
  <c r="BQ109" i="2"/>
  <c r="BL216" i="2"/>
  <c r="BL223" i="2"/>
  <c r="BL201" i="2"/>
  <c r="BK213" i="2"/>
  <c r="BL210" i="2"/>
  <c r="BL213" i="2" s="1"/>
  <c r="BL208" i="2"/>
  <c r="BO124" i="2"/>
  <c r="BK619" i="2"/>
  <c r="BL619" i="2"/>
  <c r="BP232" i="2" l="1"/>
  <c r="BP236" i="2" s="1"/>
  <c r="BP188" i="2"/>
  <c r="BM232" i="2"/>
  <c r="BM188" i="2"/>
  <c r="EK186" i="2"/>
  <c r="DW186" i="2"/>
  <c r="BN186" i="2"/>
  <c r="BN188" i="2" s="1"/>
  <c r="BN189" i="2" s="1"/>
  <c r="BN199" i="2" s="1"/>
  <c r="BN200" i="2" s="1"/>
  <c r="BK225" i="2"/>
  <c r="CJ122" i="2"/>
  <c r="CJ114" i="2"/>
  <c r="CJ116" i="2" s="1"/>
  <c r="BL224" i="2"/>
  <c r="BL225" i="2" s="1"/>
  <c r="BO186" i="2"/>
  <c r="BL217" i="2"/>
  <c r="CL101" i="2"/>
  <c r="CK106" i="2"/>
  <c r="CK102" i="2"/>
  <c r="CK104" i="2" s="1"/>
  <c r="BQ111" i="2"/>
  <c r="BQ124" i="2" s="1"/>
  <c r="BQ186" i="2" s="1"/>
  <c r="BR109" i="2"/>
  <c r="BM205" i="2" l="1"/>
  <c r="BM189" i="2"/>
  <c r="BM199" i="2" s="1"/>
  <c r="DX186" i="2"/>
  <c r="EL186" i="2"/>
  <c r="EL188" i="2" s="1"/>
  <c r="EL189" i="2" s="1"/>
  <c r="EL199" i="2" s="1"/>
  <c r="DW188" i="2"/>
  <c r="EK188" i="2"/>
  <c r="ES186" i="2"/>
  <c r="ET186" i="2" s="1"/>
  <c r="BM236" i="2"/>
  <c r="DW232" i="2"/>
  <c r="DX232" i="2" s="1"/>
  <c r="BN232" i="2"/>
  <c r="BN236" i="2" s="1"/>
  <c r="BN237" i="2" s="1"/>
  <c r="BL218" i="2"/>
  <c r="BR111" i="2"/>
  <c r="BR124" i="2" s="1"/>
  <c r="BS109" i="2"/>
  <c r="BQ232" i="2"/>
  <c r="BQ236" i="2" s="1"/>
  <c r="BQ188" i="2"/>
  <c r="CK122" i="2"/>
  <c r="CK114" i="2"/>
  <c r="CK116" i="2" s="1"/>
  <c r="BP205" i="2"/>
  <c r="BP189" i="2"/>
  <c r="BP199" i="2" s="1"/>
  <c r="BO232" i="2"/>
  <c r="BO188" i="2"/>
  <c r="CM101" i="2"/>
  <c r="CL106" i="2"/>
  <c r="CL102" i="2"/>
  <c r="CL104" i="2" s="1"/>
  <c r="BP237" i="2"/>
  <c r="BR186" i="2" l="1"/>
  <c r="BP210" i="2"/>
  <c r="BP213" i="2" s="1"/>
  <c r="BP208" i="2"/>
  <c r="CL122" i="2"/>
  <c r="CL114" i="2"/>
  <c r="CL116" i="2" s="1"/>
  <c r="DX188" i="2"/>
  <c r="DW189" i="2"/>
  <c r="CO101" i="2"/>
  <c r="CM102" i="2"/>
  <c r="CM104" i="2" s="1"/>
  <c r="CM106" i="2"/>
  <c r="BO205" i="2"/>
  <c r="BO189" i="2"/>
  <c r="BO199" i="2" s="1"/>
  <c r="BM223" i="2"/>
  <c r="BM216" i="2"/>
  <c r="BM201" i="2"/>
  <c r="BM259" i="2"/>
  <c r="DW259" i="2" s="1"/>
  <c r="DX259" i="2" s="1"/>
  <c r="BM281" i="2"/>
  <c r="DW281" i="2" s="1"/>
  <c r="DX281" i="2" s="1"/>
  <c r="BM270" i="2"/>
  <c r="DW270" i="2" s="1"/>
  <c r="DX270" i="2" s="1"/>
  <c r="BM237" i="2"/>
  <c r="BM248" i="2"/>
  <c r="DW236" i="2"/>
  <c r="DX236" i="2" s="1"/>
  <c r="BO236" i="2"/>
  <c r="BQ237" i="2"/>
  <c r="ES188" i="2"/>
  <c r="ET188" i="2" s="1"/>
  <c r="EK189" i="2"/>
  <c r="BQ205" i="2"/>
  <c r="BQ189" i="2"/>
  <c r="BQ199" i="2" s="1"/>
  <c r="BM210" i="2"/>
  <c r="BM208" i="2"/>
  <c r="BN205" i="2"/>
  <c r="BN210" i="2" s="1"/>
  <c r="BN213" i="2" s="1"/>
  <c r="EK205" i="2"/>
  <c r="ES205" i="2" s="1"/>
  <c r="ET205" i="2" s="1"/>
  <c r="BP216" i="2"/>
  <c r="BP201" i="2"/>
  <c r="BS111" i="2"/>
  <c r="BS124" i="2" s="1"/>
  <c r="BS186" i="2" s="1"/>
  <c r="BT109" i="2"/>
  <c r="EK199" i="2" l="1"/>
  <c r="ES189" i="2"/>
  <c r="ET189" i="2" s="1"/>
  <c r="BM619" i="2"/>
  <c r="DW619" i="2" s="1"/>
  <c r="DX619" i="2" s="1"/>
  <c r="DW248" i="2"/>
  <c r="DX248" i="2" s="1"/>
  <c r="BO201" i="2"/>
  <c r="BO216" i="2"/>
  <c r="CM122" i="2"/>
  <c r="CM114" i="2"/>
  <c r="EA106" i="2"/>
  <c r="BP217" i="2"/>
  <c r="BP218" i="2" s="1"/>
  <c r="BM213" i="2"/>
  <c r="DW210" i="2"/>
  <c r="EL210" i="2" s="1"/>
  <c r="EK210" i="2"/>
  <c r="ES210" i="2" s="1"/>
  <c r="ET210" i="2" s="1"/>
  <c r="BO237" i="2"/>
  <c r="BT111" i="2"/>
  <c r="BU109" i="2"/>
  <c r="BQ216" i="2"/>
  <c r="BQ201" i="2"/>
  <c r="CP101" i="2"/>
  <c r="CO106" i="2"/>
  <c r="CO102" i="2"/>
  <c r="CO104" i="2" s="1"/>
  <c r="BM224" i="2"/>
  <c r="DW223" i="2"/>
  <c r="DX223" i="2" s="1"/>
  <c r="BN223" i="2"/>
  <c r="BO210" i="2"/>
  <c r="BO208" i="2"/>
  <c r="EK208" i="2"/>
  <c r="ES208" i="2" s="1"/>
  <c r="ET208" i="2" s="1"/>
  <c r="DW208" i="2"/>
  <c r="BN208" i="2"/>
  <c r="BS232" i="2"/>
  <c r="BS236" i="2" s="1"/>
  <c r="BS188" i="2"/>
  <c r="BQ210" i="2"/>
  <c r="BQ213" i="2" s="1"/>
  <c r="BQ208" i="2"/>
  <c r="BQ217" i="2" s="1"/>
  <c r="BQ218" i="2" s="1"/>
  <c r="BM217" i="2"/>
  <c r="DW216" i="2"/>
  <c r="DX216" i="2" s="1"/>
  <c r="DX189" i="2"/>
  <c r="DW199" i="2"/>
  <c r="BR232" i="2"/>
  <c r="BR188" i="2"/>
  <c r="BO217" i="2" l="1"/>
  <c r="BO218" i="2" s="1"/>
  <c r="BM218" i="2"/>
  <c r="DW218" i="2" s="1"/>
  <c r="DW217" i="2"/>
  <c r="BO213" i="2"/>
  <c r="EK213" i="2"/>
  <c r="ES213" i="2" s="1"/>
  <c r="ET213" i="2" s="1"/>
  <c r="DW213" i="2"/>
  <c r="CO122" i="2"/>
  <c r="CO114" i="2"/>
  <c r="CM116" i="2"/>
  <c r="EA116" i="2" s="1"/>
  <c r="EA114" i="2"/>
  <c r="BS205" i="2"/>
  <c r="BS189" i="2"/>
  <c r="BS199" i="2" s="1"/>
  <c r="BR236" i="2"/>
  <c r="BS237" i="2"/>
  <c r="BU111" i="2"/>
  <c r="BU124" i="2" s="1"/>
  <c r="BU186" i="2" s="1"/>
  <c r="BV109" i="2"/>
  <c r="DX208" i="2"/>
  <c r="EL208" i="2"/>
  <c r="CQ101" i="2"/>
  <c r="CP106" i="2"/>
  <c r="CP102" i="2"/>
  <c r="CP104" i="2" s="1"/>
  <c r="BR205" i="2"/>
  <c r="BR189" i="2"/>
  <c r="BR199" i="2" s="1"/>
  <c r="DW201" i="2"/>
  <c r="DX199" i="2"/>
  <c r="DZ220" i="2"/>
  <c r="BM225" i="2"/>
  <c r="BN224" i="2"/>
  <c r="DW224" i="2"/>
  <c r="BT124" i="2"/>
  <c r="ES199" i="2"/>
  <c r="ET199" i="2" s="1"/>
  <c r="EK198" i="2"/>
  <c r="BS210" i="2" l="1"/>
  <c r="BS213" i="2" s="1"/>
  <c r="BS208" i="2"/>
  <c r="BV111" i="2"/>
  <c r="BV124" i="2" s="1"/>
  <c r="BV186" i="2" s="1"/>
  <c r="BW109" i="2"/>
  <c r="CR101" i="2"/>
  <c r="CQ106" i="2"/>
  <c r="CQ102" i="2"/>
  <c r="CQ104" i="2" s="1"/>
  <c r="BR216" i="2"/>
  <c r="BR201" i="2"/>
  <c r="BU232" i="2"/>
  <c r="BU236" i="2" s="1"/>
  <c r="BU188" i="2"/>
  <c r="CP122" i="2"/>
  <c r="CP114" i="2"/>
  <c r="CP116" i="2" s="1"/>
  <c r="BR237" i="2"/>
  <c r="BT186" i="2"/>
  <c r="BR210" i="2"/>
  <c r="BR208" i="2"/>
  <c r="CO116" i="2"/>
  <c r="DW225" i="2"/>
  <c r="BN225" i="2"/>
  <c r="BN226" i="2" s="1"/>
  <c r="BS216" i="2"/>
  <c r="BS201" i="2"/>
  <c r="EL213" i="2"/>
  <c r="EL223" i="2" s="1"/>
  <c r="DX213" i="2"/>
  <c r="EC116" i="2" l="1"/>
  <c r="BR213" i="2"/>
  <c r="BT232" i="2"/>
  <c r="BT188" i="2"/>
  <c r="CS101" i="2"/>
  <c r="CR102" i="2"/>
  <c r="CR104" i="2" s="1"/>
  <c r="CR106" i="2"/>
  <c r="BV232" i="2"/>
  <c r="BV236" i="2" s="1"/>
  <c r="BV188" i="2"/>
  <c r="CQ122" i="2"/>
  <c r="CQ114" i="2"/>
  <c r="CQ116" i="2" s="1"/>
  <c r="BR217" i="2"/>
  <c r="BR218" i="2" s="1"/>
  <c r="BW111" i="2"/>
  <c r="BW124" i="2" s="1"/>
  <c r="BW186" i="2" s="1"/>
  <c r="BX109" i="2"/>
  <c r="BU205" i="2"/>
  <c r="BU189" i="2"/>
  <c r="BU199" i="2" s="1"/>
  <c r="BU237" i="2" s="1"/>
  <c r="BS217" i="2"/>
  <c r="BS218" i="2" s="1"/>
  <c r="CT101" i="2" l="1"/>
  <c r="CS102" i="2"/>
  <c r="CS104" i="2" s="1"/>
  <c r="CS106" i="2"/>
  <c r="BU210" i="2"/>
  <c r="BU213" i="2" s="1"/>
  <c r="BU208" i="2"/>
  <c r="BT205" i="2"/>
  <c r="BT189" i="2"/>
  <c r="BT199" i="2" s="1"/>
  <c r="BU216" i="2"/>
  <c r="BU201" i="2"/>
  <c r="BX111" i="2"/>
  <c r="BX124" i="2" s="1"/>
  <c r="BX186" i="2" s="1"/>
  <c r="BY109" i="2"/>
  <c r="BV205" i="2"/>
  <c r="BV189" i="2"/>
  <c r="BV199" i="2" s="1"/>
  <c r="BT236" i="2"/>
  <c r="BW232" i="2"/>
  <c r="BW236" i="2" s="1"/>
  <c r="BW188" i="2"/>
  <c r="CR122" i="2"/>
  <c r="CR114" i="2"/>
  <c r="CR116" i="2" s="1"/>
  <c r="EE116" i="2" s="1"/>
  <c r="BT216" i="2" l="1"/>
  <c r="BT201" i="2"/>
  <c r="BT237" i="2"/>
  <c r="BT210" i="2"/>
  <c r="BT208" i="2"/>
  <c r="BV216" i="2"/>
  <c r="BV201" i="2"/>
  <c r="BU217" i="2"/>
  <c r="BU218" i="2" s="1"/>
  <c r="BV210" i="2"/>
  <c r="BV213" i="2" s="1"/>
  <c r="BV208" i="2"/>
  <c r="BV237" i="2"/>
  <c r="BY111" i="2"/>
  <c r="BY124" i="2" s="1"/>
  <c r="BY186" i="2" s="1"/>
  <c r="BZ109" i="2"/>
  <c r="CS122" i="2"/>
  <c r="CS114" i="2"/>
  <c r="CS116" i="2" s="1"/>
  <c r="BW205" i="2"/>
  <c r="BW189" i="2"/>
  <c r="BW199" i="2" s="1"/>
  <c r="BX232" i="2"/>
  <c r="BX188" i="2"/>
  <c r="CU101" i="2"/>
  <c r="CT106" i="2"/>
  <c r="CT102" i="2"/>
  <c r="CT104" i="2" s="1"/>
  <c r="DY109" i="2" l="1"/>
  <c r="BZ111" i="2"/>
  <c r="CB109" i="2"/>
  <c r="BX205" i="2"/>
  <c r="BX189" i="2"/>
  <c r="BX199" i="2" s="1"/>
  <c r="BY232" i="2"/>
  <c r="BY236" i="2" s="1"/>
  <c r="BY188" i="2"/>
  <c r="BX236" i="2"/>
  <c r="BT217" i="2"/>
  <c r="BT218" i="2" s="1"/>
  <c r="BW216" i="2"/>
  <c r="BW201" i="2"/>
  <c r="BV217" i="2"/>
  <c r="BV218" i="2" s="1"/>
  <c r="BT213" i="2"/>
  <c r="CT122" i="2"/>
  <c r="CT114" i="2"/>
  <c r="BW210" i="2"/>
  <c r="BW213" i="2" s="1"/>
  <c r="BW208" i="2"/>
  <c r="CV101" i="2"/>
  <c r="CU106" i="2"/>
  <c r="CU102" i="2"/>
  <c r="CU104" i="2" s="1"/>
  <c r="BW237" i="2"/>
  <c r="BY205" i="2" l="1"/>
  <c r="BY189" i="2"/>
  <c r="BY199" i="2" s="1"/>
  <c r="BY237" i="2"/>
  <c r="CT116" i="2"/>
  <c r="BX216" i="2"/>
  <c r="BX201" i="2"/>
  <c r="BX210" i="2"/>
  <c r="BX213" i="2" s="1"/>
  <c r="BX208" i="2"/>
  <c r="CB111" i="2"/>
  <c r="CC109" i="2"/>
  <c r="CU122" i="2"/>
  <c r="CU114" i="2"/>
  <c r="CU116" i="2" s="1"/>
  <c r="BZ124" i="2"/>
  <c r="DY111" i="2"/>
  <c r="CW101" i="2"/>
  <c r="CV102" i="2"/>
  <c r="CV104" i="2" s="1"/>
  <c r="CV106" i="2"/>
  <c r="BW217" i="2"/>
  <c r="BW218" i="2" s="1"/>
  <c r="BX237" i="2"/>
  <c r="CC111" i="2" l="1"/>
  <c r="CC124" i="2" s="1"/>
  <c r="CC186" i="2" s="1"/>
  <c r="CD109" i="2"/>
  <c r="CB124" i="2"/>
  <c r="CV122" i="2"/>
  <c r="CV114" i="2"/>
  <c r="CV116" i="2" s="1"/>
  <c r="BZ186" i="2"/>
  <c r="DY124" i="2"/>
  <c r="DZ124" i="2" s="1"/>
  <c r="BY216" i="2"/>
  <c r="BY201" i="2"/>
  <c r="CX101" i="2"/>
  <c r="CW106" i="2"/>
  <c r="CW102" i="2"/>
  <c r="CW104" i="2" s="1"/>
  <c r="BX217" i="2"/>
  <c r="BX218" i="2" s="1"/>
  <c r="BY210" i="2"/>
  <c r="BY208" i="2"/>
  <c r="BY217" i="2" s="1"/>
  <c r="BY218" i="2" s="1"/>
  <c r="BY213" i="2" l="1"/>
  <c r="CB186" i="2"/>
  <c r="CD111" i="2"/>
  <c r="CE109" i="2"/>
  <c r="CW122" i="2"/>
  <c r="CW114" i="2"/>
  <c r="CW116" i="2" s="1"/>
  <c r="CY101" i="2"/>
  <c r="CX102" i="2"/>
  <c r="CX104" i="2" s="1"/>
  <c r="CX106" i="2"/>
  <c r="BZ232" i="2"/>
  <c r="BZ188" i="2"/>
  <c r="DY186" i="2"/>
  <c r="CA186" i="2"/>
  <c r="CA188" i="2" s="1"/>
  <c r="CA189" i="2" s="1"/>
  <c r="CA199" i="2" s="1"/>
  <c r="CA200" i="2" s="1"/>
  <c r="CC232" i="2"/>
  <c r="CC236" i="2" s="1"/>
  <c r="CC188" i="2"/>
  <c r="CD124" i="2" l="1"/>
  <c r="CC205" i="2"/>
  <c r="CC189" i="2"/>
  <c r="CC199" i="2" s="1"/>
  <c r="CB232" i="2"/>
  <c r="CB188" i="2"/>
  <c r="BZ236" i="2"/>
  <c r="DY232" i="2"/>
  <c r="DZ232" i="2" s="1"/>
  <c r="CA232" i="2"/>
  <c r="CA236" i="2" s="1"/>
  <c r="CA237" i="2" s="1"/>
  <c r="CX122" i="2"/>
  <c r="CX114" i="2"/>
  <c r="CX116" i="2" s="1"/>
  <c r="CC237" i="2"/>
  <c r="BZ205" i="2"/>
  <c r="BZ189" i="2"/>
  <c r="BZ199" i="2" s="1"/>
  <c r="CE111" i="2"/>
  <c r="CE124" i="2" s="1"/>
  <c r="CE186" i="2" s="1"/>
  <c r="CF109" i="2"/>
  <c r="CZ101" i="2"/>
  <c r="CY106" i="2"/>
  <c r="CY102" i="2"/>
  <c r="CY104" i="2" s="1"/>
  <c r="EM186" i="2"/>
  <c r="EM188" i="2" s="1"/>
  <c r="EM189" i="2" s="1"/>
  <c r="EM199" i="2" s="1"/>
  <c r="DY188" i="2"/>
  <c r="DZ186" i="2"/>
  <c r="DZ188" i="2" l="1"/>
  <c r="DY189" i="2"/>
  <c r="CB205" i="2"/>
  <c r="CB189" i="2"/>
  <c r="CB199" i="2" s="1"/>
  <c r="CC210" i="2"/>
  <c r="CC213" i="2" s="1"/>
  <c r="CC208" i="2"/>
  <c r="CC217" i="2" s="1"/>
  <c r="CC218" i="2" s="1"/>
  <c r="BZ210" i="2"/>
  <c r="BZ208" i="2"/>
  <c r="CA205" i="2"/>
  <c r="CA210" i="2" s="1"/>
  <c r="CA213" i="2" s="1"/>
  <c r="CB236" i="2"/>
  <c r="CC216" i="2"/>
  <c r="CC201" i="2"/>
  <c r="CF111" i="2"/>
  <c r="CF124" i="2" s="1"/>
  <c r="CF186" i="2" s="1"/>
  <c r="CG109" i="2"/>
  <c r="CY122" i="2"/>
  <c r="CY114" i="2"/>
  <c r="CY116" i="2" s="1"/>
  <c r="DB101" i="2"/>
  <c r="CZ102" i="2"/>
  <c r="CZ104" i="2" s="1"/>
  <c r="CZ106" i="2"/>
  <c r="CE232" i="2"/>
  <c r="CE236" i="2" s="1"/>
  <c r="CE188" i="2"/>
  <c r="BZ216" i="2"/>
  <c r="DY216" i="2" s="1"/>
  <c r="DZ216" i="2" s="1"/>
  <c r="BZ201" i="2"/>
  <c r="BZ237" i="2"/>
  <c r="DY236" i="2"/>
  <c r="DZ236" i="2" s="1"/>
  <c r="CD186" i="2"/>
  <c r="CZ122" i="2" l="1"/>
  <c r="CZ114" i="2"/>
  <c r="EC106" i="2"/>
  <c r="CB237" i="2"/>
  <c r="BZ217" i="2"/>
  <c r="BZ218" i="2" s="1"/>
  <c r="DY208" i="2"/>
  <c r="CA208" i="2"/>
  <c r="CB210" i="2"/>
  <c r="CB208" i="2"/>
  <c r="CG111" i="2"/>
  <c r="CG124" i="2" s="1"/>
  <c r="CH109" i="2"/>
  <c r="BZ213" i="2"/>
  <c r="DY213" i="2" s="1"/>
  <c r="DY210" i="2"/>
  <c r="EM210" i="2" s="1"/>
  <c r="CD232" i="2"/>
  <c r="CD188" i="2"/>
  <c r="CB216" i="2"/>
  <c r="CB201" i="2"/>
  <c r="DZ189" i="2"/>
  <c r="DY199" i="2"/>
  <c r="CF232" i="2"/>
  <c r="CF188" i="2"/>
  <c r="DC101" i="2"/>
  <c r="DB106" i="2"/>
  <c r="DB102" i="2"/>
  <c r="DB104" i="2" s="1"/>
  <c r="CE205" i="2"/>
  <c r="CE189" i="2"/>
  <c r="CE199" i="2" s="1"/>
  <c r="CE216" i="2" l="1"/>
  <c r="CE201" i="2"/>
  <c r="CH111" i="2"/>
  <c r="CH124" i="2" s="1"/>
  <c r="CH186" i="2" s="1"/>
  <c r="CI109" i="2"/>
  <c r="DB122" i="2"/>
  <c r="DB114" i="2"/>
  <c r="CB213" i="2"/>
  <c r="CG186" i="2"/>
  <c r="CB217" i="2"/>
  <c r="CB218" i="2" s="1"/>
  <c r="DD101" i="2"/>
  <c r="DC106" i="2"/>
  <c r="DC102" i="2"/>
  <c r="DC104" i="2" s="1"/>
  <c r="CF205" i="2"/>
  <c r="CF189" i="2"/>
  <c r="CF199" i="2" s="1"/>
  <c r="DZ213" i="2"/>
  <c r="EM213" i="2"/>
  <c r="CE210" i="2"/>
  <c r="CE213" i="2" s="1"/>
  <c r="CE208" i="2"/>
  <c r="CE217" i="2" s="1"/>
  <c r="CE218" i="2" s="1"/>
  <c r="CZ116" i="2"/>
  <c r="EC114" i="2"/>
  <c r="CD205" i="2"/>
  <c r="CD189" i="2"/>
  <c r="CD199" i="2" s="1"/>
  <c r="CF236" i="2"/>
  <c r="CD236" i="2"/>
  <c r="DY201" i="2"/>
  <c r="DZ199" i="2"/>
  <c r="EB220" i="2"/>
  <c r="DZ208" i="2"/>
  <c r="EM208" i="2"/>
  <c r="CE237" i="2"/>
  <c r="CD210" i="2" l="1"/>
  <c r="CD208" i="2"/>
  <c r="CG232" i="2"/>
  <c r="CG188" i="2"/>
  <c r="CI111" i="2"/>
  <c r="CI124" i="2" s="1"/>
  <c r="CJ109" i="2"/>
  <c r="CF216" i="2"/>
  <c r="CF201" i="2"/>
  <c r="CH232" i="2"/>
  <c r="CH236" i="2" s="1"/>
  <c r="CH188" i="2"/>
  <c r="DB116" i="2"/>
  <c r="CD216" i="2"/>
  <c r="CD201" i="2"/>
  <c r="DC122" i="2"/>
  <c r="DC114" i="2"/>
  <c r="DC116" i="2" s="1"/>
  <c r="CF237" i="2"/>
  <c r="CF210" i="2"/>
  <c r="CF208" i="2"/>
  <c r="CD237" i="2"/>
  <c r="DE101" i="2"/>
  <c r="DD106" i="2"/>
  <c r="DD102" i="2"/>
  <c r="DD104" i="2" s="1"/>
  <c r="CI186" i="2" l="1"/>
  <c r="CF213" i="2"/>
  <c r="DD122" i="2"/>
  <c r="DD114" i="2"/>
  <c r="CH205" i="2"/>
  <c r="CH189" i="2"/>
  <c r="CH199" i="2" s="1"/>
  <c r="CF217" i="2"/>
  <c r="CF218" i="2" s="1"/>
  <c r="DF101" i="2"/>
  <c r="DE106" i="2"/>
  <c r="DE102" i="2"/>
  <c r="DE104" i="2" s="1"/>
  <c r="CG205" i="2"/>
  <c r="CG189" i="2"/>
  <c r="CG199" i="2" s="1"/>
  <c r="CG236" i="2"/>
  <c r="CD217" i="2"/>
  <c r="CD218" i="2" s="1"/>
  <c r="CH237" i="2"/>
  <c r="CJ111" i="2"/>
  <c r="CJ124" i="2" s="1"/>
  <c r="CJ186" i="2" s="1"/>
  <c r="CK109" i="2"/>
  <c r="CD213" i="2"/>
  <c r="DE122" i="2" l="1"/>
  <c r="DE114" i="2"/>
  <c r="DE116" i="2" s="1"/>
  <c r="CJ232" i="2"/>
  <c r="CJ236" i="2" s="1"/>
  <c r="CJ188" i="2"/>
  <c r="DG101" i="2"/>
  <c r="DF106" i="2"/>
  <c r="DF102" i="2"/>
  <c r="DF104" i="2" s="1"/>
  <c r="CH216" i="2"/>
  <c r="CH201" i="2"/>
  <c r="CG216" i="2"/>
  <c r="CG201" i="2"/>
  <c r="CG210" i="2"/>
  <c r="CG208" i="2"/>
  <c r="CK111" i="2"/>
  <c r="CK124" i="2" s="1"/>
  <c r="CK186" i="2" s="1"/>
  <c r="CL109" i="2"/>
  <c r="DD116" i="2"/>
  <c r="CG237" i="2"/>
  <c r="CH210" i="2"/>
  <c r="CH213" i="2" s="1"/>
  <c r="CH208" i="2"/>
  <c r="CH217" i="2" s="1"/>
  <c r="CH218" i="2" s="1"/>
  <c r="CI232" i="2"/>
  <c r="CI188" i="2"/>
  <c r="CI205" i="2" l="1"/>
  <c r="CI189" i="2"/>
  <c r="CI199" i="2" s="1"/>
  <c r="CI236" i="2"/>
  <c r="DF122" i="2"/>
  <c r="DF114" i="2"/>
  <c r="CG217" i="2"/>
  <c r="CG218" i="2" s="1"/>
  <c r="DH101" i="2"/>
  <c r="DG102" i="2"/>
  <c r="DG104" i="2" s="1"/>
  <c r="DG106" i="2"/>
  <c r="CG213" i="2"/>
  <c r="CJ205" i="2"/>
  <c r="CJ189" i="2"/>
  <c r="CJ199" i="2" s="1"/>
  <c r="CL111" i="2"/>
  <c r="CL124" i="2" s="1"/>
  <c r="CL186" i="2" s="1"/>
  <c r="CM109" i="2"/>
  <c r="CK232" i="2"/>
  <c r="CK236" i="2" s="1"/>
  <c r="CK188" i="2"/>
  <c r="EA109" i="2" l="1"/>
  <c r="CM111" i="2"/>
  <c r="CO109" i="2"/>
  <c r="CI237" i="2"/>
  <c r="CK205" i="2"/>
  <c r="CK189" i="2"/>
  <c r="CK199" i="2" s="1"/>
  <c r="DI101" i="2"/>
  <c r="DH106" i="2"/>
  <c r="DH102" i="2"/>
  <c r="DH104" i="2" s="1"/>
  <c r="CL232" i="2"/>
  <c r="CL236" i="2" s="1"/>
  <c r="CL188" i="2"/>
  <c r="DG122" i="2"/>
  <c r="DG114" i="2"/>
  <c r="DG116" i="2" s="1"/>
  <c r="DF116" i="2"/>
  <c r="CI216" i="2"/>
  <c r="CI201" i="2"/>
  <c r="CJ216" i="2"/>
  <c r="CJ201" i="2"/>
  <c r="CJ210" i="2"/>
  <c r="CJ213" i="2" s="1"/>
  <c r="CJ208" i="2"/>
  <c r="CJ217" i="2" s="1"/>
  <c r="CJ218" i="2" s="1"/>
  <c r="CJ237" i="2"/>
  <c r="CI210" i="2"/>
  <c r="CI208" i="2"/>
  <c r="DH122" i="2" l="1"/>
  <c r="DH114" i="2"/>
  <c r="DH116" i="2" s="1"/>
  <c r="CO111" i="2"/>
  <c r="CP109" i="2"/>
  <c r="DJ101" i="2"/>
  <c r="DI106" i="2"/>
  <c r="DI102" i="2"/>
  <c r="DI104" i="2" s="1"/>
  <c r="CK210" i="2"/>
  <c r="CK213" i="2" s="1"/>
  <c r="CK208" i="2"/>
  <c r="CI217" i="2"/>
  <c r="CI218" i="2" s="1"/>
  <c r="CI213" i="2"/>
  <c r="CM124" i="2"/>
  <c r="EA111" i="2"/>
  <c r="CL205" i="2"/>
  <c r="CL189" i="2"/>
  <c r="CL199" i="2" s="1"/>
  <c r="CK216" i="2"/>
  <c r="CK201" i="2"/>
  <c r="CK237" i="2"/>
  <c r="DI122" i="2" l="1"/>
  <c r="DI114" i="2"/>
  <c r="CL210" i="2"/>
  <c r="CL208" i="2"/>
  <c r="DK101" i="2"/>
  <c r="DJ106" i="2"/>
  <c r="DJ102" i="2"/>
  <c r="DJ104" i="2" s="1"/>
  <c r="CP111" i="2"/>
  <c r="CP124" i="2" s="1"/>
  <c r="CP186" i="2" s="1"/>
  <c r="CQ109" i="2"/>
  <c r="CM186" i="2"/>
  <c r="EA124" i="2"/>
  <c r="EB124" i="2" s="1"/>
  <c r="CO124" i="2"/>
  <c r="CL216" i="2"/>
  <c r="CL201" i="2"/>
  <c r="CL237" i="2"/>
  <c r="CK217" i="2"/>
  <c r="CK218" i="2" s="1"/>
  <c r="CQ111" i="2" l="1"/>
  <c r="CQ124" i="2" s="1"/>
  <c r="CQ186" i="2" s="1"/>
  <c r="CR109" i="2"/>
  <c r="CL217" i="2"/>
  <c r="CL218" i="2" s="1"/>
  <c r="CP232" i="2"/>
  <c r="CP236" i="2" s="1"/>
  <c r="CP188" i="2"/>
  <c r="CL213" i="2"/>
  <c r="DJ122" i="2"/>
  <c r="DJ114" i="2"/>
  <c r="DJ116" i="2" s="1"/>
  <c r="CO186" i="2"/>
  <c r="DL101" i="2"/>
  <c r="DK106" i="2"/>
  <c r="DK102" i="2"/>
  <c r="DK104" i="2" s="1"/>
  <c r="DI116" i="2"/>
  <c r="CM232" i="2"/>
  <c r="CM188" i="2"/>
  <c r="EA186" i="2"/>
  <c r="CN186" i="2"/>
  <c r="CN188" i="2" s="1"/>
  <c r="CN189" i="2" s="1"/>
  <c r="CN199" i="2" s="1"/>
  <c r="CN201" i="2" s="1"/>
  <c r="DK122" i="2" l="1"/>
  <c r="DK114" i="2"/>
  <c r="DK116" i="2" s="1"/>
  <c r="DM101" i="2"/>
  <c r="DL106" i="2"/>
  <c r="DL102" i="2"/>
  <c r="DL104" i="2" s="1"/>
  <c r="CM205" i="2"/>
  <c r="CM189" i="2"/>
  <c r="CM199" i="2" s="1"/>
  <c r="CR111" i="2"/>
  <c r="CS109" i="2"/>
  <c r="EA188" i="2"/>
  <c r="EB186" i="2"/>
  <c r="EN186" i="2"/>
  <c r="EN188" i="2" s="1"/>
  <c r="EN189" i="2" s="1"/>
  <c r="EN199" i="2" s="1"/>
  <c r="CM236" i="2"/>
  <c r="CN232" i="2"/>
  <c r="CN236" i="2" s="1"/>
  <c r="CN237" i="2" s="1"/>
  <c r="EA232" i="2"/>
  <c r="EB232" i="2" s="1"/>
  <c r="CO232" i="2"/>
  <c r="CO188" i="2"/>
  <c r="CP205" i="2"/>
  <c r="CP189" i="2"/>
  <c r="CP199" i="2" s="1"/>
  <c r="CQ232" i="2"/>
  <c r="CQ236" i="2" s="1"/>
  <c r="CQ188" i="2"/>
  <c r="CM210" i="2" l="1"/>
  <c r="CM208" i="2"/>
  <c r="CN205" i="2"/>
  <c r="CN210" i="2" s="1"/>
  <c r="CN213" i="2" s="1"/>
  <c r="CM216" i="2"/>
  <c r="CM201" i="2"/>
  <c r="CO205" i="2"/>
  <c r="CO189" i="2"/>
  <c r="CO199" i="2" s="1"/>
  <c r="CO236" i="2"/>
  <c r="DL122" i="2"/>
  <c r="DL114" i="2"/>
  <c r="DL116" i="2" s="1"/>
  <c r="EB188" i="2"/>
  <c r="EA189" i="2"/>
  <c r="DM106" i="2"/>
  <c r="DM102" i="2"/>
  <c r="DM104" i="2" s="1"/>
  <c r="EC232" i="2"/>
  <c r="ED232" i="2" s="1"/>
  <c r="CQ205" i="2"/>
  <c r="CQ189" i="2"/>
  <c r="CQ199" i="2" s="1"/>
  <c r="CQ237" i="2"/>
  <c r="CP216" i="2"/>
  <c r="CP201" i="2"/>
  <c r="CP237" i="2"/>
  <c r="CP210" i="2"/>
  <c r="CP213" i="2" s="1"/>
  <c r="CP208" i="2"/>
  <c r="CS111" i="2"/>
  <c r="CS124" i="2" s="1"/>
  <c r="CS186" i="2" s="1"/>
  <c r="CT109" i="2"/>
  <c r="CM237" i="2"/>
  <c r="EC236" i="2"/>
  <c r="EA236" i="2"/>
  <c r="EB236" i="2" s="1"/>
  <c r="CR124" i="2"/>
  <c r="CO210" i="2" l="1"/>
  <c r="CO213" i="2" s="1"/>
  <c r="CO208" i="2"/>
  <c r="CO216" i="2"/>
  <c r="EC216" i="2" s="1"/>
  <c r="ED216" i="2" s="1"/>
  <c r="CO201" i="2"/>
  <c r="ED236" i="2"/>
  <c r="CT111" i="2"/>
  <c r="CT124" i="2" s="1"/>
  <c r="CT186" i="2" s="1"/>
  <c r="CU109" i="2"/>
  <c r="CQ210" i="2"/>
  <c r="CQ213" i="2" s="1"/>
  <c r="CQ208" i="2"/>
  <c r="CM217" i="2"/>
  <c r="CM218" i="2" s="1"/>
  <c r="CN208" i="2"/>
  <c r="EC208" i="2" s="1"/>
  <c r="EA208" i="2"/>
  <c r="CR186" i="2"/>
  <c r="DM122" i="2"/>
  <c r="DM114" i="2"/>
  <c r="EE106" i="2"/>
  <c r="EB189" i="2"/>
  <c r="EA199" i="2"/>
  <c r="EA216" i="2"/>
  <c r="EB216" i="2" s="1"/>
  <c r="CQ216" i="2"/>
  <c r="CQ201" i="2"/>
  <c r="CS232" i="2"/>
  <c r="CS236" i="2" s="1"/>
  <c r="CS188" i="2"/>
  <c r="CP217" i="2"/>
  <c r="CP218" i="2" s="1"/>
  <c r="CO237" i="2"/>
  <c r="CM213" i="2"/>
  <c r="EC210" i="2"/>
  <c r="EO210" i="2" s="1"/>
  <c r="EA210" i="2"/>
  <c r="EN210" i="2" s="1"/>
  <c r="EO208" i="2" l="1"/>
  <c r="ED208" i="2"/>
  <c r="CU111" i="2"/>
  <c r="CU124" i="2" s="1"/>
  <c r="CU186" i="2" s="1"/>
  <c r="CV109" i="2"/>
  <c r="EN208" i="2"/>
  <c r="EB208" i="2"/>
  <c r="CO217" i="2"/>
  <c r="CO218" i="2" s="1"/>
  <c r="CR232" i="2"/>
  <c r="CR188" i="2"/>
  <c r="EA201" i="2"/>
  <c r="EB199" i="2"/>
  <c r="ED220" i="2"/>
  <c r="DM116" i="2"/>
  <c r="EE114" i="2"/>
  <c r="CQ217" i="2"/>
  <c r="CQ218" i="2" s="1"/>
  <c r="CT232" i="2"/>
  <c r="CT236" i="2" s="1"/>
  <c r="CT188" i="2"/>
  <c r="CS205" i="2"/>
  <c r="CS189" i="2"/>
  <c r="CS199" i="2" s="1"/>
  <c r="EA213" i="2"/>
  <c r="EC213" i="2"/>
  <c r="CS210" i="2" l="1"/>
  <c r="CS213" i="2" s="1"/>
  <c r="CS208" i="2"/>
  <c r="CV111" i="2"/>
  <c r="CV124" i="2" s="1"/>
  <c r="CW109" i="2"/>
  <c r="ED213" i="2"/>
  <c r="EO213" i="2"/>
  <c r="CS216" i="2"/>
  <c r="CS201" i="2"/>
  <c r="CT205" i="2"/>
  <c r="CT189" i="2"/>
  <c r="CT199" i="2" s="1"/>
  <c r="CR205" i="2"/>
  <c r="CR189" i="2"/>
  <c r="CR199" i="2" s="1"/>
  <c r="CU232" i="2"/>
  <c r="CU236" i="2" s="1"/>
  <c r="CU188" i="2"/>
  <c r="CR236" i="2"/>
  <c r="EE232" i="2"/>
  <c r="EF232" i="2" s="1"/>
  <c r="EB213" i="2"/>
  <c r="EN213" i="2"/>
  <c r="CS237" i="2"/>
  <c r="CR237" i="2" l="1"/>
  <c r="EE236" i="2"/>
  <c r="EF236" i="2" s="1"/>
  <c r="CW111" i="2"/>
  <c r="CW124" i="2" s="1"/>
  <c r="CW186" i="2" s="1"/>
  <c r="CX109" i="2"/>
  <c r="CU205" i="2"/>
  <c r="CU189" i="2"/>
  <c r="CU199" i="2" s="1"/>
  <c r="CR216" i="2"/>
  <c r="EE216" i="2" s="1"/>
  <c r="CR201" i="2"/>
  <c r="CV186" i="2"/>
  <c r="CS217" i="2"/>
  <c r="CS218" i="2" s="1"/>
  <c r="CR210" i="2"/>
  <c r="CR208" i="2"/>
  <c r="CT216" i="2"/>
  <c r="CT201" i="2"/>
  <c r="CT237" i="2"/>
  <c r="CT210" i="2"/>
  <c r="CT213" i="2" s="1"/>
  <c r="CT208" i="2"/>
  <c r="CT217" i="2" l="1"/>
  <c r="CT218" i="2" s="1"/>
  <c r="CU216" i="2"/>
  <c r="CU201" i="2"/>
  <c r="CU210" i="2"/>
  <c r="CU213" i="2" s="1"/>
  <c r="CU208" i="2"/>
  <c r="CU217" i="2" s="1"/>
  <c r="CU218" i="2" s="1"/>
  <c r="CX111" i="2"/>
  <c r="CX124" i="2" s="1"/>
  <c r="CX186" i="2" s="1"/>
  <c r="CY109" i="2"/>
  <c r="CR217" i="2"/>
  <c r="CR218" i="2" s="1"/>
  <c r="EE208" i="2"/>
  <c r="CR213" i="2"/>
  <c r="EE213" i="2" s="1"/>
  <c r="EE210" i="2"/>
  <c r="EP210" i="2" s="1"/>
  <c r="CU237" i="2"/>
  <c r="CW232" i="2"/>
  <c r="CW236" i="2" s="1"/>
  <c r="CW188" i="2"/>
  <c r="CV232" i="2"/>
  <c r="CV188" i="2"/>
  <c r="CW205" i="2" l="1"/>
  <c r="CW189" i="2"/>
  <c r="CW199" i="2" s="1"/>
  <c r="CY111" i="2"/>
  <c r="CY124" i="2" s="1"/>
  <c r="CY186" i="2" s="1"/>
  <c r="CZ109" i="2"/>
  <c r="CW237" i="2"/>
  <c r="CX232" i="2"/>
  <c r="CX236" i="2" s="1"/>
  <c r="CX188" i="2"/>
  <c r="EP213" i="2"/>
  <c r="EF213" i="2"/>
  <c r="CV205" i="2"/>
  <c r="CV189" i="2"/>
  <c r="CV199" i="2" s="1"/>
  <c r="CV236" i="2"/>
  <c r="CV237" i="2" s="1"/>
  <c r="EF208" i="2"/>
  <c r="EP208" i="2"/>
  <c r="CV201" i="2" l="1"/>
  <c r="CV216" i="2"/>
  <c r="CX237" i="2"/>
  <c r="EC109" i="2"/>
  <c r="CZ111" i="2"/>
  <c r="DB109" i="2"/>
  <c r="CV210" i="2"/>
  <c r="CV213" i="2" s="1"/>
  <c r="CV208" i="2"/>
  <c r="CW210" i="2"/>
  <c r="CW213" i="2" s="1"/>
  <c r="CW208" i="2"/>
  <c r="CY232" i="2"/>
  <c r="CY236" i="2" s="1"/>
  <c r="CY188" i="2"/>
  <c r="CW216" i="2"/>
  <c r="CW201" i="2"/>
  <c r="CX205" i="2"/>
  <c r="CX189" i="2"/>
  <c r="CX199" i="2" s="1"/>
  <c r="CV217" i="2" l="1"/>
  <c r="CV218" i="2" s="1"/>
  <c r="DB111" i="2"/>
  <c r="DC109" i="2"/>
  <c r="CW217" i="2"/>
  <c r="CW218" i="2" s="1"/>
  <c r="CY205" i="2"/>
  <c r="CY189" i="2"/>
  <c r="CY199" i="2" s="1"/>
  <c r="CZ124" i="2"/>
  <c r="EC111" i="2"/>
  <c r="CX216" i="2"/>
  <c r="CX201" i="2"/>
  <c r="CX210" i="2"/>
  <c r="CX213" i="2" s="1"/>
  <c r="CX208" i="2"/>
  <c r="CX217" i="2" s="1"/>
  <c r="CX218" i="2" s="1"/>
  <c r="CY216" i="2" l="1"/>
  <c r="CY201" i="2"/>
  <c r="CY210" i="2"/>
  <c r="CY213" i="2" s="1"/>
  <c r="CY208" i="2"/>
  <c r="CY217" i="2" s="1"/>
  <c r="CY218" i="2" s="1"/>
  <c r="CY237" i="2"/>
  <c r="DC111" i="2"/>
  <c r="DC124" i="2" s="1"/>
  <c r="DC186" i="2" s="1"/>
  <c r="DD109" i="2"/>
  <c r="DB124" i="2"/>
  <c r="CZ186" i="2"/>
  <c r="EC124" i="2"/>
  <c r="ED124" i="2" s="1"/>
  <c r="DD111" i="2" l="1"/>
  <c r="DE109" i="2"/>
  <c r="DC232" i="2"/>
  <c r="DC236" i="2" s="1"/>
  <c r="DC188" i="2"/>
  <c r="CZ232" i="2"/>
  <c r="CZ188" i="2"/>
  <c r="EC186" i="2"/>
  <c r="DA186" i="2"/>
  <c r="DA188" i="2" s="1"/>
  <c r="DA189" i="2" s="1"/>
  <c r="DA199" i="2" s="1"/>
  <c r="DB186" i="2"/>
  <c r="CZ205" i="2" l="1"/>
  <c r="CZ189" i="2"/>
  <c r="CZ199" i="2" s="1"/>
  <c r="DE111" i="2"/>
  <c r="DE124" i="2" s="1"/>
  <c r="DE186" i="2" s="1"/>
  <c r="DF109" i="2"/>
  <c r="EC188" i="2"/>
  <c r="ED186" i="2"/>
  <c r="CZ236" i="2"/>
  <c r="CZ237" i="2" s="1"/>
  <c r="DA232" i="2"/>
  <c r="DA236" i="2" s="1"/>
  <c r="DA237" i="2" s="1"/>
  <c r="DC205" i="2"/>
  <c r="DC189" i="2"/>
  <c r="DC199" i="2" s="1"/>
  <c r="DC237" i="2"/>
  <c r="DB232" i="2"/>
  <c r="DB188" i="2"/>
  <c r="DD124" i="2"/>
  <c r="DB205" i="2" l="1"/>
  <c r="DB189" i="2"/>
  <c r="DB199" i="2" s="1"/>
  <c r="ED188" i="2"/>
  <c r="EC189" i="2"/>
  <c r="DF111" i="2"/>
  <c r="DF124" i="2" s="1"/>
  <c r="DF186" i="2" s="1"/>
  <c r="DG109" i="2"/>
  <c r="CZ216" i="2"/>
  <c r="CZ201" i="2"/>
  <c r="DD186" i="2"/>
  <c r="DB236" i="2"/>
  <c r="DB237" i="2" s="1"/>
  <c r="DE232" i="2"/>
  <c r="DE236" i="2" s="1"/>
  <c r="DE188" i="2"/>
  <c r="DC216" i="2"/>
  <c r="DC201" i="2"/>
  <c r="DC210" i="2"/>
  <c r="DC213" i="2" s="1"/>
  <c r="DC208" i="2"/>
  <c r="CZ210" i="2"/>
  <c r="CZ213" i="2" s="1"/>
  <c r="CZ208" i="2"/>
  <c r="DA205" i="2"/>
  <c r="DA210" i="2" s="1"/>
  <c r="DA213" i="2" s="1"/>
  <c r="DE205" i="2" l="1"/>
  <c r="DE189" i="2"/>
  <c r="DE199" i="2" s="1"/>
  <c r="DF232" i="2"/>
  <c r="DF236" i="2" s="1"/>
  <c r="DF188" i="2"/>
  <c r="ED189" i="2"/>
  <c r="EC199" i="2"/>
  <c r="DB216" i="2"/>
  <c r="DB201" i="2"/>
  <c r="DG111" i="2"/>
  <c r="DG124" i="2" s="1"/>
  <c r="DG186" i="2" s="1"/>
  <c r="DH109" i="2"/>
  <c r="CZ217" i="2"/>
  <c r="CZ218" i="2" s="1"/>
  <c r="DA208" i="2"/>
  <c r="DC217" i="2"/>
  <c r="DC218" i="2" s="1"/>
  <c r="DD232" i="2"/>
  <c r="DD188" i="2"/>
  <c r="DB210" i="2"/>
  <c r="DB213" i="2" s="1"/>
  <c r="DB208" i="2"/>
  <c r="DB217" i="2" l="1"/>
  <c r="DB218" i="2" s="1"/>
  <c r="DF205" i="2"/>
  <c r="DF189" i="2"/>
  <c r="DF199" i="2" s="1"/>
  <c r="DH111" i="2"/>
  <c r="DI109" i="2"/>
  <c r="DD205" i="2"/>
  <c r="DD189" i="2"/>
  <c r="DD199" i="2" s="1"/>
  <c r="DE210" i="2"/>
  <c r="DE213" i="2" s="1"/>
  <c r="DE208" i="2"/>
  <c r="EF220" i="2"/>
  <c r="ED199" i="2"/>
  <c r="EC201" i="2"/>
  <c r="EF216" i="2"/>
  <c r="DF237" i="2"/>
  <c r="DE216" i="2"/>
  <c r="DE201" i="2"/>
  <c r="DG232" i="2"/>
  <c r="DG236" i="2" s="1"/>
  <c r="DG188" i="2"/>
  <c r="DD236" i="2"/>
  <c r="DE237" i="2"/>
  <c r="DD210" i="2" l="1"/>
  <c r="DD213" i="2" s="1"/>
  <c r="DD208" i="2"/>
  <c r="DH124" i="2"/>
  <c r="DI111" i="2"/>
  <c r="DI124" i="2" s="1"/>
  <c r="DI186" i="2" s="1"/>
  <c r="DJ109" i="2"/>
  <c r="DD237" i="2"/>
  <c r="DD216" i="2"/>
  <c r="DD201" i="2"/>
  <c r="DF216" i="2"/>
  <c r="DF201" i="2"/>
  <c r="DG205" i="2"/>
  <c r="DG189" i="2"/>
  <c r="DG199" i="2" s="1"/>
  <c r="DF210" i="2"/>
  <c r="DF213" i="2" s="1"/>
  <c r="DF208" i="2"/>
  <c r="DE217" i="2"/>
  <c r="DE218" i="2" s="1"/>
  <c r="DG210" i="2" l="1"/>
  <c r="DG213" i="2" s="1"/>
  <c r="DG208" i="2"/>
  <c r="DG216" i="2"/>
  <c r="DG201" i="2"/>
  <c r="DI232" i="2"/>
  <c r="DI236" i="2" s="1"/>
  <c r="DI188" i="2"/>
  <c r="DD217" i="2"/>
  <c r="DD218" i="2" s="1"/>
  <c r="DJ111" i="2"/>
  <c r="DJ124" i="2" s="1"/>
  <c r="DJ186" i="2" s="1"/>
  <c r="DK109" i="2"/>
  <c r="DH186" i="2"/>
  <c r="DF217" i="2"/>
  <c r="DF218" i="2" s="1"/>
  <c r="DG237" i="2"/>
  <c r="DG217" i="2" l="1"/>
  <c r="DG218" i="2" s="1"/>
  <c r="DI205" i="2"/>
  <c r="DI189" i="2"/>
  <c r="DI199" i="2" s="1"/>
  <c r="DH232" i="2"/>
  <c r="DH188" i="2"/>
  <c r="DK111" i="2"/>
  <c r="DK124" i="2" s="1"/>
  <c r="DL109" i="2"/>
  <c r="DJ232" i="2"/>
  <c r="DJ236" i="2" s="1"/>
  <c r="DJ188" i="2"/>
  <c r="DI216" i="2" l="1"/>
  <c r="DI201" i="2"/>
  <c r="DL111" i="2"/>
  <c r="DL124" i="2" s="1"/>
  <c r="DL186" i="2" s="1"/>
  <c r="DM109" i="2"/>
  <c r="DH205" i="2"/>
  <c r="DH189" i="2"/>
  <c r="DH199" i="2" s="1"/>
  <c r="DH236" i="2"/>
  <c r="DH237" i="2" s="1"/>
  <c r="DJ205" i="2"/>
  <c r="DJ189" i="2"/>
  <c r="DJ199" i="2" s="1"/>
  <c r="DI210" i="2"/>
  <c r="DI213" i="2" s="1"/>
  <c r="DI208" i="2"/>
  <c r="DI217" i="2" s="1"/>
  <c r="DI218" i="2" s="1"/>
  <c r="DK186" i="2"/>
  <c r="DI237" i="2"/>
  <c r="DK232" i="2" l="1"/>
  <c r="DK188" i="2"/>
  <c r="DH216" i="2"/>
  <c r="DH201" i="2"/>
  <c r="DH210" i="2"/>
  <c r="DH213" i="2" s="1"/>
  <c r="DH208" i="2"/>
  <c r="DJ216" i="2"/>
  <c r="DJ201" i="2"/>
  <c r="DM111" i="2"/>
  <c r="EE109" i="2"/>
  <c r="DJ237" i="2"/>
  <c r="DL232" i="2"/>
  <c r="DL236" i="2" s="1"/>
  <c r="DL188" i="2"/>
  <c r="DJ210" i="2"/>
  <c r="DJ213" i="2" s="1"/>
  <c r="DJ208" i="2"/>
  <c r="DH217" i="2" l="1"/>
  <c r="DH218" i="2" s="1"/>
  <c r="DL205" i="2"/>
  <c r="DL189" i="2"/>
  <c r="DL199" i="2" s="1"/>
  <c r="DM124" i="2"/>
  <c r="EE111" i="2"/>
  <c r="DJ217" i="2"/>
  <c r="DJ218" i="2" s="1"/>
  <c r="DK205" i="2"/>
  <c r="DK189" i="2"/>
  <c r="DK199" i="2" s="1"/>
  <c r="DK236" i="2"/>
  <c r="DL216" i="2" l="1"/>
  <c r="DL201" i="2"/>
  <c r="DK216" i="2"/>
  <c r="DK201" i="2"/>
  <c r="DM186" i="2"/>
  <c r="EE124" i="2"/>
  <c r="EF124" i="2" s="1"/>
  <c r="DL210" i="2"/>
  <c r="DL213" i="2" s="1"/>
  <c r="DL208" i="2"/>
  <c r="DL217" i="2" s="1"/>
  <c r="DL218" i="2" s="1"/>
  <c r="DK237" i="2"/>
  <c r="DL237" i="2"/>
  <c r="DK210" i="2"/>
  <c r="DK213" i="2" s="1"/>
  <c r="DK208" i="2"/>
  <c r="DM232" i="2" l="1"/>
  <c r="DM188" i="2"/>
  <c r="DN186" i="2"/>
  <c r="DN188" i="2" s="1"/>
  <c r="DN189" i="2" s="1"/>
  <c r="DN199" i="2" s="1"/>
  <c r="EE186" i="2"/>
  <c r="DK217" i="2"/>
  <c r="DK218" i="2" s="1"/>
  <c r="EP186" i="2" l="1"/>
  <c r="EP188" i="2" s="1"/>
  <c r="EP189" i="2" s="1"/>
  <c r="EP199" i="2" s="1"/>
  <c r="EO186" i="2"/>
  <c r="EO188" i="2" s="1"/>
  <c r="EO189" i="2" s="1"/>
  <c r="EO199" i="2" s="1"/>
  <c r="EF186" i="2"/>
  <c r="EE188" i="2"/>
  <c r="DM205" i="2"/>
  <c r="DM189" i="2"/>
  <c r="DM199" i="2" s="1"/>
  <c r="DM236" i="2"/>
  <c r="DM237" i="2" s="1"/>
  <c r="DN232" i="2"/>
  <c r="DN236" i="2" s="1"/>
  <c r="DN237" i="2" s="1"/>
  <c r="DM216" i="2" l="1"/>
  <c r="DM201" i="2"/>
  <c r="DM210" i="2"/>
  <c r="DM213" i="2" s="1"/>
  <c r="DM208" i="2"/>
  <c r="DN205" i="2"/>
  <c r="DN210" i="2" s="1"/>
  <c r="DN213" i="2" s="1"/>
  <c r="EF188" i="2"/>
  <c r="EE189" i="2"/>
  <c r="EF189" i="2" l="1"/>
  <c r="EE199" i="2"/>
  <c r="DM217" i="2"/>
  <c r="DM218" i="2" s="1"/>
  <c r="DN208" i="2"/>
  <c r="EF199" i="2" l="1"/>
  <c r="EE20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tc={41E73CEC-337E-480C-9068-B2D2B2469AD9}</author>
    <author>tc={08FD8BF5-A8C2-4F06-AF28-A5EB2DDB45D1}</author>
    <author>tc={D068987E-2802-4933-9389-B4DC774FDDA8}</author>
    <author>tc={C7952CD3-9880-4F95-AC18-BE7C2EC98826}</author>
    <author>tc={EB908942-2C9F-41C2-888A-1543F3E03CF5}</author>
    <author>tc={CF94FAEA-B7CE-44D1-99AB-68D3D1739E14}</author>
    <author>tc={FB54E067-9840-407C-B08C-D2669ABD56EF}</author>
    <author>tc={65D86291-6E4B-4FFB-A7C4-24995277ED10}</author>
    <author>tc={2224A245-2DBB-49D3-8704-63723C2A4696}</author>
    <author>tc={98A34C05-C246-4BA0-B2E0-59C88163056A}</author>
    <author>tc={09639760-5F39-4018-972B-8A482EEDA465}</author>
    <author>tc={BC6C4C16-CD06-4511-8C43-C45A490E57C2}</author>
    <author>tc={EF3F195D-ECB8-43C6-9AC4-61143821B985}</author>
    <author>tc={22E68BCD-F121-466F-BDEF-5EE4589881F1}</author>
    <author>tc={F0FAF351-D86C-43DE-8DFC-6020D4C0E6F4}</author>
    <author>tc={64FF8DCE-0AAC-498D-9253-3EE5F661411F}</author>
    <author>tc={EB235683-5213-4A8E-9431-1A5D2994AA30}</author>
    <author>tc={8930EF54-EA9F-4195-A2F5-D5B10A5B42EA}</author>
    <author>tc={1C4FB38A-F783-474A-8F47-93D2654EA42A}</author>
    <author>tc={2EB7E6C4-AC22-4783-A21E-92A0C47A7FEB}</author>
    <author>tc={062CEAB2-AA82-4163-86FE-229E76722B09}</author>
    <author>tc={62440A56-2730-4155-BBF8-38807F361172}</author>
    <author>tc={102924DF-7A66-4FD4-B871-74FC16D32835}</author>
    <author>tc={6D40ABE0-4C06-45F0-8537-D1BFD928215A}</author>
    <author>tc={54560B1A-3110-4973-A6C6-CF888E8D30B5}</author>
    <author>tc={7FED4BC2-ABF1-4755-8BF8-346EA624A7AA}</author>
    <author>tc={7CC78ECD-943E-48E9-9F9B-4B33F0A5611F}</author>
    <author>tc={20342863-1587-4418-8637-8A7C6FAC9EFB}</author>
    <author>tc={07D1DD46-2F52-455B-94D8-4BA4C88FDF94}</author>
    <author>tc={C195CB47-4145-4D45-AA62-50BB3AD680C0}</author>
    <author>tc={F0DF97B7-5F1A-4152-8B0F-DCC945346C1F}</author>
    <author>tc={AF1A9EEF-7609-4413-A404-924642B47C46}</author>
    <author>tc={E7CF5BE7-CF7F-48D7-A2D8-D1BF0677287B}</author>
    <author>tc={7E8F790E-DD47-4A4C-8B6F-2958A9DC8A55}</author>
    <author>tc={282DCF47-00BD-4526-AECF-74382EF1535E}</author>
    <author>tc={6D2ED34A-2532-475F-9B9F-59F412679827}</author>
    <author>tc={52A8969A-F6FC-4B8B-AAB6-B774C91159FD}</author>
    <author>tc={7CB6A013-FAFA-460A-8F7F-960B11AF9A0C}</author>
    <author>tc={C7728CE5-18F3-4A4B-B851-5609568972AC}</author>
    <author>tc={9451B7B9-1512-428D-8F60-4CCE9B6DBB4D}</author>
    <author>tc={291CC45D-A77B-4C6D-804E-F090DA84EB43}</author>
    <author>tc={3C534B4A-BE4E-4E43-9505-079764B62A13}</author>
    <author>tc={434993A6-3DB7-4F44-9490-E51CBF9DBF98}</author>
    <author>tc={7EE57B35-ECED-4C53-A122-D4BEF8CBA3DA}</author>
    <author>tc={8020465A-B7DE-46CD-BFA3-D253E3B91394}</author>
    <author>tc={6C14FB56-7224-4BE2-9CB7-7833073001F3}</author>
    <author>tc={9E2188E0-C0D4-42DE-993F-0860EA82667E}</author>
    <author>tc={06161ED3-4A9C-4BE6-ACA8-5DF7B36D4D38}</author>
    <author>tc={652E94EF-EAC3-4926-AB7E-AC0D0308F6B6}</author>
    <author>tc={4A2FA021-848A-4018-B9D2-36C839801AEC}</author>
    <author>tc={CD6579E4-9BD9-4CF1-ABF5-BA00D877ED92}</author>
    <author>tc={BDA755D1-D9BD-4D0D-B39A-D6E1A6D7193C}</author>
    <author>tc={3831790F-27B9-4455-A044-CF7E864F7795}</author>
    <author>tc={35A8BCED-E596-4CA5-B9BD-7C915FB96047}</author>
    <author>tc={CAB2717E-C62C-4C86-9693-A71B1F5C12DE}</author>
    <author>tc={7C36B85A-9A7A-462C-AC7D-956B2ED4298B}</author>
    <author>tc={F90D3B94-4DFF-47D6-8F24-D2BE5DFF282B}</author>
    <author>tc={25678C0D-4168-4815-A529-B925E52CB688}</author>
    <author>tc={651B784F-BA81-43AC-969E-BB1F063405CC}</author>
    <author>tc={DA6734F5-F8D2-4DD7-81D1-3FBE3C61AEAB}</author>
    <author>tc={26D76C10-C42B-46E9-AB95-1B7756B93279}</author>
    <author>tc={70FCCF75-1FA2-45FB-AE0A-B2BD6F508F3D}</author>
    <author>tc={6034CB37-6939-474F-981C-0A6DB95A41F6}</author>
    <author>tc={898B9345-78E8-4E21-A8AE-B3CF80D7EEB9}</author>
    <author>tc={B1960383-DF35-449D-A922-F43E33388A39}</author>
    <author>tc={9FC8FCDE-83A0-4422-B8B1-1FE2B5F328FF}</author>
    <author>tc={C503C8E9-0C5F-4203-AEAB-C48B5B4755D4}</author>
    <author>tc={FBE57EC0-A049-4C38-88A9-972A94391853}</author>
    <author>tc={81E868AA-950B-4A48-BBFF-2BD4A2CBDE48}</author>
    <author>tc={EA8BD9A7-9B62-491B-9E77-6C4F4C57470C}</author>
    <author>tc={3D875B9A-E699-449C-9E6E-BF369EB420C0}</author>
    <author>tc={416FE9C0-5033-4174-9D5E-9EA0F1452840}</author>
    <author>tc={B3078102-A5B8-47C7-8BBD-F1ACE27B1AED}</author>
    <author>tc={206EDEE5-8E56-49B8-808D-140508EC2CDA}</author>
    <author>tc={3A987373-CD7B-4B27-8BD9-324F975F2A0D}</author>
    <author>tc={A8F6E2CA-3303-45A8-9F5A-7719459053A2}</author>
    <author>tc={0461732E-3B16-41E0-863F-3F7A12922D5C}</author>
    <author>tc={88D0B10E-2B64-4B9D-92F2-1E5426027FC1}</author>
    <author>tc={59124EF8-DE94-46BA-901A-E9BE8E40D478}</author>
    <author>tc={F7CDFFD7-A7CD-4255-ACEF-0DF06BAEA8A5}</author>
    <author>tc={7544C181-BE92-4EAB-A8A1-CF179D6202EB}</author>
    <author>tc={D26BA9F7-8C00-4700-A9BD-D9D41200DC43}</author>
    <author>tc={D02BA150-FBCA-4EBB-8939-5BB806BC3926}</author>
    <author>tc={899296DB-85D4-4CE4-8BCE-F0C64CB7FE46}</author>
    <author>tc={53A4E13E-D8E9-47C6-9E7B-772F1DCD13FC}</author>
    <author>tc={6B9E1D86-5081-4B47-BB39-6BB408045407}</author>
    <author>tc={78A355C6-C263-44B4-B07A-16B92D692CEB}</author>
    <author>tc={783710D8-691B-40D0-AF65-3D0E4302B455}</author>
    <author>tc={B0362A38-C62F-4165-AF38-F135ED479939}</author>
    <author>tc={B002075B-085D-4840-8310-5285EE98C071}</author>
    <author>tc={D8F41AA7-2313-4A4E-8DCE-6684E165E836}</author>
    <author>tc={6094A255-8D68-4F71-88AF-EDEC4756B418}</author>
    <author>tc={64839AF0-DE62-4204-8107-16F4D312DCA8}</author>
    <author>tc={7083757E-6BB0-4A03-94ED-6864A01B28AA}</author>
    <author>tc={0D0C5340-30CC-427D-A517-DF0CCA7C26A9}</author>
    <author>tc={3FBE455F-1C1F-4299-B730-8D894EBA4976}</author>
    <author>tc={3D59FBA3-CC24-40AB-9939-011BB5B51010}</author>
    <author>tc={D4BBB520-37F0-4584-9132-412F3B8DD4F3}</author>
    <author>tc={A6FA9A8A-CBEA-4420-8A85-3F3B19156F58}</author>
    <author>tc={C0FD0A6D-F0A1-422B-9976-4A5462273D52}</author>
    <author>tc={82CDC704-D869-49C2-AC08-CA3968A34A42}</author>
    <author>tc={F5DEF1A7-60BF-49F6-A7D7-7AA686F54CEA}</author>
    <author>tc={8BE7FADE-9FBF-4170-BCA5-7764344667A0}</author>
    <author>tc={D84F7685-12CA-4E31-AD8B-FF853A59792B}</author>
    <author>tc={5BF1A619-127A-4E1D-8386-399BE3D5DA0F}</author>
    <author>GMCN (Natalia Gomez Calero)</author>
    <author>tc={BB6F5259-8A70-4073-9365-AE7801609CD5}</author>
    <author>tc={B730301B-8672-4645-83FE-230E9E33FDB3}</author>
    <author>tc={8ED24F0F-F5EA-4FFD-95F9-397642EECB37}</author>
    <author>tc={EFD6472D-7041-4078-AF9A-C999F64A9853}</author>
    <author>tc={7F424DC6-B4F1-47AA-AD66-70D366296FC6}</author>
    <author>tc={8476E7F1-D5F8-42B0-8B28-D3546135A5EF}</author>
    <author>tc={A4AA16CE-E50E-483B-8B49-C43224BAE035}</author>
    <author>tc={BC7A8836-741D-4483-948A-2499F671015A}</author>
  </authors>
  <commentList>
    <comment ref="DS90" authorId="0" shapeId="0" xr:uid="{41E73CEC-337E-480C-9068-B2D2B2469AD9}">
      <text>
        <t>[Threaded comment]
Your version of Excel allows you to read this threaded comment; however, any edits to it will get removed if the file is opened in a newer version of Excel. Learn more: https://go.microsoft.com/fwlink/?linkid=870924
Comment:
    feb, mayo y junio</t>
      </text>
    </comment>
    <comment ref="A135" authorId="1" shapeId="0" xr:uid="{08FD8BF5-A8C2-4F06-AF28-A5EB2DDB45D1}">
      <text>
        <t>[Threaded comment]
Your version of Excel allows you to read this threaded comment; however, any edits to it will get removed if the file is opened in a newer version of Excel. Learn more: https://go.microsoft.com/fwlink/?linkid=870924
Comment:
    somos segunda linea</t>
      </text>
    </comment>
    <comment ref="B159" authorId="2" shapeId="0" xr:uid="{D068987E-2802-4933-9389-B4DC774FDDA8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O159" authorId="3" shapeId="0" xr:uid="{C7952CD3-9880-4F95-AC18-BE7C2EC98826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P159" authorId="4" shapeId="0" xr:uid="{EB908942-2C9F-41C2-888A-1543F3E03CF5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Q159" authorId="5" shapeId="0" xr:uid="{CF94FAEA-B7CE-44D1-99AB-68D3D1739E14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R159" authorId="6" shapeId="0" xr:uid="{FB54E067-9840-407C-B08C-D2669ABD56EF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S159" authorId="7" shapeId="0" xr:uid="{65D86291-6E4B-4FFB-A7C4-24995277ED10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T159" authorId="8" shapeId="0" xr:uid="{2224A245-2DBB-49D3-8704-63723C2A4696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U159" authorId="9" shapeId="0" xr:uid="{98A34C05-C246-4BA0-B2E0-59C88163056A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V159" authorId="10" shapeId="0" xr:uid="{09639760-5F39-4018-972B-8A482EEDA465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W159" authorId="11" shapeId="0" xr:uid="{BC6C4C16-CD06-4511-8C43-C45A490E57C2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X159" authorId="12" shapeId="0" xr:uid="{EF3F195D-ECB8-43C6-9AC4-61143821B985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Y159" authorId="13" shapeId="0" xr:uid="{22E68BCD-F121-466F-BDEF-5EE4589881F1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Z159" authorId="14" shapeId="0" xr:uid="{F0FAF351-D86C-43DE-8DFC-6020D4C0E6F4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B159" authorId="15" shapeId="0" xr:uid="{64FF8DCE-0AAC-498D-9253-3EE5F661411F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C159" authorId="16" shapeId="0" xr:uid="{EB235683-5213-4A8E-9431-1A5D2994AA30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D159" authorId="17" shapeId="0" xr:uid="{8930EF54-EA9F-4195-A2F5-D5B10A5B42EA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E159" authorId="18" shapeId="0" xr:uid="{1C4FB38A-F783-474A-8F47-93D2654EA42A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F159" authorId="19" shapeId="0" xr:uid="{2EB7E6C4-AC22-4783-A21E-92A0C47A7FEB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G159" authorId="20" shapeId="0" xr:uid="{062CEAB2-AA82-4163-86FE-229E76722B09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H159" authorId="21" shapeId="0" xr:uid="{62440A56-2730-4155-BBF8-38807F361172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I159" authorId="22" shapeId="0" xr:uid="{102924DF-7A66-4FD4-B871-74FC16D32835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J159" authorId="23" shapeId="0" xr:uid="{6D40ABE0-4C06-45F0-8537-D1BFD928215A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K159" authorId="24" shapeId="0" xr:uid="{54560B1A-3110-4973-A6C6-CF888E8D30B5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L159" authorId="25" shapeId="0" xr:uid="{7FED4BC2-ABF1-4755-8BF8-346EA624A7AA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M159" authorId="26" shapeId="0" xr:uid="{7CC78ECD-943E-48E9-9F9B-4B33F0A5611F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O159" authorId="27" shapeId="0" xr:uid="{20342863-1587-4418-8637-8A7C6FAC9EFB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P159" authorId="28" shapeId="0" xr:uid="{07D1DD46-2F52-455B-94D8-4BA4C88FDF94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Q159" authorId="29" shapeId="0" xr:uid="{C195CB47-4145-4D45-AA62-50BB3AD680C0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R159" authorId="30" shapeId="0" xr:uid="{F0DF97B7-5F1A-4152-8B0F-DCC945346C1F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S159" authorId="31" shapeId="0" xr:uid="{AF1A9EEF-7609-4413-A404-924642B47C46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T159" authorId="32" shapeId="0" xr:uid="{E7CF5BE7-CF7F-48D7-A2D8-D1BF0677287B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U159" authorId="33" shapeId="0" xr:uid="{7E8F790E-DD47-4A4C-8B6F-2958A9DC8A55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V159" authorId="34" shapeId="0" xr:uid="{282DCF47-00BD-4526-AECF-74382EF1535E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W159" authorId="35" shapeId="0" xr:uid="{6D2ED34A-2532-475F-9B9F-59F412679827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X159" authorId="36" shapeId="0" xr:uid="{52A8969A-F6FC-4B8B-AAB6-B774C91159FD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Y159" authorId="37" shapeId="0" xr:uid="{7CB6A013-FAFA-460A-8F7F-960B11AF9A0C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Z159" authorId="38" shapeId="0" xr:uid="{C7728CE5-18F3-4A4B-B851-5609568972AC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B159" authorId="39" shapeId="0" xr:uid="{9451B7B9-1512-428D-8F60-4CCE9B6DBB4D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C159" authorId="40" shapeId="0" xr:uid="{291CC45D-A77B-4C6D-804E-F090DA84EB43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D159" authorId="41" shapeId="0" xr:uid="{3C534B4A-BE4E-4E43-9505-079764B62A13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E159" authorId="42" shapeId="0" xr:uid="{434993A6-3DB7-4F44-9490-E51CBF9DBF98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F159" authorId="43" shapeId="0" xr:uid="{7EE57B35-ECED-4C53-A122-D4BEF8CBA3DA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G159" authorId="44" shapeId="0" xr:uid="{8020465A-B7DE-46CD-BFA3-D253E3B91394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H159" authorId="45" shapeId="0" xr:uid="{6C14FB56-7224-4BE2-9CB7-7833073001F3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I159" authorId="46" shapeId="0" xr:uid="{9E2188E0-C0D4-42DE-993F-0860EA82667E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J159" authorId="47" shapeId="0" xr:uid="{06161ED3-4A9C-4BE6-ACA8-5DF7B36D4D38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K159" authorId="48" shapeId="0" xr:uid="{652E94EF-EAC3-4926-AB7E-AC0D0308F6B6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L159" authorId="49" shapeId="0" xr:uid="{4A2FA021-848A-4018-B9D2-36C839801AEC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M159" authorId="50" shapeId="0" xr:uid="{CD6579E4-9BD9-4CF1-ABF5-BA00D877ED92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162" authorId="51" shapeId="0" xr:uid="{BDA755D1-D9BD-4D0D-B39A-D6E1A6D7193C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O162" authorId="52" shapeId="0" xr:uid="{3831790F-27B9-4455-A044-CF7E864F7795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P162" authorId="53" shapeId="0" xr:uid="{35A8BCED-E596-4CA5-B9BD-7C915FB96047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Q162" authorId="54" shapeId="0" xr:uid="{CAB2717E-C62C-4C86-9693-A71B1F5C12DE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R162" authorId="55" shapeId="0" xr:uid="{7C36B85A-9A7A-462C-AC7D-956B2ED4298B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S162" authorId="56" shapeId="0" xr:uid="{F90D3B94-4DFF-47D6-8F24-D2BE5DFF282B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T162" authorId="57" shapeId="0" xr:uid="{25678C0D-4168-4815-A529-B925E52CB688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U162" authorId="58" shapeId="0" xr:uid="{651B784F-BA81-43AC-969E-BB1F063405CC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V162" authorId="59" shapeId="0" xr:uid="{DA6734F5-F8D2-4DD7-81D1-3FBE3C61AEAB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W162" authorId="60" shapeId="0" xr:uid="{26D76C10-C42B-46E9-AB95-1B7756B93279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X162" authorId="61" shapeId="0" xr:uid="{70FCCF75-1FA2-45FB-AE0A-B2BD6F50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Y162" authorId="62" shapeId="0" xr:uid="{6034CB37-6939-474F-981C-0A6DB95A41F6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Z162" authorId="63" shapeId="0" xr:uid="{898B9345-78E8-4E21-A8AE-B3CF80D7EEB9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B162" authorId="64" shapeId="0" xr:uid="{B1960383-DF35-449D-A922-F43E33388A39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C162" authorId="65" shapeId="0" xr:uid="{9FC8FCDE-83A0-4422-B8B1-1FE2B5F3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D162" authorId="66" shapeId="0" xr:uid="{C503C8E9-0C5F-4203-AEAB-C48B5B4755D4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E162" authorId="67" shapeId="0" xr:uid="{FBE57EC0-A049-4C38-88A9-972A94391853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F162" authorId="68" shapeId="0" xr:uid="{81E868AA-950B-4A48-BBFF-2BD4A2CBDE48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G162" authorId="69" shapeId="0" xr:uid="{EA8BD9A7-9B62-491B-9E77-6C4F4C57470C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H162" authorId="70" shapeId="0" xr:uid="{3D875B9A-E699-449C-9E6E-BF369EB420C0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I162" authorId="71" shapeId="0" xr:uid="{416FE9C0-5033-4174-9D5E-9EA0F1452840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J162" authorId="72" shapeId="0" xr:uid="{B3078102-A5B8-47C7-8BBD-F1ACE27B1AED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K162" authorId="73" shapeId="0" xr:uid="{206EDEE5-8E56-49B8-808D-140508EC2CDA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L162" authorId="74" shapeId="0" xr:uid="{3A987373-CD7B-4B27-8BD9-324F975F2A0D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M162" authorId="75" shapeId="0" xr:uid="{A8F6E2CA-3303-45A8-9F5A-7719459053A2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O162" authorId="76" shapeId="0" xr:uid="{0461732E-3B16-41E0-863F-3F7A12922D5C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P162" authorId="77" shapeId="0" xr:uid="{88D0B10E-2B64-4B9D-92F2-1E5426027FC1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Q162" authorId="78" shapeId="0" xr:uid="{59124EF8-DE94-46BA-901A-E9BE8E40D478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R162" authorId="79" shapeId="0" xr:uid="{F7CDFFD7-A7CD-4255-ACEF-0DF06BAEA8A5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S162" authorId="80" shapeId="0" xr:uid="{7544C181-BE92-4EAB-A8A1-CF179D6202EB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T162" authorId="81" shapeId="0" xr:uid="{D26BA9F7-8C00-4700-A9BD-D9D41200DC43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U162" authorId="82" shapeId="0" xr:uid="{D02BA150-FBCA-4EBB-8939-5BB806BC3926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V162" authorId="83" shapeId="0" xr:uid="{899296DB-85D4-4CE4-8BCE-F0C64CB7FE46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W162" authorId="84" shapeId="0" xr:uid="{53A4E13E-D8E9-47C6-9E7B-772F1DCD13FC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X162" authorId="85" shapeId="0" xr:uid="{6B9E1D86-5081-4B47-BB39-6BB408045407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Y162" authorId="86" shapeId="0" xr:uid="{78A355C6-C263-44B4-B07A-16B92D692CEB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Z162" authorId="87" shapeId="0" xr:uid="{783710D8-691B-40D0-AF65-3D0E4302B455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B162" authorId="88" shapeId="0" xr:uid="{B0362A38-C62F-4165-AF38-F135ED479939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C162" authorId="89" shapeId="0" xr:uid="{B002075B-085D-4840-8310-5285EE98C071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D162" authorId="90" shapeId="0" xr:uid="{D8F41AA7-2313-4A4E-8DCE-6684E165E836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E162" authorId="91" shapeId="0" xr:uid="{6094A255-8D68-4F71-88AF-EDEC4756B418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F162" authorId="92" shapeId="0" xr:uid="{64839AF0-DE62-4204-8107-16F4D312DCA8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G162" authorId="93" shapeId="0" xr:uid="{7083757E-6BB0-4A03-94ED-6864A01B28AA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H162" authorId="94" shapeId="0" xr:uid="{0D0C5340-30CC-427D-A517-DF0CCA7C26A9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I162" authorId="95" shapeId="0" xr:uid="{3FBE455F-1C1F-4299-B730-8D894EBA4976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J162" authorId="96" shapeId="0" xr:uid="{3D59FBA3-CC24-40AB-9939-011BB5B51010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K162" authorId="97" shapeId="0" xr:uid="{D4BBB520-37F0-4584-9132-412F3B8DD4F3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L162" authorId="98" shapeId="0" xr:uid="{A6FA9A8A-CBEA-4420-8A85-3F3B19156F58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M162" authorId="99" shapeId="0" xr:uid="{C0FD0A6D-F0A1-422B-9976-4A5462273D52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AX178" authorId="100" shapeId="0" xr:uid="{82CDC704-D869-49C2-AC08-CA3968A34A42}">
      <text>
        <t>[Threaded comment]
Your version of Excel allows you to read this threaded comment; however, any edits to it will get removed if the file is opened in a newer version of Excel. Learn more: https://go.microsoft.com/fwlink/?linkid=870924
Comment:
    40 mg que van para el siguiente mesde disfarma</t>
      </text>
    </comment>
    <comment ref="AS179" authorId="101" shapeId="0" xr:uid="{F5DEF1A7-60BF-49F6-A7D7-7AA686F54CEA}">
      <text>
        <t>[Threaded comment]
Your version of Excel allows you to read this threaded comment; however, any edits to it will get removed if the file is opened in a newer version of Excel. Learn more: https://go.microsoft.com/fwlink/?linkid=870924
Comment:
    3 cirugias Ortopedicas (Rodilla, tobillo)</t>
      </text>
    </comment>
    <comment ref="AS180" authorId="102" shapeId="0" xr:uid="{8BE7FADE-9FBF-4170-BCA5-7764344667A0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ajusto profilaxis para arriba</t>
      </text>
    </comment>
    <comment ref="AZ193" authorId="103" shapeId="0" xr:uid="{D84F7685-12CA-4E31-AD8B-FF853A59792B}">
      <text>
        <t>[Threaded comment]
Your version of Excel allows you to read this threaded comment; however, any edits to it will get removed if the file is opened in a newer version of Excel. Learn more: https://go.microsoft.com/fwlink/?linkid=870924
Comment:
    31 de others y 209 aun no relacionados con consumos</t>
      </text>
    </comment>
    <comment ref="BC193" authorId="104" shapeId="0" xr:uid="{5BF1A619-127A-4E1D-8386-399BE3D5DA0F}">
      <text>
        <t>[Threaded comment]
Your version of Excel allows you to read this threaded comment; however, any edits to it will get removed if the file is opened in a newer version of Excel. Learn more: https://go.microsoft.com/fwlink/?linkid=870924
Comment:
    29 uso off label + 19 diferencia</t>
      </text>
    </comment>
    <comment ref="AW249" authorId="105" shapeId="0" xr:uid="{2504CB6B-3B3B-4533-B5FF-55ED3E36D7CC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574 Adulto Apartado
Dr. Duque</t>
        </r>
      </text>
    </comment>
    <comment ref="AW250" authorId="105" shapeId="0" xr:uid="{E925A20F-EC08-4B26-A311-03F7A5A36F29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4 pacientes 
63 Adulto Bogota Perdomo (Alergia FIX) (140mg mes)
609 Adulto Bogota Perdomo (160mg mes)
33 Ped Pereira Portilla (380mg mes)
36 Ped Pereira Portilla (60mg-mes)</t>
        </r>
      </text>
    </comment>
    <comment ref="AW256" authorId="105" shapeId="0" xr:uid="{B49D75CE-7B84-4BF9-9CF7-C67B4D1594DB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620 Mailen Gonzalez  Bmanga - tuvo cx requiere manejo ambulatorio 
</t>
        </r>
      </text>
    </comment>
    <comment ref="AW260" authorId="105" shapeId="0" xr:uid="{C94825A3-5D79-4F0B-A068-54C239D1BDD4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90 Dr. Felix Gonzalez Adulto -  72mg
</t>
        </r>
      </text>
    </comment>
    <comment ref="AW272" authorId="105" shapeId="0" xr:uid="{29A38FBD-AB62-4A33-9636-DA7E2A53CE71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3 pacientes 
15 Adulto Dr. Jaramillo Tunja - 91 mg 
95 Adulto Dr. Jaramillo unja - 91 mg 
399 Adulto Dr. Jose Domingo Torres Medellin 84 mg </t>
        </r>
      </text>
    </comment>
    <comment ref="AW282" authorId="105" shapeId="0" xr:uid="{9D13D324-18EB-4EBA-9A6F-FF540FB17B2B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406 Ped - Tarud /Vitalis- Bquilla 
</t>
        </r>
      </text>
    </comment>
    <comment ref="AW294" authorId="105" shapeId="0" xr:uid="{507C1380-7BF3-4660-A7A1-2199051D25E1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W300" authorId="105" shapeId="0" xr:uid="{241B82D7-9AB8-479C-9C7D-03B8E68F2578}">
      <text>
        <r>
          <rPr>
            <b/>
            <sz val="9"/>
            <color indexed="81"/>
            <rFont val="Tahoma"/>
            <family val="2"/>
          </rPr>
          <t xml:space="preserve">GMCN (Natalia Gomez Calero):
</t>
        </r>
        <r>
          <rPr>
            <sz val="9"/>
            <color indexed="81"/>
            <rFont val="Tahoma"/>
            <family val="2"/>
          </rPr>
          <t xml:space="preserve">2 pacientes 
101 Jimmy Lagos 15-20mg intermitente
464 Mauricio Cortes 1mg
</t>
        </r>
      </text>
    </comment>
    <comment ref="AW317" authorId="105" shapeId="0" xr:uid="{32053AC8-F1EE-49AA-91BD-B82B360E0382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625 Linares CHWIA</t>
        </r>
      </text>
    </comment>
    <comment ref="AW355" authorId="105" shapeId="0" xr:uid="{CADB4DBE-2475-46DA-BF48-4358EFADC475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2 pacientes
303 Ped Fabio Molina Valledupar ppx 49+ od 4mg 
524 Adulto Felix Gonzalez Valledupar 26mg</t>
        </r>
      </text>
    </comment>
    <comment ref="AW366" authorId="105" shapeId="0" xr:uid="{C6A62FCA-7FCD-4DC6-AD5C-0D76732CA7D5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2 pacientes 
468 Ped Ayslin Gonzalez Monteria 13mg od
626 Adulto Rocio Fontalvo Ctgena 27mg od
</t>
        </r>
      </text>
    </comment>
    <comment ref="BB366" authorId="106" shapeId="0" xr:uid="{BB6F5259-8A70-4073-9365-AE7801609CD5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LADB</t>
      </text>
    </comment>
    <comment ref="BB439" authorId="107" shapeId="0" xr:uid="{B730301B-8672-4645-83FE-230E9E33FDB3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PMCE</t>
      </text>
    </comment>
    <comment ref="AW446" authorId="105" shapeId="0" xr:uid="{4A887FA5-7823-4324-B75A-82798A329F9A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60 devolucion por no uso en FVL</t>
        </r>
      </text>
    </comment>
    <comment ref="BB449" authorId="108" shapeId="0" xr:uid="{8ED24F0F-F5EA-4FFD-95F9-397642EECB3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ZMGQ</t>
      </text>
    </comment>
    <comment ref="AW454" authorId="105" shapeId="0" xr:uid="{1BC68DC9-464C-43D8-A994-660634DD1F39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Fundacion CardioInfantil
</t>
        </r>
      </text>
    </comment>
    <comment ref="AW504" authorId="105" shapeId="0" xr:uid="{31BF2491-6193-48A5-96A9-0C6109CB3742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60mg CHWI Hemlibra
28mg CHWI</t>
        </r>
      </text>
    </comment>
    <comment ref="BB504" authorId="109" shapeId="0" xr:uid="{EFD6472D-7041-4078-AF9A-C999F64A9853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ICNE</t>
      </text>
    </comment>
    <comment ref="BB547" authorId="110" shapeId="0" xr:uid="{7F424DC6-B4F1-47AA-AD66-70D366296FC6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ICNE</t>
      </text>
    </comment>
    <comment ref="AY559" authorId="111" shapeId="0" xr:uid="{8476E7F1-D5F8-42B0-8B28-D3546135A5E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ZMGQ</t>
      </text>
    </comment>
    <comment ref="A602" authorId="112" shapeId="0" xr:uid="{A4AA16CE-E50E-483B-8B49-C43224BAE035}">
      <text>
        <t>[Threaded comment]
Your version of Excel allows you to read this threaded comment; however, any edits to it will get removed if the file is opened in a newer version of Excel. Learn more: https://go.microsoft.com/fwlink/?linkid=870924
Comment:
    Grupo DAO</t>
      </text>
    </comment>
    <comment ref="A671" authorId="113" shapeId="0" xr:uid="{BC7A8836-741D-4483-948A-2499F671015A}">
      <text>
        <t>[Threaded comment]
Your version of Excel allows you to read this threaded comment; however, any edits to it will get removed if the file is opened in a newer version of Excel. Learn more: https://go.microsoft.com/fwlink/?linkid=870924
Comment:
    Grupo DAO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tc={DC22D171-EC81-4BF6-B53C-73D22C9DA209}</author>
    <author>tc={5D3B8D8D-C8FE-492C-8BC6-699FAD57A7AC}</author>
    <author>tc={7CFC8FA8-F9AB-42E6-A320-3650997C9653}</author>
    <author>tc={942CBA57-8208-4320-9AAA-8461E1B69D07}</author>
    <author>tc={8BAAE3C5-2A29-49CF-A36F-9B5DDA66B0A7}</author>
    <author>tc={7039F44F-989A-49BC-B7F0-502433000103}</author>
    <author>tc={3C7B364F-7AF3-4650-8B97-62160DABE524}</author>
    <author>GMCN (Natalia Gomez Calero)</author>
    <author>tc={FFA0470C-D43E-4804-8414-EFE75693128C}</author>
    <author>tc={451551F4-1CC2-49F1-921E-1422B3D8D8B3}</author>
    <author>tc={49328033-6AEB-4847-B655-FE1D287E075B}</author>
    <author>tc={9A4833F4-9E3E-40FD-ACFB-568764CB1EF3}</author>
    <author>tc={D31A3FE5-1C87-4BB1-8ED3-8B004E491EE1}</author>
    <author>tc={4330894F-7C35-435D-99F2-72EA464F46D0}</author>
    <author>tc={54A7961E-A58D-4B6D-A7E7-1C0C367C3C2A}</author>
    <author>tc={448FD55C-CF02-4D85-BD75-08B47272E832}</author>
  </authors>
  <commentList>
    <comment ref="DN90" authorId="0" shapeId="0" xr:uid="{DC22D171-EC81-4BF6-B53C-73D22C9DA209}">
      <text>
        <t>[Threaded comment]
Your version of Excel allows you to read this threaded comment; however, any edits to it will get removed if the file is opened in a newer version of Excel. Learn more: https://go.microsoft.com/fwlink/?linkid=870924
Comment:
    feb, mayo y junio</t>
      </text>
    </comment>
    <comment ref="A135" authorId="1" shapeId="0" xr:uid="{5D3B8D8D-C8FE-492C-8BC6-699FAD57A7AC}">
      <text>
        <t>[Threaded comment]
Your version of Excel allows you to read this threaded comment; however, any edits to it will get removed if the file is opened in a newer version of Excel. Learn more: https://go.microsoft.com/fwlink/?linkid=870924
Comment:
    somos segunda linea</t>
      </text>
    </comment>
    <comment ref="AU161" authorId="2" shapeId="0" xr:uid="{7CFC8FA8-F9AB-42E6-A320-3650997C9653}">
      <text>
        <t>[Threaded comment]
Your version of Excel allows you to read this threaded comment; however, any edits to it will get removed if the file is opened in a newer version of Excel. Learn more: https://go.microsoft.com/fwlink/?linkid=870924
Comment:
    40 mg que van para el siguiente mesde disfarma</t>
      </text>
    </comment>
    <comment ref="AP162" authorId="3" shapeId="0" xr:uid="{942CBA57-8208-4320-9AAA-8461E1B69D07}">
      <text>
        <t>[Threaded comment]
Your version of Excel allows you to read this threaded comment; however, any edits to it will get removed if the file is opened in a newer version of Excel. Learn more: https://go.microsoft.com/fwlink/?linkid=870924
Comment:
    3 cirugias Ortopedicas (Rodilla, tobillo)</t>
      </text>
    </comment>
    <comment ref="AP163" authorId="4" shapeId="0" xr:uid="{8BAAE3C5-2A29-49CF-A36F-9B5DDA66B0A7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ajusto profilaxis para arriba</t>
      </text>
    </comment>
    <comment ref="AW173" authorId="5" shapeId="0" xr:uid="{7039F44F-989A-49BC-B7F0-502433000103}">
      <text>
        <t>[Threaded comment]
Your version of Excel allows you to read this threaded comment; however, any edits to it will get removed if the file is opened in a newer version of Excel. Learn more: https://go.microsoft.com/fwlink/?linkid=870924
Comment:
    31 de others y 209 aun no relacionados con consumos</t>
      </text>
    </comment>
    <comment ref="AZ173" authorId="6" shapeId="0" xr:uid="{3C7B364F-7AF3-4650-8B97-62160DABE524}">
      <text>
        <t>[Threaded comment]
Your version of Excel allows you to read this threaded comment; however, any edits to it will get removed if the file is opened in a newer version of Excel. Learn more: https://go.microsoft.com/fwlink/?linkid=870924
Comment:
    29 uso off label + 19 diferencia</t>
      </text>
    </comment>
    <comment ref="AT225" authorId="7" shapeId="0" xr:uid="{74807B07-B2BC-4018-BFB9-B5FCFCB6F29F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574 Adulto Apartado
Dr. Duque</t>
        </r>
      </text>
    </comment>
    <comment ref="AT226" authorId="7" shapeId="0" xr:uid="{3050A3BB-C98C-47DD-A191-C4E44AE5BE70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4 pacientes 
63 Adulto Bogota Perdomo (Alergia FIX) (140mg mes)
609 Adulto Bogota Perdomo (160mg mes)
33 Ped Pereira Portilla (380mg mes)
36 Ped Pereira Portilla (60mg-mes)</t>
        </r>
      </text>
    </comment>
    <comment ref="AT232" authorId="7" shapeId="0" xr:uid="{6730CE82-4C89-44B8-8F44-8F0B601DA024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620 Mailen Gonzalez  Bmanga - tuvo cx requiere manejo ambulatorio 
</t>
        </r>
      </text>
    </comment>
    <comment ref="AT236" authorId="7" shapeId="0" xr:uid="{346C3409-34C0-4191-A1B9-B4141429D440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90 Dr. Felix Gonzalez Adulto -  72mg
</t>
        </r>
      </text>
    </comment>
    <comment ref="AT248" authorId="7" shapeId="0" xr:uid="{61231041-7B5C-40F7-AD3A-557EECD27925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3 pacientes 
15 Adulto Dr. Jaramillo Tunja - 91 mg 
95 Adulto Dr. Jaramillo unja - 91 mg 
399 Adulto Dr. Jose Domingo Torres Medellin 84 mg </t>
        </r>
      </text>
    </comment>
    <comment ref="AT258" authorId="7" shapeId="0" xr:uid="{81A066EF-3E08-4DD7-9FD5-6D8DB7E0B200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406 Ped - Tarud /Vitalis- Bquilla 
</t>
        </r>
      </text>
    </comment>
    <comment ref="AT270" authorId="7" shapeId="0" xr:uid="{9C4E1187-A52E-490F-820E-CA57D1D5380B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T276" authorId="7" shapeId="0" xr:uid="{3CCD3D5B-E60F-4B86-BB56-50B179AAFC8E}">
      <text>
        <r>
          <rPr>
            <b/>
            <sz val="9"/>
            <color indexed="81"/>
            <rFont val="Tahoma"/>
            <family val="2"/>
          </rPr>
          <t xml:space="preserve">GMCN (Natalia Gomez Calero):
</t>
        </r>
        <r>
          <rPr>
            <sz val="9"/>
            <color indexed="81"/>
            <rFont val="Tahoma"/>
            <family val="2"/>
          </rPr>
          <t xml:space="preserve">2 pacientes 
101 Jimmy Lagos 15-20mg intermitente
464 Mauricio Cortes 1mg
</t>
        </r>
      </text>
    </comment>
    <comment ref="AT293" authorId="7" shapeId="0" xr:uid="{FC223323-85E9-4DA4-A865-D404FFFED44D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625 Linares CHWIA</t>
        </r>
      </text>
    </comment>
    <comment ref="AT331" authorId="7" shapeId="0" xr:uid="{B1A290C0-7457-407A-B137-96A00F3EB502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2 pacientes
303 Ped Fabio Molina Valledupar ppx 49+ od 4mg 
524 Adulto Felix Gonzalez Valledupar 26mg</t>
        </r>
      </text>
    </comment>
    <comment ref="AT342" authorId="7" shapeId="0" xr:uid="{88E05967-96EB-4C99-ACE9-17160C47A1BD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2 pacientes 
468 Ped Ayslin Gonzalez Monteria 13mg od
626 Adulto Rocio Fontalvo Ctgena 27mg od
</t>
        </r>
      </text>
    </comment>
    <comment ref="AY342" authorId="8" shapeId="0" xr:uid="{FFA0470C-D43E-4804-8414-EFE75693128C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LADB</t>
      </text>
    </comment>
    <comment ref="AY415" authorId="9" shapeId="0" xr:uid="{451551F4-1CC2-49F1-921E-1422B3D8D8B3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PMCE</t>
      </text>
    </comment>
    <comment ref="AT422" authorId="7" shapeId="0" xr:uid="{28E4EB85-3E7E-4A5A-BFA1-1FE0738AF5F3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60 devolucion por no uso en FVL</t>
        </r>
      </text>
    </comment>
    <comment ref="AY425" authorId="10" shapeId="0" xr:uid="{49328033-6AEB-4847-B655-FE1D287E075B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ZMGQ</t>
      </text>
    </comment>
    <comment ref="AT430" authorId="7" shapeId="0" xr:uid="{EE06EE8C-AC2C-4E54-8A71-4D8585716936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Fundacion CardioInfantil
</t>
        </r>
      </text>
    </comment>
    <comment ref="AT491" authorId="7" shapeId="0" xr:uid="{6F97C406-EFA0-497D-AE18-FC762D3B03F4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60mg CHWI Hemlibra
28mg CHWI</t>
        </r>
      </text>
    </comment>
    <comment ref="AY491" authorId="11" shapeId="0" xr:uid="{9A4833F4-9E3E-40FD-ACFB-568764CB1EF3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ICNE</t>
      </text>
    </comment>
    <comment ref="AY534" authorId="12" shapeId="0" xr:uid="{D31A3FE5-1C87-4BB1-8ED3-8B004E491EE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ICNE</t>
      </text>
    </comment>
    <comment ref="AV546" authorId="13" shapeId="0" xr:uid="{4330894F-7C35-435D-99F2-72EA464F46D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ZMGQ</t>
      </text>
    </comment>
    <comment ref="A589" authorId="14" shapeId="0" xr:uid="{54A7961E-A58D-4B6D-A7E7-1C0C367C3C2A}">
      <text>
        <t>[Threaded comment]
Your version of Excel allows you to read this threaded comment; however, any edits to it will get removed if the file is opened in a newer version of Excel. Learn more: https://go.microsoft.com/fwlink/?linkid=870924
Comment:
    Grupo DAO</t>
      </text>
    </comment>
    <comment ref="A655" authorId="15" shapeId="0" xr:uid="{448FD55C-CF02-4D85-BD75-08B47272E832}">
      <text>
        <t>[Threaded comment]
Your version of Excel allows you to read this threaded comment; however, any edits to it will get removed if the file is opened in a newer version of Excel. Learn more: https://go.microsoft.com/fwlink/?linkid=870924
Comment:
    Grupo DAO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tc={0FAAE3DD-0578-4FE5-B4A7-8C3B049E1D9D}</author>
    <author>tc={494E51BD-8CCA-4C3C-A72D-4A5F7F3A97FE}</author>
    <author>tc={E7FC63D2-937B-46C5-9FD6-AADB444EF6BB}</author>
    <author>tc={9B7B700A-ABC3-4FAA-9E83-945184F96F9D}</author>
    <author>tc={DD2BC8A1-9947-4666-80D6-4D89DAC96B7D}</author>
    <author>tc={069AECA4-547F-4350-97AF-4BA0711E6BF8}</author>
    <author>tc={8ADA55A8-0E76-421A-B4DD-355277C468F4}</author>
    <author>tc={DF7708A7-14C4-4CEA-AD80-658985A2256A}</author>
    <author>tc={2D63D436-7368-47DB-B874-B44CB2129B94}</author>
    <author>tc={AE068F1D-AB1E-41C8-940A-68DBD447C38F}</author>
    <author>tc={056E8C3B-373D-4F38-9320-815C7B006024}</author>
    <author>tc={29EECB54-231A-4CD9-B3B9-973F01919E53}</author>
    <author>tc={6C5136F5-00F0-4E15-A7AE-E7E0DF361BBB}</author>
    <author>tc={15B5C335-4CC5-4604-86C3-AC8B46D68824}</author>
    <author>tc={898AD94C-59BA-4CAE-8071-E0B5620B30BB}</author>
    <author>tc={7C06C737-1F53-4999-B373-11462D48101C}</author>
    <author>tc={F309612F-BED7-4FB8-979A-4F3CA9DF835F}</author>
    <author>tc={C15A0AC7-5A7D-4246-A5F0-270BB698F354}</author>
    <author>tc={B2FA292C-33BE-4759-B236-2C7B0050D619}</author>
    <author>tc={33817507-90EE-4DA3-97E0-1D64457F986B}</author>
    <author>tc={EEE45E14-921E-4AC3-AFD8-3E790DC2F161}</author>
    <author>tc={6626E5D3-F63B-4308-BA60-77D9BC51740D}</author>
    <author>tc={8EDFC5CA-A060-4AA4-92AD-AB24EF65CF06}</author>
    <author>tc={3209F2BC-8CFF-45F3-9060-8FD952D6D2AD}</author>
    <author>tc={B4CCC291-3E4F-4255-98A9-156E95DB3731}</author>
    <author>tc={922E0400-BC52-4D9E-8777-7960C6976F4F}</author>
    <author>tc={A196C48C-756B-4D35-B99F-57892A5058E7}</author>
    <author>tc={8E438659-765D-41D4-B804-9AE9161B0444}</author>
    <author>tc={74D0CAA7-704E-4F3F-B34C-1CE5F0F66292}</author>
    <author>tc={469F9FDB-86D2-4CCC-A981-A3608BC82FB7}</author>
    <author>tc={F3516C40-1B7C-4FA7-A632-819C011D7AB9}</author>
    <author>tc={04A034B7-50D2-4CD9-B947-24C3769CFCCA}</author>
    <author>tc={1B9565EC-9E3B-410E-AA46-EC43B7A88C53}</author>
    <author>tc={4FAF740C-7C20-47F9-996B-A7E3FC5EF4EC}</author>
    <author>tc={5FBDFB81-81BA-4A97-8037-B058723736DC}</author>
    <author>tc={F02D665E-48C6-43C6-9C55-654BD59B0328}</author>
    <author>tc={C17A08BD-F379-482F-8863-323AAC01D9F7}</author>
    <author>tc={1C621A8F-CA11-4431-9407-BC50E5D4EAB6}</author>
    <author>tc={E4884D79-AAF6-4196-978A-E7D993456169}</author>
    <author>tc={DA9BB3D3-22CB-47B4-984D-6D57A3BD0B4D}</author>
    <author>tc={6DD8F1A5-26FB-4654-B80F-CB72866E6B24}</author>
    <author>tc={D530BFCA-2928-498D-986E-3DA449E3E1FD}</author>
    <author>tc={D9B8938C-C6F1-48C2-9DD6-72E62AB99E4C}</author>
    <author>tc={7FC5960D-C565-4FEC-B810-EBDA07A240EA}</author>
    <author>tc={DC966C54-0A52-4375-9426-ACBD425AE8ED}</author>
    <author>tc={6DE5CAA5-2259-4991-9037-7AC6101A3C33}</author>
    <author>tc={67D86CD9-9A45-4EA9-BE60-B3ABDF0CF926}</author>
    <author>tc={B052093D-9CAF-46AC-9F46-2952ED65EE8B}</author>
    <author>tc={541686D5-3786-4411-A9D0-8FF403D32C2A}</author>
    <author>tc={829CC6ED-6487-4176-A16B-32BB6C4AC835}</author>
    <author>tc={8EB36D17-0C5C-4EC3-8A08-66857B364417}</author>
    <author>tc={CFFA8FB7-2CD1-4D72-8628-B4CAD94E1B66}</author>
    <author>tc={9F7C021A-5BA1-4857-817C-91746A99234C}</author>
    <author>tc={09B6612A-9F43-4622-A4EE-9EA28E1CF206}</author>
    <author>tc={9CA1A752-41C4-46C8-8B20-F341E254C39C}</author>
    <author>tc={7DBC76C9-B359-4F25-9848-A855D5832B39}</author>
    <author>tc={3E51E1FB-60AA-45C2-9D04-B77A2E9B59AE}</author>
    <author>tc={DBDD9924-3BC1-4504-A7EA-4A34C5C1CFE8}</author>
    <author>tc={B22713E8-C200-4889-95D9-A7FD8A53954D}</author>
    <author>tc={498626D1-8B8F-4BC9-A753-557B3536FAA7}</author>
    <author>tc={2D620FBF-A2C3-4654-8A54-E82E25DA6222}</author>
    <author>tc={E2AF5796-D02E-4934-89F7-F9F751DFDEE7}</author>
    <author>tc={86072AAA-4534-47EB-8C86-49D77193E5A4}</author>
    <author>tc={3E377DFA-2912-4EDC-B361-01B923E07733}</author>
    <author>tc={E3E829BE-76E5-44C7-8DE5-4F1EDDC4219B}</author>
    <author>tc={19E067E5-03C1-4B7B-96F6-DF1A3AE46BBA}</author>
    <author>tc={EC228359-A36C-4BE5-946C-5B64D2439E94}</author>
    <author>tc={84D57562-6E04-414F-8DC7-CBC39CB3D3A4}</author>
    <author>tc={7DF25CFB-0022-4123-82C1-BDE697BD0BC4}</author>
    <author>tc={F47EA476-40E2-4422-A846-09B81C0C2708}</author>
    <author>tc={7137C637-BD50-480F-8BD2-1885F779EF8B}</author>
    <author>tc={B139C086-95C5-492D-8F51-1FDAB92CDCC3}</author>
    <author>tc={7C9C40FE-9F0C-4733-AED8-86EA8835D16E}</author>
    <author>tc={092AA8A6-D3DC-4C8A-A56B-E5B9224DD27A}</author>
    <author>tc={C60F1B3C-E994-4E72-9946-9467B1744EA4}</author>
    <author>tc={D31E9CD4-604B-4705-A926-FEC9BA388926}</author>
    <author>tc={469368A5-7209-4B09-9D28-6BA229F68078}</author>
    <author>tc={943F0D10-C279-45A9-B6BF-2F3038516E28}</author>
    <author>tc={E8F8B6A4-43E5-4C1A-8BB5-B974EA06CCEC}</author>
    <author>tc={0FA6DE4F-3752-45D1-98BE-2CA1E379F1B5}</author>
    <author>tc={7664D3D3-915F-46D2-84FC-1304008C592E}</author>
    <author>tc={30566CF1-13DD-449F-981B-04B905404192}</author>
    <author>tc={0849804B-5626-4925-BDD1-1B5FA6012034}</author>
    <author>tc={55EFCC1B-8272-4E10-A8CE-98FDFB1665BA}</author>
    <author>tc={CDD5CF4B-D3B8-470F-860A-CC9546EAD53F}</author>
    <author>tc={B48EBB58-9B2C-490E-8F24-8625B8C1E217}</author>
    <author>tc={2BBFD6AD-A5A9-46BF-8C72-95908A2E53FF}</author>
    <author>tc={F0994053-677B-4662-8EC2-3A2D0C3832E5}</author>
    <author>tc={C9316847-CA65-4BAB-9DAE-8F480FCA68CC}</author>
    <author>tc={3AEC498A-0383-4998-A4F1-31CBD231564D}</author>
    <author>tc={433D5DE4-954F-44CC-A042-0EC7C3E8A15F}</author>
    <author>tc={75A9A50A-465C-4CA4-9682-CCA7683EF3EA}</author>
    <author>tc={AF81DFDF-2FA6-40D5-BB40-00063EE688C0}</author>
    <author>tc={4F59F26A-8335-47C1-AF98-A0DF00056D64}</author>
    <author>tc={975E39B7-F4AE-48D9-BD29-EA35E3FE79A9}</author>
    <author>tc={A3F51789-2737-40DC-8CC0-CEFA795B28AE}</author>
    <author>tc={E2E84D94-432E-4CB3-88B1-0514BC3C2A02}</author>
    <author>tc={B29CEE63-FCD5-44E5-AC49-90543AD57A60}</author>
    <author>tc={61846718-2E63-4F07-8D34-0B5C52280EAC}</author>
    <author>tc={B67A40E4-2C88-499A-9B00-559591D93F41}</author>
    <author>tc={9BB2D199-322E-4545-A23D-BAF72B50C935}</author>
    <author>tc={02E236FB-F331-44A8-A128-A0DE9C036678}</author>
    <author>tc={2F434320-F134-4498-A81F-ADAFE655AC57}</author>
    <author>tc={842634E3-5B86-456C-BCED-6D326EE58924}</author>
    <author>tc={4D11A562-F3DF-4EF5-A55A-EE17602992F6}</author>
    <author>GMCN (Natalia Gomez Calero)</author>
    <author>tc={08BEE2AF-F5BF-4A6C-9362-4765FB390ACB}</author>
    <author>tc={7788B3E9-8F53-4D2C-808C-5855BD08AC26}</author>
    <author>tc={EF660FDA-28C2-439D-AE33-522C30F5DBCC}</author>
    <author>tc={37790324-FCD8-4ECD-8091-2F1C8FC5FBA9}</author>
    <author>tc={0CA80F33-A8FA-43B2-8529-FFF3B0731C4D}</author>
    <author>tc={921CE37E-2467-4174-BD20-821A2CEB9BF1}</author>
    <author>tc={3C784BA4-1D3B-4269-95CD-BA418CFC0550}</author>
    <author>tc={4DB92DDD-F84F-4FE8-BE40-79E06F0224D7}</author>
  </authors>
  <commentList>
    <comment ref="DS90" authorId="0" shapeId="0" xr:uid="{0FAAE3DD-0578-4FE5-B4A7-8C3B049E1D9D}">
      <text>
        <t>[Threaded comment]
Your version of Excel allows you to read this threaded comment; however, any edits to it will get removed if the file is opened in a newer version of Excel. Learn more: https://go.microsoft.com/fwlink/?linkid=870924
Comment:
    feb, mayo y junio</t>
      </text>
    </comment>
    <comment ref="A135" authorId="1" shapeId="0" xr:uid="{494E51BD-8CCA-4C3C-A72D-4A5F7F3A97FE}">
      <text>
        <t>[Threaded comment]
Your version of Excel allows you to read this threaded comment; however, any edits to it will get removed if the file is opened in a newer version of Excel. Learn more: https://go.microsoft.com/fwlink/?linkid=870924
Comment:
    somos segunda linea</t>
      </text>
    </comment>
    <comment ref="B159" authorId="2" shapeId="0" xr:uid="{E7FC63D2-937B-46C5-9FD6-AADB444EF6BB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O159" authorId="3" shapeId="0" xr:uid="{9B7B700A-ABC3-4FAA-9E83-945184F96F9D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P159" authorId="4" shapeId="0" xr:uid="{DD2BC8A1-9947-4666-80D6-4D89DAC96B7D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Q159" authorId="5" shapeId="0" xr:uid="{069AECA4-547F-4350-97AF-4BA0711E6BF8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R159" authorId="6" shapeId="0" xr:uid="{8ADA55A8-0E76-421A-B4DD-355277C468F4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S159" authorId="7" shapeId="0" xr:uid="{DF7708A7-14C4-4CEA-AD80-658985A2256A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T159" authorId="8" shapeId="0" xr:uid="{2D63D436-7368-47DB-B874-B44CB212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U159" authorId="9" shapeId="0" xr:uid="{AE068F1D-AB1E-41C8-940A-68DBD447C38F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V159" authorId="10" shapeId="0" xr:uid="{056E8C3B-373D-4F38-9320-815C7B006024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W159" authorId="11" shapeId="0" xr:uid="{29EECB54-231A-4CD9-B3B9-973F01919E53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X159" authorId="12" shapeId="0" xr:uid="{6C5136F5-00F0-4E15-A7AE-E7E0DF361BBB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Y159" authorId="13" shapeId="0" xr:uid="{15B5C335-4CC5-4604-86C3-AC8B46D68824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Z159" authorId="14" shapeId="0" xr:uid="{898AD94C-59BA-4CAE-8071-E0B5620B30BB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B159" authorId="15" shapeId="0" xr:uid="{7C06C737-1F53-4999-B373-11462D48101C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C159" authorId="16" shapeId="0" xr:uid="{F309612F-BED7-4FB8-979A-4F3CA9DF835F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D159" authorId="17" shapeId="0" xr:uid="{C15A0AC7-5A7D-4246-A5F0-270BB698F354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E159" authorId="18" shapeId="0" xr:uid="{B2FA292C-33BE-4759-B236-2C7B0050D619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F159" authorId="19" shapeId="0" xr:uid="{33817507-90EE-4DA3-97E0-1D64457F986B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G159" authorId="20" shapeId="0" xr:uid="{EEE45E14-921E-4AC3-AFD8-3E790DC2F161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H159" authorId="21" shapeId="0" xr:uid="{6626E5D3-F63B-4308-BA60-77D9BC51740D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I159" authorId="22" shapeId="0" xr:uid="{8EDFC5CA-A060-4AA4-92AD-AB24EF65CF06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J159" authorId="23" shapeId="0" xr:uid="{3209F2BC-8CFF-45F3-9060-8FD952D6D2AD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K159" authorId="24" shapeId="0" xr:uid="{B4CCC291-3E4F-4255-98A9-156E95DB3731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L159" authorId="25" shapeId="0" xr:uid="{922E0400-BC52-4D9E-8777-7960C6976F4F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M159" authorId="26" shapeId="0" xr:uid="{A196C48C-756B-4D35-B99F-57892A5058E7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O159" authorId="27" shapeId="0" xr:uid="{8E438659-765D-41D4-B804-9AE9161B0444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P159" authorId="28" shapeId="0" xr:uid="{74D0CAA7-704E-4F3F-B34C-1CE5F0F66292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Q159" authorId="29" shapeId="0" xr:uid="{469F9FDB-86D2-4CCC-A981-A3608BC82FB7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R159" authorId="30" shapeId="0" xr:uid="{F3516C40-1B7C-4FA7-A632-819C011D7AB9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S159" authorId="31" shapeId="0" xr:uid="{04A034B7-50D2-4CD9-B947-24C3769CFCCA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T159" authorId="32" shapeId="0" xr:uid="{1B9565EC-9E3B-410E-AA46-EC43B7A88C53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U159" authorId="33" shapeId="0" xr:uid="{4FAF740C-7C20-47F9-996B-A7E3FC5EF4EC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V159" authorId="34" shapeId="0" xr:uid="{5FBDFB81-81BA-4A97-8037-B058723736DC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W159" authorId="35" shapeId="0" xr:uid="{F02D665E-48C6-43C6-9C55-654BD59B0328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X159" authorId="36" shapeId="0" xr:uid="{C17A08BD-F379-482F-8863-323AAC01D9F7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Y159" authorId="37" shapeId="0" xr:uid="{1C621A8F-CA11-4431-9407-BC50E5D4EAB6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CZ159" authorId="38" shapeId="0" xr:uid="{E4884D79-AAF6-4196-978A-E7D993456169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B159" authorId="39" shapeId="0" xr:uid="{DA9BB3D3-22CB-47B4-984D-6D57A3BD0B4D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C159" authorId="40" shapeId="0" xr:uid="{6DD8F1A5-26FB-4654-B80F-CB72866E6B24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D159" authorId="41" shapeId="0" xr:uid="{D530BFCA-2928-498D-986E-3DA449E3E1FD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E159" authorId="42" shapeId="0" xr:uid="{D9B8938C-C6F1-48C2-9DD6-72E62AB99E4C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F159" authorId="43" shapeId="0" xr:uid="{7FC5960D-C565-4FEC-B810-EBDA07A240EA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G159" authorId="44" shapeId="0" xr:uid="{DC966C54-0A52-4375-9426-ACBD425AE8ED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H159" authorId="45" shapeId="0" xr:uid="{6DE5CAA5-2259-4991-9037-7AC6101A3C33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I159" authorId="46" shapeId="0" xr:uid="{67D86CD9-9A45-4EA9-BE60-B3ABDF0CF926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J159" authorId="47" shapeId="0" xr:uid="{B052093D-9CAF-46AC-9F46-2952ED65EE8B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K159" authorId="48" shapeId="0" xr:uid="{541686D5-3786-4411-A9D0-8FF403D32C2A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L159" authorId="49" shapeId="0" xr:uid="{829CC6ED-6487-4176-A16B-32BB6C4AC835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DM159" authorId="50" shapeId="0" xr:uid="{8EB36D17-0C5C-4EC3-8A08-66857B364417}">
      <text>
        <t>[Threaded comment]
Your version of Excel allows you to read this threaded comment; however, any edits to it will get removed if the file is opened in a newer version of Excel. Learn more: https://go.microsoft.com/fwlink/?linkid=870924
Comment:
    subregistro 0,7%</t>
      </text>
    </comment>
    <comment ref="B162" authorId="51" shapeId="0" xr:uid="{CFFA8FB7-2CD1-4D72-8628-B4CAD94E1B66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O162" authorId="52" shapeId="0" xr:uid="{9F7C021A-5BA1-4857-817C-91746A99234C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P162" authorId="53" shapeId="0" xr:uid="{09B6612A-9F43-4622-A4EE-9EA28E1CF206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Q162" authorId="54" shapeId="0" xr:uid="{9CA1A752-41C4-46C8-8B20-F341E254C39C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R162" authorId="55" shapeId="0" xr:uid="{7DBC76C9-B359-4F25-9848-A855D5832B39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S162" authorId="56" shapeId="0" xr:uid="{3E51E1FB-60AA-45C2-9D04-B77A2E9B59AE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T162" authorId="57" shapeId="0" xr:uid="{DBDD9924-3BC1-4504-A7EA-4A34C5C1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U162" authorId="58" shapeId="0" xr:uid="{B22713E8-C200-4889-95D9-A7FD8A53954D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V162" authorId="59" shapeId="0" xr:uid="{498626D1-8B8F-4BC9-A753-557B3536FAA7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W162" authorId="60" shapeId="0" xr:uid="{2D620FBF-A2C3-4654-8A54-E82E25DA6222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X162" authorId="61" shapeId="0" xr:uid="{E2AF5796-D02E-4934-89F7-F9F751DFDEE7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Y162" authorId="62" shapeId="0" xr:uid="{86072AAA-4534-47EB-8C86-49D77193E5A4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BZ162" authorId="63" shapeId="0" xr:uid="{3E377DFA-2912-4EDC-B361-01B923E07733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B162" authorId="64" shapeId="0" xr:uid="{E3E829BE-76E5-44C7-8DE5-4F1EDDC4219B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C162" authorId="65" shapeId="0" xr:uid="{19E067E5-03C1-4B7B-96F6-DF1A3AE46BBA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D162" authorId="66" shapeId="0" xr:uid="{EC228359-A36C-4BE5-946C-5B64D2439E94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E162" authorId="67" shapeId="0" xr:uid="{84D57562-6E04-414F-8DC7-CBC39CB3D3A4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F162" authorId="68" shapeId="0" xr:uid="{7DF25CFB-0022-4123-82C1-BDE697BD0BC4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G162" authorId="69" shapeId="0" xr:uid="{F47EA476-40E2-4422-A846-09B81C0C2708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H162" authorId="70" shapeId="0" xr:uid="{7137C637-BD50-480F-8BD2-1885F779EF8B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I162" authorId="71" shapeId="0" xr:uid="{B139C086-95C5-492D-8F51-1FDAB92CDCC3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J162" authorId="72" shapeId="0" xr:uid="{7C9C40FE-9F0C-4733-AED8-86EA8835D16E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K162" authorId="73" shapeId="0" xr:uid="{092AA8A6-D3DC-4C8A-A56B-E5B9224DD27A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L162" authorId="74" shapeId="0" xr:uid="{C60F1B3C-E994-4E72-9946-9467B1744EA4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M162" authorId="75" shapeId="0" xr:uid="{D31E9CD4-604B-4705-A926-FEC9BA388926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O162" authorId="76" shapeId="0" xr:uid="{469368A5-7209-4B09-9D28-6BA229F68078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P162" authorId="77" shapeId="0" xr:uid="{943F0D10-C279-45A9-B6BF-2F3038516E28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Q162" authorId="78" shapeId="0" xr:uid="{E8F8B6A4-43E5-4C1A-8BB5-B974EA06CCEC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R162" authorId="79" shapeId="0" xr:uid="{0FA6DE4F-3752-45D1-98BE-2CA1E379F1B5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S162" authorId="80" shapeId="0" xr:uid="{7664D3D3-915F-46D2-84FC-1304008C592E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T162" authorId="81" shapeId="0" xr:uid="{30566CF1-13DD-449F-981B-04B905404192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U162" authorId="82" shapeId="0" xr:uid="{0849804B-5626-4925-BDD1-1B5FA6012034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V162" authorId="83" shapeId="0" xr:uid="{55EFCC1B-8272-4E10-A8CE-98FDFB1665BA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W162" authorId="84" shapeId="0" xr:uid="{CDD5CF4B-D3B8-470F-860A-CC9546EAD53F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X162" authorId="85" shapeId="0" xr:uid="{B48EBB58-9B2C-490E-8F24-8625B8C1E217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Y162" authorId="86" shapeId="0" xr:uid="{2BBFD6AD-A5A9-46BF-8C72-95908A2E53FF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CZ162" authorId="87" shapeId="0" xr:uid="{F0994053-677B-4662-8EC2-3A2D0C3832E5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B162" authorId="88" shapeId="0" xr:uid="{C9316847-CA65-4BAB-9DAE-8F480FCA68CC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C162" authorId="89" shapeId="0" xr:uid="{3AEC498A-0383-4998-A4F1-31CBD231564D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D162" authorId="90" shapeId="0" xr:uid="{433D5DE4-954F-44CC-A042-0EC7C3E8A15F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E162" authorId="91" shapeId="0" xr:uid="{75A9A50A-465C-4CA4-9682-CCA7683E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F162" authorId="92" shapeId="0" xr:uid="{AF81DFDF-2FA6-40D5-BB40-00063EE688C0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G162" authorId="93" shapeId="0" xr:uid="{4F59F26A-8335-47C1-AF98-A0DF00056D64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H162" authorId="94" shapeId="0" xr:uid="{975E39B7-F4AE-48D9-BD29-EA35E3FE79A9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I162" authorId="95" shapeId="0" xr:uid="{A3F51789-2737-40DC-8CC0-CEFA795B28AE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J162" authorId="96" shapeId="0" xr:uid="{E2E84D94-432E-4CB3-88B1-0514BC3C2A02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K162" authorId="97" shapeId="0" xr:uid="{B29CEE63-FCD5-44E5-AC49-90543AD57A60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L162" authorId="98" shapeId="0" xr:uid="{61846718-2E63-4F07-8D34-0B5C52280EAC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DM162" authorId="99" shapeId="0" xr:uid="{B67A40E4-2C88-499A-9B00-559591D93F41}">
      <text>
        <t>[Threaded comment]
Your version of Excel allows you to read this threaded comment; however, any edits to it will get removed if the file is opened in a newer version of Excel. Learn more: https://go.microsoft.com/fwlink/?linkid=870924
Comment:
    dispeción geografica</t>
      </text>
    </comment>
    <comment ref="AX178" authorId="100" shapeId="0" xr:uid="{9BB2D199-322E-4545-A23D-BAF72B50C935}">
      <text>
        <t>[Threaded comment]
Your version of Excel allows you to read this threaded comment; however, any edits to it will get removed if the file is opened in a newer version of Excel. Learn more: https://go.microsoft.com/fwlink/?linkid=870924
Comment:
    40 mg que van para el siguiente mesde disfarma</t>
      </text>
    </comment>
    <comment ref="AS179" authorId="101" shapeId="0" xr:uid="{02E236FB-F331-44A8-A128-A0DE9C036678}">
      <text>
        <t>[Threaded comment]
Your version of Excel allows you to read this threaded comment; however, any edits to it will get removed if the file is opened in a newer version of Excel. Learn more: https://go.microsoft.com/fwlink/?linkid=870924
Comment:
    3 cirugias Ortopedicas (Rodilla, tobillo)</t>
      </text>
    </comment>
    <comment ref="AS180" authorId="102" shapeId="0" xr:uid="{2F434320-F134-4498-A81F-ADAFE655AC57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ajusto profilaxis para arriba</t>
      </text>
    </comment>
    <comment ref="AZ193" authorId="103" shapeId="0" xr:uid="{842634E3-5B86-456C-BCED-6D326EE58924}">
      <text>
        <t>[Threaded comment]
Your version of Excel allows you to read this threaded comment; however, any edits to it will get removed if the file is opened in a newer version of Excel. Learn more: https://go.microsoft.com/fwlink/?linkid=870924
Comment:
    31 de others y 209 aun no relacionados con consumos</t>
      </text>
    </comment>
    <comment ref="BC193" authorId="104" shapeId="0" xr:uid="{4D11A562-F3DF-4EF5-A55A-EE17602992F6}">
      <text>
        <t>[Threaded comment]
Your version of Excel allows you to read this threaded comment; however, any edits to it will get removed if the file is opened in a newer version of Excel. Learn more: https://go.microsoft.com/fwlink/?linkid=870924
Comment:
    29 uso off label + 19 diferencia</t>
      </text>
    </comment>
    <comment ref="AW249" authorId="105" shapeId="0" xr:uid="{B3608BE3-7D6F-4F82-BA3A-52190EC2F951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574 Adulto Apartado
Dr. Duque</t>
        </r>
      </text>
    </comment>
    <comment ref="AW250" authorId="105" shapeId="0" xr:uid="{D132C4E2-F31E-4651-86D6-DBCBA9B0D492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4 pacientes 
63 Adulto Bogota Perdomo (Alergia FIX) (140mg mes)
609 Adulto Bogota Perdomo (160mg mes)
33 Ped Pereira Portilla (380mg mes)
36 Ped Pereira Portilla (60mg-mes)</t>
        </r>
      </text>
    </comment>
    <comment ref="AW256" authorId="105" shapeId="0" xr:uid="{8B628CBC-2E9D-4E81-9EC6-E4650C112C34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620 Mailen Gonzalez  Bmanga - tuvo cx requiere manejo ambulatorio 
</t>
        </r>
      </text>
    </comment>
    <comment ref="AW260" authorId="105" shapeId="0" xr:uid="{DAE3F1BA-3403-43A6-9980-8003EB350B7D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90 Dr. Felix Gonzalez Adulto -  72mg
</t>
        </r>
      </text>
    </comment>
    <comment ref="AW272" authorId="105" shapeId="0" xr:uid="{65A624F0-6637-4CA8-92F5-4C4DC58F66C2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3 pacientes 
15 Adulto Dr. Jaramillo Tunja - 91 mg 
95 Adulto Dr. Jaramillo unja - 91 mg 
399 Adulto Dr. Jose Domingo Torres Medellin 84 mg </t>
        </r>
      </text>
    </comment>
    <comment ref="AW282" authorId="105" shapeId="0" xr:uid="{F4374B09-0D92-4E22-935C-90CC235EB3F3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406 Ped - Tarud /Vitalis- Bquilla 
</t>
        </r>
      </text>
    </comment>
    <comment ref="AW294" authorId="105" shapeId="0" xr:uid="{B300BE51-93C7-4003-A957-B9DBE9F9E4D0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W300" authorId="105" shapeId="0" xr:uid="{E9F093E6-5BBC-4C06-A67B-9A49FA156763}">
      <text>
        <r>
          <rPr>
            <b/>
            <sz val="9"/>
            <color indexed="81"/>
            <rFont val="Tahoma"/>
            <family val="2"/>
          </rPr>
          <t xml:space="preserve">GMCN (Natalia Gomez Calero):
</t>
        </r>
        <r>
          <rPr>
            <sz val="9"/>
            <color indexed="81"/>
            <rFont val="Tahoma"/>
            <family val="2"/>
          </rPr>
          <t xml:space="preserve">2 pacientes 
101 Jimmy Lagos 15-20mg intermitente
464 Mauricio Cortes 1mg
</t>
        </r>
      </text>
    </comment>
    <comment ref="AW317" authorId="105" shapeId="0" xr:uid="{C87E0F62-D247-4268-A92B-3753A3B14AA6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625 Linares CHWIA</t>
        </r>
      </text>
    </comment>
    <comment ref="AW355" authorId="105" shapeId="0" xr:uid="{6910D027-299E-469C-8159-EB2D33AE60BB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2 pacientes
303 Ped Fabio Molina Valledupar ppx 49+ od 4mg 
524 Adulto Felix Gonzalez Valledupar 26mg</t>
        </r>
      </text>
    </comment>
    <comment ref="AW366" authorId="105" shapeId="0" xr:uid="{33296CA3-BB11-4B3C-9A71-6D0B1E5AEE4C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2 pacientes 
468 Ped Ayslin Gonzalez Monteria 13mg od
626 Adulto Rocio Fontalvo Ctgena 27mg od
</t>
        </r>
      </text>
    </comment>
    <comment ref="BB366" authorId="106" shapeId="0" xr:uid="{08BEE2AF-F5BF-4A6C-9362-4765FB390ACB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LADB</t>
      </text>
    </comment>
    <comment ref="BB439" authorId="107" shapeId="0" xr:uid="{7788B3E9-8F53-4D2C-808C-5855BD08AC26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PMCE</t>
      </text>
    </comment>
    <comment ref="AW446" authorId="105" shapeId="0" xr:uid="{BB4BD300-D109-4B45-94B1-8F8273B6C0DE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60 devolucion por no uso en FVL</t>
        </r>
      </text>
    </comment>
    <comment ref="BB449" authorId="108" shapeId="0" xr:uid="{EF660FDA-28C2-439D-AE33-522C30F5DBCC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ZMGQ</t>
      </text>
    </comment>
    <comment ref="AW454" authorId="105" shapeId="0" xr:uid="{196AEF59-F066-4F88-AF08-0003FFCBD470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Fundacion CardioInfantil
</t>
        </r>
      </text>
    </comment>
    <comment ref="AW504" authorId="105" shapeId="0" xr:uid="{AA5092CD-311C-4853-965A-16EB33CB066B}">
      <text>
        <r>
          <rPr>
            <b/>
            <sz val="9"/>
            <color indexed="81"/>
            <rFont val="Tahoma"/>
            <family val="2"/>
          </rPr>
          <t>GMCN (Natalia Gomez Calero):</t>
        </r>
        <r>
          <rPr>
            <sz val="9"/>
            <color indexed="81"/>
            <rFont val="Tahoma"/>
            <family val="2"/>
          </rPr>
          <t xml:space="preserve">
60mg CHWI Hemlibra
28mg CHWI</t>
        </r>
      </text>
    </comment>
    <comment ref="BB504" authorId="109" shapeId="0" xr:uid="{37790324-FCD8-4ECD-8091-2F1C8FC5FBA9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ICNE</t>
      </text>
    </comment>
    <comment ref="BB547" authorId="110" shapeId="0" xr:uid="{0CA80F33-A8FA-43B2-8529-FFF3B0731C4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ICNE</t>
      </text>
    </comment>
    <comment ref="AY559" authorId="111" shapeId="0" xr:uid="{921CE37E-2467-4174-BD20-821A2CEB9BF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Consumos ZMGQ</t>
      </text>
    </comment>
    <comment ref="A602" authorId="112" shapeId="0" xr:uid="{3C784BA4-1D3B-4269-95CD-BA418CFC0550}">
      <text>
        <t>[Threaded comment]
Your version of Excel allows you to read this threaded comment; however, any edits to it will get removed if the file is opened in a newer version of Excel. Learn more: https://go.microsoft.com/fwlink/?linkid=870924
Comment:
    Grupo DAO</t>
      </text>
    </comment>
    <comment ref="A671" authorId="113" shapeId="0" xr:uid="{4DB92DDD-F84F-4FE8-BE40-79E06F0224D7}">
      <text>
        <t>[Threaded comment]
Your version of Excel allows you to read this threaded comment; however, any edits to it will get removed if the file is opened in a newer version of Excel. Learn more: https://go.microsoft.com/fwlink/?linkid=870924
Comment:
    Grupo DAO</t>
      </text>
    </comment>
  </commentList>
</comments>
</file>

<file path=xl/sharedStrings.xml><?xml version="1.0" encoding="utf-8"?>
<sst xmlns="http://schemas.openxmlformats.org/spreadsheetml/2006/main" count="4411" uniqueCount="368">
  <si>
    <t xml:space="preserve">id  </t>
  </si>
  <si>
    <t xml:space="preserve">date_spec </t>
  </si>
  <si>
    <t xml:space="preserve">use_type </t>
  </si>
  <si>
    <t xml:space="preserve">volume  </t>
  </si>
  <si>
    <t xml:space="preserve">brand_name </t>
  </si>
  <si>
    <t xml:space="preserve">uom_code </t>
  </si>
  <si>
    <t xml:space="preserve">version_type </t>
  </si>
  <si>
    <t>Analisis Demandas 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</si>
  <si>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</si>
  <si>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</si>
  <si>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</si>
  <si>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</si>
  <si>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</si>
  <si>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</si>
  <si>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</si>
  <si>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</si>
  <si>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</si>
  <si>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</si>
  <si>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</si>
  <si>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</si>
  <si>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2019</t>
  </si>
  <si>
    <t>Total 2020</t>
  </si>
  <si>
    <t>Total 2021</t>
  </si>
  <si>
    <t>FY</t>
  </si>
  <si>
    <t>Total 2023</t>
  </si>
  <si>
    <t>Total 2024</t>
  </si>
  <si>
    <t>Total 2025</t>
  </si>
  <si>
    <t>Total 2026</t>
  </si>
  <si>
    <t>Total 2027</t>
  </si>
  <si>
    <t>FY19</t>
  </si>
  <si>
    <t>FY20</t>
  </si>
  <si>
    <t>YtY</t>
  </si>
  <si>
    <t>FY21</t>
  </si>
  <si>
    <t>FY22</t>
  </si>
  <si>
    <t>FY23</t>
  </si>
  <si>
    <t>FY24</t>
  </si>
  <si>
    <t>FY25</t>
  </si>
  <si>
    <t>FY26</t>
  </si>
  <si>
    <t>FY27</t>
  </si>
  <si>
    <t>Peso</t>
  </si>
  <si>
    <t>Dosis (mcg)</t>
  </si>
  <si>
    <t>Frecuencia</t>
  </si>
  <si>
    <t>Total mg</t>
  </si>
  <si>
    <t>Incidencia Pacientes BTB</t>
  </si>
  <si>
    <t xml:space="preserve">Pt BTB mes </t>
  </si>
  <si>
    <t>Total BTB mg</t>
  </si>
  <si>
    <t>Incidencia High Bleeders</t>
  </si>
  <si>
    <t xml:space="preserve">Pt Nuevo mes </t>
  </si>
  <si>
    <t>Total Nuevo mg</t>
  </si>
  <si>
    <t>Incidencia Med Bleeders</t>
  </si>
  <si>
    <t>Incidencia Low Bleeders</t>
  </si>
  <si>
    <t>Otros Sangrados</t>
  </si>
  <si>
    <t>CHwI A OnD</t>
  </si>
  <si>
    <t>Analisis CHwI B</t>
  </si>
  <si>
    <t>Pacientes</t>
  </si>
  <si>
    <t>CHwI B PPX</t>
  </si>
  <si>
    <t>CHwI B OnD</t>
  </si>
  <si>
    <t>Total mg OnD High Bleeder</t>
  </si>
  <si>
    <t>Total mg OnD Avg. Bleeder</t>
  </si>
  <si>
    <t>Total CHwI B</t>
  </si>
  <si>
    <t>Analisis Cx A</t>
  </si>
  <si>
    <t>Dosis</t>
  </si>
  <si>
    <t>Frceuencia</t>
  </si>
  <si>
    <t>Procedmientos Mayores</t>
  </si>
  <si>
    <t>Total Mg</t>
  </si>
  <si>
    <t>Procedmientos Menores</t>
  </si>
  <si>
    <t>Total Mg Cx</t>
  </si>
  <si>
    <t>Analisis AHA</t>
  </si>
  <si>
    <t>Frecuencia promedio</t>
  </si>
  <si>
    <t>Total mg/ptc</t>
  </si>
  <si>
    <t>Incidencia</t>
  </si>
  <si>
    <t>%Diagnostico</t>
  </si>
  <si>
    <t>Pacientes Dx/mes</t>
  </si>
  <si>
    <t>% Tratamiento</t>
  </si>
  <si>
    <t>Pacientes Tx Hemostatico</t>
  </si>
  <si>
    <t>Share</t>
  </si>
  <si>
    <t>Total Pacientes NovoSeven</t>
  </si>
  <si>
    <t># Eventos de sangrado/ ptc</t>
  </si>
  <si>
    <t>Total sandrado promedio</t>
  </si>
  <si>
    <t>Sangrados Mayores (25%)</t>
  </si>
  <si>
    <t>Total mg AHA</t>
  </si>
  <si>
    <t>Analisis DFVII</t>
  </si>
  <si>
    <t>Profilaxis</t>
  </si>
  <si>
    <t>Pacientes (15% profilaxis)</t>
  </si>
  <si>
    <t>Total mg Profilaxis</t>
  </si>
  <si>
    <t>Demanda</t>
  </si>
  <si>
    <t>Pacientes (85% demandas)</t>
  </si>
  <si>
    <t>Total Mg Demanda</t>
  </si>
  <si>
    <t>Cx</t>
  </si>
  <si>
    <t>Total mg Cx</t>
  </si>
  <si>
    <t>Total mg DFVII</t>
  </si>
  <si>
    <t>Analisis TG</t>
  </si>
  <si>
    <t>Demanda/Sangrado mayor</t>
  </si>
  <si>
    <t>Cirugia</t>
  </si>
  <si>
    <t>Total mg Cirugia</t>
  </si>
  <si>
    <t>Total mg TG</t>
  </si>
  <si>
    <t>PPH</t>
  </si>
  <si>
    <t xml:space="preserve">Live Births </t>
  </si>
  <si>
    <t>Severe</t>
  </si>
  <si>
    <t>Incidence</t>
  </si>
  <si>
    <t>Treated</t>
  </si>
  <si>
    <t xml:space="preserve">Dose </t>
  </si>
  <si>
    <t>Freq</t>
  </si>
  <si>
    <t>Weight</t>
  </si>
  <si>
    <t xml:space="preserve">% Treated Uptake </t>
  </si>
  <si>
    <t>Treated Patients</t>
  </si>
  <si>
    <t xml:space="preserve">Volume </t>
  </si>
  <si>
    <t>CHwI</t>
  </si>
  <si>
    <t>REA21</t>
  </si>
  <si>
    <t>REA</t>
  </si>
  <si>
    <t xml:space="preserve">YTG </t>
  </si>
  <si>
    <t xml:space="preserve"> </t>
  </si>
  <si>
    <t>23 Burn Rate</t>
  </si>
  <si>
    <t>23 Run Rate</t>
  </si>
  <si>
    <t>CHwI A - PPX</t>
  </si>
  <si>
    <t>CHwI A - OnD</t>
  </si>
  <si>
    <t>CHwI A - Cx</t>
  </si>
  <si>
    <t>CHwI B - PPX</t>
  </si>
  <si>
    <t>CHwI B - OnD</t>
  </si>
  <si>
    <t>CHwI B - Cx</t>
  </si>
  <si>
    <t>Others</t>
  </si>
  <si>
    <t>Inventario</t>
  </si>
  <si>
    <t>DFVII</t>
  </si>
  <si>
    <t>TG</t>
  </si>
  <si>
    <t>DFVII &amp; TG</t>
  </si>
  <si>
    <t>CHwI, DFVII and TG</t>
  </si>
  <si>
    <t>AH and SPPH</t>
  </si>
  <si>
    <t>AHA</t>
  </si>
  <si>
    <t>AH</t>
  </si>
  <si>
    <t>AH and sPPH</t>
  </si>
  <si>
    <t>Total Volume</t>
  </si>
  <si>
    <t>Var</t>
  </si>
  <si>
    <t xml:space="preserve">Price </t>
  </si>
  <si>
    <t>CHWI COP</t>
  </si>
  <si>
    <t>DFVII and TG COP</t>
  </si>
  <si>
    <t>AH COP</t>
  </si>
  <si>
    <t>PPH COP</t>
  </si>
  <si>
    <t>Total COP</t>
  </si>
  <si>
    <t>CHWI mDKK</t>
  </si>
  <si>
    <t>DFVII and TG mDKK</t>
  </si>
  <si>
    <t>AH mDKK</t>
  </si>
  <si>
    <t>PPH mDKK</t>
  </si>
  <si>
    <t>TotalmDKK</t>
  </si>
  <si>
    <t>Buffer</t>
  </si>
  <si>
    <t>GSF - Best</t>
  </si>
  <si>
    <t xml:space="preserve">COP </t>
  </si>
  <si>
    <t>mDKK</t>
  </si>
  <si>
    <t>AB</t>
  </si>
  <si>
    <t>RE2 - Worst</t>
  </si>
  <si>
    <t>PPX</t>
  </si>
  <si>
    <t>OnD</t>
  </si>
  <si>
    <t xml:space="preserve">Total NoVoSeven® </t>
  </si>
  <si>
    <t>SKU split</t>
  </si>
  <si>
    <t>1mg</t>
  </si>
  <si>
    <t>2mg</t>
  </si>
  <si>
    <t>Q1</t>
  </si>
  <si>
    <t>Q2</t>
  </si>
  <si>
    <t>Q3</t>
  </si>
  <si>
    <t>Q4</t>
  </si>
  <si>
    <t>CLIENTE QUOTA</t>
  </si>
  <si>
    <t>DROGUERIAS CRUZ VERDE S A S</t>
  </si>
  <si>
    <t>CHWI A PPX</t>
  </si>
  <si>
    <t>CHWI B PPX</t>
  </si>
  <si>
    <t>CHWI A OD</t>
  </si>
  <si>
    <t>CHWI B OD</t>
  </si>
  <si>
    <t>CHWI CX</t>
  </si>
  <si>
    <t>-</t>
  </si>
  <si>
    <t>HA</t>
  </si>
  <si>
    <t>OTHER</t>
  </si>
  <si>
    <t>Total Cuota Indicacion</t>
  </si>
  <si>
    <t>AUDIFARMA S.A.</t>
  </si>
  <si>
    <t>ORGANIZACION VIHONCO IPS SOCIEDAD</t>
  </si>
  <si>
    <t>ORGANIZACIÓN CLINICA GENERAL DEL NORTE</t>
  </si>
  <si>
    <t>INTEGRAL SOLUTIONS SD S.A.S.</t>
  </si>
  <si>
    <t>COSMITET LTDA</t>
  </si>
  <si>
    <t>COLSUBSIDIO</t>
  </si>
  <si>
    <t>FUNDACIÓN HOSPITAL LA MISERICORDIA</t>
  </si>
  <si>
    <t>HOSPITAL PABLO TOBON URIBE</t>
  </si>
  <si>
    <t>MEDICINA INTEGRAL/ALIANZA F.</t>
  </si>
  <si>
    <t>FUNDACION SOCIAL PARA PROMOCION</t>
  </si>
  <si>
    <t>COOPERATIVA DE HOSPITALES DE</t>
  </si>
  <si>
    <t>CENTRO MEDICO IMBANACO DE CALI S.A.</t>
  </si>
  <si>
    <t>CAJA DE COMPENSACION FAMILIAR DE</t>
  </si>
  <si>
    <t xml:space="preserve">FUNDACION HOSPITAL SAN VICENTE DE PAUL </t>
  </si>
  <si>
    <t>SALUD LLANOS IPS LTDA</t>
  </si>
  <si>
    <t>SOCIEDAD INVERSIONES FARMEDICALL</t>
  </si>
  <si>
    <t>COMFAMILIAR RISARALDA</t>
  </si>
  <si>
    <t>COBO MEDICAL S A S</t>
  </si>
  <si>
    <t>HEMATOLOGIA Y ONCOLOGIA DEL ORIENTE</t>
  </si>
  <si>
    <t>DDS PHARMA</t>
  </si>
  <si>
    <t>UNIDAD HEMATOLOGICA DE CUCUTA</t>
  </si>
  <si>
    <t>SALAMANCA RAFAEL ANTONIO- MEDERI</t>
  </si>
  <si>
    <t>GRUPO AFIN FARMACEUTICA S.A.S.</t>
  </si>
  <si>
    <t>CAJA DE COMPENSACION FAMILIAR CAFAM</t>
  </si>
  <si>
    <t>COLQUIMICOS S A</t>
  </si>
  <si>
    <t>DISFARMA GC SAS</t>
  </si>
  <si>
    <t>FUERTES MEJIA YANETH PATRICIA</t>
  </si>
  <si>
    <t>RAMEDICAS S.A.S.</t>
  </si>
  <si>
    <t>SUMINISTROS Y DOTACIONES</t>
  </si>
  <si>
    <t>MEDICAMENTOS ESPECIALIZADOS S.A.S.</t>
  </si>
  <si>
    <t>Despachos</t>
  </si>
  <si>
    <t>DEPOSITO DE DROGAS MONACO S.A.</t>
  </si>
  <si>
    <t>SOLINSA G.C. S.A.S.</t>
  </si>
  <si>
    <t>COOEMSSANAR SF COOPERATIVA EMSSANAR</t>
  </si>
  <si>
    <t>ETICOS SERRANO GOMEZ LTDA</t>
  </si>
  <si>
    <t>SALAMANCA RAFAEL ANTONIO-PROCARDIO</t>
  </si>
  <si>
    <t>SALAMANCA RAFAEL ANTONIO- MARLY</t>
  </si>
  <si>
    <t>SALAMANCA RAFAEL ANTONIO- MEDILASER</t>
  </si>
  <si>
    <t>ASSALUD ASOCIACION DE PRESTADORES</t>
  </si>
  <si>
    <t>JERSALUD SAS</t>
  </si>
  <si>
    <t>INVERSIONES TODO DROGAS S.A.S./OASIS</t>
  </si>
  <si>
    <t>OASIS</t>
  </si>
  <si>
    <t>INVERSIONES TODO DROGAS S.A.S.</t>
  </si>
  <si>
    <t>HOSPITAL HUV</t>
  </si>
  <si>
    <t>EVE DISTRIBUCIONES S.A.S.</t>
  </si>
  <si>
    <t>GRUPO DAO SAS</t>
  </si>
  <si>
    <t>DOMEDICAL IPS S.A.S.</t>
  </si>
  <si>
    <t>CLINICA LA AURORA</t>
  </si>
  <si>
    <t>MEDICARTE S.A.</t>
  </si>
  <si>
    <t>CLINICA LA ESTANCIA</t>
  </si>
  <si>
    <t>COMEDICA S.A.S.</t>
  </si>
  <si>
    <t>DUANA Y CIA LTDA</t>
  </si>
  <si>
    <t>FUNDACIÓN SANTAFE</t>
  </si>
  <si>
    <t>GRUPO R&amp;G S.A.S.</t>
  </si>
  <si>
    <t>MACROMED S.A.S.</t>
  </si>
  <si>
    <t>MEDITEC CALIDAD EN SALUD S.A.S</t>
  </si>
  <si>
    <t>ONCOMEDICA S.A.</t>
  </si>
  <si>
    <t>SOLMEDICAL S.A.S.</t>
  </si>
  <si>
    <t xml:space="preserve">UNIVERSIDAD CES </t>
  </si>
  <si>
    <t xml:space="preserve"> Total Quota</t>
  </si>
  <si>
    <t>Sum AHA</t>
  </si>
  <si>
    <t>Cuota</t>
  </si>
  <si>
    <t>Diferencia</t>
  </si>
  <si>
    <t>Enero</t>
  </si>
  <si>
    <t>Febrero</t>
  </si>
  <si>
    <t>Marzo</t>
  </si>
  <si>
    <t>Abril</t>
  </si>
  <si>
    <t>Mayo</t>
  </si>
  <si>
    <t>Junio</t>
  </si>
  <si>
    <t>CLIENTE SALES</t>
  </si>
  <si>
    <t>DROGUERIAS CRUZ VERDE S A S- OTROS</t>
  </si>
  <si>
    <t>HOSPITAL DEPARTAMENTAL DE VILLAVICENCIO</t>
  </si>
  <si>
    <t>FUNDACIÓN CARDIOVASCULAR DE COLOMBIA</t>
  </si>
  <si>
    <t>CLÍNICA FOSCAL BUCARAMANGA</t>
  </si>
  <si>
    <t>CLÍNICA MAR CARIBE SANTA MARTA</t>
  </si>
  <si>
    <t>HOSPITAL ALMA MATER DE ANTIOQUIA</t>
  </si>
  <si>
    <t>HOSPITAL INFANTIL LOS ANGELES PASTO</t>
  </si>
  <si>
    <t>HOSPITAL LOS NOGALES</t>
  </si>
  <si>
    <t>HOSPITAL GENERAL DE MEDELLIN</t>
  </si>
  <si>
    <t>CLÍNICA SHAIO</t>
  </si>
  <si>
    <t>HOSPITAL CARDIOINFANTIL</t>
  </si>
  <si>
    <t>CLÍNICA COLOMBIA</t>
  </si>
  <si>
    <t>CLÍNICA DE ENGATIVÁ</t>
  </si>
  <si>
    <t>CLÍNICA OCCIDENTE</t>
  </si>
  <si>
    <t>Total Consumo/Sales</t>
  </si>
  <si>
    <t>Venta total / facturación</t>
  </si>
  <si>
    <t>Despachos diferenfencia</t>
  </si>
  <si>
    <t>AVE (ENE-ABRIL)</t>
  </si>
  <si>
    <t>AVE(MAY-DEC)</t>
  </si>
  <si>
    <t>AB22</t>
  </si>
  <si>
    <t>Total CHwI</t>
  </si>
  <si>
    <t>RBDs</t>
  </si>
  <si>
    <t>cagr</t>
  </si>
  <si>
    <t>Total RBDs</t>
  </si>
  <si>
    <t xml:space="preserve">Total NovoSeven® </t>
  </si>
  <si>
    <t>RBD COP</t>
  </si>
  <si>
    <t>RBD mDKK</t>
  </si>
  <si>
    <t>totalmDKK</t>
  </si>
  <si>
    <t>Resultado Esperado</t>
  </si>
  <si>
    <t>N7</t>
  </si>
  <si>
    <t>MG</t>
  </si>
  <si>
    <r>
      <t xml:space="preserve">amount_dkk 
</t>
    </r>
    <r>
      <rPr>
        <b/>
        <sz val="8"/>
        <color theme="1"/>
        <rFont val="Apis For Office"/>
        <family val="2"/>
        <scheme val="minor"/>
      </rPr>
      <t xml:space="preserve">(Regla de Transformación aplicada por Divya) </t>
    </r>
  </si>
  <si>
    <t>RE2</t>
  </si>
  <si>
    <t xml:space="preserve">sales_rep_code  </t>
  </si>
  <si>
    <t xml:space="preserve">region_name </t>
  </si>
  <si>
    <t xml:space="preserve">volume </t>
  </si>
  <si>
    <t>Null</t>
  </si>
  <si>
    <t>N8</t>
  </si>
  <si>
    <t>NULL</t>
  </si>
  <si>
    <t xml:space="preserve">Prophylaxis Patients </t>
  </si>
  <si>
    <t>Prophylaxis Patients -2022</t>
  </si>
  <si>
    <t>Prophylaxis Patients -2023</t>
  </si>
  <si>
    <t>Prophylaxis Patients -2024</t>
  </si>
  <si>
    <t>Prophylaxis Patients -2025</t>
  </si>
  <si>
    <t>Patients -AB22</t>
  </si>
  <si>
    <t xml:space="preserve">Enero </t>
  </si>
  <si>
    <t>Julio</t>
  </si>
  <si>
    <t>Agosto</t>
  </si>
  <si>
    <t>Sept</t>
  </si>
  <si>
    <t>Dic</t>
  </si>
  <si>
    <t>Total</t>
  </si>
  <si>
    <t>Var 23 vs 22</t>
  </si>
  <si>
    <t>Var 25 vs 24</t>
  </si>
  <si>
    <t>Var24 vs 23</t>
  </si>
  <si>
    <t>PMCE</t>
  </si>
  <si>
    <t>Maintain</t>
  </si>
  <si>
    <t>LADB</t>
  </si>
  <si>
    <t>FUNDACION SOCIAL PARA PROMOCION DE LA VIDA</t>
  </si>
  <si>
    <t>ZMGQ</t>
  </si>
  <si>
    <t xml:space="preserve">Grow </t>
  </si>
  <si>
    <t>ICNE</t>
  </si>
  <si>
    <t>ALIANZA FARMACEUTICA</t>
  </si>
  <si>
    <t>Capture</t>
  </si>
  <si>
    <t>OCGN</t>
  </si>
  <si>
    <t>JERSALUD</t>
  </si>
  <si>
    <t>COHAN</t>
  </si>
  <si>
    <t>TODO DROGAS</t>
  </si>
  <si>
    <t>CENTRO HEMATOLOGICO DE CUCUTA</t>
  </si>
  <si>
    <t xml:space="preserve">HEMATOLOGIA Y ONCOLOGIA DEL ORIENTE </t>
  </si>
  <si>
    <t>IPS LLANO</t>
  </si>
  <si>
    <t>Other</t>
  </si>
  <si>
    <t>OASIS / RAMEDICAS</t>
  </si>
  <si>
    <t>SOLINSA G.C. S.A.S. (DISFARMA)</t>
  </si>
  <si>
    <t>GRUPO R&amp;G S.A.S. / HOSP HUV</t>
  </si>
  <si>
    <t>CAFAM</t>
  </si>
  <si>
    <t>LA ESTANCIA</t>
  </si>
  <si>
    <t>MEDEX</t>
  </si>
  <si>
    <t>CAGR</t>
  </si>
  <si>
    <t>Dose</t>
  </si>
  <si>
    <t>Prophylaxis Dose -2022</t>
  </si>
  <si>
    <t>Prophylaxis Dose -2023</t>
  </si>
  <si>
    <t>Prophylaxis Dose -2025</t>
  </si>
  <si>
    <t>Prophylaxis Dose -AB22</t>
  </si>
  <si>
    <t xml:space="preserve">Prophylaxis Volume </t>
  </si>
  <si>
    <t>Prophylaxis Volume -2022</t>
  </si>
  <si>
    <t>Propylaxis Volume -2023</t>
  </si>
  <si>
    <t>Propylaxis Volume -2025</t>
  </si>
  <si>
    <t>Propylaxis Volume -AB22</t>
  </si>
  <si>
    <t xml:space="preserve">OnDemand Volume </t>
  </si>
  <si>
    <t>OnDemand Volume -2022</t>
  </si>
  <si>
    <t>On Demand Volume -2023</t>
  </si>
  <si>
    <t>On Demand Volume -2025</t>
  </si>
  <si>
    <t>On Demand Volume -AB22</t>
  </si>
  <si>
    <t>Total Volume -2022</t>
  </si>
  <si>
    <t>Total Volume -2023</t>
  </si>
  <si>
    <t>Total Volume -2024</t>
  </si>
  <si>
    <t>Total Volume -2025</t>
  </si>
  <si>
    <t>Total Volume - AB22</t>
  </si>
  <si>
    <t>FY AB22</t>
  </si>
  <si>
    <t>YTG</t>
  </si>
  <si>
    <t>FY LE2'22</t>
  </si>
  <si>
    <t>Monthly Burn rate</t>
  </si>
  <si>
    <t>Annual Burn Rate</t>
  </si>
  <si>
    <t xml:space="preserve">Monthly YTG </t>
  </si>
  <si>
    <t xml:space="preserve">Var YTD vs YTG </t>
  </si>
  <si>
    <t>Var YTD</t>
  </si>
  <si>
    <t>ARP</t>
  </si>
  <si>
    <t xml:space="preserve">Total mDKK </t>
  </si>
  <si>
    <t>List Price</t>
  </si>
  <si>
    <t>Descuento por Escalas</t>
  </si>
  <si>
    <t>&lt;60</t>
  </si>
  <si>
    <t>60-100</t>
  </si>
  <si>
    <t>100-150</t>
  </si>
  <si>
    <t>150-200</t>
  </si>
  <si>
    <t>Price</t>
  </si>
  <si>
    <t>Price -2022</t>
  </si>
  <si>
    <t>Price -2023</t>
  </si>
  <si>
    <t>Price -2024</t>
  </si>
  <si>
    <t>Price -2025</t>
  </si>
  <si>
    <t>Price -AB22</t>
  </si>
  <si>
    <t>mDKK -2022</t>
  </si>
  <si>
    <t>mDKK -2023</t>
  </si>
  <si>
    <t>mDKK -2024</t>
  </si>
  <si>
    <t>mDKK -2025</t>
  </si>
  <si>
    <t>mDKK -AB22</t>
  </si>
  <si>
    <t>customer_name</t>
  </si>
  <si>
    <r>
      <t xml:space="preserve">customer_id
</t>
    </r>
    <r>
      <rPr>
        <b/>
        <sz val="8"/>
        <color theme="1"/>
        <rFont val="Apis For Office"/>
        <family val="2"/>
        <scheme val="minor"/>
      </rPr>
      <t xml:space="preserve">(Regla de Transformación aplicada por Divya) </t>
    </r>
  </si>
  <si>
    <r>
      <t xml:space="preserve">dkk_value
</t>
    </r>
    <r>
      <rPr>
        <b/>
        <sz val="8"/>
        <color theme="1"/>
        <rFont val="Apis For Office"/>
        <family val="2"/>
        <scheme val="minor"/>
      </rPr>
      <t xml:space="preserve">(Viene del archivo de sales)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</si>
</sst>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(* #,##0_);_(* \(#,##0\);_(* &quot;-&quot;??_);_(@_)"/>
    <numFmt numFmtId="167" formatCode="_(* #,##0.0_);_(* \(#,##0.0\);_(* &quot;-&quot;??_);_(@_)"/>
    <numFmt numFmtId="168" formatCode="_-* #,##0.0_-;\-* #,##0.0_-;_-* &quot;-&quot;??_-;_-@_-"/>
    <numFmt numFmtId="169" formatCode="0.0"/>
    <numFmt numFmtId="170" formatCode="#,##0_ ;[Red]\-#,##0\ "/>
    <numFmt numFmtId="171" formatCode="_-* #,##0.0_-;\-* #,##0.0_-;_-* &quot;-&quot;?_-;_-@_-"/>
  </numFmts>
  <fonts count="76">
    <font>
      <sz val="10"/>
      <color theme="1"/>
      <name val="Apis For Office"/>
      <family val="2"/>
      <scheme val="minor"/>
    </font>
    <font>
      <sz val="11"/>
      <color theme="1"/>
      <name val="Apis For Office"/>
      <family val="2"/>
      <scheme val="minor"/>
    </font>
    <font>
      <b/>
      <sz val="11"/>
      <color theme="1"/>
      <name val="Apis For Office"/>
      <family val="2"/>
      <scheme val="minor"/>
    </font>
    <font>
      <sz val="10"/>
      <color theme="1"/>
      <name val="Apis For Office"/>
      <family val="2"/>
      <scheme val="minor"/>
    </font>
    <font>
      <b/>
      <sz val="11"/>
      <name val="Apis For Office"/>
      <family val="2"/>
      <scheme val="minor"/>
    </font>
    <font>
      <b/>
      <sz val="10"/>
      <name val="Apis For Office"/>
      <family val="2"/>
      <scheme val="minor"/>
    </font>
    <font>
      <b/>
      <sz val="10"/>
      <color theme="1"/>
      <name val="Apis For Office"/>
      <family val="2"/>
      <scheme val="minor"/>
    </font>
    <font>
      <sz val="10"/>
      <color theme="7" tint="-0.249977111117893"/>
      <name val="Apis For Office"/>
      <family val="2"/>
      <scheme val="minor"/>
    </font>
    <font>
      <b/>
      <sz val="10"/>
      <color theme="8"/>
      <name val="Apis For Office"/>
      <family val="2"/>
      <scheme val="minor"/>
    </font>
    <font>
      <b/>
      <sz val="8"/>
      <color theme="1"/>
      <name val="Apis For Office"/>
      <family val="2"/>
    </font>
    <font>
      <b/>
      <sz val="10"/>
      <color theme="7"/>
      <name val="Apis For Office"/>
      <family val="2"/>
      <scheme val="minor"/>
    </font>
    <font>
      <sz val="10"/>
      <name val="Apis For Office"/>
      <family val="2"/>
      <scheme val="minor"/>
    </font>
    <font>
      <b/>
      <sz val="10"/>
      <color theme="5" tint="0.59999389629810485"/>
      <name val="Apis For Office"/>
      <family val="2"/>
      <scheme val="minor"/>
    </font>
    <font>
      <b/>
      <sz val="10"/>
      <color theme="4" tint="0.749992370372631"/>
      <name val="Apis For Office"/>
      <family val="2"/>
      <scheme val="minor"/>
    </font>
    <font>
      <sz val="10"/>
      <color theme="0"/>
      <name val="Apis For Office"/>
      <family val="2"/>
      <scheme val="minor"/>
    </font>
    <font>
      <sz val="10"/>
      <color rgb="FFFF0000"/>
      <name val="Apis For Office"/>
      <family val="2"/>
      <scheme val="minor"/>
    </font>
    <font>
      <b/>
      <sz val="10"/>
      <color theme="3"/>
      <name val="Apis For Office"/>
      <family val="2"/>
      <scheme val="minor"/>
    </font>
    <font>
      <b/>
      <sz val="8"/>
      <color theme="3"/>
      <name val="Apis For Office"/>
      <family val="2"/>
    </font>
    <font>
      <b/>
      <sz val="9"/>
      <color theme="0" tint="-0.499984740745262"/>
      <name val="Apis For Office"/>
      <family val="2"/>
      <scheme val="minor"/>
    </font>
    <font>
      <sz val="9"/>
      <color theme="0" tint="-0.499984740745262"/>
      <name val="Apis For Office"/>
      <family val="2"/>
      <scheme val="minor"/>
    </font>
    <font>
      <b/>
      <sz val="10"/>
      <color rgb="FFEA8B00"/>
      <name val="Apis For Office"/>
      <family val="2"/>
      <scheme val="minor"/>
    </font>
    <font>
      <b/>
      <i/>
      <sz val="10"/>
      <color rgb="FFFF0000"/>
      <name val="Apis For Office"/>
      <family val="2"/>
      <scheme val="minor"/>
    </font>
    <font>
      <b/>
      <sz val="10"/>
      <color rgb="FFFF0000"/>
      <name val="Apis For Office"/>
      <family val="2"/>
      <scheme val="minor"/>
    </font>
    <font>
      <b/>
      <i/>
      <sz val="10"/>
      <color theme="8" tint="-0.499984740745262"/>
      <name val="Apis For Office"/>
      <family val="2"/>
      <scheme val="minor"/>
    </font>
    <font>
      <b/>
      <sz val="10"/>
      <color theme="8" tint="-0.499984740745262"/>
      <name val="Apis For Office"/>
      <family val="2"/>
      <scheme val="minor"/>
    </font>
    <font>
      <b/>
      <i/>
      <sz val="10"/>
      <color rgb="FF0070C0"/>
      <name val="Apis For Office"/>
      <family val="2"/>
      <scheme val="minor"/>
    </font>
    <font>
      <b/>
      <i/>
      <sz val="10"/>
      <color theme="1"/>
      <name val="Apis For Office"/>
      <family val="2"/>
      <scheme val="minor"/>
    </font>
    <font>
      <b/>
      <i/>
      <sz val="10"/>
      <color theme="0"/>
      <name val="Apis For Office"/>
      <family val="2"/>
      <scheme val="minor"/>
    </font>
    <font>
      <b/>
      <sz val="8"/>
      <color theme="0"/>
      <name val="Apis For Office"/>
      <family val="2"/>
    </font>
    <font>
      <b/>
      <i/>
      <sz val="10"/>
      <color rgb="FFA92151"/>
      <name val="Apis For Office"/>
      <family val="2"/>
      <scheme val="minor"/>
    </font>
    <font>
      <b/>
      <i/>
      <sz val="10"/>
      <color theme="7" tint="-0.499984740745262"/>
      <name val="Apis For Office"/>
      <family val="2"/>
      <scheme val="minor"/>
    </font>
    <font>
      <sz val="10"/>
      <color theme="3"/>
      <name val="Apis For Office"/>
      <family val="2"/>
      <scheme val="minor"/>
    </font>
    <font>
      <b/>
      <i/>
      <sz val="10"/>
      <color theme="3"/>
      <name val="Apis For Office"/>
      <family val="2"/>
      <scheme val="minor"/>
    </font>
    <font>
      <sz val="8"/>
      <color theme="1"/>
      <name val="Apis For Office"/>
      <family val="2"/>
    </font>
    <font>
      <sz val="8"/>
      <color theme="1"/>
      <name val="Verdana"/>
      <family val="2"/>
    </font>
    <font>
      <b/>
      <sz val="8"/>
      <color theme="1"/>
      <name val="Arial  "/>
    </font>
    <font>
      <sz val="8"/>
      <color theme="1"/>
      <name val="Arial  "/>
    </font>
    <font>
      <b/>
      <sz val="16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color rgb="FF000000"/>
      <name val="Apis For Office"/>
      <family val="2"/>
    </font>
    <font>
      <i/>
      <sz val="9"/>
      <name val="Arial Narrow"/>
      <family val="2"/>
    </font>
    <font>
      <i/>
      <sz val="9"/>
      <color theme="1"/>
      <name val="Apis For Office"/>
      <family val="2"/>
      <scheme val="minor"/>
    </font>
    <font>
      <b/>
      <i/>
      <sz val="9"/>
      <color rgb="FFEA8B00"/>
      <name val="Apis For Office"/>
      <family val="2"/>
      <scheme val="minor"/>
    </font>
    <font>
      <b/>
      <i/>
      <sz val="9"/>
      <color theme="1"/>
      <name val="Apis For Office"/>
      <family val="2"/>
    </font>
    <font>
      <sz val="10"/>
      <color theme="9"/>
      <name val="Arial Narrow"/>
      <family val="2"/>
    </font>
    <font>
      <sz val="10"/>
      <color theme="4"/>
      <name val="Arial Narrow"/>
      <family val="2"/>
    </font>
    <font>
      <sz val="10"/>
      <color rgb="FF7030A0"/>
      <name val="Arial Narrow"/>
      <family val="2"/>
    </font>
    <font>
      <i/>
      <sz val="10"/>
      <color theme="1"/>
      <name val="Apis For Office"/>
      <family val="2"/>
      <scheme val="minor"/>
    </font>
    <font>
      <sz val="10"/>
      <color rgb="FF00B050"/>
      <name val="Arial Narrow"/>
      <family val="2"/>
    </font>
    <font>
      <sz val="10"/>
      <color rgb="FF00B0F0"/>
      <name val="Arial Narrow"/>
      <family val="2"/>
    </font>
    <font>
      <sz val="10"/>
      <color rgb="FF002060"/>
      <name val="Arial Narrow"/>
      <family val="2"/>
    </font>
    <font>
      <sz val="10"/>
      <color rgb="FFFFC000"/>
      <name val="Arial Narrow"/>
      <family val="2"/>
    </font>
    <font>
      <i/>
      <sz val="9"/>
      <color rgb="FFFF0000"/>
      <name val="Arial Narrow"/>
      <family val="2"/>
    </font>
    <font>
      <b/>
      <sz val="10"/>
      <color rgb="FF002060"/>
      <name val="Arial Narrow"/>
      <family val="2"/>
    </font>
    <font>
      <b/>
      <sz val="10"/>
      <color rgb="FF000000"/>
      <name val="Apis For Office"/>
      <family val="2"/>
      <scheme val="minor"/>
    </font>
    <font>
      <b/>
      <sz val="12"/>
      <color theme="1"/>
      <name val="Apis For Office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theme="1"/>
      <name val="Apis For Office"/>
      <family val="2"/>
      <scheme val="minor"/>
    </font>
    <font>
      <b/>
      <i/>
      <sz val="8"/>
      <color rgb="FFFF0000"/>
      <name val="Arial  "/>
    </font>
    <font>
      <b/>
      <sz val="8"/>
      <name val="Arial  "/>
    </font>
    <font>
      <b/>
      <sz val="8"/>
      <color theme="0"/>
      <name val="Arial  "/>
    </font>
    <font>
      <sz val="8"/>
      <color theme="0"/>
      <name val="Arial  "/>
    </font>
    <font>
      <sz val="8"/>
      <name val="Arial  "/>
    </font>
    <font>
      <b/>
      <i/>
      <sz val="8"/>
      <color theme="1"/>
      <name val="Arial  "/>
    </font>
    <font>
      <sz val="8"/>
      <color rgb="FFFF0000"/>
      <name val="Arial  "/>
    </font>
    <font>
      <b/>
      <sz val="8"/>
      <color rgb="FFFF0000"/>
      <name val="Arial  "/>
    </font>
    <font>
      <b/>
      <sz val="8"/>
      <color theme="3"/>
      <name val="Arial  "/>
    </font>
    <font>
      <b/>
      <sz val="10"/>
      <color theme="1"/>
      <name val="Verdana"/>
      <family val="2"/>
    </font>
    <font>
      <b/>
      <sz val="8"/>
      <color rgb="FFFFFFFF"/>
      <name val="Arial  "/>
    </font>
    <font>
      <sz val="10"/>
      <color theme="1"/>
      <name val="Verdana"/>
      <family val="2"/>
    </font>
    <font>
      <sz val="8"/>
      <color theme="1"/>
      <name val="Tahoma"/>
      <family val="2"/>
    </font>
  </fonts>
  <fills count="5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2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4999237037263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7E2C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AAD3D1"/>
        <bgColor indexed="64"/>
      </patternFill>
    </fill>
    <fill>
      <patternFill patternType="solid">
        <fgColor theme="4" tint="0.89999084444715716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theme="9"/>
      </left>
      <right style="dashed">
        <color theme="9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AAD3D1"/>
      </left>
      <right style="thin">
        <color rgb="FFAAD3D1"/>
      </right>
      <top style="thin">
        <color rgb="FFAAD3D1"/>
      </top>
      <bottom style="thin">
        <color rgb="FFAAD3D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ashed">
        <color theme="2" tint="-0.499984740745262"/>
      </bottom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4" fillId="0" borderId="0"/>
    <xf numFmtId="9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1" fillId="0" borderId="0"/>
    <xf numFmtId="43" fontId="34" fillId="0" borderId="0" applyFont="0" applyFill="0" applyBorder="0" applyAlignment="0" applyProtection="0"/>
  </cellStyleXfs>
  <cellXfs count="543">
    <xf numFmtId="0" fontId="0" fillId="0" borderId="0" xfId="0"/>
    <xf numFmtId="0" fontId="4" fillId="0" borderId="0" xfId="0" applyFont="1" applyAlignment="1">
      <alignment horizontal="left"/>
    </xf>
    <xf numFmtId="0" fontId="5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5" fillId="7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9" borderId="0" xfId="0" applyFont="1" applyFill="1" applyAlignment="1">
      <alignment horizontal="center"/>
    </xf>
    <xf numFmtId="0" fontId="5" fillId="0" borderId="0" xfId="0" applyFont="1"/>
    <xf numFmtId="0" fontId="5" fillId="10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8" borderId="0" xfId="0" applyFont="1" applyFill="1"/>
    <xf numFmtId="0" fontId="6" fillId="8" borderId="0" xfId="0" applyFont="1" applyFill="1"/>
    <xf numFmtId="0" fontId="6" fillId="0" borderId="0" xfId="0" applyFont="1"/>
    <xf numFmtId="0" fontId="0" fillId="8" borderId="0" xfId="0" applyFill="1"/>
    <xf numFmtId="165" fontId="0" fillId="0" borderId="0" xfId="1" applyNumberFormat="1" applyFont="1"/>
    <xf numFmtId="0" fontId="7" fillId="8" borderId="0" xfId="0" applyFont="1" applyFill="1"/>
    <xf numFmtId="0" fontId="7" fillId="0" borderId="0" xfId="0" applyFont="1"/>
    <xf numFmtId="165" fontId="0" fillId="0" borderId="0" xfId="0" applyNumberFormat="1"/>
    <xf numFmtId="0" fontId="7" fillId="11" borderId="0" xfId="0" applyFont="1" applyFill="1"/>
    <xf numFmtId="2" fontId="0" fillId="0" borderId="0" xfId="0" applyNumberFormat="1"/>
    <xf numFmtId="165" fontId="0" fillId="0" borderId="0" xfId="1" applyNumberFormat="1" applyFont="1" applyFill="1"/>
    <xf numFmtId="1" fontId="0" fillId="0" borderId="0" xfId="0" applyNumberFormat="1"/>
    <xf numFmtId="164" fontId="0" fillId="0" borderId="0" xfId="0" applyNumberFormat="1"/>
    <xf numFmtId="0" fontId="8" fillId="8" borderId="0" xfId="0" applyFont="1" applyFill="1"/>
    <xf numFmtId="0" fontId="8" fillId="0" borderId="0" xfId="0" applyFont="1"/>
    <xf numFmtId="41" fontId="9" fillId="0" borderId="0" xfId="2" applyFont="1" applyFill="1" applyAlignment="1">
      <alignment horizontal="center" vertical="center"/>
    </xf>
    <xf numFmtId="41" fontId="9" fillId="12" borderId="0" xfId="2" applyFont="1" applyFill="1" applyAlignment="1">
      <alignment horizontal="center" vertical="center"/>
    </xf>
    <xf numFmtId="0" fontId="2" fillId="13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6" fillId="13" borderId="0" xfId="0" applyFont="1" applyFill="1"/>
    <xf numFmtId="0" fontId="5" fillId="13" borderId="0" xfId="0" applyFont="1" applyFill="1"/>
    <xf numFmtId="0" fontId="10" fillId="13" borderId="0" xfId="0" applyFont="1" applyFill="1"/>
    <xf numFmtId="0" fontId="10" fillId="0" borderId="0" xfId="0" applyFont="1"/>
    <xf numFmtId="0" fontId="8" fillId="13" borderId="0" xfId="0" applyFont="1" applyFill="1"/>
    <xf numFmtId="0" fontId="5" fillId="14" borderId="0" xfId="0" applyFont="1" applyFill="1"/>
    <xf numFmtId="0" fontId="11" fillId="14" borderId="0" xfId="0" applyFont="1" applyFill="1"/>
    <xf numFmtId="0" fontId="11" fillId="0" borderId="0" xfId="0" applyFont="1"/>
    <xf numFmtId="0" fontId="0" fillId="14" borderId="0" xfId="0" applyFill="1"/>
    <xf numFmtId="0" fontId="10" fillId="14" borderId="0" xfId="0" applyFont="1" applyFill="1"/>
    <xf numFmtId="0" fontId="8" fillId="14" borderId="0" xfId="0" applyFont="1" applyFill="1"/>
    <xf numFmtId="0" fontId="5" fillId="15" borderId="0" xfId="0" applyFont="1" applyFill="1" applyAlignment="1">
      <alignment horizontal="left"/>
    </xf>
    <xf numFmtId="0" fontId="5" fillId="0" borderId="0" xfId="0" applyFont="1" applyAlignment="1">
      <alignment horizontal="left"/>
    </xf>
    <xf numFmtId="0" fontId="0" fillId="15" borderId="0" xfId="0" applyFill="1"/>
    <xf numFmtId="0" fontId="6" fillId="15" borderId="0" xfId="0" applyFont="1" applyFill="1"/>
    <xf numFmtId="9" fontId="0" fillId="0" borderId="0" xfId="0" applyNumberFormat="1"/>
    <xf numFmtId="166" fontId="0" fillId="16" borderId="0" xfId="1" applyNumberFormat="1" applyFont="1" applyFill="1"/>
    <xf numFmtId="9" fontId="0" fillId="16" borderId="0" xfId="3" applyFont="1" applyFill="1"/>
    <xf numFmtId="166" fontId="0" fillId="0" borderId="0" xfId="1" applyNumberFormat="1" applyFont="1"/>
    <xf numFmtId="167" fontId="6" fillId="15" borderId="0" xfId="1" applyNumberFormat="1" applyFont="1" applyFill="1"/>
    <xf numFmtId="167" fontId="6" fillId="0" borderId="0" xfId="1" applyNumberFormat="1" applyFont="1"/>
    <xf numFmtId="167" fontId="0" fillId="0" borderId="0" xfId="1" applyNumberFormat="1" applyFont="1"/>
    <xf numFmtId="167" fontId="0" fillId="0" borderId="0" xfId="1" applyNumberFormat="1" applyFont="1" applyFill="1"/>
    <xf numFmtId="167" fontId="0" fillId="16" borderId="0" xfId="1" applyNumberFormat="1" applyFont="1" applyFill="1"/>
    <xf numFmtId="167" fontId="0" fillId="0" borderId="0" xfId="1" applyNumberFormat="1" applyFont="1" applyAlignment="1">
      <alignment horizontal="right"/>
    </xf>
    <xf numFmtId="166" fontId="0" fillId="0" borderId="0" xfId="1" applyNumberFormat="1" applyFont="1" applyFill="1"/>
    <xf numFmtId="0" fontId="8" fillId="15" borderId="0" xfId="0" applyFont="1" applyFill="1"/>
    <xf numFmtId="0" fontId="0" fillId="16" borderId="0" xfId="0" applyFill="1"/>
    <xf numFmtId="0" fontId="5" fillId="17" borderId="0" xfId="0" applyFont="1" applyFill="1" applyAlignment="1">
      <alignment horizontal="left"/>
    </xf>
    <xf numFmtId="0" fontId="6" fillId="17" borderId="0" xfId="0" applyFont="1" applyFill="1"/>
    <xf numFmtId="167" fontId="6" fillId="17" borderId="0" xfId="1" applyNumberFormat="1" applyFont="1" applyFill="1"/>
    <xf numFmtId="0" fontId="12" fillId="17" borderId="0" xfId="0" applyFont="1" applyFill="1"/>
    <xf numFmtId="0" fontId="12" fillId="0" borderId="0" xfId="0" applyFont="1"/>
    <xf numFmtId="43" fontId="0" fillId="0" borderId="0" xfId="1" applyFont="1"/>
    <xf numFmtId="166" fontId="0" fillId="0" borderId="0" xfId="0" applyNumberFormat="1"/>
    <xf numFmtId="166" fontId="6" fillId="17" borderId="0" xfId="1" applyNumberFormat="1" applyFont="1" applyFill="1"/>
    <xf numFmtId="166" fontId="6" fillId="0" borderId="0" xfId="1" applyNumberFormat="1" applyFont="1"/>
    <xf numFmtId="166" fontId="3" fillId="0" borderId="0" xfId="1" applyNumberFormat="1" applyFont="1"/>
    <xf numFmtId="43" fontId="0" fillId="16" borderId="0" xfId="1" applyFont="1" applyFill="1"/>
    <xf numFmtId="0" fontId="8" fillId="17" borderId="0" xfId="0" applyFont="1" applyFill="1"/>
    <xf numFmtId="0" fontId="5" fillId="8" borderId="0" xfId="0" applyFont="1" applyFill="1" applyAlignment="1">
      <alignment horizontal="left"/>
    </xf>
    <xf numFmtId="9" fontId="0" fillId="0" borderId="0" xfId="3" applyFont="1" applyFill="1"/>
    <xf numFmtId="167" fontId="6" fillId="8" borderId="0" xfId="1" applyNumberFormat="1" applyFont="1" applyFill="1"/>
    <xf numFmtId="0" fontId="12" fillId="8" borderId="0" xfId="0" applyFont="1" applyFill="1"/>
    <xf numFmtId="166" fontId="6" fillId="8" borderId="0" xfId="1" applyNumberFormat="1" applyFont="1" applyFill="1"/>
    <xf numFmtId="166" fontId="3" fillId="8" borderId="0" xfId="1" applyNumberFormat="1" applyFont="1" applyFill="1"/>
    <xf numFmtId="43" fontId="0" fillId="0" borderId="0" xfId="1" applyFont="1" applyFill="1"/>
    <xf numFmtId="43" fontId="0" fillId="0" borderId="0" xfId="0" applyNumberFormat="1"/>
    <xf numFmtId="0" fontId="13" fillId="8" borderId="0" xfId="0" applyFont="1" applyFill="1"/>
    <xf numFmtId="0" fontId="13" fillId="0" borderId="0" xfId="0" applyFont="1"/>
    <xf numFmtId="43" fontId="0" fillId="11" borderId="1" xfId="1" applyFont="1" applyFill="1" applyBorder="1" applyAlignment="1" applyProtection="1">
      <alignment horizontal="center"/>
      <protection locked="0"/>
    </xf>
    <xf numFmtId="9" fontId="0" fillId="16" borderId="0" xfId="0" applyNumberFormat="1" applyFill="1"/>
    <xf numFmtId="9" fontId="0" fillId="0" borderId="0" xfId="3" applyFont="1"/>
    <xf numFmtId="0" fontId="6" fillId="0" borderId="0" xfId="0" applyFont="1" applyAlignment="1">
      <alignment horizontal="center"/>
    </xf>
    <xf numFmtId="9" fontId="6" fillId="0" borderId="0" xfId="3" applyFont="1" applyAlignment="1">
      <alignment horizontal="center"/>
    </xf>
    <xf numFmtId="0" fontId="14" fillId="18" borderId="0" xfId="0" applyFont="1" applyFill="1" applyAlignment="1">
      <alignment horizontal="center"/>
    </xf>
    <xf numFmtId="0" fontId="14" fillId="19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14" fillId="2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6" fillId="21" borderId="0" xfId="0" applyFont="1" applyFill="1"/>
    <xf numFmtId="0" fontId="0" fillId="21" borderId="0" xfId="0" applyFill="1"/>
    <xf numFmtId="165" fontId="0" fillId="21" borderId="0" xfId="4" applyNumberFormat="1" applyFont="1" applyFill="1"/>
    <xf numFmtId="165" fontId="0" fillId="21" borderId="0" xfId="1" applyNumberFormat="1" applyFont="1" applyFill="1"/>
    <xf numFmtId="0" fontId="6" fillId="22" borderId="0" xfId="0" applyFont="1" applyFill="1"/>
    <xf numFmtId="165" fontId="0" fillId="0" borderId="0" xfId="4" applyNumberFormat="1" applyFont="1"/>
    <xf numFmtId="165" fontId="0" fillId="0" borderId="0" xfId="4" applyNumberFormat="1" applyFont="1" applyFill="1"/>
    <xf numFmtId="165" fontId="0" fillId="0" borderId="0" xfId="5" applyNumberFormat="1" applyFont="1"/>
    <xf numFmtId="165" fontId="0" fillId="0" borderId="0" xfId="5" applyNumberFormat="1" applyFont="1" applyFill="1"/>
    <xf numFmtId="165" fontId="0" fillId="5" borderId="0" xfId="4" applyNumberFormat="1" applyFont="1" applyFill="1"/>
    <xf numFmtId="165" fontId="0" fillId="5" borderId="0" xfId="1" applyNumberFormat="1" applyFont="1" applyFill="1" applyAlignment="1">
      <alignment horizontal="center" vertical="center"/>
    </xf>
    <xf numFmtId="165" fontId="0" fillId="16" borderId="0" xfId="4" applyNumberFormat="1" applyFont="1" applyFill="1"/>
    <xf numFmtId="165" fontId="6" fillId="23" borderId="0" xfId="4" applyNumberFormat="1" applyFont="1" applyFill="1"/>
    <xf numFmtId="165" fontId="0" fillId="14" borderId="0" xfId="4" applyNumberFormat="1" applyFont="1" applyFill="1"/>
    <xf numFmtId="165" fontId="0" fillId="14" borderId="0" xfId="1" applyNumberFormat="1" applyFont="1" applyFill="1"/>
    <xf numFmtId="168" fontId="0" fillId="0" borderId="0" xfId="0" applyNumberFormat="1"/>
    <xf numFmtId="169" fontId="0" fillId="0" borderId="0" xfId="0" applyNumberFormat="1"/>
    <xf numFmtId="9" fontId="0" fillId="24" borderId="0" xfId="3" applyFont="1" applyFill="1"/>
    <xf numFmtId="41" fontId="0" fillId="0" borderId="0" xfId="2" applyFont="1"/>
    <xf numFmtId="165" fontId="0" fillId="11" borderId="0" xfId="4" applyNumberFormat="1" applyFont="1" applyFill="1"/>
    <xf numFmtId="165" fontId="15" fillId="0" borderId="0" xfId="4" applyNumberFormat="1" applyFont="1"/>
    <xf numFmtId="165" fontId="6" fillId="14" borderId="0" xfId="1" applyNumberFormat="1" applyFont="1" applyFill="1"/>
    <xf numFmtId="0" fontId="6" fillId="25" borderId="0" xfId="0" applyFont="1" applyFill="1"/>
    <xf numFmtId="165" fontId="6" fillId="25" borderId="0" xfId="4" applyNumberFormat="1" applyFont="1" applyFill="1"/>
    <xf numFmtId="0" fontId="0" fillId="25" borderId="0" xfId="0" applyFill="1"/>
    <xf numFmtId="41" fontId="9" fillId="25" borderId="0" xfId="2" applyFont="1" applyFill="1" applyAlignment="1">
      <alignment horizontal="center" vertical="center"/>
    </xf>
    <xf numFmtId="165" fontId="6" fillId="25" borderId="0" xfId="1" applyNumberFormat="1" applyFont="1" applyFill="1"/>
    <xf numFmtId="165" fontId="0" fillId="25" borderId="0" xfId="0" applyNumberFormat="1" applyFill="1"/>
    <xf numFmtId="43" fontId="0" fillId="25" borderId="0" xfId="1" applyFont="1" applyFill="1"/>
    <xf numFmtId="9" fontId="0" fillId="25" borderId="0" xfId="3" applyFont="1" applyFill="1"/>
    <xf numFmtId="165" fontId="3" fillId="14" borderId="0" xfId="1" applyNumberFormat="1" applyFont="1" applyFill="1"/>
    <xf numFmtId="0" fontId="0" fillId="26" borderId="0" xfId="0" applyFill="1"/>
    <xf numFmtId="0" fontId="0" fillId="10" borderId="0" xfId="0" applyFill="1"/>
    <xf numFmtId="166" fontId="6" fillId="25" borderId="0" xfId="1" applyNumberFormat="1" applyFont="1" applyFill="1"/>
    <xf numFmtId="43" fontId="6" fillId="25" borderId="0" xfId="1" applyFont="1" applyFill="1"/>
    <xf numFmtId="0" fontId="6" fillId="26" borderId="0" xfId="0" applyFont="1" applyFill="1"/>
    <xf numFmtId="166" fontId="6" fillId="26" borderId="0" xfId="1" applyNumberFormat="1" applyFont="1" applyFill="1"/>
    <xf numFmtId="168" fontId="6" fillId="26" borderId="0" xfId="0" applyNumberFormat="1" applyFont="1" applyFill="1"/>
    <xf numFmtId="9" fontId="6" fillId="26" borderId="0" xfId="3" applyFont="1" applyFill="1"/>
    <xf numFmtId="168" fontId="0" fillId="0" borderId="0" xfId="1" applyNumberFormat="1" applyFont="1"/>
    <xf numFmtId="168" fontId="6" fillId="0" borderId="0" xfId="0" applyNumberFormat="1" applyFont="1"/>
    <xf numFmtId="165" fontId="6" fillId="0" borderId="0" xfId="4" applyNumberFormat="1" applyFont="1"/>
    <xf numFmtId="165" fontId="6" fillId="11" borderId="0" xfId="4" applyNumberFormat="1" applyFont="1" applyFill="1"/>
    <xf numFmtId="165" fontId="15" fillId="11" borderId="0" xfId="4" applyNumberFormat="1" applyFont="1" applyFill="1"/>
    <xf numFmtId="165" fontId="15" fillId="0" borderId="0" xfId="5" applyNumberFormat="1" applyFont="1"/>
    <xf numFmtId="165" fontId="15" fillId="0" borderId="0" xfId="5" applyNumberFormat="1" applyFont="1" applyFill="1"/>
    <xf numFmtId="166" fontId="0" fillId="8" borderId="0" xfId="1" applyNumberFormat="1" applyFont="1" applyFill="1"/>
    <xf numFmtId="43" fontId="0" fillId="8" borderId="0" xfId="1" applyFont="1" applyFill="1"/>
    <xf numFmtId="9" fontId="0" fillId="8" borderId="0" xfId="3" applyFont="1" applyFill="1"/>
    <xf numFmtId="165" fontId="6" fillId="0" borderId="0" xfId="1" applyNumberFormat="1" applyFont="1"/>
    <xf numFmtId="165" fontId="6" fillId="14" borderId="0" xfId="4" applyNumberFormat="1" applyFont="1" applyFill="1"/>
    <xf numFmtId="165" fontId="6" fillId="8" borderId="0" xfId="4" applyNumberFormat="1" applyFont="1" applyFill="1"/>
    <xf numFmtId="41" fontId="9" fillId="8" borderId="0" xfId="2" applyFont="1" applyFill="1" applyAlignment="1">
      <alignment horizontal="center" vertical="center"/>
    </xf>
    <xf numFmtId="165" fontId="6" fillId="8" borderId="0" xfId="1" applyNumberFormat="1" applyFont="1" applyFill="1"/>
    <xf numFmtId="168" fontId="0" fillId="8" borderId="0" xfId="0" applyNumberFormat="1" applyFill="1"/>
    <xf numFmtId="166" fontId="6" fillId="6" borderId="0" xfId="1" applyNumberFormat="1" applyFont="1" applyFill="1"/>
    <xf numFmtId="166" fontId="9" fillId="6" borderId="0" xfId="1" applyNumberFormat="1" applyFont="1" applyFill="1" applyAlignment="1">
      <alignment horizontal="center" vertical="center"/>
    </xf>
    <xf numFmtId="166" fontId="9" fillId="0" borderId="0" xfId="1" applyNumberFormat="1" applyFont="1" applyFill="1" applyAlignment="1">
      <alignment horizontal="center" vertical="center"/>
    </xf>
    <xf numFmtId="0" fontId="16" fillId="5" borderId="0" xfId="0" applyFont="1" applyFill="1"/>
    <xf numFmtId="165" fontId="16" fillId="5" borderId="0" xfId="4" applyNumberFormat="1" applyFont="1" applyFill="1"/>
    <xf numFmtId="165" fontId="16" fillId="27" borderId="0" xfId="4" applyNumberFormat="1" applyFont="1" applyFill="1"/>
    <xf numFmtId="41" fontId="17" fillId="5" borderId="0" xfId="2" applyFont="1" applyFill="1" applyAlignment="1">
      <alignment horizontal="center" vertical="center"/>
    </xf>
    <xf numFmtId="41" fontId="17" fillId="0" borderId="0" xfId="2" applyFont="1" applyFill="1" applyAlignment="1">
      <alignment horizontal="center" vertical="center"/>
    </xf>
    <xf numFmtId="168" fontId="16" fillId="5" borderId="0" xfId="1" applyNumberFormat="1" applyFont="1" applyFill="1"/>
    <xf numFmtId="168" fontId="16" fillId="5" borderId="0" xfId="0" applyNumberFormat="1" applyFont="1" applyFill="1"/>
    <xf numFmtId="9" fontId="16" fillId="5" borderId="0" xfId="3" applyFont="1" applyFill="1"/>
    <xf numFmtId="0" fontId="16" fillId="0" borderId="0" xfId="0" applyFont="1"/>
    <xf numFmtId="0" fontId="18" fillId="0" borderId="0" xfId="0" applyFont="1"/>
    <xf numFmtId="170" fontId="19" fillId="0" borderId="0" xfId="4" applyNumberFormat="1" applyFont="1"/>
    <xf numFmtId="170" fontId="19" fillId="0" borderId="0" xfId="1" applyNumberFormat="1" applyFont="1"/>
    <xf numFmtId="165" fontId="19" fillId="0" borderId="0" xfId="4" applyNumberFormat="1" applyFont="1"/>
    <xf numFmtId="170" fontId="0" fillId="0" borderId="0" xfId="4" applyNumberFormat="1" applyFont="1"/>
    <xf numFmtId="170" fontId="0" fillId="0" borderId="0" xfId="1" applyNumberFormat="1" applyFont="1"/>
    <xf numFmtId="3" fontId="3" fillId="28" borderId="2" xfId="0" applyNumberFormat="1" applyFont="1" applyFill="1" applyBorder="1"/>
    <xf numFmtId="3" fontId="0" fillId="28" borderId="2" xfId="0" applyNumberFormat="1" applyFill="1" applyBorder="1"/>
    <xf numFmtId="165" fontId="20" fillId="14" borderId="0" xfId="4" applyNumberFormat="1" applyFont="1" applyFill="1"/>
    <xf numFmtId="166" fontId="9" fillId="12" borderId="0" xfId="1" applyNumberFormat="1" applyFont="1" applyFill="1" applyAlignment="1">
      <alignment horizontal="center" vertical="center"/>
    </xf>
    <xf numFmtId="166" fontId="16" fillId="5" borderId="0" xfId="1" applyNumberFormat="1" applyFont="1" applyFill="1"/>
    <xf numFmtId="167" fontId="6" fillId="5" borderId="0" xfId="1" applyNumberFormat="1" applyFont="1" applyFill="1"/>
    <xf numFmtId="169" fontId="6" fillId="5" borderId="0" xfId="0" applyNumberFormat="1" applyFont="1" applyFill="1"/>
    <xf numFmtId="9" fontId="6" fillId="5" borderId="0" xfId="3" applyFont="1" applyFill="1"/>
    <xf numFmtId="168" fontId="20" fillId="14" borderId="0" xfId="4" applyNumberFormat="1" applyFont="1" applyFill="1"/>
    <xf numFmtId="0" fontId="21" fillId="0" borderId="0" xfId="0" applyFont="1"/>
    <xf numFmtId="0" fontId="0" fillId="29" borderId="0" xfId="0" applyFill="1"/>
    <xf numFmtId="165" fontId="22" fillId="11" borderId="0" xfId="4" applyNumberFormat="1" applyFont="1" applyFill="1"/>
    <xf numFmtId="165" fontId="22" fillId="0" borderId="0" xfId="4" applyNumberFormat="1" applyFont="1"/>
    <xf numFmtId="165" fontId="22" fillId="0" borderId="0" xfId="1" applyNumberFormat="1" applyFont="1"/>
    <xf numFmtId="0" fontId="23" fillId="0" borderId="0" xfId="0" applyFont="1"/>
    <xf numFmtId="165" fontId="24" fillId="11" borderId="0" xfId="4" applyNumberFormat="1" applyFont="1" applyFill="1"/>
    <xf numFmtId="165" fontId="24" fillId="0" borderId="0" xfId="4" applyNumberFormat="1" applyFont="1"/>
    <xf numFmtId="165" fontId="25" fillId="0" borderId="0" xfId="1" applyNumberFormat="1" applyFont="1"/>
    <xf numFmtId="0" fontId="26" fillId="0" borderId="0" xfId="0" applyFont="1"/>
    <xf numFmtId="165" fontId="26" fillId="11" borderId="0" xfId="4" applyNumberFormat="1" applyFont="1" applyFill="1"/>
    <xf numFmtId="165" fontId="26" fillId="0" borderId="0" xfId="4" applyNumberFormat="1" applyFont="1"/>
    <xf numFmtId="165" fontId="26" fillId="0" borderId="0" xfId="1" applyNumberFormat="1" applyFont="1"/>
    <xf numFmtId="165" fontId="27" fillId="11" borderId="0" xfId="1" applyNumberFormat="1" applyFont="1" applyFill="1"/>
    <xf numFmtId="0" fontId="14" fillId="11" borderId="0" xfId="0" applyFont="1" applyFill="1"/>
    <xf numFmtId="165" fontId="14" fillId="0" borderId="0" xfId="1" applyNumberFormat="1" applyFont="1" applyFill="1"/>
    <xf numFmtId="165" fontId="14" fillId="11" borderId="0" xfId="1" applyNumberFormat="1" applyFont="1" applyFill="1"/>
    <xf numFmtId="0" fontId="14" fillId="0" borderId="0" xfId="0" applyFont="1"/>
    <xf numFmtId="41" fontId="28" fillId="11" borderId="0" xfId="2" applyFont="1" applyFill="1" applyAlignment="1">
      <alignment horizontal="center" vertical="center"/>
    </xf>
    <xf numFmtId="165" fontId="14" fillId="11" borderId="0" xfId="4" applyNumberFormat="1" applyFont="1" applyFill="1"/>
    <xf numFmtId="0" fontId="29" fillId="0" borderId="0" xfId="0" applyFont="1"/>
    <xf numFmtId="165" fontId="29" fillId="11" borderId="0" xfId="4" applyNumberFormat="1" applyFont="1" applyFill="1"/>
    <xf numFmtId="165" fontId="30" fillId="11" borderId="0" xfId="4" applyNumberFormat="1" applyFont="1" applyFill="1"/>
    <xf numFmtId="165" fontId="29" fillId="0" borderId="0" xfId="4" applyNumberFormat="1" applyFont="1"/>
    <xf numFmtId="171" fontId="31" fillId="11" borderId="0" xfId="0" applyNumberFormat="1" applyFont="1" applyFill="1"/>
    <xf numFmtId="0" fontId="27" fillId="11" borderId="0" xfId="0" applyFont="1" applyFill="1"/>
    <xf numFmtId="165" fontId="27" fillId="11" borderId="0" xfId="4" applyNumberFormat="1" applyFont="1" applyFill="1"/>
    <xf numFmtId="9" fontId="32" fillId="11" borderId="0" xfId="3" applyFont="1" applyFill="1"/>
    <xf numFmtId="165" fontId="0" fillId="12" borderId="0" xfId="4" applyNumberFormat="1" applyFont="1" applyFill="1"/>
    <xf numFmtId="165" fontId="9" fillId="0" borderId="0" xfId="1" applyNumberFormat="1" applyFont="1" applyFill="1" applyAlignment="1">
      <alignment horizontal="center" vertical="center"/>
    </xf>
    <xf numFmtId="165" fontId="9" fillId="12" borderId="0" xfId="4" applyNumberFormat="1" applyFont="1" applyFill="1" applyAlignment="1">
      <alignment horizontal="center" vertical="center"/>
    </xf>
    <xf numFmtId="165" fontId="9" fillId="12" borderId="0" xfId="1" applyNumberFormat="1" applyFont="1" applyFill="1" applyAlignment="1">
      <alignment horizontal="center" vertical="center"/>
    </xf>
    <xf numFmtId="165" fontId="6" fillId="12" borderId="0" xfId="4" applyNumberFormat="1" applyFont="1" applyFill="1"/>
    <xf numFmtId="165" fontId="33" fillId="0" borderId="0" xfId="1" applyNumberFormat="1" applyFont="1" applyFill="1" applyAlignment="1">
      <alignment horizontal="center" vertical="center"/>
    </xf>
    <xf numFmtId="165" fontId="33" fillId="12" borderId="0" xfId="4" applyNumberFormat="1" applyFont="1" applyFill="1" applyAlignment="1">
      <alignment horizontal="center" vertical="center"/>
    </xf>
    <xf numFmtId="165" fontId="33" fillId="12" borderId="0" xfId="1" applyNumberFormat="1" applyFont="1" applyFill="1" applyAlignment="1">
      <alignment horizontal="center" vertical="center"/>
    </xf>
    <xf numFmtId="0" fontId="35" fillId="0" borderId="0" xfId="6" applyFont="1" applyAlignment="1">
      <alignment horizontal="right"/>
    </xf>
    <xf numFmtId="0" fontId="36" fillId="0" borderId="0" xfId="6" applyFont="1"/>
    <xf numFmtId="9" fontId="0" fillId="12" borderId="1" xfId="3" applyFont="1" applyFill="1" applyBorder="1"/>
    <xf numFmtId="9" fontId="0" fillId="16" borderId="1" xfId="0" applyNumberFormat="1" applyFill="1" applyBorder="1"/>
    <xf numFmtId="9" fontId="0" fillId="0" borderId="1" xfId="0" applyNumberFormat="1" applyBorder="1"/>
    <xf numFmtId="9" fontId="0" fillId="16" borderId="1" xfId="3" applyFont="1" applyFill="1" applyBorder="1"/>
    <xf numFmtId="9" fontId="0" fillId="0" borderId="1" xfId="3" applyFont="1" applyFill="1" applyBorder="1"/>
    <xf numFmtId="0" fontId="6" fillId="30" borderId="0" xfId="0" applyFont="1" applyFill="1" applyAlignment="1">
      <alignment horizontal="center"/>
    </xf>
    <xf numFmtId="0" fontId="6" fillId="31" borderId="8" xfId="0" applyFont="1" applyFill="1" applyBorder="1" applyAlignment="1">
      <alignment horizontal="center" vertical="center"/>
    </xf>
    <xf numFmtId="0" fontId="6" fillId="32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/>
    </xf>
    <xf numFmtId="165" fontId="6" fillId="17" borderId="0" xfId="0" applyNumberFormat="1" applyFont="1" applyFill="1" applyAlignment="1">
      <alignment horizontal="center" vertical="center"/>
    </xf>
    <xf numFmtId="165" fontId="6" fillId="34" borderId="9" xfId="0" applyNumberFormat="1" applyFont="1" applyFill="1" applyBorder="1" applyAlignment="1">
      <alignment horizontal="center" vertical="center"/>
    </xf>
    <xf numFmtId="165" fontId="6" fillId="34" borderId="10" xfId="0" applyNumberFormat="1" applyFont="1" applyFill="1" applyBorder="1" applyAlignment="1">
      <alignment horizontal="center" vertical="center"/>
    </xf>
    <xf numFmtId="165" fontId="6" fillId="34" borderId="11" xfId="0" applyNumberFormat="1" applyFont="1" applyFill="1" applyBorder="1" applyAlignment="1">
      <alignment horizontal="center" vertical="center"/>
    </xf>
    <xf numFmtId="165" fontId="6" fillId="34" borderId="0" xfId="0" applyNumberFormat="1" applyFont="1" applyFill="1" applyAlignment="1">
      <alignment horizontal="center" vertical="center"/>
    </xf>
    <xf numFmtId="165" fontId="6" fillId="34" borderId="12" xfId="0" applyNumberFormat="1" applyFont="1" applyFill="1" applyBorder="1" applyAlignment="1">
      <alignment horizontal="center" vertical="center"/>
    </xf>
    <xf numFmtId="166" fontId="37" fillId="17" borderId="0" xfId="1" applyNumberFormat="1" applyFont="1" applyFill="1"/>
    <xf numFmtId="166" fontId="38" fillId="17" borderId="0" xfId="1" applyNumberFormat="1" applyFont="1" applyFill="1"/>
    <xf numFmtId="166" fontId="39" fillId="17" borderId="0" xfId="1" applyNumberFormat="1" applyFont="1" applyFill="1"/>
    <xf numFmtId="166" fontId="38" fillId="17" borderId="0" xfId="1" applyNumberFormat="1" applyFont="1" applyFill="1" applyAlignment="1">
      <alignment wrapText="1"/>
    </xf>
    <xf numFmtId="0" fontId="0" fillId="17" borderId="0" xfId="0" applyFill="1"/>
    <xf numFmtId="0" fontId="0" fillId="31" borderId="8" xfId="0" applyFill="1" applyBorder="1" applyAlignment="1">
      <alignment horizontal="center" vertical="center"/>
    </xf>
    <xf numFmtId="0" fontId="0" fillId="32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165" fontId="0" fillId="17" borderId="0" xfId="0" applyNumberFormat="1" applyFill="1" applyAlignment="1">
      <alignment horizontal="center" vertical="center"/>
    </xf>
    <xf numFmtId="165" fontId="0" fillId="34" borderId="13" xfId="0" applyNumberFormat="1" applyFill="1" applyBorder="1" applyAlignment="1">
      <alignment horizontal="center" vertical="center"/>
    </xf>
    <xf numFmtId="165" fontId="0" fillId="34" borderId="0" xfId="0" applyNumberFormat="1" applyFill="1" applyAlignment="1">
      <alignment horizontal="center" vertical="center"/>
    </xf>
    <xf numFmtId="165" fontId="0" fillId="34" borderId="14" xfId="0" applyNumberFormat="1" applyFill="1" applyBorder="1" applyAlignment="1">
      <alignment horizontal="center" vertical="center"/>
    </xf>
    <xf numFmtId="165" fontId="0" fillId="34" borderId="12" xfId="0" applyNumberFormat="1" applyFill="1" applyBorder="1" applyAlignment="1">
      <alignment horizontal="center" vertical="center"/>
    </xf>
    <xf numFmtId="166" fontId="40" fillId="17" borderId="0" xfId="1" applyNumberFormat="1" applyFont="1" applyFill="1" applyAlignment="1">
      <alignment horizontal="left" indent="2"/>
    </xf>
    <xf numFmtId="166" fontId="41" fillId="17" borderId="0" xfId="1" applyNumberFormat="1" applyFont="1" applyFill="1" applyAlignment="1">
      <alignment horizontal="left" indent="2"/>
    </xf>
    <xf numFmtId="165" fontId="0" fillId="17" borderId="0" xfId="0" applyNumberFormat="1" applyFill="1"/>
    <xf numFmtId="166" fontId="40" fillId="31" borderId="8" xfId="1" applyNumberFormat="1" applyFont="1" applyFill="1" applyBorder="1" applyAlignment="1">
      <alignment horizontal="center" vertical="center" indent="2"/>
    </xf>
    <xf numFmtId="166" fontId="40" fillId="32" borderId="0" xfId="1" applyNumberFormat="1" applyFont="1" applyFill="1" applyBorder="1" applyAlignment="1">
      <alignment horizontal="center" vertical="center" indent="2"/>
    </xf>
    <xf numFmtId="166" fontId="40" fillId="33" borderId="0" xfId="1" applyNumberFormat="1" applyFont="1" applyFill="1" applyBorder="1" applyAlignment="1">
      <alignment horizontal="center" vertical="center" indent="2"/>
    </xf>
    <xf numFmtId="166" fontId="40" fillId="17" borderId="0" xfId="1" applyNumberFormat="1" applyFont="1" applyFill="1" applyBorder="1" applyAlignment="1">
      <alignment horizontal="left" indent="2"/>
    </xf>
    <xf numFmtId="166" fontId="40" fillId="34" borderId="13" xfId="1" applyNumberFormat="1" applyFont="1" applyFill="1" applyBorder="1" applyAlignment="1">
      <alignment horizontal="left" indent="2"/>
    </xf>
    <xf numFmtId="166" fontId="40" fillId="34" borderId="0" xfId="1" applyNumberFormat="1" applyFont="1" applyFill="1" applyBorder="1" applyAlignment="1">
      <alignment horizontal="left" indent="2"/>
    </xf>
    <xf numFmtId="166" fontId="40" fillId="34" borderId="14" xfId="1" applyNumberFormat="1" applyFont="1" applyFill="1" applyBorder="1" applyAlignment="1">
      <alignment horizontal="left" indent="2"/>
    </xf>
    <xf numFmtId="166" fontId="40" fillId="34" borderId="12" xfId="1" applyNumberFormat="1" applyFont="1" applyFill="1" applyBorder="1" applyAlignment="1">
      <alignment horizontal="left" indent="2"/>
    </xf>
    <xf numFmtId="166" fontId="42" fillId="17" borderId="0" xfId="1" applyNumberFormat="1" applyFont="1" applyFill="1" applyAlignment="1">
      <alignment horizontal="left" indent="3"/>
    </xf>
    <xf numFmtId="165" fontId="0" fillId="17" borderId="0" xfId="4" applyNumberFormat="1" applyFont="1" applyFill="1"/>
    <xf numFmtId="165" fontId="0" fillId="31" borderId="8" xfId="4" applyNumberFormat="1" applyFont="1" applyFill="1" applyBorder="1" applyAlignment="1">
      <alignment horizontal="center" vertical="center"/>
    </xf>
    <xf numFmtId="165" fontId="0" fillId="32" borderId="0" xfId="4" applyNumberFormat="1" applyFont="1" applyFill="1" applyBorder="1" applyAlignment="1">
      <alignment horizontal="center" vertical="center"/>
    </xf>
    <xf numFmtId="165" fontId="0" fillId="33" borderId="0" xfId="4" applyNumberFormat="1" applyFont="1" applyFill="1" applyBorder="1" applyAlignment="1">
      <alignment horizontal="center" vertical="center"/>
    </xf>
    <xf numFmtId="165" fontId="0" fillId="17" borderId="0" xfId="4" applyNumberFormat="1" applyFont="1" applyFill="1" applyBorder="1" applyAlignment="1">
      <alignment horizontal="center" vertical="center"/>
    </xf>
    <xf numFmtId="165" fontId="0" fillId="34" borderId="13" xfId="4" applyNumberFormat="1" applyFont="1" applyFill="1" applyBorder="1" applyAlignment="1">
      <alignment horizontal="center" vertical="center"/>
    </xf>
    <xf numFmtId="165" fontId="0" fillId="34" borderId="0" xfId="4" applyNumberFormat="1" applyFont="1" applyFill="1" applyBorder="1" applyAlignment="1">
      <alignment horizontal="center" vertical="center"/>
    </xf>
    <xf numFmtId="165" fontId="0" fillId="34" borderId="14" xfId="4" applyNumberFormat="1" applyFont="1" applyFill="1" applyBorder="1" applyAlignment="1">
      <alignment horizontal="center" vertical="center"/>
    </xf>
    <xf numFmtId="165" fontId="0" fillId="34" borderId="12" xfId="4" applyNumberFormat="1" applyFont="1" applyFill="1" applyBorder="1" applyAlignment="1">
      <alignment horizontal="center" vertical="center"/>
    </xf>
    <xf numFmtId="0" fontId="43" fillId="0" borderId="0" xfId="0" applyFont="1"/>
    <xf numFmtId="165" fontId="0" fillId="17" borderId="0" xfId="4" applyNumberFormat="1" applyFont="1" applyFill="1" applyBorder="1"/>
    <xf numFmtId="165" fontId="0" fillId="34" borderId="13" xfId="4" applyNumberFormat="1" applyFont="1" applyFill="1" applyBorder="1"/>
    <xf numFmtId="165" fontId="0" fillId="34" borderId="0" xfId="4" applyNumberFormat="1" applyFont="1" applyFill="1" applyBorder="1"/>
    <xf numFmtId="165" fontId="0" fillId="34" borderId="14" xfId="4" applyNumberFormat="1" applyFont="1" applyFill="1" applyBorder="1"/>
    <xf numFmtId="9" fontId="6" fillId="31" borderId="0" xfId="0" applyNumberFormat="1" applyFont="1" applyFill="1" applyAlignment="1">
      <alignment horizontal="center" vertical="center"/>
    </xf>
    <xf numFmtId="165" fontId="0" fillId="34" borderId="12" xfId="4" applyNumberFormat="1" applyFont="1" applyFill="1" applyBorder="1"/>
    <xf numFmtId="165" fontId="0" fillId="31" borderId="0" xfId="0" applyNumberFormat="1" applyFill="1" applyAlignment="1">
      <alignment horizontal="center" vertical="center"/>
    </xf>
    <xf numFmtId="166" fontId="42" fillId="35" borderId="0" xfId="1" applyNumberFormat="1" applyFont="1" applyFill="1" applyAlignment="1">
      <alignment horizontal="left" indent="3"/>
    </xf>
    <xf numFmtId="165" fontId="0" fillId="35" borderId="0" xfId="4" applyNumberFormat="1" applyFont="1" applyFill="1"/>
    <xf numFmtId="165" fontId="0" fillId="35" borderId="8" xfId="4" applyNumberFormat="1" applyFont="1" applyFill="1" applyBorder="1" applyAlignment="1">
      <alignment horizontal="center" vertical="center"/>
    </xf>
    <xf numFmtId="165" fontId="0" fillId="35" borderId="0" xfId="4" applyNumberFormat="1" applyFont="1" applyFill="1" applyBorder="1" applyAlignment="1">
      <alignment horizontal="center" vertical="center"/>
    </xf>
    <xf numFmtId="165" fontId="0" fillId="35" borderId="0" xfId="4" applyNumberFormat="1" applyFont="1" applyFill="1" applyBorder="1"/>
    <xf numFmtId="165" fontId="0" fillId="35" borderId="13" xfId="4" applyNumberFormat="1" applyFont="1" applyFill="1" applyBorder="1"/>
    <xf numFmtId="165" fontId="0" fillId="35" borderId="14" xfId="4" applyNumberFormat="1" applyFont="1" applyFill="1" applyBorder="1"/>
    <xf numFmtId="0" fontId="0" fillId="35" borderId="0" xfId="0" applyFill="1"/>
    <xf numFmtId="165" fontId="0" fillId="35" borderId="0" xfId="0" applyNumberFormat="1" applyFill="1"/>
    <xf numFmtId="165" fontId="20" fillId="35" borderId="0" xfId="4" applyNumberFormat="1" applyFont="1" applyFill="1"/>
    <xf numFmtId="41" fontId="9" fillId="35" borderId="0" xfId="2" applyFont="1" applyFill="1" applyAlignment="1">
      <alignment horizontal="center" vertical="center"/>
    </xf>
    <xf numFmtId="166" fontId="44" fillId="17" borderId="0" xfId="1" applyNumberFormat="1" applyFont="1" applyFill="1" applyAlignment="1">
      <alignment horizontal="left" indent="3"/>
    </xf>
    <xf numFmtId="165" fontId="45" fillId="17" borderId="0" xfId="4" applyNumberFormat="1" applyFont="1" applyFill="1"/>
    <xf numFmtId="165" fontId="45" fillId="31" borderId="8" xfId="4" applyNumberFormat="1" applyFont="1" applyFill="1" applyBorder="1" applyAlignment="1">
      <alignment horizontal="center" vertical="center"/>
    </xf>
    <xf numFmtId="165" fontId="45" fillId="32" borderId="0" xfId="4" applyNumberFormat="1" applyFont="1" applyFill="1" applyBorder="1" applyAlignment="1">
      <alignment horizontal="center" vertical="center"/>
    </xf>
    <xf numFmtId="165" fontId="45" fillId="33" borderId="0" xfId="4" applyNumberFormat="1" applyFont="1" applyFill="1" applyBorder="1" applyAlignment="1">
      <alignment horizontal="center" vertical="center"/>
    </xf>
    <xf numFmtId="165" fontId="45" fillId="17" borderId="0" xfId="4" applyNumberFormat="1" applyFont="1" applyFill="1" applyBorder="1"/>
    <xf numFmtId="165" fontId="45" fillId="34" borderId="13" xfId="4" applyNumberFormat="1" applyFont="1" applyFill="1" applyBorder="1"/>
    <xf numFmtId="165" fontId="45" fillId="34" borderId="0" xfId="4" applyNumberFormat="1" applyFont="1" applyFill="1" applyBorder="1"/>
    <xf numFmtId="165" fontId="45" fillId="34" borderId="14" xfId="4" applyNumberFormat="1" applyFont="1" applyFill="1" applyBorder="1"/>
    <xf numFmtId="165" fontId="45" fillId="34" borderId="12" xfId="4" applyNumberFormat="1" applyFont="1" applyFill="1" applyBorder="1"/>
    <xf numFmtId="0" fontId="45" fillId="0" borderId="0" xfId="0" applyFont="1"/>
    <xf numFmtId="165" fontId="46" fillId="14" borderId="0" xfId="4" applyNumberFormat="1" applyFont="1" applyFill="1"/>
    <xf numFmtId="41" fontId="47" fillId="12" borderId="0" xfId="2" applyFont="1" applyFill="1" applyAlignment="1">
      <alignment horizontal="center" vertical="center"/>
    </xf>
    <xf numFmtId="166" fontId="48" fillId="17" borderId="0" xfId="1" applyNumberFormat="1" applyFont="1" applyFill="1" applyAlignment="1">
      <alignment horizontal="left" indent="2"/>
    </xf>
    <xf numFmtId="166" fontId="49" fillId="17" borderId="0" xfId="1" applyNumberFormat="1" applyFont="1" applyFill="1" applyAlignment="1">
      <alignment horizontal="left" indent="2"/>
    </xf>
    <xf numFmtId="166" fontId="40" fillId="17" borderId="0" xfId="1" applyNumberFormat="1" applyFont="1" applyFill="1" applyBorder="1" applyAlignment="1">
      <alignment horizontal="center" vertical="center" indent="2"/>
    </xf>
    <xf numFmtId="166" fontId="40" fillId="34" borderId="13" xfId="1" applyNumberFormat="1" applyFont="1" applyFill="1" applyBorder="1" applyAlignment="1">
      <alignment horizontal="center" vertical="center" indent="2"/>
    </xf>
    <xf numFmtId="166" fontId="40" fillId="34" borderId="0" xfId="1" applyNumberFormat="1" applyFont="1" applyFill="1" applyBorder="1" applyAlignment="1">
      <alignment horizontal="center" vertical="center" indent="2"/>
    </xf>
    <xf numFmtId="166" fontId="40" fillId="34" borderId="14" xfId="1" applyNumberFormat="1" applyFont="1" applyFill="1" applyBorder="1" applyAlignment="1">
      <alignment horizontal="center" vertical="center" indent="2"/>
    </xf>
    <xf numFmtId="166" fontId="40" fillId="34" borderId="12" xfId="1" applyNumberFormat="1" applyFont="1" applyFill="1" applyBorder="1" applyAlignment="1">
      <alignment horizontal="center" vertical="center" indent="2"/>
    </xf>
    <xf numFmtId="10" fontId="6" fillId="36" borderId="0" xfId="0" applyNumberFormat="1" applyFont="1" applyFill="1" applyAlignment="1">
      <alignment horizontal="center" vertical="center"/>
    </xf>
    <xf numFmtId="0" fontId="6" fillId="36" borderId="0" xfId="0" applyFont="1" applyFill="1" applyAlignment="1">
      <alignment horizontal="center" vertical="center"/>
    </xf>
    <xf numFmtId="165" fontId="0" fillId="35" borderId="12" xfId="4" applyNumberFormat="1" applyFont="1" applyFill="1" applyBorder="1"/>
    <xf numFmtId="166" fontId="42" fillId="17" borderId="0" xfId="1" applyNumberFormat="1" applyFont="1" applyFill="1" applyAlignment="1">
      <alignment horizontal="left" indent="2"/>
    </xf>
    <xf numFmtId="165" fontId="0" fillId="13" borderId="13" xfId="4" applyNumberFormat="1" applyFont="1" applyFill="1" applyBorder="1" applyAlignment="1">
      <alignment horizontal="center" vertical="center"/>
    </xf>
    <xf numFmtId="165" fontId="0" fillId="13" borderId="0" xfId="4" applyNumberFormat="1" applyFont="1" applyFill="1" applyBorder="1" applyAlignment="1">
      <alignment horizontal="center" vertical="center"/>
    </xf>
    <xf numFmtId="165" fontId="0" fillId="13" borderId="14" xfId="4" applyNumberFormat="1" applyFont="1" applyFill="1" applyBorder="1" applyAlignment="1">
      <alignment horizontal="center" vertical="center"/>
    </xf>
    <xf numFmtId="10" fontId="6" fillId="36" borderId="0" xfId="0" applyNumberFormat="1" applyFont="1" applyFill="1"/>
    <xf numFmtId="0" fontId="6" fillId="36" borderId="0" xfId="0" applyFont="1" applyFill="1"/>
    <xf numFmtId="165" fontId="0" fillId="17" borderId="13" xfId="4" applyNumberFormat="1" applyFont="1" applyFill="1" applyBorder="1"/>
    <xf numFmtId="165" fontId="0" fillId="17" borderId="14" xfId="4" applyNumberFormat="1" applyFont="1" applyFill="1" applyBorder="1"/>
    <xf numFmtId="166" fontId="50" fillId="17" borderId="0" xfId="1" applyNumberFormat="1" applyFont="1" applyFill="1" applyAlignment="1">
      <alignment horizontal="left" indent="2"/>
    </xf>
    <xf numFmtId="165" fontId="7" fillId="17" borderId="0" xfId="4" applyNumberFormat="1" applyFont="1" applyFill="1"/>
    <xf numFmtId="165" fontId="51" fillId="31" borderId="8" xfId="4" applyNumberFormat="1" applyFont="1" applyFill="1" applyBorder="1" applyAlignment="1">
      <alignment horizontal="center" vertical="center"/>
    </xf>
    <xf numFmtId="165" fontId="51" fillId="32" borderId="0" xfId="4" applyNumberFormat="1" applyFont="1" applyFill="1" applyBorder="1" applyAlignment="1">
      <alignment horizontal="center" vertical="center"/>
    </xf>
    <xf numFmtId="165" fontId="51" fillId="33" borderId="0" xfId="4" applyNumberFormat="1" applyFont="1" applyFill="1" applyBorder="1" applyAlignment="1">
      <alignment horizontal="center" vertical="center"/>
    </xf>
    <xf numFmtId="165" fontId="51" fillId="17" borderId="0" xfId="4" applyNumberFormat="1" applyFont="1" applyFill="1" applyBorder="1"/>
    <xf numFmtId="165" fontId="51" fillId="34" borderId="13" xfId="4" applyNumberFormat="1" applyFont="1" applyFill="1" applyBorder="1"/>
    <xf numFmtId="165" fontId="51" fillId="34" borderId="0" xfId="4" applyNumberFormat="1" applyFont="1" applyFill="1" applyBorder="1"/>
    <xf numFmtId="165" fontId="51" fillId="34" borderId="14" xfId="4" applyNumberFormat="1" applyFont="1" applyFill="1" applyBorder="1"/>
    <xf numFmtId="166" fontId="38" fillId="17" borderId="0" xfId="1" applyNumberFormat="1" applyFont="1" applyFill="1" applyAlignment="1">
      <alignment horizontal="left" indent="2"/>
    </xf>
    <xf numFmtId="165" fontId="0" fillId="31" borderId="8" xfId="0" applyNumberFormat="1" applyFill="1" applyBorder="1" applyAlignment="1">
      <alignment horizontal="center" vertical="center"/>
    </xf>
    <xf numFmtId="165" fontId="0" fillId="32" borderId="0" xfId="0" applyNumberFormat="1" applyFill="1" applyAlignment="1">
      <alignment horizontal="center" vertical="center"/>
    </xf>
    <xf numFmtId="165" fontId="0" fillId="33" borderId="0" xfId="0" applyNumberFormat="1" applyFill="1" applyAlignment="1">
      <alignment horizontal="center" vertical="center"/>
    </xf>
    <xf numFmtId="165" fontId="0" fillId="34" borderId="13" xfId="0" applyNumberFormat="1" applyFill="1" applyBorder="1"/>
    <xf numFmtId="165" fontId="0" fillId="34" borderId="0" xfId="0" applyNumberFormat="1" applyFill="1"/>
    <xf numFmtId="165" fontId="0" fillId="34" borderId="14" xfId="0" applyNumberFormat="1" applyFill="1" applyBorder="1"/>
    <xf numFmtId="165" fontId="0" fillId="34" borderId="12" xfId="0" applyNumberFormat="1" applyFill="1" applyBorder="1"/>
    <xf numFmtId="165" fontId="6" fillId="31" borderId="8" xfId="0" applyNumberFormat="1" applyFont="1" applyFill="1" applyBorder="1" applyAlignment="1">
      <alignment horizontal="center" vertical="center"/>
    </xf>
    <xf numFmtId="165" fontId="6" fillId="33" borderId="0" xfId="0" applyNumberFormat="1" applyFont="1" applyFill="1" applyAlignment="1">
      <alignment horizontal="center" vertical="center"/>
    </xf>
    <xf numFmtId="165" fontId="6" fillId="17" borderId="0" xfId="0" applyNumberFormat="1" applyFont="1" applyFill="1"/>
    <xf numFmtId="165" fontId="6" fillId="34" borderId="13" xfId="0" applyNumberFormat="1" applyFont="1" applyFill="1" applyBorder="1"/>
    <xf numFmtId="165" fontId="6" fillId="34" borderId="0" xfId="0" applyNumberFormat="1" applyFont="1" applyFill="1"/>
    <xf numFmtId="165" fontId="6" fillId="34" borderId="14" xfId="0" applyNumberFormat="1" applyFont="1" applyFill="1" applyBorder="1"/>
    <xf numFmtId="165" fontId="6" fillId="34" borderId="12" xfId="0" applyNumberFormat="1" applyFont="1" applyFill="1" applyBorder="1"/>
    <xf numFmtId="10" fontId="0" fillId="0" borderId="0" xfId="0" applyNumberFormat="1"/>
    <xf numFmtId="165" fontId="51" fillId="34" borderId="12" xfId="4" applyNumberFormat="1" applyFont="1" applyFill="1" applyBorder="1"/>
    <xf numFmtId="165" fontId="6" fillId="32" borderId="0" xfId="0" applyNumberFormat="1" applyFont="1" applyFill="1" applyAlignment="1">
      <alignment horizontal="center" vertical="center"/>
    </xf>
    <xf numFmtId="166" fontId="52" fillId="17" borderId="0" xfId="1" applyNumberFormat="1" applyFont="1" applyFill="1" applyAlignment="1">
      <alignment horizontal="left" indent="2"/>
    </xf>
    <xf numFmtId="165" fontId="6" fillId="33" borderId="0" xfId="4" applyNumberFormat="1" applyFont="1" applyFill="1" applyBorder="1" applyAlignment="1">
      <alignment horizontal="center" vertical="center"/>
    </xf>
    <xf numFmtId="165" fontId="6" fillId="17" borderId="0" xfId="4" applyNumberFormat="1" applyFont="1" applyFill="1" applyBorder="1"/>
    <xf numFmtId="165" fontId="6" fillId="34" borderId="13" xfId="4" applyNumberFormat="1" applyFont="1" applyFill="1" applyBorder="1"/>
    <xf numFmtId="165" fontId="6" fillId="34" borderId="0" xfId="4" applyNumberFormat="1" applyFont="1" applyFill="1" applyBorder="1"/>
    <xf numFmtId="165" fontId="6" fillId="34" borderId="14" xfId="4" applyNumberFormat="1" applyFont="1" applyFill="1" applyBorder="1"/>
    <xf numFmtId="165" fontId="6" fillId="34" borderId="12" xfId="4" applyNumberFormat="1" applyFont="1" applyFill="1" applyBorder="1"/>
    <xf numFmtId="165" fontId="51" fillId="34" borderId="8" xfId="4" applyNumberFormat="1" applyFont="1" applyFill="1" applyBorder="1"/>
    <xf numFmtId="166" fontId="53" fillId="17" borderId="0" xfId="1" applyNumberFormat="1" applyFont="1" applyFill="1" applyAlignment="1">
      <alignment horizontal="left" indent="2"/>
    </xf>
    <xf numFmtId="165" fontId="51" fillId="31" borderId="0" xfId="4" applyNumberFormat="1" applyFont="1" applyFill="1" applyBorder="1" applyAlignment="1">
      <alignment horizontal="center" vertical="center"/>
    </xf>
    <xf numFmtId="165" fontId="51" fillId="34" borderId="13" xfId="4" applyNumberFormat="1" applyFont="1" applyFill="1" applyBorder="1" applyAlignment="1">
      <alignment horizontal="center" vertical="center"/>
    </xf>
    <xf numFmtId="165" fontId="51" fillId="34" borderId="0" xfId="4" applyNumberFormat="1" applyFont="1" applyFill="1" applyBorder="1" applyAlignment="1">
      <alignment horizontal="center" vertical="center"/>
    </xf>
    <xf numFmtId="165" fontId="51" fillId="34" borderId="14" xfId="4" applyNumberFormat="1" applyFont="1" applyFill="1" applyBorder="1" applyAlignment="1">
      <alignment horizontal="center" vertical="center"/>
    </xf>
    <xf numFmtId="165" fontId="51" fillId="34" borderId="12" xfId="4" applyNumberFormat="1" applyFont="1" applyFill="1" applyBorder="1" applyAlignment="1">
      <alignment horizontal="center" vertical="center"/>
    </xf>
    <xf numFmtId="165" fontId="0" fillId="35" borderId="13" xfId="0" applyNumberFormat="1" applyFill="1" applyBorder="1"/>
    <xf numFmtId="165" fontId="0" fillId="35" borderId="14" xfId="0" applyNumberFormat="1" applyFill="1" applyBorder="1"/>
    <xf numFmtId="166" fontId="54" fillId="17" borderId="0" xfId="1" applyNumberFormat="1" applyFont="1" applyFill="1" applyAlignment="1">
      <alignment horizontal="left" indent="2"/>
    </xf>
    <xf numFmtId="165" fontId="0" fillId="13" borderId="13" xfId="0" applyNumberFormat="1" applyFill="1" applyBorder="1"/>
    <xf numFmtId="165" fontId="0" fillId="13" borderId="0" xfId="0" applyNumberFormat="1" applyFill="1"/>
    <xf numFmtId="165" fontId="0" fillId="13" borderId="14" xfId="0" applyNumberFormat="1" applyFill="1" applyBorder="1"/>
    <xf numFmtId="166" fontId="39" fillId="17" borderId="0" xfId="1" applyNumberFormat="1" applyFont="1" applyFill="1" applyAlignment="1">
      <alignment horizontal="left" indent="2"/>
    </xf>
    <xf numFmtId="166" fontId="55" fillId="17" borderId="0" xfId="1" applyNumberFormat="1" applyFont="1" applyFill="1" applyAlignment="1">
      <alignment horizontal="left" indent="2"/>
    </xf>
    <xf numFmtId="166" fontId="41" fillId="17" borderId="0" xfId="1" applyNumberFormat="1" applyFont="1" applyFill="1" applyAlignment="1">
      <alignment horizontal="left" indent="3"/>
    </xf>
    <xf numFmtId="166" fontId="56" fillId="17" borderId="0" xfId="1" applyNumberFormat="1" applyFont="1" applyFill="1" applyAlignment="1">
      <alignment horizontal="left" indent="3"/>
    </xf>
    <xf numFmtId="166" fontId="38" fillId="32" borderId="0" xfId="1" applyNumberFormat="1" applyFont="1" applyFill="1" applyBorder="1" applyAlignment="1">
      <alignment horizontal="center" vertical="center"/>
    </xf>
    <xf numFmtId="166" fontId="38" fillId="33" borderId="0" xfId="1" applyNumberFormat="1" applyFont="1" applyFill="1" applyBorder="1" applyAlignment="1">
      <alignment horizontal="center" vertical="center"/>
    </xf>
    <xf numFmtId="166" fontId="38" fillId="17" borderId="0" xfId="1" applyNumberFormat="1" applyFont="1" applyFill="1" applyBorder="1"/>
    <xf numFmtId="166" fontId="38" fillId="34" borderId="13" xfId="1" applyNumberFormat="1" applyFont="1" applyFill="1" applyBorder="1"/>
    <xf numFmtId="166" fontId="38" fillId="34" borderId="0" xfId="1" applyNumberFormat="1" applyFont="1" applyFill="1" applyBorder="1"/>
    <xf numFmtId="166" fontId="38" fillId="34" borderId="14" xfId="1" applyNumberFormat="1" applyFont="1" applyFill="1" applyBorder="1"/>
    <xf numFmtId="166" fontId="38" fillId="34" borderId="12" xfId="1" applyNumberFormat="1" applyFont="1" applyFill="1" applyBorder="1"/>
    <xf numFmtId="166" fontId="57" fillId="17" borderId="0" xfId="1" applyNumberFormat="1" applyFont="1" applyFill="1" applyAlignment="1">
      <alignment horizontal="left" indent="2"/>
    </xf>
    <xf numFmtId="3" fontId="58" fillId="17" borderId="0" xfId="0" applyNumberFormat="1" applyFont="1" applyFill="1"/>
    <xf numFmtId="0" fontId="0" fillId="34" borderId="13" xfId="0" applyFill="1" applyBorder="1"/>
    <xf numFmtId="0" fontId="0" fillId="34" borderId="0" xfId="0" applyFill="1"/>
    <xf numFmtId="0" fontId="0" fillId="34" borderId="14" xfId="0" applyFill="1" applyBorder="1"/>
    <xf numFmtId="0" fontId="0" fillId="34" borderId="12" xfId="0" applyFill="1" applyBorder="1"/>
    <xf numFmtId="166" fontId="39" fillId="0" borderId="0" xfId="1" applyNumberFormat="1" applyFont="1" applyAlignment="1">
      <alignment horizontal="left" indent="2"/>
    </xf>
    <xf numFmtId="165" fontId="6" fillId="37" borderId="0" xfId="0" applyNumberFormat="1" applyFont="1" applyFill="1"/>
    <xf numFmtId="3" fontId="6" fillId="34" borderId="15" xfId="0" applyNumberFormat="1" applyFont="1" applyFill="1" applyBorder="1" applyAlignment="1">
      <alignment horizontal="center" vertical="center"/>
    </xf>
    <xf numFmtId="3" fontId="6" fillId="34" borderId="16" xfId="0" applyNumberFormat="1" applyFont="1" applyFill="1" applyBorder="1" applyAlignment="1">
      <alignment horizontal="center" vertical="center"/>
    </xf>
    <xf numFmtId="3" fontId="6" fillId="34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166" fontId="39" fillId="0" borderId="0" xfId="1" applyNumberFormat="1" applyFont="1" applyFill="1" applyAlignment="1">
      <alignment horizontal="left" indent="2"/>
    </xf>
    <xf numFmtId="166" fontId="37" fillId="8" borderId="0" xfId="1" applyNumberFormat="1" applyFont="1" applyFill="1"/>
    <xf numFmtId="0" fontId="0" fillId="8" borderId="0" xfId="0" applyFill="1" applyAlignment="1">
      <alignment horizontal="center" vertical="center"/>
    </xf>
    <xf numFmtId="166" fontId="40" fillId="8" borderId="0" xfId="1" applyNumberFormat="1" applyFont="1" applyFill="1" applyAlignment="1">
      <alignment horizontal="left" indent="2"/>
    </xf>
    <xf numFmtId="3" fontId="0" fillId="8" borderId="0" xfId="0" applyNumberFormat="1" applyFill="1" applyAlignment="1">
      <alignment horizontal="center" vertical="center"/>
    </xf>
    <xf numFmtId="166" fontId="41" fillId="8" borderId="0" xfId="1" applyNumberFormat="1" applyFont="1" applyFill="1" applyAlignment="1">
      <alignment horizontal="left" indent="2"/>
    </xf>
    <xf numFmtId="166" fontId="40" fillId="8" borderId="0" xfId="1" applyNumberFormat="1" applyFont="1" applyFill="1" applyAlignment="1">
      <alignment horizontal="center" vertical="center" indent="2"/>
    </xf>
    <xf numFmtId="166" fontId="39" fillId="8" borderId="0" xfId="1" applyNumberFormat="1" applyFont="1" applyFill="1" applyAlignment="1">
      <alignment horizontal="left" indent="2"/>
    </xf>
    <xf numFmtId="166" fontId="57" fillId="8" borderId="0" xfId="1" applyNumberFormat="1" applyFont="1" applyFill="1" applyAlignment="1">
      <alignment horizontal="left" indent="2"/>
    </xf>
    <xf numFmtId="166" fontId="59" fillId="31" borderId="0" xfId="0" applyNumberFormat="1" applyFont="1" applyFill="1" applyAlignment="1">
      <alignment horizontal="center" vertical="center"/>
    </xf>
    <xf numFmtId="0" fontId="6" fillId="8" borderId="0" xfId="0" applyFont="1" applyFill="1" applyAlignment="1">
      <alignment horizontal="left" indent="2"/>
    </xf>
    <xf numFmtId="0" fontId="15" fillId="8" borderId="0" xfId="0" applyFont="1" applyFill="1" applyAlignment="1">
      <alignment horizontal="center" vertical="center"/>
    </xf>
    <xf numFmtId="166" fontId="15" fillId="8" borderId="0" xfId="0" applyNumberFormat="1" applyFont="1" applyFill="1" applyAlignment="1">
      <alignment horizontal="center" vertical="center"/>
    </xf>
    <xf numFmtId="165" fontId="5" fillId="0" borderId="0" xfId="4" applyNumberFormat="1" applyFont="1"/>
    <xf numFmtId="0" fontId="20" fillId="0" borderId="0" xfId="0" applyFont="1"/>
    <xf numFmtId="165" fontId="20" fillId="0" borderId="0" xfId="4" applyNumberFormat="1" applyFont="1"/>
    <xf numFmtId="3" fontId="3" fillId="0" borderId="0" xfId="0" applyNumberFormat="1" applyFont="1"/>
    <xf numFmtId="3" fontId="0" fillId="0" borderId="0" xfId="0" applyNumberFormat="1"/>
    <xf numFmtId="166" fontId="0" fillId="2" borderId="0" xfId="1" applyNumberFormat="1" applyFont="1" applyFill="1"/>
    <xf numFmtId="166" fontId="0" fillId="38" borderId="0" xfId="1" applyNumberFormat="1" applyFont="1" applyFill="1"/>
    <xf numFmtId="165" fontId="6" fillId="34" borderId="8" xfId="0" applyNumberFormat="1" applyFont="1" applyFill="1" applyBorder="1" applyAlignment="1">
      <alignment horizontal="center" vertical="center"/>
    </xf>
    <xf numFmtId="165" fontId="0" fillId="34" borderId="8" xfId="0" applyNumberFormat="1" applyFill="1" applyBorder="1" applyAlignment="1">
      <alignment horizontal="center" vertical="center"/>
    </xf>
    <xf numFmtId="166" fontId="40" fillId="34" borderId="8" xfId="1" applyNumberFormat="1" applyFont="1" applyFill="1" applyBorder="1" applyAlignment="1">
      <alignment horizontal="left" indent="2"/>
    </xf>
    <xf numFmtId="165" fontId="0" fillId="34" borderId="8" xfId="4" applyNumberFormat="1" applyFont="1" applyFill="1" applyBorder="1" applyAlignment="1">
      <alignment horizontal="center" vertical="center"/>
    </xf>
    <xf numFmtId="165" fontId="0" fillId="34" borderId="8" xfId="4" applyNumberFormat="1" applyFont="1" applyFill="1" applyBorder="1"/>
    <xf numFmtId="165" fontId="0" fillId="35" borderId="8" xfId="4" applyNumberFormat="1" applyFont="1" applyFill="1" applyBorder="1"/>
    <xf numFmtId="165" fontId="45" fillId="34" borderId="8" xfId="4" applyNumberFormat="1" applyFont="1" applyFill="1" applyBorder="1"/>
    <xf numFmtId="166" fontId="40" fillId="34" borderId="8" xfId="1" applyNumberFormat="1" applyFont="1" applyFill="1" applyBorder="1" applyAlignment="1">
      <alignment horizontal="center" vertical="center" indent="2"/>
    </xf>
    <xf numFmtId="165" fontId="0" fillId="34" borderId="8" xfId="0" applyNumberFormat="1" applyFill="1" applyBorder="1"/>
    <xf numFmtId="165" fontId="6" fillId="34" borderId="8" xfId="0" applyNumberFormat="1" applyFont="1" applyFill="1" applyBorder="1"/>
    <xf numFmtId="165" fontId="6" fillId="34" borderId="8" xfId="4" applyNumberFormat="1" applyFont="1" applyFill="1" applyBorder="1"/>
    <xf numFmtId="166" fontId="38" fillId="34" borderId="8" xfId="1" applyNumberFormat="1" applyFont="1" applyFill="1" applyBorder="1"/>
    <xf numFmtId="0" fontId="0" fillId="34" borderId="8" xfId="0" applyFill="1" applyBorder="1"/>
    <xf numFmtId="166" fontId="6" fillId="31" borderId="17" xfId="0" applyNumberFormat="1" applyFont="1" applyFill="1" applyBorder="1" applyAlignment="1">
      <alignment horizontal="center" vertical="center"/>
    </xf>
    <xf numFmtId="166" fontId="6" fillId="32" borderId="18" xfId="0" applyNumberFormat="1" applyFont="1" applyFill="1" applyBorder="1" applyAlignment="1">
      <alignment horizontal="center" vertical="center"/>
    </xf>
    <xf numFmtId="166" fontId="6" fillId="33" borderId="18" xfId="0" applyNumberFormat="1" applyFont="1" applyFill="1" applyBorder="1" applyAlignment="1">
      <alignment horizontal="center" vertical="center"/>
    </xf>
    <xf numFmtId="3" fontId="6" fillId="17" borderId="19" xfId="0" applyNumberFormat="1" applyFont="1" applyFill="1" applyBorder="1" applyAlignment="1">
      <alignment horizontal="center" vertical="center"/>
    </xf>
    <xf numFmtId="3" fontId="6" fillId="17" borderId="20" xfId="0" applyNumberFormat="1" applyFont="1" applyFill="1" applyBorder="1" applyAlignment="1">
      <alignment horizontal="center" vertical="center"/>
    </xf>
    <xf numFmtId="3" fontId="6" fillId="34" borderId="17" xfId="0" applyNumberFormat="1" applyFont="1" applyFill="1" applyBorder="1" applyAlignment="1">
      <alignment horizontal="center" vertical="center"/>
    </xf>
    <xf numFmtId="3" fontId="6" fillId="34" borderId="18" xfId="0" applyNumberFormat="1" applyFont="1" applyFill="1" applyBorder="1" applyAlignment="1">
      <alignment horizontal="center" vertical="center"/>
    </xf>
    <xf numFmtId="3" fontId="6" fillId="34" borderId="21" xfId="0" applyNumberFormat="1" applyFont="1" applyFill="1" applyBorder="1" applyAlignment="1">
      <alignment horizontal="center" vertical="center"/>
    </xf>
    <xf numFmtId="166" fontId="59" fillId="39" borderId="0" xfId="0" applyNumberFormat="1" applyFont="1" applyFill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6" fillId="35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39" borderId="1" xfId="0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41" fontId="63" fillId="0" borderId="0" xfId="6" applyNumberFormat="1" applyFont="1"/>
    <xf numFmtId="9" fontId="35" fillId="0" borderId="0" xfId="7" applyFont="1"/>
    <xf numFmtId="41" fontId="36" fillId="0" borderId="0" xfId="8" applyFont="1"/>
    <xf numFmtId="0" fontId="36" fillId="0" borderId="0" xfId="6" applyFont="1" applyAlignment="1">
      <alignment horizontal="center"/>
    </xf>
    <xf numFmtId="0" fontId="64" fillId="10" borderId="0" xfId="6" applyFont="1" applyFill="1"/>
    <xf numFmtId="0" fontId="36" fillId="10" borderId="0" xfId="6" applyFont="1" applyFill="1"/>
    <xf numFmtId="0" fontId="65" fillId="40" borderId="0" xfId="6" applyFont="1" applyFill="1"/>
    <xf numFmtId="0" fontId="36" fillId="40" borderId="0" xfId="6" applyFont="1" applyFill="1"/>
    <xf numFmtId="0" fontId="65" fillId="41" borderId="0" xfId="6" applyFont="1" applyFill="1"/>
    <xf numFmtId="0" fontId="36" fillId="41" borderId="0" xfId="6" applyFont="1" applyFill="1"/>
    <xf numFmtId="0" fontId="65" fillId="20" borderId="0" xfId="6" applyFont="1" applyFill="1"/>
    <xf numFmtId="0" fontId="36" fillId="20" borderId="0" xfId="6" applyFont="1" applyFill="1"/>
    <xf numFmtId="0" fontId="65" fillId="42" borderId="0" xfId="6" applyFont="1" applyFill="1"/>
    <xf numFmtId="0" fontId="66" fillId="42" borderId="0" xfId="6" applyFont="1" applyFill="1"/>
    <xf numFmtId="0" fontId="35" fillId="0" borderId="0" xfId="6" applyFont="1"/>
    <xf numFmtId="0" fontId="35" fillId="0" borderId="0" xfId="6" applyFont="1" applyAlignment="1">
      <alignment horizontal="center"/>
    </xf>
    <xf numFmtId="0" fontId="36" fillId="14" borderId="0" xfId="6" applyFont="1" applyFill="1"/>
    <xf numFmtId="41" fontId="36" fillId="43" borderId="1" xfId="8" applyFont="1" applyFill="1" applyBorder="1"/>
    <xf numFmtId="41" fontId="67" fillId="11" borderId="1" xfId="8" applyFont="1" applyFill="1" applyBorder="1"/>
    <xf numFmtId="41" fontId="35" fillId="0" borderId="1" xfId="9" applyNumberFormat="1" applyFont="1" applyBorder="1"/>
    <xf numFmtId="41" fontId="36" fillId="16" borderId="1" xfId="8" applyFont="1" applyFill="1" applyBorder="1"/>
    <xf numFmtId="41" fontId="68" fillId="0" borderId="0" xfId="7" applyNumberFormat="1" applyFont="1" applyAlignment="1">
      <alignment horizontal="center"/>
    </xf>
    <xf numFmtId="41" fontId="36" fillId="0" borderId="0" xfId="6" applyNumberFormat="1" applyFont="1"/>
    <xf numFmtId="0" fontId="36" fillId="44" borderId="0" xfId="6" applyFont="1" applyFill="1"/>
    <xf numFmtId="0" fontId="36" fillId="2" borderId="0" xfId="6" applyFont="1" applyFill="1"/>
    <xf numFmtId="41" fontId="35" fillId="0" borderId="1" xfId="6" applyNumberFormat="1" applyFont="1" applyBorder="1"/>
    <xf numFmtId="0" fontId="36" fillId="8" borderId="0" xfId="6" applyFont="1" applyFill="1"/>
    <xf numFmtId="0" fontId="69" fillId="0" borderId="0" xfId="6" applyFont="1"/>
    <xf numFmtId="41" fontId="70" fillId="0" borderId="1" xfId="9" applyNumberFormat="1" applyFont="1" applyBorder="1"/>
    <xf numFmtId="41" fontId="35" fillId="21" borderId="1" xfId="6" applyNumberFormat="1" applyFont="1" applyFill="1" applyBorder="1"/>
    <xf numFmtId="9" fontId="36" fillId="0" borderId="0" xfId="7" applyFont="1"/>
    <xf numFmtId="41" fontId="35" fillId="0" borderId="0" xfId="6" applyNumberFormat="1" applyFont="1"/>
    <xf numFmtId="167" fontId="36" fillId="0" borderId="0" xfId="1" applyNumberFormat="1" applyFont="1"/>
    <xf numFmtId="0" fontId="71" fillId="10" borderId="0" xfId="6" applyFont="1" applyFill="1"/>
    <xf numFmtId="0" fontId="36" fillId="42" borderId="0" xfId="6" applyFont="1" applyFill="1"/>
    <xf numFmtId="165" fontId="36" fillId="45" borderId="1" xfId="10" applyNumberFormat="1" applyFont="1" applyFill="1" applyBorder="1"/>
    <xf numFmtId="41" fontId="63" fillId="0" borderId="0" xfId="7" applyNumberFormat="1" applyFont="1" applyAlignment="1">
      <alignment horizontal="center"/>
    </xf>
    <xf numFmtId="0" fontId="36" fillId="0" borderId="0" xfId="6" applyFont="1" applyAlignment="1">
      <alignment horizontal="left"/>
    </xf>
    <xf numFmtId="41" fontId="36" fillId="0" borderId="0" xfId="8" applyFont="1" applyBorder="1"/>
    <xf numFmtId="41" fontId="35" fillId="0" borderId="0" xfId="9" applyNumberFormat="1" applyFont="1"/>
    <xf numFmtId="9" fontId="36" fillId="0" borderId="0" xfId="7" applyFont="1" applyAlignment="1">
      <alignment horizontal="center"/>
    </xf>
    <xf numFmtId="165" fontId="36" fillId="12" borderId="1" xfId="10" applyNumberFormat="1" applyFont="1" applyFill="1" applyBorder="1"/>
    <xf numFmtId="165" fontId="36" fillId="0" borderId="1" xfId="10" applyNumberFormat="1" applyFont="1" applyFill="1" applyBorder="1"/>
    <xf numFmtId="165" fontId="36" fillId="0" borderId="1" xfId="10" applyNumberFormat="1" applyFont="1" applyBorder="1"/>
    <xf numFmtId="0" fontId="36" fillId="0" borderId="1" xfId="6" applyFont="1" applyBorder="1"/>
    <xf numFmtId="166" fontId="36" fillId="0" borderId="1" xfId="10" applyNumberFormat="1" applyFont="1" applyBorder="1"/>
    <xf numFmtId="0" fontId="72" fillId="46" borderId="0" xfId="0" applyFont="1" applyFill="1" applyAlignment="1">
      <alignment horizontal="left"/>
    </xf>
    <xf numFmtId="41" fontId="35" fillId="21" borderId="0" xfId="6" applyNumberFormat="1" applyFont="1" applyFill="1"/>
    <xf numFmtId="0" fontId="68" fillId="0" borderId="0" xfId="6" applyFont="1"/>
    <xf numFmtId="1" fontId="36" fillId="0" borderId="0" xfId="6" applyNumberFormat="1" applyFont="1"/>
    <xf numFmtId="0" fontId="35" fillId="35" borderId="0" xfId="6" applyFont="1" applyFill="1"/>
    <xf numFmtId="41" fontId="65" fillId="19" borderId="0" xfId="8" applyFont="1" applyFill="1" applyAlignment="1">
      <alignment horizontal="center"/>
    </xf>
    <xf numFmtId="0" fontId="65" fillId="19" borderId="0" xfId="6" applyFont="1" applyFill="1" applyAlignment="1">
      <alignment horizontal="center" wrapText="1"/>
    </xf>
    <xf numFmtId="0" fontId="65" fillId="47" borderId="0" xfId="6" applyFont="1" applyFill="1"/>
    <xf numFmtId="0" fontId="65" fillId="48" borderId="0" xfId="6" applyFont="1" applyFill="1"/>
    <xf numFmtId="41" fontId="36" fillId="26" borderId="1" xfId="8" applyFont="1" applyFill="1" applyBorder="1"/>
    <xf numFmtId="41" fontId="36" fillId="0" borderId="1" xfId="8" applyFont="1" applyBorder="1"/>
    <xf numFmtId="41" fontId="35" fillId="0" borderId="1" xfId="8" applyFont="1" applyBorder="1"/>
    <xf numFmtId="41" fontId="35" fillId="44" borderId="1" xfId="8" applyFont="1" applyFill="1" applyBorder="1"/>
    <xf numFmtId="41" fontId="35" fillId="43" borderId="1" xfId="8" applyFont="1" applyFill="1" applyBorder="1"/>
    <xf numFmtId="41" fontId="36" fillId="0" borderId="1" xfId="6" applyNumberFormat="1" applyFont="1" applyBorder="1"/>
    <xf numFmtId="0" fontId="36" fillId="38" borderId="0" xfId="6" applyFont="1" applyFill="1"/>
    <xf numFmtId="0" fontId="36" fillId="49" borderId="0" xfId="6" applyFont="1" applyFill="1"/>
    <xf numFmtId="0" fontId="36" fillId="50" borderId="0" xfId="6" applyFont="1" applyFill="1"/>
    <xf numFmtId="0" fontId="36" fillId="16" borderId="0" xfId="6" applyFont="1" applyFill="1"/>
    <xf numFmtId="41" fontId="36" fillId="11" borderId="1" xfId="8" applyFont="1" applyFill="1" applyBorder="1"/>
    <xf numFmtId="41" fontId="36" fillId="35" borderId="1" xfId="8" applyFont="1" applyFill="1" applyBorder="1"/>
    <xf numFmtId="41" fontId="35" fillId="0" borderId="23" xfId="9" applyNumberFormat="1" applyFont="1" applyBorder="1"/>
    <xf numFmtId="41" fontId="35" fillId="21" borderId="24" xfId="6" applyNumberFormat="1" applyFont="1" applyFill="1" applyBorder="1"/>
    <xf numFmtId="41" fontId="73" fillId="51" borderId="25" xfId="6" applyNumberFormat="1" applyFont="1" applyFill="1" applyBorder="1"/>
    <xf numFmtId="41" fontId="35" fillId="21" borderId="26" xfId="6" applyNumberFormat="1" applyFont="1" applyFill="1" applyBorder="1"/>
    <xf numFmtId="43" fontId="68" fillId="0" borderId="0" xfId="10" applyFont="1" applyAlignment="1">
      <alignment horizontal="center"/>
    </xf>
    <xf numFmtId="43" fontId="36" fillId="0" borderId="0" xfId="10" applyFont="1" applyBorder="1"/>
    <xf numFmtId="43" fontId="36" fillId="0" borderId="0" xfId="10" applyFont="1"/>
    <xf numFmtId="0" fontId="36" fillId="43" borderId="1" xfId="6" applyFont="1" applyFill="1" applyBorder="1" applyAlignment="1">
      <alignment horizontal="center" vertical="center"/>
    </xf>
    <xf numFmtId="0" fontId="34" fillId="45" borderId="1" xfId="6" applyFill="1" applyBorder="1"/>
    <xf numFmtId="9" fontId="36" fillId="0" borderId="1" xfId="6" applyNumberFormat="1" applyFont="1" applyBorder="1"/>
    <xf numFmtId="164" fontId="35" fillId="0" borderId="0" xfId="6" applyNumberFormat="1" applyFont="1"/>
    <xf numFmtId="0" fontId="36" fillId="43" borderId="0" xfId="6" applyFont="1" applyFill="1" applyAlignment="1">
      <alignment horizontal="center" vertical="center"/>
    </xf>
    <xf numFmtId="165" fontId="36" fillId="13" borderId="1" xfId="10" applyNumberFormat="1" applyFont="1" applyFill="1" applyBorder="1"/>
    <xf numFmtId="165" fontId="36" fillId="8" borderId="1" xfId="10" applyNumberFormat="1" applyFont="1" applyFill="1" applyBorder="1"/>
    <xf numFmtId="165" fontId="36" fillId="52" borderId="1" xfId="10" applyNumberFormat="1" applyFont="1" applyFill="1" applyBorder="1"/>
    <xf numFmtId="41" fontId="68" fillId="0" borderId="0" xfId="7" applyNumberFormat="1" applyFont="1" applyFill="1" applyAlignment="1">
      <alignment horizontal="center"/>
    </xf>
    <xf numFmtId="43" fontId="36" fillId="12" borderId="1" xfId="10" applyFont="1" applyFill="1" applyBorder="1"/>
    <xf numFmtId="43" fontId="35" fillId="21" borderId="1" xfId="10" applyFont="1" applyFill="1" applyBorder="1"/>
    <xf numFmtId="43" fontId="35" fillId="0" borderId="0" xfId="10" applyFont="1" applyBorder="1"/>
    <xf numFmtId="0" fontId="64" fillId="0" borderId="0" xfId="6" applyFont="1"/>
    <xf numFmtId="43" fontId="35" fillId="0" borderId="0" xfId="6" applyNumberFormat="1" applyFont="1"/>
    <xf numFmtId="0" fontId="65" fillId="0" borderId="0" xfId="6" applyFont="1"/>
    <xf numFmtId="0" fontId="74" fillId="0" borderId="27" xfId="6" applyFont="1" applyBorder="1" applyAlignment="1">
      <alignment horizontal="center"/>
    </xf>
    <xf numFmtId="0" fontId="66" fillId="0" borderId="0" xfId="6" applyFont="1"/>
    <xf numFmtId="3" fontId="75" fillId="0" borderId="0" xfId="6" applyNumberFormat="1" applyFont="1"/>
    <xf numFmtId="1" fontId="35" fillId="0" borderId="0" xfId="6" applyNumberFormat="1" applyFont="1"/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9" fontId="6" fillId="30" borderId="3" xfId="0" applyNumberFormat="1" applyFont="1" applyFill="1" applyBorder="1" applyAlignment="1">
      <alignment horizontal="center" vertical="center"/>
    </xf>
    <xf numFmtId="9" fontId="6" fillId="30" borderId="4" xfId="0" applyNumberFormat="1" applyFont="1" applyFill="1" applyBorder="1" applyAlignment="1">
      <alignment horizontal="center" vertical="center"/>
    </xf>
    <xf numFmtId="0" fontId="6" fillId="30" borderId="5" xfId="0" applyFont="1" applyFill="1" applyBorder="1" applyAlignment="1">
      <alignment horizontal="center"/>
    </xf>
    <xf numFmtId="0" fontId="6" fillId="30" borderId="6" xfId="0" applyFont="1" applyFill="1" applyBorder="1" applyAlignment="1">
      <alignment horizontal="center"/>
    </xf>
    <xf numFmtId="0" fontId="6" fillId="30" borderId="3" xfId="0" applyFont="1" applyFill="1" applyBorder="1" applyAlignment="1">
      <alignment horizontal="center"/>
    </xf>
    <xf numFmtId="0" fontId="6" fillId="30" borderId="4" xfId="0" applyFont="1" applyFill="1" applyBorder="1" applyAlignment="1">
      <alignment horizontal="center"/>
    </xf>
    <xf numFmtId="0" fontId="6" fillId="30" borderId="7" xfId="0" applyFont="1" applyFill="1" applyBorder="1" applyAlignment="1">
      <alignment horizontal="center"/>
    </xf>
    <xf numFmtId="0" fontId="5" fillId="7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9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5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35" fillId="5" borderId="0" xfId="6" applyFont="1" applyFill="1" applyAlignment="1">
      <alignment horizontal="center"/>
    </xf>
    <xf numFmtId="43" fontId="35" fillId="5" borderId="0" xfId="10" applyFont="1" applyFill="1" applyAlignment="1">
      <alignment horizontal="center"/>
    </xf>
    <xf numFmtId="0" fontId="36" fillId="43" borderId="1" xfId="6" applyFont="1" applyFill="1" applyBorder="1" applyAlignment="1">
      <alignment horizontal="center" vertical="center"/>
    </xf>
    <xf numFmtId="0" fontId="0" fillId="0" borderId="22" xfId="0" applyBorder="1" applyAlignment="1">
      <alignment horizontal="center"/>
    </xf>
  </cellXfs>
  <cellStyles count="11">
    <cellStyle name="Comma [0] 2" xfId="2" xr:uid="{703BB46D-2D16-4BD5-AC94-382852C17B13}"/>
    <cellStyle name="Comma [0] 2 2" xfId="8" xr:uid="{C004F228-3AD3-4CCF-9011-C8763654606E}"/>
    <cellStyle name="Comma 2" xfId="1" xr:uid="{E50B2C9E-87D8-4214-8645-D7AA9C0632F4}"/>
    <cellStyle name="Comma 2 2" xfId="10" xr:uid="{8D12064E-1871-4536-B5B9-AFCBBDD58F0E}"/>
    <cellStyle name="Comma 4" xfId="4" xr:uid="{0417A10B-BF1D-44D7-BBA8-B2B3BF2A8553}"/>
    <cellStyle name="Comma 4 2" xfId="5" xr:uid="{1F39D224-79D0-46F2-AFD4-26339917B5CC}"/>
    <cellStyle name="Normal" xfId="0" builtinId="0" customBuiltin="1"/>
    <cellStyle name="Normal 2" xfId="6" xr:uid="{5E81AE41-1AA8-40E3-808D-579D2DD697D1}"/>
    <cellStyle name="Normal 2 2" xfId="9" xr:uid="{2FEF91A8-0741-47FB-82DC-69EE1ECF7022}"/>
    <cellStyle name="Percent 2" xfId="3" xr:uid="{B0DF34AB-B1C9-4754-9D2B-81104CA3A83B}"/>
    <cellStyle name="Percent 2 2" xfId="7" xr:uid="{AFF958A3-27BB-4CE2-8E7F-2432514DAD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9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10" Type="http://schemas.openxmlformats.org/officeDocument/2006/relationships/externalLink" Target="externalLinks/externalLink3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667806512835675E-2"/>
          <c:y val="9.2978335724298131E-2"/>
          <c:w val="0.90332533235750367"/>
          <c:h val="0.7487076839825062"/>
        </c:manualLayout>
      </c:layout>
      <c:barChart>
        <c:barDir val="col"/>
        <c:grouping val="stacked"/>
        <c:varyColors val="0"/>
        <c:ser>
          <c:idx val="2"/>
          <c:order val="0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'[12]NovoSeven Base'!#REF!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1643-42D3-B1CF-0D9B96CA4BD2}"/>
            </c:ext>
          </c:extLst>
        </c:ser>
        <c:ser>
          <c:idx val="0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'NovoSeven_RE2_Original (RE)'!$EH$185:$EN$185</c:f>
              <c:numCache>
                <c:formatCode>_-* #,##0_-;\-* #,##0_-;_-* "-"??_-;_-@_-</c:formatCode>
                <c:ptCount val="7"/>
                <c:pt idx="0">
                  <c:v>30.471</c:v>
                </c:pt>
                <c:pt idx="1">
                  <c:v>30.46</c:v>
                </c:pt>
                <c:pt idx="2">
                  <c:v>7.6050000000000004</c:v>
                </c:pt>
                <c:pt idx="3">
                  <c:v>18.479360000000003</c:v>
                </c:pt>
                <c:pt idx="4">
                  <c:v>25.82836</c:v>
                </c:pt>
                <c:pt idx="5">
                  <c:v>28.873149999999995</c:v>
                </c:pt>
                <c:pt idx="6">
                  <c:v>27.857599999999994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1643-42D3-B1CF-0D9B96CA4BD2}"/>
            </c:ext>
          </c:extLst>
        </c:ser>
        <c:ser>
          <c:idx val="1"/>
          <c:order val="2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'NovoSeven_RE2_Original (RE)'!$EH$194:$EN$194</c:f>
              <c:numCache>
                <c:formatCode>_(* #,##0.00_);_(* \(#,##0.00\);_(* "-"??_);_(@_)</c:formatCode>
                <c:ptCount val="7"/>
                <c:pt idx="0">
                  <c:v>4.2759999999999998</c:v>
                </c:pt>
                <c:pt idx="1">
                  <c:v>6.9180000000000001</c:v>
                </c:pt>
                <c:pt idx="2">
                  <c:v>0.54899999999999993</c:v>
                </c:pt>
                <c:pt idx="3">
                  <c:v>5.0589000000000004</c:v>
                </c:pt>
                <c:pt idx="4">
                  <c:v>5.607899999999999</c:v>
                </c:pt>
                <c:pt idx="5">
                  <c:v>7.7357109375000004</c:v>
                </c:pt>
                <c:pt idx="6">
                  <c:v>10.66968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1643-42D3-B1CF-0D9B96CA4BD2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'NovoSeven_RE2_Original (RE)'!$EH$199:$EN$199</c:f>
              <c:numCache>
                <c:formatCode>_-* #,##0.0_-;\-* #,##0.0_-;_-* "-"??_-;_-@_-</c:formatCode>
                <c:ptCount val="7"/>
                <c:pt idx="0">
                  <c:v>37.195999999999998</c:v>
                </c:pt>
                <c:pt idx="1">
                  <c:v>40.207999999999998</c:v>
                </c:pt>
                <c:pt idx="2">
                  <c:v>9.286999999999999</c:v>
                </c:pt>
                <c:pt idx="3">
                  <c:v>26.410122500000003</c:v>
                </c:pt>
                <c:pt idx="4">
                  <c:v>35.441122499999999</c:v>
                </c:pt>
                <c:pt idx="5">
                  <c:v>43.490082249999993</c:v>
                </c:pt>
                <c:pt idx="6">
                  <c:v>47.216718124999986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1643-42D3-B1CF-0D9B96CA4B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858232984"/>
        <c:axId val="858234952"/>
      </c:barChart>
      <c:catAx>
        <c:axId val="85823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8234952"/>
        <c:crosses val="autoZero"/>
        <c:auto val="1"/>
        <c:lblAlgn val="ctr"/>
        <c:lblOffset val="100"/>
        <c:noMultiLvlLbl val="0"/>
      </c:catAx>
      <c:valAx>
        <c:axId val="858234952"/>
        <c:scaling>
          <c:orientation val="minMax"/>
          <c:max val="40"/>
          <c:min val="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8232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2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053627104110906E-2"/>
          <c:y val="8.6027126587342809E-2"/>
          <c:w val="0.90332533235750367"/>
          <c:h val="0.7487076839825062"/>
        </c:manualLayout>
      </c:layout>
      <c:barChart>
        <c:barDir val="col"/>
        <c:grouping val="stacked"/>
        <c:varyColors val="0"/>
        <c:ser>
          <c:idx val="2"/>
          <c:order val="0"/>
          <c:spPr>
            <a:noFill/>
          </c:spPr>
          <c:invertIfNegative val="0"/>
          <c:dLbls>
            <c:delete val="1"/>
          </c:dLbls>
          <c:val>
            <c:numRef>
              <c:f>'NovoSeven_RE2_Original (RE)'!$EH$189:$EL$189</c:f>
              <c:numCache>
                <c:formatCode>_(* #,##0_);_(* \(#,##0\);_(* "-"??_);_(@_)</c:formatCode>
                <c:ptCount val="5"/>
                <c:pt idx="0">
                  <c:v>32.92</c:v>
                </c:pt>
                <c:pt idx="1">
                  <c:v>33.29</c:v>
                </c:pt>
                <c:pt idx="2">
                  <c:v>8.7379999999999995</c:v>
                </c:pt>
                <c:pt idx="3">
                  <c:v>21.351222500000002</c:v>
                </c:pt>
                <c:pt idx="4">
                  <c:v>29.833222499999998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CFD-40A6-ACE8-D5C32364A148}"/>
            </c:ext>
          </c:extLst>
        </c:ser>
        <c:ser>
          <c:idx val="8"/>
          <c:order val="1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[9]NovoSeven!$EH$177:$EL$177</c:f>
              <c:numCache>
                <c:formatCode>General</c:formatCode>
                <c:ptCount val="5"/>
                <c:pt idx="0">
                  <c:v>8.6159999999999997</c:v>
                </c:pt>
                <c:pt idx="1">
                  <c:v>3.6789999999999998</c:v>
                </c:pt>
                <c:pt idx="2">
                  <c:v>0.72799999999999998</c:v>
                </c:pt>
                <c:pt idx="3">
                  <c:v>1.758</c:v>
                </c:pt>
                <c:pt idx="4">
                  <c:v>2.4860000000000002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ACFD-40A6-ACE8-D5C32364A148}"/>
            </c:ext>
          </c:extLst>
        </c:ser>
        <c:ser>
          <c:idx val="9"/>
          <c:order val="2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[9]NovoSeven!$EH$178:$EL$178</c:f>
              <c:numCache>
                <c:formatCode>General</c:formatCode>
                <c:ptCount val="5"/>
                <c:pt idx="0">
                  <c:v>6.5129999999999999</c:v>
                </c:pt>
                <c:pt idx="1">
                  <c:v>9.2029999999999994</c:v>
                </c:pt>
                <c:pt idx="2">
                  <c:v>1.6060000000000001</c:v>
                </c:pt>
                <c:pt idx="3">
                  <c:v>3.1462000000000003</c:v>
                </c:pt>
                <c:pt idx="4">
                  <c:v>4.7521999999999993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ACFD-40A6-ACE8-D5C32364A148}"/>
            </c:ext>
          </c:extLst>
        </c:ser>
        <c:ser>
          <c:idx val="10"/>
          <c:order val="3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[9]NovoSeven!$EH$179:$EL$179</c:f>
              <c:numCache>
                <c:formatCode>General</c:formatCode>
                <c:ptCount val="5"/>
                <c:pt idx="0">
                  <c:v>0.64600000000000002</c:v>
                </c:pt>
                <c:pt idx="1">
                  <c:v>2.1040000000000001</c:v>
                </c:pt>
                <c:pt idx="2">
                  <c:v>0</c:v>
                </c:pt>
                <c:pt idx="3">
                  <c:v>0.6552</c:v>
                </c:pt>
                <c:pt idx="4">
                  <c:v>0.6552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ACFD-40A6-ACE8-D5C32364A148}"/>
            </c:ext>
          </c:extLst>
        </c:ser>
        <c:ser>
          <c:idx val="11"/>
          <c:order val="4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[9]NovoSeven!$EH$180:$EL$180</c:f>
              <c:numCache>
                <c:formatCode>General</c:formatCode>
                <c:ptCount val="5"/>
                <c:pt idx="0">
                  <c:v>7.1740000000000004</c:v>
                </c:pt>
                <c:pt idx="1">
                  <c:v>10.617000000000001</c:v>
                </c:pt>
                <c:pt idx="2">
                  <c:v>3.7160000000000002</c:v>
                </c:pt>
                <c:pt idx="3">
                  <c:v>10.1242</c:v>
                </c:pt>
                <c:pt idx="4">
                  <c:v>13.840200000000001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ACFD-40A6-ACE8-D5C32364A148}"/>
            </c:ext>
          </c:extLst>
        </c:ser>
        <c:ser>
          <c:idx val="12"/>
          <c:order val="5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[9]NovoSeven!$EH$181:$EL$181</c:f>
              <c:numCache>
                <c:formatCode>General</c:formatCode>
                <c:ptCount val="5"/>
                <c:pt idx="0">
                  <c:v>6.8739999999999997</c:v>
                </c:pt>
                <c:pt idx="1">
                  <c:v>4.6390000000000002</c:v>
                </c:pt>
                <c:pt idx="2">
                  <c:v>0.77400000000000002</c:v>
                </c:pt>
                <c:pt idx="3">
                  <c:v>2.6607600000000002</c:v>
                </c:pt>
                <c:pt idx="4">
                  <c:v>3.4347600000000003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ACFD-40A6-ACE8-D5C32364A148}"/>
            </c:ext>
          </c:extLst>
        </c:ser>
        <c:ser>
          <c:idx val="13"/>
          <c:order val="6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[9]NovoSeven!$EH$183:$EL$183</c:f>
              <c:numCache>
                <c:formatCode>General</c:formatCode>
                <c:ptCount val="5"/>
                <c:pt idx="0">
                  <c:v>0.64800000000000002</c:v>
                </c:pt>
                <c:pt idx="1">
                  <c:v>0.20200000000000001</c:v>
                </c:pt>
                <c:pt idx="2">
                  <c:v>0</c:v>
                </c:pt>
                <c:pt idx="3">
                  <c:v>0.03</c:v>
                </c:pt>
                <c:pt idx="4">
                  <c:v>0.03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ACFD-40A6-ACE8-D5C32364A148}"/>
            </c:ext>
          </c:extLst>
        </c:ser>
        <c:ser>
          <c:idx val="5"/>
          <c:order val="7"/>
          <c:spPr>
            <a:noFill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endParaRPr lang="es-CO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'NovoSeven_RE2_Original (RE)'!$EH$185:$EL$185</c:f>
              <c:numCache>
                <c:formatCode>_-* #,##0_-;\-* #,##0_-;_-* "-"??_-;_-@_-</c:formatCode>
                <c:ptCount val="5"/>
                <c:pt idx="0">
                  <c:v>30.471</c:v>
                </c:pt>
                <c:pt idx="1">
                  <c:v>30.46</c:v>
                </c:pt>
                <c:pt idx="2">
                  <c:v>7.6050000000000004</c:v>
                </c:pt>
                <c:pt idx="3">
                  <c:v>18.479360000000003</c:v>
                </c:pt>
                <c:pt idx="4">
                  <c:v>25.82836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ACFD-40A6-ACE8-D5C32364A14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858232984"/>
        <c:axId val="858234952"/>
      </c:barChart>
      <c:catAx>
        <c:axId val="85823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s-CO"/>
          </a:p>
        </c:txPr>
        <c:crossAx val="858234952"/>
        <c:crosses val="autoZero"/>
        <c:auto val="1"/>
        <c:lblAlgn val="ctr"/>
        <c:lblOffset val="100"/>
        <c:noMultiLvlLbl val="0"/>
      </c:catAx>
      <c:valAx>
        <c:axId val="858234952"/>
        <c:scaling>
          <c:orientation val="minMax"/>
          <c:max val="35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s-CO"/>
          </a:p>
        </c:txPr>
        <c:crossAx val="85823298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 sz="1050">
          <a:solidFill>
            <a:schemeClr val="tx2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'NovoSeven_RE2_Original (RE)'!$EH$198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'NovoSeven_RE2_Original (RE)'!$EH$198:$EN$198</c15:sqref>
                  </c15:fullRef>
                </c:ext>
              </c:extLst>
              <c:f>'NovoSeven_RE2_Original (RE)'!$EH$198:$EM$198</c:f>
              <c:numCache>
                <c:formatCode>_-* #,##0.0_-;\-* #,##0.0_-;_-* "-"??_-;_-@_-</c:formatCode>
                <c:ptCount val="6"/>
                <c:pt idx="3">
                  <c:v>9.0309999999999953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[9]NovoSeven!$EH$176:$EM$176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D26-4657-B8B1-9208ED07251C}"/>
            </c:ext>
          </c:extLst>
        </c:ser>
        <c:ser>
          <c:idx val="0"/>
          <c:order val="1"/>
          <c:tx>
            <c:strRef>
              <c:f>'NovoSeven_RE2_Original (RE)'!$A$185</c:f>
              <c:strCache>
                <c:ptCount val="1"/>
                <c:pt idx="0">
                  <c:v>CHwI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'NovoSeven_RE2_Original (RE)'!$EH$185:$EM$185</c15:sqref>
                  </c15:fullRef>
                </c:ext>
              </c:extLst>
              <c:f>'NovoSeven_RE2_Original (RE)'!$EH$185:$EM$185</c:f>
              <c:numCache>
                <c:formatCode>_-* #,##0_-;\-* #,##0_-;_-* "-"??_-;_-@_-</c:formatCode>
                <c:ptCount val="6"/>
                <c:pt idx="0">
                  <c:v>30.471</c:v>
                </c:pt>
                <c:pt idx="1">
                  <c:v>30.46</c:v>
                </c:pt>
                <c:pt idx="2">
                  <c:v>7.6050000000000004</c:v>
                </c:pt>
                <c:pt idx="3">
                  <c:v>18.479360000000003</c:v>
                </c:pt>
                <c:pt idx="4">
                  <c:v>25.82836</c:v>
                </c:pt>
                <c:pt idx="5">
                  <c:v>28.873149999999995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[9]NovoSeven!$EH$176:$EM$176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AD26-4657-B8B1-9208ED07251C}"/>
            </c:ext>
          </c:extLst>
        </c:ser>
        <c:ser>
          <c:idx val="1"/>
          <c:order val="2"/>
          <c:tx>
            <c:strRef>
              <c:f>'NovoSeven_RE2_Original (RE)'!$A$188</c:f>
              <c:strCache>
                <c:ptCount val="1"/>
                <c:pt idx="0">
                  <c:v>DFVII &amp; TG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'NovoSeven_RE2_Original (RE)'!$EH$188:$EM$188</c15:sqref>
                  </c15:fullRef>
                </c:ext>
              </c:extLst>
              <c:f>'NovoSeven_RE2_Original (RE)'!$EH$188:$EM$188</c:f>
              <c:numCache>
                <c:formatCode>_(* #,##0.00_);_(* \(#,##0.00\);_(* "-"??_);_(@_)</c:formatCode>
                <c:ptCount val="6"/>
                <c:pt idx="0">
                  <c:v>2.4489999999999998</c:v>
                </c:pt>
                <c:pt idx="1">
                  <c:v>2.83</c:v>
                </c:pt>
                <c:pt idx="2">
                  <c:v>1.133</c:v>
                </c:pt>
                <c:pt idx="3">
                  <c:v>2.8718624999999984</c:v>
                </c:pt>
                <c:pt idx="4">
                  <c:v>4.004862499999998</c:v>
                </c:pt>
                <c:pt idx="5">
                  <c:v>5.305243499999996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[9]NovoSeven!$EH$176:$EM$176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AD26-4657-B8B1-9208ED07251C}"/>
            </c:ext>
          </c:extLst>
        </c:ser>
        <c:ser>
          <c:idx val="2"/>
          <c:order val="3"/>
          <c:tx>
            <c:strRef>
              <c:f>'NovoSeven_RE2_Original (RE)'!$A$194</c:f>
              <c:strCache>
                <c:ptCount val="1"/>
                <c:pt idx="0">
                  <c:v>AH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'NovoSeven_RE2_Original (RE)'!$EH$194:$EM$194</c15:sqref>
                  </c15:fullRef>
                </c:ext>
              </c:extLst>
              <c:f>'NovoSeven_RE2_Original (RE)'!$EH$194:$EM$194</c:f>
              <c:numCache>
                <c:formatCode>_(* #,##0.00_);_(* \(#,##0.00\);_(* "-"??_);_(@_)</c:formatCode>
                <c:ptCount val="6"/>
                <c:pt idx="0">
                  <c:v>4.2759999999999998</c:v>
                </c:pt>
                <c:pt idx="1">
                  <c:v>6.9180000000000001</c:v>
                </c:pt>
                <c:pt idx="2">
                  <c:v>0.54899999999999993</c:v>
                </c:pt>
                <c:pt idx="3">
                  <c:v>5.0589000000000004</c:v>
                </c:pt>
                <c:pt idx="4">
                  <c:v>5.607899999999999</c:v>
                </c:pt>
                <c:pt idx="5">
                  <c:v>7.7357109375000004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[9]NovoSeven!$EH$176:$EM$176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AD26-4657-B8B1-9208ED07251C}"/>
            </c:ext>
          </c:extLst>
        </c:ser>
        <c:ser>
          <c:idx val="3"/>
          <c:order val="4"/>
          <c:tx>
            <c:strRef>
              <c:f>'NovoSeven_RE2_Original (RE)'!$A$196</c:f>
              <c:strCache>
                <c:ptCount val="1"/>
                <c:pt idx="0">
                  <c:v>PPH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'NovoSeven_RE2_Original (RE)'!$EH$196:$EM$196</c15:sqref>
                  </c15:fullRef>
                </c:ext>
              </c:extLst>
              <c:f>'NovoSeven_RE2_Original (RE)'!$EH$196:$EM$196</c:f>
              <c:numCache>
                <c:formatCode>_-* #,##0.0_-;\-* #,##0.0_-;_-* "-"??_-;_-@_-</c:formatCode>
                <c:ptCount val="6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1.5759778124999999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[9]NovoSeven!$EH$176:$EM$176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AD26-4657-B8B1-9208ED07251C}"/>
            </c:ext>
          </c:extLst>
        </c:ser>
        <c:ser>
          <c:idx val="5"/>
          <c:order val="5"/>
          <c:tx>
            <c:strRef>
              <c:f>'NovoSeven_RE2_Original (RE)'!$A$199</c:f>
              <c:strCache>
                <c:ptCount val="1"/>
                <c:pt idx="0">
                  <c:v>Total Volume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'NovoSeven_RE2_Original (RE)'!$EH$199:$EM$199</c15:sqref>
                  </c15:fullRef>
                </c:ext>
              </c:extLst>
              <c:f>'NovoSeven_RE2_Original (RE)'!$EH$199:$EM$199</c:f>
              <c:numCache>
                <c:formatCode>_-* #,##0.0_-;\-* #,##0.0_-;_-* "-"??_-;_-@_-</c:formatCode>
                <c:ptCount val="6"/>
                <c:pt idx="0">
                  <c:v>37.195999999999998</c:v>
                </c:pt>
                <c:pt idx="1">
                  <c:v>40.207999999999998</c:v>
                </c:pt>
                <c:pt idx="2">
                  <c:v>9.286999999999999</c:v>
                </c:pt>
                <c:pt idx="3">
                  <c:v>26.410122500000003</c:v>
                </c:pt>
                <c:pt idx="4">
                  <c:v>35.441122499999999</c:v>
                </c:pt>
                <c:pt idx="5">
                  <c:v>43.490082249999993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[9]NovoSeven!$EH$176:$EM$176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AD26-4657-B8B1-9208ED072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2462800"/>
        <c:axId val="682460504"/>
      </c:barChart>
      <c:catAx>
        <c:axId val="68246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2460504"/>
        <c:crosses val="autoZero"/>
        <c:auto val="1"/>
        <c:lblAlgn val="ctr"/>
        <c:lblOffset val="100"/>
        <c:noMultiLvlLbl val="0"/>
      </c:catAx>
      <c:valAx>
        <c:axId val="682460504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246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'NovoSeven_RE2_Original (RE)'!$EH$198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'NovoSeven_RE2_Original (RE)'!$EH$198:$EN$198</c:f>
              <c:numCache>
                <c:formatCode>_-* #,##0.0_-;\-* #,##0.0_-;_-* "-"??_-;_-@_-</c:formatCode>
                <c:ptCount val="7"/>
                <c:pt idx="3">
                  <c:v>9.0309999999999953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F7-45BA-8E87-72D2E46D360C}"/>
            </c:ext>
          </c:extLst>
        </c:ser>
        <c:ser>
          <c:idx val="0"/>
          <c:order val="1"/>
          <c:tx>
            <c:strRef>
              <c:f>'NovoSeven_RE2_Original (RE)'!$A$185</c:f>
              <c:strCache>
                <c:ptCount val="1"/>
                <c:pt idx="0">
                  <c:v>CHwI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'NovoSeven_RE2_Original (RE)'!$EH$185:$EN$185</c:f>
              <c:numCache>
                <c:formatCode>_-* #,##0_-;\-* #,##0_-;_-* "-"??_-;_-@_-</c:formatCode>
                <c:ptCount val="7"/>
                <c:pt idx="0">
                  <c:v>30.471</c:v>
                </c:pt>
                <c:pt idx="1">
                  <c:v>30.46</c:v>
                </c:pt>
                <c:pt idx="2">
                  <c:v>7.6050000000000004</c:v>
                </c:pt>
                <c:pt idx="3">
                  <c:v>18.479360000000003</c:v>
                </c:pt>
                <c:pt idx="4">
                  <c:v>25.82836</c:v>
                </c:pt>
                <c:pt idx="5">
                  <c:v>28.873149999999995</c:v>
                </c:pt>
                <c:pt idx="6">
                  <c:v>27.857599999999994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40F7-45BA-8E87-72D2E46D360C}"/>
            </c:ext>
          </c:extLst>
        </c:ser>
        <c:ser>
          <c:idx val="1"/>
          <c:order val="2"/>
          <c:tx>
            <c:strRef>
              <c:f>'NovoSeven_RE2_Original (RE)'!$A$188</c:f>
              <c:strCache>
                <c:ptCount val="1"/>
                <c:pt idx="0">
                  <c:v>DFVII &amp; TG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'NovoSeven_RE2_Original (RE)'!$EH$188:$EN$188</c:f>
              <c:numCache>
                <c:formatCode>_(* #,##0.00_);_(* \(#,##0.00\);_(* "-"??_);_(@_)</c:formatCode>
                <c:ptCount val="7"/>
                <c:pt idx="0">
                  <c:v>2.4489999999999998</c:v>
                </c:pt>
                <c:pt idx="1">
                  <c:v>2.83</c:v>
                </c:pt>
                <c:pt idx="2">
                  <c:v>1.133</c:v>
                </c:pt>
                <c:pt idx="3">
                  <c:v>2.8718624999999984</c:v>
                </c:pt>
                <c:pt idx="4">
                  <c:v>4.004862499999998</c:v>
                </c:pt>
                <c:pt idx="5">
                  <c:v>5.305243499999996</c:v>
                </c:pt>
                <c:pt idx="6">
                  <c:v>5.7548587499999968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40F7-45BA-8E87-72D2E46D360C}"/>
            </c:ext>
          </c:extLst>
        </c:ser>
        <c:ser>
          <c:idx val="2"/>
          <c:order val="3"/>
          <c:tx>
            <c:strRef>
              <c:f>'NovoSeven_RE2_Original (RE)'!$A$194</c:f>
              <c:strCache>
                <c:ptCount val="1"/>
                <c:pt idx="0">
                  <c:v>AH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'NovoSeven_RE2_Original (RE)'!$EH$194:$EN$194</c:f>
              <c:numCache>
                <c:formatCode>_(* #,##0.00_);_(* \(#,##0.00\);_(* "-"??_);_(@_)</c:formatCode>
                <c:ptCount val="7"/>
                <c:pt idx="0">
                  <c:v>4.2759999999999998</c:v>
                </c:pt>
                <c:pt idx="1">
                  <c:v>6.9180000000000001</c:v>
                </c:pt>
                <c:pt idx="2">
                  <c:v>0.54899999999999993</c:v>
                </c:pt>
                <c:pt idx="3">
                  <c:v>5.0589000000000004</c:v>
                </c:pt>
                <c:pt idx="4">
                  <c:v>5.607899999999999</c:v>
                </c:pt>
                <c:pt idx="5">
                  <c:v>7.7357109375000004</c:v>
                </c:pt>
                <c:pt idx="6">
                  <c:v>10.66968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40F7-45BA-8E87-72D2E46D360C}"/>
            </c:ext>
          </c:extLst>
        </c:ser>
        <c:ser>
          <c:idx val="3"/>
          <c:order val="4"/>
          <c:tx>
            <c:strRef>
              <c:f>'NovoSeven_RE2_Original (RE)'!$A$196</c:f>
              <c:strCache>
                <c:ptCount val="1"/>
                <c:pt idx="0">
                  <c:v>PPH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'NovoSeven_RE2_Original (RE)'!$EH$196:$EN$196</c:f>
              <c:numCache>
                <c:formatCode>_-* #,##0.0_-;\-* #,##0.0_-;_-* "-"??_-;_-@_-</c:formatCode>
                <c:ptCount val="7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1.5759778124999999</c:v>
                </c:pt>
                <c:pt idx="6">
                  <c:v>2.9345793750000002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40F7-45BA-8E87-72D2E46D360C}"/>
            </c:ext>
          </c:extLst>
        </c:ser>
        <c:ser>
          <c:idx val="5"/>
          <c:order val="5"/>
          <c:tx>
            <c:strRef>
              <c:f>'NovoSeven_RE2_Original (RE)'!$A$199</c:f>
              <c:strCache>
                <c:ptCount val="1"/>
                <c:pt idx="0">
                  <c:v>Total Volume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'NovoSeven_RE2_Original (RE)'!$EH$199:$EN$199</c:f>
              <c:numCache>
                <c:formatCode>_-* #,##0.0_-;\-* #,##0.0_-;_-* "-"??_-;_-@_-</c:formatCode>
                <c:ptCount val="7"/>
                <c:pt idx="0">
                  <c:v>37.195999999999998</c:v>
                </c:pt>
                <c:pt idx="1">
                  <c:v>40.207999999999998</c:v>
                </c:pt>
                <c:pt idx="2">
                  <c:v>9.286999999999999</c:v>
                </c:pt>
                <c:pt idx="3">
                  <c:v>26.410122500000003</c:v>
                </c:pt>
                <c:pt idx="4">
                  <c:v>35.441122499999999</c:v>
                </c:pt>
                <c:pt idx="5">
                  <c:v>43.490082249999993</c:v>
                </c:pt>
                <c:pt idx="6">
                  <c:v>47.216718124999986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F7-45BA-8E87-72D2E46D3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2462800"/>
        <c:axId val="682460504"/>
      </c:barChart>
      <c:catAx>
        <c:axId val="68246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2460504"/>
        <c:crosses val="autoZero"/>
        <c:auto val="1"/>
        <c:lblAlgn val="ctr"/>
        <c:lblOffset val="100"/>
        <c:noMultiLvlLbl val="0"/>
      </c:catAx>
      <c:valAx>
        <c:axId val="682460504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246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667806512835675E-2"/>
          <c:y val="9.2978335724298131E-2"/>
          <c:w val="0.90332533235750367"/>
          <c:h val="0.7487076839825062"/>
        </c:manualLayout>
      </c:layout>
      <c:barChart>
        <c:barDir val="col"/>
        <c:grouping val="stacked"/>
        <c:varyColors val="0"/>
        <c:ser>
          <c:idx val="2"/>
          <c:order val="0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'NovoSeven_AB_Original (AB)'!$EB$176:$EF$176</c:f>
              <c:numCache>
                <c:formatCode>_-* #,##0.0_-;\-* #,##0.0_-;_-* "-"??_-;_-@_-</c:formatCode>
                <c:ptCount val="5"/>
                <c:pt idx="3">
                  <c:v>27.948999999999998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(AB)'!$EB$159:$EI$159</c15:sqref>
                        </c15:formulaRef>
                      </c:ext>
                    </c:extLst>
                    <c:strCache>
                      <c:ptCount val="8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  <c:pt idx="6">
                        <c:v>FY24</c:v>
                      </c:pt>
                      <c:pt idx="7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72B5-462A-B1B2-C887E2B7B1BF}"/>
            </c:ext>
          </c:extLst>
        </c:ser>
        <c:ser>
          <c:idx val="0"/>
          <c:order val="1"/>
          <c:spPr>
            <a:solidFill>
              <a:srgbClr val="FF5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'NovoSeven_AB_Original (AB)'!$EB$167:$EI$167</c:f>
              <c:numCache>
                <c:formatCode>_-* #,##0.0_-;\-* #,##0.0_-;_-* "-"??_-;_-@_-</c:formatCode>
                <c:ptCount val="8"/>
                <c:pt idx="0">
                  <c:v>30.471</c:v>
                </c:pt>
                <c:pt idx="1">
                  <c:v>18.071999999999999</c:v>
                </c:pt>
                <c:pt idx="2" formatCode="_-* #,##0_-;\-* #,##0_-;_-* &quot;-&quot;??_-;_-@_-">
                  <c:v>21.879000000000001</c:v>
                </c:pt>
                <c:pt idx="3" formatCode="_-* #,##0_-;\-* #,##0_-;_-* &quot;-&quot;??_-;_-@_-">
                  <c:v>8.5809999999999995</c:v>
                </c:pt>
                <c:pt idx="4" formatCode="_-* #,##0_-;\-* #,##0_-;_-* &quot;-&quot;??_-;_-@_-">
                  <c:v>30.46</c:v>
                </c:pt>
                <c:pt idx="5" formatCode="_-* #,##0_-;\-* #,##0_-;_-* &quot;-&quot;??_-;_-@_-">
                  <c:v>24.251799999999999</c:v>
                </c:pt>
                <c:pt idx="6" formatCode="_-* #,##0_-;\-* #,##0_-;_-* &quot;-&quot;??_-;_-@_-">
                  <c:v>27.873399999999993</c:v>
                </c:pt>
                <c:pt idx="7" formatCode="_-* #,##0_-;\-* #,##0_-;_-* &quot;-&quot;??_-;_-@_-">
                  <c:v>24.865600000000001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(AB)'!$EB$159:$EI$159</c15:sqref>
                        </c15:formulaRef>
                      </c:ext>
                    </c:extLst>
                    <c:strCache>
                      <c:ptCount val="8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  <c:pt idx="6">
                        <c:v>FY24</c:v>
                      </c:pt>
                      <c:pt idx="7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72B5-462A-B1B2-C887E2B7B1BF}"/>
            </c:ext>
          </c:extLst>
        </c:ser>
        <c:ser>
          <c:idx val="1"/>
          <c:order val="2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'NovoSeven_AB_Original (AB)'!$EB$175:$EI$175</c:f>
              <c:numCache>
                <c:formatCode>_-* #,##0.0_-;\-* #,##0.0_-;_-* "-"??_-;_-@_-</c:formatCode>
                <c:ptCount val="8"/>
                <c:pt idx="0">
                  <c:v>6.7249999999999996</c:v>
                </c:pt>
                <c:pt idx="1">
                  <c:v>8.2940000000000005</c:v>
                </c:pt>
                <c:pt idx="2">
                  <c:v>6.07</c:v>
                </c:pt>
                <c:pt idx="3">
                  <c:v>3.677999999999999</c:v>
                </c:pt>
                <c:pt idx="4">
                  <c:v>9.7479999999999993</c:v>
                </c:pt>
                <c:pt idx="5">
                  <c:v>11.234235249999998</c:v>
                </c:pt>
                <c:pt idx="6">
                  <c:v>12.903634124999995</c:v>
                </c:pt>
                <c:pt idx="7">
                  <c:v>16.424538749999996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(AB)'!$EB$159:$EI$159</c15:sqref>
                        </c15:formulaRef>
                      </c:ext>
                    </c:extLst>
                    <c:strCache>
                      <c:ptCount val="8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  <c:pt idx="6">
                        <c:v>FY24</c:v>
                      </c:pt>
                      <c:pt idx="7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72B5-462A-B1B2-C887E2B7B1BF}"/>
            </c:ext>
          </c:extLst>
        </c:ser>
        <c:ser>
          <c:idx val="3"/>
          <c:order val="3"/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'NovoSeven_AB_Original (AB)'!$EB$180:$EI$180</c:f>
              <c:numCache>
                <c:formatCode>_-* #,##0.0_-;\-* #,##0.0_-;_-* "-"??_-;_-@_-</c:formatCode>
                <c:ptCount val="8"/>
                <c:pt idx="0">
                  <c:v>37.195999999999998</c:v>
                </c:pt>
                <c:pt idx="1">
                  <c:v>26.366</c:v>
                </c:pt>
                <c:pt idx="2">
                  <c:v>27.949000000000002</c:v>
                </c:pt>
                <c:pt idx="3">
                  <c:v>12.258999999999999</c:v>
                </c:pt>
                <c:pt idx="4">
                  <c:v>40.207999999999998</c:v>
                </c:pt>
                <c:pt idx="5">
                  <c:v>35.637035250000004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(AB)'!$EB$159:$EI$159</c15:sqref>
                        </c15:formulaRef>
                      </c:ext>
                    </c:extLst>
                    <c:strCache>
                      <c:ptCount val="8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  <c:pt idx="6">
                        <c:v>FY24</c:v>
                      </c:pt>
                      <c:pt idx="7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72B5-462A-B1B2-C887E2B7B1B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858232984"/>
        <c:axId val="858234952"/>
      </c:barChart>
      <c:catAx>
        <c:axId val="85823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8234952"/>
        <c:crosses val="autoZero"/>
        <c:auto val="1"/>
        <c:lblAlgn val="ctr"/>
        <c:lblOffset val="100"/>
        <c:noMultiLvlLbl val="0"/>
      </c:catAx>
      <c:valAx>
        <c:axId val="858234952"/>
        <c:scaling>
          <c:orientation val="minMax"/>
          <c:max val="40"/>
          <c:min val="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8232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2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'NovoSeven_AB_Original (AB)'!$A$170</c:f>
              <c:strCache>
                <c:ptCount val="1"/>
                <c:pt idx="0">
                  <c:v>AHA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'NovoSeven_AB_Original (AB)'!$ED$169:$EE$169</c:f>
              <c:strCache>
                <c:ptCount val="2"/>
                <c:pt idx="0">
                  <c:v> REA </c:v>
                </c:pt>
                <c:pt idx="1">
                  <c:v> YTG  </c:v>
                </c:pt>
              </c:strCache>
            </c:strRef>
          </c:cat>
          <c:val>
            <c:numRef>
              <c:f>'NovoSeven_AB_Original (AB)'!$ED$170:$EE$170</c:f>
              <c:numCache>
                <c:formatCode>_-* #,##0.0_-;\-* #,##0.0_-;_-* "-"??_-;_-@_-</c:formatCode>
                <c:ptCount val="2"/>
                <c:pt idx="0">
                  <c:v>4.0229999999999997</c:v>
                </c:pt>
                <c:pt idx="1">
                  <c:v>2.2930000000000001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B-4052-B080-4C54D7B52992}"/>
            </c:ext>
          </c:extLst>
        </c:ser>
        <c:ser>
          <c:idx val="1"/>
          <c:order val="1"/>
          <c:tx>
            <c:strRef>
              <c:f>'NovoSeven_AB_Original (AB)'!$A$171</c:f>
              <c:strCache>
                <c:ptCount val="1"/>
                <c:pt idx="0">
                  <c:v>DFVII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'NovoSeven_AB_Original (AB)'!$ED$169:$EE$169</c:f>
              <c:strCache>
                <c:ptCount val="2"/>
                <c:pt idx="0">
                  <c:v> REA </c:v>
                </c:pt>
                <c:pt idx="1">
                  <c:v> YTG  </c:v>
                </c:pt>
              </c:strCache>
            </c:strRef>
          </c:cat>
          <c:val>
            <c:numRef>
              <c:f>'NovoSeven_AB_Original (AB)'!$ED$171:$EE$171</c:f>
              <c:numCache>
                <c:formatCode>_-* #,##0.0_-;\-* #,##0.0_-;_-* "-"??_-;_-@_-</c:formatCode>
                <c:ptCount val="2"/>
                <c:pt idx="0">
                  <c:v>1.35</c:v>
                </c:pt>
                <c:pt idx="1">
                  <c:v>0.83599999999999985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9B-4052-B080-4C54D7B52992}"/>
            </c:ext>
          </c:extLst>
        </c:ser>
        <c:ser>
          <c:idx val="2"/>
          <c:order val="2"/>
          <c:tx>
            <c:strRef>
              <c:f>'NovoSeven_AB_Original (AB)'!$A$172</c:f>
              <c:strCache>
                <c:ptCount val="1"/>
                <c:pt idx="0">
                  <c:v>TG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'NovoSeven_AB_Original (AB)'!$ED$169:$EE$169</c:f>
              <c:strCache>
                <c:ptCount val="2"/>
                <c:pt idx="0">
                  <c:v> REA </c:v>
                </c:pt>
                <c:pt idx="1">
                  <c:v> YTG  </c:v>
                </c:pt>
              </c:strCache>
            </c:strRef>
          </c:cat>
          <c:val>
            <c:numRef>
              <c:f>'NovoSeven_AB_Original (AB)'!$ED$172:$EE$172</c:f>
              <c:numCache>
                <c:formatCode>_-* #,##0.0_-;\-* #,##0.0_-;_-* "-"??_-;_-@_-</c:formatCode>
                <c:ptCount val="2"/>
                <c:pt idx="0">
                  <c:v>0.51600000000000001</c:v>
                </c:pt>
                <c:pt idx="1">
                  <c:v>0.128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9B-4052-B080-4C54D7B52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4507200"/>
        <c:axId val="784510152"/>
      </c:barChart>
      <c:catAx>
        <c:axId val="78450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4510152"/>
        <c:crosses val="autoZero"/>
        <c:auto val="1"/>
        <c:lblAlgn val="ctr"/>
        <c:lblOffset val="100"/>
        <c:noMultiLvlLbl val="0"/>
      </c:catAx>
      <c:valAx>
        <c:axId val="78451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450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7662660665590224E-2"/>
          <c:y val="8.6027114142889743E-2"/>
          <c:w val="0.90332533235750367"/>
          <c:h val="0.7487076839825062"/>
        </c:manualLayout>
      </c:layout>
      <c:barChart>
        <c:barDir val="col"/>
        <c:grouping val="stacked"/>
        <c:varyColors val="0"/>
        <c:ser>
          <c:idx val="2"/>
          <c:order val="0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'NovoSeven_AB_Original (AB)'!$EB$177:$EI$177</c:f>
              <c:numCache>
                <c:formatCode>_-* #,##0.0_-;\-* #,##0.0_-;_-* "-"??_-;_-@_-</c:formatCode>
                <c:ptCount val="8"/>
                <c:pt idx="3">
                  <c:v>6.07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(AB)'!$EB$159:$EI$159</c15:sqref>
                        </c15:formulaRef>
                      </c:ext>
                    </c:extLst>
                    <c:strCache>
                      <c:ptCount val="8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  <c:pt idx="6">
                        <c:v>FY24</c:v>
                      </c:pt>
                      <c:pt idx="7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826D-486E-853D-F2FAEFC593DA}"/>
            </c:ext>
          </c:extLst>
        </c:ser>
        <c:ser>
          <c:idx val="0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'NovoSeven_AB_Original (AB)'!$EB$170:$EI$170</c:f>
              <c:numCache>
                <c:formatCode>_-* #,##0.0_-;\-* #,##0.0_-;_-* "-"??_-;_-@_-</c:formatCode>
                <c:ptCount val="8"/>
                <c:pt idx="0">
                  <c:v>4.2759999999999998</c:v>
                </c:pt>
                <c:pt idx="1">
                  <c:v>6.1592000000000002</c:v>
                </c:pt>
                <c:pt idx="2">
                  <c:v>4.0229999999999997</c:v>
                </c:pt>
                <c:pt idx="3">
                  <c:v>2.2930000000000001</c:v>
                </c:pt>
                <c:pt idx="4">
                  <c:v>6.3159999999999998</c:v>
                </c:pt>
                <c:pt idx="5">
                  <c:v>7.0549999999999997</c:v>
                </c:pt>
                <c:pt idx="6">
                  <c:v>8.2008281249999992</c:v>
                </c:pt>
                <c:pt idx="7">
                  <c:v>10.66968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(AB)'!$EB$159:$EI$159</c15:sqref>
                        </c15:formulaRef>
                      </c:ext>
                    </c:extLst>
                    <c:strCache>
                      <c:ptCount val="8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  <c:pt idx="6">
                        <c:v>FY24</c:v>
                      </c:pt>
                      <c:pt idx="7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826D-486E-853D-F2FAEFC593DA}"/>
            </c:ext>
          </c:extLst>
        </c:ser>
        <c:ser>
          <c:idx val="1"/>
          <c:order val="2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'NovoSeven_AB_Original (AB)'!$EB$171:$EI$171</c:f>
              <c:numCache>
                <c:formatCode>_-* #,##0.0_-;\-* #,##0.0_-;_-* "-"??_-;_-@_-</c:formatCode>
                <c:ptCount val="8"/>
                <c:pt idx="0">
                  <c:v>1.873</c:v>
                </c:pt>
                <c:pt idx="1">
                  <c:v>1.33</c:v>
                </c:pt>
                <c:pt idx="2">
                  <c:v>1.35</c:v>
                </c:pt>
                <c:pt idx="3">
                  <c:v>0.83599999999999985</c:v>
                </c:pt>
                <c:pt idx="4">
                  <c:v>2.1859999999999999</c:v>
                </c:pt>
                <c:pt idx="5">
                  <c:v>3.4496352499999978</c:v>
                </c:pt>
                <c:pt idx="6">
                  <c:v>3.9792059999999951</c:v>
                </c:pt>
                <c:pt idx="7">
                  <c:v>4.9808587499999968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(AB)'!$EB$159:$EI$159</c15:sqref>
                        </c15:formulaRef>
                      </c:ext>
                    </c:extLst>
                    <c:strCache>
                      <c:ptCount val="8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  <c:pt idx="6">
                        <c:v>FY24</c:v>
                      </c:pt>
                      <c:pt idx="7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826D-486E-853D-F2FAEFC593D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'NovoSeven_AB_Original (AB)'!$EB$172:$EI$172</c:f>
              <c:numCache>
                <c:formatCode>_-* #,##0.0_-;\-* #,##0.0_-;_-* "-"??_-;_-@_-</c:formatCode>
                <c:ptCount val="8"/>
                <c:pt idx="0">
                  <c:v>0.57599999999999996</c:v>
                </c:pt>
                <c:pt idx="1">
                  <c:v>0.80500000000000005</c:v>
                </c:pt>
                <c:pt idx="2">
                  <c:v>0.51600000000000001</c:v>
                </c:pt>
                <c:pt idx="3">
                  <c:v>0.128</c:v>
                </c:pt>
                <c:pt idx="4">
                  <c:v>0.64400000000000002</c:v>
                </c:pt>
                <c:pt idx="5">
                  <c:v>0.66559999999999986</c:v>
                </c:pt>
                <c:pt idx="6">
                  <c:v>0.72360000000000002</c:v>
                </c:pt>
                <c:pt idx="7">
                  <c:v>0.77400000000000002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(AB)'!$EB$159:$EI$159</c15:sqref>
                        </c15:formulaRef>
                      </c:ext>
                    </c:extLst>
                    <c:strCache>
                      <c:ptCount val="8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  <c:pt idx="6">
                        <c:v>FY24</c:v>
                      </c:pt>
                      <c:pt idx="7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826D-486E-853D-F2FAEFC593D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858232984"/>
        <c:axId val="858234952"/>
      </c:barChart>
      <c:catAx>
        <c:axId val="85823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8234952"/>
        <c:crosses val="autoZero"/>
        <c:auto val="1"/>
        <c:lblAlgn val="ctr"/>
        <c:lblOffset val="100"/>
        <c:noMultiLvlLbl val="0"/>
      </c:catAx>
      <c:valAx>
        <c:axId val="858234952"/>
        <c:scaling>
          <c:orientation val="minMax"/>
          <c:max val="12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8232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2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7662660665590224E-2"/>
          <c:y val="8.6027114142889743E-2"/>
          <c:w val="0.90332533235750367"/>
          <c:h val="0.7487076839825062"/>
        </c:manualLayout>
      </c:layout>
      <c:barChart>
        <c:barDir val="col"/>
        <c:grouping val="stacked"/>
        <c:varyColors val="0"/>
        <c:ser>
          <c:idx val="4"/>
          <c:order val="0"/>
          <c:spPr>
            <a:noFill/>
          </c:spPr>
          <c:invertIfNegative val="0"/>
          <c:dLbls>
            <c:delete val="1"/>
          </c:dLbls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'NovoSeven_AB_Original (AB)'!$EB$168:$EI$168</c15:sqref>
                  </c15:fullRef>
                </c:ext>
              </c:extLst>
              <c:f>'NovoSeven_AB_Original (AB)'!$EB$168:$EG$168</c:f>
              <c:numCache>
                <c:formatCode>_-* #,##0.0_-;\-* #,##0.0_-;_-* "-"??_-;_-@_-</c:formatCode>
                <c:ptCount val="6"/>
                <c:pt idx="3">
                  <c:v>21.879000000000001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(AB)'!$EB$159:$EG$159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F28D-499F-BE5F-1A9BFE18DEF1}"/>
            </c:ext>
          </c:extLst>
        </c:ser>
        <c:ser>
          <c:idx val="5"/>
          <c:order val="1"/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'NovoSeven_AB_Original (AB)'!$EB$160:$EG$160</c15:sqref>
                  </c15:fullRef>
                </c:ext>
              </c:extLst>
              <c:f>'NovoSeven_AB_Original (AB)'!$EB$160:$EG$160</c:f>
              <c:numCache>
                <c:formatCode>_-* #,##0.0_-;\-* #,##0.0_-;_-* "-"??_-;_-@_-</c:formatCode>
                <c:ptCount val="6"/>
                <c:pt idx="0">
                  <c:v>8.6159999999999997</c:v>
                </c:pt>
                <c:pt idx="1">
                  <c:v>5.4450000000000003</c:v>
                </c:pt>
                <c:pt idx="2">
                  <c:v>2.8319999999999999</c:v>
                </c:pt>
                <c:pt idx="3">
                  <c:v>0.84699999999999998</c:v>
                </c:pt>
                <c:pt idx="4">
                  <c:v>3.6789999999999998</c:v>
                </c:pt>
                <c:pt idx="5">
                  <c:v>1.6559999999999999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(AB)'!$EB$159:$EG$159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F28D-499F-BE5F-1A9BFE18DEF1}"/>
            </c:ext>
          </c:extLst>
        </c:ser>
        <c:ser>
          <c:idx val="6"/>
          <c:order val="2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'NovoSeven_AB_Original (AB)'!$EB$161:$EG$161</c15:sqref>
                  </c15:fullRef>
                </c:ext>
              </c:extLst>
              <c:f>'NovoSeven_AB_Original (AB)'!$EB$161:$EG$161</c:f>
              <c:numCache>
                <c:formatCode>_-* #,##0.0_-;\-* #,##0.0_-;_-* "-"??_-;_-@_-</c:formatCode>
                <c:ptCount val="6"/>
                <c:pt idx="0">
                  <c:v>6.5129999999999999</c:v>
                </c:pt>
                <c:pt idx="1">
                  <c:v>3.3515999999999999</c:v>
                </c:pt>
                <c:pt idx="2">
                  <c:v>7.19</c:v>
                </c:pt>
                <c:pt idx="3">
                  <c:v>2.012999999999999</c:v>
                </c:pt>
                <c:pt idx="4">
                  <c:v>9.2029999999999994</c:v>
                </c:pt>
                <c:pt idx="5">
                  <c:v>4.851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(AB)'!$EB$159:$EG$159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F28D-499F-BE5F-1A9BFE18DEF1}"/>
            </c:ext>
          </c:extLst>
        </c:ser>
        <c:ser>
          <c:idx val="7"/>
          <c:order val="3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'NovoSeven_AB_Original (AB)'!$EB$162:$EG$162</c15:sqref>
                  </c15:fullRef>
                </c:ext>
              </c:extLst>
              <c:f>'NovoSeven_AB_Original (AB)'!$EB$162:$EG$162</c:f>
              <c:numCache>
                <c:formatCode>_-* #,##0.0_-;\-* #,##0.0_-;_-* "-"??_-;_-@_-</c:formatCode>
                <c:ptCount val="6"/>
                <c:pt idx="0">
                  <c:v>0.64600000000000002</c:v>
                </c:pt>
                <c:pt idx="1">
                  <c:v>1.3320000000000007</c:v>
                </c:pt>
                <c:pt idx="2">
                  <c:v>1.738</c:v>
                </c:pt>
                <c:pt idx="3">
                  <c:v>0.3660000000000001</c:v>
                </c:pt>
                <c:pt idx="4">
                  <c:v>2.1040000000000001</c:v>
                </c:pt>
                <c:pt idx="5">
                  <c:v>0.17199999999999999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(AB)'!$EB$159:$EG$159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F28D-499F-BE5F-1A9BFE18DEF1}"/>
            </c:ext>
          </c:extLst>
        </c:ser>
        <c:ser>
          <c:idx val="0"/>
          <c:order val="4"/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'NovoSeven_AB_Original (AB)'!$EB$163:$EG$163</c15:sqref>
                  </c15:fullRef>
                </c:ext>
              </c:extLst>
              <c:f>'NovoSeven_AB_Original (AB)'!$EB$163:$EG$163</c:f>
              <c:numCache>
                <c:formatCode>_-* #,##0.0_-;\-* #,##0.0_-;_-* "-"??_-;_-@_-</c:formatCode>
                <c:ptCount val="6"/>
                <c:pt idx="0">
                  <c:v>7.1740000000000004</c:v>
                </c:pt>
                <c:pt idx="1">
                  <c:v>4.4550000000000001</c:v>
                </c:pt>
                <c:pt idx="2">
                  <c:v>6.2480000000000002</c:v>
                </c:pt>
                <c:pt idx="3">
                  <c:v>4.3690000000000007</c:v>
                </c:pt>
                <c:pt idx="4">
                  <c:v>10.617000000000001</c:v>
                </c:pt>
                <c:pt idx="5">
                  <c:v>13.519200000000001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(AB)'!$EB$159:$EG$159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F28D-499F-BE5F-1A9BFE18DEF1}"/>
            </c:ext>
          </c:extLst>
        </c:ser>
        <c:ser>
          <c:idx val="1"/>
          <c:order val="5"/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'NovoSeven_AB_Original (AB)'!$EB$164:$EG$164</c15:sqref>
                  </c15:fullRef>
                </c:ext>
              </c:extLst>
              <c:f>'NovoSeven_AB_Original (AB)'!$EB$164:$EG$164</c:f>
              <c:numCache>
                <c:formatCode>_-* #,##0.0_-;\-* #,##0.0_-;_-* "-"??_-;_-@_-</c:formatCode>
                <c:ptCount val="6"/>
                <c:pt idx="0">
                  <c:v>6.8739999999999997</c:v>
                </c:pt>
                <c:pt idx="1">
                  <c:v>3.4883999999999999</c:v>
                </c:pt>
                <c:pt idx="2">
                  <c:v>3.669</c:v>
                </c:pt>
                <c:pt idx="3">
                  <c:v>0.9700000000000002</c:v>
                </c:pt>
                <c:pt idx="4">
                  <c:v>4.6390000000000002</c:v>
                </c:pt>
                <c:pt idx="5">
                  <c:v>3.4235999999999995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(AB)'!$EB$159:$EG$159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F28D-499F-BE5F-1A9BFE18DEF1}"/>
            </c:ext>
          </c:extLst>
        </c:ser>
        <c:ser>
          <c:idx val="3"/>
          <c:order val="6"/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'NovoSeven_AB_Original (AB)'!$EB$166:$EG$166</c15:sqref>
                  </c15:fullRef>
                </c:ext>
              </c:extLst>
              <c:f>'NovoSeven_AB_Original (AB)'!$EB$166:$EG$166</c:f>
              <c:numCache>
                <c:formatCode>_-* #,##0.0_-;\-* #,##0.0_-;_-* "-"??_-;_-@_-</c:formatCode>
                <c:ptCount val="6"/>
                <c:pt idx="0">
                  <c:v>0.64800000000000002</c:v>
                </c:pt>
                <c:pt idx="2">
                  <c:v>0.20200000000000001</c:v>
                </c:pt>
                <c:pt idx="3">
                  <c:v>0</c:v>
                </c:pt>
                <c:pt idx="4">
                  <c:v>0.20200000000000001</c:v>
                </c:pt>
                <c:pt idx="5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(AB)'!$EB$159:$EG$159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F28D-499F-BE5F-1A9BFE18DEF1}"/>
            </c:ext>
          </c:extLst>
        </c:ser>
        <c:ser>
          <c:idx val="2"/>
          <c:order val="7"/>
          <c:tx>
            <c:strRef>
              <c:f>'NovoSeven_AB_Original (AB)'!$DZ$167</c:f>
              <c:strCache>
                <c:ptCount val="1"/>
                <c:pt idx="0">
                  <c:v> 4,631 </c:v>
                </c:pt>
              </c:strCache>
            </c:strRef>
          </c:tx>
          <c:spPr>
            <a:noFill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'NovoSeven_AB_Original (AB)'!$EB$167:$EG$167</c15:sqref>
                  </c15:fullRef>
                </c:ext>
              </c:extLst>
              <c:f>'NovoSeven_AB_Original (AB)'!$EB$167:$EG$167</c:f>
              <c:numCache>
                <c:formatCode>_-* #,##0.0_-;\-* #,##0.0_-;_-* "-"??_-;_-@_-</c:formatCode>
                <c:ptCount val="6"/>
                <c:pt idx="0">
                  <c:v>30.471</c:v>
                </c:pt>
                <c:pt idx="1">
                  <c:v>18.071999999999999</c:v>
                </c:pt>
                <c:pt idx="2" formatCode="_-* #,##0_-;\-* #,##0_-;_-* &quot;-&quot;??_-;_-@_-">
                  <c:v>21.879000000000001</c:v>
                </c:pt>
                <c:pt idx="3" formatCode="_-* #,##0_-;\-* #,##0_-;_-* &quot;-&quot;??_-;_-@_-">
                  <c:v>8.5809999999999995</c:v>
                </c:pt>
                <c:pt idx="4" formatCode="_-* #,##0_-;\-* #,##0_-;_-* &quot;-&quot;??_-;_-@_-">
                  <c:v>30.46</c:v>
                </c:pt>
                <c:pt idx="5" formatCode="_-* #,##0_-;\-* #,##0_-;_-* &quot;-&quot;??_-;_-@_-">
                  <c:v>24.251799999999999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8D-499F-BE5F-1A9BFE18DEF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858232984"/>
        <c:axId val="858234952"/>
      </c:barChart>
      <c:catAx>
        <c:axId val="85823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s-CO"/>
          </a:p>
        </c:txPr>
        <c:crossAx val="858234952"/>
        <c:crosses val="autoZero"/>
        <c:auto val="1"/>
        <c:lblAlgn val="ctr"/>
        <c:lblOffset val="100"/>
        <c:noMultiLvlLbl val="0"/>
      </c:catAx>
      <c:valAx>
        <c:axId val="858234952"/>
        <c:scaling>
          <c:orientation val="minMax"/>
          <c:max val="35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s-CO"/>
          </a:p>
        </c:txPr>
        <c:crossAx val="858232984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050">
          <a:solidFill>
            <a:schemeClr val="tx2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053627104110906E-2"/>
          <c:y val="8.6027126587342809E-2"/>
          <c:w val="0.90332533235750367"/>
          <c:h val="0.7487076839825062"/>
        </c:manualLayout>
      </c:layout>
      <c:barChart>
        <c:barDir val="col"/>
        <c:grouping val="stacked"/>
        <c:varyColors val="0"/>
        <c:ser>
          <c:idx val="2"/>
          <c:order val="0"/>
          <c:spPr>
            <a:noFill/>
          </c:spPr>
          <c:invertIfNegative val="0"/>
          <c:dLbls>
            <c:delete val="1"/>
          </c:dLbls>
          <c:val>
            <c:numRef>
              <c:f>'NovoSeven_AB_Original (AB)'!$EB$168:$EG$168</c:f>
              <c:numCache>
                <c:formatCode>_-* #,##0.0_-;\-* #,##0.0_-;_-* "-"??_-;_-@_-</c:formatCode>
                <c:ptCount val="6"/>
                <c:pt idx="3">
                  <c:v>21.879000000000001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(AB)'!$EB$159:$EG$159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5094-4AB0-907A-E85F454E59E5}"/>
            </c:ext>
          </c:extLst>
        </c:ser>
        <c:ser>
          <c:idx val="8"/>
          <c:order val="1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'NovoSeven_AB_Original (AB)'!$EB$160:$EG$160</c:f>
              <c:numCache>
                <c:formatCode>_-* #,##0.0_-;\-* #,##0.0_-;_-* "-"??_-;_-@_-</c:formatCode>
                <c:ptCount val="6"/>
                <c:pt idx="0">
                  <c:v>8.6159999999999997</c:v>
                </c:pt>
                <c:pt idx="1">
                  <c:v>5.4450000000000003</c:v>
                </c:pt>
                <c:pt idx="2">
                  <c:v>2.8319999999999999</c:v>
                </c:pt>
                <c:pt idx="3">
                  <c:v>0.84699999999999998</c:v>
                </c:pt>
                <c:pt idx="4">
                  <c:v>3.6789999999999998</c:v>
                </c:pt>
                <c:pt idx="5">
                  <c:v>1.6559999999999999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(AB)'!$EB$159:$EG$159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5094-4AB0-907A-E85F454E59E5}"/>
            </c:ext>
          </c:extLst>
        </c:ser>
        <c:ser>
          <c:idx val="9"/>
          <c:order val="2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'NovoSeven_AB_Original (AB)'!$EB$161:$EG$161</c:f>
              <c:numCache>
                <c:formatCode>_-* #,##0.0_-;\-* #,##0.0_-;_-* "-"??_-;_-@_-</c:formatCode>
                <c:ptCount val="6"/>
                <c:pt idx="0">
                  <c:v>6.5129999999999999</c:v>
                </c:pt>
                <c:pt idx="1">
                  <c:v>3.3515999999999999</c:v>
                </c:pt>
                <c:pt idx="2">
                  <c:v>7.19</c:v>
                </c:pt>
                <c:pt idx="3">
                  <c:v>2.012999999999999</c:v>
                </c:pt>
                <c:pt idx="4">
                  <c:v>9.2029999999999994</c:v>
                </c:pt>
                <c:pt idx="5">
                  <c:v>4.851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(AB)'!$EB$159:$EG$159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5094-4AB0-907A-E85F454E59E5}"/>
            </c:ext>
          </c:extLst>
        </c:ser>
        <c:ser>
          <c:idx val="10"/>
          <c:order val="3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'NovoSeven_AB_Original (AB)'!$EB$162:$EG$162</c:f>
              <c:numCache>
                <c:formatCode>_-* #,##0.0_-;\-* #,##0.0_-;_-* "-"??_-;_-@_-</c:formatCode>
                <c:ptCount val="6"/>
                <c:pt idx="0">
                  <c:v>0.64600000000000002</c:v>
                </c:pt>
                <c:pt idx="1">
                  <c:v>1.3320000000000007</c:v>
                </c:pt>
                <c:pt idx="2">
                  <c:v>1.738</c:v>
                </c:pt>
                <c:pt idx="3">
                  <c:v>0.3660000000000001</c:v>
                </c:pt>
                <c:pt idx="4">
                  <c:v>2.1040000000000001</c:v>
                </c:pt>
                <c:pt idx="5">
                  <c:v>0.17199999999999999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(AB)'!$EB$159:$EG$159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5094-4AB0-907A-E85F454E59E5}"/>
            </c:ext>
          </c:extLst>
        </c:ser>
        <c:ser>
          <c:idx val="11"/>
          <c:order val="4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'NovoSeven_AB_Original (AB)'!$EB$163:$EG$163</c:f>
              <c:numCache>
                <c:formatCode>_-* #,##0.0_-;\-* #,##0.0_-;_-* "-"??_-;_-@_-</c:formatCode>
                <c:ptCount val="6"/>
                <c:pt idx="0">
                  <c:v>7.1740000000000004</c:v>
                </c:pt>
                <c:pt idx="1">
                  <c:v>4.4550000000000001</c:v>
                </c:pt>
                <c:pt idx="2">
                  <c:v>6.2480000000000002</c:v>
                </c:pt>
                <c:pt idx="3">
                  <c:v>4.3690000000000007</c:v>
                </c:pt>
                <c:pt idx="4">
                  <c:v>10.617000000000001</c:v>
                </c:pt>
                <c:pt idx="5">
                  <c:v>13.519200000000001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(AB)'!$EB$159:$EG$159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5094-4AB0-907A-E85F454E59E5}"/>
            </c:ext>
          </c:extLst>
        </c:ser>
        <c:ser>
          <c:idx val="12"/>
          <c:order val="5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'NovoSeven_AB_Original (AB)'!$EB$164:$EG$164</c:f>
              <c:numCache>
                <c:formatCode>_-* #,##0.0_-;\-* #,##0.0_-;_-* "-"??_-;_-@_-</c:formatCode>
                <c:ptCount val="6"/>
                <c:pt idx="0">
                  <c:v>6.8739999999999997</c:v>
                </c:pt>
                <c:pt idx="1">
                  <c:v>3.4883999999999999</c:v>
                </c:pt>
                <c:pt idx="2">
                  <c:v>3.669</c:v>
                </c:pt>
                <c:pt idx="3">
                  <c:v>0.9700000000000002</c:v>
                </c:pt>
                <c:pt idx="4">
                  <c:v>4.6390000000000002</c:v>
                </c:pt>
                <c:pt idx="5">
                  <c:v>3.4235999999999995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(AB)'!$EB$159:$EG$159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5094-4AB0-907A-E85F454E59E5}"/>
            </c:ext>
          </c:extLst>
        </c:ser>
        <c:ser>
          <c:idx val="13"/>
          <c:order val="6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'NovoSeven_AB_Original (AB)'!$EB$166:$EG$166</c:f>
              <c:numCache>
                <c:formatCode>_-* #,##0.0_-;\-* #,##0.0_-;_-* "-"??_-;_-@_-</c:formatCode>
                <c:ptCount val="6"/>
                <c:pt idx="0">
                  <c:v>0.64800000000000002</c:v>
                </c:pt>
                <c:pt idx="2">
                  <c:v>0.20200000000000001</c:v>
                </c:pt>
                <c:pt idx="3">
                  <c:v>0</c:v>
                </c:pt>
                <c:pt idx="4">
                  <c:v>0.20200000000000001</c:v>
                </c:pt>
                <c:pt idx="5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(AB)'!$EB$159:$EG$159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5094-4AB0-907A-E85F454E59E5}"/>
            </c:ext>
          </c:extLst>
        </c:ser>
        <c:ser>
          <c:idx val="5"/>
          <c:order val="7"/>
          <c:spPr>
            <a:noFill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endParaRPr lang="es-CO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'NovoSeven_AB_Original (AB)'!$EB$167:$EG$167</c:f>
              <c:numCache>
                <c:formatCode>_-* #,##0.0_-;\-* #,##0.0_-;_-* "-"??_-;_-@_-</c:formatCode>
                <c:ptCount val="6"/>
                <c:pt idx="0">
                  <c:v>30.471</c:v>
                </c:pt>
                <c:pt idx="1">
                  <c:v>18.071999999999999</c:v>
                </c:pt>
                <c:pt idx="2" formatCode="_-* #,##0_-;\-* #,##0_-;_-* &quot;-&quot;??_-;_-@_-">
                  <c:v>21.879000000000001</c:v>
                </c:pt>
                <c:pt idx="3" formatCode="_-* #,##0_-;\-* #,##0_-;_-* &quot;-&quot;??_-;_-@_-">
                  <c:v>8.5809999999999995</c:v>
                </c:pt>
                <c:pt idx="4" formatCode="_-* #,##0_-;\-* #,##0_-;_-* &quot;-&quot;??_-;_-@_-">
                  <c:v>30.46</c:v>
                </c:pt>
                <c:pt idx="5" formatCode="_-* #,##0_-;\-* #,##0_-;_-* &quot;-&quot;??_-;_-@_-">
                  <c:v>24.251799999999999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'NovoSeven_AB_Original (AB)'!$EB$159:$EG$159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AB22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FY22</c:v>
                      </c:pt>
                      <c:pt idx="5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5094-4AB0-907A-E85F454E59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858232984"/>
        <c:axId val="858234952"/>
      </c:barChart>
      <c:catAx>
        <c:axId val="85823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s-CO"/>
          </a:p>
        </c:txPr>
        <c:crossAx val="858234952"/>
        <c:crosses val="autoZero"/>
        <c:auto val="1"/>
        <c:lblAlgn val="ctr"/>
        <c:lblOffset val="100"/>
        <c:noMultiLvlLbl val="0"/>
      </c:catAx>
      <c:valAx>
        <c:axId val="858234952"/>
        <c:scaling>
          <c:orientation val="minMax"/>
          <c:max val="35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s-CO"/>
          </a:p>
        </c:txPr>
        <c:crossAx val="85823298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 sz="1050">
          <a:solidFill>
            <a:schemeClr val="tx2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7662660665590224E-2"/>
          <c:y val="8.6027114142889743E-2"/>
          <c:w val="0.90332533235750367"/>
          <c:h val="0.7487076839825062"/>
        </c:manualLayout>
      </c:layout>
      <c:barChart>
        <c:barDir val="col"/>
        <c:grouping val="stacked"/>
        <c:varyColors val="0"/>
        <c:ser>
          <c:idx val="4"/>
          <c:order val="0"/>
          <c:spPr>
            <a:noFill/>
          </c:spPr>
          <c:invertIfNegative val="0"/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92B-4AED-9371-F2718CD6A21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6"/>
              <c:pt idx="0">
                <c:v>REA21</c:v>
              </c:pt>
              <c:pt idx="1">
                <c:v>AB22</c:v>
              </c:pt>
              <c:pt idx="2">
                <c:v>REA</c:v>
              </c:pt>
              <c:pt idx="3">
                <c:v>YTG</c:v>
              </c:pt>
              <c:pt idx="4">
                <c:v>FY22</c:v>
              </c:pt>
              <c:pt idx="5">
                <c:v>FY23</c:v>
              </c:pt>
            </c:strLit>
          </c:cat>
          <c:val>
            <c:numRef>
              <c:f>'NovoSeven_AB_Original (AB)'!$EB$177:$EG$177</c:f>
              <c:numCache>
                <c:formatCode>_-* #,##0.0_-;\-* #,##0.0_-;_-* "-"??_-;_-@_-</c:formatCode>
                <c:ptCount val="6"/>
                <c:pt idx="3">
                  <c:v>6.07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2B-4AED-9371-F2718CD6A211}"/>
            </c:ext>
          </c:extLst>
        </c:ser>
        <c:ser>
          <c:idx val="5"/>
          <c:order val="1"/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6"/>
              <c:pt idx="0">
                <c:v>REA21</c:v>
              </c:pt>
              <c:pt idx="1">
                <c:v>AB22</c:v>
              </c:pt>
              <c:pt idx="2">
                <c:v>REA</c:v>
              </c:pt>
              <c:pt idx="3">
                <c:v>YTG</c:v>
              </c:pt>
              <c:pt idx="4">
                <c:v>FY22</c:v>
              </c:pt>
              <c:pt idx="5">
                <c:v>FY23</c:v>
              </c:pt>
            </c:strLit>
          </c:cat>
          <c:val>
            <c:numRef>
              <c:f>'NovoSeven_AB_Original (AB)'!$EB$170:$EG$170</c:f>
              <c:numCache>
                <c:formatCode>_-* #,##0.0_-;\-* #,##0.0_-;_-* "-"??_-;_-@_-</c:formatCode>
                <c:ptCount val="6"/>
                <c:pt idx="0">
                  <c:v>4.2759999999999998</c:v>
                </c:pt>
                <c:pt idx="1">
                  <c:v>6.1592000000000002</c:v>
                </c:pt>
                <c:pt idx="2">
                  <c:v>4.0229999999999997</c:v>
                </c:pt>
                <c:pt idx="3">
                  <c:v>2.2930000000000001</c:v>
                </c:pt>
                <c:pt idx="4">
                  <c:v>6.3159999999999998</c:v>
                </c:pt>
                <c:pt idx="5">
                  <c:v>7.0549999999999997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2B-4AED-9371-F2718CD6A211}"/>
            </c:ext>
          </c:extLst>
        </c:ser>
        <c:ser>
          <c:idx val="6"/>
          <c:order val="2"/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6"/>
              <c:pt idx="0">
                <c:v>REA21</c:v>
              </c:pt>
              <c:pt idx="1">
                <c:v>AB22</c:v>
              </c:pt>
              <c:pt idx="2">
                <c:v>REA</c:v>
              </c:pt>
              <c:pt idx="3">
                <c:v>YTG</c:v>
              </c:pt>
              <c:pt idx="4">
                <c:v>FY22</c:v>
              </c:pt>
              <c:pt idx="5">
                <c:v>FY23</c:v>
              </c:pt>
            </c:strLit>
          </c:cat>
          <c:val>
            <c:numRef>
              <c:f>'NovoSeven_AB_Original (AB)'!$EB$171:$EG$171</c:f>
              <c:numCache>
                <c:formatCode>_-* #,##0.0_-;\-* #,##0.0_-;_-* "-"??_-;_-@_-</c:formatCode>
                <c:ptCount val="6"/>
                <c:pt idx="0">
                  <c:v>1.873</c:v>
                </c:pt>
                <c:pt idx="1">
                  <c:v>1.33</c:v>
                </c:pt>
                <c:pt idx="2">
                  <c:v>1.35</c:v>
                </c:pt>
                <c:pt idx="3">
                  <c:v>0.83599999999999985</c:v>
                </c:pt>
                <c:pt idx="4">
                  <c:v>2.1859999999999999</c:v>
                </c:pt>
                <c:pt idx="5">
                  <c:v>3.4496352499999978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2B-4AED-9371-F2718CD6A211}"/>
            </c:ext>
          </c:extLst>
        </c:ser>
        <c:ser>
          <c:idx val="7"/>
          <c:order val="3"/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6"/>
              <c:pt idx="0">
                <c:v>REA21</c:v>
              </c:pt>
              <c:pt idx="1">
                <c:v>AB22</c:v>
              </c:pt>
              <c:pt idx="2">
                <c:v>REA</c:v>
              </c:pt>
              <c:pt idx="3">
                <c:v>YTG</c:v>
              </c:pt>
              <c:pt idx="4">
                <c:v>FY22</c:v>
              </c:pt>
              <c:pt idx="5">
                <c:v>FY23</c:v>
              </c:pt>
            </c:strLit>
          </c:cat>
          <c:val>
            <c:numRef>
              <c:f>'NovoSeven_AB_Original (AB)'!$EB$172:$EG$172</c:f>
              <c:numCache>
                <c:formatCode>_-* #,##0.0_-;\-* #,##0.0_-;_-* "-"??_-;_-@_-</c:formatCode>
                <c:ptCount val="6"/>
                <c:pt idx="0">
                  <c:v>0.57599999999999996</c:v>
                </c:pt>
                <c:pt idx="1">
                  <c:v>0.80500000000000005</c:v>
                </c:pt>
                <c:pt idx="2">
                  <c:v>0.51600000000000001</c:v>
                </c:pt>
                <c:pt idx="3">
                  <c:v>0.128</c:v>
                </c:pt>
                <c:pt idx="4">
                  <c:v>0.64400000000000002</c:v>
                </c:pt>
                <c:pt idx="5">
                  <c:v>0.66559999999999986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2B-4AED-9371-F2718CD6A211}"/>
            </c:ext>
          </c:extLst>
        </c:ser>
        <c:ser>
          <c:idx val="3"/>
          <c:order val="4"/>
          <c:spPr>
            <a:noFill/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REA21</c:v>
              </c:pt>
              <c:pt idx="1">
                <c:v>AB22</c:v>
              </c:pt>
              <c:pt idx="2">
                <c:v>REA</c:v>
              </c:pt>
              <c:pt idx="3">
                <c:v>YTG</c:v>
              </c:pt>
              <c:pt idx="4">
                <c:v>FY22</c:v>
              </c:pt>
              <c:pt idx="5">
                <c:v>FY23</c:v>
              </c:pt>
            </c:strLit>
          </c:cat>
          <c:val>
            <c:numRef>
              <c:f>'NovoSeven_AB_Original (AB)'!$EB$175:$EG$175</c:f>
              <c:numCache>
                <c:formatCode>_-* #,##0.0_-;\-* #,##0.0_-;_-* "-"??_-;_-@_-</c:formatCode>
                <c:ptCount val="6"/>
                <c:pt idx="0">
                  <c:v>6.7249999999999996</c:v>
                </c:pt>
                <c:pt idx="1">
                  <c:v>8.2940000000000005</c:v>
                </c:pt>
                <c:pt idx="2">
                  <c:v>6.07</c:v>
                </c:pt>
                <c:pt idx="3">
                  <c:v>3.677999999999999</c:v>
                </c:pt>
                <c:pt idx="4">
                  <c:v>9.7479999999999993</c:v>
                </c:pt>
                <c:pt idx="5">
                  <c:v>11.234235249999998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2B-4AED-9371-F2718CD6A21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858232984"/>
        <c:axId val="858234952"/>
      </c:barChart>
      <c:catAx>
        <c:axId val="85823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8234952"/>
        <c:crosses val="autoZero"/>
        <c:auto val="1"/>
        <c:lblAlgn val="ctr"/>
        <c:lblOffset val="100"/>
        <c:noMultiLvlLbl val="0"/>
      </c:catAx>
      <c:valAx>
        <c:axId val="858234952"/>
        <c:scaling>
          <c:orientation val="minMax"/>
          <c:max val="12"/>
        </c:scaling>
        <c:delete val="0"/>
        <c:axPos val="l"/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8232984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solidFill>
            <a:schemeClr val="tx2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('NovoSeven_AB_Original (AB)'!$DL$2,'NovoSeven_AB_Original (AB)'!$DN$2,'NovoSeven_AB_Original (AB)'!$DP$2,'NovoSeven_AB_Original (AB)'!$DR$2,'NovoSeven_AB_Original (AB)'!$DT$2)</c:f>
              <c:strCache>
                <c:ptCount val="5"/>
                <c:pt idx="0">
                  <c:v>FY20</c:v>
                </c:pt>
                <c:pt idx="1">
                  <c:v>FY21</c:v>
                </c:pt>
                <c:pt idx="2">
                  <c:v>FY22</c:v>
                </c:pt>
                <c:pt idx="3">
                  <c:v>FY23</c:v>
                </c:pt>
                <c:pt idx="4">
                  <c:v>FY24</c:v>
                </c:pt>
              </c:strCache>
            </c:strRef>
          </c:cat>
          <c:val>
            <c:numRef>
              <c:f>('NovoSeven_AB_Original (AB)'!$DL$170,'NovoSeven_AB_Original (AB)'!$DN$170,'NovoSeven_AB_Original (AB)'!$DP$170,'NovoSeven_AB_Original (AB)'!$DR$170,'NovoSeven_AB_Original (AB)'!$DT$170)</c:f>
              <c:numCache>
                <c:formatCode>_-* #,##0_-;\-* #,##0_-;_-* "-"??_-;_-@_-</c:formatCode>
                <c:ptCount val="5"/>
                <c:pt idx="0" formatCode="General">
                  <c:v>2865</c:v>
                </c:pt>
                <c:pt idx="1">
                  <c:v>4276</c:v>
                </c:pt>
                <c:pt idx="2">
                  <c:v>6316</c:v>
                </c:pt>
                <c:pt idx="3">
                  <c:v>7055</c:v>
                </c:pt>
                <c:pt idx="4">
                  <c:v>8200.828125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A-4F19-A07A-3D331E570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4346928"/>
        <c:axId val="1734347256"/>
      </c:barChart>
      <c:catAx>
        <c:axId val="173434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4347256"/>
        <c:crosses val="autoZero"/>
        <c:auto val="1"/>
        <c:lblAlgn val="ctr"/>
        <c:lblOffset val="100"/>
        <c:noMultiLvlLbl val="0"/>
      </c:catAx>
      <c:valAx>
        <c:axId val="173434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434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667806512835675E-2"/>
          <c:y val="9.2978335724298131E-2"/>
          <c:w val="0.90332533235750367"/>
          <c:h val="0.7487076839825062"/>
        </c:manualLayout>
      </c:layout>
      <c:barChart>
        <c:barDir val="col"/>
        <c:grouping val="stacked"/>
        <c:varyColors val="0"/>
        <c:ser>
          <c:idx val="2"/>
          <c:order val="0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'[12]NovoSeven Base'!#REF!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0ED-4613-A149-8C7F58A19C76}"/>
            </c:ext>
          </c:extLst>
        </c:ser>
        <c:ser>
          <c:idx val="0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'NovoSeven (QUOTAS)'!$EH$185:$EN$185</c:f>
              <c:numCache>
                <c:formatCode>_-* #,##0_-;\-* #,##0_-;_-* "-"??_-;_-@_-</c:formatCode>
                <c:ptCount val="7"/>
                <c:pt idx="0">
                  <c:v>30.471</c:v>
                </c:pt>
                <c:pt idx="1">
                  <c:v>30.46</c:v>
                </c:pt>
                <c:pt idx="2">
                  <c:v>7.6050000000000004</c:v>
                </c:pt>
                <c:pt idx="3">
                  <c:v>18.479360000000003</c:v>
                </c:pt>
                <c:pt idx="4">
                  <c:v>25.82836</c:v>
                </c:pt>
                <c:pt idx="5">
                  <c:v>28.873149999999995</c:v>
                </c:pt>
                <c:pt idx="6">
                  <c:v>27.857599999999994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40ED-4613-A149-8C7F58A19C76}"/>
            </c:ext>
          </c:extLst>
        </c:ser>
        <c:ser>
          <c:idx val="1"/>
          <c:order val="2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'NovoSeven (QUOTAS)'!$EH$194:$EN$194</c:f>
              <c:numCache>
                <c:formatCode>_(* #,##0.00_);_(* \(#,##0.00\);_(* "-"??_);_(@_)</c:formatCode>
                <c:ptCount val="7"/>
                <c:pt idx="0">
                  <c:v>4.2759999999999998</c:v>
                </c:pt>
                <c:pt idx="1">
                  <c:v>6.9180000000000001</c:v>
                </c:pt>
                <c:pt idx="2">
                  <c:v>0.54899999999999993</c:v>
                </c:pt>
                <c:pt idx="3">
                  <c:v>5.0589000000000004</c:v>
                </c:pt>
                <c:pt idx="4">
                  <c:v>5.607899999999999</c:v>
                </c:pt>
                <c:pt idx="5">
                  <c:v>7.7357109375000004</c:v>
                </c:pt>
                <c:pt idx="6">
                  <c:v>10.66968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40ED-4613-A149-8C7F58A19C7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'NovoSeven (QUOTAS)'!$EH$199:$EN$199</c:f>
              <c:numCache>
                <c:formatCode>_-* #,##0.0_-;\-* #,##0.0_-;_-* "-"??_-;_-@_-</c:formatCode>
                <c:ptCount val="7"/>
                <c:pt idx="0">
                  <c:v>37.195999999999998</c:v>
                </c:pt>
                <c:pt idx="1">
                  <c:v>40.207999999999998</c:v>
                </c:pt>
                <c:pt idx="2">
                  <c:v>9.286999999999999</c:v>
                </c:pt>
                <c:pt idx="3">
                  <c:v>26.410122500000003</c:v>
                </c:pt>
                <c:pt idx="4">
                  <c:v>35.441122499999999</c:v>
                </c:pt>
                <c:pt idx="5">
                  <c:v>43.490082249999993</c:v>
                </c:pt>
                <c:pt idx="6">
                  <c:v>47.216718124999986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40ED-4613-A149-8C7F58A19C7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858232984"/>
        <c:axId val="858234952"/>
      </c:barChart>
      <c:catAx>
        <c:axId val="85823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8234952"/>
        <c:crosses val="autoZero"/>
        <c:auto val="1"/>
        <c:lblAlgn val="ctr"/>
        <c:lblOffset val="100"/>
        <c:noMultiLvlLbl val="0"/>
      </c:catAx>
      <c:valAx>
        <c:axId val="858234952"/>
        <c:scaling>
          <c:orientation val="minMax"/>
          <c:max val="40"/>
          <c:min val="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8232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2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053627104110906E-2"/>
          <c:y val="8.6027126587342809E-2"/>
          <c:w val="0.90332533235750367"/>
          <c:h val="0.7487076839825062"/>
        </c:manualLayout>
      </c:layout>
      <c:barChart>
        <c:barDir val="col"/>
        <c:grouping val="stacked"/>
        <c:varyColors val="0"/>
        <c:ser>
          <c:idx val="2"/>
          <c:order val="0"/>
          <c:spPr>
            <a:noFill/>
          </c:spPr>
          <c:invertIfNegative val="0"/>
          <c:dLbls>
            <c:delete val="1"/>
          </c:dLbls>
          <c:val>
            <c:numRef>
              <c:f>'NovoSeven (QUOTAS)'!$EH$189:$EL$189</c:f>
              <c:numCache>
                <c:formatCode>_(* #,##0_);_(* \(#,##0\);_(* "-"??_);_(@_)</c:formatCode>
                <c:ptCount val="5"/>
                <c:pt idx="0">
                  <c:v>32.92</c:v>
                </c:pt>
                <c:pt idx="1">
                  <c:v>33.29</c:v>
                </c:pt>
                <c:pt idx="2">
                  <c:v>8.7379999999999995</c:v>
                </c:pt>
                <c:pt idx="3">
                  <c:v>21.351222500000002</c:v>
                </c:pt>
                <c:pt idx="4">
                  <c:v>29.833222499999998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30CE-4115-88FF-52C4582766BE}"/>
            </c:ext>
          </c:extLst>
        </c:ser>
        <c:ser>
          <c:idx val="8"/>
          <c:order val="1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[9]NovoSeven!$EH$177:$EL$177</c:f>
              <c:numCache>
                <c:formatCode>General</c:formatCode>
                <c:ptCount val="5"/>
                <c:pt idx="0">
                  <c:v>8.6159999999999997</c:v>
                </c:pt>
                <c:pt idx="1">
                  <c:v>3.6789999999999998</c:v>
                </c:pt>
                <c:pt idx="2">
                  <c:v>0.72799999999999998</c:v>
                </c:pt>
                <c:pt idx="3">
                  <c:v>1.758</c:v>
                </c:pt>
                <c:pt idx="4">
                  <c:v>2.4860000000000002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30CE-4115-88FF-52C4582766BE}"/>
            </c:ext>
          </c:extLst>
        </c:ser>
        <c:ser>
          <c:idx val="9"/>
          <c:order val="2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[9]NovoSeven!$EH$178:$EL$178</c:f>
              <c:numCache>
                <c:formatCode>General</c:formatCode>
                <c:ptCount val="5"/>
                <c:pt idx="0">
                  <c:v>6.5129999999999999</c:v>
                </c:pt>
                <c:pt idx="1">
                  <c:v>9.2029999999999994</c:v>
                </c:pt>
                <c:pt idx="2">
                  <c:v>1.6060000000000001</c:v>
                </c:pt>
                <c:pt idx="3">
                  <c:v>3.1462000000000003</c:v>
                </c:pt>
                <c:pt idx="4">
                  <c:v>4.7521999999999993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30CE-4115-88FF-52C4582766BE}"/>
            </c:ext>
          </c:extLst>
        </c:ser>
        <c:ser>
          <c:idx val="10"/>
          <c:order val="3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[9]NovoSeven!$EH$179:$EL$179</c:f>
              <c:numCache>
                <c:formatCode>General</c:formatCode>
                <c:ptCount val="5"/>
                <c:pt idx="0">
                  <c:v>0.64600000000000002</c:v>
                </c:pt>
                <c:pt idx="1">
                  <c:v>2.1040000000000001</c:v>
                </c:pt>
                <c:pt idx="2">
                  <c:v>0</c:v>
                </c:pt>
                <c:pt idx="3">
                  <c:v>0.6552</c:v>
                </c:pt>
                <c:pt idx="4">
                  <c:v>0.6552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30CE-4115-88FF-52C4582766BE}"/>
            </c:ext>
          </c:extLst>
        </c:ser>
        <c:ser>
          <c:idx val="11"/>
          <c:order val="4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[9]NovoSeven!$EH$180:$EL$180</c:f>
              <c:numCache>
                <c:formatCode>General</c:formatCode>
                <c:ptCount val="5"/>
                <c:pt idx="0">
                  <c:v>7.1740000000000004</c:v>
                </c:pt>
                <c:pt idx="1">
                  <c:v>10.617000000000001</c:v>
                </c:pt>
                <c:pt idx="2">
                  <c:v>3.7160000000000002</c:v>
                </c:pt>
                <c:pt idx="3">
                  <c:v>10.1242</c:v>
                </c:pt>
                <c:pt idx="4">
                  <c:v>13.840200000000001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30CE-4115-88FF-52C4582766BE}"/>
            </c:ext>
          </c:extLst>
        </c:ser>
        <c:ser>
          <c:idx val="12"/>
          <c:order val="5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[9]NovoSeven!$EH$181:$EL$181</c:f>
              <c:numCache>
                <c:formatCode>General</c:formatCode>
                <c:ptCount val="5"/>
                <c:pt idx="0">
                  <c:v>6.8739999999999997</c:v>
                </c:pt>
                <c:pt idx="1">
                  <c:v>4.6390000000000002</c:v>
                </c:pt>
                <c:pt idx="2">
                  <c:v>0.77400000000000002</c:v>
                </c:pt>
                <c:pt idx="3">
                  <c:v>2.6607600000000002</c:v>
                </c:pt>
                <c:pt idx="4">
                  <c:v>3.4347600000000003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30CE-4115-88FF-52C4582766BE}"/>
            </c:ext>
          </c:extLst>
        </c:ser>
        <c:ser>
          <c:idx val="13"/>
          <c:order val="6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[9]NovoSeven!$EH$183:$EL$183</c:f>
              <c:numCache>
                <c:formatCode>General</c:formatCode>
                <c:ptCount val="5"/>
                <c:pt idx="0">
                  <c:v>0.64800000000000002</c:v>
                </c:pt>
                <c:pt idx="1">
                  <c:v>0.20200000000000001</c:v>
                </c:pt>
                <c:pt idx="2">
                  <c:v>0</c:v>
                </c:pt>
                <c:pt idx="3">
                  <c:v>0.03</c:v>
                </c:pt>
                <c:pt idx="4">
                  <c:v>0.03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30CE-4115-88FF-52C4582766BE}"/>
            </c:ext>
          </c:extLst>
        </c:ser>
        <c:ser>
          <c:idx val="5"/>
          <c:order val="7"/>
          <c:spPr>
            <a:noFill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endParaRPr lang="es-CO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'NovoSeven (QUOTAS)'!$EH$185:$EL$185</c:f>
              <c:numCache>
                <c:formatCode>_-* #,##0_-;\-* #,##0_-;_-* "-"??_-;_-@_-</c:formatCode>
                <c:ptCount val="5"/>
                <c:pt idx="0">
                  <c:v>30.471</c:v>
                </c:pt>
                <c:pt idx="1">
                  <c:v>30.46</c:v>
                </c:pt>
                <c:pt idx="2">
                  <c:v>7.6050000000000004</c:v>
                </c:pt>
                <c:pt idx="3">
                  <c:v>18.479360000000003</c:v>
                </c:pt>
                <c:pt idx="4">
                  <c:v>25.82836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[9]NovoSeven!$EH$176:$EL$176</c15:sqref>
                        </c15:formulaRef>
                      </c:ext>
                    </c:extLst>
                    <c:strCache>
                      <c:ptCount val="5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30CE-4115-88FF-52C4582766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858232984"/>
        <c:axId val="858234952"/>
      </c:barChart>
      <c:catAx>
        <c:axId val="85823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s-CO"/>
          </a:p>
        </c:txPr>
        <c:crossAx val="858234952"/>
        <c:crosses val="autoZero"/>
        <c:auto val="1"/>
        <c:lblAlgn val="ctr"/>
        <c:lblOffset val="100"/>
        <c:noMultiLvlLbl val="0"/>
      </c:catAx>
      <c:valAx>
        <c:axId val="858234952"/>
        <c:scaling>
          <c:orientation val="minMax"/>
          <c:max val="35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s-CO"/>
          </a:p>
        </c:txPr>
        <c:crossAx val="85823298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 sz="1050">
          <a:solidFill>
            <a:schemeClr val="tx2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'NovoSeven (QUOTAS)'!$EH$198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 (QUOTAS)'!$EH$198:$EN$198</c15:sqref>
                  </c15:fullRef>
                </c:ext>
              </c:extLst>
              <c:f>'NovoSeven (QUOTAS)'!$EH$198:$EM$198</c:f>
              <c:numCache>
                <c:formatCode>_-* #,##0.0_-;\-* #,##0.0_-;_-* "-"??_-;_-@_-</c:formatCode>
                <c:ptCount val="6"/>
                <c:pt idx="3">
                  <c:v>9.0309999999999953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[9]NovoSeven!$EH$176:$EM$176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2F46-43AF-8739-94E2FF698CA6}"/>
            </c:ext>
          </c:extLst>
        </c:ser>
        <c:ser>
          <c:idx val="0"/>
          <c:order val="1"/>
          <c:tx>
            <c:strRef>
              <c:f>'NovoSeven (QUOTAS)'!$A$185</c:f>
              <c:strCache>
                <c:ptCount val="1"/>
                <c:pt idx="0">
                  <c:v>CHwI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 (QUOTAS)'!$EH$185:$EM$185</c15:sqref>
                  </c15:fullRef>
                </c:ext>
              </c:extLst>
              <c:f>'NovoSeven (QUOTAS)'!$EH$185:$EM$185</c:f>
              <c:numCache>
                <c:formatCode>_-* #,##0_-;\-* #,##0_-;_-* "-"??_-;_-@_-</c:formatCode>
                <c:ptCount val="6"/>
                <c:pt idx="0">
                  <c:v>30.471</c:v>
                </c:pt>
                <c:pt idx="1">
                  <c:v>30.46</c:v>
                </c:pt>
                <c:pt idx="2">
                  <c:v>7.6050000000000004</c:v>
                </c:pt>
                <c:pt idx="3">
                  <c:v>18.479360000000003</c:v>
                </c:pt>
                <c:pt idx="4">
                  <c:v>25.82836</c:v>
                </c:pt>
                <c:pt idx="5">
                  <c:v>28.873149999999995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[9]NovoSeven!$EH$176:$EM$176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2F46-43AF-8739-94E2FF698CA6}"/>
            </c:ext>
          </c:extLst>
        </c:ser>
        <c:ser>
          <c:idx val="1"/>
          <c:order val="2"/>
          <c:tx>
            <c:strRef>
              <c:f>'NovoSeven (QUOTAS)'!$A$188</c:f>
              <c:strCache>
                <c:ptCount val="1"/>
                <c:pt idx="0">
                  <c:v>DFVII &amp; TG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 (QUOTAS)'!$EH$188:$EM$188</c15:sqref>
                  </c15:fullRef>
                </c:ext>
              </c:extLst>
              <c:f>'NovoSeven (QUOTAS)'!$EH$188:$EM$188</c:f>
              <c:numCache>
                <c:formatCode>_(* #,##0.00_);_(* \(#,##0.00\);_(* "-"??_);_(@_)</c:formatCode>
                <c:ptCount val="6"/>
                <c:pt idx="0">
                  <c:v>2.4489999999999998</c:v>
                </c:pt>
                <c:pt idx="1">
                  <c:v>2.83</c:v>
                </c:pt>
                <c:pt idx="2">
                  <c:v>1.133</c:v>
                </c:pt>
                <c:pt idx="3">
                  <c:v>2.8718624999999984</c:v>
                </c:pt>
                <c:pt idx="4">
                  <c:v>4.004862499999998</c:v>
                </c:pt>
                <c:pt idx="5">
                  <c:v>5.305243499999996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[9]NovoSeven!$EH$176:$EM$176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2F46-43AF-8739-94E2FF698CA6}"/>
            </c:ext>
          </c:extLst>
        </c:ser>
        <c:ser>
          <c:idx val="2"/>
          <c:order val="3"/>
          <c:tx>
            <c:strRef>
              <c:f>'NovoSeven (QUOTAS)'!$A$194</c:f>
              <c:strCache>
                <c:ptCount val="1"/>
                <c:pt idx="0">
                  <c:v>AH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 (QUOTAS)'!$EH$194:$EM$194</c15:sqref>
                  </c15:fullRef>
                </c:ext>
              </c:extLst>
              <c:f>'NovoSeven (QUOTAS)'!$EH$194:$EM$194</c:f>
              <c:numCache>
                <c:formatCode>_(* #,##0.00_);_(* \(#,##0.00\);_(* "-"??_);_(@_)</c:formatCode>
                <c:ptCount val="6"/>
                <c:pt idx="0">
                  <c:v>4.2759999999999998</c:v>
                </c:pt>
                <c:pt idx="1">
                  <c:v>6.9180000000000001</c:v>
                </c:pt>
                <c:pt idx="2">
                  <c:v>0.54899999999999993</c:v>
                </c:pt>
                <c:pt idx="3">
                  <c:v>5.0589000000000004</c:v>
                </c:pt>
                <c:pt idx="4">
                  <c:v>5.607899999999999</c:v>
                </c:pt>
                <c:pt idx="5">
                  <c:v>7.7357109375000004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[9]NovoSeven!$EH$176:$EM$176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2F46-43AF-8739-94E2FF698CA6}"/>
            </c:ext>
          </c:extLst>
        </c:ser>
        <c:ser>
          <c:idx val="3"/>
          <c:order val="4"/>
          <c:tx>
            <c:strRef>
              <c:f>'NovoSeven (QUOTAS)'!$A$196</c:f>
              <c:strCache>
                <c:ptCount val="1"/>
                <c:pt idx="0">
                  <c:v>PPH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 (QUOTAS)'!$EH$196:$EM$196</c15:sqref>
                  </c15:fullRef>
                </c:ext>
              </c:extLst>
              <c:f>'NovoSeven (QUOTAS)'!$EH$196:$EM$196</c:f>
              <c:numCache>
                <c:formatCode>_-* #,##0.0_-;\-* #,##0.0_-;_-* "-"??_-;_-@_-</c:formatCode>
                <c:ptCount val="6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1.5759778124999999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[9]NovoSeven!$EH$176:$EM$176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2F46-43AF-8739-94E2FF698CA6}"/>
            </c:ext>
          </c:extLst>
        </c:ser>
        <c:ser>
          <c:idx val="5"/>
          <c:order val="5"/>
          <c:tx>
            <c:strRef>
              <c:f>'NovoSeven (QUOTAS)'!$A$199</c:f>
              <c:strCache>
                <c:ptCount val="1"/>
                <c:pt idx="0">
                  <c:v>Total Volume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'NovoSeven (QUOTAS)'!$EH$199:$EM$199</c15:sqref>
                  </c15:fullRef>
                </c:ext>
              </c:extLst>
              <c:f>'NovoSeven (QUOTAS)'!$EH$199:$EM$199</c:f>
              <c:numCache>
                <c:formatCode>_-* #,##0.0_-;\-* #,##0.0_-;_-* "-"??_-;_-@_-</c:formatCode>
                <c:ptCount val="6"/>
                <c:pt idx="0">
                  <c:v>37.195999999999998</c:v>
                </c:pt>
                <c:pt idx="1">
                  <c:v>40.207999999999998</c:v>
                </c:pt>
                <c:pt idx="2">
                  <c:v>9.286999999999999</c:v>
                </c:pt>
                <c:pt idx="3">
                  <c:v>26.410122500000003</c:v>
                </c:pt>
                <c:pt idx="4">
                  <c:v>35.441122499999999</c:v>
                </c:pt>
                <c:pt idx="5">
                  <c:v>43.490082249999993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[9]NovoSeven!$EH$176:$EM$176</c15:sqref>
                        </c15:formulaRef>
                      </c:ext>
                    </c:extLst>
                    <c:strCache>
                      <c:ptCount val="6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2F46-43AF-8739-94E2FF698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2462800"/>
        <c:axId val="682460504"/>
      </c:barChart>
      <c:catAx>
        <c:axId val="68246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2460504"/>
        <c:crosses val="autoZero"/>
        <c:auto val="1"/>
        <c:lblAlgn val="ctr"/>
        <c:lblOffset val="100"/>
        <c:noMultiLvlLbl val="0"/>
      </c:catAx>
      <c:valAx>
        <c:axId val="682460504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246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'NovoSeven (QUOTAS)'!$EH$198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'NovoSeven (QUOTAS)'!$EH$198:$EN$198</c:f>
              <c:numCache>
                <c:formatCode>_-* #,##0.0_-;\-* #,##0.0_-;_-* "-"??_-;_-@_-</c:formatCode>
                <c:ptCount val="7"/>
                <c:pt idx="3">
                  <c:v>9.0309999999999953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E-445E-9236-89C72381A962}"/>
            </c:ext>
          </c:extLst>
        </c:ser>
        <c:ser>
          <c:idx val="0"/>
          <c:order val="1"/>
          <c:tx>
            <c:strRef>
              <c:f>'NovoSeven (QUOTAS)'!$A$185</c:f>
              <c:strCache>
                <c:ptCount val="1"/>
                <c:pt idx="0">
                  <c:v>CHwI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'NovoSeven (QUOTAS)'!$EH$185:$EN$185</c:f>
              <c:numCache>
                <c:formatCode>_-* #,##0_-;\-* #,##0_-;_-* "-"??_-;_-@_-</c:formatCode>
                <c:ptCount val="7"/>
                <c:pt idx="0">
                  <c:v>30.471</c:v>
                </c:pt>
                <c:pt idx="1">
                  <c:v>30.46</c:v>
                </c:pt>
                <c:pt idx="2">
                  <c:v>7.6050000000000004</c:v>
                </c:pt>
                <c:pt idx="3">
                  <c:v>18.479360000000003</c:v>
                </c:pt>
                <c:pt idx="4">
                  <c:v>25.82836</c:v>
                </c:pt>
                <c:pt idx="5">
                  <c:v>28.873149999999995</c:v>
                </c:pt>
                <c:pt idx="6">
                  <c:v>27.857599999999994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D4FE-445E-9236-89C72381A962}"/>
            </c:ext>
          </c:extLst>
        </c:ser>
        <c:ser>
          <c:idx val="1"/>
          <c:order val="2"/>
          <c:tx>
            <c:strRef>
              <c:f>'NovoSeven (QUOTAS)'!$A$188</c:f>
              <c:strCache>
                <c:ptCount val="1"/>
                <c:pt idx="0">
                  <c:v>DFVII &amp; TG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'NovoSeven (QUOTAS)'!$EH$188:$EN$188</c:f>
              <c:numCache>
                <c:formatCode>_(* #,##0.00_);_(* \(#,##0.00\);_(* "-"??_);_(@_)</c:formatCode>
                <c:ptCount val="7"/>
                <c:pt idx="0">
                  <c:v>2.4489999999999998</c:v>
                </c:pt>
                <c:pt idx="1">
                  <c:v>2.83</c:v>
                </c:pt>
                <c:pt idx="2">
                  <c:v>1.133</c:v>
                </c:pt>
                <c:pt idx="3">
                  <c:v>2.8718624999999984</c:v>
                </c:pt>
                <c:pt idx="4">
                  <c:v>4.004862499999998</c:v>
                </c:pt>
                <c:pt idx="5">
                  <c:v>5.305243499999996</c:v>
                </c:pt>
                <c:pt idx="6">
                  <c:v>5.7548587499999968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D4FE-445E-9236-89C72381A962}"/>
            </c:ext>
          </c:extLst>
        </c:ser>
        <c:ser>
          <c:idx val="2"/>
          <c:order val="3"/>
          <c:tx>
            <c:strRef>
              <c:f>'NovoSeven (QUOTAS)'!$A$194</c:f>
              <c:strCache>
                <c:ptCount val="1"/>
                <c:pt idx="0">
                  <c:v>AH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'NovoSeven (QUOTAS)'!$EH$194:$EN$194</c:f>
              <c:numCache>
                <c:formatCode>_(* #,##0.00_);_(* \(#,##0.00\);_(* "-"??_);_(@_)</c:formatCode>
                <c:ptCount val="7"/>
                <c:pt idx="0">
                  <c:v>4.2759999999999998</c:v>
                </c:pt>
                <c:pt idx="1">
                  <c:v>6.9180000000000001</c:v>
                </c:pt>
                <c:pt idx="2">
                  <c:v>0.54899999999999993</c:v>
                </c:pt>
                <c:pt idx="3">
                  <c:v>5.0589000000000004</c:v>
                </c:pt>
                <c:pt idx="4">
                  <c:v>5.607899999999999</c:v>
                </c:pt>
                <c:pt idx="5">
                  <c:v>7.7357109375000004</c:v>
                </c:pt>
                <c:pt idx="6">
                  <c:v>10.66968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D4FE-445E-9236-89C72381A962}"/>
            </c:ext>
          </c:extLst>
        </c:ser>
        <c:ser>
          <c:idx val="3"/>
          <c:order val="4"/>
          <c:tx>
            <c:strRef>
              <c:f>'NovoSeven (QUOTAS)'!$A$196</c:f>
              <c:strCache>
                <c:ptCount val="1"/>
                <c:pt idx="0">
                  <c:v>PPH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'NovoSeven (QUOTAS)'!$EH$196:$EN$196</c:f>
              <c:numCache>
                <c:formatCode>_-* #,##0.0_-;\-* #,##0.0_-;_-* "-"??_-;_-@_-</c:formatCode>
                <c:ptCount val="7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1.5759778124999999</c:v>
                </c:pt>
                <c:pt idx="6">
                  <c:v>2.9345793750000002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[9]NovoSeven!$EH$176:$EN$176</c15:sqref>
                        </c15:formulaRef>
                      </c:ext>
                    </c:extLst>
                    <c:strCache>
                      <c:ptCount val="7"/>
                      <c:pt idx="0">
                        <c:v>REA21</c:v>
                      </c:pt>
                      <c:pt idx="1">
                        <c:v>FY22</c:v>
                      </c:pt>
                      <c:pt idx="2">
                        <c:v>REA</c:v>
                      </c:pt>
                      <c:pt idx="3">
                        <c:v>YTG </c:v>
                      </c:pt>
                      <c:pt idx="4">
                        <c:v>FY23</c:v>
                      </c:pt>
                      <c:pt idx="5">
                        <c:v>FY24</c:v>
                      </c:pt>
                      <c:pt idx="6">
                        <c:v>FY25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D4FE-445E-9236-89C72381A962}"/>
            </c:ext>
          </c:extLst>
        </c:ser>
        <c:ser>
          <c:idx val="5"/>
          <c:order val="5"/>
          <c:tx>
            <c:strRef>
              <c:f>'NovoSeven (QUOTAS)'!$A$199</c:f>
              <c:strCache>
                <c:ptCount val="1"/>
                <c:pt idx="0">
                  <c:v>Total Volume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'NovoSeven (QUOTAS)'!$EH$199:$EN$199</c:f>
              <c:numCache>
                <c:formatCode>_-* #,##0.0_-;\-* #,##0.0_-;_-* "-"??_-;_-@_-</c:formatCode>
                <c:ptCount val="7"/>
                <c:pt idx="0">
                  <c:v>37.195999999999998</c:v>
                </c:pt>
                <c:pt idx="1">
                  <c:v>40.207999999999998</c:v>
                </c:pt>
                <c:pt idx="2">
                  <c:v>9.286999999999999</c:v>
                </c:pt>
                <c:pt idx="3">
                  <c:v>26.410122500000003</c:v>
                </c:pt>
                <c:pt idx="4">
                  <c:v>35.441122499999999</c:v>
                </c:pt>
                <c:pt idx="5">
                  <c:v>43.490082249999993</c:v>
                </c:pt>
                <c:pt idx="6">
                  <c:v>47.216718124999986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FE-445E-9236-89C72381A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2462800"/>
        <c:axId val="682460504"/>
      </c:barChart>
      <c:catAx>
        <c:axId val="68246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2460504"/>
        <c:crosses val="autoZero"/>
        <c:auto val="1"/>
        <c:lblAlgn val="ctr"/>
        <c:lblOffset val="100"/>
        <c:noMultiLvlLbl val="0"/>
      </c:catAx>
      <c:valAx>
        <c:axId val="682460504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246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_xlchart.v1.2</cx:f>
      </cx:strDim>
      <cx:numDim type="val">
        <cx:f dir="row">_xlchart.v1.3</cx:f>
      </cx:numDim>
    </cx:data>
  </cx:chartData>
  <cx:chart>
    <cx:title pos="t" align="ctr" overlay="0">
      <cx:tx>
        <cx:txData>
          <cx:v>NovoSeven Total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is For Office"/>
            </a:rPr>
            <a:t>NovoSeven Total</a:t>
          </a:r>
        </a:p>
      </cx:txPr>
    </cx:title>
    <cx:plotArea>
      <cx:plotAreaRegion>
        <cx:series layoutId="waterfall" uniqueId="{1B042849-5A51-4F2C-8568-1474882EEF8C}">
          <cx:dataLabels pos="outEnd">
            <cx:visibility seriesName="0" categoryName="0" value="1"/>
          </cx:dataLabels>
          <cx:dataId val="0"/>
          <cx:layoutPr>
            <cx:subtotals>
              <cx:idx val="0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_xlchart.v1.0</cx:f>
      </cx:strDim>
      <cx:numDim type="val">
        <cx:f dir="row">_xlchart.v1.1</cx:f>
      </cx:numDim>
    </cx:data>
  </cx:chartData>
  <cx:chart>
    <cx:title pos="t" align="ctr" overlay="0">
      <cx:tx>
        <cx:txData>
          <cx:v>NovoSeven Total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is For Office"/>
            </a:rPr>
            <a:t>NovoSeven Total</a:t>
          </a:r>
        </a:p>
      </cx:txPr>
    </cx:title>
    <cx:plotArea>
      <cx:plotAreaRegion>
        <cx:series layoutId="waterfall" uniqueId="{1B042849-5A51-4F2C-8568-1474882EEF8C}">
          <cx:dataLabels pos="outEnd">
            <cx:visibility seriesName="0" categoryName="0" value="1"/>
          </cx:dataLabels>
          <cx:dataId val="0"/>
          <cx:layoutPr>
            <cx:subtotals>
              <cx:idx val="0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_xlchart.v1.4</cx:f>
      </cx:strDim>
      <cx:numDim type="val">
        <cx:f dir="row">_xlchart.v1.5</cx:f>
      </cx:numDim>
    </cx:data>
  </cx:chartData>
  <cx:chart>
    <cx:title pos="t" align="ctr" overlay="0">
      <cx:tx>
        <cx:txData>
          <cx:v>NovoSeven Total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is For Office"/>
            </a:rPr>
            <a:t>NovoSeven Total</a:t>
          </a:r>
        </a:p>
      </cx:txPr>
    </cx:title>
    <cx:plotArea>
      <cx:plotAreaRegion>
        <cx:series layoutId="waterfall" uniqueId="{1B042849-5A51-4F2C-8568-1474882EEF8C}">
          <cx:dataLabels pos="outEnd">
            <cx:visibility seriesName="0" categoryName="0" value="1"/>
          </cx:dataLabels>
          <cx:dataId val="0"/>
          <cx:layoutPr>
            <cx:subtotals>
              <cx:idx val="0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_xlchart.v1.10</cx:f>
      </cx:strDim>
      <cx:numDim type="val">
        <cx:f dir="row">_xlchart.v1.11</cx:f>
      </cx:numDim>
    </cx:data>
  </cx:chartData>
  <cx:chart>
    <cx:title pos="t" align="ctr" overlay="0">
      <cx:tx>
        <cx:txData>
          <cx:v>NovoSeven Total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is For Office"/>
            </a:rPr>
            <a:t>NovoSeven Total</a:t>
          </a:r>
        </a:p>
      </cx:txPr>
    </cx:title>
    <cx:plotArea>
      <cx:plotAreaRegion>
        <cx:series layoutId="waterfall" uniqueId="{1B042849-5A51-4F2C-8568-1474882EEF8C}">
          <cx:dataLabels pos="outEnd">
            <cx:visibility seriesName="0" categoryName="0" value="1"/>
          </cx:dataLabels>
          <cx:dataId val="0"/>
          <cx:layoutPr>
            <cx:subtotals>
              <cx:idx val="1"/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_xlchart.v1.8</cx:f>
      </cx:strDim>
      <cx:numDim type="val">
        <cx:f dir="row">_xlchart.v1.9</cx:f>
      </cx:numDim>
    </cx:data>
  </cx:chartData>
  <cx:chart>
    <cx:title pos="t" align="ctr" overlay="0">
      <cx:tx>
        <cx:txData>
          <cx:v>NovoSeven Total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is For Office"/>
            </a:rPr>
            <a:t>NovoSeven Total</a:t>
          </a:r>
        </a:p>
      </cx:txPr>
    </cx:title>
    <cx:plotArea>
      <cx:plotAreaRegion>
        <cx:series layoutId="waterfall" uniqueId="{1B042849-5A51-4F2C-8568-1474882EEF8C}">
          <cx:dataLabels pos="outEnd">
            <cx:visibility seriesName="0" categoryName="0" value="1"/>
          </cx:dataLabels>
          <cx:dataId val="0"/>
          <cx:layoutPr>
            <cx:subtotals>
              <cx:idx val="1"/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_xlchart.v1.6</cx:f>
      </cx:strDim>
      <cx:numDim type="val">
        <cx:f dir="row">_xlchart.v1.7</cx:f>
      </cx:numDim>
    </cx:data>
  </cx:chartData>
  <cx:chart>
    <cx:title pos="t" align="ctr" overlay="0">
      <cx:tx>
        <cx:txData>
          <cx:v>NovoSeven Total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is For Office"/>
            </a:rPr>
            <a:t>NovoSeven Total</a:t>
          </a:r>
        </a:p>
      </cx:txPr>
    </cx:title>
    <cx:plotArea>
      <cx:plotAreaRegion>
        <cx:series layoutId="waterfall" uniqueId="{1B042849-5A51-4F2C-8568-1474882EEF8C}">
          <cx:dataLabels pos="outEnd">
            <cx:visibility seriesName="0" categoryName="0" value="1"/>
          </cx:dataLabels>
          <cx:dataId val="0"/>
          <cx:layoutPr>
            <cx:subtotals>
              <cx:idx val="1"/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_xlchart.v1.12</cx:f>
      </cx:strDim>
      <cx:numDim type="val">
        <cx:f dir="row">_xlchart.v1.13</cx:f>
      </cx:numDim>
    </cx:data>
  </cx:chartData>
  <cx:chart>
    <cx:title pos="t" align="ctr" overlay="0">
      <cx:tx>
        <cx:txData>
          <cx:v>NovoSeven Total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is For Office"/>
            </a:rPr>
            <a:t>NovoSeven Total</a:t>
          </a:r>
        </a:p>
      </cx:txPr>
    </cx:title>
    <cx:plotArea>
      <cx:plotAreaRegion>
        <cx:series layoutId="waterfall" uniqueId="{1B042849-5A51-4F2C-8568-1474882EEF8C}">
          <cx:dataLabels pos="outEnd">
            <cx:visibility seriesName="0" categoryName="0" value="1"/>
          </cx:dataLabels>
          <cx:dataId val="0"/>
          <cx:layoutPr>
            <cx:subtotals>
              <cx:idx val="0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_xlchart.v1.16</cx:f>
      </cx:strDim>
      <cx:numDim type="val">
        <cx:f dir="row">_xlchart.v1.17</cx:f>
      </cx:numDim>
    </cx:data>
  </cx:chartData>
  <cx:chart>
    <cx:title pos="t" align="ctr" overlay="0">
      <cx:tx>
        <cx:txData>
          <cx:v>NovoSeven Total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is For Office"/>
            </a:rPr>
            <a:t>NovoSeven Total</a:t>
          </a:r>
        </a:p>
      </cx:txPr>
    </cx:title>
    <cx:plotArea>
      <cx:plotAreaRegion>
        <cx:series layoutId="waterfall" uniqueId="{1B042849-5A51-4F2C-8568-1474882EEF8C}">
          <cx:dataLabels pos="outEnd">
            <cx:visibility seriesName="0" categoryName="0" value="1"/>
          </cx:dataLabels>
          <cx:dataId val="0"/>
          <cx:layoutPr>
            <cx:subtotals>
              <cx:idx val="0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_xlchart.v1.14</cx:f>
      </cx:strDim>
      <cx:numDim type="val">
        <cx:f dir="row">_xlchart.v1.15</cx:f>
      </cx:numDim>
    </cx:data>
  </cx:chartData>
  <cx:chart>
    <cx:title pos="t" align="ctr" overlay="0">
      <cx:tx>
        <cx:txData>
          <cx:v>NovoSeven Total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is For Office"/>
            </a:rPr>
            <a:t>NovoSeven Total</a:t>
          </a:r>
        </a:p>
      </cx:txPr>
    </cx:title>
    <cx:plotArea>
      <cx:plotAreaRegion>
        <cx:series layoutId="waterfall" uniqueId="{1B042849-5A51-4F2C-8568-1474882EEF8C}">
          <cx:dataLabels pos="outEnd">
            <cx:visibility seriesName="0" categoryName="0" value="1"/>
          </cx:dataLabels>
          <cx:dataId val="0"/>
          <cx:layoutPr>
            <cx:subtotals>
              <cx:idx val="0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_xlchart.v1.18</cx:f>
      </cx:strDim>
      <cx:numDim type="val">
        <cx:f dir="row">_xlchart.v1.19</cx:f>
      </cx:numDim>
    </cx:data>
  </cx:chartData>
  <cx:chart>
    <cx:plotArea>
      <cx:plotAreaRegion>
        <cx:series layoutId="waterfall" uniqueId="{FACA0D6F-05EE-42ED-A21C-B4A196C2CF8F}">
          <cx:dataLabels pos="outEnd">
            <cx:numFmt formatCode="#,##0.00" sourceLinked="0"/>
            <cx:visibility seriesName="0" categoryName="0" value="1"/>
            <cx:separator>, </cx:separator>
          </cx:dataLabels>
          <cx:dataId val="0"/>
          <cx:layoutPr>
            <cx:subtotals>
              <cx:idx val="1"/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units unit="millions"/>
        <cx:majorGridlines/>
        <cx:tickLabels/>
        <cx:numFmt formatCode="#,##0.00" sourceLinked="0"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_xlchart.v1.20</cx:f>
      </cx:strDim>
      <cx:numDim type="val">
        <cx:f dir="row">_xlchart.v1.21</cx:f>
      </cx:numDim>
    </cx:data>
  </cx:chartData>
  <cx:chart>
    <cx:plotArea>
      <cx:plotAreaRegion>
        <cx:series layoutId="waterfall" uniqueId="{FACA0D6F-05EE-42ED-A21C-B4A196C2CF8F}">
          <cx:dataLabels pos="outEnd">
            <cx:numFmt formatCode="#,##0.00" sourceLinked="0"/>
            <cx:visibility seriesName="0" categoryName="0" value="1"/>
            <cx:separator>, </cx:separator>
          </cx:dataLabels>
          <cx:dataId val="0"/>
          <cx:layoutPr>
            <cx:subtotals>
              <cx:idx val="1"/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units unit="millions"/>
        <cx:majorGridlines/>
        <cx:tickLabels/>
        <cx:numFmt formatCode="#,##0.0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7" Type="http://schemas.openxmlformats.org/officeDocument/2006/relationships/chart" Target="../charts/chart4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microsoft.com/office/2014/relationships/chartEx" Target="../charts/chartEx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6.xml"/><Relationship Id="rId7" Type="http://schemas.openxmlformats.org/officeDocument/2006/relationships/chart" Target="../charts/chart8.xml"/><Relationship Id="rId2" Type="http://schemas.openxmlformats.org/officeDocument/2006/relationships/chart" Target="../charts/chart5.xml"/><Relationship Id="rId1" Type="http://schemas.microsoft.com/office/2014/relationships/chartEx" Target="../charts/chartEx4.xml"/><Relationship Id="rId6" Type="http://schemas.openxmlformats.org/officeDocument/2006/relationships/chart" Target="../charts/chart7.xml"/><Relationship Id="rId5" Type="http://schemas.microsoft.com/office/2014/relationships/chartEx" Target="../charts/chartEx6.xml"/><Relationship Id="rId10" Type="http://schemas.openxmlformats.org/officeDocument/2006/relationships/chart" Target="../charts/chart11.xml"/><Relationship Id="rId4" Type="http://schemas.microsoft.com/office/2014/relationships/chartEx" Target="../charts/chartEx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8.xml"/><Relationship Id="rId7" Type="http://schemas.openxmlformats.org/officeDocument/2006/relationships/chart" Target="../charts/chart15.xml"/><Relationship Id="rId2" Type="http://schemas.openxmlformats.org/officeDocument/2006/relationships/chart" Target="../charts/chart12.xml"/><Relationship Id="rId1" Type="http://schemas.microsoft.com/office/2014/relationships/chartEx" Target="../charts/chartEx7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microsoft.com/office/2014/relationships/chartEx" Target="../charts/chartEx9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143</xdr:col>
      <xdr:colOff>195791</xdr:colOff>
      <xdr:row>76</xdr:row>
      <xdr:rowOff>41275</xdr:rowOff>
    </xdr:from>
    <xdr:to>
      <xdr:col>152</xdr:col>
      <xdr:colOff>640291</xdr:colOff>
      <xdr:row>93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DFD364-6BE4-44AC-9B2B-5D587712DC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283991" y="2000250"/>
              <a:ext cx="583565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153</xdr:col>
      <xdr:colOff>651575</xdr:colOff>
      <xdr:row>58</xdr:row>
      <xdr:rowOff>166687</xdr:rowOff>
    </xdr:from>
    <xdr:to>
      <xdr:col>163</xdr:col>
      <xdr:colOff>451795</xdr:colOff>
      <xdr:row>125</xdr:row>
      <xdr:rowOff>166688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8AD332B4-52C8-4916-86C4-3A19F3D40A71}"/>
            </a:ext>
            <a:ext uri="{147F2762-F138-4A5C-976F-8EAC2B608ADB}">
              <a16:predDERef xmlns:a16="http://schemas.microsoft.com/office/drawing/2014/main" pred="{EA1C0A18-3233-4156-9102-644A4200D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143</xdr:col>
      <xdr:colOff>160072</xdr:colOff>
      <xdr:row>59</xdr:row>
      <xdr:rowOff>0</xdr:rowOff>
    </xdr:from>
    <xdr:to>
      <xdr:col>152</xdr:col>
      <xdr:colOff>604572</xdr:colOff>
      <xdr:row>129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10">
              <a:extLst>
                <a:ext uri="{FF2B5EF4-FFF2-40B4-BE49-F238E27FC236}">
                  <a16:creationId xmlns:a16="http://schemas.microsoft.com/office/drawing/2014/main" id="{F5FB8699-2921-4E7E-9783-59155B303E4C}"/>
                </a:ext>
                <a:ext uri="{147F2762-F138-4A5C-976F-8EAC2B608ADB}">
                  <a16:predDERef xmlns:a16="http://schemas.microsoft.com/office/drawing/2014/main" pred="{EB3C34A9-4BDD-4A05-B1AA-20FEA832BB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248272" y="1352550"/>
              <a:ext cx="5873750" cy="194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143</xdr:col>
      <xdr:colOff>160072</xdr:colOff>
      <xdr:row>130</xdr:row>
      <xdr:rowOff>88900</xdr:rowOff>
    </xdr:from>
    <xdr:to>
      <xdr:col>152</xdr:col>
      <xdr:colOff>604572</xdr:colOff>
      <xdr:row>143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11">
              <a:extLst>
                <a:ext uri="{FF2B5EF4-FFF2-40B4-BE49-F238E27FC236}">
                  <a16:creationId xmlns:a16="http://schemas.microsoft.com/office/drawing/2014/main" id="{97474127-DD01-4244-80BE-C301F99819ED}"/>
                </a:ext>
                <a:ext uri="{147F2762-F138-4A5C-976F-8EAC2B608ADB}">
                  <a16:predDERef xmlns:a16="http://schemas.microsoft.com/office/drawing/2014/main" pred="{28281852-BFC7-48E1-BE5C-580B41704D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248272" y="3295650"/>
              <a:ext cx="587375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153</xdr:col>
      <xdr:colOff>456786</xdr:colOff>
      <xdr:row>127</xdr:row>
      <xdr:rowOff>113423</xdr:rowOff>
    </xdr:from>
    <xdr:to>
      <xdr:col>163</xdr:col>
      <xdr:colOff>513659</xdr:colOff>
      <xdr:row>145</xdr:row>
      <xdr:rowOff>128716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85CF92C8-25DE-476D-9A4B-0A612A10FCEC}"/>
            </a:ext>
            <a:ext uri="{147F2762-F138-4A5C-976F-8EAC2B608ADB}">
              <a16:predDERef xmlns:a16="http://schemas.microsoft.com/office/drawing/2014/main" pred="{A0A84DB8-452C-4CD7-AD00-B85D11592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140</xdr:col>
      <xdr:colOff>547291</xdr:colOff>
      <xdr:row>155</xdr:row>
      <xdr:rowOff>36115</xdr:rowOff>
    </xdr:from>
    <xdr:to>
      <xdr:col>147</xdr:col>
      <xdr:colOff>65485</xdr:colOff>
      <xdr:row>171</xdr:row>
      <xdr:rowOff>18256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0D78F6-C42A-46EB-B4E7-5992608D902E}"/>
            </a:ext>
            <a:ext uri="{147F2762-F138-4A5C-976F-8EAC2B608ADB}">
              <a16:predDERef xmlns:a16="http://schemas.microsoft.com/office/drawing/2014/main" pred="{A4463AF7-8FFC-46F0-9A2F-7E03CAAA4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148</xdr:col>
      <xdr:colOff>0</xdr:colOff>
      <xdr:row>155</xdr:row>
      <xdr:rowOff>0</xdr:rowOff>
    </xdr:from>
    <xdr:to>
      <xdr:col>155</xdr:col>
      <xdr:colOff>157956</xdr:colOff>
      <xdr:row>170</xdr:row>
      <xdr:rowOff>160735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1ACDDCC-1325-4907-A4A7-D33081F7EF94}"/>
            </a:ext>
            <a:ext uri="{147F2762-F138-4A5C-976F-8EAC2B608ADB}">
              <a16:predDERef xmlns:a16="http://schemas.microsoft.com/office/drawing/2014/main" pred="{57970EC6-D378-CF19-0812-D58A2C9DD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138</xdr:col>
      <xdr:colOff>195791</xdr:colOff>
      <xdr:row>76</xdr:row>
      <xdr:rowOff>41275</xdr:rowOff>
    </xdr:from>
    <xdr:to>
      <xdr:col>144</xdr:col>
      <xdr:colOff>640291</xdr:colOff>
      <xdr:row>93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4FED769-BD66-4892-A627-E19188EFEC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17691" y="7429500"/>
              <a:ext cx="3673475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145</xdr:col>
      <xdr:colOff>651575</xdr:colOff>
      <xdr:row>58</xdr:row>
      <xdr:rowOff>166687</xdr:rowOff>
    </xdr:from>
    <xdr:to>
      <xdr:col>155</xdr:col>
      <xdr:colOff>451795</xdr:colOff>
      <xdr:row>125</xdr:row>
      <xdr:rowOff>166688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5B59735B-2392-450D-B1C8-6990BF3D400F}"/>
            </a:ext>
            <a:ext uri="{147F2762-F138-4A5C-976F-8EAC2B608ADB}">
              <a16:predDERef xmlns:a16="http://schemas.microsoft.com/office/drawing/2014/main" pred="{EA1C0A18-3233-4156-9102-644A4200D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155</xdr:col>
      <xdr:colOff>399944</xdr:colOff>
      <xdr:row>185</xdr:row>
      <xdr:rowOff>1727</xdr:rowOff>
    </xdr:from>
    <xdr:to>
      <xdr:col>162</xdr:col>
      <xdr:colOff>156527</xdr:colOff>
      <xdr:row>200</xdr:row>
      <xdr:rowOff>77927</xdr:rowOff>
    </xdr:to>
    <xdr:graphicFrame macro="">
      <xdr:nvGraphicFramePr>
        <xdr:cNvPr id="4" name="Chart 9">
          <a:extLst>
            <a:ext uri="{FF2B5EF4-FFF2-40B4-BE49-F238E27FC236}">
              <a16:creationId xmlns:a16="http://schemas.microsoft.com/office/drawing/2014/main" id="{7CB97488-F4CA-44F6-A987-A51D88716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138</xdr:col>
      <xdr:colOff>160072</xdr:colOff>
      <xdr:row>59</xdr:row>
      <xdr:rowOff>0</xdr:rowOff>
    </xdr:from>
    <xdr:to>
      <xdr:col>144</xdr:col>
      <xdr:colOff>604572</xdr:colOff>
      <xdr:row>129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10">
              <a:extLst>
                <a:ext uri="{FF2B5EF4-FFF2-40B4-BE49-F238E27FC236}">
                  <a16:creationId xmlns:a16="http://schemas.microsoft.com/office/drawing/2014/main" id="{DA8C60D2-BB55-4ED6-A53C-9FD8637057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081972" y="6781800"/>
              <a:ext cx="3711575" cy="194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138</xdr:col>
      <xdr:colOff>160072</xdr:colOff>
      <xdr:row>130</xdr:row>
      <xdr:rowOff>88900</xdr:rowOff>
    </xdr:from>
    <xdr:to>
      <xdr:col>144</xdr:col>
      <xdr:colOff>604572</xdr:colOff>
      <xdr:row>143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11">
              <a:extLst>
                <a:ext uri="{FF2B5EF4-FFF2-40B4-BE49-F238E27FC236}">
                  <a16:creationId xmlns:a16="http://schemas.microsoft.com/office/drawing/2014/main" id="{44387B98-B0B9-4C06-A057-ABC5EDF97E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081972" y="8724900"/>
              <a:ext cx="3711575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156</xdr:col>
      <xdr:colOff>454159</xdr:colOff>
      <xdr:row>156</xdr:row>
      <xdr:rowOff>0</xdr:rowOff>
    </xdr:from>
    <xdr:to>
      <xdr:col>168</xdr:col>
      <xdr:colOff>592095</xdr:colOff>
      <xdr:row>173</xdr:row>
      <xdr:rowOff>177706</xdr:rowOff>
    </xdr:to>
    <xdr:graphicFrame macro="">
      <xdr:nvGraphicFramePr>
        <xdr:cNvPr id="7" name="Chart 7">
          <a:extLst>
            <a:ext uri="{FF2B5EF4-FFF2-40B4-BE49-F238E27FC236}">
              <a16:creationId xmlns:a16="http://schemas.microsoft.com/office/drawing/2014/main" id="{73A0F777-5B51-4764-A4F7-43C79046D029}"/>
            </a:ext>
            <a:ext uri="{147F2762-F138-4A5C-976F-8EAC2B608ADB}">
              <a16:predDERef xmlns:a16="http://schemas.microsoft.com/office/drawing/2014/main" pred="{EA1C0A18-3233-4156-9102-644A4200D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143</xdr:col>
      <xdr:colOff>298257</xdr:colOff>
      <xdr:row>175</xdr:row>
      <xdr:rowOff>9525</xdr:rowOff>
    </xdr:from>
    <xdr:to>
      <xdr:col>154</xdr:col>
      <xdr:colOff>558801</xdr:colOff>
      <xdr:row>197</xdr:row>
      <xdr:rowOff>28821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B4D5D0F-102F-4D97-AFAB-9FFCD9D1DEE2}"/>
            </a:ext>
            <a:ext uri="{147F2762-F138-4A5C-976F-8EAC2B608ADB}">
              <a16:predDERef xmlns:a16="http://schemas.microsoft.com/office/drawing/2014/main" pred="{EA1C0A18-3233-4156-9102-644A4200D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145</xdr:col>
      <xdr:colOff>456786</xdr:colOff>
      <xdr:row>127</xdr:row>
      <xdr:rowOff>113423</xdr:rowOff>
    </xdr:from>
    <xdr:to>
      <xdr:col>155</xdr:col>
      <xdr:colOff>513659</xdr:colOff>
      <xdr:row>145</xdr:row>
      <xdr:rowOff>128716</xdr:rowOff>
    </xdr:to>
    <xdr:graphicFrame macro="">
      <xdr:nvGraphicFramePr>
        <xdr:cNvPr id="9" name="Chart 7">
          <a:extLst>
            <a:ext uri="{FF2B5EF4-FFF2-40B4-BE49-F238E27FC236}">
              <a16:creationId xmlns:a16="http://schemas.microsoft.com/office/drawing/2014/main" id="{D1B907F4-82AB-4088-B294-37288F1426E7}"/>
            </a:ext>
            <a:ext uri="{147F2762-F138-4A5C-976F-8EAC2B608ADB}">
              <a16:predDERef xmlns:a16="http://schemas.microsoft.com/office/drawing/2014/main" pred="{EA1C0A18-3233-4156-9102-644A4200D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143</xdr:col>
      <xdr:colOff>270182</xdr:colOff>
      <xdr:row>156</xdr:row>
      <xdr:rowOff>96865</xdr:rowOff>
    </xdr:from>
    <xdr:to>
      <xdr:col>154</xdr:col>
      <xdr:colOff>390049</xdr:colOff>
      <xdr:row>173</xdr:row>
      <xdr:rowOff>80843</xdr:rowOff>
    </xdr:to>
    <xdr:graphicFrame macro="">
      <xdr:nvGraphicFramePr>
        <xdr:cNvPr id="10" name="Chart 7">
          <a:extLst>
            <a:ext uri="{FF2B5EF4-FFF2-40B4-BE49-F238E27FC236}">
              <a16:creationId xmlns:a16="http://schemas.microsoft.com/office/drawing/2014/main" id="{102BAF52-937A-4452-B6BD-8B1003FB9C13}"/>
            </a:ext>
            <a:ext uri="{147F2762-F138-4A5C-976F-8EAC2B608ADB}">
              <a16:predDERef xmlns:a16="http://schemas.microsoft.com/office/drawing/2014/main" pred="{EA1C0A18-3233-4156-9102-644A4200D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118</xdr:col>
      <xdr:colOff>186530</xdr:colOff>
      <xdr:row>192</xdr:row>
      <xdr:rowOff>158757</xdr:rowOff>
    </xdr:from>
    <xdr:to>
      <xdr:col>123</xdr:col>
      <xdr:colOff>813592</xdr:colOff>
      <xdr:row>207</xdr:row>
      <xdr:rowOff>163520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8D851B2-F487-4346-8227-9CD5DA4D8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143</xdr:col>
      <xdr:colOff>195791</xdr:colOff>
      <xdr:row>76</xdr:row>
      <xdr:rowOff>41275</xdr:rowOff>
    </xdr:from>
    <xdr:to>
      <xdr:col>152</xdr:col>
      <xdr:colOff>640291</xdr:colOff>
      <xdr:row>93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AF23E3F-E0F5-46D0-A192-A190948CEB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283991" y="2000250"/>
              <a:ext cx="583565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153</xdr:col>
      <xdr:colOff>651575</xdr:colOff>
      <xdr:row>58</xdr:row>
      <xdr:rowOff>166687</xdr:rowOff>
    </xdr:from>
    <xdr:to>
      <xdr:col>163</xdr:col>
      <xdr:colOff>451795</xdr:colOff>
      <xdr:row>125</xdr:row>
      <xdr:rowOff>166688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970E2C62-16A0-4ACB-92ED-5AE474539520}"/>
            </a:ext>
            <a:ext uri="{147F2762-F138-4A5C-976F-8EAC2B608ADB}">
              <a16:predDERef xmlns:a16="http://schemas.microsoft.com/office/drawing/2014/main" pred="{EA1C0A18-3233-4156-9102-644A4200D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143</xdr:col>
      <xdr:colOff>160072</xdr:colOff>
      <xdr:row>59</xdr:row>
      <xdr:rowOff>0</xdr:rowOff>
    </xdr:from>
    <xdr:to>
      <xdr:col>152</xdr:col>
      <xdr:colOff>604572</xdr:colOff>
      <xdr:row>129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10">
              <a:extLst>
                <a:ext uri="{FF2B5EF4-FFF2-40B4-BE49-F238E27FC236}">
                  <a16:creationId xmlns:a16="http://schemas.microsoft.com/office/drawing/2014/main" id="{4BBAEA14-BC6F-4C72-AE64-86C7BE539A48}"/>
                </a:ext>
                <a:ext uri="{147F2762-F138-4A5C-976F-8EAC2B608ADB}">
                  <a16:predDERef xmlns:a16="http://schemas.microsoft.com/office/drawing/2014/main" pred="{EB3C34A9-4BDD-4A05-B1AA-20FEA832BB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248272" y="1352550"/>
              <a:ext cx="5873750" cy="194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143</xdr:col>
      <xdr:colOff>160072</xdr:colOff>
      <xdr:row>130</xdr:row>
      <xdr:rowOff>88900</xdr:rowOff>
    </xdr:from>
    <xdr:to>
      <xdr:col>152</xdr:col>
      <xdr:colOff>604572</xdr:colOff>
      <xdr:row>143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11">
              <a:extLst>
                <a:ext uri="{FF2B5EF4-FFF2-40B4-BE49-F238E27FC236}">
                  <a16:creationId xmlns:a16="http://schemas.microsoft.com/office/drawing/2014/main" id="{DD453363-0D83-4C6B-B366-F275B33700BB}"/>
                </a:ext>
                <a:ext uri="{147F2762-F138-4A5C-976F-8EAC2B608ADB}">
                  <a16:predDERef xmlns:a16="http://schemas.microsoft.com/office/drawing/2014/main" pred="{28281852-BFC7-48E1-BE5C-580B41704D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248272" y="3295650"/>
              <a:ext cx="587375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153</xdr:col>
      <xdr:colOff>456786</xdr:colOff>
      <xdr:row>127</xdr:row>
      <xdr:rowOff>113423</xdr:rowOff>
    </xdr:from>
    <xdr:to>
      <xdr:col>163</xdr:col>
      <xdr:colOff>513659</xdr:colOff>
      <xdr:row>145</xdr:row>
      <xdr:rowOff>128716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065655DA-833D-41E8-AF76-C70FCF75D9A0}"/>
            </a:ext>
            <a:ext uri="{147F2762-F138-4A5C-976F-8EAC2B608ADB}">
              <a16:predDERef xmlns:a16="http://schemas.microsoft.com/office/drawing/2014/main" pred="{A0A84DB8-452C-4CD7-AD00-B85D11592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140</xdr:col>
      <xdr:colOff>547291</xdr:colOff>
      <xdr:row>155</xdr:row>
      <xdr:rowOff>36115</xdr:rowOff>
    </xdr:from>
    <xdr:to>
      <xdr:col>147</xdr:col>
      <xdr:colOff>65485</xdr:colOff>
      <xdr:row>171</xdr:row>
      <xdr:rowOff>18256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12B6238-7D30-42E7-8A96-0BF601ADC2BB}"/>
            </a:ext>
            <a:ext uri="{147F2762-F138-4A5C-976F-8EAC2B608ADB}">
              <a16:predDERef xmlns:a16="http://schemas.microsoft.com/office/drawing/2014/main" pred="{A4463AF7-8FFC-46F0-9A2F-7E03CAAA4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148</xdr:col>
      <xdr:colOff>0</xdr:colOff>
      <xdr:row>155</xdr:row>
      <xdr:rowOff>0</xdr:rowOff>
    </xdr:from>
    <xdr:to>
      <xdr:col>155</xdr:col>
      <xdr:colOff>157956</xdr:colOff>
      <xdr:row>170</xdr:row>
      <xdr:rowOff>160735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580B6C-796B-4CCA-A970-9804FE3561F1}"/>
            </a:ext>
            <a:ext uri="{147F2762-F138-4A5C-976F-8EAC2B608ADB}">
              <a16:predDERef xmlns:a16="http://schemas.microsoft.com/office/drawing/2014/main" pred="{57970EC6-D378-CF19-0812-D58A2C9DD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342900</xdr:colOff>
      <xdr:row>126</xdr:row>
      <xdr:rowOff>42862</xdr:rowOff>
    </xdr:from>
    <xdr:to>
      <xdr:col>88</xdr:col>
      <xdr:colOff>114300</xdr:colOff>
      <xdr:row>143</xdr:row>
      <xdr:rowOff>61912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78CE7AB-2623-4695-803B-E98F0AD581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583775" y="20188237"/>
              <a:ext cx="37719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342900</xdr:colOff>
      <xdr:row>126</xdr:row>
      <xdr:rowOff>42862</xdr:rowOff>
    </xdr:from>
    <xdr:to>
      <xdr:col>88</xdr:col>
      <xdr:colOff>114300</xdr:colOff>
      <xdr:row>143</xdr:row>
      <xdr:rowOff>61912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054FBA-01B5-4666-B5A2-6B7236CBEF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583775" y="20188237"/>
              <a:ext cx="37719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~1\tpl\LOCALS~1\Temp\Kpimas9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arba03\cos\FINANZAS\Tax%20&amp;%20Foreign%20Trade\GROUP%20TAX\RE3-2006\2006_Tax%20questionnaire_RE03%20-%20HOJA%20DE%20TRABAJ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ovonordisk-my.sharepoint.com/personal/thlz_novonordisk_com/Documents/AB19/Colombia%20Cost%20Report%20-%20June%202018%20-%20changed%20for%20simulation.xlsb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ovonordisk.sharepoint.com/personal/thlz_novonordisk_com/Documents/AB19/Colombia%20Cost%20Report%20-%20June%202018%20-%20changed%20for%20simulation.xlsb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obo003\341-0051\Users\edlr\AppData\Local\Temp\Temp1_AB17%20Colombia%20Business%20Plan_V.3.zip\RE17-2%20%20Business%20Plan%20template%20-%20Colombia_V0.1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ovonordisk.sharepoint.com/sites/SOPMeeting/Shared%20Documents/General/New%20GSF%20Tool/20220301_Sales_AB22_REA_FEB22_Landing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ovonordisk-my.sharepoint.com/1.%20LATAM%20Finance/1.%20Reporting/2018/2018-01/MMR/Region%20LATAM%20MMR_January%202018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ovonordisk.sharepoint.com/1.%20LATAM%20Finance/1.%20Reporting/2018/2018-01/MMR/Region%20LATAM%20MMR_January%202018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vj/AppData/Local/Microsoft/Windows/INetCache/Content.Outlook/ZRI003C3/RareD%202023%20Dashboard%20RE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Links"/>
      <sheetName val="dc bulk"/>
      <sheetName val="ba"/>
      <sheetName val="ka"/>
      <sheetName val="clay"/>
      <sheetName val="msn"/>
      <sheetName val="msp"/>
      <sheetName val="ddp"/>
      <sheetName val="ge"/>
      <sheetName val="maa"/>
      <sheetName val="Kpimas99"/>
      <sheetName val="dc_bulk"/>
      <sheetName val="VF-Depreciation"/>
      <sheetName val="Parameters"/>
      <sheetName val="Module1"/>
      <sheetName val="Input"/>
      <sheetName val="Kpimas99.xls"/>
      <sheetName val="Options"/>
      <sheetName val="19"/>
      <sheetName val="Backend"/>
      <sheetName val="PS_HTKr"/>
      <sheetName val="Prod_unit"/>
      <sheetName val="Q_BW_Non-tender sales"/>
      <sheetName val="Definitions"/>
      <sheetName val="VA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t Macro"/>
      <sheetName val="CMV RE4-2006"/>
      <sheetName val="Sheet4"/>
      <sheetName val="Sheet3"/>
      <sheetName val="Sheet1"/>
      <sheetName val="Instructions"/>
      <sheetName val="A_1"/>
      <sheetName val="A_16 "/>
      <sheetName val="A_17"/>
      <sheetName val="A_18"/>
      <sheetName val="Balance al 20060831"/>
      <sheetName val="Prov. sueldos"/>
      <sheetName val="Balances ext + local RE3 2006"/>
      <sheetName val="AJUSTES RE3-06 ARG"/>
      <sheetName val="OVERVIEW ARGENTINA"/>
      <sheetName val="DEUDORES CONCURSADOS"/>
      <sheetName val="TP lis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53">
          <cell r="D53" t="str">
            <v>PROVISION FOR BAD DEBTS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com.sap.ip.bi.xl.hiddensheet"/>
      <sheetName val="Main"/>
      <sheetName val="Guidelines"/>
      <sheetName val="Dashboard_db"/>
      <sheetName val="Dashboard"/>
      <sheetName val="Cost_Report"/>
      <sheetName val="Details Total"/>
      <sheetName val="Top10 Expenses"/>
      <sheetName val="Queries&gt;&gt;"/>
      <sheetName val="REA_CY"/>
      <sheetName val="AB"/>
      <sheetName val="Sheet1"/>
      <sheetName val="REX"/>
      <sheetName val="REA_LY"/>
      <sheetName val="Line_Items"/>
      <sheetName val="Line_Items_Database"/>
      <sheetName val="Sales_COGS"/>
      <sheetName val="Commitment"/>
      <sheetName val="STD Ex Rate"/>
      <sheetName val="Database"/>
      <sheetName val="CC_Drop_down"/>
      <sheetName val="Authorization"/>
    </sheetNames>
    <sheetDataSet>
      <sheetData sheetId="0"/>
      <sheetData sheetId="1"/>
      <sheetData sheetId="2"/>
      <sheetData sheetId="3"/>
      <sheetData sheetId="4">
        <row r="9">
          <cell r="AH9">
            <v>1</v>
          </cell>
        </row>
      </sheetData>
      <sheetData sheetId="5">
        <row r="9">
          <cell r="C9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3">
          <cell r="AZ3" t="str">
            <v>COP</v>
          </cell>
          <cell r="BD3" t="str">
            <v>Ones</v>
          </cell>
          <cell r="BK3" t="str">
            <v>REA18</v>
          </cell>
        </row>
        <row r="4">
          <cell r="AZ4" t="str">
            <v>DKK</v>
          </cell>
          <cell r="BD4" t="str">
            <v>Thousand</v>
          </cell>
          <cell r="BK4" t="str">
            <v>AB18*</v>
          </cell>
        </row>
        <row r="5">
          <cell r="AZ5" t="str">
            <v>EUR</v>
          </cell>
          <cell r="BD5" t="str">
            <v>Million</v>
          </cell>
          <cell r="BK5" t="str">
            <v>RE18/2</v>
          </cell>
        </row>
        <row r="6">
          <cell r="AZ6" t="str">
            <v>USD</v>
          </cell>
          <cell r="BD6" t="str">
            <v>Billion</v>
          </cell>
          <cell r="BK6" t="str">
            <v>REA17</v>
          </cell>
        </row>
        <row r="7">
          <cell r="AZ7"/>
        </row>
        <row r="8">
          <cell r="AZ8"/>
          <cell r="BE8">
            <v>1000000</v>
          </cell>
        </row>
        <row r="9">
          <cell r="AZ9"/>
          <cell r="BE9">
            <v>1000</v>
          </cell>
        </row>
        <row r="10">
          <cell r="AZ10"/>
        </row>
        <row r="16">
          <cell r="W16">
            <v>2018</v>
          </cell>
        </row>
      </sheetData>
      <sheetData sheetId="20">
        <row r="1">
          <cell r="N1">
            <v>0</v>
          </cell>
          <cell r="AD1"/>
        </row>
        <row r="3">
          <cell r="M3"/>
        </row>
        <row r="4">
          <cell r="M4"/>
        </row>
        <row r="5">
          <cell r="M5"/>
        </row>
        <row r="6">
          <cell r="M6"/>
        </row>
        <row r="7">
          <cell r="M7"/>
        </row>
        <row r="8">
          <cell r="M8"/>
        </row>
        <row r="9">
          <cell r="M9"/>
        </row>
        <row r="10">
          <cell r="M10"/>
        </row>
        <row r="11">
          <cell r="M11"/>
        </row>
        <row r="12">
          <cell r="M12"/>
        </row>
        <row r="13">
          <cell r="M13"/>
        </row>
        <row r="14">
          <cell r="M14"/>
        </row>
        <row r="15">
          <cell r="M15"/>
        </row>
        <row r="16">
          <cell r="M16"/>
        </row>
        <row r="17">
          <cell r="M17"/>
        </row>
        <row r="18">
          <cell r="M18"/>
        </row>
        <row r="19">
          <cell r="M19"/>
        </row>
        <row r="20">
          <cell r="M20"/>
        </row>
        <row r="21">
          <cell r="M21"/>
        </row>
        <row r="22">
          <cell r="M22"/>
        </row>
        <row r="23">
          <cell r="M23"/>
        </row>
        <row r="24">
          <cell r="M24"/>
        </row>
        <row r="25">
          <cell r="M25"/>
        </row>
        <row r="26">
          <cell r="M26"/>
        </row>
        <row r="27">
          <cell r="M27"/>
        </row>
        <row r="28">
          <cell r="M28"/>
        </row>
        <row r="29">
          <cell r="M29"/>
        </row>
        <row r="30">
          <cell r="M30"/>
        </row>
        <row r="31">
          <cell r="M31"/>
        </row>
        <row r="32">
          <cell r="M32"/>
        </row>
        <row r="33">
          <cell r="M33"/>
        </row>
        <row r="34">
          <cell r="M34"/>
        </row>
        <row r="35">
          <cell r="M35"/>
        </row>
        <row r="36">
          <cell r="M36"/>
        </row>
        <row r="37">
          <cell r="M37"/>
        </row>
        <row r="38">
          <cell r="M38"/>
        </row>
        <row r="39">
          <cell r="M39"/>
        </row>
        <row r="40">
          <cell r="M40"/>
        </row>
        <row r="41">
          <cell r="M41"/>
        </row>
        <row r="42">
          <cell r="M42"/>
        </row>
        <row r="43">
          <cell r="M43"/>
        </row>
        <row r="44">
          <cell r="M44"/>
        </row>
        <row r="45">
          <cell r="M45"/>
        </row>
        <row r="46">
          <cell r="M46"/>
        </row>
        <row r="47">
          <cell r="M47"/>
        </row>
        <row r="48">
          <cell r="M48"/>
        </row>
        <row r="49">
          <cell r="M49"/>
        </row>
        <row r="50">
          <cell r="M50"/>
        </row>
        <row r="51">
          <cell r="M51"/>
        </row>
        <row r="52">
          <cell r="M52"/>
        </row>
        <row r="53">
          <cell r="M53"/>
        </row>
        <row r="54">
          <cell r="M54"/>
        </row>
        <row r="55">
          <cell r="M55"/>
        </row>
        <row r="56">
          <cell r="M56"/>
        </row>
        <row r="57">
          <cell r="M57"/>
        </row>
        <row r="58">
          <cell r="M58"/>
        </row>
        <row r="59">
          <cell r="M59"/>
        </row>
        <row r="60">
          <cell r="M60"/>
        </row>
        <row r="61">
          <cell r="M61"/>
        </row>
        <row r="62">
          <cell r="M62"/>
        </row>
        <row r="63">
          <cell r="M63"/>
        </row>
        <row r="64">
          <cell r="M64"/>
        </row>
        <row r="65">
          <cell r="M65"/>
        </row>
        <row r="66">
          <cell r="M66"/>
        </row>
        <row r="67">
          <cell r="M67"/>
        </row>
      </sheetData>
      <sheetData sheetId="2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com.sap.ip.bi.xl.hiddensheet"/>
      <sheetName val="Main"/>
      <sheetName val="Guidelines"/>
      <sheetName val="Dashboard_db"/>
      <sheetName val="Dashboard"/>
      <sheetName val="Cost_Report"/>
      <sheetName val="Details Total"/>
      <sheetName val="Top10 Expenses"/>
      <sheetName val="Queries&gt;&gt;"/>
      <sheetName val="REA_CY"/>
      <sheetName val="AB"/>
      <sheetName val="Sheet1"/>
      <sheetName val="REX"/>
      <sheetName val="REA_LY"/>
      <sheetName val="Line_Items"/>
      <sheetName val="Line_Items_Database"/>
      <sheetName val="Sales_COGS"/>
      <sheetName val="Commitment"/>
      <sheetName val="STD Ex Rate"/>
      <sheetName val="Database"/>
      <sheetName val="CC_Drop_down"/>
      <sheetName val="Authoriz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com.sap.ip.bi.xl.hiddensheet"/>
      <sheetName val="SAPBEXqueries"/>
      <sheetName val="SAPBEXfilters"/>
      <sheetName val="Change Log"/>
      <sheetName val="Parameters"/>
      <sheetName val="Regional -&gt;"/>
      <sheetName val="Cover"/>
      <sheetName val="Table of contents"/>
      <sheetName val="Executive summary"/>
      <sheetName val="Sales per therapy"/>
      <sheetName val="2018 overview"/>
      <sheetName val="MTP"/>
      <sheetName val="P&amp;L variance"/>
      <sheetName val="Resource allocation"/>
      <sheetName val="S&amp;D (2)"/>
      <sheetName val="Adm costs &amp; Q-split"/>
      <sheetName val="Quarterly split"/>
      <sheetName val="FTEs"/>
      <sheetName val="Costs"/>
      <sheetName val="Up &amp; downsides"/>
      <sheetName val="Balance sheet items"/>
      <sheetName val="CMR"/>
      <sheetName val="Diabetes Market"/>
      <sheetName val="Insulin"/>
      <sheetName val="Tresiba &amp; Ryzodeg"/>
      <sheetName val="Semaglutide &amp; Faster Aspart"/>
      <sheetName val="Xultophy &amp; Saxenda"/>
      <sheetName val="Xultophy &amp; Saxenda (2)"/>
      <sheetName val="Biopharm"/>
      <sheetName val="Tender sales"/>
      <sheetName val="Pricing &amp; Reimbursement"/>
      <sheetName val="Major contracts"/>
      <sheetName val="Support sheets &gt;&gt;"/>
      <sheetName val="Key Market statistics"/>
      <sheetName val="Sales variance model "/>
      <sheetName val="Phasing+Downsides"/>
      <sheetName val="Queries &gt;&gt;"/>
      <sheetName val="GFP &gt;&gt;"/>
      <sheetName val="Q_BW_Sales"/>
      <sheetName val="Q_BW_P&amp;L"/>
      <sheetName val="Q_BW_P&amp;L_BA"/>
      <sheetName val="Q_BW_SalesVarModel"/>
      <sheetName val="Q_BW_Sales 2018"/>
      <sheetName val="Q_BW_P&amp;L 2018"/>
      <sheetName val="Q_BW_P&amp;L_AFF"/>
      <sheetName val="BPL &gt;&gt;"/>
      <sheetName val="Q_BPL_FPL Main"/>
      <sheetName val="Q_BPL_Brands"/>
      <sheetName val="Q_BPL_Launch products"/>
      <sheetName val="BW &gt;&gt;"/>
      <sheetName val="Q_BW_FTEs"/>
      <sheetName val="Q_BW_TR"/>
      <sheetName val="Q_BW_Investments"/>
      <sheetName val="IMS &gt;&gt;"/>
      <sheetName val="Q_IMS_Insulin"/>
      <sheetName val="Q_IMS_GLP-1"/>
      <sheetName val="Q_IMS_NIAD"/>
      <sheetName val="Q_IMS_GHT"/>
      <sheetName val="Q_IMS_HRT_Systemic"/>
      <sheetName val="Q_IMS_HRT_Local"/>
      <sheetName val="PDI &gt;&gt;"/>
      <sheetName val="Q_PDI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0">
          <cell r="D30" t="str">
            <v>RE17/2</v>
          </cell>
        </row>
        <row r="31">
          <cell r="D31" t="str">
            <v>AB17</v>
          </cell>
        </row>
        <row r="39">
          <cell r="D39">
            <v>2016</v>
          </cell>
        </row>
        <row r="40">
          <cell r="D40">
            <v>2018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>
        <row r="10">
          <cell r="J10" t="str">
            <v>ValMAT.Ins.Bas.MI.NN.Levemir</v>
          </cell>
          <cell r="K10" t="str">
            <v>ValMAT</v>
          </cell>
          <cell r="L10" t="str">
            <v>Ins</v>
          </cell>
          <cell r="M10" t="str">
            <v>Bas</v>
          </cell>
          <cell r="N10" t="str">
            <v>MI</v>
          </cell>
          <cell r="O10" t="str">
            <v>NN</v>
          </cell>
          <cell r="P10" t="str">
            <v>Levemir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0.35249999999999998</v>
          </cell>
          <cell r="AH10">
            <v>0.70499999999999996</v>
          </cell>
          <cell r="AI10">
            <v>1.0574999999999999</v>
          </cell>
          <cell r="AJ10">
            <v>1.41</v>
          </cell>
          <cell r="AK10">
            <v>1.0574999999999999</v>
          </cell>
          <cell r="AL10">
            <v>0.70499999999999985</v>
          </cell>
          <cell r="AM10">
            <v>0.35249999999999987</v>
          </cell>
          <cell r="AN10">
            <v>0</v>
          </cell>
          <cell r="AO10" t="e">
            <v>#REF!</v>
          </cell>
          <cell r="AP10" t="e">
            <v>#REF!</v>
          </cell>
          <cell r="AQ10" t="e">
            <v>#REF!</v>
          </cell>
          <cell r="AR10" t="e">
            <v>#REF!</v>
          </cell>
          <cell r="AT10">
            <v>0</v>
          </cell>
          <cell r="AU10">
            <v>0</v>
          </cell>
          <cell r="AW10">
            <v>47</v>
          </cell>
          <cell r="BA10">
            <v>53.83</v>
          </cell>
        </row>
        <row r="11">
          <cell r="J11" t="str">
            <v>ValMAT.Ins.Bas.NG.NN.Degludec</v>
          </cell>
          <cell r="K11" t="str">
            <v>ValMAT</v>
          </cell>
          <cell r="L11" t="str">
            <v>Ins</v>
          </cell>
          <cell r="M11" t="str">
            <v>Bas</v>
          </cell>
          <cell r="N11" t="str">
            <v>NG</v>
          </cell>
          <cell r="O11" t="str">
            <v>NN</v>
          </cell>
          <cell r="P11" t="str">
            <v>Degludec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0.5</v>
          </cell>
          <cell r="AH11">
            <v>1</v>
          </cell>
          <cell r="AI11">
            <v>1.5</v>
          </cell>
          <cell r="AJ11">
            <v>2</v>
          </cell>
          <cell r="AK11">
            <v>1.5</v>
          </cell>
          <cell r="AL11">
            <v>1</v>
          </cell>
          <cell r="AM11">
            <v>0.5</v>
          </cell>
          <cell r="AN11">
            <v>0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T11">
            <v>0</v>
          </cell>
          <cell r="AU11">
            <v>0</v>
          </cell>
          <cell r="AW11">
            <v>27.75</v>
          </cell>
          <cell r="BA11">
            <v>51.33</v>
          </cell>
        </row>
        <row r="12">
          <cell r="J12" t="str">
            <v>ValMAT.Ins.Bas.FC.NN.IdegLira</v>
          </cell>
          <cell r="K12" t="str">
            <v>ValMAT</v>
          </cell>
          <cell r="L12" t="str">
            <v>Ins</v>
          </cell>
          <cell r="M12" t="str">
            <v>Bas</v>
          </cell>
          <cell r="N12" t="str">
            <v>FC</v>
          </cell>
          <cell r="O12" t="str">
            <v>NN</v>
          </cell>
          <cell r="P12" t="str">
            <v>IdegLira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T12">
            <v>0</v>
          </cell>
          <cell r="AU12">
            <v>0</v>
          </cell>
          <cell r="AW12">
            <v>0</v>
          </cell>
          <cell r="BA12">
            <v>0</v>
          </cell>
        </row>
        <row r="13">
          <cell r="J13" t="str">
            <v>ValMAT.Ins.Pre.MI.NN.NovoMix</v>
          </cell>
          <cell r="K13" t="str">
            <v>ValMAT</v>
          </cell>
          <cell r="L13" t="str">
            <v>Ins</v>
          </cell>
          <cell r="M13" t="str">
            <v>Pre</v>
          </cell>
          <cell r="N13" t="str">
            <v>MI</v>
          </cell>
          <cell r="O13" t="str">
            <v>NN</v>
          </cell>
          <cell r="P13" t="str">
            <v>NovoMix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0.02</v>
          </cell>
          <cell r="AH13">
            <v>0.04</v>
          </cell>
          <cell r="AI13">
            <v>0.06</v>
          </cell>
          <cell r="AJ13">
            <v>0.08</v>
          </cell>
          <cell r="AK13">
            <v>0.06</v>
          </cell>
          <cell r="AL13">
            <v>3.9999999999999994E-2</v>
          </cell>
          <cell r="AM13">
            <v>1.9999999999999993E-2</v>
          </cell>
          <cell r="AN13">
            <v>0</v>
          </cell>
          <cell r="AO13" t="e">
            <v>#N/A</v>
          </cell>
          <cell r="AP13" t="e">
            <v>#N/A</v>
          </cell>
          <cell r="AQ13" t="e">
            <v>#N/A</v>
          </cell>
          <cell r="AR13" t="e">
            <v>#N/A</v>
          </cell>
          <cell r="AT13">
            <v>0</v>
          </cell>
          <cell r="AU13">
            <v>0</v>
          </cell>
          <cell r="AW13">
            <v>0.15</v>
          </cell>
          <cell r="BA13">
            <v>0</v>
          </cell>
        </row>
        <row r="14">
          <cell r="J14" t="str">
            <v>ValMAT.Ins.Pre.NG.NN.DegludecPlus</v>
          </cell>
          <cell r="K14" t="str">
            <v>ValMAT</v>
          </cell>
          <cell r="L14" t="str">
            <v>Ins</v>
          </cell>
          <cell r="M14" t="str">
            <v>Pre</v>
          </cell>
          <cell r="N14" t="str">
            <v>NG</v>
          </cell>
          <cell r="O14" t="str">
            <v>NN</v>
          </cell>
          <cell r="P14" t="str">
            <v>DegludecPlus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 t="e">
            <v>#N/A</v>
          </cell>
          <cell r="AP14" t="e">
            <v>#N/A</v>
          </cell>
          <cell r="AQ14" t="e">
            <v>#N/A</v>
          </cell>
          <cell r="AR14" t="e">
            <v>#N/A</v>
          </cell>
          <cell r="AT14">
            <v>0</v>
          </cell>
          <cell r="AU14">
            <v>0</v>
          </cell>
          <cell r="AW14">
            <v>0</v>
          </cell>
          <cell r="BA14">
            <v>0</v>
          </cell>
        </row>
        <row r="15">
          <cell r="J15" t="str">
            <v>ValMAT.Ins.Sol.MI.NN.NovoRapid</v>
          </cell>
          <cell r="K15" t="str">
            <v>ValMAT</v>
          </cell>
          <cell r="L15" t="str">
            <v>Ins</v>
          </cell>
          <cell r="M15" t="str">
            <v>Sol</v>
          </cell>
          <cell r="N15" t="str">
            <v>MI</v>
          </cell>
          <cell r="O15" t="str">
            <v>NN</v>
          </cell>
          <cell r="P15" t="str">
            <v>NovoRapid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0.32750000000000001</v>
          </cell>
          <cell r="AH15">
            <v>0.65500000000000003</v>
          </cell>
          <cell r="AI15">
            <v>0.98250000000000004</v>
          </cell>
          <cell r="AJ15">
            <v>1.31</v>
          </cell>
          <cell r="AK15">
            <v>0.98250000000000004</v>
          </cell>
          <cell r="AL15">
            <v>0.65500000000000003</v>
          </cell>
          <cell r="AM15">
            <v>0.32750000000000001</v>
          </cell>
          <cell r="AN15">
            <v>0</v>
          </cell>
          <cell r="AO15" t="e">
            <v>#REF!</v>
          </cell>
          <cell r="AP15" t="e">
            <v>#REF!</v>
          </cell>
          <cell r="AQ15" t="e">
            <v>#REF!</v>
          </cell>
          <cell r="AR15" t="e">
            <v>#REF!</v>
          </cell>
          <cell r="AT15">
            <v>0</v>
          </cell>
          <cell r="AU15">
            <v>0</v>
          </cell>
          <cell r="AW15">
            <v>21.04</v>
          </cell>
          <cell r="BA15">
            <v>26.91</v>
          </cell>
        </row>
        <row r="16">
          <cell r="J16" t="str">
            <v>ValMAT.Ins.Sol.NG.NN.FasterAspart</v>
          </cell>
          <cell r="K16" t="str">
            <v>ValMAT</v>
          </cell>
          <cell r="L16" t="str">
            <v>Ins</v>
          </cell>
          <cell r="M16" t="str">
            <v>Sol</v>
          </cell>
          <cell r="N16" t="str">
            <v>NG</v>
          </cell>
          <cell r="O16" t="str">
            <v>NN</v>
          </cell>
          <cell r="P16" t="str">
            <v>FasterAspart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 t="e">
            <v>#REF!</v>
          </cell>
          <cell r="AP16" t="e">
            <v>#REF!</v>
          </cell>
          <cell r="AQ16" t="e">
            <v>#REF!</v>
          </cell>
          <cell r="AR16" t="e">
            <v>#REF!</v>
          </cell>
          <cell r="AW16">
            <v>0</v>
          </cell>
          <cell r="BA16">
            <v>0</v>
          </cell>
        </row>
        <row r="17">
          <cell r="J17" t="str">
            <v>ValMAT.Ins.Bas.HI.NN</v>
          </cell>
          <cell r="K17" t="str">
            <v>ValMAT</v>
          </cell>
          <cell r="L17" t="str">
            <v>Ins</v>
          </cell>
          <cell r="M17" t="str">
            <v>Bas</v>
          </cell>
          <cell r="N17" t="str">
            <v>HI</v>
          </cell>
          <cell r="O17" t="str">
            <v>NN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7.4999999999999997E-2</v>
          </cell>
          <cell r="AH17">
            <v>0.15</v>
          </cell>
          <cell r="AI17">
            <v>0.22499999999999998</v>
          </cell>
          <cell r="AJ17">
            <v>0.3</v>
          </cell>
          <cell r="AK17">
            <v>0.22499999999999998</v>
          </cell>
          <cell r="AL17">
            <v>0.14999999999999997</v>
          </cell>
          <cell r="AM17">
            <v>7.4999999999999969E-2</v>
          </cell>
          <cell r="AN17">
            <v>0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T17">
            <v>0</v>
          </cell>
          <cell r="AU17">
            <v>0</v>
          </cell>
          <cell r="AW17">
            <v>8.1</v>
          </cell>
          <cell r="BA17">
            <v>8.81</v>
          </cell>
        </row>
        <row r="18">
          <cell r="J18" t="str">
            <v>ValMAT.Ins.Pre.HI.NN</v>
          </cell>
          <cell r="K18" t="str">
            <v>ValMAT</v>
          </cell>
          <cell r="L18" t="str">
            <v>Ins</v>
          </cell>
          <cell r="M18" t="str">
            <v>Pre</v>
          </cell>
          <cell r="N18" t="str">
            <v>HI</v>
          </cell>
          <cell r="O18" t="str">
            <v>NN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2.5000000000000001E-3</v>
          </cell>
          <cell r="AH18">
            <v>5.0000000000000001E-3</v>
          </cell>
          <cell r="AI18">
            <v>7.4999999999999997E-3</v>
          </cell>
          <cell r="AJ18">
            <v>0.01</v>
          </cell>
          <cell r="AK18">
            <v>7.4999999999999997E-3</v>
          </cell>
          <cell r="AL18">
            <v>4.9999999999999992E-3</v>
          </cell>
          <cell r="AM18">
            <v>2.4999999999999992E-3</v>
          </cell>
          <cell r="AN18">
            <v>0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T18">
            <v>0</v>
          </cell>
          <cell r="AU18">
            <v>0</v>
          </cell>
          <cell r="AW18">
            <v>0.02</v>
          </cell>
          <cell r="BA18">
            <v>0</v>
          </cell>
        </row>
        <row r="19">
          <cell r="J19" t="str">
            <v>ValMAT.Ins.Sol.HI.NN</v>
          </cell>
          <cell r="K19" t="str">
            <v>ValMAT</v>
          </cell>
          <cell r="L19" t="str">
            <v>Ins</v>
          </cell>
          <cell r="M19" t="str">
            <v>Sol</v>
          </cell>
          <cell r="N19" t="str">
            <v>HI</v>
          </cell>
          <cell r="O19" t="str">
            <v>NN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7.4999999999999997E-3</v>
          </cell>
          <cell r="AH19">
            <v>1.4999999999999999E-2</v>
          </cell>
          <cell r="AI19">
            <v>2.2499999999999999E-2</v>
          </cell>
          <cell r="AJ19">
            <v>0.03</v>
          </cell>
          <cell r="AK19">
            <v>2.2499999999999999E-2</v>
          </cell>
          <cell r="AL19">
            <v>1.4999999999999999E-2</v>
          </cell>
          <cell r="AM19">
            <v>7.4999999999999997E-3</v>
          </cell>
          <cell r="AN19">
            <v>0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T19">
            <v>0</v>
          </cell>
          <cell r="AU19">
            <v>0</v>
          </cell>
          <cell r="AW19">
            <v>2.2599999999999998</v>
          </cell>
          <cell r="BA19">
            <v>2.2999999999999998</v>
          </cell>
        </row>
        <row r="20">
          <cell r="J20" t="str">
            <v>ValMAT.Ins.Bas.MI.SA.glargine</v>
          </cell>
          <cell r="K20" t="str">
            <v>ValMAT</v>
          </cell>
          <cell r="L20" t="str">
            <v>Ins</v>
          </cell>
          <cell r="M20" t="str">
            <v>Bas</v>
          </cell>
          <cell r="N20" t="str">
            <v>MI</v>
          </cell>
          <cell r="O20" t="str">
            <v>SA</v>
          </cell>
          <cell r="P20" t="str">
            <v>glargine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2.1974999999999998</v>
          </cell>
          <cell r="AH20">
            <v>4.3949999999999996</v>
          </cell>
          <cell r="AI20">
            <v>6.5924999999999994</v>
          </cell>
          <cell r="AJ20">
            <v>8.7899999999999991</v>
          </cell>
          <cell r="AK20">
            <v>6.5924999999999994</v>
          </cell>
          <cell r="AL20">
            <v>4.3949999999999996</v>
          </cell>
          <cell r="AM20">
            <v>2.1974999999999998</v>
          </cell>
          <cell r="AN20">
            <v>0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T20">
            <v>0</v>
          </cell>
          <cell r="AU20">
            <v>0</v>
          </cell>
          <cell r="AW20">
            <v>234.08</v>
          </cell>
          <cell r="BA20">
            <v>243.52</v>
          </cell>
        </row>
        <row r="21">
          <cell r="J21" t="str">
            <v>ValMAT.Ins.Bas.NG.SA.glargineU300</v>
          </cell>
          <cell r="K21" t="str">
            <v>ValMAT</v>
          </cell>
          <cell r="L21" t="str">
            <v>Ins</v>
          </cell>
          <cell r="M21" t="str">
            <v>Bas</v>
          </cell>
          <cell r="N21" t="str">
            <v>NG</v>
          </cell>
          <cell r="O21" t="str">
            <v>SA</v>
          </cell>
          <cell r="P21" t="str">
            <v>glargineU300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3.7499999999999999E-2</v>
          </cell>
          <cell r="AH21">
            <v>7.4999999999999997E-2</v>
          </cell>
          <cell r="AI21">
            <v>0.11249999999999999</v>
          </cell>
          <cell r="AJ21">
            <v>0.15</v>
          </cell>
          <cell r="AK21">
            <v>0.11249999999999999</v>
          </cell>
          <cell r="AL21">
            <v>7.4999999999999983E-2</v>
          </cell>
          <cell r="AM21">
            <v>3.7499999999999985E-2</v>
          </cell>
          <cell r="AN21">
            <v>0</v>
          </cell>
          <cell r="AO21" t="e">
            <v>#REF!</v>
          </cell>
          <cell r="AP21" t="e">
            <v>#REF!</v>
          </cell>
          <cell r="AQ21" t="e">
            <v>#REF!</v>
          </cell>
          <cell r="AR21" t="e">
            <v>#REF!</v>
          </cell>
          <cell r="AT21">
            <v>0</v>
          </cell>
          <cell r="AU21">
            <v>0</v>
          </cell>
          <cell r="AW21">
            <v>11.7</v>
          </cell>
          <cell r="BA21">
            <v>21.7</v>
          </cell>
        </row>
        <row r="22">
          <cell r="J22" t="str">
            <v>ValMAT.Ins.Bas.FC.SA.LixiLan</v>
          </cell>
          <cell r="K22" t="str">
            <v>ValMAT</v>
          </cell>
          <cell r="L22" t="str">
            <v>Ins</v>
          </cell>
          <cell r="M22" t="str">
            <v>Bas</v>
          </cell>
          <cell r="N22" t="str">
            <v>FC</v>
          </cell>
          <cell r="O22" t="str">
            <v>SA</v>
          </cell>
          <cell r="P22" t="str">
            <v>LixiLan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 t="e">
            <v>#REF!</v>
          </cell>
          <cell r="AP22" t="e">
            <v>#REF!</v>
          </cell>
          <cell r="AQ22" t="e">
            <v>#REF!</v>
          </cell>
          <cell r="AR22" t="e">
            <v>#REF!</v>
          </cell>
          <cell r="AT22">
            <v>0</v>
          </cell>
          <cell r="AU22">
            <v>0</v>
          </cell>
          <cell r="AW22">
            <v>0</v>
          </cell>
          <cell r="BA22">
            <v>0</v>
          </cell>
        </row>
        <row r="23">
          <cell r="J23" t="str">
            <v>ValMAT.Ins.Sol.MI.SA.glulisine</v>
          </cell>
          <cell r="K23" t="str">
            <v>ValMAT</v>
          </cell>
          <cell r="L23" t="str">
            <v>Ins</v>
          </cell>
          <cell r="M23" t="str">
            <v>Sol</v>
          </cell>
          <cell r="N23" t="str">
            <v>MI</v>
          </cell>
          <cell r="O23" t="str">
            <v>SA</v>
          </cell>
          <cell r="P23" t="str">
            <v>glulisine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0.66749999999999998</v>
          </cell>
          <cell r="AH23">
            <v>1.335</v>
          </cell>
          <cell r="AI23">
            <v>2.0024999999999999</v>
          </cell>
          <cell r="AJ23">
            <v>2.67</v>
          </cell>
          <cell r="AK23">
            <v>2.0024999999999999</v>
          </cell>
          <cell r="AL23">
            <v>1.335</v>
          </cell>
          <cell r="AM23">
            <v>0.66749999999999998</v>
          </cell>
          <cell r="AN23">
            <v>0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T23">
            <v>0</v>
          </cell>
          <cell r="AU23">
            <v>0</v>
          </cell>
          <cell r="AW23">
            <v>57.34</v>
          </cell>
          <cell r="BA23">
            <v>65.599999999999994</v>
          </cell>
        </row>
        <row r="24">
          <cell r="J24" t="str">
            <v>ValMAT.Ins.Bas.HI.SA</v>
          </cell>
          <cell r="K24" t="str">
            <v>ValMAT</v>
          </cell>
          <cell r="L24" t="str">
            <v>Ins</v>
          </cell>
          <cell r="M24" t="str">
            <v>Bas</v>
          </cell>
          <cell r="N24" t="str">
            <v>HI</v>
          </cell>
          <cell r="O24" t="str">
            <v>SA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BA24">
            <v>0</v>
          </cell>
        </row>
        <row r="25">
          <cell r="J25" t="str">
            <v>ValMAT.Ins.Pre.HI.SA</v>
          </cell>
          <cell r="K25" t="str">
            <v>ValMAT</v>
          </cell>
          <cell r="L25" t="str">
            <v>Ins</v>
          </cell>
          <cell r="M25" t="str">
            <v>Pre</v>
          </cell>
          <cell r="N25" t="str">
            <v>HI</v>
          </cell>
          <cell r="O25" t="str">
            <v>SA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T25">
            <v>0</v>
          </cell>
          <cell r="AU25">
            <v>0</v>
          </cell>
          <cell r="AW25">
            <v>0</v>
          </cell>
          <cell r="BA25">
            <v>0</v>
          </cell>
        </row>
        <row r="26">
          <cell r="J26" t="str">
            <v>ValMAT.Ins.Sol.HI.SA</v>
          </cell>
          <cell r="K26" t="str">
            <v>ValMAT</v>
          </cell>
          <cell r="L26" t="str">
            <v>Ins</v>
          </cell>
          <cell r="M26" t="str">
            <v>Sol</v>
          </cell>
          <cell r="N26" t="str">
            <v>HI</v>
          </cell>
          <cell r="O26" t="str">
            <v>SA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T26">
            <v>0</v>
          </cell>
          <cell r="AU26">
            <v>0</v>
          </cell>
          <cell r="AW26">
            <v>0</v>
          </cell>
          <cell r="BA26">
            <v>0</v>
          </cell>
        </row>
        <row r="27">
          <cell r="J27" t="str">
            <v>ValMAT.Ins.Pre.MI.EL.lispromix</v>
          </cell>
          <cell r="K27" t="str">
            <v>ValMAT</v>
          </cell>
          <cell r="L27" t="str">
            <v>Ins</v>
          </cell>
          <cell r="M27" t="str">
            <v>Pre</v>
          </cell>
          <cell r="N27" t="str">
            <v>MI</v>
          </cell>
          <cell r="O27" t="str">
            <v>EL</v>
          </cell>
          <cell r="P27" t="str">
            <v>lispromix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0.03</v>
          </cell>
          <cell r="AH27">
            <v>0.06</v>
          </cell>
          <cell r="AI27">
            <v>0.09</v>
          </cell>
          <cell r="AJ27">
            <v>0.12</v>
          </cell>
          <cell r="AK27">
            <v>0.09</v>
          </cell>
          <cell r="AL27">
            <v>0.06</v>
          </cell>
          <cell r="AM27">
            <v>0.03</v>
          </cell>
          <cell r="AN27">
            <v>0</v>
          </cell>
          <cell r="AO27" t="e">
            <v>#N/A</v>
          </cell>
          <cell r="AP27" t="e">
            <v>#N/A</v>
          </cell>
          <cell r="AQ27" t="e">
            <v>#N/A</v>
          </cell>
          <cell r="AR27" t="e">
            <v>#N/A</v>
          </cell>
          <cell r="AT27">
            <v>0</v>
          </cell>
          <cell r="AU27">
            <v>0</v>
          </cell>
          <cell r="AW27">
            <v>0.77</v>
          </cell>
          <cell r="BA27">
            <v>0.84</v>
          </cell>
        </row>
        <row r="28">
          <cell r="J28" t="str">
            <v>ValMAT.Ins.Sol.MI.EL.lispro</v>
          </cell>
          <cell r="K28" t="str">
            <v>ValMAT</v>
          </cell>
          <cell r="L28" t="str">
            <v>Ins</v>
          </cell>
          <cell r="M28" t="str">
            <v>Sol</v>
          </cell>
          <cell r="N28" t="str">
            <v>MI</v>
          </cell>
          <cell r="O28" t="str">
            <v>EL</v>
          </cell>
          <cell r="P28" t="str">
            <v>lispro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0.25750000000000001</v>
          </cell>
          <cell r="AH28">
            <v>0.51500000000000001</v>
          </cell>
          <cell r="AI28">
            <v>0.77249999999999996</v>
          </cell>
          <cell r="AJ28">
            <v>1.03</v>
          </cell>
          <cell r="AK28">
            <v>0.77249999999999996</v>
          </cell>
          <cell r="AL28">
            <v>0.5149999999999999</v>
          </cell>
          <cell r="AM28">
            <v>0.2574999999999999</v>
          </cell>
          <cell r="AN28">
            <v>0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T28">
            <v>0</v>
          </cell>
          <cell r="AU28">
            <v>0</v>
          </cell>
          <cell r="AW28">
            <v>15.97</v>
          </cell>
          <cell r="BA28">
            <v>18.600000000000001</v>
          </cell>
        </row>
        <row r="29">
          <cell r="J29" t="str">
            <v>ValMAT.Ins.Sol.NG.EL.lisproU200</v>
          </cell>
          <cell r="K29" t="str">
            <v>ValMAT</v>
          </cell>
          <cell r="L29" t="str">
            <v>Ins</v>
          </cell>
          <cell r="M29" t="str">
            <v>Sol</v>
          </cell>
          <cell r="N29" t="str">
            <v>NG</v>
          </cell>
          <cell r="O29" t="str">
            <v>EL</v>
          </cell>
          <cell r="P29" t="str">
            <v>lisproU200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T29">
            <v>0</v>
          </cell>
          <cell r="AU29">
            <v>0</v>
          </cell>
          <cell r="AW29">
            <v>0</v>
          </cell>
          <cell r="BA29">
            <v>0</v>
          </cell>
        </row>
        <row r="30">
          <cell r="J30" t="str">
            <v>ValMAT.Ins.Bas.MI.EL.lisproN</v>
          </cell>
          <cell r="K30" t="str">
            <v>ValMAT</v>
          </cell>
          <cell r="L30" t="str">
            <v>Ins</v>
          </cell>
          <cell r="M30" t="str">
            <v>Bas</v>
          </cell>
          <cell r="N30" t="str">
            <v>MI</v>
          </cell>
          <cell r="O30" t="str">
            <v>EL</v>
          </cell>
          <cell r="P30" t="str">
            <v>lisproN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T30">
            <v>0</v>
          </cell>
          <cell r="AU30">
            <v>0</v>
          </cell>
          <cell r="AW30">
            <v>0</v>
          </cell>
          <cell r="BA30">
            <v>0</v>
          </cell>
        </row>
        <row r="31">
          <cell r="J31" t="str">
            <v>ValMAT.Ins.Bas.NG.EL.humalogPEG</v>
          </cell>
          <cell r="K31" t="str">
            <v>ValMAT</v>
          </cell>
          <cell r="L31" t="str">
            <v>Ins</v>
          </cell>
          <cell r="M31" t="str">
            <v>Bas</v>
          </cell>
          <cell r="N31" t="str">
            <v>NG</v>
          </cell>
          <cell r="O31" t="str">
            <v>EL</v>
          </cell>
          <cell r="P31" t="str">
            <v>humalogPEG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T31">
            <v>0</v>
          </cell>
          <cell r="AU31">
            <v>0</v>
          </cell>
          <cell r="AW31">
            <v>0</v>
          </cell>
          <cell r="BA31">
            <v>0</v>
          </cell>
        </row>
        <row r="32">
          <cell r="J32" t="str">
            <v>ValMAT.Ins.Bas.HI.EL</v>
          </cell>
          <cell r="K32" t="str">
            <v>ValMAT</v>
          </cell>
          <cell r="L32" t="str">
            <v>Ins</v>
          </cell>
          <cell r="M32" t="str">
            <v>Bas</v>
          </cell>
          <cell r="N32" t="str">
            <v>HI</v>
          </cell>
          <cell r="O32" t="str">
            <v>EL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0.16750000000000001</v>
          </cell>
          <cell r="AH32">
            <v>0.33500000000000002</v>
          </cell>
          <cell r="AI32">
            <v>0.50250000000000006</v>
          </cell>
          <cell r="AJ32">
            <v>0.67</v>
          </cell>
          <cell r="AK32">
            <v>0.50250000000000006</v>
          </cell>
          <cell r="AL32">
            <v>0.33500000000000008</v>
          </cell>
          <cell r="AM32">
            <v>0.16750000000000007</v>
          </cell>
          <cell r="AN32">
            <v>0</v>
          </cell>
          <cell r="AO32" t="e">
            <v>#REF!</v>
          </cell>
          <cell r="AP32" t="e">
            <v>#REF!</v>
          </cell>
          <cell r="AQ32" t="e">
            <v>#REF!</v>
          </cell>
          <cell r="AR32" t="e">
            <v>#REF!</v>
          </cell>
          <cell r="AT32">
            <v>0</v>
          </cell>
          <cell r="AU32">
            <v>0</v>
          </cell>
          <cell r="AW32">
            <v>4.3600000000000003</v>
          </cell>
          <cell r="BA32">
            <v>4.3</v>
          </cell>
        </row>
        <row r="33">
          <cell r="J33" t="str">
            <v>ValMAT.Ins.Bas.MI.EL.biosimglargine</v>
          </cell>
          <cell r="K33" t="str">
            <v>ValMAT</v>
          </cell>
          <cell r="L33" t="str">
            <v>Ins</v>
          </cell>
          <cell r="M33" t="str">
            <v>Bas</v>
          </cell>
          <cell r="N33" t="str">
            <v>MI</v>
          </cell>
          <cell r="O33" t="str">
            <v>EL</v>
          </cell>
          <cell r="P33" t="str">
            <v>biosimglargine</v>
          </cell>
          <cell r="AG33">
            <v>0.20250000000000001</v>
          </cell>
          <cell r="AH33">
            <v>0.40500000000000003</v>
          </cell>
          <cell r="AI33">
            <v>0.60750000000000004</v>
          </cell>
          <cell r="AJ33">
            <v>0.81</v>
          </cell>
          <cell r="AK33">
            <v>0.60750000000000004</v>
          </cell>
          <cell r="AL33">
            <v>0.40500000000000003</v>
          </cell>
          <cell r="AM33">
            <v>0.20250000000000001</v>
          </cell>
          <cell r="AN33">
            <v>0</v>
          </cell>
          <cell r="AO33" t="e">
            <v>#REF!</v>
          </cell>
          <cell r="AP33" t="e">
            <v>#REF!</v>
          </cell>
          <cell r="AQ33" t="e">
            <v>#REF!</v>
          </cell>
          <cell r="AR33" t="e">
            <v>#REF!</v>
          </cell>
          <cell r="AW33">
            <v>13.66</v>
          </cell>
          <cell r="BA33">
            <v>27.43</v>
          </cell>
        </row>
        <row r="34">
          <cell r="J34" t="str">
            <v>ValMAT.Ins.Pre.HI.EL</v>
          </cell>
          <cell r="K34" t="str">
            <v>ValMAT</v>
          </cell>
          <cell r="L34" t="str">
            <v>Ins</v>
          </cell>
          <cell r="M34" t="str">
            <v>Pre</v>
          </cell>
          <cell r="N34" t="str">
            <v>HI</v>
          </cell>
          <cell r="O34" t="str">
            <v>EL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2.5000000000000001E-2</v>
          </cell>
          <cell r="AH34">
            <v>0.05</v>
          </cell>
          <cell r="AI34">
            <v>7.5000000000000011E-2</v>
          </cell>
          <cell r="AJ34">
            <v>0.1</v>
          </cell>
          <cell r="AK34">
            <v>7.5000000000000011E-2</v>
          </cell>
          <cell r="AL34">
            <v>5.000000000000001E-2</v>
          </cell>
          <cell r="AM34">
            <v>2.5000000000000008E-2</v>
          </cell>
          <cell r="AN34">
            <v>0</v>
          </cell>
          <cell r="AO34" t="e">
            <v>#REF!</v>
          </cell>
          <cell r="AP34" t="e">
            <v>#REF!</v>
          </cell>
          <cell r="AQ34" t="e">
            <v>#REF!</v>
          </cell>
          <cell r="AR34" t="e">
            <v>#REF!</v>
          </cell>
          <cell r="AT34">
            <v>0</v>
          </cell>
          <cell r="AU34">
            <v>0</v>
          </cell>
          <cell r="AW34">
            <v>0.33</v>
          </cell>
          <cell r="BA34">
            <v>0.32</v>
          </cell>
        </row>
        <row r="35">
          <cell r="J35" t="str">
            <v>ValMAT.Ins.Sol.HI.EL</v>
          </cell>
          <cell r="K35" t="str">
            <v>ValMAT</v>
          </cell>
          <cell r="L35" t="str">
            <v>Ins</v>
          </cell>
          <cell r="M35" t="str">
            <v>Sol</v>
          </cell>
          <cell r="N35" t="str">
            <v>HI</v>
          </cell>
          <cell r="O35" t="str">
            <v>EL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2.5000000000000001E-2</v>
          </cell>
          <cell r="AH35">
            <v>0.05</v>
          </cell>
          <cell r="AI35">
            <v>7.5000000000000011E-2</v>
          </cell>
          <cell r="AJ35">
            <v>0.1</v>
          </cell>
          <cell r="AK35">
            <v>7.5000000000000011E-2</v>
          </cell>
          <cell r="AL35">
            <v>5.000000000000001E-2</v>
          </cell>
          <cell r="AM35">
            <v>2.5000000000000008E-2</v>
          </cell>
          <cell r="AN35">
            <v>0</v>
          </cell>
          <cell r="AO35" t="e">
            <v>#REF!</v>
          </cell>
          <cell r="AP35" t="e">
            <v>#REF!</v>
          </cell>
          <cell r="AQ35" t="e">
            <v>#REF!</v>
          </cell>
          <cell r="AR35" t="e">
            <v>#REF!</v>
          </cell>
          <cell r="AT35">
            <v>0</v>
          </cell>
          <cell r="AU35">
            <v>0</v>
          </cell>
          <cell r="AW35">
            <v>1.19</v>
          </cell>
          <cell r="BA35">
            <v>1.1399999999999999</v>
          </cell>
        </row>
        <row r="36">
          <cell r="J36" t="str">
            <v>ValMAT.Ins.Bas.HI.OT</v>
          </cell>
          <cell r="K36" t="str">
            <v>ValMAT</v>
          </cell>
          <cell r="L36" t="str">
            <v>Ins</v>
          </cell>
          <cell r="M36" t="str">
            <v>Bas</v>
          </cell>
          <cell r="N36" t="str">
            <v>HI</v>
          </cell>
          <cell r="O36" t="str">
            <v>OT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 t="e">
            <v>#REF!</v>
          </cell>
          <cell r="AP36" t="e">
            <v>#REF!</v>
          </cell>
          <cell r="AQ36" t="e">
            <v>#REF!</v>
          </cell>
          <cell r="AR36" t="e">
            <v>#REF!</v>
          </cell>
          <cell r="AT36">
            <v>0</v>
          </cell>
          <cell r="AU36">
            <v>0</v>
          </cell>
          <cell r="AW36">
            <v>0.78</v>
          </cell>
          <cell r="BA36">
            <v>0.57999999999999996</v>
          </cell>
        </row>
        <row r="37">
          <cell r="J37" t="str">
            <v>ValMAT.Ins.Bas.MI.OT</v>
          </cell>
          <cell r="K37" t="str">
            <v>ValMAT</v>
          </cell>
          <cell r="L37" t="str">
            <v>Ins</v>
          </cell>
          <cell r="M37" t="str">
            <v>Bas</v>
          </cell>
          <cell r="N37" t="str">
            <v>MI</v>
          </cell>
          <cell r="O37" t="str">
            <v>OT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2.5000000000000001E-3</v>
          </cell>
          <cell r="AH37">
            <v>5.0000000000000001E-3</v>
          </cell>
          <cell r="AI37">
            <v>7.4999999999999997E-3</v>
          </cell>
          <cell r="AJ37">
            <v>0.01</v>
          </cell>
          <cell r="AK37">
            <v>7.4999999999999997E-3</v>
          </cell>
          <cell r="AL37">
            <v>4.9999999999999992E-3</v>
          </cell>
          <cell r="AM37">
            <v>2.4999999999999992E-3</v>
          </cell>
          <cell r="AN37">
            <v>0</v>
          </cell>
          <cell r="AO37" t="e">
            <v>#REF!</v>
          </cell>
          <cell r="AP37" t="e">
            <v>#REF!</v>
          </cell>
          <cell r="AQ37" t="e">
            <v>#REF!</v>
          </cell>
          <cell r="AR37" t="e">
            <v>#REF!</v>
          </cell>
          <cell r="AT37">
            <v>0</v>
          </cell>
          <cell r="AU37">
            <v>0</v>
          </cell>
          <cell r="AW37">
            <v>6.16</v>
          </cell>
          <cell r="BA37">
            <v>10.79</v>
          </cell>
        </row>
        <row r="38">
          <cell r="J38" t="str">
            <v>ValMAT.Ins.Pre.HI.OT</v>
          </cell>
          <cell r="K38" t="str">
            <v>ValMAT</v>
          </cell>
          <cell r="L38" t="str">
            <v>Ins</v>
          </cell>
          <cell r="M38" t="str">
            <v>Pre</v>
          </cell>
          <cell r="N38" t="str">
            <v>HI</v>
          </cell>
          <cell r="O38" t="str">
            <v>OT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T38">
            <v>0</v>
          </cell>
          <cell r="AU38">
            <v>0</v>
          </cell>
          <cell r="AW38">
            <v>0</v>
          </cell>
          <cell r="BA38">
            <v>0</v>
          </cell>
        </row>
        <row r="39">
          <cell r="J39" t="str">
            <v>ValMAT.Ins.Pre.MI.OT</v>
          </cell>
          <cell r="K39" t="str">
            <v>ValMAT</v>
          </cell>
          <cell r="L39" t="str">
            <v>Ins</v>
          </cell>
          <cell r="M39" t="str">
            <v>Pre</v>
          </cell>
          <cell r="N39" t="str">
            <v>MI</v>
          </cell>
          <cell r="O39" t="str">
            <v>OT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T39">
            <v>0</v>
          </cell>
          <cell r="AU39">
            <v>0</v>
          </cell>
          <cell r="AW39">
            <v>0</v>
          </cell>
          <cell r="BA39">
            <v>0</v>
          </cell>
        </row>
        <row r="40">
          <cell r="J40" t="str">
            <v>ValMAT.Ins.Sol.HI.OT</v>
          </cell>
          <cell r="K40" t="str">
            <v>ValMAT</v>
          </cell>
          <cell r="L40" t="str">
            <v>Ins</v>
          </cell>
          <cell r="M40" t="str">
            <v>Sol</v>
          </cell>
          <cell r="N40" t="str">
            <v>HI</v>
          </cell>
          <cell r="O40" t="str">
            <v>OT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 t="e">
            <v>#REF!</v>
          </cell>
          <cell r="AP40" t="e">
            <v>#REF!</v>
          </cell>
          <cell r="AQ40" t="e">
            <v>#REF!</v>
          </cell>
          <cell r="AR40" t="e">
            <v>#REF!</v>
          </cell>
          <cell r="AT40">
            <v>0</v>
          </cell>
          <cell r="AU40">
            <v>0</v>
          </cell>
          <cell r="AW40">
            <v>0.39</v>
          </cell>
          <cell r="BA40">
            <v>0.34</v>
          </cell>
        </row>
        <row r="41">
          <cell r="J41" t="str">
            <v>ValMAT.Ins.Sol.MI.OT</v>
          </cell>
          <cell r="K41" t="str">
            <v>ValMAT</v>
          </cell>
          <cell r="L41" t="str">
            <v>Ins</v>
          </cell>
          <cell r="M41" t="str">
            <v>Sol</v>
          </cell>
          <cell r="N41" t="str">
            <v>MI</v>
          </cell>
          <cell r="O41" t="str">
            <v>OT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BA41">
            <v>0</v>
          </cell>
        </row>
        <row r="42">
          <cell r="J42" t="str">
            <v>ValMAT.Ins.Sol.MI.SA.Afrezza</v>
          </cell>
          <cell r="K42" t="str">
            <v>ValMAT</v>
          </cell>
          <cell r="L42" t="str">
            <v>Ins</v>
          </cell>
          <cell r="M42" t="str">
            <v>Sol</v>
          </cell>
          <cell r="N42" t="str">
            <v>MI</v>
          </cell>
          <cell r="O42" t="str">
            <v>SA</v>
          </cell>
          <cell r="P42" t="str">
            <v>Afrezza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T42">
            <v>0</v>
          </cell>
          <cell r="AU42">
            <v>0</v>
          </cell>
          <cell r="AW42">
            <v>0</v>
          </cell>
          <cell r="BA42">
            <v>0</v>
          </cell>
        </row>
        <row r="43">
          <cell r="J43" t="str">
            <v>VALIDATION LINE (must = 0)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T43">
            <v>0</v>
          </cell>
          <cell r="AU43">
            <v>0</v>
          </cell>
        </row>
        <row r="45">
          <cell r="J45" t="str">
            <v>ValMAT.GLP-1.NN.Victoza</v>
          </cell>
          <cell r="K45" t="str">
            <v>ValMAT</v>
          </cell>
          <cell r="L45" t="str">
            <v>GLP-1</v>
          </cell>
          <cell r="O45" t="str">
            <v>NN</v>
          </cell>
          <cell r="P45" t="str">
            <v>Victoza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4.0075000000000003</v>
          </cell>
          <cell r="AH45">
            <v>8.0150000000000006</v>
          </cell>
          <cell r="AI45">
            <v>12.022500000000001</v>
          </cell>
          <cell r="AJ45">
            <v>16.03</v>
          </cell>
          <cell r="AK45">
            <v>12.022500000000001</v>
          </cell>
          <cell r="AL45">
            <v>8.0150000000000006</v>
          </cell>
          <cell r="AM45">
            <v>4.0075000000000003</v>
          </cell>
          <cell r="AN45">
            <v>0</v>
          </cell>
          <cell r="AO45" t="e">
            <v>#REF!</v>
          </cell>
          <cell r="AP45" t="e">
            <v>#REF!</v>
          </cell>
          <cell r="AQ45" t="e">
            <v>#REF!</v>
          </cell>
          <cell r="AR45" t="e">
            <v>#REF!</v>
          </cell>
          <cell r="AT45">
            <v>0</v>
          </cell>
          <cell r="AU45">
            <v>0</v>
          </cell>
          <cell r="AW45">
            <v>67.87</v>
          </cell>
          <cell r="BA45">
            <v>88.73</v>
          </cell>
        </row>
        <row r="46">
          <cell r="J46" t="str">
            <v>ValMAT.GLP-1.NN.semaglutide</v>
          </cell>
          <cell r="K46" t="str">
            <v>ValMAT</v>
          </cell>
          <cell r="L46" t="str">
            <v>GLP-1</v>
          </cell>
          <cell r="O46" t="str">
            <v>NN</v>
          </cell>
          <cell r="P46" t="str">
            <v>semaglutide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 t="e">
            <v>#REF!</v>
          </cell>
          <cell r="AP46" t="e">
            <v>#REF!</v>
          </cell>
          <cell r="AQ46" t="e">
            <v>#REF!</v>
          </cell>
          <cell r="AR46" t="e">
            <v>#REF!</v>
          </cell>
          <cell r="AT46">
            <v>0</v>
          </cell>
          <cell r="AU46">
            <v>0</v>
          </cell>
          <cell r="AW46">
            <v>0</v>
          </cell>
          <cell r="BA46">
            <v>0</v>
          </cell>
        </row>
        <row r="47">
          <cell r="J47" t="str">
            <v>ValMAT.GLP-1.EL</v>
          </cell>
          <cell r="K47" t="str">
            <v>ValMAT</v>
          </cell>
          <cell r="L47" t="str">
            <v>GLP-1</v>
          </cell>
          <cell r="O47" t="str">
            <v>EL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0.78500000000000003</v>
          </cell>
          <cell r="AH47">
            <v>1.57</v>
          </cell>
          <cell r="AI47">
            <v>2.355</v>
          </cell>
          <cell r="AJ47">
            <v>3.14</v>
          </cell>
          <cell r="AK47">
            <v>2.355</v>
          </cell>
          <cell r="AL47">
            <v>1.5699999999999998</v>
          </cell>
          <cell r="AM47">
            <v>0.78499999999999981</v>
          </cell>
          <cell r="AN47">
            <v>0</v>
          </cell>
          <cell r="AO47" t="e">
            <v>#REF!</v>
          </cell>
          <cell r="AP47" t="e">
            <v>#REF!</v>
          </cell>
          <cell r="AQ47" t="e">
            <v>#REF!</v>
          </cell>
          <cell r="AR47" t="e">
            <v>#REF!</v>
          </cell>
          <cell r="AT47">
            <v>0</v>
          </cell>
          <cell r="AU47">
            <v>0</v>
          </cell>
          <cell r="AW47">
            <v>3.3</v>
          </cell>
          <cell r="BA47">
            <v>16.5</v>
          </cell>
        </row>
        <row r="48">
          <cell r="J48" t="str">
            <v>ValMAT.GLP-1.AZ</v>
          </cell>
          <cell r="K48" t="str">
            <v>ValMAT</v>
          </cell>
          <cell r="L48" t="str">
            <v>GLP-1</v>
          </cell>
          <cell r="O48" t="str">
            <v>AZ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0.43000000000000005</v>
          </cell>
          <cell r="AH48">
            <v>0.8600000000000001</v>
          </cell>
          <cell r="AI48">
            <v>1.29</v>
          </cell>
          <cell r="AJ48">
            <v>1.7200000000000002</v>
          </cell>
          <cell r="AK48">
            <v>1.29</v>
          </cell>
          <cell r="AL48">
            <v>0.86</v>
          </cell>
          <cell r="AM48">
            <v>0.42999999999999994</v>
          </cell>
          <cell r="AN48">
            <v>0</v>
          </cell>
          <cell r="AO48" t="e">
            <v>#REF!</v>
          </cell>
          <cell r="AP48" t="e">
            <v>#REF!</v>
          </cell>
          <cell r="AQ48" t="e">
            <v>#REF!</v>
          </cell>
          <cell r="AR48" t="e">
            <v>#REF!</v>
          </cell>
          <cell r="AT48">
            <v>0</v>
          </cell>
          <cell r="AU48">
            <v>0</v>
          </cell>
          <cell r="AW48">
            <v>1.48</v>
          </cell>
          <cell r="BA48">
            <v>1.28</v>
          </cell>
        </row>
        <row r="49">
          <cell r="J49" t="str">
            <v>ValMAT.GLP-1.SA</v>
          </cell>
          <cell r="K49" t="str">
            <v>ValMAT</v>
          </cell>
          <cell r="L49" t="str">
            <v>GLP-1</v>
          </cell>
          <cell r="O49" t="str">
            <v>SA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0.26500000000000001</v>
          </cell>
          <cell r="AH49">
            <v>0.53</v>
          </cell>
          <cell r="AI49">
            <v>0.79500000000000004</v>
          </cell>
          <cell r="AJ49">
            <v>1.06</v>
          </cell>
          <cell r="AK49">
            <v>0.79500000000000004</v>
          </cell>
          <cell r="AL49">
            <v>0.53</v>
          </cell>
          <cell r="AM49">
            <v>0.26500000000000001</v>
          </cell>
          <cell r="AN49">
            <v>0</v>
          </cell>
          <cell r="AO49" t="e">
            <v>#REF!</v>
          </cell>
          <cell r="AP49" t="e">
            <v>#REF!</v>
          </cell>
          <cell r="AQ49" t="e">
            <v>#REF!</v>
          </cell>
          <cell r="AR49" t="e">
            <v>#REF!</v>
          </cell>
          <cell r="AT49">
            <v>0</v>
          </cell>
          <cell r="AU49">
            <v>0</v>
          </cell>
          <cell r="AW49">
            <v>4.76</v>
          </cell>
          <cell r="BA49">
            <v>5.88</v>
          </cell>
        </row>
        <row r="50">
          <cell r="J50" t="str">
            <v>ValMAT.GLP-1.OT</v>
          </cell>
          <cell r="K50" t="str">
            <v>ValMAT</v>
          </cell>
          <cell r="L50" t="str">
            <v>GLP-1</v>
          </cell>
          <cell r="O50" t="str">
            <v>OT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5.5E-2</v>
          </cell>
          <cell r="AH50">
            <v>0.11</v>
          </cell>
          <cell r="AI50">
            <v>0.16500000000000001</v>
          </cell>
          <cell r="AJ50">
            <v>0.22</v>
          </cell>
          <cell r="AK50">
            <v>0.16500000000000001</v>
          </cell>
          <cell r="AL50">
            <v>0.11000000000000001</v>
          </cell>
          <cell r="AM50">
            <v>5.5000000000000014E-2</v>
          </cell>
          <cell r="AN50">
            <v>0</v>
          </cell>
          <cell r="AO50" t="e">
            <v>#REF!</v>
          </cell>
          <cell r="AP50" t="e">
            <v>#REF!</v>
          </cell>
          <cell r="AQ50" t="e">
            <v>#REF!</v>
          </cell>
          <cell r="AR50" t="e">
            <v>#REF!</v>
          </cell>
          <cell r="AT50">
            <v>0</v>
          </cell>
          <cell r="AU50">
            <v>0</v>
          </cell>
          <cell r="AW50">
            <v>0</v>
          </cell>
          <cell r="BA50">
            <v>0</v>
          </cell>
        </row>
        <row r="51">
          <cell r="J51" t="str">
            <v>ValMAT.GLP-1</v>
          </cell>
          <cell r="K51" t="str">
            <v>ValMAT</v>
          </cell>
          <cell r="L51" t="str">
            <v>GLP-1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5.5424999999999995</v>
          </cell>
          <cell r="AH51">
            <v>11.084999999999999</v>
          </cell>
          <cell r="AI51">
            <v>16.627499999999998</v>
          </cell>
          <cell r="AJ51">
            <v>22.169999999999998</v>
          </cell>
          <cell r="AK51">
            <v>16.627499999999998</v>
          </cell>
          <cell r="AL51">
            <v>11.084999999999997</v>
          </cell>
          <cell r="AM51">
            <v>5.5424999999999978</v>
          </cell>
          <cell r="AN51">
            <v>0</v>
          </cell>
          <cell r="AO51" t="e">
            <v>#N/A</v>
          </cell>
          <cell r="AP51" t="e">
            <v>#N/A</v>
          </cell>
          <cell r="AQ51" t="e">
            <v>#N/A</v>
          </cell>
          <cell r="AR51" t="e">
            <v>#N/A</v>
          </cell>
          <cell r="AT51">
            <v>0</v>
          </cell>
          <cell r="AU51">
            <v>0</v>
          </cell>
          <cell r="AW51">
            <v>96.030000000000015</v>
          </cell>
          <cell r="BA51">
            <v>134.73000000000002</v>
          </cell>
        </row>
        <row r="54">
          <cell r="J54" t="str">
            <v>ValMAT.DPP-IV</v>
          </cell>
          <cell r="K54" t="str">
            <v>ValMAT</v>
          </cell>
          <cell r="L54" t="str">
            <v>DPP-IV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14.272499999999997</v>
          </cell>
          <cell r="AH54">
            <v>28.544999999999995</v>
          </cell>
          <cell r="AI54">
            <v>42.817499999999995</v>
          </cell>
          <cell r="AJ54">
            <v>57.089999999999989</v>
          </cell>
          <cell r="AK54">
            <v>42.817499999999995</v>
          </cell>
          <cell r="AL54">
            <v>28.544999999999998</v>
          </cell>
          <cell r="AM54">
            <v>14.272500000000001</v>
          </cell>
          <cell r="AN54">
            <v>0</v>
          </cell>
          <cell r="AO54" t="e">
            <v>#N/A</v>
          </cell>
          <cell r="AP54" t="e">
            <v>#N/A</v>
          </cell>
          <cell r="AQ54" t="e">
            <v>#N/A</v>
          </cell>
          <cell r="AR54" t="e">
            <v>#N/A</v>
          </cell>
          <cell r="AT54">
            <v>0</v>
          </cell>
          <cell r="AU54">
            <v>0</v>
          </cell>
          <cell r="AW54">
            <v>171.32000000000005</v>
          </cell>
          <cell r="BA54">
            <v>184.74999999999994</v>
          </cell>
        </row>
        <row r="55">
          <cell r="J55" t="str">
            <v>ValMAT.SGLT-2</v>
          </cell>
          <cell r="K55" t="str">
            <v>ValMAT</v>
          </cell>
          <cell r="L55" t="str">
            <v>SGLT-2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2.355</v>
          </cell>
          <cell r="AH55">
            <v>4.71</v>
          </cell>
          <cell r="AI55">
            <v>7.0649999999999995</v>
          </cell>
          <cell r="AJ55">
            <v>9.42</v>
          </cell>
          <cell r="AK55">
            <v>7.0649999999999995</v>
          </cell>
          <cell r="AL55">
            <v>4.7099999999999991</v>
          </cell>
          <cell r="AM55">
            <v>2.3549999999999991</v>
          </cell>
          <cell r="AN55">
            <v>0</v>
          </cell>
          <cell r="AO55" t="e">
            <v>#N/A</v>
          </cell>
          <cell r="AP55" t="e">
            <v>#N/A</v>
          </cell>
          <cell r="AQ55" t="e">
            <v>#N/A</v>
          </cell>
          <cell r="AR55" t="e">
            <v>#N/A</v>
          </cell>
          <cell r="AT55">
            <v>0</v>
          </cell>
          <cell r="AU55">
            <v>0</v>
          </cell>
          <cell r="AW55">
            <v>7.09</v>
          </cell>
          <cell r="BA55">
            <v>12.86</v>
          </cell>
        </row>
        <row r="56">
          <cell r="J56" t="str">
            <v>ValMAT.OAD.NN</v>
          </cell>
          <cell r="K56" t="str">
            <v>ValMAT</v>
          </cell>
          <cell r="L56" t="str">
            <v>OAD</v>
          </cell>
          <cell r="O56" t="str">
            <v>NN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T56">
            <v>0</v>
          </cell>
          <cell r="AU56">
            <v>0</v>
          </cell>
          <cell r="AW56">
            <v>0</v>
          </cell>
          <cell r="BA56">
            <v>0</v>
          </cell>
        </row>
        <row r="57">
          <cell r="J57" t="str">
            <v>ValMAT.OAD.OT</v>
          </cell>
          <cell r="K57" t="str">
            <v>ValMAT</v>
          </cell>
          <cell r="L57" t="str">
            <v>OAD</v>
          </cell>
          <cell r="O57" t="str">
            <v>OT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16.649999999999999</v>
          </cell>
          <cell r="AH57">
            <v>33.299999999999997</v>
          </cell>
          <cell r="AI57">
            <v>49.949999999999996</v>
          </cell>
          <cell r="AJ57">
            <v>66.599999999999994</v>
          </cell>
          <cell r="AK57">
            <v>49.949999999999996</v>
          </cell>
          <cell r="AL57">
            <v>33.299999999999997</v>
          </cell>
          <cell r="AM57">
            <v>16.649999999999999</v>
          </cell>
          <cell r="AN57">
            <v>0</v>
          </cell>
          <cell r="AO57" t="e">
            <v>#REF!</v>
          </cell>
          <cell r="AP57" t="e">
            <v>#REF!</v>
          </cell>
          <cell r="AQ57" t="e">
            <v>#REF!</v>
          </cell>
          <cell r="AR57" t="e">
            <v>#REF!</v>
          </cell>
          <cell r="AT57">
            <v>0</v>
          </cell>
          <cell r="AU57">
            <v>0</v>
          </cell>
          <cell r="AW57">
            <v>124.19999999999999</v>
          </cell>
          <cell r="BA57">
            <v>130.57</v>
          </cell>
        </row>
        <row r="59">
          <cell r="J59" t="str">
            <v>ValMAT.HRT-S.NN</v>
          </cell>
          <cell r="K59" t="str">
            <v>ValMAT</v>
          </cell>
          <cell r="L59" t="str">
            <v>HRT-S</v>
          </cell>
          <cell r="O59" t="str">
            <v>NN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 t="e">
            <v>#N/A</v>
          </cell>
          <cell r="AP59" t="e">
            <v>#N/A</v>
          </cell>
          <cell r="AQ59" t="e">
            <v>#N/A</v>
          </cell>
          <cell r="AR59" t="e">
            <v>#N/A</v>
          </cell>
          <cell r="AT59">
            <v>0</v>
          </cell>
          <cell r="AU59">
            <v>0</v>
          </cell>
          <cell r="AW59">
            <v>0</v>
          </cell>
          <cell r="BA59">
            <v>0</v>
          </cell>
        </row>
        <row r="60">
          <cell r="J60" t="str">
            <v>ValMAT.HRT-S</v>
          </cell>
          <cell r="K60" t="str">
            <v>ValMAT</v>
          </cell>
          <cell r="L60" t="str">
            <v>HRT-S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 t="e">
            <v>#N/A</v>
          </cell>
          <cell r="AP60" t="e">
            <v>#N/A</v>
          </cell>
          <cell r="AQ60" t="e">
            <v>#N/A</v>
          </cell>
          <cell r="AR60" t="e">
            <v>#N/A</v>
          </cell>
          <cell r="AT60">
            <v>0</v>
          </cell>
          <cell r="AU60">
            <v>0</v>
          </cell>
          <cell r="AW60">
            <v>0</v>
          </cell>
          <cell r="BA60">
            <v>0</v>
          </cell>
        </row>
        <row r="62">
          <cell r="J62" t="str">
            <v>ValMAT.HRT-L.NN</v>
          </cell>
          <cell r="K62" t="str">
            <v>ValMAT</v>
          </cell>
          <cell r="L62" t="str">
            <v>HRT-L</v>
          </cell>
          <cell r="O62" t="str">
            <v>NN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T62">
            <v>0</v>
          </cell>
          <cell r="AU62">
            <v>0</v>
          </cell>
          <cell r="AW62">
            <v>0</v>
          </cell>
          <cell r="BA62">
            <v>0</v>
          </cell>
        </row>
        <row r="63">
          <cell r="J63" t="str">
            <v>ValMAT.HRT-L</v>
          </cell>
          <cell r="K63" t="str">
            <v>ValMAT</v>
          </cell>
          <cell r="L63" t="str">
            <v>HRT-L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T63">
            <v>0</v>
          </cell>
          <cell r="AU63">
            <v>0</v>
          </cell>
          <cell r="AW63">
            <v>0</v>
          </cell>
          <cell r="BA63">
            <v>0</v>
          </cell>
        </row>
        <row r="65">
          <cell r="J65" t="str">
            <v>ValMAT.GHT.NN</v>
          </cell>
          <cell r="K65" t="str">
            <v>ValMAT</v>
          </cell>
          <cell r="L65" t="str">
            <v>GHT</v>
          </cell>
          <cell r="O65" t="str">
            <v>NN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2.4750000000000001</v>
          </cell>
          <cell r="AH65">
            <v>4.95</v>
          </cell>
          <cell r="AI65">
            <v>7.4250000000000007</v>
          </cell>
          <cell r="AJ65">
            <v>9.9</v>
          </cell>
          <cell r="AK65">
            <v>10.237500000000001</v>
          </cell>
          <cell r="AL65">
            <v>10.575000000000001</v>
          </cell>
          <cell r="AM65">
            <v>10.912500000000001</v>
          </cell>
          <cell r="AN65">
            <v>11.25</v>
          </cell>
          <cell r="AO65" t="e">
            <v>#REF!</v>
          </cell>
          <cell r="AP65" t="e">
            <v>#REF!</v>
          </cell>
          <cell r="AQ65" t="e">
            <v>#REF!</v>
          </cell>
          <cell r="AR65" t="e">
            <v>#REF!</v>
          </cell>
          <cell r="AT65">
            <v>0</v>
          </cell>
          <cell r="AU65">
            <v>0</v>
          </cell>
          <cell r="AW65">
            <v>7.33</v>
          </cell>
          <cell r="BA65">
            <v>9.9</v>
          </cell>
        </row>
        <row r="66">
          <cell r="J66" t="str">
            <v>ValMAT.GHT</v>
          </cell>
          <cell r="K66" t="str">
            <v>ValMAT</v>
          </cell>
          <cell r="L66" t="str">
            <v>GHT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15.4</v>
          </cell>
          <cell r="AH66">
            <v>30.8</v>
          </cell>
          <cell r="AI66">
            <v>46.2</v>
          </cell>
          <cell r="AJ66">
            <v>61.6</v>
          </cell>
          <cell r="AK66">
            <v>61.94</v>
          </cell>
          <cell r="AL66">
            <v>62.28</v>
          </cell>
          <cell r="AM66">
            <v>62.620000000000005</v>
          </cell>
          <cell r="AN66">
            <v>62.96</v>
          </cell>
          <cell r="AO66" t="e">
            <v>#N/A</v>
          </cell>
          <cell r="AP66" t="e">
            <v>#N/A</v>
          </cell>
          <cell r="AQ66" t="e">
            <v>#N/A</v>
          </cell>
          <cell r="AR66" t="e">
            <v>#N/A</v>
          </cell>
          <cell r="AT66">
            <v>0</v>
          </cell>
          <cell r="AU66">
            <v>0</v>
          </cell>
          <cell r="AW66">
            <v>62.08</v>
          </cell>
          <cell r="BA66">
            <v>64.910000000000011</v>
          </cell>
        </row>
        <row r="69">
          <cell r="Q69">
            <v>2013</v>
          </cell>
          <cell r="R69">
            <v>2013</v>
          </cell>
          <cell r="S69">
            <v>2013</v>
          </cell>
          <cell r="T69">
            <v>2013</v>
          </cell>
          <cell r="U69">
            <v>2014</v>
          </cell>
          <cell r="V69">
            <v>2014</v>
          </cell>
          <cell r="W69">
            <v>2014</v>
          </cell>
          <cell r="X69">
            <v>2014</v>
          </cell>
          <cell r="Y69">
            <v>2015</v>
          </cell>
          <cell r="Z69">
            <v>2015</v>
          </cell>
          <cell r="AA69">
            <v>2015</v>
          </cell>
          <cell r="AB69">
            <v>2015</v>
          </cell>
          <cell r="AC69">
            <v>2016</v>
          </cell>
          <cell r="AD69">
            <v>2016</v>
          </cell>
          <cell r="AE69">
            <v>2016</v>
          </cell>
          <cell r="AF69">
            <v>2016</v>
          </cell>
          <cell r="AG69">
            <v>2017</v>
          </cell>
          <cell r="AH69">
            <v>2017</v>
          </cell>
          <cell r="AI69">
            <v>2017</v>
          </cell>
          <cell r="AJ69">
            <v>2017</v>
          </cell>
          <cell r="AK69">
            <v>2018</v>
          </cell>
          <cell r="AL69">
            <v>2018</v>
          </cell>
          <cell r="AM69">
            <v>2018</v>
          </cell>
          <cell r="AN69">
            <v>2018</v>
          </cell>
          <cell r="AO69">
            <v>2019</v>
          </cell>
          <cell r="AP69">
            <v>2019</v>
          </cell>
          <cell r="AQ69">
            <v>2019</v>
          </cell>
          <cell r="AR69">
            <v>2019</v>
          </cell>
          <cell r="AT69">
            <v>0</v>
          </cell>
          <cell r="AU69">
            <v>0</v>
          </cell>
          <cell r="AW69">
            <v>0</v>
          </cell>
          <cell r="BA69">
            <v>0</v>
          </cell>
        </row>
        <row r="70">
          <cell r="Q70" t="str">
            <v>Q1</v>
          </cell>
          <cell r="R70" t="str">
            <v>Q2</v>
          </cell>
          <cell r="S70" t="str">
            <v>Q3</v>
          </cell>
          <cell r="T70" t="str">
            <v>Q4</v>
          </cell>
          <cell r="U70" t="str">
            <v>Q1</v>
          </cell>
          <cell r="V70" t="str">
            <v>Q2</v>
          </cell>
          <cell r="W70" t="str">
            <v>Q3</v>
          </cell>
          <cell r="X70" t="str">
            <v>Q4</v>
          </cell>
          <cell r="Y70" t="str">
            <v>Q1</v>
          </cell>
          <cell r="Z70" t="str">
            <v>Q2</v>
          </cell>
          <cell r="AA70" t="str">
            <v>Q3</v>
          </cell>
          <cell r="AB70" t="str">
            <v>Q4</v>
          </cell>
          <cell r="AC70" t="str">
            <v>Q1</v>
          </cell>
          <cell r="AD70" t="str">
            <v>Q2</v>
          </cell>
          <cell r="AE70" t="str">
            <v>Q3</v>
          </cell>
          <cell r="AF70" t="str">
            <v>Q4</v>
          </cell>
          <cell r="AG70" t="str">
            <v>Q1</v>
          </cell>
          <cell r="AH70" t="str">
            <v>Q2</v>
          </cell>
          <cell r="AI70" t="str">
            <v>Q3</v>
          </cell>
          <cell r="AJ70" t="str">
            <v>Q4</v>
          </cell>
          <cell r="AK70" t="str">
            <v>Q1</v>
          </cell>
          <cell r="AL70" t="str">
            <v>Q2</v>
          </cell>
          <cell r="AM70" t="str">
            <v>Q3</v>
          </cell>
          <cell r="AN70" t="str">
            <v>Q4</v>
          </cell>
          <cell r="AO70" t="str">
            <v>Q1</v>
          </cell>
          <cell r="AP70" t="str">
            <v>Q2</v>
          </cell>
          <cell r="AQ70" t="str">
            <v>Q3</v>
          </cell>
          <cell r="AR70" t="str">
            <v>Q4</v>
          </cell>
          <cell r="AT70" t="str">
            <v>REA.LY</v>
          </cell>
          <cell r="AU70" t="str">
            <v>REA</v>
          </cell>
          <cell r="AW70" t="str">
            <v>LE16</v>
          </cell>
          <cell r="BA70" t="str">
            <v>AB17</v>
          </cell>
        </row>
        <row r="71">
          <cell r="J71" t="str">
            <v>VolMAT.Ins.Bas.MI.NN.Levemir</v>
          </cell>
          <cell r="K71" t="str">
            <v>VolMAT</v>
          </cell>
          <cell r="L71" t="str">
            <v>Ins</v>
          </cell>
          <cell r="M71" t="str">
            <v>Bas</v>
          </cell>
          <cell r="N71" t="str">
            <v>MI</v>
          </cell>
          <cell r="O71" t="str">
            <v>NN</v>
          </cell>
          <cell r="P71" t="str">
            <v>Levemir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1.8025</v>
          </cell>
          <cell r="AH71">
            <v>3.605</v>
          </cell>
          <cell r="AI71">
            <v>5.4074999999999998</v>
          </cell>
          <cell r="AJ71">
            <v>7.21</v>
          </cell>
          <cell r="AK71">
            <v>5.4074999999999998</v>
          </cell>
          <cell r="AL71">
            <v>3.6049999999999995</v>
          </cell>
          <cell r="AM71">
            <v>1.8024999999999995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T71">
            <v>0</v>
          </cell>
          <cell r="AU71">
            <v>0</v>
          </cell>
          <cell r="AW71">
            <v>249.86</v>
          </cell>
          <cell r="BA71">
            <v>275.17</v>
          </cell>
        </row>
        <row r="72">
          <cell r="J72" t="str">
            <v>VolMAT.Ins.Bas.NG.NN.Degludec</v>
          </cell>
          <cell r="K72" t="str">
            <v>VolMAT</v>
          </cell>
          <cell r="L72" t="str">
            <v>Ins</v>
          </cell>
          <cell r="M72" t="str">
            <v>Bas</v>
          </cell>
          <cell r="N72" t="str">
            <v>NG</v>
          </cell>
          <cell r="O72" t="str">
            <v>NN</v>
          </cell>
          <cell r="P72" t="str">
            <v>Degludec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1.33</v>
          </cell>
          <cell r="AH72">
            <v>2.66</v>
          </cell>
          <cell r="AI72">
            <v>3.99</v>
          </cell>
          <cell r="AJ72">
            <v>5.32</v>
          </cell>
          <cell r="AK72">
            <v>3.99</v>
          </cell>
          <cell r="AL72">
            <v>2.66</v>
          </cell>
          <cell r="AM72">
            <v>1.33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T72">
            <v>0</v>
          </cell>
          <cell r="AU72">
            <v>0</v>
          </cell>
          <cell r="AW72">
            <v>68.13</v>
          </cell>
          <cell r="BA72">
            <v>117.52</v>
          </cell>
        </row>
        <row r="73">
          <cell r="J73" t="str">
            <v>VolMAT.Ins.Bas.FC.NN.IdegLira</v>
          </cell>
          <cell r="K73" t="str">
            <v>VolMAT</v>
          </cell>
          <cell r="L73" t="str">
            <v>Ins</v>
          </cell>
          <cell r="M73" t="str">
            <v>Bas</v>
          </cell>
          <cell r="N73" t="str">
            <v>FC</v>
          </cell>
          <cell r="O73" t="str">
            <v>NN</v>
          </cell>
          <cell r="P73" t="str">
            <v>IdegLira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T73">
            <v>0</v>
          </cell>
          <cell r="AU73">
            <v>0</v>
          </cell>
          <cell r="AW73">
            <v>0</v>
          </cell>
          <cell r="BA73">
            <v>0</v>
          </cell>
        </row>
        <row r="74">
          <cell r="J74" t="str">
            <v>VolMAT.Ins.Pre.MI.NN.NovoMix</v>
          </cell>
          <cell r="K74" t="str">
            <v>VolMAT</v>
          </cell>
          <cell r="L74" t="str">
            <v>Ins</v>
          </cell>
          <cell r="M74" t="str">
            <v>Pre</v>
          </cell>
          <cell r="N74" t="str">
            <v>MI</v>
          </cell>
          <cell r="O74" t="str">
            <v>NN</v>
          </cell>
          <cell r="P74" t="str">
            <v>NovoMix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7.7499999999999999E-2</v>
          </cell>
          <cell r="AH74">
            <v>0.155</v>
          </cell>
          <cell r="AI74">
            <v>0.23249999999999998</v>
          </cell>
          <cell r="AJ74">
            <v>0.31</v>
          </cell>
          <cell r="AK74">
            <v>0.23249999999999998</v>
          </cell>
          <cell r="AL74">
            <v>0.15499999999999997</v>
          </cell>
          <cell r="AM74">
            <v>7.7499999999999972E-2</v>
          </cell>
          <cell r="AN74">
            <v>0</v>
          </cell>
          <cell r="AO74" t="e">
            <v>#N/A</v>
          </cell>
          <cell r="AP74" t="e">
            <v>#N/A</v>
          </cell>
          <cell r="AQ74" t="e">
            <v>#N/A</v>
          </cell>
          <cell r="AR74" t="e">
            <v>#N/A</v>
          </cell>
          <cell r="AT74">
            <v>0</v>
          </cell>
          <cell r="AU74">
            <v>0</v>
          </cell>
          <cell r="AW74">
            <v>0.54</v>
          </cell>
          <cell r="BA74">
            <v>0</v>
          </cell>
        </row>
        <row r="75">
          <cell r="J75" t="str">
            <v>VolMAT.Ins.Pre.NG.NN.DegludecPlus</v>
          </cell>
          <cell r="K75" t="str">
            <v>VolMAT</v>
          </cell>
          <cell r="L75" t="str">
            <v>Ins</v>
          </cell>
          <cell r="M75" t="str">
            <v>Pre</v>
          </cell>
          <cell r="N75" t="str">
            <v>NG</v>
          </cell>
          <cell r="O75" t="str">
            <v>NN</v>
          </cell>
          <cell r="P75" t="str">
            <v>DegludecPlus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 t="e">
            <v>#N/A</v>
          </cell>
          <cell r="AP75" t="e">
            <v>#N/A</v>
          </cell>
          <cell r="AQ75" t="e">
            <v>#N/A</v>
          </cell>
          <cell r="AR75" t="e">
            <v>#N/A</v>
          </cell>
          <cell r="AT75">
            <v>0</v>
          </cell>
          <cell r="AU75">
            <v>0</v>
          </cell>
          <cell r="AW75">
            <v>0</v>
          </cell>
          <cell r="BA75">
            <v>0</v>
          </cell>
        </row>
        <row r="76">
          <cell r="J76" t="str">
            <v>VolMAT.Ins.Sol.MI.NN.NovoRapid</v>
          </cell>
          <cell r="K76" t="str">
            <v>VolMAT</v>
          </cell>
          <cell r="L76" t="str">
            <v>Ins</v>
          </cell>
          <cell r="M76" t="str">
            <v>Sol</v>
          </cell>
          <cell r="N76" t="str">
            <v>MI</v>
          </cell>
          <cell r="O76" t="str">
            <v>NN</v>
          </cell>
          <cell r="P76" t="str">
            <v>NovoRapid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2.66</v>
          </cell>
          <cell r="AH76">
            <v>5.32</v>
          </cell>
          <cell r="AI76">
            <v>7.98</v>
          </cell>
          <cell r="AJ76">
            <v>10.64</v>
          </cell>
          <cell r="AK76">
            <v>7.98</v>
          </cell>
          <cell r="AL76">
            <v>5.32</v>
          </cell>
          <cell r="AM76">
            <v>2.66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T76">
            <v>0</v>
          </cell>
          <cell r="AU76">
            <v>0</v>
          </cell>
          <cell r="AW76">
            <v>173.76</v>
          </cell>
          <cell r="BA76">
            <v>213.65</v>
          </cell>
        </row>
        <row r="77">
          <cell r="J77" t="str">
            <v>VolMAT.Ins.Sol.NG.NN.FasterAspart</v>
          </cell>
          <cell r="K77" t="str">
            <v>VolMAT</v>
          </cell>
          <cell r="L77" t="str">
            <v>Ins</v>
          </cell>
          <cell r="M77" t="str">
            <v>Sol</v>
          </cell>
          <cell r="N77" t="str">
            <v>NG</v>
          </cell>
          <cell r="O77" t="str">
            <v>NN</v>
          </cell>
          <cell r="P77" t="str">
            <v>FasterAspart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W77">
            <v>0</v>
          </cell>
          <cell r="BA77">
            <v>0</v>
          </cell>
        </row>
        <row r="78">
          <cell r="J78" t="str">
            <v>VolMAT.Ins.Bas.HI.NN</v>
          </cell>
          <cell r="K78" t="str">
            <v>VolMAT</v>
          </cell>
          <cell r="L78" t="str">
            <v>Ins</v>
          </cell>
          <cell r="M78" t="str">
            <v>Bas</v>
          </cell>
          <cell r="N78" t="str">
            <v>HI</v>
          </cell>
          <cell r="O78" t="str">
            <v>NN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1.6825000000000001</v>
          </cell>
          <cell r="AH78">
            <v>3.3650000000000002</v>
          </cell>
          <cell r="AI78">
            <v>5.0475000000000003</v>
          </cell>
          <cell r="AJ78">
            <v>6.73</v>
          </cell>
          <cell r="AK78">
            <v>5.0475000000000003</v>
          </cell>
          <cell r="AL78">
            <v>3.3650000000000002</v>
          </cell>
          <cell r="AM78">
            <v>1.6825000000000001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T78">
            <v>0</v>
          </cell>
          <cell r="AU78">
            <v>0</v>
          </cell>
          <cell r="AW78">
            <v>647.77</v>
          </cell>
          <cell r="BA78">
            <v>677.71</v>
          </cell>
        </row>
        <row r="79">
          <cell r="J79" t="str">
            <v>VolMAT.Ins.Pre.HI.NN</v>
          </cell>
          <cell r="K79" t="str">
            <v>VolMAT</v>
          </cell>
          <cell r="L79" t="str">
            <v>Ins</v>
          </cell>
          <cell r="M79" t="str">
            <v>Pre</v>
          </cell>
          <cell r="N79" t="str">
            <v>HI</v>
          </cell>
          <cell r="O79" t="str">
            <v>NN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0.04</v>
          </cell>
          <cell r="AH79">
            <v>0.08</v>
          </cell>
          <cell r="AI79">
            <v>0.12</v>
          </cell>
          <cell r="AJ79">
            <v>0.16</v>
          </cell>
          <cell r="AK79">
            <v>0.12</v>
          </cell>
          <cell r="AL79">
            <v>7.9999999999999988E-2</v>
          </cell>
          <cell r="AM79">
            <v>3.9999999999999987E-2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T79">
            <v>0</v>
          </cell>
          <cell r="AU79">
            <v>0</v>
          </cell>
          <cell r="AW79">
            <v>1.22</v>
          </cell>
          <cell r="BA79">
            <v>0</v>
          </cell>
        </row>
        <row r="80">
          <cell r="J80" t="str">
            <v>VolMAT.Ins.Sol.HI.NN</v>
          </cell>
          <cell r="K80" t="str">
            <v>VolMAT</v>
          </cell>
          <cell r="L80" t="str">
            <v>Ins</v>
          </cell>
          <cell r="M80" t="str">
            <v>Sol</v>
          </cell>
          <cell r="N80" t="str">
            <v>HI</v>
          </cell>
          <cell r="O80" t="str">
            <v>NN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0.16500000000000001</v>
          </cell>
          <cell r="AH80">
            <v>0.33</v>
          </cell>
          <cell r="AI80">
            <v>0.495</v>
          </cell>
          <cell r="AJ80">
            <v>0.66</v>
          </cell>
          <cell r="AK80">
            <v>0.495</v>
          </cell>
          <cell r="AL80">
            <v>0.32999999999999996</v>
          </cell>
          <cell r="AM80">
            <v>0.16499999999999995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T80">
            <v>0</v>
          </cell>
          <cell r="AU80">
            <v>0</v>
          </cell>
          <cell r="AW80">
            <v>179.82</v>
          </cell>
          <cell r="BA80">
            <v>175.89</v>
          </cell>
        </row>
        <row r="81">
          <cell r="J81" t="str">
            <v>VolMAT.Ins.Bas.MI.SA.glargine</v>
          </cell>
          <cell r="K81" t="str">
            <v>VolMAT</v>
          </cell>
          <cell r="L81" t="str">
            <v>Ins</v>
          </cell>
          <cell r="M81" t="str">
            <v>Bas</v>
          </cell>
          <cell r="N81" t="str">
            <v>MI</v>
          </cell>
          <cell r="O81" t="str">
            <v>SA</v>
          </cell>
          <cell r="P81" t="str">
            <v>glargine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12.967499999999999</v>
          </cell>
          <cell r="AH81">
            <v>25.934999999999999</v>
          </cell>
          <cell r="AI81">
            <v>38.902499999999996</v>
          </cell>
          <cell r="AJ81">
            <v>51.87</v>
          </cell>
          <cell r="AK81">
            <v>38.902499999999996</v>
          </cell>
          <cell r="AL81">
            <v>25.934999999999995</v>
          </cell>
          <cell r="AM81">
            <v>12.967499999999996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T81">
            <v>0</v>
          </cell>
          <cell r="AU81">
            <v>0</v>
          </cell>
          <cell r="AW81">
            <v>1366.84</v>
          </cell>
          <cell r="BA81">
            <v>1380.51</v>
          </cell>
        </row>
        <row r="82">
          <cell r="J82" t="str">
            <v>VolMAT.Ins.Bas.NG.SA.glargineU300</v>
          </cell>
          <cell r="K82" t="str">
            <v>VolMAT</v>
          </cell>
          <cell r="L82" t="str">
            <v>Ins</v>
          </cell>
          <cell r="M82" t="str">
            <v>Bas</v>
          </cell>
          <cell r="N82" t="str">
            <v>NG</v>
          </cell>
          <cell r="O82" t="str">
            <v>SA</v>
          </cell>
          <cell r="P82" t="str">
            <v>glargineU300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0.26250000000000001</v>
          </cell>
          <cell r="AH82">
            <v>0.52500000000000002</v>
          </cell>
          <cell r="AI82">
            <v>0.78750000000000009</v>
          </cell>
          <cell r="AJ82">
            <v>1.05</v>
          </cell>
          <cell r="AK82">
            <v>0.78750000000000009</v>
          </cell>
          <cell r="AL82">
            <v>0.52500000000000013</v>
          </cell>
          <cell r="AM82">
            <v>0.26250000000000012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T82">
            <v>0</v>
          </cell>
          <cell r="AU82">
            <v>0</v>
          </cell>
          <cell r="AW82">
            <v>68.34</v>
          </cell>
          <cell r="BA82">
            <v>123.02</v>
          </cell>
        </row>
        <row r="83">
          <cell r="J83" t="str">
            <v>VolMAT.Ins.Bas.FC.SA.LixiLan</v>
          </cell>
          <cell r="K83" t="str">
            <v>VolMAT</v>
          </cell>
          <cell r="L83" t="str">
            <v>Ins</v>
          </cell>
          <cell r="M83" t="str">
            <v>Bas</v>
          </cell>
          <cell r="N83" t="str">
            <v>FC</v>
          </cell>
          <cell r="O83" t="str">
            <v>SA</v>
          </cell>
          <cell r="P83" t="str">
            <v>LixiLan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T83">
            <v>0</v>
          </cell>
          <cell r="AU83">
            <v>0</v>
          </cell>
          <cell r="AW83">
            <v>0</v>
          </cell>
          <cell r="BA83">
            <v>0</v>
          </cell>
        </row>
        <row r="84">
          <cell r="J84" t="str">
            <v>VolMAT.Ins.Sol.MI.SA.glulisine</v>
          </cell>
          <cell r="K84" t="str">
            <v>VolMAT</v>
          </cell>
          <cell r="L84" t="str">
            <v>Ins</v>
          </cell>
          <cell r="M84" t="str">
            <v>Sol</v>
          </cell>
          <cell r="N84" t="str">
            <v>MI</v>
          </cell>
          <cell r="O84" t="str">
            <v>SA</v>
          </cell>
          <cell r="P84" t="str">
            <v>glulisine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6.39</v>
          </cell>
          <cell r="AH84">
            <v>12.78</v>
          </cell>
          <cell r="AI84">
            <v>19.169999999999998</v>
          </cell>
          <cell r="AJ84">
            <v>25.56</v>
          </cell>
          <cell r="AK84">
            <v>19.169999999999998</v>
          </cell>
          <cell r="AL84">
            <v>12.779999999999998</v>
          </cell>
          <cell r="AM84">
            <v>6.3899999999999979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T84">
            <v>0</v>
          </cell>
          <cell r="AU84">
            <v>0</v>
          </cell>
          <cell r="AW84">
            <v>563.6</v>
          </cell>
          <cell r="BA84">
            <v>619.96</v>
          </cell>
        </row>
        <row r="85">
          <cell r="J85" t="str">
            <v>VolMAT.Ins.Bas.HI.SA</v>
          </cell>
          <cell r="K85" t="str">
            <v>VolMAT</v>
          </cell>
          <cell r="L85" t="str">
            <v>Ins</v>
          </cell>
          <cell r="M85" t="str">
            <v>Bas</v>
          </cell>
          <cell r="N85" t="str">
            <v>HI</v>
          </cell>
          <cell r="O85" t="str">
            <v>SA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T85">
            <v>0</v>
          </cell>
          <cell r="AU85">
            <v>0</v>
          </cell>
          <cell r="AW85">
            <v>0</v>
          </cell>
          <cell r="BA85">
            <v>0</v>
          </cell>
        </row>
        <row r="86">
          <cell r="J86" t="str">
            <v>VolMAT.Ins.Pre.HI.SA</v>
          </cell>
          <cell r="K86" t="str">
            <v>VolMAT</v>
          </cell>
          <cell r="L86" t="str">
            <v>Ins</v>
          </cell>
          <cell r="M86" t="str">
            <v>Pre</v>
          </cell>
          <cell r="N86" t="str">
            <v>HI</v>
          </cell>
          <cell r="O86" t="str">
            <v>SA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T86">
            <v>0</v>
          </cell>
          <cell r="AU86">
            <v>0</v>
          </cell>
          <cell r="AW86">
            <v>0</v>
          </cell>
          <cell r="BA86">
            <v>0</v>
          </cell>
        </row>
        <row r="87">
          <cell r="J87" t="str">
            <v>VolMAT.Ins.Sol.HI.SA</v>
          </cell>
          <cell r="K87" t="str">
            <v>VolMAT</v>
          </cell>
          <cell r="L87" t="str">
            <v>Ins</v>
          </cell>
          <cell r="M87" t="str">
            <v>Sol</v>
          </cell>
          <cell r="N87" t="str">
            <v>HI</v>
          </cell>
          <cell r="O87" t="str">
            <v>SA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T87">
            <v>0</v>
          </cell>
          <cell r="AU87">
            <v>0</v>
          </cell>
          <cell r="AW87">
            <v>0</v>
          </cell>
          <cell r="BA87">
            <v>0</v>
          </cell>
        </row>
        <row r="88">
          <cell r="J88" t="str">
            <v>VolMAT.Ins.Pre.MI.EL.lispromix</v>
          </cell>
          <cell r="K88" t="str">
            <v>VolMAT</v>
          </cell>
          <cell r="L88" t="str">
            <v>Ins</v>
          </cell>
          <cell r="M88" t="str">
            <v>Pre</v>
          </cell>
          <cell r="N88" t="str">
            <v>MI</v>
          </cell>
          <cell r="O88" t="str">
            <v>EL</v>
          </cell>
          <cell r="P88" t="str">
            <v>lispromix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0.32250000000000001</v>
          </cell>
          <cell r="AH88">
            <v>0.64500000000000002</v>
          </cell>
          <cell r="AI88">
            <v>0.96750000000000003</v>
          </cell>
          <cell r="AJ88">
            <v>1.29</v>
          </cell>
          <cell r="AK88">
            <v>0.96750000000000003</v>
          </cell>
          <cell r="AL88">
            <v>0.64500000000000002</v>
          </cell>
          <cell r="AM88">
            <v>0.32250000000000001</v>
          </cell>
          <cell r="AN88">
            <v>0</v>
          </cell>
          <cell r="AO88" t="e">
            <v>#N/A</v>
          </cell>
          <cell r="AP88" t="e">
            <v>#N/A</v>
          </cell>
          <cell r="AQ88" t="e">
            <v>#N/A</v>
          </cell>
          <cell r="AR88" t="e">
            <v>#N/A</v>
          </cell>
          <cell r="AT88">
            <v>0</v>
          </cell>
          <cell r="AU88">
            <v>0</v>
          </cell>
          <cell r="AW88">
            <v>6.53</v>
          </cell>
          <cell r="BA88">
            <v>6.85</v>
          </cell>
        </row>
        <row r="89">
          <cell r="J89" t="str">
            <v>VolMAT.Ins.Sol.MI.EL.lispro</v>
          </cell>
          <cell r="K89" t="str">
            <v>VolMAT</v>
          </cell>
          <cell r="L89" t="str">
            <v>Ins</v>
          </cell>
          <cell r="M89" t="str">
            <v>Sol</v>
          </cell>
          <cell r="N89" t="str">
            <v>MI</v>
          </cell>
          <cell r="O89" t="str">
            <v>EL</v>
          </cell>
          <cell r="P89" t="str">
            <v>lispro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2.2974999999999999</v>
          </cell>
          <cell r="AH89">
            <v>4.5949999999999998</v>
          </cell>
          <cell r="AI89">
            <v>6.8925000000000001</v>
          </cell>
          <cell r="AJ89">
            <v>9.19</v>
          </cell>
          <cell r="AK89">
            <v>6.8925000000000001</v>
          </cell>
          <cell r="AL89">
            <v>4.5950000000000006</v>
          </cell>
          <cell r="AM89">
            <v>2.2975000000000008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T89">
            <v>0</v>
          </cell>
          <cell r="AU89">
            <v>0</v>
          </cell>
          <cell r="AW89">
            <v>150.81</v>
          </cell>
          <cell r="BA89">
            <v>168.9</v>
          </cell>
        </row>
        <row r="90">
          <cell r="J90" t="str">
            <v>VolMAT.Ins.Sol.NG.EL.lisproU200</v>
          </cell>
          <cell r="K90" t="str">
            <v>VolMAT</v>
          </cell>
          <cell r="L90" t="str">
            <v>Ins</v>
          </cell>
          <cell r="M90" t="str">
            <v>Sol</v>
          </cell>
          <cell r="N90" t="str">
            <v>NG</v>
          </cell>
          <cell r="O90" t="str">
            <v>EL</v>
          </cell>
          <cell r="P90" t="str">
            <v>lisproU200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W90">
            <v>0</v>
          </cell>
          <cell r="BA90">
            <v>0</v>
          </cell>
        </row>
        <row r="91">
          <cell r="J91" t="str">
            <v>VolMAT.Ins.Bas.MI.EL.lisproN</v>
          </cell>
          <cell r="K91" t="str">
            <v>VolMAT</v>
          </cell>
          <cell r="L91" t="str">
            <v>Ins</v>
          </cell>
          <cell r="M91" t="str">
            <v>Bas</v>
          </cell>
          <cell r="N91" t="str">
            <v>MI</v>
          </cell>
          <cell r="O91" t="str">
            <v>EL</v>
          </cell>
          <cell r="P91" t="str">
            <v>lisproN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T91">
            <v>0</v>
          </cell>
          <cell r="AU91">
            <v>0</v>
          </cell>
          <cell r="AW91">
            <v>0</v>
          </cell>
          <cell r="BA91">
            <v>0</v>
          </cell>
        </row>
        <row r="92">
          <cell r="J92" t="str">
            <v>VolMAT.Ins.Bas.NG.EL.humalogPEG</v>
          </cell>
          <cell r="K92" t="str">
            <v>VolMAT</v>
          </cell>
          <cell r="L92" t="str">
            <v>Ins</v>
          </cell>
          <cell r="M92" t="str">
            <v>Bas</v>
          </cell>
          <cell r="N92" t="str">
            <v>NG</v>
          </cell>
          <cell r="O92" t="str">
            <v>EL</v>
          </cell>
          <cell r="P92" t="str">
            <v>humalogPEG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T92">
            <v>0</v>
          </cell>
          <cell r="AU92">
            <v>0</v>
          </cell>
          <cell r="AW92">
            <v>0</v>
          </cell>
          <cell r="BA92">
            <v>0</v>
          </cell>
        </row>
        <row r="93">
          <cell r="J93" t="str">
            <v>VolMAT.Ins.Bas.HI.EL</v>
          </cell>
          <cell r="K93" t="str">
            <v>VolMAT</v>
          </cell>
          <cell r="L93" t="str">
            <v>Ins</v>
          </cell>
          <cell r="M93" t="str">
            <v>Bas</v>
          </cell>
          <cell r="N93" t="str">
            <v>HI</v>
          </cell>
          <cell r="O93" t="str">
            <v>EL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1.5525</v>
          </cell>
          <cell r="AH93">
            <v>3.105</v>
          </cell>
          <cell r="AI93">
            <v>4.6574999999999998</v>
          </cell>
          <cell r="AJ93">
            <v>6.21</v>
          </cell>
          <cell r="AK93">
            <v>4.6574999999999998</v>
          </cell>
          <cell r="AL93">
            <v>3.1049999999999995</v>
          </cell>
          <cell r="AM93">
            <v>1.5524999999999995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T93">
            <v>0</v>
          </cell>
          <cell r="AU93">
            <v>0</v>
          </cell>
          <cell r="AW93">
            <v>133.84</v>
          </cell>
          <cell r="BA93">
            <v>126.76</v>
          </cell>
        </row>
        <row r="94">
          <cell r="J94" t="str">
            <v>VolMAT.Ins.Bas.MI.EL.biosimglargine</v>
          </cell>
          <cell r="K94" t="str">
            <v>VolMAT</v>
          </cell>
          <cell r="L94" t="str">
            <v>Ins</v>
          </cell>
          <cell r="M94" t="str">
            <v>Bas</v>
          </cell>
          <cell r="N94" t="str">
            <v>MI</v>
          </cell>
          <cell r="O94" t="str">
            <v>EL</v>
          </cell>
          <cell r="P94" t="str">
            <v>biosimglargine</v>
          </cell>
          <cell r="AG94">
            <v>1.41</v>
          </cell>
          <cell r="AH94">
            <v>2.82</v>
          </cell>
          <cell r="AI94">
            <v>4.2299999999999995</v>
          </cell>
          <cell r="AJ94">
            <v>5.64</v>
          </cell>
          <cell r="AK94">
            <v>4.2299999999999995</v>
          </cell>
          <cell r="AL94">
            <v>2.8199999999999994</v>
          </cell>
          <cell r="AM94">
            <v>1.4099999999999995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W94">
            <v>97.25</v>
          </cell>
          <cell r="BA94">
            <v>189.64</v>
          </cell>
        </row>
        <row r="95">
          <cell r="J95" t="str">
            <v>VolMAT.Ins.Pre.HI.EL</v>
          </cell>
          <cell r="K95" t="str">
            <v>VolMAT</v>
          </cell>
          <cell r="L95" t="str">
            <v>Ins</v>
          </cell>
          <cell r="M95" t="str">
            <v>Pre</v>
          </cell>
          <cell r="N95" t="str">
            <v>HI</v>
          </cell>
          <cell r="O95" t="str">
            <v>EL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0.19</v>
          </cell>
          <cell r="AH95">
            <v>0.38</v>
          </cell>
          <cell r="AI95">
            <v>0.57000000000000006</v>
          </cell>
          <cell r="AJ95">
            <v>0.76</v>
          </cell>
          <cell r="AK95">
            <v>0.57000000000000006</v>
          </cell>
          <cell r="AL95">
            <v>0.38000000000000006</v>
          </cell>
          <cell r="AM95">
            <v>0.19000000000000006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T95">
            <v>0</v>
          </cell>
          <cell r="AU95">
            <v>0</v>
          </cell>
          <cell r="AW95">
            <v>4.3099999999999996</v>
          </cell>
          <cell r="BA95">
            <v>4.0999999999999996</v>
          </cell>
        </row>
        <row r="96">
          <cell r="J96" t="str">
            <v>VolMAT.Ins.Sol.HI.EL</v>
          </cell>
          <cell r="K96" t="str">
            <v>VolMAT</v>
          </cell>
          <cell r="L96" t="str">
            <v>Ins</v>
          </cell>
          <cell r="M96" t="str">
            <v>Sol</v>
          </cell>
          <cell r="N96" t="str">
            <v>HI</v>
          </cell>
          <cell r="O96" t="str">
            <v>EL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0.22</v>
          </cell>
          <cell r="AH96">
            <v>0.44</v>
          </cell>
          <cell r="AI96">
            <v>0.66</v>
          </cell>
          <cell r="AJ96">
            <v>0.88</v>
          </cell>
          <cell r="AK96">
            <v>0.66</v>
          </cell>
          <cell r="AL96">
            <v>0.44000000000000006</v>
          </cell>
          <cell r="AM96">
            <v>0.22000000000000006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T96">
            <v>0</v>
          </cell>
          <cell r="AU96">
            <v>0</v>
          </cell>
          <cell r="AW96">
            <v>48.6</v>
          </cell>
          <cell r="BA96">
            <v>44.71</v>
          </cell>
        </row>
        <row r="97">
          <cell r="J97" t="str">
            <v>VolMAT.Ins.Bas.HI.OT</v>
          </cell>
          <cell r="K97" t="str">
            <v>VolMAT</v>
          </cell>
          <cell r="L97" t="str">
            <v>Ins</v>
          </cell>
          <cell r="M97" t="str">
            <v>Bas</v>
          </cell>
          <cell r="N97" t="str">
            <v>HI</v>
          </cell>
          <cell r="O97" t="str">
            <v>OT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2.2499999999999999E-2</v>
          </cell>
          <cell r="AH97">
            <v>4.4999999999999998E-2</v>
          </cell>
          <cell r="AI97">
            <v>6.7500000000000004E-2</v>
          </cell>
          <cell r="AJ97">
            <v>0.09</v>
          </cell>
          <cell r="AK97">
            <v>6.7500000000000004E-2</v>
          </cell>
          <cell r="AL97">
            <v>4.5000000000000005E-2</v>
          </cell>
          <cell r="AM97">
            <v>2.2500000000000006E-2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T97">
            <v>0</v>
          </cell>
          <cell r="AU97">
            <v>0</v>
          </cell>
          <cell r="AW97">
            <v>64.39</v>
          </cell>
          <cell r="BA97">
            <v>49.76</v>
          </cell>
        </row>
        <row r="98">
          <cell r="J98" t="str">
            <v>VolMAT.Ins.Bas.MI.OT</v>
          </cell>
          <cell r="K98" t="str">
            <v>VolMAT</v>
          </cell>
          <cell r="L98" t="str">
            <v>Ins</v>
          </cell>
          <cell r="M98" t="str">
            <v>Bas</v>
          </cell>
          <cell r="N98" t="str">
            <v>MI</v>
          </cell>
          <cell r="O98" t="str">
            <v>OT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1.7500000000000002E-2</v>
          </cell>
          <cell r="AH98">
            <v>3.5000000000000003E-2</v>
          </cell>
          <cell r="AI98">
            <v>5.2500000000000005E-2</v>
          </cell>
          <cell r="AJ98">
            <v>7.0000000000000007E-2</v>
          </cell>
          <cell r="AK98">
            <v>5.2500000000000005E-2</v>
          </cell>
          <cell r="AL98">
            <v>3.5000000000000003E-2</v>
          </cell>
          <cell r="AM98">
            <v>1.7500000000000002E-2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T98">
            <v>0</v>
          </cell>
          <cell r="AU98">
            <v>0</v>
          </cell>
          <cell r="AW98">
            <v>36.19</v>
          </cell>
          <cell r="BA98">
            <v>61.52</v>
          </cell>
        </row>
        <row r="99">
          <cell r="J99" t="str">
            <v>VolMAT.Ins.Pre.HI.OT</v>
          </cell>
          <cell r="K99" t="str">
            <v>VolMAT</v>
          </cell>
          <cell r="L99" t="str">
            <v>Ins</v>
          </cell>
          <cell r="M99" t="str">
            <v>Pre</v>
          </cell>
          <cell r="N99" t="str">
            <v>HI</v>
          </cell>
          <cell r="O99" t="str">
            <v>OT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T99">
            <v>0</v>
          </cell>
          <cell r="AU99">
            <v>0</v>
          </cell>
          <cell r="AW99">
            <v>0</v>
          </cell>
          <cell r="BA99">
            <v>0</v>
          </cell>
        </row>
        <row r="100">
          <cell r="J100" t="str">
            <v>VolMAT.Ins.Pre.MI.OT</v>
          </cell>
          <cell r="K100" t="str">
            <v>VolMAT</v>
          </cell>
          <cell r="L100" t="str">
            <v>Ins</v>
          </cell>
          <cell r="M100" t="str">
            <v>Pre</v>
          </cell>
          <cell r="N100" t="str">
            <v>MI</v>
          </cell>
          <cell r="O100" t="str">
            <v>OT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T100">
            <v>0</v>
          </cell>
          <cell r="AU100">
            <v>0</v>
          </cell>
          <cell r="AW100">
            <v>0</v>
          </cell>
          <cell r="BA100">
            <v>0</v>
          </cell>
        </row>
        <row r="101">
          <cell r="J101" t="str">
            <v>VolMAT.Ins.Sol.HI.OT</v>
          </cell>
          <cell r="K101" t="str">
            <v>VolMAT</v>
          </cell>
          <cell r="L101" t="str">
            <v>Ins</v>
          </cell>
          <cell r="M101" t="str">
            <v>Sol</v>
          </cell>
          <cell r="N101" t="str">
            <v>HI</v>
          </cell>
          <cell r="O101" t="str">
            <v>OT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0.02</v>
          </cell>
          <cell r="AH101">
            <v>0.04</v>
          </cell>
          <cell r="AI101">
            <v>0.06</v>
          </cell>
          <cell r="AJ101">
            <v>0.08</v>
          </cell>
          <cell r="AK101">
            <v>0.06</v>
          </cell>
          <cell r="AL101">
            <v>3.9999999999999994E-2</v>
          </cell>
          <cell r="AM101">
            <v>1.9999999999999993E-2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T101">
            <v>0</v>
          </cell>
          <cell r="AU101">
            <v>0</v>
          </cell>
          <cell r="AW101">
            <v>26.92</v>
          </cell>
          <cell r="BA101">
            <v>22.37</v>
          </cell>
        </row>
        <row r="102">
          <cell r="J102" t="str">
            <v>VolMAT.Ins.Sol.MI.OT</v>
          </cell>
          <cell r="K102" t="str">
            <v>VolMAT</v>
          </cell>
          <cell r="L102" t="str">
            <v>Ins</v>
          </cell>
          <cell r="M102" t="str">
            <v>Sol</v>
          </cell>
          <cell r="N102" t="str">
            <v>MI</v>
          </cell>
          <cell r="O102" t="str">
            <v>OT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T102">
            <v>0</v>
          </cell>
          <cell r="AU102">
            <v>0</v>
          </cell>
          <cell r="AW102">
            <v>0</v>
          </cell>
          <cell r="BA102">
            <v>0</v>
          </cell>
        </row>
        <row r="103">
          <cell r="J103" t="str">
            <v>VolMAT.Ins.Sol.MI.SA.Afrezza</v>
          </cell>
          <cell r="K103" t="str">
            <v>VolMAT</v>
          </cell>
          <cell r="L103" t="str">
            <v>Ins</v>
          </cell>
          <cell r="M103" t="str">
            <v>Sol</v>
          </cell>
          <cell r="N103" t="str">
            <v>MI</v>
          </cell>
          <cell r="O103" t="str">
            <v>SA</v>
          </cell>
          <cell r="P103" t="str">
            <v>Afrezza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T103">
            <v>0</v>
          </cell>
          <cell r="AU103">
            <v>0</v>
          </cell>
          <cell r="AW103">
            <v>0</v>
          </cell>
          <cell r="BA103">
            <v>0</v>
          </cell>
        </row>
        <row r="104">
          <cell r="J104" t="str">
            <v>VALIDATION LINE (must = 0)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T104">
            <v>0</v>
          </cell>
          <cell r="AU104">
            <v>0</v>
          </cell>
        </row>
        <row r="106">
          <cell r="J106" t="str">
            <v>VolMAT.HRT-S.NN</v>
          </cell>
          <cell r="K106" t="str">
            <v>VolMAT</v>
          </cell>
          <cell r="L106" t="str">
            <v>HRT-S</v>
          </cell>
          <cell r="O106" t="str">
            <v>NN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 t="e">
            <v>#N/A</v>
          </cell>
          <cell r="AP106" t="e">
            <v>#N/A</v>
          </cell>
          <cell r="AQ106" t="e">
            <v>#N/A</v>
          </cell>
          <cell r="AR106" t="e">
            <v>#N/A</v>
          </cell>
          <cell r="AT106">
            <v>0</v>
          </cell>
          <cell r="AU106">
            <v>0</v>
          </cell>
          <cell r="AW106">
            <v>0</v>
          </cell>
          <cell r="BA106">
            <v>0</v>
          </cell>
        </row>
        <row r="107">
          <cell r="J107" t="str">
            <v>VolMAT.HRT-S</v>
          </cell>
          <cell r="K107" t="str">
            <v>VolMAT</v>
          </cell>
          <cell r="L107" t="str">
            <v>HRT-S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 t="e">
            <v>#N/A</v>
          </cell>
          <cell r="AP107" t="e">
            <v>#N/A</v>
          </cell>
          <cell r="AQ107" t="e">
            <v>#N/A</v>
          </cell>
          <cell r="AR107" t="e">
            <v>#N/A</v>
          </cell>
          <cell r="AT107">
            <v>0</v>
          </cell>
          <cell r="AU107">
            <v>0</v>
          </cell>
          <cell r="AW107">
            <v>0</v>
          </cell>
          <cell r="BA107">
            <v>0</v>
          </cell>
        </row>
        <row r="109">
          <cell r="J109" t="str">
            <v>VolMAT.GHT.NN</v>
          </cell>
          <cell r="K109" t="str">
            <v>VolMAT</v>
          </cell>
          <cell r="L109" t="str">
            <v>GHT</v>
          </cell>
          <cell r="O109" t="str">
            <v>NN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62500</v>
          </cell>
          <cell r="AH109">
            <v>125000</v>
          </cell>
          <cell r="AI109">
            <v>187500</v>
          </cell>
          <cell r="AJ109">
            <v>250000</v>
          </cell>
          <cell r="AK109">
            <v>258522.75</v>
          </cell>
          <cell r="AL109">
            <v>267045.5</v>
          </cell>
          <cell r="AM109">
            <v>275568.25</v>
          </cell>
          <cell r="AN109">
            <v>284091</v>
          </cell>
          <cell r="AO109">
            <v>213068.25</v>
          </cell>
          <cell r="AP109">
            <v>142045.5</v>
          </cell>
          <cell r="AQ109">
            <v>71022.75</v>
          </cell>
          <cell r="AR109">
            <v>0</v>
          </cell>
          <cell r="AT109">
            <v>0</v>
          </cell>
          <cell r="AU109">
            <v>0</v>
          </cell>
          <cell r="AW109">
            <v>185000</v>
          </cell>
          <cell r="BA109">
            <v>250000</v>
          </cell>
        </row>
        <row r="110">
          <cell r="J110" t="str">
            <v>VolMAT.GHT</v>
          </cell>
          <cell r="K110" t="str">
            <v>VolMAT</v>
          </cell>
          <cell r="L110" t="str">
            <v>GHT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380000</v>
          </cell>
          <cell r="AH110">
            <v>760000</v>
          </cell>
          <cell r="AI110">
            <v>1140000</v>
          </cell>
          <cell r="AJ110">
            <v>1520000</v>
          </cell>
          <cell r="AK110">
            <v>1522604.5</v>
          </cell>
          <cell r="AL110">
            <v>1525209</v>
          </cell>
          <cell r="AM110">
            <v>1527813.5</v>
          </cell>
          <cell r="AN110">
            <v>1530418</v>
          </cell>
          <cell r="AO110" t="e">
            <v>#N/A</v>
          </cell>
          <cell r="AP110" t="e">
            <v>#N/A</v>
          </cell>
          <cell r="AQ110" t="e">
            <v>#N/A</v>
          </cell>
          <cell r="AR110" t="e">
            <v>#N/A</v>
          </cell>
          <cell r="AT110">
            <v>0</v>
          </cell>
          <cell r="AU110">
            <v>0</v>
          </cell>
          <cell r="AW110">
            <v>1571000</v>
          </cell>
          <cell r="BA110">
            <v>1642930</v>
          </cell>
        </row>
        <row r="112">
          <cell r="J112" t="str">
            <v>CALCULATED KEY Figures</v>
          </cell>
        </row>
        <row r="113">
          <cell r="Q113">
            <v>2013</v>
          </cell>
          <cell r="R113">
            <v>2013</v>
          </cell>
          <cell r="S113">
            <v>2013</v>
          </cell>
          <cell r="T113">
            <v>2013</v>
          </cell>
          <cell r="U113">
            <v>2014</v>
          </cell>
          <cell r="V113">
            <v>2014</v>
          </cell>
          <cell r="W113">
            <v>2014</v>
          </cell>
          <cell r="X113">
            <v>2014</v>
          </cell>
          <cell r="Y113">
            <v>2015</v>
          </cell>
          <cell r="Z113">
            <v>2015</v>
          </cell>
          <cell r="AA113">
            <v>2015</v>
          </cell>
          <cell r="AB113">
            <v>2015</v>
          </cell>
          <cell r="AC113">
            <v>2016</v>
          </cell>
          <cell r="AD113">
            <v>2016</v>
          </cell>
          <cell r="AE113">
            <v>2016</v>
          </cell>
          <cell r="AF113">
            <v>2016</v>
          </cell>
          <cell r="AG113">
            <v>2017</v>
          </cell>
          <cell r="AH113">
            <v>2017</v>
          </cell>
          <cell r="AI113">
            <v>2017</v>
          </cell>
          <cell r="AJ113">
            <v>2017</v>
          </cell>
          <cell r="AK113">
            <v>2018</v>
          </cell>
          <cell r="AL113">
            <v>2018</v>
          </cell>
          <cell r="AM113">
            <v>2018</v>
          </cell>
          <cell r="AN113">
            <v>2018</v>
          </cell>
          <cell r="AO113">
            <v>2019</v>
          </cell>
          <cell r="AP113">
            <v>2019</v>
          </cell>
          <cell r="AQ113">
            <v>2019</v>
          </cell>
          <cell r="AR113">
            <v>2019</v>
          </cell>
          <cell r="AT113">
            <v>0</v>
          </cell>
          <cell r="AU113">
            <v>0</v>
          </cell>
          <cell r="AW113">
            <v>0</v>
          </cell>
          <cell r="BA113">
            <v>0</v>
          </cell>
        </row>
        <row r="114">
          <cell r="Q114" t="str">
            <v>Q1</v>
          </cell>
          <cell r="R114" t="str">
            <v>Q2</v>
          </cell>
          <cell r="S114" t="str">
            <v>Q3</v>
          </cell>
          <cell r="T114" t="str">
            <v>Q4</v>
          </cell>
          <cell r="U114" t="str">
            <v>Q1</v>
          </cell>
          <cell r="V114" t="str">
            <v>Q2</v>
          </cell>
          <cell r="W114" t="str">
            <v>Q3</v>
          </cell>
          <cell r="X114" t="str">
            <v>Q4</v>
          </cell>
          <cell r="Y114" t="str">
            <v>Q1</v>
          </cell>
          <cell r="Z114" t="str">
            <v>Q2</v>
          </cell>
          <cell r="AA114" t="str">
            <v>Q3</v>
          </cell>
          <cell r="AB114" t="str">
            <v>Q4</v>
          </cell>
          <cell r="AC114" t="str">
            <v>Q1</v>
          </cell>
          <cell r="AD114" t="str">
            <v>Q2</v>
          </cell>
          <cell r="AE114" t="str">
            <v>Q3</v>
          </cell>
          <cell r="AF114" t="str">
            <v>Q4</v>
          </cell>
          <cell r="AG114" t="str">
            <v>Q1</v>
          </cell>
          <cell r="AH114" t="str">
            <v>Q2</v>
          </cell>
          <cell r="AI114" t="str">
            <v>Q3</v>
          </cell>
          <cell r="AJ114" t="str">
            <v>Q4</v>
          </cell>
          <cell r="AK114" t="str">
            <v>Q1</v>
          </cell>
          <cell r="AL114" t="str">
            <v>Q2</v>
          </cell>
          <cell r="AM114" t="str">
            <v>Q3</v>
          </cell>
          <cell r="AN114" t="str">
            <v>Q4</v>
          </cell>
          <cell r="AO114" t="str">
            <v>Q1</v>
          </cell>
          <cell r="AP114" t="str">
            <v>Q2</v>
          </cell>
          <cell r="AQ114" t="str">
            <v>Q3</v>
          </cell>
          <cell r="AR114" t="str">
            <v>Q4</v>
          </cell>
          <cell r="AT114" t="str">
            <v>REA.LY</v>
          </cell>
          <cell r="AU114" t="str">
            <v>REA</v>
          </cell>
          <cell r="AW114" t="str">
            <v>LE16</v>
          </cell>
          <cell r="BA114" t="str">
            <v>AB17</v>
          </cell>
        </row>
        <row r="115">
          <cell r="J115" t="str">
            <v>ValMAT.Ins</v>
          </cell>
          <cell r="K115" t="str">
            <v>ValMAT</v>
          </cell>
          <cell r="L115" t="str">
            <v>Ins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4.8975000000000017</v>
          </cell>
          <cell r="AH115">
            <v>9.7950000000000035</v>
          </cell>
          <cell r="AI115">
            <v>14.692499999999999</v>
          </cell>
          <cell r="AJ115">
            <v>19.590000000000007</v>
          </cell>
          <cell r="AK115">
            <v>14.692499999999999</v>
          </cell>
          <cell r="AL115">
            <v>9.7950000000000035</v>
          </cell>
          <cell r="AM115">
            <v>4.8975000000000017</v>
          </cell>
          <cell r="AN115">
            <v>0</v>
          </cell>
          <cell r="AO115" t="e">
            <v>#REF!</v>
          </cell>
          <cell r="AP115" t="e">
            <v>#REF!</v>
          </cell>
          <cell r="AQ115" t="e">
            <v>#REF!</v>
          </cell>
          <cell r="AR115" t="e">
            <v>#REF!</v>
          </cell>
          <cell r="AT115">
            <v>0</v>
          </cell>
          <cell r="AU115">
            <v>0</v>
          </cell>
          <cell r="AW115">
            <v>453.04999999999995</v>
          </cell>
          <cell r="BA115">
            <v>538.34</v>
          </cell>
        </row>
        <row r="116">
          <cell r="J116" t="str">
            <v>ValMAT.Ins.NN</v>
          </cell>
          <cell r="K116" t="str">
            <v>ValMAT</v>
          </cell>
          <cell r="L116" t="str">
            <v>Ins</v>
          </cell>
          <cell r="O116" t="str">
            <v>NN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1.2850000000000001</v>
          </cell>
          <cell r="AH116">
            <v>2.5700000000000003</v>
          </cell>
          <cell r="AI116">
            <v>3.855</v>
          </cell>
          <cell r="AJ116">
            <v>5.1400000000000006</v>
          </cell>
          <cell r="AK116">
            <v>3.855</v>
          </cell>
          <cell r="AL116">
            <v>2.57</v>
          </cell>
          <cell r="AM116">
            <v>1.2849999999999997</v>
          </cell>
          <cell r="AN116">
            <v>0</v>
          </cell>
          <cell r="AO116" t="e">
            <v>#REF!</v>
          </cell>
          <cell r="AP116" t="e">
            <v>#REF!</v>
          </cell>
          <cell r="AQ116" t="e">
            <v>#REF!</v>
          </cell>
          <cell r="AR116" t="e">
            <v>#REF!</v>
          </cell>
          <cell r="AT116">
            <v>0</v>
          </cell>
          <cell r="AU116">
            <v>0</v>
          </cell>
          <cell r="AW116">
            <v>106.32</v>
          </cell>
          <cell r="BA116">
            <v>143.18</v>
          </cell>
        </row>
        <row r="117">
          <cell r="J117" t="str">
            <v>ValMAT.Ins.Bas.NN</v>
          </cell>
          <cell r="K117" t="str">
            <v>ValMAT</v>
          </cell>
          <cell r="L117" t="str">
            <v>Ins</v>
          </cell>
          <cell r="M117" t="str">
            <v>Bas</v>
          </cell>
          <cell r="O117" t="str">
            <v>NN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0.92749999999999999</v>
          </cell>
          <cell r="AH117">
            <v>1.855</v>
          </cell>
          <cell r="AI117">
            <v>2.7825000000000002</v>
          </cell>
          <cell r="AJ117">
            <v>3.71</v>
          </cell>
          <cell r="AK117">
            <v>2.7825000000000002</v>
          </cell>
          <cell r="AL117">
            <v>1.8549999999999998</v>
          </cell>
          <cell r="AM117">
            <v>0.92749999999999977</v>
          </cell>
          <cell r="AN117">
            <v>0</v>
          </cell>
          <cell r="AO117" t="e">
            <v>#REF!</v>
          </cell>
          <cell r="AP117" t="e">
            <v>#REF!</v>
          </cell>
          <cell r="AQ117" t="e">
            <v>#REF!</v>
          </cell>
          <cell r="AR117" t="e">
            <v>#REF!</v>
          </cell>
          <cell r="AT117">
            <v>0</v>
          </cell>
          <cell r="AU117">
            <v>0</v>
          </cell>
          <cell r="AW117">
            <v>82.85</v>
          </cell>
          <cell r="BA117">
            <v>113.97</v>
          </cell>
        </row>
        <row r="118">
          <cell r="J118" t="str">
            <v>ValMAT.Ins.Pre.NN</v>
          </cell>
          <cell r="K118" t="str">
            <v>ValMAT</v>
          </cell>
          <cell r="L118" t="str">
            <v>Ins</v>
          </cell>
          <cell r="M118" t="str">
            <v>Pre</v>
          </cell>
          <cell r="O118" t="str">
            <v>NN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2.2499999999999999E-2</v>
          </cell>
          <cell r="AH118">
            <v>4.4999999999999998E-2</v>
          </cell>
          <cell r="AI118">
            <v>6.7500000000000004E-2</v>
          </cell>
          <cell r="AJ118">
            <v>0.09</v>
          </cell>
          <cell r="AK118">
            <v>6.7500000000000004E-2</v>
          </cell>
          <cell r="AL118">
            <v>4.4999999999999991E-2</v>
          </cell>
          <cell r="AM118">
            <v>2.2499999999999992E-2</v>
          </cell>
          <cell r="AN118">
            <v>0</v>
          </cell>
          <cell r="AO118" t="e">
            <v>#N/A</v>
          </cell>
          <cell r="AP118" t="e">
            <v>#N/A</v>
          </cell>
          <cell r="AQ118" t="e">
            <v>#N/A</v>
          </cell>
          <cell r="AR118" t="e">
            <v>#N/A</v>
          </cell>
          <cell r="AT118">
            <v>0</v>
          </cell>
          <cell r="AU118">
            <v>0</v>
          </cell>
          <cell r="AW118">
            <v>0.16999999999999998</v>
          </cell>
          <cell r="BA118">
            <v>0</v>
          </cell>
        </row>
        <row r="119">
          <cell r="J119" t="str">
            <v>ValMAT.Ins.Sol.NN</v>
          </cell>
          <cell r="K119" t="str">
            <v>ValMAT</v>
          </cell>
          <cell r="L119" t="str">
            <v>Ins</v>
          </cell>
          <cell r="M119" t="str">
            <v>Sol</v>
          </cell>
          <cell r="O119" t="str">
            <v>NN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0.33500000000000002</v>
          </cell>
          <cell r="AH119">
            <v>0.67</v>
          </cell>
          <cell r="AI119">
            <v>1.0050000000000001</v>
          </cell>
          <cell r="AJ119">
            <v>1.34</v>
          </cell>
          <cell r="AK119">
            <v>1.0050000000000001</v>
          </cell>
          <cell r="AL119">
            <v>0.67</v>
          </cell>
          <cell r="AM119">
            <v>0.33500000000000002</v>
          </cell>
          <cell r="AN119">
            <v>0</v>
          </cell>
          <cell r="AO119" t="e">
            <v>#REF!</v>
          </cell>
          <cell r="AP119" t="e">
            <v>#REF!</v>
          </cell>
          <cell r="AQ119" t="e">
            <v>#REF!</v>
          </cell>
          <cell r="AR119" t="e">
            <v>#REF!</v>
          </cell>
          <cell r="AT119">
            <v>0</v>
          </cell>
          <cell r="AU119">
            <v>0</v>
          </cell>
          <cell r="AW119">
            <v>23.299999999999997</v>
          </cell>
          <cell r="BA119">
            <v>29.21</v>
          </cell>
        </row>
        <row r="120">
          <cell r="J120" t="str">
            <v>ValMAT.Ins.Bas.SA</v>
          </cell>
          <cell r="K120" t="str">
            <v>ValMAT</v>
          </cell>
          <cell r="L120" t="str">
            <v>Ins</v>
          </cell>
          <cell r="M120" t="str">
            <v>Bas</v>
          </cell>
          <cell r="O120" t="str">
            <v>SA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2.2349999999999999</v>
          </cell>
          <cell r="AH120">
            <v>4.47</v>
          </cell>
          <cell r="AI120">
            <v>6.7049999999999992</v>
          </cell>
          <cell r="AJ120">
            <v>8.94</v>
          </cell>
          <cell r="AK120">
            <v>6.7049999999999992</v>
          </cell>
          <cell r="AL120">
            <v>4.47</v>
          </cell>
          <cell r="AM120">
            <v>2.2349999999999999</v>
          </cell>
          <cell r="AN120">
            <v>0</v>
          </cell>
          <cell r="AO120" t="e">
            <v>#REF!</v>
          </cell>
          <cell r="AP120" t="e">
            <v>#REF!</v>
          </cell>
          <cell r="AQ120" t="e">
            <v>#REF!</v>
          </cell>
          <cell r="AR120" t="e">
            <v>#REF!</v>
          </cell>
          <cell r="AT120">
            <v>0</v>
          </cell>
          <cell r="AU120">
            <v>0</v>
          </cell>
          <cell r="AW120">
            <v>245.78</v>
          </cell>
          <cell r="BA120">
            <v>265.22000000000003</v>
          </cell>
        </row>
        <row r="121">
          <cell r="J121" t="str">
            <v>ValMAT.Ins.Pre.SA</v>
          </cell>
          <cell r="K121" t="str">
            <v>ValMAT</v>
          </cell>
          <cell r="L121" t="str">
            <v>Ins</v>
          </cell>
          <cell r="M121" t="str">
            <v>Pre</v>
          </cell>
          <cell r="O121" t="str">
            <v>SA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T121">
            <v>0</v>
          </cell>
          <cell r="AU121">
            <v>0</v>
          </cell>
          <cell r="AW121">
            <v>0</v>
          </cell>
          <cell r="BA121">
            <v>0</v>
          </cell>
        </row>
        <row r="122">
          <cell r="J122" t="str">
            <v>ValMAT.Ins.Sol.SA</v>
          </cell>
          <cell r="K122" t="str">
            <v>ValMAT</v>
          </cell>
          <cell r="L122" t="str">
            <v>Ins</v>
          </cell>
          <cell r="M122" t="str">
            <v>Sol</v>
          </cell>
          <cell r="O122" t="str">
            <v>SA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0.66749999999999998</v>
          </cell>
          <cell r="AH122">
            <v>1.335</v>
          </cell>
          <cell r="AI122">
            <v>2.0024999999999999</v>
          </cell>
          <cell r="AJ122">
            <v>2.67</v>
          </cell>
          <cell r="AK122">
            <v>2.0024999999999999</v>
          </cell>
          <cell r="AL122">
            <v>1.335</v>
          </cell>
          <cell r="AM122">
            <v>0.66749999999999998</v>
          </cell>
          <cell r="AN122">
            <v>0</v>
          </cell>
          <cell r="AO122" t="e">
            <v>#REF!</v>
          </cell>
          <cell r="AP122" t="e">
            <v>#REF!</v>
          </cell>
          <cell r="AQ122" t="e">
            <v>#REF!</v>
          </cell>
          <cell r="AR122" t="e">
            <v>#REF!</v>
          </cell>
          <cell r="AT122">
            <v>0</v>
          </cell>
          <cell r="AU122">
            <v>0</v>
          </cell>
          <cell r="AW122">
            <v>57.34</v>
          </cell>
          <cell r="BA122">
            <v>65.599999999999994</v>
          </cell>
        </row>
        <row r="123">
          <cell r="J123" t="str">
            <v>ValMAT.Ins.Bas.EL</v>
          </cell>
          <cell r="K123" t="str">
            <v>ValMAT</v>
          </cell>
          <cell r="L123" t="str">
            <v>Ins</v>
          </cell>
          <cell r="M123" t="str">
            <v>Bas</v>
          </cell>
          <cell r="O123" t="str">
            <v>EL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0.37</v>
          </cell>
          <cell r="AH123">
            <v>0.74</v>
          </cell>
          <cell r="AI123">
            <v>1.1100000000000001</v>
          </cell>
          <cell r="AJ123">
            <v>1.48</v>
          </cell>
          <cell r="AK123">
            <v>1.1100000000000001</v>
          </cell>
          <cell r="AL123">
            <v>0.7400000000000001</v>
          </cell>
          <cell r="AM123">
            <v>0.37000000000000011</v>
          </cell>
          <cell r="AN123">
            <v>0</v>
          </cell>
          <cell r="AO123" t="e">
            <v>#REF!</v>
          </cell>
          <cell r="AP123" t="e">
            <v>#REF!</v>
          </cell>
          <cell r="AQ123" t="e">
            <v>#REF!</v>
          </cell>
          <cell r="AR123" t="e">
            <v>#REF!</v>
          </cell>
          <cell r="AT123">
            <v>0</v>
          </cell>
          <cell r="AU123">
            <v>0</v>
          </cell>
          <cell r="AW123">
            <v>18.02</v>
          </cell>
          <cell r="BA123">
            <v>31.73</v>
          </cell>
        </row>
        <row r="124">
          <cell r="J124" t="str">
            <v>ValMAT.Ins.Pre.EL</v>
          </cell>
          <cell r="K124" t="str">
            <v>ValMAT</v>
          </cell>
          <cell r="L124" t="str">
            <v>Ins</v>
          </cell>
          <cell r="M124" t="str">
            <v>Pre</v>
          </cell>
          <cell r="O124" t="str">
            <v>EL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5.5E-2</v>
          </cell>
          <cell r="AH124">
            <v>0.11</v>
          </cell>
          <cell r="AI124">
            <v>0.16500000000000001</v>
          </cell>
          <cell r="AJ124">
            <v>0.22</v>
          </cell>
          <cell r="AK124">
            <v>0.16500000000000001</v>
          </cell>
          <cell r="AL124">
            <v>0.11000000000000001</v>
          </cell>
          <cell r="AM124">
            <v>5.5000000000000007E-2</v>
          </cell>
          <cell r="AN124">
            <v>0</v>
          </cell>
          <cell r="AO124" t="e">
            <v>#N/A</v>
          </cell>
          <cell r="AP124" t="e">
            <v>#N/A</v>
          </cell>
          <cell r="AQ124" t="e">
            <v>#N/A</v>
          </cell>
          <cell r="AR124" t="e">
            <v>#N/A</v>
          </cell>
          <cell r="AT124">
            <v>0</v>
          </cell>
          <cell r="AU124">
            <v>0</v>
          </cell>
          <cell r="AW124">
            <v>1.1000000000000001</v>
          </cell>
          <cell r="BA124">
            <v>1.1599999999999999</v>
          </cell>
        </row>
        <row r="125">
          <cell r="J125" t="str">
            <v>ValMAT.Ins.Sol.EL</v>
          </cell>
          <cell r="K125" t="str">
            <v>ValMAT</v>
          </cell>
          <cell r="L125" t="str">
            <v>Ins</v>
          </cell>
          <cell r="M125" t="str">
            <v>Sol</v>
          </cell>
          <cell r="O125" t="str">
            <v>EL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0.28250000000000003</v>
          </cell>
          <cell r="AH125">
            <v>0.56500000000000006</v>
          </cell>
          <cell r="AI125">
            <v>0.84749999999999992</v>
          </cell>
          <cell r="AJ125">
            <v>1.1300000000000001</v>
          </cell>
          <cell r="AK125">
            <v>0.84749999999999992</v>
          </cell>
          <cell r="AL125">
            <v>0.56499999999999995</v>
          </cell>
          <cell r="AM125">
            <v>0.28249999999999992</v>
          </cell>
          <cell r="AN125">
            <v>0</v>
          </cell>
          <cell r="AO125" t="e">
            <v>#REF!</v>
          </cell>
          <cell r="AP125" t="e">
            <v>#REF!</v>
          </cell>
          <cell r="AQ125" t="e">
            <v>#REF!</v>
          </cell>
          <cell r="AR125" t="e">
            <v>#REF!</v>
          </cell>
          <cell r="AT125">
            <v>0</v>
          </cell>
          <cell r="AU125">
            <v>0</v>
          </cell>
          <cell r="AW125">
            <v>17.16</v>
          </cell>
          <cell r="BA125">
            <v>19.740000000000002</v>
          </cell>
        </row>
        <row r="126">
          <cell r="J126" t="str">
            <v>ValMAT.Ins.SA</v>
          </cell>
          <cell r="K126" t="str">
            <v>ValMAT</v>
          </cell>
          <cell r="L126" t="str">
            <v>Ins</v>
          </cell>
          <cell r="O126" t="str">
            <v>SA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2.9024999999999999</v>
          </cell>
          <cell r="AH126">
            <v>5.8049999999999997</v>
          </cell>
          <cell r="AI126">
            <v>8.7074999999999996</v>
          </cell>
          <cell r="AJ126">
            <v>11.61</v>
          </cell>
          <cell r="AK126">
            <v>8.7074999999999996</v>
          </cell>
          <cell r="AL126">
            <v>5.8049999999999997</v>
          </cell>
          <cell r="AM126">
            <v>2.9024999999999999</v>
          </cell>
          <cell r="AN126">
            <v>0</v>
          </cell>
          <cell r="AO126" t="e">
            <v>#REF!</v>
          </cell>
          <cell r="AP126" t="e">
            <v>#REF!</v>
          </cell>
          <cell r="AQ126" t="e">
            <v>#REF!</v>
          </cell>
          <cell r="AR126" t="e">
            <v>#REF!</v>
          </cell>
          <cell r="AT126">
            <v>0</v>
          </cell>
          <cell r="AU126">
            <v>0</v>
          </cell>
          <cell r="AW126">
            <v>303.12</v>
          </cell>
          <cell r="BA126">
            <v>330.82000000000005</v>
          </cell>
        </row>
        <row r="127">
          <cell r="J127" t="str">
            <v>ValMAT.Ins.EL</v>
          </cell>
          <cell r="K127" t="str">
            <v>ValMAT</v>
          </cell>
          <cell r="L127" t="str">
            <v>Ins</v>
          </cell>
          <cell r="O127" t="str">
            <v>EL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0.70750000000000002</v>
          </cell>
          <cell r="AH127">
            <v>1.415</v>
          </cell>
          <cell r="AI127">
            <v>2.1225000000000005</v>
          </cell>
          <cell r="AJ127">
            <v>2.83</v>
          </cell>
          <cell r="AK127">
            <v>2.1225000000000005</v>
          </cell>
          <cell r="AL127">
            <v>1.415</v>
          </cell>
          <cell r="AM127">
            <v>0.70750000000000002</v>
          </cell>
          <cell r="AN127">
            <v>0</v>
          </cell>
          <cell r="AO127" t="e">
            <v>#N/A</v>
          </cell>
          <cell r="AP127" t="e">
            <v>#N/A</v>
          </cell>
          <cell r="AQ127" t="e">
            <v>#N/A</v>
          </cell>
          <cell r="AR127" t="e">
            <v>#N/A</v>
          </cell>
          <cell r="AT127">
            <v>0</v>
          </cell>
          <cell r="AU127">
            <v>0</v>
          </cell>
          <cell r="AW127">
            <v>36.28</v>
          </cell>
          <cell r="BA127">
            <v>52.63</v>
          </cell>
        </row>
        <row r="128">
          <cell r="J128" t="str">
            <v>ValMAT.Ins.OT</v>
          </cell>
          <cell r="K128" t="str">
            <v>ValMAT</v>
          </cell>
          <cell r="L128" t="str">
            <v>Ins</v>
          </cell>
          <cell r="O128" t="str">
            <v>OT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2.5000000000000001E-3</v>
          </cell>
          <cell r="AH128">
            <v>5.0000000000000001E-3</v>
          </cell>
          <cell r="AI128">
            <v>7.4999999999999997E-3</v>
          </cell>
          <cell r="AJ128">
            <v>0.01</v>
          </cell>
          <cell r="AK128">
            <v>7.4999999999999997E-3</v>
          </cell>
          <cell r="AL128">
            <v>4.9999999999999992E-3</v>
          </cell>
          <cell r="AM128">
            <v>2.4999999999999992E-3</v>
          </cell>
          <cell r="AN128">
            <v>0</v>
          </cell>
          <cell r="AO128" t="e">
            <v>#REF!</v>
          </cell>
          <cell r="AP128" t="e">
            <v>#REF!</v>
          </cell>
          <cell r="AQ128" t="e">
            <v>#REF!</v>
          </cell>
          <cell r="AR128" t="e">
            <v>#REF!</v>
          </cell>
          <cell r="AT128">
            <v>0</v>
          </cell>
          <cell r="AU128">
            <v>0</v>
          </cell>
          <cell r="AW128">
            <v>7.33</v>
          </cell>
          <cell r="BA128">
            <v>11.709999999999999</v>
          </cell>
        </row>
        <row r="129">
          <cell r="J129" t="str">
            <v>ValMAT.Ins.NG</v>
          </cell>
          <cell r="K129" t="str">
            <v>ValMAT</v>
          </cell>
          <cell r="L129" t="str">
            <v>Ins</v>
          </cell>
          <cell r="N129" t="str">
            <v>NG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0.53749999999999998</v>
          </cell>
          <cell r="AH129">
            <v>1.075</v>
          </cell>
          <cell r="AI129">
            <v>1.6125</v>
          </cell>
          <cell r="AJ129">
            <v>2.15</v>
          </cell>
          <cell r="AK129">
            <v>1.6125</v>
          </cell>
          <cell r="AL129">
            <v>1.075</v>
          </cell>
          <cell r="AM129">
            <v>0.53749999999999998</v>
          </cell>
          <cell r="AN129">
            <v>0</v>
          </cell>
          <cell r="AO129" t="e">
            <v>#REF!</v>
          </cell>
          <cell r="AP129" t="e">
            <v>#REF!</v>
          </cell>
          <cell r="AQ129" t="e">
            <v>#REF!</v>
          </cell>
          <cell r="AR129" t="e">
            <v>#REF!</v>
          </cell>
          <cell r="AT129">
            <v>0</v>
          </cell>
          <cell r="AU129">
            <v>0</v>
          </cell>
          <cell r="AW129">
            <v>39.450000000000003</v>
          </cell>
          <cell r="BA129">
            <v>73.03</v>
          </cell>
        </row>
        <row r="130">
          <cell r="J130" t="str">
            <v>ValMAT.Ins.FC</v>
          </cell>
          <cell r="K130" t="str">
            <v>ValMAT</v>
          </cell>
          <cell r="L130" t="str">
            <v>Ins</v>
          </cell>
          <cell r="N130" t="str">
            <v>FC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 t="e">
            <v>#REF!</v>
          </cell>
          <cell r="AP130" t="e">
            <v>#REF!</v>
          </cell>
          <cell r="AQ130" t="e">
            <v>#REF!</v>
          </cell>
          <cell r="AR130" t="e">
            <v>#REF!</v>
          </cell>
          <cell r="AT130">
            <v>0</v>
          </cell>
          <cell r="AU130">
            <v>0</v>
          </cell>
          <cell r="AW130">
            <v>0</v>
          </cell>
          <cell r="BA130">
            <v>0</v>
          </cell>
        </row>
        <row r="131">
          <cell r="J131" t="str">
            <v>ValMAT.Ins.MI</v>
          </cell>
          <cell r="K131" t="str">
            <v>ValMAT</v>
          </cell>
          <cell r="L131" t="str">
            <v>Ins</v>
          </cell>
          <cell r="N131" t="str">
            <v>MI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4.0575000000000001</v>
          </cell>
          <cell r="AH131">
            <v>8.1150000000000002</v>
          </cell>
          <cell r="AI131">
            <v>12.172499999999998</v>
          </cell>
          <cell r="AJ131">
            <v>16.23</v>
          </cell>
          <cell r="AK131">
            <v>12.172499999999998</v>
          </cell>
          <cell r="AL131">
            <v>8.1150000000000002</v>
          </cell>
          <cell r="AM131">
            <v>4.0575000000000001</v>
          </cell>
          <cell r="AN131">
            <v>0</v>
          </cell>
          <cell r="AO131" t="e">
            <v>#REF!</v>
          </cell>
          <cell r="AP131" t="e">
            <v>#REF!</v>
          </cell>
          <cell r="AQ131" t="e">
            <v>#REF!</v>
          </cell>
          <cell r="AR131" t="e">
            <v>#REF!</v>
          </cell>
          <cell r="AT131">
            <v>0</v>
          </cell>
          <cell r="AU131">
            <v>0</v>
          </cell>
          <cell r="AW131">
            <v>396.17000000000007</v>
          </cell>
          <cell r="BA131">
            <v>447.52000000000004</v>
          </cell>
        </row>
        <row r="132">
          <cell r="J132" t="str">
            <v>ValMAT.Ins.HI</v>
          </cell>
          <cell r="K132" t="str">
            <v>ValMAT</v>
          </cell>
          <cell r="L132" t="str">
            <v>Ins</v>
          </cell>
          <cell r="N132" t="str">
            <v>HI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0.30250000000000005</v>
          </cell>
          <cell r="AH132">
            <v>0.60500000000000009</v>
          </cell>
          <cell r="AI132">
            <v>0.90749999999999997</v>
          </cell>
          <cell r="AJ132">
            <v>1.2100000000000002</v>
          </cell>
          <cell r="AK132">
            <v>0.90749999999999997</v>
          </cell>
          <cell r="AL132">
            <v>0.6050000000000002</v>
          </cell>
          <cell r="AM132">
            <v>0.3025000000000001</v>
          </cell>
          <cell r="AN132">
            <v>0</v>
          </cell>
          <cell r="AO132" t="e">
            <v>#REF!</v>
          </cell>
          <cell r="AP132" t="e">
            <v>#REF!</v>
          </cell>
          <cell r="AQ132" t="e">
            <v>#REF!</v>
          </cell>
          <cell r="AR132" t="e">
            <v>#REF!</v>
          </cell>
          <cell r="AT132">
            <v>0</v>
          </cell>
          <cell r="AU132">
            <v>0</v>
          </cell>
          <cell r="AW132">
            <v>17.43</v>
          </cell>
          <cell r="BA132">
            <v>17.79</v>
          </cell>
        </row>
        <row r="133">
          <cell r="J133" t="str">
            <v>ValMAT.Ins.NG.NN</v>
          </cell>
          <cell r="K133" t="str">
            <v>ValMAT</v>
          </cell>
          <cell r="L133" t="str">
            <v>Ins</v>
          </cell>
          <cell r="N133" t="str">
            <v>NG</v>
          </cell>
          <cell r="O133" t="str">
            <v>NN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0.5</v>
          </cell>
          <cell r="AH133">
            <v>1</v>
          </cell>
          <cell r="AI133">
            <v>1.5</v>
          </cell>
          <cell r="AJ133">
            <v>2</v>
          </cell>
          <cell r="AK133">
            <v>1.5</v>
          </cell>
          <cell r="AL133">
            <v>1</v>
          </cell>
          <cell r="AM133">
            <v>0.5</v>
          </cell>
          <cell r="AN133">
            <v>0</v>
          </cell>
          <cell r="AO133" t="e">
            <v>#REF!</v>
          </cell>
          <cell r="AP133" t="e">
            <v>#REF!</v>
          </cell>
          <cell r="AQ133" t="e">
            <v>#REF!</v>
          </cell>
          <cell r="AR133" t="e">
            <v>#REF!</v>
          </cell>
          <cell r="AT133">
            <v>0</v>
          </cell>
          <cell r="AU133">
            <v>0</v>
          </cell>
          <cell r="AW133">
            <v>27.75</v>
          </cell>
          <cell r="BA133">
            <v>51.33</v>
          </cell>
        </row>
        <row r="134">
          <cell r="J134" t="str">
            <v>ValMAT.Ins.FC.NN</v>
          </cell>
          <cell r="K134" t="str">
            <v>ValMAT</v>
          </cell>
          <cell r="L134" t="str">
            <v>Ins</v>
          </cell>
          <cell r="N134" t="str">
            <v>FC</v>
          </cell>
          <cell r="O134" t="str">
            <v>NN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 t="e">
            <v>#REF!</v>
          </cell>
          <cell r="AP134" t="e">
            <v>#REF!</v>
          </cell>
          <cell r="AQ134" t="e">
            <v>#REF!</v>
          </cell>
          <cell r="AR134" t="e">
            <v>#REF!</v>
          </cell>
          <cell r="AT134">
            <v>0</v>
          </cell>
          <cell r="AU134">
            <v>0</v>
          </cell>
          <cell r="AW134">
            <v>0</v>
          </cell>
          <cell r="BA134">
            <v>0</v>
          </cell>
        </row>
        <row r="135">
          <cell r="J135" t="str">
            <v>ValMAT.Ins.MI.NN</v>
          </cell>
          <cell r="K135" t="str">
            <v>ValMAT</v>
          </cell>
          <cell r="L135" t="str">
            <v>Ins</v>
          </cell>
          <cell r="N135" t="str">
            <v>MI</v>
          </cell>
          <cell r="O135" t="str">
            <v>NN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0.7</v>
          </cell>
          <cell r="AH135">
            <v>1.4</v>
          </cell>
          <cell r="AI135">
            <v>2.1</v>
          </cell>
          <cell r="AJ135">
            <v>2.8</v>
          </cell>
          <cell r="AK135">
            <v>2.1</v>
          </cell>
          <cell r="AL135">
            <v>1.4</v>
          </cell>
          <cell r="AM135">
            <v>0.7</v>
          </cell>
          <cell r="AN135">
            <v>0</v>
          </cell>
          <cell r="AO135" t="e">
            <v>#REF!</v>
          </cell>
          <cell r="AP135" t="e">
            <v>#REF!</v>
          </cell>
          <cell r="AQ135" t="e">
            <v>#REF!</v>
          </cell>
          <cell r="AR135" t="e">
            <v>#REF!</v>
          </cell>
          <cell r="AT135">
            <v>0</v>
          </cell>
          <cell r="AU135">
            <v>0</v>
          </cell>
          <cell r="AW135">
            <v>68.19</v>
          </cell>
          <cell r="BA135">
            <v>80.739999999999995</v>
          </cell>
        </row>
        <row r="136">
          <cell r="J136" t="str">
            <v>ValMAT.Ins.HI.NN</v>
          </cell>
          <cell r="K136" t="str">
            <v>ValMAT</v>
          </cell>
          <cell r="L136" t="str">
            <v>Ins</v>
          </cell>
          <cell r="N136" t="str">
            <v>HI</v>
          </cell>
          <cell r="O136" t="str">
            <v>NN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8.4999999999999992E-2</v>
          </cell>
          <cell r="AH136">
            <v>0.16999999999999998</v>
          </cell>
          <cell r="AI136">
            <v>0.255</v>
          </cell>
          <cell r="AJ136">
            <v>0.33999999999999997</v>
          </cell>
          <cell r="AK136">
            <v>0.255</v>
          </cell>
          <cell r="AL136">
            <v>0.16999999999999998</v>
          </cell>
          <cell r="AM136">
            <v>8.4999999999999964E-2</v>
          </cell>
          <cell r="AN136">
            <v>0</v>
          </cell>
          <cell r="AO136" t="e">
            <v>#REF!</v>
          </cell>
          <cell r="AP136" t="e">
            <v>#REF!</v>
          </cell>
          <cell r="AQ136" t="e">
            <v>#REF!</v>
          </cell>
          <cell r="AR136" t="e">
            <v>#REF!</v>
          </cell>
          <cell r="AT136">
            <v>0</v>
          </cell>
          <cell r="AU136">
            <v>0</v>
          </cell>
          <cell r="AW136">
            <v>10.379999999999999</v>
          </cell>
          <cell r="BA136">
            <v>11.11</v>
          </cell>
        </row>
        <row r="137">
          <cell r="J137" t="str">
            <v>ValMAT.Ins.Bas</v>
          </cell>
          <cell r="K137" t="str">
            <v>ValMAT</v>
          </cell>
          <cell r="L137" t="str">
            <v>Ins</v>
          </cell>
          <cell r="M137" t="str">
            <v>Bas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3.5350000000000001</v>
          </cell>
          <cell r="AH137">
            <v>7.07</v>
          </cell>
          <cell r="AI137">
            <v>10.605</v>
          </cell>
          <cell r="AJ137">
            <v>14.14</v>
          </cell>
          <cell r="AK137">
            <v>10.605</v>
          </cell>
          <cell r="AL137">
            <v>7.0699999999999994</v>
          </cell>
          <cell r="AM137">
            <v>3.5349999999999997</v>
          </cell>
          <cell r="AN137">
            <v>0</v>
          </cell>
          <cell r="AO137" t="e">
            <v>#REF!</v>
          </cell>
          <cell r="AP137" t="e">
            <v>#REF!</v>
          </cell>
          <cell r="AQ137" t="e">
            <v>#REF!</v>
          </cell>
          <cell r="AR137" t="e">
            <v>#REF!</v>
          </cell>
          <cell r="AT137">
            <v>0</v>
          </cell>
          <cell r="AU137">
            <v>0</v>
          </cell>
          <cell r="AW137">
            <v>353.59000000000003</v>
          </cell>
          <cell r="BA137">
            <v>422.29</v>
          </cell>
        </row>
        <row r="138">
          <cell r="J138" t="str">
            <v>ValMAT.Ins.Pre</v>
          </cell>
          <cell r="K138" t="str">
            <v>ValMAT</v>
          </cell>
          <cell r="L138" t="str">
            <v>Ins</v>
          </cell>
          <cell r="M138" t="str">
            <v>Pre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7.7499999999999999E-2</v>
          </cell>
          <cell r="AH138">
            <v>0.155</v>
          </cell>
          <cell r="AI138">
            <v>0.23250000000000001</v>
          </cell>
          <cell r="AJ138">
            <v>0.31</v>
          </cell>
          <cell r="AK138">
            <v>0.23250000000000001</v>
          </cell>
          <cell r="AL138">
            <v>0.155</v>
          </cell>
          <cell r="AM138">
            <v>7.7499999999999999E-2</v>
          </cell>
          <cell r="AN138">
            <v>0</v>
          </cell>
          <cell r="AO138" t="e">
            <v>#N/A</v>
          </cell>
          <cell r="AP138" t="e">
            <v>#N/A</v>
          </cell>
          <cell r="AQ138" t="e">
            <v>#N/A</v>
          </cell>
          <cell r="AR138" t="e">
            <v>#N/A</v>
          </cell>
          <cell r="AT138">
            <v>0</v>
          </cell>
          <cell r="AU138">
            <v>0</v>
          </cell>
          <cell r="AW138">
            <v>1.27</v>
          </cell>
          <cell r="BA138">
            <v>1.1599999999999999</v>
          </cell>
        </row>
        <row r="139">
          <cell r="J139" t="str">
            <v>ValMAT.Ins.Sol</v>
          </cell>
          <cell r="K139" t="str">
            <v>ValMAT</v>
          </cell>
          <cell r="L139" t="str">
            <v>Ins</v>
          </cell>
          <cell r="M139" t="str">
            <v>Sol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1.2849999999999999</v>
          </cell>
          <cell r="AH139">
            <v>2.57</v>
          </cell>
          <cell r="AI139">
            <v>3.8550000000000004</v>
          </cell>
          <cell r="AJ139">
            <v>5.14</v>
          </cell>
          <cell r="AK139">
            <v>3.8550000000000004</v>
          </cell>
          <cell r="AL139">
            <v>2.5699999999999994</v>
          </cell>
          <cell r="AM139">
            <v>1.2849999999999997</v>
          </cell>
          <cell r="AN139">
            <v>0</v>
          </cell>
          <cell r="AO139" t="e">
            <v>#REF!</v>
          </cell>
          <cell r="AP139" t="e">
            <v>#REF!</v>
          </cell>
          <cell r="AQ139" t="e">
            <v>#REF!</v>
          </cell>
          <cell r="AR139" t="e">
            <v>#REF!</v>
          </cell>
          <cell r="AT139">
            <v>0</v>
          </cell>
          <cell r="AU139">
            <v>0</v>
          </cell>
          <cell r="AW139">
            <v>98.19</v>
          </cell>
          <cell r="BA139">
            <v>114.89</v>
          </cell>
        </row>
        <row r="140">
          <cell r="J140" t="str">
            <v>ValMAT.Ins.Bas.MI</v>
          </cell>
          <cell r="K140" t="str">
            <v>ValMAT</v>
          </cell>
          <cell r="L140" t="str">
            <v>Ins</v>
          </cell>
          <cell r="M140" t="str">
            <v>Bas</v>
          </cell>
          <cell r="N140" t="str">
            <v>MI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2.7549999999999999</v>
          </cell>
          <cell r="AH140">
            <v>5.51</v>
          </cell>
          <cell r="AI140">
            <v>8.2650000000000006</v>
          </cell>
          <cell r="AJ140">
            <v>11.02</v>
          </cell>
          <cell r="AK140">
            <v>8.2650000000000006</v>
          </cell>
          <cell r="AL140">
            <v>5.51</v>
          </cell>
          <cell r="AM140">
            <v>2.7549999999999999</v>
          </cell>
          <cell r="AN140">
            <v>0</v>
          </cell>
          <cell r="AO140" t="e">
            <v>#REF!</v>
          </cell>
          <cell r="AP140" t="e">
            <v>#REF!</v>
          </cell>
          <cell r="AQ140" t="e">
            <v>#REF!</v>
          </cell>
          <cell r="AR140" t="e">
            <v>#REF!</v>
          </cell>
          <cell r="AT140">
            <v>0</v>
          </cell>
          <cell r="AU140">
            <v>0</v>
          </cell>
          <cell r="AW140">
            <v>300.90000000000009</v>
          </cell>
          <cell r="BA140">
            <v>335.57000000000005</v>
          </cell>
        </row>
        <row r="141">
          <cell r="J141" t="str">
            <v>ValMAT.Ins.Pre.MI</v>
          </cell>
          <cell r="K141" t="str">
            <v>ValMAT</v>
          </cell>
          <cell r="L141" t="str">
            <v>Ins</v>
          </cell>
          <cell r="M141" t="str">
            <v>Pre</v>
          </cell>
          <cell r="N141" t="str">
            <v>MI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0.05</v>
          </cell>
          <cell r="AH141">
            <v>0.1</v>
          </cell>
          <cell r="AI141">
            <v>0.15</v>
          </cell>
          <cell r="AJ141">
            <v>0.2</v>
          </cell>
          <cell r="AK141">
            <v>0.15</v>
          </cell>
          <cell r="AL141">
            <v>9.9999999999999992E-2</v>
          </cell>
          <cell r="AM141">
            <v>4.9999999999999989E-2</v>
          </cell>
          <cell r="AN141">
            <v>0</v>
          </cell>
          <cell r="AO141" t="e">
            <v>#N/A</v>
          </cell>
          <cell r="AP141" t="e">
            <v>#N/A</v>
          </cell>
          <cell r="AQ141" t="e">
            <v>#N/A</v>
          </cell>
          <cell r="AR141" t="e">
            <v>#N/A</v>
          </cell>
          <cell r="AT141">
            <v>0</v>
          </cell>
          <cell r="AU141">
            <v>0</v>
          </cell>
          <cell r="AW141">
            <v>0.92</v>
          </cell>
          <cell r="BA141">
            <v>0.84</v>
          </cell>
        </row>
        <row r="142">
          <cell r="J142" t="str">
            <v>ValMAT.Ins.Sol.MI</v>
          </cell>
          <cell r="K142" t="str">
            <v>ValMAT</v>
          </cell>
          <cell r="L142" t="str">
            <v>Ins</v>
          </cell>
          <cell r="M142" t="str">
            <v>Sol</v>
          </cell>
          <cell r="N142" t="str">
            <v>MI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1.2524999999999999</v>
          </cell>
          <cell r="AH142">
            <v>2.5049999999999999</v>
          </cell>
          <cell r="AI142">
            <v>3.7574999999999998</v>
          </cell>
          <cell r="AJ142">
            <v>5.01</v>
          </cell>
          <cell r="AK142">
            <v>3.7574999999999998</v>
          </cell>
          <cell r="AL142">
            <v>2.5049999999999999</v>
          </cell>
          <cell r="AM142">
            <v>1.2524999999999999</v>
          </cell>
          <cell r="AN142">
            <v>0</v>
          </cell>
          <cell r="AO142" t="e">
            <v>#REF!</v>
          </cell>
          <cell r="AP142" t="e">
            <v>#REF!</v>
          </cell>
          <cell r="AQ142" t="e">
            <v>#REF!</v>
          </cell>
          <cell r="AR142" t="e">
            <v>#REF!</v>
          </cell>
          <cell r="AT142">
            <v>0</v>
          </cell>
          <cell r="AU142">
            <v>0</v>
          </cell>
          <cell r="AW142">
            <v>94.35</v>
          </cell>
          <cell r="BA142">
            <v>111.10999999999999</v>
          </cell>
        </row>
        <row r="143">
          <cell r="J143" t="str">
            <v>ValMAT.Ins.Bas.HI</v>
          </cell>
          <cell r="K143" t="str">
            <v>ValMAT</v>
          </cell>
          <cell r="L143" t="str">
            <v>Ins</v>
          </cell>
          <cell r="M143" t="str">
            <v>Bas</v>
          </cell>
          <cell r="N143" t="str">
            <v>HI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0.24249999999999999</v>
          </cell>
          <cell r="AH143">
            <v>0.48499999999999999</v>
          </cell>
          <cell r="AI143">
            <v>0.72750000000000004</v>
          </cell>
          <cell r="AJ143">
            <v>0.97</v>
          </cell>
          <cell r="AK143">
            <v>0.72750000000000004</v>
          </cell>
          <cell r="AL143">
            <v>0.48500000000000004</v>
          </cell>
          <cell r="AM143">
            <v>0.24250000000000005</v>
          </cell>
          <cell r="AN143">
            <v>0</v>
          </cell>
          <cell r="AO143" t="e">
            <v>#REF!</v>
          </cell>
          <cell r="AP143" t="e">
            <v>#REF!</v>
          </cell>
          <cell r="AQ143" t="e">
            <v>#REF!</v>
          </cell>
          <cell r="AR143" t="e">
            <v>#REF!</v>
          </cell>
          <cell r="AT143">
            <v>0</v>
          </cell>
          <cell r="AU143">
            <v>0</v>
          </cell>
          <cell r="AW143">
            <v>13.24</v>
          </cell>
          <cell r="BA143">
            <v>13.69</v>
          </cell>
        </row>
        <row r="144">
          <cell r="J144" t="str">
            <v>ValMAT.Ins.Pre.HI</v>
          </cell>
          <cell r="K144" t="str">
            <v>ValMAT</v>
          </cell>
          <cell r="L144" t="str">
            <v>Ins</v>
          </cell>
          <cell r="M144" t="str">
            <v>Pre</v>
          </cell>
          <cell r="N144" t="str">
            <v>HI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2.75E-2</v>
          </cell>
          <cell r="AH144">
            <v>5.5E-2</v>
          </cell>
          <cell r="AI144">
            <v>8.2500000000000018E-2</v>
          </cell>
          <cell r="AJ144">
            <v>0.11</v>
          </cell>
          <cell r="AK144">
            <v>8.2500000000000018E-2</v>
          </cell>
          <cell r="AL144">
            <v>5.5000000000000007E-2</v>
          </cell>
          <cell r="AM144">
            <v>2.7500000000000007E-2</v>
          </cell>
          <cell r="AN144">
            <v>0</v>
          </cell>
          <cell r="AO144" t="e">
            <v>#REF!</v>
          </cell>
          <cell r="AP144" t="e">
            <v>#REF!</v>
          </cell>
          <cell r="AQ144" t="e">
            <v>#REF!</v>
          </cell>
          <cell r="AR144" t="e">
            <v>#REF!</v>
          </cell>
          <cell r="AT144">
            <v>0</v>
          </cell>
          <cell r="AU144">
            <v>0</v>
          </cell>
          <cell r="AW144">
            <v>0.35000000000000003</v>
          </cell>
          <cell r="BA144">
            <v>0.32</v>
          </cell>
        </row>
        <row r="145">
          <cell r="J145" t="str">
            <v>ValMAT.Ins.Sol.HI</v>
          </cell>
          <cell r="K145" t="str">
            <v>ValMAT</v>
          </cell>
          <cell r="L145" t="str">
            <v>Ins</v>
          </cell>
          <cell r="M145" t="str">
            <v>Sol</v>
          </cell>
          <cell r="N145" t="str">
            <v>HI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3.2500000000000001E-2</v>
          </cell>
          <cell r="AH145">
            <v>6.5000000000000002E-2</v>
          </cell>
          <cell r="AI145">
            <v>9.7500000000000003E-2</v>
          </cell>
          <cell r="AJ145">
            <v>0.13</v>
          </cell>
          <cell r="AK145">
            <v>9.7500000000000003E-2</v>
          </cell>
          <cell r="AL145">
            <v>6.5000000000000002E-2</v>
          </cell>
          <cell r="AM145">
            <v>3.2500000000000008E-2</v>
          </cell>
          <cell r="AN145">
            <v>0</v>
          </cell>
          <cell r="AO145" t="e">
            <v>#REF!</v>
          </cell>
          <cell r="AP145" t="e">
            <v>#REF!</v>
          </cell>
          <cell r="AQ145" t="e">
            <v>#REF!</v>
          </cell>
          <cell r="AR145" t="e">
            <v>#REF!</v>
          </cell>
          <cell r="AT145">
            <v>0</v>
          </cell>
          <cell r="AU145">
            <v>0</v>
          </cell>
          <cell r="AW145">
            <v>3.84</v>
          </cell>
          <cell r="BA145">
            <v>3.7799999999999994</v>
          </cell>
        </row>
        <row r="146">
          <cell r="J146" t="str">
            <v>ValMAT.Ins.Bas.NG</v>
          </cell>
          <cell r="K146" t="str">
            <v>ValMAT</v>
          </cell>
          <cell r="L146" t="str">
            <v>Ins</v>
          </cell>
          <cell r="M146" t="str">
            <v>Bas</v>
          </cell>
          <cell r="N146" t="str">
            <v>NG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0.53749999999999998</v>
          </cell>
          <cell r="AH146">
            <v>1.075</v>
          </cell>
          <cell r="AI146">
            <v>1.6125</v>
          </cell>
          <cell r="AJ146">
            <v>2.15</v>
          </cell>
          <cell r="AK146">
            <v>1.6125</v>
          </cell>
          <cell r="AL146">
            <v>1.075</v>
          </cell>
          <cell r="AM146">
            <v>0.53749999999999998</v>
          </cell>
          <cell r="AN146">
            <v>0</v>
          </cell>
          <cell r="AO146" t="e">
            <v>#REF!</v>
          </cell>
          <cell r="AP146" t="e">
            <v>#REF!</v>
          </cell>
          <cell r="AQ146" t="e">
            <v>#REF!</v>
          </cell>
          <cell r="AR146" t="e">
            <v>#REF!</v>
          </cell>
          <cell r="AT146">
            <v>0</v>
          </cell>
          <cell r="AU146">
            <v>0</v>
          </cell>
          <cell r="AW146">
            <v>39.450000000000003</v>
          </cell>
          <cell r="BA146">
            <v>73.03</v>
          </cell>
        </row>
        <row r="147">
          <cell r="J147" t="str">
            <v>ValMAT.Ins.Pre.NG</v>
          </cell>
          <cell r="K147" t="str">
            <v>ValMAT</v>
          </cell>
          <cell r="L147" t="str">
            <v>Ins</v>
          </cell>
          <cell r="M147" t="str">
            <v>Pre</v>
          </cell>
          <cell r="N147" t="str">
            <v>NG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 t="e">
            <v>#N/A</v>
          </cell>
          <cell r="AP147" t="e">
            <v>#N/A</v>
          </cell>
          <cell r="AQ147" t="e">
            <v>#N/A</v>
          </cell>
          <cell r="AR147" t="e">
            <v>#N/A</v>
          </cell>
          <cell r="AT147">
            <v>0</v>
          </cell>
          <cell r="AU147">
            <v>0</v>
          </cell>
          <cell r="AW147">
            <v>0</v>
          </cell>
          <cell r="BA147">
            <v>0</v>
          </cell>
        </row>
        <row r="148">
          <cell r="J148" t="str">
            <v>ValMAT.Ins.Sol.NG</v>
          </cell>
          <cell r="K148" t="str">
            <v>ValMAT</v>
          </cell>
          <cell r="L148" t="str">
            <v>Ins</v>
          </cell>
          <cell r="M148" t="str">
            <v>Sol</v>
          </cell>
          <cell r="N148" t="str">
            <v>NG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 t="e">
            <v>#REF!</v>
          </cell>
          <cell r="AP148" t="e">
            <v>#REF!</v>
          </cell>
          <cell r="AQ148" t="e">
            <v>#REF!</v>
          </cell>
          <cell r="AR148" t="e">
            <v>#REF!</v>
          </cell>
          <cell r="AT148">
            <v>0</v>
          </cell>
          <cell r="AU148">
            <v>0</v>
          </cell>
          <cell r="AW148">
            <v>0</v>
          </cell>
          <cell r="BA148">
            <v>0</v>
          </cell>
        </row>
        <row r="149">
          <cell r="J149" t="str">
            <v>ValMAT.Ins.Bas.FC</v>
          </cell>
          <cell r="K149" t="str">
            <v>ValMAT</v>
          </cell>
          <cell r="L149" t="str">
            <v>Ins</v>
          </cell>
          <cell r="M149" t="str">
            <v>Bas</v>
          </cell>
          <cell r="N149" t="str">
            <v>FC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 t="e">
            <v>#REF!</v>
          </cell>
          <cell r="AP149" t="e">
            <v>#REF!</v>
          </cell>
          <cell r="AQ149" t="e">
            <v>#REF!</v>
          </cell>
          <cell r="AR149" t="e">
            <v>#REF!</v>
          </cell>
          <cell r="AT149">
            <v>0</v>
          </cell>
          <cell r="AU149">
            <v>0</v>
          </cell>
          <cell r="AW149">
            <v>0</v>
          </cell>
          <cell r="BA149">
            <v>0</v>
          </cell>
        </row>
        <row r="150">
          <cell r="J150" t="str">
            <v>VALIDATION LINE (must = 0)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1.6653345369377348E-15</v>
          </cell>
          <cell r="AH150">
            <v>3.3306690738754696E-15</v>
          </cell>
          <cell r="AI150">
            <v>1.3322676295501878E-15</v>
          </cell>
          <cell r="AJ150">
            <v>6.6613381477509392E-15</v>
          </cell>
          <cell r="AK150">
            <v>1.3322676295501878E-15</v>
          </cell>
          <cell r="AL150">
            <v>3.1086244689504383E-15</v>
          </cell>
          <cell r="AM150">
            <v>1.5543122344752192E-15</v>
          </cell>
          <cell r="AN150">
            <v>0</v>
          </cell>
          <cell r="AO150" t="e">
            <v>#REF!</v>
          </cell>
          <cell r="AP150" t="e">
            <v>#REF!</v>
          </cell>
          <cell r="AQ150" t="e">
            <v>#REF!</v>
          </cell>
          <cell r="AR150" t="e">
            <v>#REF!</v>
          </cell>
          <cell r="AT150">
            <v>0</v>
          </cell>
          <cell r="AU150">
            <v>0</v>
          </cell>
          <cell r="AW150">
            <v>-1.2079226507921703E-13</v>
          </cell>
          <cell r="AZ150">
            <v>0</v>
          </cell>
          <cell r="BA150">
            <v>0</v>
          </cell>
        </row>
        <row r="151">
          <cell r="J151" t="str">
            <v>VALIDATION LINE (must = 0)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3.3306690738754696E-16</v>
          </cell>
          <cell r="AH151">
            <v>6.6613381477509392E-16</v>
          </cell>
          <cell r="AI151">
            <v>-2.2204460492503131E-16</v>
          </cell>
          <cell r="AJ151">
            <v>1.3322676295501878E-15</v>
          </cell>
          <cell r="AK151">
            <v>-2.2204460492503131E-16</v>
          </cell>
          <cell r="AL151">
            <v>-4.4408920985006262E-16</v>
          </cell>
          <cell r="AM151">
            <v>-2.2204460492503131E-16</v>
          </cell>
          <cell r="AN151">
            <v>0</v>
          </cell>
          <cell r="AO151" t="e">
            <v>#REF!</v>
          </cell>
          <cell r="AP151" t="e">
            <v>#REF!</v>
          </cell>
          <cell r="AQ151" t="e">
            <v>#REF!</v>
          </cell>
          <cell r="AR151" t="e">
            <v>#REF!</v>
          </cell>
          <cell r="AT151">
            <v>0</v>
          </cell>
          <cell r="AU151">
            <v>0</v>
          </cell>
          <cell r="AW151">
            <v>-6.3948846218409017E-14</v>
          </cell>
          <cell r="AZ151">
            <v>0</v>
          </cell>
          <cell r="BA151">
            <v>-2.8421709430404007E-14</v>
          </cell>
        </row>
        <row r="152">
          <cell r="J152" t="str">
            <v>VALIDATION LINE (must = 0)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-3.4694469519536142E-18</v>
          </cell>
          <cell r="AH152">
            <v>-6.9388939039072284E-18</v>
          </cell>
          <cell r="AI152">
            <v>0</v>
          </cell>
          <cell r="AJ152">
            <v>-1.3877787807814457E-17</v>
          </cell>
          <cell r="AK152">
            <v>0</v>
          </cell>
          <cell r="AL152">
            <v>0</v>
          </cell>
          <cell r="AM152">
            <v>3.4694469519536142E-18</v>
          </cell>
          <cell r="AN152">
            <v>0</v>
          </cell>
          <cell r="AO152" t="e">
            <v>#N/A</v>
          </cell>
          <cell r="AP152" t="e">
            <v>#N/A</v>
          </cell>
          <cell r="AQ152" t="e">
            <v>#N/A</v>
          </cell>
          <cell r="AR152" t="e">
            <v>#N/A</v>
          </cell>
          <cell r="AT152">
            <v>0</v>
          </cell>
          <cell r="AU152">
            <v>0</v>
          </cell>
          <cell r="AW152">
            <v>-5.5511151231257827E-17</v>
          </cell>
          <cell r="BA152">
            <v>-5.5511151231257827E-17</v>
          </cell>
        </row>
        <row r="153">
          <cell r="J153" t="str">
            <v>VALIDATION LINE (must = 0)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-2.7755575615628914E-17</v>
          </cell>
          <cell r="AH153">
            <v>-5.5511151231257827E-17</v>
          </cell>
          <cell r="AI153">
            <v>5.8286708792820718E-16</v>
          </cell>
          <cell r="AJ153">
            <v>-1.1102230246251565E-16</v>
          </cell>
          <cell r="AK153">
            <v>5.8286708792820718E-16</v>
          </cell>
          <cell r="AL153">
            <v>-4.9960036108132044E-16</v>
          </cell>
          <cell r="AM153">
            <v>-2.5673907444456745E-16</v>
          </cell>
          <cell r="AN153">
            <v>0</v>
          </cell>
          <cell r="AO153" t="e">
            <v>#REF!</v>
          </cell>
          <cell r="AP153" t="e">
            <v>#REF!</v>
          </cell>
          <cell r="AQ153" t="e">
            <v>#REF!</v>
          </cell>
          <cell r="AR153" t="e">
            <v>#REF!</v>
          </cell>
          <cell r="AT153">
            <v>0</v>
          </cell>
          <cell r="AU153">
            <v>0</v>
          </cell>
          <cell r="AW153">
            <v>3.5527136788005009E-15</v>
          </cell>
          <cell r="BA153">
            <v>1.5987211554602254E-14</v>
          </cell>
        </row>
        <row r="154">
          <cell r="J154" t="str">
            <v>ValMAT.OAD</v>
          </cell>
          <cell r="K154" t="str">
            <v>ValMAT</v>
          </cell>
          <cell r="L154" t="str">
            <v>OAD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16.649999999999999</v>
          </cell>
          <cell r="AH154">
            <v>33.299999999999997</v>
          </cell>
          <cell r="AI154">
            <v>49.949999999999996</v>
          </cell>
          <cell r="AJ154">
            <v>66.599999999999994</v>
          </cell>
          <cell r="AK154">
            <v>49.949999999999996</v>
          </cell>
          <cell r="AL154">
            <v>33.299999999999997</v>
          </cell>
          <cell r="AM154">
            <v>16.649999999999999</v>
          </cell>
          <cell r="AN154">
            <v>0</v>
          </cell>
          <cell r="AO154" t="e">
            <v>#REF!</v>
          </cell>
          <cell r="AP154" t="e">
            <v>#REF!</v>
          </cell>
          <cell r="AQ154" t="e">
            <v>#REF!</v>
          </cell>
          <cell r="AR154" t="e">
            <v>#REF!</v>
          </cell>
          <cell r="AT154">
            <v>0</v>
          </cell>
          <cell r="AU154">
            <v>0</v>
          </cell>
          <cell r="AW154">
            <v>124.19999999999999</v>
          </cell>
          <cell r="BA154">
            <v>130.57</v>
          </cell>
        </row>
        <row r="155">
          <cell r="J155" t="str">
            <v>ValMAT.Diab</v>
          </cell>
          <cell r="K155" t="str">
            <v>ValMAT</v>
          </cell>
          <cell r="L155" t="str">
            <v>Diab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43.717499999999987</v>
          </cell>
          <cell r="AH155">
            <v>87.434999999999974</v>
          </cell>
          <cell r="AI155">
            <v>131.15249999999997</v>
          </cell>
          <cell r="AJ155">
            <v>174.86999999999995</v>
          </cell>
          <cell r="AK155">
            <v>131.15249999999997</v>
          </cell>
          <cell r="AL155">
            <v>87.434999999999988</v>
          </cell>
          <cell r="AM155">
            <v>43.717499999999994</v>
          </cell>
          <cell r="AN155">
            <v>0</v>
          </cell>
          <cell r="AO155" t="e">
            <v>#REF!</v>
          </cell>
          <cell r="AP155" t="e">
            <v>#REF!</v>
          </cell>
          <cell r="AQ155" t="e">
            <v>#REF!</v>
          </cell>
          <cell r="AR155" t="e">
            <v>#REF!</v>
          </cell>
          <cell r="AT155">
            <v>0</v>
          </cell>
          <cell r="AU155">
            <v>0</v>
          </cell>
          <cell r="AW155">
            <v>851.68999999999994</v>
          </cell>
          <cell r="BA155">
            <v>1001.2499999999999</v>
          </cell>
        </row>
        <row r="156">
          <cell r="J156" t="str">
            <v>ValMAT.Diab.NN</v>
          </cell>
          <cell r="K156" t="str">
            <v>ValMAT</v>
          </cell>
          <cell r="L156" t="str">
            <v>Diab</v>
          </cell>
          <cell r="O156" t="str">
            <v>NN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5.2925000000000004</v>
          </cell>
          <cell r="AH156">
            <v>10.585000000000001</v>
          </cell>
          <cell r="AI156">
            <v>15.877500000000001</v>
          </cell>
          <cell r="AJ156">
            <v>21.17</v>
          </cell>
          <cell r="AK156">
            <v>15.877500000000001</v>
          </cell>
          <cell r="AL156">
            <v>10.585000000000001</v>
          </cell>
          <cell r="AM156">
            <v>5.2925000000000004</v>
          </cell>
          <cell r="AN156">
            <v>0</v>
          </cell>
          <cell r="AO156" t="e">
            <v>#REF!</v>
          </cell>
          <cell r="AP156" t="e">
            <v>#REF!</v>
          </cell>
          <cell r="AQ156" t="e">
            <v>#REF!</v>
          </cell>
          <cell r="AR156" t="e">
            <v>#REF!</v>
          </cell>
          <cell r="AT156">
            <v>0</v>
          </cell>
          <cell r="AU156">
            <v>0</v>
          </cell>
          <cell r="AW156">
            <v>174.19</v>
          </cell>
          <cell r="BA156">
            <v>231.91000000000003</v>
          </cell>
        </row>
        <row r="157">
          <cell r="J157" t="str">
            <v>ValMAT.Inc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19.814999999999998</v>
          </cell>
          <cell r="AH157">
            <v>39.629999999999995</v>
          </cell>
          <cell r="AI157">
            <v>59.444999999999993</v>
          </cell>
          <cell r="AJ157">
            <v>79.259999999999991</v>
          </cell>
          <cell r="AK157">
            <v>59.444999999999993</v>
          </cell>
          <cell r="AL157">
            <v>39.629999999999995</v>
          </cell>
          <cell r="AM157">
            <v>19.814999999999998</v>
          </cell>
          <cell r="AN157">
            <v>0</v>
          </cell>
          <cell r="AO157" t="e">
            <v>#N/A</v>
          </cell>
          <cell r="AP157" t="e">
            <v>#N/A</v>
          </cell>
          <cell r="AQ157" t="e">
            <v>#N/A</v>
          </cell>
          <cell r="AR157" t="e">
            <v>#N/A</v>
          </cell>
          <cell r="AT157">
            <v>0</v>
          </cell>
          <cell r="AU157">
            <v>0</v>
          </cell>
          <cell r="AW157">
            <v>267.35000000000008</v>
          </cell>
          <cell r="BA157">
            <v>319.47999999999996</v>
          </cell>
        </row>
        <row r="158">
          <cell r="J158" t="str">
            <v>ValMAT.HRT</v>
          </cell>
          <cell r="K158" t="str">
            <v>ValMAT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 t="e">
            <v>#N/A</v>
          </cell>
          <cell r="AP158" t="e">
            <v>#N/A</v>
          </cell>
          <cell r="AQ158" t="e">
            <v>#N/A</v>
          </cell>
          <cell r="AR158" t="e">
            <v>#N/A</v>
          </cell>
          <cell r="AT158">
            <v>0</v>
          </cell>
          <cell r="AU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</row>
        <row r="159">
          <cell r="J159" t="str">
            <v>ValMAT.NovNIAD</v>
          </cell>
          <cell r="K159" t="str">
            <v>ValMAT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22.169999999999998</v>
          </cell>
          <cell r="AH159">
            <v>44.339999999999996</v>
          </cell>
          <cell r="AI159">
            <v>66.509999999999991</v>
          </cell>
          <cell r="AJ159">
            <v>88.679999999999993</v>
          </cell>
          <cell r="AK159">
            <v>66.509999999999991</v>
          </cell>
          <cell r="AL159">
            <v>44.339999999999996</v>
          </cell>
          <cell r="AM159">
            <v>22.169999999999998</v>
          </cell>
          <cell r="AN159">
            <v>0</v>
          </cell>
          <cell r="AO159" t="e">
            <v>#N/A</v>
          </cell>
          <cell r="AP159" t="e">
            <v>#N/A</v>
          </cell>
          <cell r="AQ159" t="e">
            <v>#N/A</v>
          </cell>
          <cell r="AR159" t="e">
            <v>#N/A</v>
          </cell>
          <cell r="AT159">
            <v>0</v>
          </cell>
          <cell r="AU159">
            <v>0</v>
          </cell>
          <cell r="AW159">
            <v>274.44000000000005</v>
          </cell>
          <cell r="AX159">
            <v>0</v>
          </cell>
          <cell r="AY159">
            <v>0</v>
          </cell>
          <cell r="AZ159">
            <v>0</v>
          </cell>
          <cell r="BA159">
            <v>332.34</v>
          </cell>
        </row>
        <row r="160">
          <cell r="J160" t="str">
            <v>ValMAT.Ins.NovIns</v>
          </cell>
          <cell r="K160" t="str">
            <v>ValMAT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4.5949999999999998</v>
          </cell>
          <cell r="AH160">
            <v>9.19</v>
          </cell>
          <cell r="AI160">
            <v>13.784999999999998</v>
          </cell>
          <cell r="AJ160">
            <v>18.38</v>
          </cell>
          <cell r="AK160">
            <v>13.784999999999998</v>
          </cell>
          <cell r="AL160">
            <v>9.19</v>
          </cell>
          <cell r="AM160">
            <v>4.5949999999999998</v>
          </cell>
          <cell r="AN160">
            <v>0</v>
          </cell>
          <cell r="AO160" t="e">
            <v>#REF!</v>
          </cell>
          <cell r="AP160" t="e">
            <v>#REF!</v>
          </cell>
          <cell r="AQ160" t="e">
            <v>#REF!</v>
          </cell>
          <cell r="AR160" t="e">
            <v>#REF!</v>
          </cell>
          <cell r="AT160">
            <v>0</v>
          </cell>
          <cell r="AU160">
            <v>0</v>
          </cell>
          <cell r="AW160">
            <v>435.62000000000006</v>
          </cell>
          <cell r="AX160">
            <v>0</v>
          </cell>
          <cell r="AY160">
            <v>0</v>
          </cell>
          <cell r="AZ160">
            <v>0</v>
          </cell>
          <cell r="BA160">
            <v>520.55000000000007</v>
          </cell>
        </row>
        <row r="161">
          <cell r="J161" t="str">
            <v>ValMAT.Ins.NovIns.NN</v>
          </cell>
          <cell r="K161" t="str">
            <v>ValMAT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1.2</v>
          </cell>
          <cell r="AH161">
            <v>2.4</v>
          </cell>
          <cell r="AI161">
            <v>3.6</v>
          </cell>
          <cell r="AJ161">
            <v>4.8</v>
          </cell>
          <cell r="AK161">
            <v>3.6</v>
          </cell>
          <cell r="AL161">
            <v>2.4</v>
          </cell>
          <cell r="AM161">
            <v>1.2</v>
          </cell>
          <cell r="AN161">
            <v>0</v>
          </cell>
          <cell r="AO161" t="e">
            <v>#REF!</v>
          </cell>
          <cell r="AP161" t="e">
            <v>#REF!</v>
          </cell>
          <cell r="AQ161" t="e">
            <v>#REF!</v>
          </cell>
          <cell r="AR161" t="e">
            <v>#REF!</v>
          </cell>
          <cell r="AT161">
            <v>0</v>
          </cell>
          <cell r="AU161">
            <v>0</v>
          </cell>
          <cell r="AW161">
            <v>95.94</v>
          </cell>
          <cell r="AX161">
            <v>0</v>
          </cell>
          <cell r="AY161">
            <v>0</v>
          </cell>
          <cell r="AZ161">
            <v>0</v>
          </cell>
          <cell r="BA161">
            <v>132.07</v>
          </cell>
        </row>
        <row r="162">
          <cell r="J162" t="str">
            <v>ValMAT.Ins.Bas.NovIns</v>
          </cell>
          <cell r="K162" t="str">
            <v>ValMAT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3.2925</v>
          </cell>
          <cell r="AH162">
            <v>6.585</v>
          </cell>
          <cell r="AI162">
            <v>9.8775000000000013</v>
          </cell>
          <cell r="AJ162">
            <v>13.17</v>
          </cell>
          <cell r="AK162">
            <v>9.8775000000000013</v>
          </cell>
          <cell r="AL162">
            <v>6.585</v>
          </cell>
          <cell r="AM162">
            <v>3.2925</v>
          </cell>
          <cell r="AN162">
            <v>0</v>
          </cell>
          <cell r="AO162" t="e">
            <v>#REF!</v>
          </cell>
          <cell r="AP162" t="e">
            <v>#REF!</v>
          </cell>
          <cell r="AQ162" t="e">
            <v>#REF!</v>
          </cell>
          <cell r="AR162" t="e">
            <v>#REF!</v>
          </cell>
          <cell r="AT162">
            <v>0</v>
          </cell>
          <cell r="AU162">
            <v>0</v>
          </cell>
          <cell r="AW162">
            <v>340.35000000000008</v>
          </cell>
          <cell r="AX162">
            <v>0</v>
          </cell>
          <cell r="AY162">
            <v>0</v>
          </cell>
          <cell r="AZ162">
            <v>0</v>
          </cell>
          <cell r="BA162">
            <v>408.6</v>
          </cell>
        </row>
        <row r="163">
          <cell r="J163" t="str">
            <v>ValMAT.Ins.Bas.NovIns.NN</v>
          </cell>
          <cell r="K163" t="str">
            <v>ValMAT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0.85250000000000004</v>
          </cell>
          <cell r="AH163">
            <v>1.7050000000000001</v>
          </cell>
          <cell r="AI163">
            <v>2.5575000000000001</v>
          </cell>
          <cell r="AJ163">
            <v>3.41</v>
          </cell>
          <cell r="AK163">
            <v>2.5575000000000001</v>
          </cell>
          <cell r="AL163">
            <v>1.7049999999999998</v>
          </cell>
          <cell r="AM163">
            <v>0.85249999999999981</v>
          </cell>
          <cell r="AN163">
            <v>0</v>
          </cell>
          <cell r="AO163" t="e">
            <v>#REF!</v>
          </cell>
          <cell r="AP163" t="e">
            <v>#REF!</v>
          </cell>
          <cell r="AQ163" t="e">
            <v>#REF!</v>
          </cell>
          <cell r="AR163" t="e">
            <v>#REF!</v>
          </cell>
          <cell r="AT163">
            <v>0</v>
          </cell>
          <cell r="AU163">
            <v>0</v>
          </cell>
          <cell r="AW163">
            <v>74.75</v>
          </cell>
          <cell r="AX163">
            <v>0</v>
          </cell>
          <cell r="AY163">
            <v>0</v>
          </cell>
          <cell r="AZ163">
            <v>0</v>
          </cell>
          <cell r="BA163">
            <v>105.16</v>
          </cell>
        </row>
        <row r="164">
          <cell r="AN164">
            <v>0</v>
          </cell>
        </row>
        <row r="165">
          <cell r="Q165">
            <v>2013</v>
          </cell>
          <cell r="R165">
            <v>2013</v>
          </cell>
          <cell r="S165">
            <v>2013</v>
          </cell>
          <cell r="T165">
            <v>2013</v>
          </cell>
          <cell r="U165">
            <v>2014</v>
          </cell>
          <cell r="V165">
            <v>2014</v>
          </cell>
          <cell r="W165">
            <v>2014</v>
          </cell>
          <cell r="X165">
            <v>2014</v>
          </cell>
          <cell r="Y165">
            <v>2015</v>
          </cell>
          <cell r="Z165">
            <v>2015</v>
          </cell>
          <cell r="AA165">
            <v>2015</v>
          </cell>
          <cell r="AB165">
            <v>2015</v>
          </cell>
          <cell r="AC165">
            <v>2016</v>
          </cell>
          <cell r="AD165">
            <v>2016</v>
          </cell>
          <cell r="AE165">
            <v>2016</v>
          </cell>
          <cell r="AF165">
            <v>2016</v>
          </cell>
          <cell r="AG165">
            <v>2017</v>
          </cell>
          <cell r="AH165">
            <v>2017</v>
          </cell>
          <cell r="AI165">
            <v>2017</v>
          </cell>
          <cell r="AJ165">
            <v>2017</v>
          </cell>
          <cell r="AK165">
            <v>2018</v>
          </cell>
          <cell r="AL165">
            <v>2018</v>
          </cell>
          <cell r="AM165">
            <v>2018</v>
          </cell>
          <cell r="AN165">
            <v>2018</v>
          </cell>
          <cell r="AO165">
            <v>2019</v>
          </cell>
          <cell r="AP165">
            <v>2019</v>
          </cell>
          <cell r="AQ165">
            <v>2019</v>
          </cell>
          <cell r="AR165">
            <v>2019</v>
          </cell>
          <cell r="AT165">
            <v>0</v>
          </cell>
          <cell r="AU165">
            <v>0</v>
          </cell>
          <cell r="AW165">
            <v>0</v>
          </cell>
          <cell r="BA165">
            <v>0</v>
          </cell>
        </row>
        <row r="166">
          <cell r="Q166" t="str">
            <v>Q1</v>
          </cell>
          <cell r="R166" t="str">
            <v>Q2</v>
          </cell>
          <cell r="S166" t="str">
            <v>Q3</v>
          </cell>
          <cell r="T166" t="str">
            <v>Q4</v>
          </cell>
          <cell r="U166" t="str">
            <v>Q1</v>
          </cell>
          <cell r="V166" t="str">
            <v>Q2</v>
          </cell>
          <cell r="W166" t="str">
            <v>Q3</v>
          </cell>
          <cell r="X166" t="str">
            <v>Q4</v>
          </cell>
          <cell r="Y166" t="str">
            <v>Q1</v>
          </cell>
          <cell r="Z166" t="str">
            <v>Q2</v>
          </cell>
          <cell r="AA166" t="str">
            <v>Q3</v>
          </cell>
          <cell r="AB166" t="str">
            <v>Q4</v>
          </cell>
          <cell r="AC166" t="str">
            <v>Q1</v>
          </cell>
          <cell r="AD166" t="str">
            <v>Q2</v>
          </cell>
          <cell r="AE166" t="str">
            <v>Q3</v>
          </cell>
          <cell r="AF166" t="str">
            <v>Q4</v>
          </cell>
          <cell r="AG166" t="str">
            <v>Q1</v>
          </cell>
          <cell r="AH166" t="str">
            <v>Q2</v>
          </cell>
          <cell r="AI166" t="str">
            <v>Q3</v>
          </cell>
          <cell r="AJ166" t="str">
            <v>Q4</v>
          </cell>
          <cell r="AK166" t="str">
            <v>Q1</v>
          </cell>
          <cell r="AL166" t="str">
            <v>Q2</v>
          </cell>
          <cell r="AM166" t="str">
            <v>Q3</v>
          </cell>
          <cell r="AN166" t="str">
            <v>Q4</v>
          </cell>
          <cell r="AO166" t="str">
            <v>Q1</v>
          </cell>
          <cell r="AP166" t="str">
            <v>Q2</v>
          </cell>
          <cell r="AQ166" t="str">
            <v>Q3</v>
          </cell>
          <cell r="AR166" t="str">
            <v>Q4</v>
          </cell>
          <cell r="AT166" t="str">
            <v>REA.LY</v>
          </cell>
          <cell r="AU166" t="str">
            <v>REA</v>
          </cell>
          <cell r="AW166" t="str">
            <v>LE16</v>
          </cell>
          <cell r="BA166" t="str">
            <v>AB17</v>
          </cell>
        </row>
        <row r="167">
          <cell r="J167" t="str">
            <v>VolMAT.Ins</v>
          </cell>
          <cell r="K167" t="str">
            <v>VolMAT</v>
          </cell>
          <cell r="L167" t="str">
            <v>Ins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33.43</v>
          </cell>
          <cell r="AH167">
            <v>66.86</v>
          </cell>
          <cell r="AI167">
            <v>100.28999999999998</v>
          </cell>
          <cell r="AJ167">
            <v>133.72</v>
          </cell>
          <cell r="AK167">
            <v>100.28999999999998</v>
          </cell>
          <cell r="AL167">
            <v>66.859999999999985</v>
          </cell>
          <cell r="AM167">
            <v>33.429999999999986</v>
          </cell>
          <cell r="AN167">
            <v>0</v>
          </cell>
          <cell r="AO167" t="e">
            <v>#N/A</v>
          </cell>
          <cell r="AP167" t="e">
            <v>#N/A</v>
          </cell>
          <cell r="AQ167" t="e">
            <v>#N/A</v>
          </cell>
          <cell r="AR167" t="e">
            <v>#N/A</v>
          </cell>
          <cell r="AT167">
            <v>0</v>
          </cell>
          <cell r="AU167">
            <v>0</v>
          </cell>
          <cell r="AW167">
            <v>3888.72</v>
          </cell>
          <cell r="BA167">
            <v>4258.04</v>
          </cell>
        </row>
        <row r="168">
          <cell r="J168" t="str">
            <v>VolMAT.Ins.NN</v>
          </cell>
          <cell r="K168" t="str">
            <v>VolMAT</v>
          </cell>
          <cell r="L168" t="str">
            <v>Ins</v>
          </cell>
          <cell r="O168" t="str">
            <v>NN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7.7575000000000012</v>
          </cell>
          <cell r="AH168">
            <v>15.515000000000002</v>
          </cell>
          <cell r="AI168">
            <v>23.272500000000001</v>
          </cell>
          <cell r="AJ168">
            <v>31.030000000000005</v>
          </cell>
          <cell r="AK168">
            <v>23.272500000000001</v>
          </cell>
          <cell r="AL168">
            <v>15.515000000000001</v>
          </cell>
          <cell r="AM168">
            <v>7.7574999999999994</v>
          </cell>
          <cell r="AN168">
            <v>0</v>
          </cell>
          <cell r="AO168" t="e">
            <v>#N/A</v>
          </cell>
          <cell r="AP168" t="e">
            <v>#N/A</v>
          </cell>
          <cell r="AQ168" t="e">
            <v>#N/A</v>
          </cell>
          <cell r="AR168" t="e">
            <v>#N/A</v>
          </cell>
          <cell r="AT168">
            <v>0</v>
          </cell>
          <cell r="AU168">
            <v>0</v>
          </cell>
          <cell r="AW168">
            <v>1321.1</v>
          </cell>
          <cell r="BA168">
            <v>1459.94</v>
          </cell>
        </row>
        <row r="169">
          <cell r="J169" t="str">
            <v>VolMAT.Ins.Bas.NN</v>
          </cell>
          <cell r="K169" t="str">
            <v>VolMAT</v>
          </cell>
          <cell r="L169" t="str">
            <v>Ins</v>
          </cell>
          <cell r="M169" t="str">
            <v>Bas</v>
          </cell>
          <cell r="O169" t="str">
            <v>NN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4.8150000000000004</v>
          </cell>
          <cell r="AH169">
            <v>9.6300000000000008</v>
          </cell>
          <cell r="AI169">
            <v>14.445</v>
          </cell>
          <cell r="AJ169">
            <v>19.260000000000002</v>
          </cell>
          <cell r="AK169">
            <v>14.445</v>
          </cell>
          <cell r="AL169">
            <v>9.629999999999999</v>
          </cell>
          <cell r="AM169">
            <v>4.8149999999999995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T169">
            <v>0</v>
          </cell>
          <cell r="AU169">
            <v>0</v>
          </cell>
          <cell r="AW169">
            <v>965.76</v>
          </cell>
          <cell r="BA169">
            <v>1070.4000000000001</v>
          </cell>
        </row>
        <row r="170">
          <cell r="J170" t="str">
            <v>VolMAT.Ins.Pre.NN</v>
          </cell>
          <cell r="K170" t="str">
            <v>VolMAT</v>
          </cell>
          <cell r="L170" t="str">
            <v>Ins</v>
          </cell>
          <cell r="M170" t="str">
            <v>Pre</v>
          </cell>
          <cell r="O170" t="str">
            <v>NN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0.11749999999999999</v>
          </cell>
          <cell r="AH170">
            <v>0.23499999999999999</v>
          </cell>
          <cell r="AI170">
            <v>0.35249999999999998</v>
          </cell>
          <cell r="AJ170">
            <v>0.47</v>
          </cell>
          <cell r="AK170">
            <v>0.35249999999999998</v>
          </cell>
          <cell r="AL170">
            <v>0.23499999999999996</v>
          </cell>
          <cell r="AM170">
            <v>0.11749999999999997</v>
          </cell>
          <cell r="AN170">
            <v>0</v>
          </cell>
          <cell r="AO170" t="e">
            <v>#N/A</v>
          </cell>
          <cell r="AP170" t="e">
            <v>#N/A</v>
          </cell>
          <cell r="AQ170" t="e">
            <v>#N/A</v>
          </cell>
          <cell r="AR170" t="e">
            <v>#N/A</v>
          </cell>
          <cell r="AT170">
            <v>0</v>
          </cell>
          <cell r="AU170">
            <v>0</v>
          </cell>
          <cell r="AW170">
            <v>1.76</v>
          </cell>
          <cell r="BA170">
            <v>0</v>
          </cell>
        </row>
        <row r="171">
          <cell r="J171" t="str">
            <v>VolMAT.Ins.Sol.NN</v>
          </cell>
          <cell r="K171" t="str">
            <v>VolMAT</v>
          </cell>
          <cell r="L171" t="str">
            <v>Ins</v>
          </cell>
          <cell r="M171" t="str">
            <v>Sol</v>
          </cell>
          <cell r="O171" t="str">
            <v>NN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2.8250000000000002</v>
          </cell>
          <cell r="AH171">
            <v>5.65</v>
          </cell>
          <cell r="AI171">
            <v>8.4749999999999996</v>
          </cell>
          <cell r="AJ171">
            <v>11.3</v>
          </cell>
          <cell r="AK171">
            <v>8.4749999999999996</v>
          </cell>
          <cell r="AL171">
            <v>5.65</v>
          </cell>
          <cell r="AM171">
            <v>2.8250000000000002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T171">
            <v>0</v>
          </cell>
          <cell r="AU171">
            <v>0</v>
          </cell>
          <cell r="AW171">
            <v>353.58</v>
          </cell>
          <cell r="BA171">
            <v>389.53999999999996</v>
          </cell>
        </row>
        <row r="172">
          <cell r="J172" t="str">
            <v>VolMAT.Ins.Bas.SA</v>
          </cell>
          <cell r="K172" t="str">
            <v>VolMAT</v>
          </cell>
          <cell r="L172" t="str">
            <v>Ins</v>
          </cell>
          <cell r="M172" t="str">
            <v>Bas</v>
          </cell>
          <cell r="O172" t="str">
            <v>SA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13.229999999999999</v>
          </cell>
          <cell r="AH172">
            <v>26.459999999999997</v>
          </cell>
          <cell r="AI172">
            <v>39.69</v>
          </cell>
          <cell r="AJ172">
            <v>52.919999999999995</v>
          </cell>
          <cell r="AK172">
            <v>39.69</v>
          </cell>
          <cell r="AL172">
            <v>26.459999999999994</v>
          </cell>
          <cell r="AM172">
            <v>13.229999999999995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T172">
            <v>0</v>
          </cell>
          <cell r="AU172">
            <v>0</v>
          </cell>
          <cell r="AW172">
            <v>1435.1799999999998</v>
          </cell>
          <cell r="BA172">
            <v>1503.53</v>
          </cell>
        </row>
        <row r="173">
          <cell r="J173" t="str">
            <v>VolMAT.Ins.Pre.SA</v>
          </cell>
          <cell r="K173" t="str">
            <v>VolMAT</v>
          </cell>
          <cell r="L173" t="str">
            <v>Ins</v>
          </cell>
          <cell r="M173" t="str">
            <v>Pre</v>
          </cell>
          <cell r="O173" t="str">
            <v>SA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T173">
            <v>0</v>
          </cell>
          <cell r="AU173">
            <v>0</v>
          </cell>
          <cell r="AW173">
            <v>0</v>
          </cell>
          <cell r="BA173">
            <v>0</v>
          </cell>
        </row>
        <row r="174">
          <cell r="J174" t="str">
            <v>VolMAT.Ins.Sol.SA</v>
          </cell>
          <cell r="K174" t="str">
            <v>VolMAT</v>
          </cell>
          <cell r="L174" t="str">
            <v>Ins</v>
          </cell>
          <cell r="M174" t="str">
            <v>Sol</v>
          </cell>
          <cell r="O174" t="str">
            <v>SA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6.39</v>
          </cell>
          <cell r="AH174">
            <v>12.78</v>
          </cell>
          <cell r="AI174">
            <v>19.169999999999998</v>
          </cell>
          <cell r="AJ174">
            <v>25.56</v>
          </cell>
          <cell r="AK174">
            <v>19.169999999999998</v>
          </cell>
          <cell r="AL174">
            <v>12.779999999999998</v>
          </cell>
          <cell r="AM174">
            <v>6.3899999999999979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T174">
            <v>0</v>
          </cell>
          <cell r="AU174">
            <v>0</v>
          </cell>
          <cell r="AW174">
            <v>563.6</v>
          </cell>
          <cell r="BA174">
            <v>619.96</v>
          </cell>
        </row>
        <row r="175">
          <cell r="J175" t="str">
            <v>VolMAT.Ins.Bas.EL</v>
          </cell>
          <cell r="K175" t="str">
            <v>VolMAT</v>
          </cell>
          <cell r="L175" t="str">
            <v>Ins</v>
          </cell>
          <cell r="M175" t="str">
            <v>Bas</v>
          </cell>
          <cell r="O175" t="str">
            <v>EL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2.9624999999999999</v>
          </cell>
          <cell r="AH175">
            <v>5.9249999999999998</v>
          </cell>
          <cell r="AI175">
            <v>8.8874999999999993</v>
          </cell>
          <cell r="AJ175">
            <v>11.85</v>
          </cell>
          <cell r="AK175">
            <v>8.8874999999999993</v>
          </cell>
          <cell r="AL175">
            <v>5.9249999999999989</v>
          </cell>
          <cell r="AM175">
            <v>2.962499999999999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T175">
            <v>0</v>
          </cell>
          <cell r="AU175">
            <v>0</v>
          </cell>
          <cell r="AW175">
            <v>231.09</v>
          </cell>
          <cell r="BA175">
            <v>316.39999999999998</v>
          </cell>
        </row>
        <row r="176">
          <cell r="J176" t="str">
            <v>VolMAT.Ins.Pre.EL</v>
          </cell>
          <cell r="K176" t="str">
            <v>VolMAT</v>
          </cell>
          <cell r="L176" t="str">
            <v>Ins</v>
          </cell>
          <cell r="M176" t="str">
            <v>Pre</v>
          </cell>
          <cell r="O176" t="str">
            <v>EL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0.51249999999999996</v>
          </cell>
          <cell r="AH176">
            <v>1.0249999999999999</v>
          </cell>
          <cell r="AI176">
            <v>1.5375000000000001</v>
          </cell>
          <cell r="AJ176">
            <v>2.0499999999999998</v>
          </cell>
          <cell r="AK176">
            <v>1.5375000000000001</v>
          </cell>
          <cell r="AL176">
            <v>1.0250000000000001</v>
          </cell>
          <cell r="AM176">
            <v>0.51250000000000007</v>
          </cell>
          <cell r="AN176">
            <v>0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T176">
            <v>0</v>
          </cell>
          <cell r="AU176">
            <v>0</v>
          </cell>
          <cell r="AW176">
            <v>10.84</v>
          </cell>
          <cell r="BA176">
            <v>10.95</v>
          </cell>
        </row>
        <row r="177">
          <cell r="J177" t="str">
            <v>VolMAT.Ins.Sol.EL</v>
          </cell>
          <cell r="K177" t="str">
            <v>VolMAT</v>
          </cell>
          <cell r="L177" t="str">
            <v>Ins</v>
          </cell>
          <cell r="M177" t="str">
            <v>Sol</v>
          </cell>
          <cell r="O177" t="str">
            <v>EL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2.5175000000000001</v>
          </cell>
          <cell r="AH177">
            <v>5.0350000000000001</v>
          </cell>
          <cell r="AI177">
            <v>7.5525000000000002</v>
          </cell>
          <cell r="AJ177">
            <v>10.07</v>
          </cell>
          <cell r="AK177">
            <v>7.5525000000000002</v>
          </cell>
          <cell r="AL177">
            <v>5.035000000000001</v>
          </cell>
          <cell r="AM177">
            <v>2.517500000000001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T177">
            <v>0</v>
          </cell>
          <cell r="AU177">
            <v>0</v>
          </cell>
          <cell r="AW177">
            <v>199.41</v>
          </cell>
          <cell r="BA177">
            <v>213.61</v>
          </cell>
        </row>
        <row r="178">
          <cell r="J178" t="str">
            <v>VolMAT.Ins.SA</v>
          </cell>
          <cell r="K178" t="str">
            <v>VolMAT</v>
          </cell>
          <cell r="L178" t="str">
            <v>Ins</v>
          </cell>
          <cell r="O178" t="str">
            <v>SA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19.619999999999997</v>
          </cell>
          <cell r="AH178">
            <v>39.239999999999995</v>
          </cell>
          <cell r="AI178">
            <v>58.86</v>
          </cell>
          <cell r="AJ178">
            <v>78.47999999999999</v>
          </cell>
          <cell r="AK178">
            <v>58.86</v>
          </cell>
          <cell r="AL178">
            <v>39.239999999999995</v>
          </cell>
          <cell r="AM178">
            <v>19.619999999999994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T178">
            <v>0</v>
          </cell>
          <cell r="AU178">
            <v>0</v>
          </cell>
          <cell r="AW178">
            <v>1998.7799999999997</v>
          </cell>
          <cell r="BA178">
            <v>2123.4899999999998</v>
          </cell>
        </row>
        <row r="179">
          <cell r="J179" t="str">
            <v>VolMAT.Ins.EL</v>
          </cell>
          <cell r="K179" t="str">
            <v>VolMAT</v>
          </cell>
          <cell r="L179" t="str">
            <v>Ins</v>
          </cell>
          <cell r="O179" t="str">
            <v>EL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5.9925000000000006</v>
          </cell>
          <cell r="AH179">
            <v>11.985000000000001</v>
          </cell>
          <cell r="AI179">
            <v>17.977499999999999</v>
          </cell>
          <cell r="AJ179">
            <v>23.970000000000002</v>
          </cell>
          <cell r="AK179">
            <v>17.977499999999999</v>
          </cell>
          <cell r="AL179">
            <v>11.984999999999999</v>
          </cell>
          <cell r="AM179">
            <v>5.9924999999999997</v>
          </cell>
          <cell r="AN179">
            <v>0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T179">
            <v>0</v>
          </cell>
          <cell r="AU179">
            <v>0</v>
          </cell>
          <cell r="AW179">
            <v>441.34000000000003</v>
          </cell>
          <cell r="BA179">
            <v>540.96</v>
          </cell>
        </row>
        <row r="180">
          <cell r="J180" t="str">
            <v>VolMAT.Ins.OT</v>
          </cell>
          <cell r="K180" t="str">
            <v>VolMAT</v>
          </cell>
          <cell r="L180" t="str">
            <v>Ins</v>
          </cell>
          <cell r="O180" t="str">
            <v>OT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0.06</v>
          </cell>
          <cell r="AH180">
            <v>0.12</v>
          </cell>
          <cell r="AI180">
            <v>0.18</v>
          </cell>
          <cell r="AJ180">
            <v>0.24</v>
          </cell>
          <cell r="AK180">
            <v>0.18</v>
          </cell>
          <cell r="AL180">
            <v>0.12000000000000001</v>
          </cell>
          <cell r="AM180">
            <v>0.06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T180">
            <v>0</v>
          </cell>
          <cell r="AU180">
            <v>0</v>
          </cell>
          <cell r="AW180">
            <v>127.5</v>
          </cell>
          <cell r="BA180">
            <v>133.65</v>
          </cell>
        </row>
        <row r="181">
          <cell r="J181" t="str">
            <v>VolMAT.Ins.NG</v>
          </cell>
          <cell r="K181" t="str">
            <v>VolMAT</v>
          </cell>
          <cell r="L181" t="str">
            <v>Ins</v>
          </cell>
          <cell r="N181" t="str">
            <v>NG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1.5925</v>
          </cell>
          <cell r="AH181">
            <v>3.1850000000000001</v>
          </cell>
          <cell r="AI181">
            <v>4.7774999999999999</v>
          </cell>
          <cell r="AJ181">
            <v>6.37</v>
          </cell>
          <cell r="AK181">
            <v>4.7774999999999999</v>
          </cell>
          <cell r="AL181">
            <v>3.1850000000000005</v>
          </cell>
          <cell r="AM181">
            <v>1.5925000000000002</v>
          </cell>
          <cell r="AN181">
            <v>0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T181">
            <v>0</v>
          </cell>
          <cell r="AU181">
            <v>0</v>
          </cell>
          <cell r="AW181">
            <v>136.47</v>
          </cell>
          <cell r="BA181">
            <v>240.54</v>
          </cell>
        </row>
        <row r="182">
          <cell r="J182" t="str">
            <v>VolMAT.Ins.FC</v>
          </cell>
          <cell r="K182" t="str">
            <v>VolMAT</v>
          </cell>
          <cell r="L182" t="str">
            <v>Ins</v>
          </cell>
          <cell r="N182" t="str">
            <v>FC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T182">
            <v>0</v>
          </cell>
          <cell r="AU182">
            <v>0</v>
          </cell>
          <cell r="AW182">
            <v>0</v>
          </cell>
          <cell r="BA182">
            <v>0</v>
          </cell>
        </row>
        <row r="183">
          <cell r="J183" t="str">
            <v>VolMAT.Ins.MI</v>
          </cell>
          <cell r="K183" t="str">
            <v>VolMAT</v>
          </cell>
          <cell r="L183" t="str">
            <v>Ins</v>
          </cell>
          <cell r="N183" t="str">
            <v>MI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27.945</v>
          </cell>
          <cell r="AH183">
            <v>55.89</v>
          </cell>
          <cell r="AI183">
            <v>83.834999999999994</v>
          </cell>
          <cell r="AJ183">
            <v>111.78</v>
          </cell>
          <cell r="AK183">
            <v>83.834999999999994</v>
          </cell>
          <cell r="AL183">
            <v>55.889999999999986</v>
          </cell>
          <cell r="AM183">
            <v>27.94499999999999</v>
          </cell>
          <cell r="AN183">
            <v>0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T183">
            <v>0</v>
          </cell>
          <cell r="AU183">
            <v>0</v>
          </cell>
          <cell r="AW183">
            <v>2645.38</v>
          </cell>
          <cell r="BA183">
            <v>2916.2</v>
          </cell>
        </row>
        <row r="184">
          <cell r="J184" t="str">
            <v>VolMAT.Ins.HI</v>
          </cell>
          <cell r="K184" t="str">
            <v>VolMAT</v>
          </cell>
          <cell r="L184" t="str">
            <v>Ins</v>
          </cell>
          <cell r="N184" t="str">
            <v>HI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3.8925000000000005</v>
          </cell>
          <cell r="AH184">
            <v>7.785000000000001</v>
          </cell>
          <cell r="AI184">
            <v>11.677500000000002</v>
          </cell>
          <cell r="AJ184">
            <v>15.570000000000002</v>
          </cell>
          <cell r="AK184">
            <v>11.677500000000002</v>
          </cell>
          <cell r="AL184">
            <v>7.7850000000000001</v>
          </cell>
          <cell r="AM184">
            <v>3.8924999999999996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T184">
            <v>0</v>
          </cell>
          <cell r="AU184">
            <v>0</v>
          </cell>
          <cell r="AW184">
            <v>1106.8700000000001</v>
          </cell>
          <cell r="BA184">
            <v>1101.3</v>
          </cell>
        </row>
        <row r="185">
          <cell r="J185" t="str">
            <v>VolMAT.Ins.NG.NN</v>
          </cell>
          <cell r="K185" t="str">
            <v>VolMAT</v>
          </cell>
          <cell r="L185" t="str">
            <v>Ins</v>
          </cell>
          <cell r="N185" t="str">
            <v>NG</v>
          </cell>
          <cell r="O185" t="str">
            <v>NN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1.33</v>
          </cell>
          <cell r="AH185">
            <v>2.66</v>
          </cell>
          <cell r="AI185">
            <v>3.99</v>
          </cell>
          <cell r="AJ185">
            <v>5.32</v>
          </cell>
          <cell r="AK185">
            <v>3.99</v>
          </cell>
          <cell r="AL185">
            <v>2.66</v>
          </cell>
          <cell r="AM185">
            <v>1.33</v>
          </cell>
          <cell r="AN185">
            <v>0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T185">
            <v>0</v>
          </cell>
          <cell r="AU185">
            <v>0</v>
          </cell>
          <cell r="AW185">
            <v>68.13</v>
          </cell>
          <cell r="BA185">
            <v>117.52</v>
          </cell>
        </row>
        <row r="186">
          <cell r="J186" t="str">
            <v>VolMAT.Ins.FC.NN</v>
          </cell>
          <cell r="K186" t="str">
            <v>VolMAT</v>
          </cell>
          <cell r="L186" t="str">
            <v>Ins</v>
          </cell>
          <cell r="N186" t="str">
            <v>FC</v>
          </cell>
          <cell r="O186" t="str">
            <v>NN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T186">
            <v>0</v>
          </cell>
          <cell r="AU186">
            <v>0</v>
          </cell>
          <cell r="AW186">
            <v>0</v>
          </cell>
          <cell r="BA186">
            <v>0</v>
          </cell>
        </row>
        <row r="187">
          <cell r="J187" t="str">
            <v>VolMAT.Ins.MI.NN</v>
          </cell>
          <cell r="K187" t="str">
            <v>VolMAT</v>
          </cell>
          <cell r="L187" t="str">
            <v>Ins</v>
          </cell>
          <cell r="N187" t="str">
            <v>MI</v>
          </cell>
          <cell r="O187" t="str">
            <v>NN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4.54</v>
          </cell>
          <cell r="AH187">
            <v>9.08</v>
          </cell>
          <cell r="AI187">
            <v>13.620000000000001</v>
          </cell>
          <cell r="AJ187">
            <v>18.16</v>
          </cell>
          <cell r="AK187">
            <v>13.620000000000001</v>
          </cell>
          <cell r="AL187">
            <v>9.08</v>
          </cell>
          <cell r="AM187">
            <v>4.5399999999999991</v>
          </cell>
          <cell r="AN187">
            <v>0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T187">
            <v>0</v>
          </cell>
          <cell r="AU187">
            <v>0</v>
          </cell>
          <cell r="AW187">
            <v>424.15999999999997</v>
          </cell>
          <cell r="BA187">
            <v>488.82000000000005</v>
          </cell>
        </row>
        <row r="188">
          <cell r="J188" t="str">
            <v>VolMAT.Ins.HI.NN</v>
          </cell>
          <cell r="K188" t="str">
            <v>VolMAT</v>
          </cell>
          <cell r="L188" t="str">
            <v>Ins</v>
          </cell>
          <cell r="N188" t="str">
            <v>HI</v>
          </cell>
          <cell r="O188" t="str">
            <v>NN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1.8875000000000002</v>
          </cell>
          <cell r="AH188">
            <v>3.7750000000000004</v>
          </cell>
          <cell r="AI188">
            <v>5.6625000000000005</v>
          </cell>
          <cell r="AJ188">
            <v>7.5500000000000007</v>
          </cell>
          <cell r="AK188">
            <v>5.6625000000000005</v>
          </cell>
          <cell r="AL188">
            <v>3.7750000000000004</v>
          </cell>
          <cell r="AM188">
            <v>1.8875000000000002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T188">
            <v>0</v>
          </cell>
          <cell r="AU188">
            <v>0</v>
          </cell>
          <cell r="AW188">
            <v>828.81</v>
          </cell>
          <cell r="BA188">
            <v>853.6</v>
          </cell>
        </row>
        <row r="189">
          <cell r="J189" t="str">
            <v>VolMAT.Ins.Bas</v>
          </cell>
          <cell r="K189" t="str">
            <v>VolMAT</v>
          </cell>
          <cell r="L189" t="str">
            <v>Ins</v>
          </cell>
          <cell r="M189" t="str">
            <v>Bas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21.047499999999996</v>
          </cell>
          <cell r="AH189">
            <v>42.094999999999992</v>
          </cell>
          <cell r="AI189">
            <v>63.142499999999998</v>
          </cell>
          <cell r="AJ189">
            <v>84.189999999999984</v>
          </cell>
          <cell r="AK189">
            <v>63.142499999999998</v>
          </cell>
          <cell r="AL189">
            <v>42.094999999999992</v>
          </cell>
          <cell r="AM189">
            <v>21.047499999999992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T189">
            <v>0</v>
          </cell>
          <cell r="AU189">
            <v>0</v>
          </cell>
          <cell r="AW189">
            <v>2732.61</v>
          </cell>
          <cell r="BA189">
            <v>3001.61</v>
          </cell>
        </row>
        <row r="190">
          <cell r="J190" t="str">
            <v>VolMAT.Ins.Pre</v>
          </cell>
          <cell r="K190" t="str">
            <v>VolMAT</v>
          </cell>
          <cell r="L190" t="str">
            <v>Ins</v>
          </cell>
          <cell r="M190" t="str">
            <v>Pre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0.63</v>
          </cell>
          <cell r="AH190">
            <v>1.26</v>
          </cell>
          <cell r="AI190">
            <v>1.8900000000000001</v>
          </cell>
          <cell r="AJ190">
            <v>2.52</v>
          </cell>
          <cell r="AK190">
            <v>1.8900000000000001</v>
          </cell>
          <cell r="AL190">
            <v>1.26</v>
          </cell>
          <cell r="AM190">
            <v>0.63</v>
          </cell>
          <cell r="AN190">
            <v>0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T190">
            <v>0</v>
          </cell>
          <cell r="AU190">
            <v>0</v>
          </cell>
          <cell r="AW190">
            <v>12.600000000000001</v>
          </cell>
          <cell r="BA190">
            <v>10.95</v>
          </cell>
        </row>
        <row r="191">
          <cell r="J191" t="str">
            <v>VolMAT.Ins.Sol</v>
          </cell>
          <cell r="K191" t="str">
            <v>VolMAT</v>
          </cell>
          <cell r="L191" t="str">
            <v>Ins</v>
          </cell>
          <cell r="M191" t="str">
            <v>Sol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11.7525</v>
          </cell>
          <cell r="AH191">
            <v>23.504999999999999</v>
          </cell>
          <cell r="AI191">
            <v>35.257499999999993</v>
          </cell>
          <cell r="AJ191">
            <v>47.01</v>
          </cell>
          <cell r="AK191">
            <v>35.257499999999993</v>
          </cell>
          <cell r="AL191">
            <v>23.504999999999999</v>
          </cell>
          <cell r="AM191">
            <v>11.7525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T191">
            <v>0</v>
          </cell>
          <cell r="AU191">
            <v>0</v>
          </cell>
          <cell r="AW191">
            <v>1143.51</v>
          </cell>
          <cell r="BA191">
            <v>1245.48</v>
          </cell>
        </row>
        <row r="192">
          <cell r="J192" t="str">
            <v>VolMAT.Ins.Bas.MI</v>
          </cell>
          <cell r="K192" t="str">
            <v>VolMAT</v>
          </cell>
          <cell r="L192" t="str">
            <v>Ins</v>
          </cell>
          <cell r="M192" t="str">
            <v>Bas</v>
          </cell>
          <cell r="N192" t="str">
            <v>MI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16.197499999999998</v>
          </cell>
          <cell r="AH192">
            <v>32.394999999999996</v>
          </cell>
          <cell r="AI192">
            <v>48.592499999999994</v>
          </cell>
          <cell r="AJ192">
            <v>64.789999999999992</v>
          </cell>
          <cell r="AK192">
            <v>48.592499999999994</v>
          </cell>
          <cell r="AL192">
            <v>32.394999999999989</v>
          </cell>
          <cell r="AM192">
            <v>16.197499999999994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T192">
            <v>0</v>
          </cell>
          <cell r="AU192">
            <v>0</v>
          </cell>
          <cell r="AW192">
            <v>1750.1399999999999</v>
          </cell>
          <cell r="BA192">
            <v>1906.8400000000001</v>
          </cell>
        </row>
        <row r="193">
          <cell r="J193" t="str">
            <v>VolMAT.Ins.Pre.MI</v>
          </cell>
          <cell r="K193" t="str">
            <v>VolMAT</v>
          </cell>
          <cell r="L193" t="str">
            <v>Ins</v>
          </cell>
          <cell r="M193" t="str">
            <v>Pre</v>
          </cell>
          <cell r="N193" t="str">
            <v>MI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0.4</v>
          </cell>
          <cell r="AH193">
            <v>0.8</v>
          </cell>
          <cell r="AI193">
            <v>1.2</v>
          </cell>
          <cell r="AJ193">
            <v>1.6</v>
          </cell>
          <cell r="AK193">
            <v>1.2</v>
          </cell>
          <cell r="AL193">
            <v>0.8</v>
          </cell>
          <cell r="AM193">
            <v>0.39999999999999997</v>
          </cell>
          <cell r="AN193">
            <v>0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T193">
            <v>0</v>
          </cell>
          <cell r="AU193">
            <v>0</v>
          </cell>
          <cell r="AW193">
            <v>7.07</v>
          </cell>
          <cell r="BA193">
            <v>6.85</v>
          </cell>
        </row>
        <row r="194">
          <cell r="J194" t="str">
            <v>VolMAT.Ins.Sol.MI</v>
          </cell>
          <cell r="K194" t="str">
            <v>VolMAT</v>
          </cell>
          <cell r="L194" t="str">
            <v>Ins</v>
          </cell>
          <cell r="M194" t="str">
            <v>Sol</v>
          </cell>
          <cell r="N194" t="str">
            <v>MI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11.3475</v>
          </cell>
          <cell r="AH194">
            <v>22.695</v>
          </cell>
          <cell r="AI194">
            <v>34.042499999999997</v>
          </cell>
          <cell r="AJ194">
            <v>45.39</v>
          </cell>
          <cell r="AK194">
            <v>34.042499999999997</v>
          </cell>
          <cell r="AL194">
            <v>22.695</v>
          </cell>
          <cell r="AM194">
            <v>11.347499999999998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T194">
            <v>0</v>
          </cell>
          <cell r="AU194">
            <v>0</v>
          </cell>
          <cell r="AW194">
            <v>888.17000000000007</v>
          </cell>
          <cell r="BA194">
            <v>1002.51</v>
          </cell>
        </row>
        <row r="195">
          <cell r="J195" t="str">
            <v>VolMAT.Ins.Bas.HI</v>
          </cell>
          <cell r="K195" t="str">
            <v>VolMAT</v>
          </cell>
          <cell r="L195" t="str">
            <v>Ins</v>
          </cell>
          <cell r="M195" t="str">
            <v>Bas</v>
          </cell>
          <cell r="N195" t="str">
            <v>HI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3.2575000000000003</v>
          </cell>
          <cell r="AH195">
            <v>6.5150000000000006</v>
          </cell>
          <cell r="AI195">
            <v>9.7725000000000009</v>
          </cell>
          <cell r="AJ195">
            <v>13.030000000000001</v>
          </cell>
          <cell r="AK195">
            <v>9.7725000000000009</v>
          </cell>
          <cell r="AL195">
            <v>6.5149999999999997</v>
          </cell>
          <cell r="AM195">
            <v>3.2574999999999994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T195">
            <v>0</v>
          </cell>
          <cell r="AU195">
            <v>0</v>
          </cell>
          <cell r="AW195">
            <v>846</v>
          </cell>
          <cell r="BA195">
            <v>854.23</v>
          </cell>
        </row>
        <row r="196">
          <cell r="J196" t="str">
            <v>VolMAT.Ins.Pre.HI</v>
          </cell>
          <cell r="K196" t="str">
            <v>VolMAT</v>
          </cell>
          <cell r="L196" t="str">
            <v>Ins</v>
          </cell>
          <cell r="M196" t="str">
            <v>Pre</v>
          </cell>
          <cell r="N196" t="str">
            <v>HI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0.23</v>
          </cell>
          <cell r="AH196">
            <v>0.46</v>
          </cell>
          <cell r="AI196">
            <v>0.69000000000000006</v>
          </cell>
          <cell r="AJ196">
            <v>0.92</v>
          </cell>
          <cell r="AK196">
            <v>0.69000000000000006</v>
          </cell>
          <cell r="AL196">
            <v>0.46000000000000008</v>
          </cell>
          <cell r="AM196">
            <v>0.23000000000000004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T196">
            <v>0</v>
          </cell>
          <cell r="AU196">
            <v>0</v>
          </cell>
          <cell r="AW196">
            <v>5.5299999999999994</v>
          </cell>
          <cell r="BA196">
            <v>4.0999999999999996</v>
          </cell>
        </row>
        <row r="197">
          <cell r="J197" t="str">
            <v>VolMAT.Ins.Sol.HI</v>
          </cell>
          <cell r="K197" t="str">
            <v>VolMAT</v>
          </cell>
          <cell r="L197" t="str">
            <v>Ins</v>
          </cell>
          <cell r="M197" t="str">
            <v>Sol</v>
          </cell>
          <cell r="N197" t="str">
            <v>HI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0.40500000000000003</v>
          </cell>
          <cell r="AH197">
            <v>0.81</v>
          </cell>
          <cell r="AI197">
            <v>1.2150000000000001</v>
          </cell>
          <cell r="AJ197">
            <v>1.62</v>
          </cell>
          <cell r="AK197">
            <v>1.2150000000000001</v>
          </cell>
          <cell r="AL197">
            <v>0.81</v>
          </cell>
          <cell r="AM197">
            <v>0.40500000000000003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T197">
            <v>0</v>
          </cell>
          <cell r="AU197">
            <v>0</v>
          </cell>
          <cell r="AW197">
            <v>255.33999999999997</v>
          </cell>
          <cell r="BA197">
            <v>242.97</v>
          </cell>
        </row>
        <row r="198">
          <cell r="J198" t="str">
            <v>VolMAT.Ins.Bas.NG</v>
          </cell>
          <cell r="K198" t="str">
            <v>VolMAT</v>
          </cell>
          <cell r="L198" t="str">
            <v>Ins</v>
          </cell>
          <cell r="M198" t="str">
            <v>Bas</v>
          </cell>
          <cell r="N198" t="str">
            <v>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1.5925</v>
          </cell>
          <cell r="AH198">
            <v>3.1850000000000001</v>
          </cell>
          <cell r="AI198">
            <v>4.7774999999999999</v>
          </cell>
          <cell r="AJ198">
            <v>6.37</v>
          </cell>
          <cell r="AK198">
            <v>4.7774999999999999</v>
          </cell>
          <cell r="AL198">
            <v>3.1850000000000005</v>
          </cell>
          <cell r="AM198">
            <v>1.5925000000000002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T198">
            <v>0</v>
          </cell>
          <cell r="AU198">
            <v>0</v>
          </cell>
          <cell r="AW198">
            <v>136.47</v>
          </cell>
          <cell r="BA198">
            <v>240.54</v>
          </cell>
        </row>
        <row r="199">
          <cell r="J199" t="str">
            <v>VolMAT.Ins.Pre.NG</v>
          </cell>
          <cell r="K199" t="str">
            <v>VolMAT</v>
          </cell>
          <cell r="L199" t="str">
            <v>Ins</v>
          </cell>
          <cell r="M199" t="str">
            <v>Pre</v>
          </cell>
          <cell r="N199" t="str">
            <v>NG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T199">
            <v>0</v>
          </cell>
          <cell r="AU199">
            <v>0</v>
          </cell>
          <cell r="AW199">
            <v>0</v>
          </cell>
          <cell r="BA199">
            <v>0</v>
          </cell>
        </row>
        <row r="200">
          <cell r="J200" t="str">
            <v>VolMAT.Ins.Sol.NG</v>
          </cell>
          <cell r="K200" t="str">
            <v>VolMAT</v>
          </cell>
          <cell r="L200" t="str">
            <v>Ins</v>
          </cell>
          <cell r="M200" t="str">
            <v>Sol</v>
          </cell>
          <cell r="N200" t="str">
            <v>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T200">
            <v>0</v>
          </cell>
          <cell r="AU200">
            <v>0</v>
          </cell>
          <cell r="AW200">
            <v>0</v>
          </cell>
          <cell r="BA200">
            <v>0</v>
          </cell>
        </row>
        <row r="201">
          <cell r="J201" t="str">
            <v>VolMAT.Ins.Bas.FC</v>
          </cell>
          <cell r="K201" t="str">
            <v>VolMAT</v>
          </cell>
          <cell r="L201" t="str">
            <v>Ins</v>
          </cell>
          <cell r="M201" t="str">
            <v>Bas</v>
          </cell>
          <cell r="N201" t="str">
            <v>FC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T201">
            <v>0</v>
          </cell>
          <cell r="AU201">
            <v>0</v>
          </cell>
          <cell r="AW201">
            <v>0</v>
          </cell>
          <cell r="BA201">
            <v>0</v>
          </cell>
        </row>
        <row r="202">
          <cell r="J202" t="str">
            <v>VALIDATION LINE (must = 0)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-1.1102230246251565E-15</v>
          </cell>
          <cell r="AH202">
            <v>-2.2204460492503131E-15</v>
          </cell>
          <cell r="AI202">
            <v>-1.7763568394002505E-14</v>
          </cell>
          <cell r="AJ202">
            <v>-4.4408920985006262E-15</v>
          </cell>
          <cell r="AK202">
            <v>-1.7763568394002505E-14</v>
          </cell>
          <cell r="AL202">
            <v>-1.7763568394002505E-15</v>
          </cell>
          <cell r="AM202">
            <v>-3.9968028886505635E-15</v>
          </cell>
          <cell r="AN202">
            <v>0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T202">
            <v>0</v>
          </cell>
          <cell r="AU202">
            <v>0</v>
          </cell>
          <cell r="AW202">
            <v>-4.2632564145606011E-13</v>
          </cell>
          <cell r="BA202">
            <v>1.9895196601282805E-13</v>
          </cell>
        </row>
        <row r="203">
          <cell r="J203" t="str">
            <v>VALIDATION LINE (must = 0)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-2.4424906541753444E-15</v>
          </cell>
          <cell r="AH203">
            <v>-4.8849813083506888E-15</v>
          </cell>
          <cell r="AI203">
            <v>3.5527136788005009E-15</v>
          </cell>
          <cell r="AJ203">
            <v>-9.7699626167013776E-15</v>
          </cell>
          <cell r="AK203">
            <v>3.5527136788005009E-15</v>
          </cell>
          <cell r="AL203">
            <v>2.6645352591003757E-15</v>
          </cell>
          <cell r="AM203">
            <v>-1.7763568394002505E-15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T203">
            <v>0</v>
          </cell>
          <cell r="AU203">
            <v>0</v>
          </cell>
          <cell r="AW203">
            <v>2.5579538487363607E-13</v>
          </cell>
          <cell r="BA203">
            <v>-2.8421709430404007E-14</v>
          </cell>
        </row>
        <row r="204">
          <cell r="J204" t="str">
            <v>VALIDATION LINE (must = 0)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-2.7755575615628914E-17</v>
          </cell>
          <cell r="AH204">
            <v>-5.5511151231257827E-17</v>
          </cell>
          <cell r="AI204">
            <v>1.1102230246251565E-16</v>
          </cell>
          <cell r="AJ204">
            <v>-1.1102230246251565E-16</v>
          </cell>
          <cell r="AK204">
            <v>1.1102230246251565E-16</v>
          </cell>
          <cell r="AL204">
            <v>-1.1102230246251565E-16</v>
          </cell>
          <cell r="AM204">
            <v>0</v>
          </cell>
          <cell r="AN204">
            <v>0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T204">
            <v>0</v>
          </cell>
          <cell r="AU204">
            <v>0</v>
          </cell>
          <cell r="AW204">
            <v>1.7763568394002505E-15</v>
          </cell>
          <cell r="BA204">
            <v>0</v>
          </cell>
        </row>
        <row r="205">
          <cell r="J205" t="str">
            <v>VALIDATION LINE (must = 0)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-6.6613381477509392E-16</v>
          </cell>
          <cell r="AH205">
            <v>-1.3322676295501878E-15</v>
          </cell>
          <cell r="AI205">
            <v>-3.7747582837255322E-15</v>
          </cell>
          <cell r="AJ205">
            <v>-2.6645352591003757E-15</v>
          </cell>
          <cell r="AK205">
            <v>-3.7747582837255322E-15</v>
          </cell>
          <cell r="AL205">
            <v>-1.3322676295501878E-15</v>
          </cell>
          <cell r="AM205">
            <v>1.1102230246251565E-15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T205">
            <v>0</v>
          </cell>
          <cell r="AU205">
            <v>0</v>
          </cell>
          <cell r="AW205">
            <v>-5.6843418860808015E-14</v>
          </cell>
          <cell r="BA205">
            <v>2.8421709430404007E-14</v>
          </cell>
        </row>
        <row r="206">
          <cell r="J206" t="str">
            <v>VolMAT.Ins.Bas.NovIns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17.79</v>
          </cell>
          <cell r="AH206">
            <v>35.58</v>
          </cell>
          <cell r="AI206">
            <v>53.36999999999999</v>
          </cell>
          <cell r="AJ206">
            <v>71.16</v>
          </cell>
          <cell r="AK206">
            <v>53.36999999999999</v>
          </cell>
          <cell r="AL206">
            <v>35.579999999999991</v>
          </cell>
          <cell r="AM206">
            <v>17.789999999999996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T206">
            <v>0</v>
          </cell>
          <cell r="AU206">
            <v>0</v>
          </cell>
          <cell r="AW206">
            <v>1886.61</v>
          </cell>
          <cell r="AX206">
            <v>0</v>
          </cell>
          <cell r="AY206">
            <v>0</v>
          </cell>
          <cell r="AZ206">
            <v>0</v>
          </cell>
          <cell r="BA206">
            <v>2147.38</v>
          </cell>
        </row>
        <row r="207">
          <cell r="J207" t="str">
            <v>VolMAT.Ins.NovIns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29.537500000000001</v>
          </cell>
          <cell r="AH207">
            <v>59.075000000000003</v>
          </cell>
          <cell r="AI207">
            <v>88.612499999999997</v>
          </cell>
          <cell r="AJ207">
            <v>118.15</v>
          </cell>
          <cell r="AK207">
            <v>88.612499999999997</v>
          </cell>
          <cell r="AL207">
            <v>59.074999999999989</v>
          </cell>
          <cell r="AM207">
            <v>29.537499999999991</v>
          </cell>
          <cell r="AN207">
            <v>0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T207">
            <v>0</v>
          </cell>
          <cell r="AU207">
            <v>0</v>
          </cell>
          <cell r="AW207">
            <v>2781.85</v>
          </cell>
          <cell r="AX207">
            <v>0</v>
          </cell>
          <cell r="AY207">
            <v>0</v>
          </cell>
          <cell r="AZ207">
            <v>0</v>
          </cell>
          <cell r="BA207">
            <v>3156.74</v>
          </cell>
        </row>
        <row r="208">
          <cell r="J208" t="str">
            <v>VolMAT.Ins.NovIns.NN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5.87</v>
          </cell>
          <cell r="AH208">
            <v>11.74</v>
          </cell>
          <cell r="AI208">
            <v>17.61</v>
          </cell>
          <cell r="AJ208">
            <v>23.48</v>
          </cell>
          <cell r="AK208">
            <v>17.61</v>
          </cell>
          <cell r="AL208">
            <v>11.74</v>
          </cell>
          <cell r="AM208">
            <v>5.8699999999999992</v>
          </cell>
          <cell r="AN208">
            <v>0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T208">
            <v>0</v>
          </cell>
          <cell r="AU208">
            <v>0</v>
          </cell>
          <cell r="AW208">
            <v>492.28999999999996</v>
          </cell>
          <cell r="AX208">
            <v>0</v>
          </cell>
          <cell r="AY208">
            <v>0</v>
          </cell>
          <cell r="AZ208">
            <v>0</v>
          </cell>
          <cell r="BA208">
            <v>606.34</v>
          </cell>
        </row>
        <row r="209">
          <cell r="J209" t="str">
            <v>VolMAT.Ins.Bas.NovIns.NN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3.1325000000000003</v>
          </cell>
          <cell r="AH209">
            <v>6.2650000000000006</v>
          </cell>
          <cell r="AI209">
            <v>9.3975000000000009</v>
          </cell>
          <cell r="AJ209">
            <v>12.530000000000001</v>
          </cell>
          <cell r="AK209">
            <v>9.3975000000000009</v>
          </cell>
          <cell r="AL209">
            <v>6.2649999999999997</v>
          </cell>
          <cell r="AM209">
            <v>3.1324999999999994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T209">
            <v>0</v>
          </cell>
          <cell r="AU209">
            <v>0</v>
          </cell>
          <cell r="AW209">
            <v>317.99</v>
          </cell>
          <cell r="AX209">
            <v>0</v>
          </cell>
          <cell r="AY209">
            <v>0</v>
          </cell>
          <cell r="AZ209">
            <v>0</v>
          </cell>
          <cell r="BA209">
            <v>392.69</v>
          </cell>
        </row>
        <row r="211">
          <cell r="Q211">
            <v>2013</v>
          </cell>
          <cell r="R211">
            <v>2013</v>
          </cell>
          <cell r="S211">
            <v>2013</v>
          </cell>
          <cell r="T211">
            <v>2013</v>
          </cell>
          <cell r="U211">
            <v>2014</v>
          </cell>
          <cell r="V211">
            <v>2014</v>
          </cell>
          <cell r="W211">
            <v>2014</v>
          </cell>
          <cell r="X211">
            <v>2014</v>
          </cell>
          <cell r="Y211">
            <v>2015</v>
          </cell>
          <cell r="Z211">
            <v>2015</v>
          </cell>
          <cell r="AA211">
            <v>2015</v>
          </cell>
          <cell r="AB211">
            <v>2015</v>
          </cell>
          <cell r="AC211">
            <v>2016</v>
          </cell>
          <cell r="AD211">
            <v>2016</v>
          </cell>
          <cell r="AE211">
            <v>2016</v>
          </cell>
          <cell r="AF211">
            <v>2016</v>
          </cell>
          <cell r="AG211">
            <v>2017</v>
          </cell>
          <cell r="AH211">
            <v>2017</v>
          </cell>
          <cell r="AI211">
            <v>2017</v>
          </cell>
          <cell r="AJ211">
            <v>2017</v>
          </cell>
          <cell r="AK211">
            <v>2018</v>
          </cell>
          <cell r="AL211">
            <v>2018</v>
          </cell>
          <cell r="AM211">
            <v>2018</v>
          </cell>
          <cell r="AN211">
            <v>2018</v>
          </cell>
          <cell r="AO211">
            <v>2019</v>
          </cell>
          <cell r="AP211">
            <v>2019</v>
          </cell>
          <cell r="AQ211">
            <v>2019</v>
          </cell>
          <cell r="AR211">
            <v>2019</v>
          </cell>
          <cell r="AW211">
            <v>0</v>
          </cell>
          <cell r="BA211">
            <v>0</v>
          </cell>
        </row>
        <row r="212">
          <cell r="Q212" t="str">
            <v>Q1</v>
          </cell>
          <cell r="R212" t="str">
            <v>Q2</v>
          </cell>
          <cell r="S212" t="str">
            <v>Q3</v>
          </cell>
          <cell r="T212" t="str">
            <v>Q4</v>
          </cell>
          <cell r="U212" t="str">
            <v>Q1</v>
          </cell>
          <cell r="V212" t="str">
            <v>Q2</v>
          </cell>
          <cell r="W212" t="str">
            <v>Q3</v>
          </cell>
          <cell r="X212" t="str">
            <v>Q4</v>
          </cell>
          <cell r="Y212" t="str">
            <v>Q1</v>
          </cell>
          <cell r="Z212" t="str">
            <v>Q2</v>
          </cell>
          <cell r="AA212" t="str">
            <v>Q3</v>
          </cell>
          <cell r="AB212" t="str">
            <v>Q4</v>
          </cell>
          <cell r="AC212" t="str">
            <v>Q1</v>
          </cell>
          <cell r="AD212" t="str">
            <v>Q2</v>
          </cell>
          <cell r="AE212" t="str">
            <v>Q3</v>
          </cell>
          <cell r="AF212" t="str">
            <v>Q4</v>
          </cell>
          <cell r="AG212" t="str">
            <v>Q1</v>
          </cell>
          <cell r="AH212" t="str">
            <v>Q2</v>
          </cell>
          <cell r="AI212" t="str">
            <v>Q3</v>
          </cell>
          <cell r="AJ212" t="str">
            <v>Q4</v>
          </cell>
          <cell r="AK212" t="str">
            <v>Q1</v>
          </cell>
          <cell r="AL212" t="str">
            <v>Q2</v>
          </cell>
          <cell r="AM212" t="str">
            <v>Q3</v>
          </cell>
          <cell r="AN212" t="str">
            <v>Q4</v>
          </cell>
          <cell r="AO212" t="str">
            <v>Q1</v>
          </cell>
          <cell r="AP212" t="str">
            <v>Q2</v>
          </cell>
          <cell r="AQ212" t="str">
            <v>Q3</v>
          </cell>
          <cell r="AR212" t="str">
            <v>Q4</v>
          </cell>
          <cell r="AW212" t="str">
            <v>LE16</v>
          </cell>
          <cell r="BA212" t="str">
            <v>AB17</v>
          </cell>
        </row>
        <row r="213">
          <cell r="J213" t="str">
            <v>VolADD.Ins.Bas</v>
          </cell>
          <cell r="K213" t="str">
            <v>VolADD</v>
          </cell>
          <cell r="L213" t="str">
            <v>Ins</v>
          </cell>
          <cell r="M213" t="str">
            <v>Bas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21.047499999999996</v>
          </cell>
          <cell r="AH213">
            <v>42.094999999999992</v>
          </cell>
          <cell r="AI213">
            <v>63.142499999999998</v>
          </cell>
          <cell r="AJ213">
            <v>84.189999999999984</v>
          </cell>
          <cell r="AK213">
            <v>42.094999999999999</v>
          </cell>
          <cell r="AL213">
            <v>0</v>
          </cell>
          <cell r="AM213">
            <v>-42.095000000000006</v>
          </cell>
          <cell r="AN213">
            <v>-84.189999999999984</v>
          </cell>
          <cell r="AO213">
            <v>-63.142499999999998</v>
          </cell>
          <cell r="AP213">
            <v>-42.094999999999992</v>
          </cell>
          <cell r="AQ213">
            <v>-21.047499999999992</v>
          </cell>
          <cell r="AR213">
            <v>0</v>
          </cell>
          <cell r="AW213">
            <v>2732.61</v>
          </cell>
          <cell r="BA213">
            <v>269</v>
          </cell>
        </row>
        <row r="214">
          <cell r="J214" t="str">
            <v>VolADD.Ins.Pre</v>
          </cell>
          <cell r="K214" t="str">
            <v>VolADD</v>
          </cell>
          <cell r="L214" t="str">
            <v>Ins</v>
          </cell>
          <cell r="M214" t="str">
            <v>Pre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0.63</v>
          </cell>
          <cell r="AH214">
            <v>1.26</v>
          </cell>
          <cell r="AI214">
            <v>1.8900000000000001</v>
          </cell>
          <cell r="AJ214">
            <v>2.52</v>
          </cell>
          <cell r="AK214">
            <v>1.2600000000000002</v>
          </cell>
          <cell r="AL214">
            <v>0</v>
          </cell>
          <cell r="AM214">
            <v>-1.2600000000000002</v>
          </cell>
          <cell r="AN214">
            <v>-2.52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W214">
            <v>12.600000000000001</v>
          </cell>
          <cell r="BA214">
            <v>-1.6500000000000021</v>
          </cell>
        </row>
        <row r="215">
          <cell r="J215" t="str">
            <v>VolADD.Ins.Sol</v>
          </cell>
          <cell r="K215" t="str">
            <v>VolADD</v>
          </cell>
          <cell r="L215" t="str">
            <v>Ins</v>
          </cell>
          <cell r="M215" t="str">
            <v>Sol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11.7525</v>
          </cell>
          <cell r="AH215">
            <v>23.504999999999999</v>
          </cell>
          <cell r="AI215">
            <v>35.257499999999993</v>
          </cell>
          <cell r="AJ215">
            <v>47.01</v>
          </cell>
          <cell r="AK215">
            <v>23.504999999999995</v>
          </cell>
          <cell r="AL215">
            <v>0</v>
          </cell>
          <cell r="AM215">
            <v>-23.504999999999995</v>
          </cell>
          <cell r="AN215">
            <v>-47.01</v>
          </cell>
          <cell r="AO215">
            <v>-35.257499999999993</v>
          </cell>
          <cell r="AP215">
            <v>-23.504999999999999</v>
          </cell>
          <cell r="AQ215">
            <v>-11.7525</v>
          </cell>
          <cell r="AR215">
            <v>0</v>
          </cell>
          <cell r="AW215">
            <v>1143.51</v>
          </cell>
          <cell r="BA215">
            <v>101.97000000000003</v>
          </cell>
        </row>
        <row r="216">
          <cell r="J216" t="str">
            <v>VolADD.Ins.Bas.HI</v>
          </cell>
          <cell r="K216" t="str">
            <v>VolADD</v>
          </cell>
          <cell r="L216" t="str">
            <v>Ins</v>
          </cell>
          <cell r="M216" t="str">
            <v>Bas</v>
          </cell>
          <cell r="N216" t="str">
            <v>HI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3.2575000000000003</v>
          </cell>
          <cell r="AH216">
            <v>6.5150000000000006</v>
          </cell>
          <cell r="AI216">
            <v>9.7725000000000009</v>
          </cell>
          <cell r="AJ216">
            <v>13.030000000000001</v>
          </cell>
          <cell r="AK216">
            <v>6.5150000000000006</v>
          </cell>
          <cell r="AL216">
            <v>0</v>
          </cell>
          <cell r="AM216">
            <v>-6.5150000000000015</v>
          </cell>
          <cell r="AN216">
            <v>-13.030000000000001</v>
          </cell>
          <cell r="AO216">
            <v>-9.7725000000000009</v>
          </cell>
          <cell r="AP216">
            <v>-6.5149999999999997</v>
          </cell>
          <cell r="AQ216">
            <v>-3.2574999999999994</v>
          </cell>
          <cell r="AR216">
            <v>0</v>
          </cell>
          <cell r="AW216">
            <v>846</v>
          </cell>
          <cell r="BA216">
            <v>8.2300000000000182</v>
          </cell>
        </row>
        <row r="217">
          <cell r="J217" t="str">
            <v>VolADD.Ins.Pre.HI</v>
          </cell>
          <cell r="K217" t="str">
            <v>VolADD</v>
          </cell>
          <cell r="L217" t="str">
            <v>Ins</v>
          </cell>
          <cell r="M217" t="str">
            <v>Pre</v>
          </cell>
          <cell r="N217" t="str">
            <v>HI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0.23</v>
          </cell>
          <cell r="AH217">
            <v>0.46</v>
          </cell>
          <cell r="AI217">
            <v>0.69000000000000006</v>
          </cell>
          <cell r="AJ217">
            <v>0.92</v>
          </cell>
          <cell r="AK217">
            <v>0.46000000000000008</v>
          </cell>
          <cell r="AL217">
            <v>0</v>
          </cell>
          <cell r="AM217">
            <v>-0.46</v>
          </cell>
          <cell r="AN217">
            <v>-0.92</v>
          </cell>
          <cell r="AO217">
            <v>-0.69000000000000006</v>
          </cell>
          <cell r="AP217">
            <v>-0.46000000000000008</v>
          </cell>
          <cell r="AQ217">
            <v>-0.23000000000000004</v>
          </cell>
          <cell r="AR217">
            <v>0</v>
          </cell>
          <cell r="AW217">
            <v>5.5299999999999994</v>
          </cell>
          <cell r="BA217">
            <v>-1.4299999999999997</v>
          </cell>
        </row>
        <row r="218">
          <cell r="J218" t="str">
            <v>VolADD.Ins.Sol.HI</v>
          </cell>
          <cell r="K218" t="str">
            <v>VolADD</v>
          </cell>
          <cell r="L218" t="str">
            <v>Ins</v>
          </cell>
          <cell r="M218" t="str">
            <v>Sol</v>
          </cell>
          <cell r="N218" t="str">
            <v>HI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0.40500000000000003</v>
          </cell>
          <cell r="AH218">
            <v>0.81</v>
          </cell>
          <cell r="AI218">
            <v>1.2150000000000001</v>
          </cell>
          <cell r="AJ218">
            <v>1.62</v>
          </cell>
          <cell r="AK218">
            <v>0.81</v>
          </cell>
          <cell r="AL218">
            <v>0</v>
          </cell>
          <cell r="AM218">
            <v>-0.81</v>
          </cell>
          <cell r="AN218">
            <v>-1.62</v>
          </cell>
          <cell r="AO218">
            <v>-1.2150000000000001</v>
          </cell>
          <cell r="AP218">
            <v>-0.81</v>
          </cell>
          <cell r="AQ218">
            <v>-0.40500000000000003</v>
          </cell>
          <cell r="AR218">
            <v>0</v>
          </cell>
          <cell r="AW218">
            <v>255.33999999999997</v>
          </cell>
          <cell r="BA218">
            <v>-12.369999999999976</v>
          </cell>
        </row>
        <row r="219">
          <cell r="J219" t="str">
            <v>VolADD.Ins.Bas.HI.NN</v>
          </cell>
          <cell r="K219" t="str">
            <v>VolADD</v>
          </cell>
          <cell r="L219" t="str">
            <v>Ins</v>
          </cell>
          <cell r="M219" t="str">
            <v>Bas</v>
          </cell>
          <cell r="N219" t="str">
            <v>HI</v>
          </cell>
          <cell r="O219" t="str">
            <v>NN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1.6825000000000001</v>
          </cell>
          <cell r="AH219">
            <v>3.3650000000000002</v>
          </cell>
          <cell r="AI219">
            <v>5.0475000000000003</v>
          </cell>
          <cell r="AJ219">
            <v>6.73</v>
          </cell>
          <cell r="AK219">
            <v>3.3650000000000002</v>
          </cell>
          <cell r="AL219">
            <v>0</v>
          </cell>
          <cell r="AM219">
            <v>-3.3650000000000002</v>
          </cell>
          <cell r="AN219">
            <v>-6.73</v>
          </cell>
          <cell r="AO219">
            <v>-5.0475000000000003</v>
          </cell>
          <cell r="AP219">
            <v>-3.3650000000000002</v>
          </cell>
          <cell r="AQ219">
            <v>-1.6825000000000001</v>
          </cell>
          <cell r="AR219">
            <v>0</v>
          </cell>
          <cell r="AW219">
            <v>647.77</v>
          </cell>
          <cell r="BA219">
            <v>29.940000000000055</v>
          </cell>
        </row>
        <row r="220">
          <cell r="J220" t="str">
            <v>VolADD.Ins.Pre.HI.NN</v>
          </cell>
          <cell r="K220" t="str">
            <v>VolADD</v>
          </cell>
          <cell r="L220" t="str">
            <v>Ins</v>
          </cell>
          <cell r="M220" t="str">
            <v>Pre</v>
          </cell>
          <cell r="N220" t="str">
            <v>HI</v>
          </cell>
          <cell r="O220" t="str">
            <v>NN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0.04</v>
          </cell>
          <cell r="AH220">
            <v>0.08</v>
          </cell>
          <cell r="AI220">
            <v>0.12</v>
          </cell>
          <cell r="AJ220">
            <v>0.16</v>
          </cell>
          <cell r="AK220">
            <v>7.9999999999999988E-2</v>
          </cell>
          <cell r="AL220">
            <v>0</v>
          </cell>
          <cell r="AM220">
            <v>-8.0000000000000016E-2</v>
          </cell>
          <cell r="AN220">
            <v>-0.16</v>
          </cell>
          <cell r="AO220">
            <v>-0.12</v>
          </cell>
          <cell r="AP220">
            <v>-7.9999999999999988E-2</v>
          </cell>
          <cell r="AQ220">
            <v>-3.9999999999999987E-2</v>
          </cell>
          <cell r="AR220">
            <v>0</v>
          </cell>
          <cell r="AW220">
            <v>1.22</v>
          </cell>
          <cell r="BA220">
            <v>-1.22</v>
          </cell>
        </row>
        <row r="221">
          <cell r="J221" t="str">
            <v>VolADD.Ins.Sol.HI.NN</v>
          </cell>
          <cell r="K221" t="str">
            <v>VolADD</v>
          </cell>
          <cell r="L221" t="str">
            <v>Ins</v>
          </cell>
          <cell r="M221" t="str">
            <v>Sol</v>
          </cell>
          <cell r="N221" t="str">
            <v>HI</v>
          </cell>
          <cell r="O221" t="str">
            <v>NN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0.16500000000000001</v>
          </cell>
          <cell r="AH221">
            <v>0.33</v>
          </cell>
          <cell r="AI221">
            <v>0.495</v>
          </cell>
          <cell r="AJ221">
            <v>0.66</v>
          </cell>
          <cell r="AK221">
            <v>0.32999999999999996</v>
          </cell>
          <cell r="AL221">
            <v>0</v>
          </cell>
          <cell r="AM221">
            <v>-0.33000000000000007</v>
          </cell>
          <cell r="AN221">
            <v>-0.66</v>
          </cell>
          <cell r="AO221">
            <v>-0.495</v>
          </cell>
          <cell r="AP221">
            <v>-0.32999999999999996</v>
          </cell>
          <cell r="AQ221">
            <v>-0.16499999999999995</v>
          </cell>
          <cell r="AR221">
            <v>0</v>
          </cell>
          <cell r="AW221">
            <v>179.82</v>
          </cell>
          <cell r="BA221">
            <v>-3.9300000000000068</v>
          </cell>
        </row>
        <row r="222">
          <cell r="J222" t="str">
            <v>VolADD.Ins.Bas.NG.NN.Degludec</v>
          </cell>
          <cell r="K222" t="str">
            <v>VolADD</v>
          </cell>
          <cell r="L222" t="str">
            <v>Ins</v>
          </cell>
          <cell r="M222" t="str">
            <v>Bas</v>
          </cell>
          <cell r="N222" t="str">
            <v>NG</v>
          </cell>
          <cell r="O222" t="str">
            <v>NN</v>
          </cell>
          <cell r="P222" t="str">
            <v>Degludec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1.33</v>
          </cell>
          <cell r="AH222">
            <v>2.66</v>
          </cell>
          <cell r="AI222">
            <v>3.99</v>
          </cell>
          <cell r="AJ222">
            <v>5.32</v>
          </cell>
          <cell r="AK222">
            <v>2.66</v>
          </cell>
          <cell r="AL222">
            <v>0</v>
          </cell>
          <cell r="AM222">
            <v>-2.66</v>
          </cell>
          <cell r="AN222">
            <v>-5.32</v>
          </cell>
          <cell r="AO222">
            <v>-3.99</v>
          </cell>
          <cell r="AP222">
            <v>-2.66</v>
          </cell>
          <cell r="AQ222">
            <v>-1.33</v>
          </cell>
          <cell r="AR222">
            <v>0</v>
          </cell>
          <cell r="AW222">
            <v>68.13</v>
          </cell>
          <cell r="BA222">
            <v>49.39</v>
          </cell>
        </row>
        <row r="223">
          <cell r="J223" t="str">
            <v>VolADD.Ins.Pre.NG.NN.DegludecPlus</v>
          </cell>
          <cell r="K223" t="str">
            <v>VolADD</v>
          </cell>
          <cell r="L223" t="str">
            <v>Ins</v>
          </cell>
          <cell r="M223" t="str">
            <v>Pre</v>
          </cell>
          <cell r="N223" t="str">
            <v>NG</v>
          </cell>
          <cell r="O223" t="str">
            <v>NN</v>
          </cell>
          <cell r="P223" t="str">
            <v>DegludecPlus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W223">
            <v>0</v>
          </cell>
          <cell r="BA223">
            <v>0</v>
          </cell>
        </row>
        <row r="224">
          <cell r="J224" t="str">
            <v>VolADD.Ins.NG.NN</v>
          </cell>
          <cell r="K224" t="str">
            <v>VolADD</v>
          </cell>
          <cell r="L224" t="str">
            <v>Ins</v>
          </cell>
          <cell r="N224" t="str">
            <v>NG</v>
          </cell>
          <cell r="O224" t="str">
            <v>NN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1.33</v>
          </cell>
          <cell r="AH224">
            <v>2.66</v>
          </cell>
          <cell r="AI224">
            <v>3.99</v>
          </cell>
          <cell r="AJ224">
            <v>5.32</v>
          </cell>
          <cell r="AK224">
            <v>2.66</v>
          </cell>
          <cell r="AL224">
            <v>0</v>
          </cell>
          <cell r="AM224">
            <v>-2.66</v>
          </cell>
          <cell r="AN224">
            <v>-5.32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W224">
            <v>68.13</v>
          </cell>
          <cell r="BA224">
            <v>49.39</v>
          </cell>
        </row>
        <row r="225">
          <cell r="J225" t="str">
            <v>VolADD.Ins.Bas.FC.NN.IdegLira</v>
          </cell>
          <cell r="K225" t="str">
            <v>VolADD</v>
          </cell>
          <cell r="L225" t="str">
            <v>Ins</v>
          </cell>
          <cell r="M225" t="str">
            <v>Bas</v>
          </cell>
          <cell r="N225" t="str">
            <v>FC</v>
          </cell>
          <cell r="O225" t="str">
            <v>NN</v>
          </cell>
          <cell r="P225" t="str">
            <v>IdegLira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W225">
            <v>0</v>
          </cell>
          <cell r="BA225">
            <v>0</v>
          </cell>
        </row>
        <row r="226">
          <cell r="J226" t="str">
            <v>VolADD.Ins.FC.NN</v>
          </cell>
          <cell r="K226" t="str">
            <v>VolADD</v>
          </cell>
          <cell r="L226" t="str">
            <v>Ins</v>
          </cell>
          <cell r="N226" t="str">
            <v>FC</v>
          </cell>
          <cell r="O226" t="str">
            <v>NN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W226">
            <v>0</v>
          </cell>
          <cell r="BA226">
            <v>0</v>
          </cell>
        </row>
        <row r="227">
          <cell r="J227" t="str">
            <v>VolADD.Ins.Bas.MI.NN.Levemir</v>
          </cell>
          <cell r="K227" t="str">
            <v>VolADD</v>
          </cell>
          <cell r="L227" t="str">
            <v>Ins</v>
          </cell>
          <cell r="M227" t="str">
            <v>Bas</v>
          </cell>
          <cell r="N227" t="str">
            <v>MI</v>
          </cell>
          <cell r="O227" t="str">
            <v>NN</v>
          </cell>
          <cell r="P227" t="str">
            <v>Levemir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1.8025</v>
          </cell>
          <cell r="AH227">
            <v>3.605</v>
          </cell>
          <cell r="AI227">
            <v>5.4074999999999998</v>
          </cell>
          <cell r="AJ227">
            <v>7.21</v>
          </cell>
          <cell r="AK227">
            <v>3.6049999999999995</v>
          </cell>
          <cell r="AL227">
            <v>0</v>
          </cell>
          <cell r="AM227">
            <v>-3.6050000000000004</v>
          </cell>
          <cell r="AN227">
            <v>-7.21</v>
          </cell>
          <cell r="AO227">
            <v>-5.4074999999999998</v>
          </cell>
          <cell r="AP227">
            <v>-3.6049999999999995</v>
          </cell>
          <cell r="AQ227">
            <v>-1.8024999999999995</v>
          </cell>
          <cell r="AR227">
            <v>0</v>
          </cell>
          <cell r="AW227">
            <v>249.86</v>
          </cell>
          <cell r="BA227">
            <v>25.310000000000002</v>
          </cell>
        </row>
        <row r="228">
          <cell r="J228" t="str">
            <v>VolADD.Ins.Pre.MI.NN.NovoMix</v>
          </cell>
          <cell r="K228" t="str">
            <v>VolADD</v>
          </cell>
          <cell r="L228" t="str">
            <v>Ins</v>
          </cell>
          <cell r="M228" t="str">
            <v>Pre</v>
          </cell>
          <cell r="N228" t="str">
            <v>MI</v>
          </cell>
          <cell r="O228" t="str">
            <v>NN</v>
          </cell>
          <cell r="P228" t="str">
            <v>NovoMix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7.7499999999999999E-2</v>
          </cell>
          <cell r="AH228">
            <v>0.155</v>
          </cell>
          <cell r="AI228">
            <v>0.23249999999999998</v>
          </cell>
          <cell r="AJ228">
            <v>0.31</v>
          </cell>
          <cell r="AK228">
            <v>0.15499999999999997</v>
          </cell>
          <cell r="AL228">
            <v>0</v>
          </cell>
          <cell r="AM228">
            <v>-0.15500000000000003</v>
          </cell>
          <cell r="AN228">
            <v>-0.31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W228">
            <v>0.54</v>
          </cell>
          <cell r="BA228">
            <v>-0.54</v>
          </cell>
        </row>
        <row r="229">
          <cell r="J229" t="str">
            <v>VolADD.Ins.Sol.MI.NN.NovoRapid</v>
          </cell>
          <cell r="K229" t="str">
            <v>VolADD</v>
          </cell>
          <cell r="L229" t="str">
            <v>Ins</v>
          </cell>
          <cell r="M229" t="str">
            <v>Sol</v>
          </cell>
          <cell r="N229" t="str">
            <v>MI</v>
          </cell>
          <cell r="O229" t="str">
            <v>NN</v>
          </cell>
          <cell r="P229" t="str">
            <v>NovoRapid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2.66</v>
          </cell>
          <cell r="AH229">
            <v>5.32</v>
          </cell>
          <cell r="AI229">
            <v>7.98</v>
          </cell>
          <cell r="AJ229">
            <v>10.64</v>
          </cell>
          <cell r="AK229">
            <v>5.32</v>
          </cell>
          <cell r="AL229">
            <v>0</v>
          </cell>
          <cell r="AM229">
            <v>-5.32</v>
          </cell>
          <cell r="AN229">
            <v>-10.64</v>
          </cell>
          <cell r="AO229">
            <v>-7.98</v>
          </cell>
          <cell r="AP229">
            <v>-5.32</v>
          </cell>
          <cell r="AQ229">
            <v>-2.66</v>
          </cell>
          <cell r="AR229">
            <v>0</v>
          </cell>
          <cell r="AW229">
            <v>173.76</v>
          </cell>
          <cell r="BA229">
            <v>39.890000000000015</v>
          </cell>
        </row>
        <row r="230">
          <cell r="J230" t="str">
            <v>VolADD.Ins.Sol.NG.NN.FasterAspart</v>
          </cell>
          <cell r="K230" t="str">
            <v>VolADD</v>
          </cell>
          <cell r="L230" t="str">
            <v>Ins</v>
          </cell>
          <cell r="M230" t="str">
            <v>Sol</v>
          </cell>
          <cell r="N230" t="str">
            <v>NG</v>
          </cell>
          <cell r="O230" t="str">
            <v>NN</v>
          </cell>
          <cell r="P230" t="str">
            <v>FasterAspart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</row>
        <row r="231">
          <cell r="J231" t="str">
            <v>VolADD.Ins.MI.NN</v>
          </cell>
          <cell r="K231" t="str">
            <v>VolADD</v>
          </cell>
          <cell r="L231" t="str">
            <v>Ins</v>
          </cell>
          <cell r="N231" t="str">
            <v>MI</v>
          </cell>
          <cell r="O231" t="str">
            <v>NN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4.54</v>
          </cell>
          <cell r="AH231">
            <v>9.08</v>
          </cell>
          <cell r="AI231">
            <v>13.620000000000001</v>
          </cell>
          <cell r="AJ231">
            <v>18.16</v>
          </cell>
          <cell r="AK231">
            <v>9.0800000000000018</v>
          </cell>
          <cell r="AL231">
            <v>0</v>
          </cell>
          <cell r="AM231">
            <v>-9.0800000000000018</v>
          </cell>
          <cell r="AN231">
            <v>-18.16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W231">
            <v>424.15999999999997</v>
          </cell>
          <cell r="BA231">
            <v>64.660000000000082</v>
          </cell>
        </row>
        <row r="232">
          <cell r="J232" t="str">
            <v>VolADD.Ins.Bas.NG.SA.glargineU300</v>
          </cell>
          <cell r="K232" t="str">
            <v>VolADD</v>
          </cell>
          <cell r="L232" t="str">
            <v>Ins</v>
          </cell>
          <cell r="M232" t="str">
            <v>Bas</v>
          </cell>
          <cell r="N232" t="str">
            <v>NG</v>
          </cell>
          <cell r="O232" t="str">
            <v>SA</v>
          </cell>
          <cell r="P232" t="str">
            <v>glargineU300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0.26250000000000001</v>
          </cell>
          <cell r="AH232">
            <v>0.52500000000000002</v>
          </cell>
          <cell r="AI232">
            <v>0.78750000000000009</v>
          </cell>
          <cell r="AJ232">
            <v>1.05</v>
          </cell>
          <cell r="AK232">
            <v>0.52500000000000013</v>
          </cell>
          <cell r="AL232">
            <v>0</v>
          </cell>
          <cell r="AM232">
            <v>-0.52499999999999991</v>
          </cell>
          <cell r="AN232">
            <v>-1.05</v>
          </cell>
          <cell r="AO232">
            <v>-0.78750000000000009</v>
          </cell>
          <cell r="AP232">
            <v>-0.52500000000000013</v>
          </cell>
          <cell r="AQ232">
            <v>-0.26250000000000012</v>
          </cell>
          <cell r="AR232">
            <v>0</v>
          </cell>
          <cell r="AW232">
            <v>68.34</v>
          </cell>
          <cell r="BA232">
            <v>54.679999999999993</v>
          </cell>
        </row>
        <row r="233">
          <cell r="J233" t="str">
            <v>VolADD.Ins.Bas.MI.SA.glargine</v>
          </cell>
          <cell r="K233" t="str">
            <v>VolADD</v>
          </cell>
          <cell r="L233" t="str">
            <v>Ins</v>
          </cell>
          <cell r="M233" t="str">
            <v>Bas</v>
          </cell>
          <cell r="N233" t="str">
            <v>MI</v>
          </cell>
          <cell r="O233" t="str">
            <v>SA</v>
          </cell>
          <cell r="P233" t="str">
            <v>glargine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12.967499999999999</v>
          </cell>
          <cell r="AH233">
            <v>25.934999999999999</v>
          </cell>
          <cell r="AI233">
            <v>38.902499999999996</v>
          </cell>
          <cell r="AJ233">
            <v>51.87</v>
          </cell>
          <cell r="AK233">
            <v>25.934999999999995</v>
          </cell>
          <cell r="AL233">
            <v>0</v>
          </cell>
          <cell r="AM233">
            <v>-25.935000000000002</v>
          </cell>
          <cell r="AN233">
            <v>-51.87</v>
          </cell>
          <cell r="AO233">
            <v>-38.902499999999996</v>
          </cell>
          <cell r="AP233">
            <v>-25.934999999999995</v>
          </cell>
          <cell r="AQ233">
            <v>-12.967499999999996</v>
          </cell>
          <cell r="AR233">
            <v>0</v>
          </cell>
          <cell r="AW233">
            <v>1366.84</v>
          </cell>
          <cell r="BA233">
            <v>13.670000000000073</v>
          </cell>
        </row>
        <row r="234">
          <cell r="J234" t="str">
            <v>VolADD.Ins.Sol.MI.SA.Afrezza</v>
          </cell>
          <cell r="K234" t="str">
            <v>VolADD</v>
          </cell>
          <cell r="L234" t="str">
            <v>Ins</v>
          </cell>
          <cell r="M234" t="str">
            <v>Sol</v>
          </cell>
          <cell r="N234" t="str">
            <v>MI</v>
          </cell>
          <cell r="O234" t="str">
            <v>SA</v>
          </cell>
          <cell r="P234" t="str">
            <v>Afrezza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</row>
        <row r="235">
          <cell r="J235" t="str">
            <v>VolADD.Ins.Bas.MI.EL.biosimglargine</v>
          </cell>
          <cell r="K235" t="str">
            <v>VolADD</v>
          </cell>
          <cell r="L235" t="str">
            <v>Ins</v>
          </cell>
          <cell r="M235" t="str">
            <v>Bas</v>
          </cell>
          <cell r="N235" t="str">
            <v>MI</v>
          </cell>
          <cell r="O235" t="str">
            <v>EL</v>
          </cell>
          <cell r="P235" t="str">
            <v>biosimglargine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1.41</v>
          </cell>
          <cell r="AH235">
            <v>2.82</v>
          </cell>
          <cell r="AI235">
            <v>4.2299999999999995</v>
          </cell>
          <cell r="AJ235">
            <v>5.64</v>
          </cell>
          <cell r="AK235">
            <v>2.8199999999999994</v>
          </cell>
          <cell r="AL235">
            <v>0</v>
          </cell>
          <cell r="AM235">
            <v>-2.8200000000000003</v>
          </cell>
          <cell r="AN235">
            <v>-5.64</v>
          </cell>
          <cell r="AO235">
            <v>-4.2299999999999995</v>
          </cell>
          <cell r="AP235">
            <v>-2.8199999999999994</v>
          </cell>
          <cell r="AQ235">
            <v>-1.4099999999999995</v>
          </cell>
          <cell r="AR235">
            <v>0</v>
          </cell>
        </row>
        <row r="236">
          <cell r="J236" t="str">
            <v>VolADD.Ins.Bas.FC.SA.LixiLan</v>
          </cell>
          <cell r="K236" t="str">
            <v>VolADD</v>
          </cell>
          <cell r="L236" t="str">
            <v>Ins</v>
          </cell>
          <cell r="M236" t="str">
            <v>Bas</v>
          </cell>
          <cell r="N236" t="str">
            <v>FC</v>
          </cell>
          <cell r="O236" t="str">
            <v>SA</v>
          </cell>
          <cell r="P236" t="str">
            <v>LixiLan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W236">
            <v>0</v>
          </cell>
          <cell r="BA236">
            <v>0</v>
          </cell>
        </row>
        <row r="237">
          <cell r="J237" t="str">
            <v>VolADD.Ins.Sol.MI.SA.glulisine</v>
          </cell>
          <cell r="K237" t="str">
            <v>VolADD</v>
          </cell>
          <cell r="L237" t="str">
            <v>Ins</v>
          </cell>
          <cell r="M237" t="str">
            <v>Sol</v>
          </cell>
          <cell r="N237" t="str">
            <v>MI</v>
          </cell>
          <cell r="O237" t="str">
            <v>SA</v>
          </cell>
          <cell r="P237" t="str">
            <v>glulisine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6.39</v>
          </cell>
          <cell r="AH237">
            <v>12.78</v>
          </cell>
          <cell r="AI237">
            <v>19.169999999999998</v>
          </cell>
          <cell r="AJ237">
            <v>25.56</v>
          </cell>
          <cell r="AK237">
            <v>12.779999999999998</v>
          </cell>
          <cell r="AL237">
            <v>0</v>
          </cell>
          <cell r="AM237">
            <v>-12.780000000000001</v>
          </cell>
          <cell r="AN237">
            <v>-25.56</v>
          </cell>
          <cell r="AO237">
            <v>-19.169999999999998</v>
          </cell>
          <cell r="AP237">
            <v>-12.779999999999998</v>
          </cell>
          <cell r="AQ237">
            <v>-6.3899999999999979</v>
          </cell>
          <cell r="AR237">
            <v>0</v>
          </cell>
          <cell r="AW237">
            <v>563.6</v>
          </cell>
          <cell r="BA237">
            <v>56.360000000000014</v>
          </cell>
        </row>
        <row r="238">
          <cell r="J238" t="str">
            <v>VolADD.Ins.Bas.NG.EL.humalogPEG</v>
          </cell>
          <cell r="K238" t="str">
            <v>VolADD</v>
          </cell>
          <cell r="L238" t="str">
            <v>Ins</v>
          </cell>
          <cell r="M238" t="str">
            <v>Bas</v>
          </cell>
          <cell r="N238" t="str">
            <v>NG</v>
          </cell>
          <cell r="O238" t="str">
            <v>EL</v>
          </cell>
          <cell r="P238" t="str">
            <v>humalogPEG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W238">
            <v>0</v>
          </cell>
          <cell r="BA238">
            <v>0</v>
          </cell>
        </row>
        <row r="239">
          <cell r="J239" t="str">
            <v>VolADD.Ins.Pre.MI.EL.lispromix</v>
          </cell>
          <cell r="K239" t="str">
            <v>VolADD</v>
          </cell>
          <cell r="L239" t="str">
            <v>Ins</v>
          </cell>
          <cell r="M239" t="str">
            <v>Pre</v>
          </cell>
          <cell r="N239" t="str">
            <v>MI</v>
          </cell>
          <cell r="O239" t="str">
            <v>EL</v>
          </cell>
          <cell r="P239" t="str">
            <v>lispromix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0.32250000000000001</v>
          </cell>
          <cell r="AH239">
            <v>0.64500000000000002</v>
          </cell>
          <cell r="AI239">
            <v>0.96750000000000003</v>
          </cell>
          <cell r="AJ239">
            <v>1.29</v>
          </cell>
          <cell r="AK239">
            <v>0.64500000000000002</v>
          </cell>
          <cell r="AL239">
            <v>0</v>
          </cell>
          <cell r="AM239">
            <v>-0.64500000000000002</v>
          </cell>
          <cell r="AN239">
            <v>-1.29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W239">
            <v>6.53</v>
          </cell>
          <cell r="BA239">
            <v>0.3199999999999994</v>
          </cell>
        </row>
        <row r="240">
          <cell r="J240" t="str">
            <v>VolADD.Ins.Sol.MI.EL.lispro</v>
          </cell>
          <cell r="K240" t="str">
            <v>VolADD</v>
          </cell>
          <cell r="L240" t="str">
            <v>Ins</v>
          </cell>
          <cell r="M240" t="str">
            <v>Sol</v>
          </cell>
          <cell r="N240" t="str">
            <v>MI</v>
          </cell>
          <cell r="O240" t="str">
            <v>EL</v>
          </cell>
          <cell r="P240" t="str">
            <v>lispro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2.2974999999999999</v>
          </cell>
          <cell r="AH240">
            <v>4.5949999999999998</v>
          </cell>
          <cell r="AI240">
            <v>6.8925000000000001</v>
          </cell>
          <cell r="AJ240">
            <v>9.19</v>
          </cell>
          <cell r="AK240">
            <v>4.5950000000000006</v>
          </cell>
          <cell r="AL240">
            <v>0</v>
          </cell>
          <cell r="AM240">
            <v>-4.5949999999999989</v>
          </cell>
          <cell r="AN240">
            <v>-9.19</v>
          </cell>
          <cell r="AO240">
            <v>-6.8925000000000001</v>
          </cell>
          <cell r="AP240">
            <v>-4.5950000000000006</v>
          </cell>
          <cell r="AQ240">
            <v>-2.2975000000000008</v>
          </cell>
          <cell r="AR240">
            <v>0</v>
          </cell>
          <cell r="AW240">
            <v>150.81</v>
          </cell>
          <cell r="BA240">
            <v>18.090000000000003</v>
          </cell>
        </row>
        <row r="241">
          <cell r="J241" t="str">
            <v>VolADD.Ins.Sol.NG.EL.lisproU200</v>
          </cell>
          <cell r="K241" t="str">
            <v>VolADD</v>
          </cell>
          <cell r="L241" t="str">
            <v>Ins</v>
          </cell>
          <cell r="M241" t="str">
            <v>Sol</v>
          </cell>
          <cell r="N241" t="str">
            <v>NG</v>
          </cell>
          <cell r="O241" t="str">
            <v>EL</v>
          </cell>
          <cell r="P241" t="str">
            <v>lisproU200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</row>
        <row r="242">
          <cell r="J242" t="str">
            <v>VolADD.Ins.Bas.MI.EL.lisproN</v>
          </cell>
          <cell r="K242" t="str">
            <v>VolADD</v>
          </cell>
          <cell r="L242" t="str">
            <v>Ins</v>
          </cell>
          <cell r="M242" t="str">
            <v>Bas</v>
          </cell>
          <cell r="N242" t="str">
            <v>MI</v>
          </cell>
          <cell r="O242" t="str">
            <v>EL</v>
          </cell>
          <cell r="P242" t="str">
            <v>lisproN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W242">
            <v>0</v>
          </cell>
          <cell r="BA242">
            <v>0</v>
          </cell>
        </row>
        <row r="243">
          <cell r="J243" t="str">
            <v>VolADD.Ins.Bas.MI.OT</v>
          </cell>
          <cell r="K243" t="str">
            <v>VolADD</v>
          </cell>
          <cell r="L243" t="str">
            <v>Ins</v>
          </cell>
          <cell r="M243" t="str">
            <v>Bas</v>
          </cell>
          <cell r="N243" t="str">
            <v>MI</v>
          </cell>
          <cell r="O243" t="str">
            <v>OT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1.7500000000000002E-2</v>
          </cell>
          <cell r="AH243">
            <v>3.5000000000000003E-2</v>
          </cell>
          <cell r="AI243">
            <v>5.2500000000000005E-2</v>
          </cell>
          <cell r="AJ243">
            <v>7.0000000000000007E-2</v>
          </cell>
          <cell r="AK243">
            <v>3.5000000000000003E-2</v>
          </cell>
          <cell r="AL243">
            <v>0</v>
          </cell>
          <cell r="AM243">
            <v>-3.5000000000000003E-2</v>
          </cell>
          <cell r="AN243">
            <v>-7.0000000000000007E-2</v>
          </cell>
          <cell r="AO243">
            <v>-5.2500000000000005E-2</v>
          </cell>
          <cell r="AP243">
            <v>-3.5000000000000003E-2</v>
          </cell>
          <cell r="AQ243">
            <v>-1.7500000000000002E-2</v>
          </cell>
          <cell r="AR243">
            <v>0</v>
          </cell>
          <cell r="AW243">
            <v>36.19</v>
          </cell>
          <cell r="BA243">
            <v>25.330000000000005</v>
          </cell>
        </row>
        <row r="244">
          <cell r="J244" t="str">
            <v>VolADD.Ins.Pre.MI.OT</v>
          </cell>
          <cell r="K244" t="str">
            <v>VolADD</v>
          </cell>
          <cell r="L244" t="str">
            <v>Ins</v>
          </cell>
          <cell r="M244" t="str">
            <v>Pre</v>
          </cell>
          <cell r="N244" t="str">
            <v>MI</v>
          </cell>
          <cell r="O244" t="str">
            <v>OT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W244">
            <v>0</v>
          </cell>
          <cell r="BA244">
            <v>0</v>
          </cell>
        </row>
        <row r="245">
          <cell r="J245" t="str">
            <v>VolADD.Ins.Sol.MI.OT</v>
          </cell>
          <cell r="K245" t="str">
            <v>VolADD</v>
          </cell>
          <cell r="L245" t="str">
            <v>Ins</v>
          </cell>
          <cell r="M245" t="str">
            <v>Sol</v>
          </cell>
          <cell r="N245" t="str">
            <v>MI</v>
          </cell>
          <cell r="O245" t="str">
            <v>OT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W245">
            <v>0</v>
          </cell>
          <cell r="BA245">
            <v>0</v>
          </cell>
        </row>
        <row r="246">
          <cell r="J246" t="str">
            <v>VolADD.Ins.MI.OT</v>
          </cell>
          <cell r="K246" t="str">
            <v>VolADD</v>
          </cell>
          <cell r="L246" t="str">
            <v>Ins</v>
          </cell>
          <cell r="N246" t="str">
            <v>MI</v>
          </cell>
          <cell r="O246" t="str">
            <v>OT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1.7500000000000002E-2</v>
          </cell>
          <cell r="AH246">
            <v>3.5000000000000003E-2</v>
          </cell>
          <cell r="AI246">
            <v>5.2500000000000005E-2</v>
          </cell>
          <cell r="AJ246">
            <v>7.0000000000000007E-2</v>
          </cell>
          <cell r="AK246">
            <v>3.5000000000000003E-2</v>
          </cell>
          <cell r="AL246">
            <v>0</v>
          </cell>
          <cell r="AM246">
            <v>-3.5000000000000003E-2</v>
          </cell>
          <cell r="AN246">
            <v>-7.0000000000000007E-2</v>
          </cell>
          <cell r="AO246">
            <v>-5.2500000000000005E-2</v>
          </cell>
          <cell r="AP246">
            <v>-3.5000000000000003E-2</v>
          </cell>
          <cell r="AQ246">
            <v>-1.7500000000000002E-2</v>
          </cell>
          <cell r="AR246">
            <v>0</v>
          </cell>
          <cell r="AW246">
            <v>36.19</v>
          </cell>
          <cell r="BA246">
            <v>25.330000000000005</v>
          </cell>
        </row>
        <row r="247">
          <cell r="J247" t="str">
            <v>VolADD.Ins.HI</v>
          </cell>
          <cell r="K247" t="str">
            <v>VolADD</v>
          </cell>
          <cell r="L247" t="str">
            <v>Ins</v>
          </cell>
          <cell r="N247" t="str">
            <v>HI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3.8925000000000005</v>
          </cell>
          <cell r="AH247">
            <v>7.785000000000001</v>
          </cell>
          <cell r="AI247">
            <v>11.677500000000002</v>
          </cell>
          <cell r="AJ247">
            <v>15.570000000000002</v>
          </cell>
          <cell r="AK247">
            <v>7.7850000000000019</v>
          </cell>
          <cell r="AL247">
            <v>0</v>
          </cell>
          <cell r="AM247">
            <v>-7.7850000000000019</v>
          </cell>
          <cell r="AN247">
            <v>-15.570000000000002</v>
          </cell>
          <cell r="AO247">
            <v>-11.677500000000002</v>
          </cell>
          <cell r="AP247">
            <v>-7.7850000000000001</v>
          </cell>
          <cell r="AQ247">
            <v>-3.8924999999999996</v>
          </cell>
          <cell r="AR247">
            <v>0</v>
          </cell>
          <cell r="AW247">
            <v>1106.8700000000001</v>
          </cell>
          <cell r="BA247">
            <v>-5.5700000000001637</v>
          </cell>
        </row>
        <row r="248">
          <cell r="J248" t="str">
            <v>VolADD.Ins.HI.NN</v>
          </cell>
          <cell r="K248" t="str">
            <v>VolADD</v>
          </cell>
          <cell r="L248" t="str">
            <v>Ins</v>
          </cell>
          <cell r="N248" t="str">
            <v>HI</v>
          </cell>
          <cell r="O248" t="str">
            <v>NN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1.8875000000000002</v>
          </cell>
          <cell r="AH248">
            <v>3.7750000000000004</v>
          </cell>
          <cell r="AI248">
            <v>5.6625000000000005</v>
          </cell>
          <cell r="AJ248">
            <v>7.5500000000000007</v>
          </cell>
          <cell r="AK248">
            <v>3.7750000000000004</v>
          </cell>
          <cell r="AL248">
            <v>0</v>
          </cell>
          <cell r="AM248">
            <v>-3.7750000000000004</v>
          </cell>
          <cell r="AN248">
            <v>-7.5500000000000007</v>
          </cell>
          <cell r="AO248">
            <v>-5.6625000000000005</v>
          </cell>
          <cell r="AP248">
            <v>-3.7750000000000004</v>
          </cell>
          <cell r="AQ248">
            <v>-1.8875000000000002</v>
          </cell>
          <cell r="AR248">
            <v>0</v>
          </cell>
          <cell r="AW248">
            <v>828.81</v>
          </cell>
          <cell r="BA248">
            <v>24.790000000000077</v>
          </cell>
        </row>
        <row r="249">
          <cell r="J249" t="str">
            <v>VolADD.Ins.HI.non-NN</v>
          </cell>
          <cell r="K249" t="str">
            <v>VolADD</v>
          </cell>
          <cell r="L249" t="str">
            <v>Ins</v>
          </cell>
          <cell r="N249" t="str">
            <v>HI</v>
          </cell>
          <cell r="O249" t="str">
            <v>non-NN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2.0050000000000003</v>
          </cell>
          <cell r="AH249">
            <v>4.0100000000000007</v>
          </cell>
          <cell r="AI249">
            <v>6.0150000000000015</v>
          </cell>
          <cell r="AJ249">
            <v>8.0200000000000014</v>
          </cell>
          <cell r="AK249">
            <v>4.0100000000000016</v>
          </cell>
          <cell r="AL249">
            <v>0</v>
          </cell>
          <cell r="AM249">
            <v>-4.0100000000000016</v>
          </cell>
          <cell r="AN249">
            <v>-8.0200000000000014</v>
          </cell>
          <cell r="AO249">
            <v>-6.0150000000000015</v>
          </cell>
          <cell r="AP249">
            <v>-4.01</v>
          </cell>
          <cell r="AQ249">
            <v>-2.0049999999999994</v>
          </cell>
          <cell r="AR249">
            <v>0</v>
          </cell>
          <cell r="AW249">
            <v>278.06000000000017</v>
          </cell>
          <cell r="BA249">
            <v>-30.360000000000241</v>
          </cell>
        </row>
        <row r="250">
          <cell r="J250" t="str">
            <v>VolADD.Ins</v>
          </cell>
          <cell r="K250" t="str">
            <v>VolADD</v>
          </cell>
          <cell r="L250" t="str">
            <v>Ins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33.43</v>
          </cell>
          <cell r="AH250">
            <v>66.86</v>
          </cell>
          <cell r="AI250">
            <v>100.28999999999998</v>
          </cell>
          <cell r="AJ250">
            <v>133.72</v>
          </cell>
          <cell r="AK250">
            <v>66.859999999999985</v>
          </cell>
          <cell r="AL250">
            <v>0</v>
          </cell>
          <cell r="AM250">
            <v>-66.859999999999985</v>
          </cell>
          <cell r="AN250">
            <v>-133.72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W250">
            <v>3888.72</v>
          </cell>
          <cell r="BA250">
            <v>369.32000000000016</v>
          </cell>
        </row>
        <row r="251">
          <cell r="J251" t="str">
            <v>VolADD.Ins.NN</v>
          </cell>
          <cell r="K251" t="str">
            <v>VolADD</v>
          </cell>
          <cell r="L251" t="str">
            <v>Ins</v>
          </cell>
          <cell r="O251" t="str">
            <v>NN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7.7575000000000012</v>
          </cell>
          <cell r="AH251">
            <v>15.515000000000002</v>
          </cell>
          <cell r="AI251">
            <v>23.272500000000001</v>
          </cell>
          <cell r="AJ251">
            <v>31.030000000000005</v>
          </cell>
          <cell r="AK251">
            <v>15.515000000000001</v>
          </cell>
          <cell r="AL251">
            <v>0</v>
          </cell>
          <cell r="AM251">
            <v>-15.515000000000001</v>
          </cell>
          <cell r="AN251">
            <v>-31.030000000000005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W251">
            <v>1321.1</v>
          </cell>
          <cell r="BA251">
            <v>138.84000000000015</v>
          </cell>
        </row>
        <row r="254">
          <cell r="J254" t="str">
            <v>NEW KEY FIGURES (TO BE INCLUDED)</v>
          </cell>
        </row>
        <row r="255">
          <cell r="J255" t="str">
            <v>ValMAT.HRT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T255">
            <v>0</v>
          </cell>
          <cell r="AU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</row>
        <row r="256">
          <cell r="J256" t="str">
            <v>ValMAT.NovNIAD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22.169999999999998</v>
          </cell>
          <cell r="AH256">
            <v>44.339999999999996</v>
          </cell>
          <cell r="AI256">
            <v>66.509999999999991</v>
          </cell>
          <cell r="AJ256">
            <v>88.679999999999993</v>
          </cell>
          <cell r="AK256">
            <v>66.509999999999991</v>
          </cell>
          <cell r="AL256">
            <v>44.339999999999996</v>
          </cell>
          <cell r="AM256">
            <v>22.169999999999998</v>
          </cell>
          <cell r="AN256">
            <v>0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T256">
            <v>0</v>
          </cell>
          <cell r="AU256">
            <v>0</v>
          </cell>
          <cell r="AW256">
            <v>274.44000000000005</v>
          </cell>
          <cell r="AX256">
            <v>0</v>
          </cell>
          <cell r="AY256">
            <v>0</v>
          </cell>
          <cell r="AZ256">
            <v>0</v>
          </cell>
          <cell r="BA256">
            <v>332.34</v>
          </cell>
        </row>
        <row r="257">
          <cell r="J257" t="str">
            <v>ValMAT.Ins.NovIns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4.5949999999999998</v>
          </cell>
          <cell r="AH257">
            <v>9.19</v>
          </cell>
          <cell r="AI257">
            <v>13.784999999999998</v>
          </cell>
          <cell r="AJ257">
            <v>18.38</v>
          </cell>
          <cell r="AK257">
            <v>13.784999999999998</v>
          </cell>
          <cell r="AL257">
            <v>9.19</v>
          </cell>
          <cell r="AM257">
            <v>4.5949999999999998</v>
          </cell>
          <cell r="AN257">
            <v>0</v>
          </cell>
          <cell r="AO257" t="e">
            <v>#REF!</v>
          </cell>
          <cell r="AP257" t="e">
            <v>#REF!</v>
          </cell>
          <cell r="AQ257" t="e">
            <v>#REF!</v>
          </cell>
          <cell r="AR257" t="e">
            <v>#REF!</v>
          </cell>
          <cell r="AT257">
            <v>0</v>
          </cell>
          <cell r="AU257">
            <v>0</v>
          </cell>
          <cell r="AW257">
            <v>435.62000000000006</v>
          </cell>
          <cell r="AX257">
            <v>0</v>
          </cell>
          <cell r="AY257">
            <v>0</v>
          </cell>
          <cell r="AZ257">
            <v>0</v>
          </cell>
          <cell r="BA257">
            <v>520.55000000000007</v>
          </cell>
        </row>
        <row r="258">
          <cell r="J258" t="str">
            <v>ValMAT.Ins.NovIns.NN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1.2</v>
          </cell>
          <cell r="AH258">
            <v>2.4</v>
          </cell>
          <cell r="AI258">
            <v>3.6</v>
          </cell>
          <cell r="AJ258">
            <v>4.8</v>
          </cell>
          <cell r="AK258">
            <v>3.6</v>
          </cell>
          <cell r="AL258">
            <v>2.4</v>
          </cell>
          <cell r="AM258">
            <v>1.2</v>
          </cell>
          <cell r="AN258">
            <v>0</v>
          </cell>
          <cell r="AO258" t="e">
            <v>#REF!</v>
          </cell>
          <cell r="AP258" t="e">
            <v>#REF!</v>
          </cell>
          <cell r="AQ258" t="e">
            <v>#REF!</v>
          </cell>
          <cell r="AR258" t="e">
            <v>#REF!</v>
          </cell>
          <cell r="AT258">
            <v>0</v>
          </cell>
          <cell r="AU258">
            <v>0</v>
          </cell>
          <cell r="AW258">
            <v>95.94</v>
          </cell>
          <cell r="AX258">
            <v>0</v>
          </cell>
          <cell r="AY258">
            <v>0</v>
          </cell>
          <cell r="AZ258">
            <v>0</v>
          </cell>
          <cell r="BA258">
            <v>132.07</v>
          </cell>
        </row>
        <row r="259">
          <cell r="J259" t="str">
            <v>ValMAT.Ins.Bas.NovIns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3.2925</v>
          </cell>
          <cell r="AH259">
            <v>6.585</v>
          </cell>
          <cell r="AI259">
            <v>9.8775000000000013</v>
          </cell>
          <cell r="AJ259">
            <v>13.17</v>
          </cell>
          <cell r="AK259">
            <v>9.8775000000000013</v>
          </cell>
          <cell r="AL259">
            <v>6.585</v>
          </cell>
          <cell r="AM259">
            <v>3.2925</v>
          </cell>
          <cell r="AN259">
            <v>0</v>
          </cell>
          <cell r="AO259" t="e">
            <v>#REF!</v>
          </cell>
          <cell r="AP259" t="e">
            <v>#REF!</v>
          </cell>
          <cell r="AQ259" t="e">
            <v>#REF!</v>
          </cell>
          <cell r="AR259" t="e">
            <v>#REF!</v>
          </cell>
          <cell r="AT259">
            <v>0</v>
          </cell>
          <cell r="AU259">
            <v>0</v>
          </cell>
          <cell r="AW259">
            <v>340.35000000000008</v>
          </cell>
          <cell r="AX259">
            <v>0</v>
          </cell>
          <cell r="AY259">
            <v>0</v>
          </cell>
          <cell r="AZ259">
            <v>0</v>
          </cell>
          <cell r="BA259">
            <v>408.6</v>
          </cell>
        </row>
        <row r="260">
          <cell r="J260" t="str">
            <v>ValMAT.Ins.Bas.NovIns.NN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0.85250000000000004</v>
          </cell>
          <cell r="AH260">
            <v>1.7050000000000001</v>
          </cell>
          <cell r="AI260">
            <v>2.5575000000000001</v>
          </cell>
          <cell r="AJ260">
            <v>3.41</v>
          </cell>
          <cell r="AK260">
            <v>2.5575000000000001</v>
          </cell>
          <cell r="AL260">
            <v>1.7049999999999998</v>
          </cell>
          <cell r="AM260">
            <v>0.85249999999999981</v>
          </cell>
          <cell r="AN260">
            <v>0</v>
          </cell>
          <cell r="AO260" t="e">
            <v>#REF!</v>
          </cell>
          <cell r="AP260" t="e">
            <v>#REF!</v>
          </cell>
          <cell r="AQ260" t="e">
            <v>#REF!</v>
          </cell>
          <cell r="AR260" t="e">
            <v>#REF!</v>
          </cell>
          <cell r="AT260">
            <v>0</v>
          </cell>
          <cell r="AU260">
            <v>0</v>
          </cell>
          <cell r="AW260">
            <v>74.75</v>
          </cell>
          <cell r="AX260">
            <v>0</v>
          </cell>
          <cell r="AY260">
            <v>0</v>
          </cell>
          <cell r="AZ260">
            <v>0</v>
          </cell>
          <cell r="BA260">
            <v>105.16</v>
          </cell>
        </row>
        <row r="261">
          <cell r="J261" t="str">
            <v>VolMAT.Ins.Bas.NovIns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17.79</v>
          </cell>
          <cell r="AH261">
            <v>35.58</v>
          </cell>
          <cell r="AI261">
            <v>53.36999999999999</v>
          </cell>
          <cell r="AJ261">
            <v>71.16</v>
          </cell>
          <cell r="AK261">
            <v>53.36999999999999</v>
          </cell>
          <cell r="AL261">
            <v>35.579999999999991</v>
          </cell>
          <cell r="AM261">
            <v>17.789999999999996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T261">
            <v>0</v>
          </cell>
          <cell r="AU261">
            <v>0</v>
          </cell>
          <cell r="AW261">
            <v>1886.61</v>
          </cell>
          <cell r="AX261">
            <v>0</v>
          </cell>
          <cell r="AY261">
            <v>0</v>
          </cell>
          <cell r="AZ261">
            <v>0</v>
          </cell>
          <cell r="BA261">
            <v>2147.38</v>
          </cell>
        </row>
        <row r="262">
          <cell r="J262" t="str">
            <v>VolMAT.Ins.NovIns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29.537500000000001</v>
          </cell>
          <cell r="AH262">
            <v>59.075000000000003</v>
          </cell>
          <cell r="AI262">
            <v>88.612499999999997</v>
          </cell>
          <cell r="AJ262">
            <v>118.15</v>
          </cell>
          <cell r="AK262">
            <v>88.612499999999997</v>
          </cell>
          <cell r="AL262">
            <v>59.074999999999989</v>
          </cell>
          <cell r="AM262">
            <v>29.537499999999991</v>
          </cell>
          <cell r="AN262">
            <v>0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T262">
            <v>0</v>
          </cell>
          <cell r="AU262">
            <v>0</v>
          </cell>
          <cell r="AW262">
            <v>2781.85</v>
          </cell>
          <cell r="AX262">
            <v>0</v>
          </cell>
          <cell r="AY262">
            <v>0</v>
          </cell>
          <cell r="AZ262">
            <v>0</v>
          </cell>
          <cell r="BA262">
            <v>3156.74</v>
          </cell>
        </row>
        <row r="263">
          <cell r="J263" t="str">
            <v>VolMAT.Ins.NovIns.NN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5.87</v>
          </cell>
          <cell r="AH263">
            <v>11.74</v>
          </cell>
          <cell r="AI263">
            <v>17.61</v>
          </cell>
          <cell r="AJ263">
            <v>23.48</v>
          </cell>
          <cell r="AK263">
            <v>17.61</v>
          </cell>
          <cell r="AL263">
            <v>11.74</v>
          </cell>
          <cell r="AM263">
            <v>5.8699999999999992</v>
          </cell>
          <cell r="AN263">
            <v>0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T263">
            <v>0</v>
          </cell>
          <cell r="AU263">
            <v>0</v>
          </cell>
          <cell r="AW263">
            <v>492.28999999999996</v>
          </cell>
          <cell r="AX263">
            <v>0</v>
          </cell>
          <cell r="AY263">
            <v>0</v>
          </cell>
          <cell r="AZ263">
            <v>0</v>
          </cell>
          <cell r="BA263">
            <v>606.34</v>
          </cell>
        </row>
        <row r="264">
          <cell r="J264" t="str">
            <v>VolMAT.Ins.Bas.NovIns.NN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3.1325000000000003</v>
          </cell>
          <cell r="AH264">
            <v>6.2650000000000006</v>
          </cell>
          <cell r="AI264">
            <v>9.3975000000000009</v>
          </cell>
          <cell r="AJ264">
            <v>12.530000000000001</v>
          </cell>
          <cell r="AK264">
            <v>9.3975000000000009</v>
          </cell>
          <cell r="AL264">
            <v>6.2649999999999997</v>
          </cell>
          <cell r="AM264">
            <v>3.1324999999999994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T264">
            <v>0</v>
          </cell>
          <cell r="AU264">
            <v>0</v>
          </cell>
          <cell r="AW264">
            <v>317.99</v>
          </cell>
          <cell r="AX264">
            <v>0</v>
          </cell>
          <cell r="AY264">
            <v>0</v>
          </cell>
          <cell r="AZ264">
            <v>0</v>
          </cell>
          <cell r="BA264">
            <v>392.69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e"/>
      <sheetName val="Para GSF"/>
      <sheetName val="Stock management"/>
      <sheetName val="mDKK"/>
      <sheetName val="Saxenda"/>
      <sheetName val="NovoSeven"/>
      <sheetName val="NovoEight"/>
      <sheetName val="Norditropin"/>
      <sheetName val="Sogroya"/>
      <sheetName val="Graph BRM mDKK"/>
      <sheetName val="Graph Volume"/>
      <sheetName val="Graph BRM Volume"/>
      <sheetName val="COVID impat"/>
      <sheetName val="Sales estimation (input)"/>
      <sheetName val="Sales mDKK"/>
      <sheetName val="BT_Base"/>
      <sheetName val="Sales Vol"/>
      <sheetName val="Adjustment monthly"/>
      <sheetName val="Working tool"/>
      <sheetName val="ASP"/>
      <sheetName val="Price Overview"/>
      <sheetName val="Gross OP"/>
      <sheetName val="NNCO - OP"/>
      <sheetName val="Sales premises"/>
      <sheetName val="Sales per materi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com.sap.ip.bi.xl.hiddensheet"/>
      <sheetName val="Parameters"/>
      <sheetName val="Cover"/>
      <sheetName val="Exec Summary"/>
      <sheetName val="Sales performance"/>
      <sheetName val="Sales growth"/>
      <sheetName val="TOC"/>
      <sheetName val="Emicizumab tracker"/>
      <sheetName val="Top events"/>
      <sheetName val="BA Sales"/>
      <sheetName val="BA OP"/>
      <sheetName val="Definitions"/>
      <sheetName val="OP"/>
      <sheetName val="COUNTRY SALES"/>
      <sheetName val="FTE"/>
      <sheetName val="DSO"/>
      <sheetName val="DSO CCF "/>
      <sheetName val="MS% Targets"/>
      <sheetName val="MS% IMS"/>
      <sheetName val="Change Log"/>
    </sheetNames>
    <sheetDataSet>
      <sheetData sheetId="0"/>
      <sheetData sheetId="1">
        <row r="4">
          <cell r="E4" t="str">
            <v xml:space="preserve">Prepared by: 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0">
          <cell r="C20">
            <v>0</v>
          </cell>
          <cell r="D20" t="str">
            <v>REA
DSO</v>
          </cell>
          <cell r="E20" t="str">
            <v>REA
TR Balance</v>
          </cell>
          <cell r="F20" t="str">
            <v>REA
3 Mth. Sales</v>
          </cell>
          <cell r="G20" t="str">
            <v>REA
Provisions</v>
          </cell>
          <cell r="H20" t="str">
            <v>RE4
DSO</v>
          </cell>
          <cell r="I20" t="str">
            <v>RE4
TR Balance</v>
          </cell>
          <cell r="J20" t="str">
            <v>RE4
3 Mth. Sales</v>
          </cell>
          <cell r="K20" t="str">
            <v>RE4
Provision</v>
          </cell>
          <cell r="L20" t="str">
            <v>RE4
DSO</v>
          </cell>
          <cell r="M20" t="str">
            <v>RE4
TR Balance</v>
          </cell>
          <cell r="N20" t="str">
            <v>RE4
3 Mth. Sales</v>
          </cell>
          <cell r="O20" t="str">
            <v>RE4
Provision</v>
          </cell>
          <cell r="W20">
            <v>0</v>
          </cell>
          <cell r="X20">
            <v>0</v>
          </cell>
          <cell r="Y20" t="str">
            <v>REA
DSO</v>
          </cell>
          <cell r="Z20" t="str">
            <v>REA
TR Balance</v>
          </cell>
          <cell r="AA20" t="str">
            <v>REA
3 Mth. Sales</v>
          </cell>
          <cell r="AB20" t="str">
            <v>REA
Provisions</v>
          </cell>
        </row>
        <row r="21">
          <cell r="C21" t="str">
            <v>Region</v>
          </cell>
          <cell r="D21">
            <v>0</v>
          </cell>
          <cell r="E21" t="str">
            <v>* 1,000 DKK</v>
          </cell>
          <cell r="F21" t="str">
            <v>* 1,000 DKK</v>
          </cell>
          <cell r="G21" t="str">
            <v>* 1,000 DKK</v>
          </cell>
          <cell r="H21">
            <v>0</v>
          </cell>
          <cell r="I21" t="str">
            <v>* 1,000 DKK</v>
          </cell>
          <cell r="J21" t="str">
            <v>* 1,000 DKK</v>
          </cell>
          <cell r="K21" t="str">
            <v>* 1,000 DKK</v>
          </cell>
          <cell r="L21">
            <v>0</v>
          </cell>
          <cell r="M21" t="str">
            <v>* 1,000 DKK</v>
          </cell>
          <cell r="N21" t="str">
            <v>* 1,000 DKK</v>
          </cell>
          <cell r="O21" t="str">
            <v>* 1,000 DKK</v>
          </cell>
          <cell r="W21" t="str">
            <v>Region</v>
          </cell>
          <cell r="X21">
            <v>0</v>
          </cell>
          <cell r="Y21">
            <v>0</v>
          </cell>
          <cell r="Z21" t="str">
            <v>* 1,000 DKK</v>
          </cell>
          <cell r="AA21" t="str">
            <v>* 1,000 DKK</v>
          </cell>
          <cell r="AB21" t="str">
            <v>* 1,000 DKK</v>
          </cell>
        </row>
        <row r="22">
          <cell r="C22" t="str">
            <v>Overall Result</v>
          </cell>
          <cell r="D22">
            <v>98.230283805220296</v>
          </cell>
          <cell r="E22">
            <v>1286363.32127</v>
          </cell>
          <cell r="F22">
            <v>1178584.5915300001</v>
          </cell>
          <cell r="G22">
            <v>219354.50057999999</v>
          </cell>
          <cell r="H22">
            <v>111.932459673659</v>
          </cell>
          <cell r="I22">
            <v>1429535.98933</v>
          </cell>
          <cell r="J22">
            <v>1149427.42628</v>
          </cell>
          <cell r="K22">
            <v>199117.39919</v>
          </cell>
          <cell r="L22">
            <v>111.932459673659</v>
          </cell>
          <cell r="M22">
            <v>1429535.98933</v>
          </cell>
          <cell r="N22">
            <v>1149427.42628</v>
          </cell>
          <cell r="O22">
            <v>199117.39919</v>
          </cell>
          <cell r="W22" t="str">
            <v>Overall Result</v>
          </cell>
          <cell r="Y22">
            <v>97.173153582385694</v>
          </cell>
          <cell r="Z22">
            <v>1115396.77672</v>
          </cell>
          <cell r="AA22">
            <v>1033060.1221</v>
          </cell>
          <cell r="AB22">
            <v>188095.93023999999</v>
          </cell>
        </row>
        <row r="23">
          <cell r="C23" t="str">
            <v>Region LATAM</v>
          </cell>
          <cell r="D23">
            <v>98.230283805220296</v>
          </cell>
          <cell r="E23">
            <v>1286363.32127</v>
          </cell>
          <cell r="F23">
            <v>1178584.5915300001</v>
          </cell>
          <cell r="G23">
            <v>219354.50057999999</v>
          </cell>
          <cell r="H23">
            <v>111.932459673659</v>
          </cell>
          <cell r="I23">
            <v>1429535.98933</v>
          </cell>
          <cell r="J23">
            <v>1149427.42628</v>
          </cell>
          <cell r="K23">
            <v>199117.39919</v>
          </cell>
          <cell r="L23">
            <v>111.932459673659</v>
          </cell>
          <cell r="M23">
            <v>1429535.98933</v>
          </cell>
          <cell r="N23">
            <v>1149427.42628</v>
          </cell>
          <cell r="O23">
            <v>199117.39919</v>
          </cell>
          <cell r="W23" t="str">
            <v>Region LATAM</v>
          </cell>
          <cell r="X23">
            <v>0</v>
          </cell>
          <cell r="Y23">
            <v>97.173153582385694</v>
          </cell>
          <cell r="Z23">
            <v>1115396.77672</v>
          </cell>
          <cell r="AA23">
            <v>1033060.1221</v>
          </cell>
          <cell r="AB23">
            <v>188095.93023999999</v>
          </cell>
        </row>
        <row r="24">
          <cell r="C24" t="str">
            <v>ARGENTINA</v>
          </cell>
          <cell r="D24">
            <v>80.820180155268602</v>
          </cell>
          <cell r="E24">
            <v>235234.05546</v>
          </cell>
          <cell r="F24">
            <v>261952.70723999999</v>
          </cell>
          <cell r="G24">
            <v>80101.286479999995</v>
          </cell>
          <cell r="H24">
            <v>102.373629173176</v>
          </cell>
          <cell r="I24">
            <v>240968.61739999999</v>
          </cell>
          <cell r="J24">
            <v>211843.37940999999</v>
          </cell>
          <cell r="K24">
            <v>80074.305500000002</v>
          </cell>
          <cell r="L24">
            <v>102.373629173176</v>
          </cell>
          <cell r="M24">
            <v>240968.61739999999</v>
          </cell>
          <cell r="N24">
            <v>211843.37940999999</v>
          </cell>
          <cell r="O24">
            <v>80074.305500000002</v>
          </cell>
          <cell r="W24" t="str">
            <v>076</v>
          </cell>
          <cell r="X24" t="str">
            <v>ARGENTINA</v>
          </cell>
          <cell r="Y24">
            <v>68.183441088121199</v>
          </cell>
          <cell r="Z24">
            <v>146319.98714000001</v>
          </cell>
          <cell r="AA24">
            <v>193137.78584</v>
          </cell>
          <cell r="AB24">
            <v>62743.590909999999</v>
          </cell>
        </row>
        <row r="25">
          <cell r="C25" t="str">
            <v>BOLIVIA</v>
          </cell>
          <cell r="D25">
            <v>-19.538201118294602</v>
          </cell>
          <cell r="E25">
            <v>-156.54398</v>
          </cell>
          <cell r="F25">
            <v>721.09799999999996</v>
          </cell>
          <cell r="G25">
            <v>472.30961000000002</v>
          </cell>
          <cell r="H25">
            <v>-323.829831932773</v>
          </cell>
          <cell r="I25">
            <v>154.143</v>
          </cell>
          <cell r="J25">
            <v>-42.84</v>
          </cell>
          <cell r="K25">
            <v>46.243000000000002</v>
          </cell>
          <cell r="L25">
            <v>-323.829831932773</v>
          </cell>
          <cell r="M25">
            <v>154.143</v>
          </cell>
          <cell r="N25">
            <v>-42.84</v>
          </cell>
          <cell r="O25">
            <v>46.243000000000002</v>
          </cell>
          <cell r="W25" t="str">
            <v>115</v>
          </cell>
          <cell r="X25" t="str">
            <v>BRAZIL</v>
          </cell>
          <cell r="Y25">
            <v>87.292131370989296</v>
          </cell>
          <cell r="Z25">
            <v>448658.84463000001</v>
          </cell>
          <cell r="AA25">
            <v>462576.58489</v>
          </cell>
          <cell r="AB25">
            <v>8964.1440299999995</v>
          </cell>
        </row>
        <row r="26">
          <cell r="C26" t="str">
            <v>BRAZIL</v>
          </cell>
          <cell r="D26">
            <v>85.554857054108695</v>
          </cell>
          <cell r="E26">
            <v>527931.58629999997</v>
          </cell>
          <cell r="F26">
            <v>555361.13791000005</v>
          </cell>
          <cell r="G26">
            <v>25030.63766</v>
          </cell>
          <cell r="H26">
            <v>97.071779356629506</v>
          </cell>
          <cell r="I26">
            <v>550827.17610000004</v>
          </cell>
          <cell r="J26">
            <v>510698.84756999998</v>
          </cell>
          <cell r="K26">
            <v>8905.1479999999992</v>
          </cell>
          <cell r="L26">
            <v>97.071779356629506</v>
          </cell>
          <cell r="M26">
            <v>550827.17610000004</v>
          </cell>
          <cell r="N26">
            <v>510698.84756999998</v>
          </cell>
          <cell r="O26">
            <v>8905.1479999999992</v>
          </cell>
          <cell r="W26" t="str">
            <v>185</v>
          </cell>
          <cell r="X26" t="str">
            <v>CHILE</v>
          </cell>
          <cell r="Y26">
            <v>130.58995037872501</v>
          </cell>
          <cell r="Z26">
            <v>74616.088130000004</v>
          </cell>
          <cell r="AA26">
            <v>51423.925900000002</v>
          </cell>
          <cell r="AB26">
            <v>2713.79972</v>
          </cell>
        </row>
        <row r="27">
          <cell r="C27" t="str">
            <v>CHILE</v>
          </cell>
          <cell r="D27">
            <v>154.24961011141301</v>
          </cell>
          <cell r="E27">
            <v>113382.88092</v>
          </cell>
          <cell r="F27">
            <v>66155.494820000007</v>
          </cell>
          <cell r="G27">
            <v>6956.6380799999997</v>
          </cell>
          <cell r="H27">
            <v>120.79952169689101</v>
          </cell>
          <cell r="I27">
            <v>84787.400999999998</v>
          </cell>
          <cell r="J27">
            <v>63169.671390000003</v>
          </cell>
          <cell r="K27">
            <v>2934.82</v>
          </cell>
          <cell r="L27">
            <v>120.79952169689101</v>
          </cell>
          <cell r="M27">
            <v>84787.400999999998</v>
          </cell>
          <cell r="N27">
            <v>63169.671390000003</v>
          </cell>
          <cell r="O27">
            <v>2934.82</v>
          </cell>
          <cell r="W27" t="str">
            <v>362</v>
          </cell>
          <cell r="X27" t="str">
            <v>BOLIVIA</v>
          </cell>
          <cell r="Y27">
            <v>186.687197698745</v>
          </cell>
          <cell r="Z27">
            <v>2498.6214500000001</v>
          </cell>
          <cell r="AA27">
            <v>1204.56</v>
          </cell>
          <cell r="AB27">
            <v>932.83412999999996</v>
          </cell>
        </row>
        <row r="28">
          <cell r="C28" t="str">
            <v>CLAT KEY-6</v>
          </cell>
          <cell r="D28">
            <v>311.04809527018699</v>
          </cell>
          <cell r="E28">
            <v>80557.943759999995</v>
          </cell>
          <cell r="F28">
            <v>23308.983560000001</v>
          </cell>
          <cell r="G28">
            <v>17565.0334</v>
          </cell>
          <cell r="H28">
            <v>91.421805954069001</v>
          </cell>
          <cell r="I28">
            <v>19661.890500000001</v>
          </cell>
          <cell r="J28">
            <v>19356.105759999999</v>
          </cell>
          <cell r="K28">
            <v>2657.8188</v>
          </cell>
          <cell r="L28">
            <v>91.421805954069001</v>
          </cell>
          <cell r="M28">
            <v>19661.890500000001</v>
          </cell>
          <cell r="N28">
            <v>19356.105759999999</v>
          </cell>
          <cell r="O28">
            <v>2657.8188</v>
          </cell>
          <cell r="W28" t="str">
            <v>363</v>
          </cell>
          <cell r="X28" t="str">
            <v>PERU</v>
          </cell>
          <cell r="Y28">
            <v>-11778.0934917667</v>
          </cell>
          <cell r="Z28">
            <v>12301.947759999999</v>
          </cell>
          <cell r="AA28">
            <v>-94.002930000000006</v>
          </cell>
          <cell r="AB28">
            <v>1217.2216800000001</v>
          </cell>
        </row>
        <row r="29">
          <cell r="C29" t="str">
            <v>CLAT NF COUNTRIES</v>
          </cell>
          <cell r="D29">
            <v>114.576727892036</v>
          </cell>
          <cell r="E29">
            <v>3690.73009</v>
          </cell>
          <cell r="F29">
            <v>2899.0678499999999</v>
          </cell>
          <cell r="G29">
            <v>1444.1135099999999</v>
          </cell>
          <cell r="H29">
            <v>115.49349136730901</v>
          </cell>
          <cell r="I29">
            <v>7576.884</v>
          </cell>
          <cell r="J29">
            <v>5904.3981800000001</v>
          </cell>
          <cell r="K29">
            <v>1388.3814</v>
          </cell>
          <cell r="L29">
            <v>115.49349136730901</v>
          </cell>
          <cell r="M29">
            <v>7576.884</v>
          </cell>
          <cell r="N29">
            <v>5904.3981800000001</v>
          </cell>
          <cell r="O29">
            <v>1388.3814</v>
          </cell>
          <cell r="W29" t="str">
            <v>364</v>
          </cell>
          <cell r="X29" t="str">
            <v>ECUADOR</v>
          </cell>
          <cell r="Y29">
            <v>-158.724481049563</v>
          </cell>
          <cell r="Z29">
            <v>-9146.3395</v>
          </cell>
          <cell r="AA29">
            <v>5186.16</v>
          </cell>
        </row>
        <row r="30">
          <cell r="C30" t="str">
            <v>CLAT STRAT COUNTRIES</v>
          </cell>
          <cell r="D30">
            <v>88.619453801365097</v>
          </cell>
          <cell r="E30">
            <v>13343.21919</v>
          </cell>
          <cell r="F30">
            <v>13551.08473</v>
          </cell>
          <cell r="G30">
            <v>1565.2213899999999</v>
          </cell>
          <cell r="H30">
            <v>207.85314409686799</v>
          </cell>
          <cell r="I30">
            <v>83952.130499999999</v>
          </cell>
          <cell r="J30">
            <v>36351.106339999998</v>
          </cell>
          <cell r="K30">
            <v>17096.492699999999</v>
          </cell>
          <cell r="L30">
            <v>207.85314409686799</v>
          </cell>
          <cell r="M30">
            <v>83952.130499999999</v>
          </cell>
          <cell r="N30">
            <v>36351.106339999998</v>
          </cell>
          <cell r="O30">
            <v>17096.492699999999</v>
          </cell>
          <cell r="W30" t="str">
            <v>371</v>
          </cell>
          <cell r="X30" t="str">
            <v>CLAT STRAT COUNTRIES</v>
          </cell>
          <cell r="Y30">
            <v>89.154972594705299</v>
          </cell>
          <cell r="Z30">
            <v>13704.33828</v>
          </cell>
          <cell r="AA30">
            <v>13834.23054</v>
          </cell>
          <cell r="AB30">
            <v>624.53814999999997</v>
          </cell>
        </row>
        <row r="31">
          <cell r="C31" t="str">
            <v>COLOMBIA</v>
          </cell>
          <cell r="D31">
            <v>125.580644754952</v>
          </cell>
          <cell r="E31">
            <v>144993.74168000001</v>
          </cell>
          <cell r="F31">
            <v>103912.80262</v>
          </cell>
          <cell r="G31">
            <v>55879.923210000001</v>
          </cell>
          <cell r="H31">
            <v>172.81388009957899</v>
          </cell>
          <cell r="I31">
            <v>203086.95074</v>
          </cell>
          <cell r="J31">
            <v>105765.95789999999</v>
          </cell>
          <cell r="K31">
            <v>43189.828150000001</v>
          </cell>
          <cell r="L31">
            <v>172.81388009957899</v>
          </cell>
          <cell r="M31">
            <v>203086.95074</v>
          </cell>
          <cell r="N31">
            <v>105765.95789999999</v>
          </cell>
          <cell r="O31">
            <v>43189.828150000001</v>
          </cell>
          <cell r="W31" t="str">
            <v>372</v>
          </cell>
          <cell r="X31" t="str">
            <v>CLAT KEY-6</v>
          </cell>
          <cell r="Y31">
            <v>178.64266159930301</v>
          </cell>
          <cell r="Z31">
            <v>85858.739820000003</v>
          </cell>
          <cell r="AA31">
            <v>43255.550020000002</v>
          </cell>
          <cell r="AB31">
            <v>24443.032380000001</v>
          </cell>
        </row>
        <row r="32">
          <cell r="C32" t="str">
            <v>CUBA</v>
          </cell>
          <cell r="D32">
            <v>237.95484949975199</v>
          </cell>
          <cell r="E32">
            <v>44334.557150000001</v>
          </cell>
          <cell r="F32">
            <v>16768.349760000001</v>
          </cell>
          <cell r="G32">
            <v>23639.767680000001</v>
          </cell>
          <cell r="H32">
            <v>445.276078739139</v>
          </cell>
          <cell r="I32">
            <v>67463.297000000006</v>
          </cell>
          <cell r="J32">
            <v>13635.80264</v>
          </cell>
          <cell r="K32">
            <v>36034.493000000002</v>
          </cell>
          <cell r="L32">
            <v>445.276078739139</v>
          </cell>
          <cell r="M32">
            <v>67463.297000000006</v>
          </cell>
          <cell r="N32">
            <v>13635.80264</v>
          </cell>
          <cell r="O32">
            <v>36034.493000000002</v>
          </cell>
          <cell r="W32" t="str">
            <v>373</v>
          </cell>
          <cell r="X32" t="str">
            <v>CLAT NF COUNTRIES</v>
          </cell>
          <cell r="Y32">
            <v>181.35689338588</v>
          </cell>
          <cell r="Z32">
            <v>5458.4172099999996</v>
          </cell>
          <cell r="AA32">
            <v>2708.7889500000001</v>
          </cell>
          <cell r="AB32">
            <v>0</v>
          </cell>
        </row>
        <row r="33">
          <cell r="C33" t="str">
            <v>ECUADOR</v>
          </cell>
          <cell r="D33">
            <v>-48.544520876209198</v>
          </cell>
          <cell r="E33">
            <v>5647.3912499999997</v>
          </cell>
          <cell r="F33">
            <v>-10470.08403</v>
          </cell>
          <cell r="G33">
            <v>2217.9936899999998</v>
          </cell>
          <cell r="H33">
            <v>0</v>
          </cell>
          <cell r="I33">
            <v>0</v>
          </cell>
          <cell r="J33">
            <v>5051.4849000000004</v>
          </cell>
          <cell r="K33">
            <v>0</v>
          </cell>
          <cell r="L33">
            <v>0</v>
          </cell>
          <cell r="M33">
            <v>0</v>
          </cell>
          <cell r="N33">
            <v>5051.4849000000004</v>
          </cell>
          <cell r="O33">
            <v>0</v>
          </cell>
          <cell r="W33" t="str">
            <v>376</v>
          </cell>
          <cell r="X33" t="str">
            <v>COLOMBIA</v>
          </cell>
          <cell r="Y33">
            <v>152.67331216406899</v>
          </cell>
          <cell r="Z33">
            <v>132763.76895</v>
          </cell>
          <cell r="AA33">
            <v>78263.443929999994</v>
          </cell>
          <cell r="AB33">
            <v>39160.194839999996</v>
          </cell>
        </row>
        <row r="34">
          <cell r="C34" t="str">
            <v>LATAM-MGT</v>
          </cell>
          <cell r="F34">
            <v>0</v>
          </cell>
          <cell r="W34" t="str">
            <v>378</v>
          </cell>
          <cell r="X34" t="str">
            <v>PARAGUAY</v>
          </cell>
          <cell r="Y34">
            <v>53.457710782622499</v>
          </cell>
          <cell r="Z34">
            <v>2538.0684000000001</v>
          </cell>
          <cell r="AA34">
            <v>4273.0254000000004</v>
          </cell>
          <cell r="AB34">
            <v>837.56257000000005</v>
          </cell>
        </row>
        <row r="35">
          <cell r="C35" t="str">
            <v>MEXICO</v>
          </cell>
          <cell r="D35">
            <v>66.951147603001004</v>
          </cell>
          <cell r="E35">
            <v>92121.904330000005</v>
          </cell>
          <cell r="F35">
            <v>123836.13555000001</v>
          </cell>
          <cell r="G35">
            <v>267.03120999999999</v>
          </cell>
          <cell r="H35">
            <v>94.6273162169811</v>
          </cell>
          <cell r="I35">
            <v>160335.45108999999</v>
          </cell>
          <cell r="J35">
            <v>152494.97899</v>
          </cell>
          <cell r="K35">
            <v>5270.9466300000004</v>
          </cell>
          <cell r="L35">
            <v>94.6273162169811</v>
          </cell>
          <cell r="M35">
            <v>160335.45108999999</v>
          </cell>
          <cell r="N35">
            <v>152494.97899</v>
          </cell>
          <cell r="O35">
            <v>5270.9466300000004</v>
          </cell>
          <cell r="W35" t="str">
            <v>379</v>
          </cell>
          <cell r="X35" t="str">
            <v>CUBA</v>
          </cell>
          <cell r="Y35">
            <v>313.80330004224197</v>
          </cell>
          <cell r="Z35">
            <v>64763.633070000003</v>
          </cell>
          <cell r="AA35">
            <v>18574.460419999999</v>
          </cell>
          <cell r="AB35">
            <v>33779.096010000001</v>
          </cell>
        </row>
        <row r="36">
          <cell r="C36" t="str">
            <v>PARAGUAY</v>
          </cell>
          <cell r="D36">
            <v>123.456581485924</v>
          </cell>
          <cell r="E36">
            <v>2634.4223000000002</v>
          </cell>
          <cell r="F36">
            <v>1920.4971</v>
          </cell>
          <cell r="G36">
            <v>1568.97279</v>
          </cell>
          <cell r="H36">
            <v>41.340618336886997</v>
          </cell>
          <cell r="I36">
            <v>2233.5839999999998</v>
          </cell>
          <cell r="J36">
            <v>4862.5919999999996</v>
          </cell>
          <cell r="K36">
            <v>670.07500000000005</v>
          </cell>
          <cell r="L36">
            <v>41.340618336886997</v>
          </cell>
          <cell r="M36">
            <v>2233.5839999999998</v>
          </cell>
          <cell r="N36">
            <v>4862.5919999999996</v>
          </cell>
          <cell r="O36">
            <v>670.07500000000005</v>
          </cell>
          <cell r="W36" t="str">
            <v>380</v>
          </cell>
          <cell r="X36" t="str">
            <v>VENEZUELA</v>
          </cell>
          <cell r="Y36">
            <v>57.492706169844404</v>
          </cell>
          <cell r="Z36">
            <v>8594.7017899999992</v>
          </cell>
          <cell r="AA36">
            <v>13454.283380000001</v>
          </cell>
          <cell r="AB36">
            <v>8361.3897500000003</v>
          </cell>
        </row>
        <row r="37">
          <cell r="C37" t="str">
            <v>PERU</v>
          </cell>
          <cell r="D37">
            <v>116.873685907571</v>
          </cell>
          <cell r="E37">
            <v>8893.1178400000008</v>
          </cell>
          <cell r="F37">
            <v>6848.2533000000003</v>
          </cell>
          <cell r="G37">
            <v>874.05944</v>
          </cell>
          <cell r="H37">
            <v>73.947508502600499</v>
          </cell>
          <cell r="I37">
            <v>5908.268</v>
          </cell>
          <cell r="J37">
            <v>7190.8321299999998</v>
          </cell>
          <cell r="K37">
            <v>590.827</v>
          </cell>
          <cell r="L37">
            <v>73.947508502600499</v>
          </cell>
          <cell r="M37">
            <v>5908.268</v>
          </cell>
          <cell r="N37">
            <v>7190.8321299999998</v>
          </cell>
          <cell r="O37">
            <v>590.827</v>
          </cell>
          <cell r="W37" t="str">
            <v>381</v>
          </cell>
          <cell r="X37" t="str">
            <v>URUGUAY</v>
          </cell>
          <cell r="Y37">
            <v>129.18924581124401</v>
          </cell>
          <cell r="Z37">
            <v>11690.088100000001</v>
          </cell>
          <cell r="AA37">
            <v>8143.9281000000001</v>
          </cell>
          <cell r="AB37">
            <v>131.63005999999999</v>
          </cell>
        </row>
        <row r="38">
          <cell r="C38" t="str">
            <v>URUGUAY</v>
          </cell>
          <cell r="D38">
            <v>104.76987035658</v>
          </cell>
          <cell r="E38">
            <v>13727.528700000001</v>
          </cell>
          <cell r="F38">
            <v>11792.298479999999</v>
          </cell>
          <cell r="G38">
            <v>1763.4956199999999</v>
          </cell>
          <cell r="H38">
            <v>17.6657065890494</v>
          </cell>
          <cell r="I38">
            <v>2580.1959999999999</v>
          </cell>
          <cell r="J38">
            <v>13145.10907</v>
          </cell>
          <cell r="K38">
            <v>258.02</v>
          </cell>
          <cell r="L38">
            <v>17.6657065890494</v>
          </cell>
          <cell r="M38">
            <v>2580.1959999999999</v>
          </cell>
          <cell r="N38">
            <v>13145.10907</v>
          </cell>
          <cell r="O38">
            <v>258.02</v>
          </cell>
          <cell r="W38" t="str">
            <v>776</v>
          </cell>
          <cell r="X38" t="str">
            <v>MEXICO</v>
          </cell>
          <cell r="Y38">
            <v>75.335651120548903</v>
          </cell>
          <cell r="Z38">
            <v>114775.87148</v>
          </cell>
          <cell r="AA38">
            <v>137117.39765999999</v>
          </cell>
          <cell r="AB38">
            <v>4186.8960100000004</v>
          </cell>
        </row>
        <row r="39">
          <cell r="C39" t="str">
            <v>VENEZUELA</v>
          </cell>
          <cell r="D39">
            <v>90.072739462499698</v>
          </cell>
          <cell r="E39">
            <v>26.786269999999998</v>
          </cell>
          <cell r="F39">
            <v>26.76463</v>
          </cell>
          <cell r="G39">
            <v>8.0168099999999995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</sheetData>
      <sheetData sheetId="16"/>
      <sheetData sheetId="17"/>
      <sheetData sheetId="18"/>
      <sheetData sheetId="1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com.sap.ip.bi.xl.hiddensheet"/>
      <sheetName val="Parameters"/>
      <sheetName val="Cover"/>
      <sheetName val="Exec Summary"/>
      <sheetName val="Sales performance"/>
      <sheetName val="Sales growth"/>
      <sheetName val="TOC"/>
      <sheetName val="Emicizumab tracker"/>
      <sheetName val="Top events"/>
      <sheetName val="BA Sales"/>
      <sheetName val="BA OP"/>
      <sheetName val="Definitions"/>
      <sheetName val="OP"/>
      <sheetName val="COUNTRY SALES"/>
      <sheetName val="FTE"/>
      <sheetName val="DSO"/>
      <sheetName val="DSO CCF "/>
      <sheetName val="MS% Targets"/>
      <sheetName val="MS% IMS"/>
      <sheetName val="Change Lo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RareD"/>
      <sheetName val="NovoSeven"/>
      <sheetName val="NovoSeven_RE2_Original"/>
      <sheetName val="NovoEight 2 Protect (No AB)"/>
      <sheetName val="Esperoct AB23 AZFS"/>
      <sheetName val="Esperoct  Best (2023)"/>
    </sheetNames>
    <sheetDataSet>
      <sheetData sheetId="0" refreshError="1"/>
      <sheetData sheetId="1">
        <row r="176">
          <cell r="EH176" t="str">
            <v>REA21</v>
          </cell>
          <cell r="EI176" t="str">
            <v>FY22</v>
          </cell>
          <cell r="EJ176" t="str">
            <v>REA</v>
          </cell>
          <cell r="EK176" t="str">
            <v xml:space="preserve">YTG </v>
          </cell>
          <cell r="EL176" t="str">
            <v>FY23</v>
          </cell>
          <cell r="EM176" t="str">
            <v>FY24</v>
          </cell>
          <cell r="EN176" t="str">
            <v>FY25</v>
          </cell>
        </row>
        <row r="177">
          <cell r="EH177">
            <v>8.6159999999999997</v>
          </cell>
          <cell r="EI177">
            <v>3.6789999999999998</v>
          </cell>
          <cell r="EJ177">
            <v>0.72799999999999998</v>
          </cell>
          <cell r="EK177">
            <v>1.758</v>
          </cell>
          <cell r="EL177">
            <v>2.4860000000000002</v>
          </cell>
        </row>
        <row r="178">
          <cell r="EH178">
            <v>6.5129999999999999</v>
          </cell>
          <cell r="EI178">
            <v>9.2029999999999994</v>
          </cell>
          <cell r="EJ178">
            <v>1.6060000000000001</v>
          </cell>
          <cell r="EK178">
            <v>3.1462000000000003</v>
          </cell>
          <cell r="EL178">
            <v>4.7521999999999993</v>
          </cell>
        </row>
        <row r="179">
          <cell r="EH179">
            <v>0.64600000000000002</v>
          </cell>
          <cell r="EI179">
            <v>2.1040000000000001</v>
          </cell>
          <cell r="EJ179">
            <v>0</v>
          </cell>
          <cell r="EK179">
            <v>0.6552</v>
          </cell>
          <cell r="EL179">
            <v>0.6552</v>
          </cell>
        </row>
        <row r="180">
          <cell r="EH180">
            <v>7.1740000000000004</v>
          </cell>
          <cell r="EI180">
            <v>10.617000000000001</v>
          </cell>
          <cell r="EJ180">
            <v>3.7160000000000002</v>
          </cell>
          <cell r="EK180">
            <v>10.1242</v>
          </cell>
          <cell r="EL180">
            <v>13.840200000000001</v>
          </cell>
        </row>
        <row r="181">
          <cell r="EH181">
            <v>6.8739999999999997</v>
          </cell>
          <cell r="EI181">
            <v>4.6390000000000002</v>
          </cell>
          <cell r="EJ181">
            <v>0.77400000000000002</v>
          </cell>
          <cell r="EK181">
            <v>2.6607600000000002</v>
          </cell>
          <cell r="EL181">
            <v>3.4347600000000003</v>
          </cell>
        </row>
        <row r="183">
          <cell r="EH183">
            <v>0.64800000000000002</v>
          </cell>
          <cell r="EI183">
            <v>0.20200000000000001</v>
          </cell>
          <cell r="EJ183">
            <v>0</v>
          </cell>
          <cell r="EK183">
            <v>0.03</v>
          </cell>
          <cell r="EL183">
            <v>0.03</v>
          </cell>
        </row>
      </sheetData>
      <sheetData sheetId="2">
        <row r="185">
          <cell r="A185" t="str">
            <v>CHwI</v>
          </cell>
        </row>
      </sheetData>
      <sheetData sheetId="3" refreshError="1"/>
      <sheetData sheetId="4" refreshError="1"/>
      <sheetData sheetId="5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QYO (David Fernando Nieto Ocampo)" id="{7A1186EF-3B01-49B2-BD05-9A5EEDAF5EB7}" userId="S::DQYO@novonordisk.com::1f494175-62a0-433f-a257-edb501d4579d" providerId="AD"/>
  <person displayName="LPCB (Liliana Patricia Correa Bautista)" id="{9B67719D-3608-4C56-A801-F15DB566680A}" userId="S::LPCB@novonordisk.com::666c95a1-3739-4569-abb1-9327825ce4db" providerId="AD"/>
  <person displayName="DQYO (David Fernando Nieto Ocampo)" id="{EBAE0AE4-29F4-4E92-A882-EE26F72299B3}" userId="S::dqyo@novonordisk.com::1f494175-62a0-433f-a257-edb501d4579d" providerId="AD"/>
  <person displayName="JPHZ (Jessica Patricia Rincon Hernandez)" id="{0B0CC69C-C4F6-442F-977A-DA6503938140}" userId="S::jphz@novonordisk.com::acd1f0a8-a295-4092-acba-bb60dd44fdf8" providerId="AD"/>
  <person displayName="MWZU (Maria Jose Ussa)" id="{08C1C8CF-B8E8-42DC-A3BE-C9868F91DDB3}" userId="S::mwzu@novonordisk.com::a9351ca5-d97e-42a5-b3e9-2b2c94d30284" providerId="AD"/>
</personList>
</file>

<file path=xl/theme/theme1.xml><?xml version="1.0" encoding="utf-8"?>
<a:theme xmlns:a="http://schemas.openxmlformats.org/drawingml/2006/main" name="Office Theme">
  <a:themeElements>
    <a:clrScheme name="Novo Nordisk 2020">
      <a:dk1>
        <a:sysClr val="windowText" lastClr="000000"/>
      </a:dk1>
      <a:lt1>
        <a:srgbClr val="FFFFFF"/>
      </a:lt1>
      <a:dk2>
        <a:srgbClr val="001965"/>
      </a:dk2>
      <a:lt2>
        <a:srgbClr val="CCC5BD"/>
      </a:lt2>
      <a:accent1>
        <a:srgbClr val="001965"/>
      </a:accent1>
      <a:accent2>
        <a:srgbClr val="005AD2"/>
      </a:accent2>
      <a:accent3>
        <a:srgbClr val="3B97DE"/>
      </a:accent3>
      <a:accent4>
        <a:srgbClr val="EEA7BF"/>
      </a:accent4>
      <a:accent5>
        <a:srgbClr val="2A918B"/>
      </a:accent5>
      <a:accent6>
        <a:srgbClr val="939AA7"/>
      </a:accent6>
      <a:hlink>
        <a:srgbClr val="005AD2"/>
      </a:hlink>
      <a:folHlink>
        <a:srgbClr val="3B97DE"/>
      </a:folHlink>
    </a:clrScheme>
    <a:fontScheme name="Novo Nordisk 2020">
      <a:majorFont>
        <a:latin typeface="Apis For Office"/>
        <a:ea typeface=""/>
        <a:cs typeface=""/>
      </a:majorFont>
      <a:minorFont>
        <a:latin typeface="Apis For Office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S90" dT="2022-08-05T13:38:44.91" personId="{9B67719D-3608-4C56-A801-F15DB566680A}" id="{41E73CEC-337E-480C-9068-B2D2B2469AD9}">
    <text>feb, mayo y junio</text>
  </threadedComment>
  <threadedComment ref="A135" dT="2022-08-05T15:03:37.78" personId="{9B67719D-3608-4C56-A801-F15DB566680A}" id="{08FD8BF5-A8C2-4F06-AF28-A5EB2DDB45D1}">
    <text>somos segunda linea</text>
  </threadedComment>
  <threadedComment ref="B159" dT="2022-09-29T16:40:25.60" personId="{9B67719D-3608-4C56-A801-F15DB566680A}" id="{D068987E-2802-4933-9389-B4DC774FDDA8}">
    <text>subregistro 0,7%</text>
  </threadedComment>
  <threadedComment ref="BO159" dT="2022-09-29T16:40:25.60" personId="{9B67719D-3608-4C56-A801-F15DB566680A}" id="{C7952CD3-9880-4F95-AC18-BE7C2EC98826}">
    <text>subregistro 0,7%</text>
  </threadedComment>
  <threadedComment ref="BP159" dT="2022-09-29T16:40:25.60" personId="{9B67719D-3608-4C56-A801-F15DB566680A}" id="{EB908942-2C9F-41C2-888A-1543F3E03CF5}">
    <text>subregistro 0,7%</text>
  </threadedComment>
  <threadedComment ref="BQ159" dT="2022-09-29T16:40:25.60" personId="{9B67719D-3608-4C56-A801-F15DB566680A}" id="{CF94FAEA-B7CE-44D1-99AB-68D3D1739E14}">
    <text>subregistro 0,7%</text>
  </threadedComment>
  <threadedComment ref="BR159" dT="2022-09-29T16:40:25.60" personId="{9B67719D-3608-4C56-A801-F15DB566680A}" id="{FB54E067-9840-407C-B08C-D2669ABD56EF}">
    <text>subregistro 0,7%</text>
  </threadedComment>
  <threadedComment ref="BS159" dT="2022-09-29T16:40:25.60" personId="{9B67719D-3608-4C56-A801-F15DB566680A}" id="{65D86291-6E4B-4FFB-A7C4-24995277ED10}">
    <text>subregistro 0,7%</text>
  </threadedComment>
  <threadedComment ref="BT159" dT="2022-09-29T16:40:25.60" personId="{9B67719D-3608-4C56-A801-F15DB566680A}" id="{2224A245-2DBB-49D3-8704-63723C2A4696}">
    <text>subregistro 0,7%</text>
  </threadedComment>
  <threadedComment ref="BU159" dT="2022-09-29T16:40:25.60" personId="{9B67719D-3608-4C56-A801-F15DB566680A}" id="{98A34C05-C246-4BA0-B2E0-59C88163056A}">
    <text>subregistro 0,7%</text>
  </threadedComment>
  <threadedComment ref="BV159" dT="2022-09-29T16:40:25.60" personId="{9B67719D-3608-4C56-A801-F15DB566680A}" id="{09639760-5F39-4018-972B-8A482EEDA465}">
    <text>subregistro 0,7%</text>
  </threadedComment>
  <threadedComment ref="BW159" dT="2022-09-29T16:40:25.60" personId="{9B67719D-3608-4C56-A801-F15DB566680A}" id="{BC6C4C16-CD06-4511-8C43-C45A490E57C2}">
    <text>subregistro 0,7%</text>
  </threadedComment>
  <threadedComment ref="BX159" dT="2022-09-29T16:40:25.60" personId="{9B67719D-3608-4C56-A801-F15DB566680A}" id="{EF3F195D-ECB8-43C6-9AC4-61143821B985}">
    <text>subregistro 0,7%</text>
  </threadedComment>
  <threadedComment ref="BY159" dT="2022-09-29T16:40:25.60" personId="{9B67719D-3608-4C56-A801-F15DB566680A}" id="{22E68BCD-F121-466F-BDEF-5EE4589881F1}">
    <text>subregistro 0,7%</text>
  </threadedComment>
  <threadedComment ref="BZ159" dT="2022-09-29T16:40:25.60" personId="{9B67719D-3608-4C56-A801-F15DB566680A}" id="{F0FAF351-D86C-43DE-8DFC-6020D4C0E6F4}">
    <text>subregistro 0,7%</text>
  </threadedComment>
  <threadedComment ref="CB159" dT="2022-09-29T16:40:25.60" personId="{9B67719D-3608-4C56-A801-F15DB566680A}" id="{64FF8DCE-0AAC-498D-9253-3EE5F661411F}">
    <text>subregistro 0,7%</text>
  </threadedComment>
  <threadedComment ref="CC159" dT="2022-09-29T16:40:25.60" personId="{9B67719D-3608-4C56-A801-F15DB566680A}" id="{EB235683-5213-4A8E-9431-1A5D2994AA30}">
    <text>subregistro 0,7%</text>
  </threadedComment>
  <threadedComment ref="CD159" dT="2022-09-29T16:40:25.60" personId="{9B67719D-3608-4C56-A801-F15DB566680A}" id="{8930EF54-EA9F-4195-A2F5-D5B10A5B42EA}">
    <text>subregistro 0,7%</text>
  </threadedComment>
  <threadedComment ref="CE159" dT="2022-09-29T16:40:25.60" personId="{9B67719D-3608-4C56-A801-F15DB566680A}" id="{1C4FB38A-F783-474A-8F47-93D2654EA42A}">
    <text>subregistro 0,7%</text>
  </threadedComment>
  <threadedComment ref="CF159" dT="2022-09-29T16:40:25.60" personId="{9B67719D-3608-4C56-A801-F15DB566680A}" id="{2EB7E6C4-AC22-4783-A21E-92A0C47A7FEB}">
    <text>subregistro 0,7%</text>
  </threadedComment>
  <threadedComment ref="CG159" dT="2022-09-29T16:40:25.60" personId="{9B67719D-3608-4C56-A801-F15DB566680A}" id="{062CEAB2-AA82-4163-86FE-229E76722B09}">
    <text>subregistro 0,7%</text>
  </threadedComment>
  <threadedComment ref="CH159" dT="2022-09-29T16:40:25.60" personId="{9B67719D-3608-4C56-A801-F15DB566680A}" id="{62440A56-2730-4155-BBF8-38807F361172}">
    <text>subregistro 0,7%</text>
  </threadedComment>
  <threadedComment ref="CI159" dT="2022-09-29T16:40:25.60" personId="{9B67719D-3608-4C56-A801-F15DB566680A}" id="{102924DF-7A66-4FD4-B871-74FC16D32835}">
    <text>subregistro 0,7%</text>
  </threadedComment>
  <threadedComment ref="CJ159" dT="2022-09-29T16:40:25.60" personId="{9B67719D-3608-4C56-A801-F15DB566680A}" id="{6D40ABE0-4C06-45F0-8537-D1BFD928215A}">
    <text>subregistro 0,7%</text>
  </threadedComment>
  <threadedComment ref="CK159" dT="2022-09-29T16:40:25.60" personId="{9B67719D-3608-4C56-A801-F15DB566680A}" id="{54560B1A-3110-4973-A6C6-CF888E8D30B5}">
    <text>subregistro 0,7%</text>
  </threadedComment>
  <threadedComment ref="CL159" dT="2022-09-29T16:40:25.60" personId="{9B67719D-3608-4C56-A801-F15DB566680A}" id="{7FED4BC2-ABF1-4755-8BF8-346EA624A7AA}">
    <text>subregistro 0,7%</text>
  </threadedComment>
  <threadedComment ref="CM159" dT="2022-09-29T16:40:25.60" personId="{9B67719D-3608-4C56-A801-F15DB566680A}" id="{7CC78ECD-943E-48E9-9F9B-4B33F0A5611F}">
    <text>subregistro 0,7%</text>
  </threadedComment>
  <threadedComment ref="CO159" dT="2022-09-29T16:40:25.60" personId="{9B67719D-3608-4C56-A801-F15DB566680A}" id="{20342863-1587-4418-8637-8A7C6FAC9EFB}">
    <text>subregistro 0,7%</text>
  </threadedComment>
  <threadedComment ref="CP159" dT="2022-09-29T16:40:25.60" personId="{9B67719D-3608-4C56-A801-F15DB566680A}" id="{07D1DD46-2F52-455B-94D8-4BA4C88FDF94}">
    <text>subregistro 0,7%</text>
  </threadedComment>
  <threadedComment ref="CQ159" dT="2022-09-29T16:40:25.60" personId="{9B67719D-3608-4C56-A801-F15DB566680A}" id="{C195CB47-4145-4D45-AA62-50BB3AD680C0}">
    <text>subregistro 0,7%</text>
  </threadedComment>
  <threadedComment ref="CR159" dT="2022-09-29T16:40:25.60" personId="{9B67719D-3608-4C56-A801-F15DB566680A}" id="{F0DF97B7-5F1A-4152-8B0F-DCC945346C1F}">
    <text>subregistro 0,7%</text>
  </threadedComment>
  <threadedComment ref="CS159" dT="2022-09-29T16:40:25.60" personId="{9B67719D-3608-4C56-A801-F15DB566680A}" id="{AF1A9EEF-7609-4413-A404-924642B47C46}">
    <text>subregistro 0,7%</text>
  </threadedComment>
  <threadedComment ref="CT159" dT="2022-09-29T16:40:25.60" personId="{9B67719D-3608-4C56-A801-F15DB566680A}" id="{E7CF5BE7-CF7F-48D7-A2D8-D1BF0677287B}">
    <text>subregistro 0,7%</text>
  </threadedComment>
  <threadedComment ref="CU159" dT="2022-09-29T16:40:25.60" personId="{9B67719D-3608-4C56-A801-F15DB566680A}" id="{7E8F790E-DD47-4A4C-8B6F-2958A9DC8A55}">
    <text>subregistro 0,7%</text>
  </threadedComment>
  <threadedComment ref="CV159" dT="2022-09-29T16:40:25.60" personId="{9B67719D-3608-4C56-A801-F15DB566680A}" id="{282DCF47-00BD-4526-AECF-74382EF1535E}">
    <text>subregistro 0,7%</text>
  </threadedComment>
  <threadedComment ref="CW159" dT="2022-09-29T16:40:25.60" personId="{9B67719D-3608-4C56-A801-F15DB566680A}" id="{6D2ED34A-2532-475F-9B9F-59F412679827}">
    <text>subregistro 0,7%</text>
  </threadedComment>
  <threadedComment ref="CX159" dT="2022-09-29T16:40:25.60" personId="{9B67719D-3608-4C56-A801-F15DB566680A}" id="{52A8969A-F6FC-4B8B-AAB6-B774C91159FD}">
    <text>subregistro 0,7%</text>
  </threadedComment>
  <threadedComment ref="CY159" dT="2022-09-29T16:40:25.60" personId="{9B67719D-3608-4C56-A801-F15DB566680A}" id="{7CB6A013-FAFA-460A-8F7F-960B11AF9A0C}">
    <text>subregistro 0,7%</text>
  </threadedComment>
  <threadedComment ref="CZ159" dT="2022-09-29T16:40:25.60" personId="{9B67719D-3608-4C56-A801-F15DB566680A}" id="{C7728CE5-18F3-4A4B-B851-5609568972AC}">
    <text>subregistro 0,7%</text>
  </threadedComment>
  <threadedComment ref="DB159" dT="2022-09-29T16:40:25.60" personId="{9B67719D-3608-4C56-A801-F15DB566680A}" id="{9451B7B9-1512-428D-8F60-4CCE9B6DBB4D}">
    <text>subregistro 0,7%</text>
  </threadedComment>
  <threadedComment ref="DC159" dT="2022-09-29T16:40:25.60" personId="{9B67719D-3608-4C56-A801-F15DB566680A}" id="{291CC45D-A77B-4C6D-804E-F090DA84EB43}">
    <text>subregistro 0,7%</text>
  </threadedComment>
  <threadedComment ref="DD159" dT="2022-09-29T16:40:25.60" personId="{9B67719D-3608-4C56-A801-F15DB566680A}" id="{3C534B4A-BE4E-4E43-9505-079764B62A13}">
    <text>subregistro 0,7%</text>
  </threadedComment>
  <threadedComment ref="DE159" dT="2022-09-29T16:40:25.60" personId="{9B67719D-3608-4C56-A801-F15DB566680A}" id="{434993A6-3DB7-4F44-9490-E51CBF9DBF98}">
    <text>subregistro 0,7%</text>
  </threadedComment>
  <threadedComment ref="DF159" dT="2022-09-29T16:40:25.60" personId="{9B67719D-3608-4C56-A801-F15DB566680A}" id="{7EE57B35-ECED-4C53-A122-D4BEF8CBA3DA}">
    <text>subregistro 0,7%</text>
  </threadedComment>
  <threadedComment ref="DG159" dT="2022-09-29T16:40:25.60" personId="{9B67719D-3608-4C56-A801-F15DB566680A}" id="{8020465A-B7DE-46CD-BFA3-D253E3B91394}">
    <text>subregistro 0,7%</text>
  </threadedComment>
  <threadedComment ref="DH159" dT="2022-09-29T16:40:25.60" personId="{9B67719D-3608-4C56-A801-F15DB566680A}" id="{6C14FB56-7224-4BE2-9CB7-7833073001F3}">
    <text>subregistro 0,7%</text>
  </threadedComment>
  <threadedComment ref="DI159" dT="2022-09-29T16:40:25.60" personId="{9B67719D-3608-4C56-A801-F15DB566680A}" id="{9E2188E0-C0D4-42DE-993F-0860EA82667E}">
    <text>subregistro 0,7%</text>
  </threadedComment>
  <threadedComment ref="DJ159" dT="2022-09-29T16:40:25.60" personId="{9B67719D-3608-4C56-A801-F15DB566680A}" id="{06161ED3-4A9C-4BE6-ACA8-5DF7B36D4D38}">
    <text>subregistro 0,7%</text>
  </threadedComment>
  <threadedComment ref="DK159" dT="2022-09-29T16:40:25.60" personId="{9B67719D-3608-4C56-A801-F15DB566680A}" id="{652E94EF-EAC3-4926-AB7E-AC0D0308F6B6}">
    <text>subregistro 0,7%</text>
  </threadedComment>
  <threadedComment ref="DL159" dT="2022-09-29T16:40:25.60" personId="{9B67719D-3608-4C56-A801-F15DB566680A}" id="{4A2FA021-848A-4018-B9D2-36C839801AEC}">
    <text>subregistro 0,7%</text>
  </threadedComment>
  <threadedComment ref="DM159" dT="2022-09-29T16:40:25.60" personId="{9B67719D-3608-4C56-A801-F15DB566680A}" id="{CD6579E4-9BD9-4CF1-ABF5-BA00D877ED92}">
    <text>subregistro 0,7%</text>
  </threadedComment>
  <threadedComment ref="B162" dT="2022-09-29T16:40:59.43" personId="{9B67719D-3608-4C56-A801-F15DB566680A}" id="{BDA755D1-D9BD-4D0D-B39A-D6E1A6D7193C}">
    <text>dispeción geografica</text>
  </threadedComment>
  <threadedComment ref="BO162" dT="2022-09-29T16:40:59.43" personId="{9B67719D-3608-4C56-A801-F15DB566680A}" id="{3831790F-27B9-4455-A044-CF7E864F7795}">
    <text>dispeción geografica</text>
  </threadedComment>
  <threadedComment ref="BP162" dT="2022-09-29T16:40:59.43" personId="{9B67719D-3608-4C56-A801-F15DB566680A}" id="{35A8BCED-E596-4CA5-B9BD-7C915FB96047}">
    <text>dispeción geografica</text>
  </threadedComment>
  <threadedComment ref="BQ162" dT="2022-09-29T16:40:59.43" personId="{9B67719D-3608-4C56-A801-F15DB566680A}" id="{CAB2717E-C62C-4C86-9693-A71B1F5C12DE}">
    <text>dispeción geografica</text>
  </threadedComment>
  <threadedComment ref="BR162" dT="2022-09-29T16:40:59.43" personId="{9B67719D-3608-4C56-A801-F15DB566680A}" id="{7C36B85A-9A7A-462C-AC7D-956B2ED4298B}">
    <text>dispeción geografica</text>
  </threadedComment>
  <threadedComment ref="BS162" dT="2022-09-29T16:40:59.43" personId="{9B67719D-3608-4C56-A801-F15DB566680A}" id="{F90D3B94-4DFF-47D6-8F24-D2BE5DFF282B}">
    <text>dispeción geografica</text>
  </threadedComment>
  <threadedComment ref="BT162" dT="2022-09-29T16:40:59.43" personId="{9B67719D-3608-4C56-A801-F15DB566680A}" id="{25678C0D-4168-4815-A529-B925E52CB688}">
    <text>dispeción geografica</text>
  </threadedComment>
  <threadedComment ref="BU162" dT="2022-09-29T16:40:59.43" personId="{9B67719D-3608-4C56-A801-F15DB566680A}" id="{651B784F-BA81-43AC-969E-BB1F063405CC}">
    <text>dispeción geografica</text>
  </threadedComment>
  <threadedComment ref="BV162" dT="2022-09-29T16:40:59.43" personId="{9B67719D-3608-4C56-A801-F15DB566680A}" id="{DA6734F5-F8D2-4DD7-81D1-3FBE3C61AEAB}">
    <text>dispeción geografica</text>
  </threadedComment>
  <threadedComment ref="BW162" dT="2022-09-29T16:40:59.43" personId="{9B67719D-3608-4C56-A801-F15DB566680A}" id="{26D76C10-C42B-46E9-AB95-1B7756B93279}">
    <text>dispeción geografica</text>
  </threadedComment>
  <threadedComment ref="BX162" dT="2022-09-29T16:40:59.43" personId="{9B67719D-3608-4C56-A801-F15DB566680A}" id="{70FCCF75-1FA2-45FB-AE0A-B2BD6F508F3D}">
    <text>dispeción geografica</text>
  </threadedComment>
  <threadedComment ref="BY162" dT="2022-09-29T16:40:59.43" personId="{9B67719D-3608-4C56-A801-F15DB566680A}" id="{6034CB37-6939-474F-981C-0A6DB95A41F6}">
    <text>dispeción geografica</text>
  </threadedComment>
  <threadedComment ref="BZ162" dT="2022-09-29T16:40:59.43" personId="{9B67719D-3608-4C56-A801-F15DB566680A}" id="{898B9345-78E8-4E21-A8AE-B3CF80D7EEB9}">
    <text>dispeción geografica</text>
  </threadedComment>
  <threadedComment ref="CB162" dT="2022-09-29T16:40:59.43" personId="{9B67719D-3608-4C56-A801-F15DB566680A}" id="{B1960383-DF35-449D-A922-F43E33388A39}">
    <text>dispeción geografica</text>
  </threadedComment>
  <threadedComment ref="CC162" dT="2022-09-29T16:40:59.43" personId="{9B67719D-3608-4C56-A801-F15DB566680A}" id="{9FC8FCDE-83A0-4422-B8B1-1FE2B5F328FF}">
    <text>dispeción geografica</text>
  </threadedComment>
  <threadedComment ref="CD162" dT="2022-09-29T16:40:59.43" personId="{9B67719D-3608-4C56-A801-F15DB566680A}" id="{C503C8E9-0C5F-4203-AEAB-C48B5B4755D4}">
    <text>dispeción geografica</text>
  </threadedComment>
  <threadedComment ref="CE162" dT="2022-09-29T16:40:59.43" personId="{9B67719D-3608-4C56-A801-F15DB566680A}" id="{FBE57EC0-A049-4C38-88A9-972A94391853}">
    <text>dispeción geografica</text>
  </threadedComment>
  <threadedComment ref="CF162" dT="2022-09-29T16:40:59.43" personId="{9B67719D-3608-4C56-A801-F15DB566680A}" id="{81E868AA-950B-4A48-BBFF-2BD4A2CBDE48}">
    <text>dispeción geografica</text>
  </threadedComment>
  <threadedComment ref="CG162" dT="2022-09-29T16:40:59.43" personId="{9B67719D-3608-4C56-A801-F15DB566680A}" id="{EA8BD9A7-9B62-491B-9E77-6C4F4C57470C}">
    <text>dispeción geografica</text>
  </threadedComment>
  <threadedComment ref="CH162" dT="2022-09-29T16:40:59.43" personId="{9B67719D-3608-4C56-A801-F15DB566680A}" id="{3D875B9A-E699-449C-9E6E-BF369EB420C0}">
    <text>dispeción geografica</text>
  </threadedComment>
  <threadedComment ref="CI162" dT="2022-09-29T16:40:59.43" personId="{9B67719D-3608-4C56-A801-F15DB566680A}" id="{416FE9C0-5033-4174-9D5E-9EA0F1452840}">
    <text>dispeción geografica</text>
  </threadedComment>
  <threadedComment ref="CJ162" dT="2022-09-29T16:40:59.43" personId="{9B67719D-3608-4C56-A801-F15DB566680A}" id="{B3078102-A5B8-47C7-8BBD-F1ACE27B1AED}">
    <text>dispeción geografica</text>
  </threadedComment>
  <threadedComment ref="CK162" dT="2022-09-29T16:40:59.43" personId="{9B67719D-3608-4C56-A801-F15DB566680A}" id="{206EDEE5-8E56-49B8-808D-140508EC2CDA}">
    <text>dispeción geografica</text>
  </threadedComment>
  <threadedComment ref="CL162" dT="2022-09-29T16:40:59.43" personId="{9B67719D-3608-4C56-A801-F15DB566680A}" id="{3A987373-CD7B-4B27-8BD9-324F975F2A0D}">
    <text>dispeción geografica</text>
  </threadedComment>
  <threadedComment ref="CM162" dT="2022-09-29T16:40:59.43" personId="{9B67719D-3608-4C56-A801-F15DB566680A}" id="{A8F6E2CA-3303-45A8-9F5A-7719459053A2}">
    <text>dispeción geografica</text>
  </threadedComment>
  <threadedComment ref="CO162" dT="2022-09-29T16:40:59.43" personId="{9B67719D-3608-4C56-A801-F15DB566680A}" id="{0461732E-3B16-41E0-863F-3F7A12922D5C}">
    <text>dispeción geografica</text>
  </threadedComment>
  <threadedComment ref="CP162" dT="2022-09-29T16:40:59.43" personId="{9B67719D-3608-4C56-A801-F15DB566680A}" id="{88D0B10E-2B64-4B9D-92F2-1E5426027FC1}">
    <text>dispeción geografica</text>
  </threadedComment>
  <threadedComment ref="CQ162" dT="2022-09-29T16:40:59.43" personId="{9B67719D-3608-4C56-A801-F15DB566680A}" id="{59124EF8-DE94-46BA-901A-E9BE8E40D478}">
    <text>dispeción geografica</text>
  </threadedComment>
  <threadedComment ref="CR162" dT="2022-09-29T16:40:59.43" personId="{9B67719D-3608-4C56-A801-F15DB566680A}" id="{F7CDFFD7-A7CD-4255-ACEF-0DF06BAEA8A5}">
    <text>dispeción geografica</text>
  </threadedComment>
  <threadedComment ref="CS162" dT="2022-09-29T16:40:59.43" personId="{9B67719D-3608-4C56-A801-F15DB566680A}" id="{7544C181-BE92-4EAB-A8A1-CF179D6202EB}">
    <text>dispeción geografica</text>
  </threadedComment>
  <threadedComment ref="CT162" dT="2022-09-29T16:40:59.43" personId="{9B67719D-3608-4C56-A801-F15DB566680A}" id="{D26BA9F7-8C00-4700-A9BD-D9D41200DC43}">
    <text>dispeción geografica</text>
  </threadedComment>
  <threadedComment ref="CU162" dT="2022-09-29T16:40:59.43" personId="{9B67719D-3608-4C56-A801-F15DB566680A}" id="{D02BA150-FBCA-4EBB-8939-5BB806BC3926}">
    <text>dispeción geografica</text>
  </threadedComment>
  <threadedComment ref="CV162" dT="2022-09-29T16:40:59.43" personId="{9B67719D-3608-4C56-A801-F15DB566680A}" id="{899296DB-85D4-4CE4-8BCE-F0C64CB7FE46}">
    <text>dispeción geografica</text>
  </threadedComment>
  <threadedComment ref="CW162" dT="2022-09-29T16:40:59.43" personId="{9B67719D-3608-4C56-A801-F15DB566680A}" id="{53A4E13E-D8E9-47C6-9E7B-772F1DCD13FC}">
    <text>dispeción geografica</text>
  </threadedComment>
  <threadedComment ref="CX162" dT="2022-09-29T16:40:59.43" personId="{9B67719D-3608-4C56-A801-F15DB566680A}" id="{6B9E1D86-5081-4B47-BB39-6BB408045407}">
    <text>dispeción geografica</text>
  </threadedComment>
  <threadedComment ref="CY162" dT="2022-09-29T16:40:59.43" personId="{9B67719D-3608-4C56-A801-F15DB566680A}" id="{78A355C6-C263-44B4-B07A-16B92D692CEB}">
    <text>dispeción geografica</text>
  </threadedComment>
  <threadedComment ref="CZ162" dT="2022-09-29T16:40:59.43" personId="{9B67719D-3608-4C56-A801-F15DB566680A}" id="{783710D8-691B-40D0-AF65-3D0E4302B455}">
    <text>dispeción geografica</text>
  </threadedComment>
  <threadedComment ref="DB162" dT="2022-09-29T16:40:59.43" personId="{9B67719D-3608-4C56-A801-F15DB566680A}" id="{B0362A38-C62F-4165-AF38-F135ED479939}">
    <text>dispeción geografica</text>
  </threadedComment>
  <threadedComment ref="DC162" dT="2022-09-29T16:40:59.43" personId="{9B67719D-3608-4C56-A801-F15DB566680A}" id="{B002075B-085D-4840-8310-5285EE98C071}">
    <text>dispeción geografica</text>
  </threadedComment>
  <threadedComment ref="DD162" dT="2022-09-29T16:40:59.43" personId="{9B67719D-3608-4C56-A801-F15DB566680A}" id="{D8F41AA7-2313-4A4E-8DCE-6684E165E836}">
    <text>dispeción geografica</text>
  </threadedComment>
  <threadedComment ref="DE162" dT="2022-09-29T16:40:59.43" personId="{9B67719D-3608-4C56-A801-F15DB566680A}" id="{6094A255-8D68-4F71-88AF-EDEC4756B418}">
    <text>dispeción geografica</text>
  </threadedComment>
  <threadedComment ref="DF162" dT="2022-09-29T16:40:59.43" personId="{9B67719D-3608-4C56-A801-F15DB566680A}" id="{64839AF0-DE62-4204-8107-16F4D312DCA8}">
    <text>dispeción geografica</text>
  </threadedComment>
  <threadedComment ref="DG162" dT="2022-09-29T16:40:59.43" personId="{9B67719D-3608-4C56-A801-F15DB566680A}" id="{7083757E-6BB0-4A03-94ED-6864A01B28AA}">
    <text>dispeción geografica</text>
  </threadedComment>
  <threadedComment ref="DH162" dT="2022-09-29T16:40:59.43" personId="{9B67719D-3608-4C56-A801-F15DB566680A}" id="{0D0C5340-30CC-427D-A517-DF0CCA7C26A9}">
    <text>dispeción geografica</text>
  </threadedComment>
  <threadedComment ref="DI162" dT="2022-09-29T16:40:59.43" personId="{9B67719D-3608-4C56-A801-F15DB566680A}" id="{3FBE455F-1C1F-4299-B730-8D894EBA4976}">
    <text>dispeción geografica</text>
  </threadedComment>
  <threadedComment ref="DJ162" dT="2022-09-29T16:40:59.43" personId="{9B67719D-3608-4C56-A801-F15DB566680A}" id="{3D59FBA3-CC24-40AB-9939-011BB5B51010}">
    <text>dispeción geografica</text>
  </threadedComment>
  <threadedComment ref="DK162" dT="2022-09-29T16:40:59.43" personId="{9B67719D-3608-4C56-A801-F15DB566680A}" id="{D4BBB520-37F0-4584-9132-412F3B8DD4F3}">
    <text>dispeción geografica</text>
  </threadedComment>
  <threadedComment ref="DL162" dT="2022-09-29T16:40:59.43" personId="{9B67719D-3608-4C56-A801-F15DB566680A}" id="{A6FA9A8A-CBEA-4420-8A85-3F3B19156F58}">
    <text>dispeción geografica</text>
  </threadedComment>
  <threadedComment ref="DM162" dT="2022-09-29T16:40:59.43" personId="{9B67719D-3608-4C56-A801-F15DB566680A}" id="{C0FD0A6D-F0A1-422B-9976-4A5462273D52}">
    <text>dispeción geografica</text>
  </threadedComment>
  <threadedComment ref="AX178" dT="2022-11-08T20:18:43.75" personId="{7A1186EF-3B01-49B2-BD05-9A5EEDAF5EB7}" id="{82CDC704-D869-49C2-AC08-CA3968A34A42}">
    <text>40 mg que van para el siguiente mesde disfarma</text>
  </threadedComment>
  <threadedComment ref="AS179" dT="2022-06-14T14:43:46.31" personId="{0B0CC69C-C4F6-442F-977A-DA6503938140}" id="{F5DEF1A7-60BF-49F6-A7D7-7AA686F54CEA}">
    <text>3 cirugias Ortopedicas (Rodilla, tobillo)</text>
  </threadedComment>
  <threadedComment ref="AS180" dT="2022-06-14T14:45:20.60" personId="{0B0CC69C-C4F6-442F-977A-DA6503938140}" id="{8BE7FADE-9FBF-4170-BCA5-7764344667A0}">
    <text>Se ajusto profilaxis para arriba</text>
  </threadedComment>
  <threadedComment ref="AZ193" dT="2023-01-19T14:08:00.79" personId="{9B67719D-3608-4C56-A801-F15DB566680A}" id="{D84F7685-12CA-4E31-AD8B-FF853A59792B}">
    <text>31 de others y 209 aun no relacionados con consumos</text>
  </threadedComment>
  <threadedComment ref="BC193" dT="2023-03-01T16:18:22.93" personId="{9B67719D-3608-4C56-A801-F15DB566680A}" id="{5BF1A619-127A-4E1D-8386-399BE3D5DA0F}">
    <text>29 uso off label + 19 diferencia</text>
  </threadedComment>
  <threadedComment ref="BB366" dT="2023-02-08T20:38:36.06" personId="{08C1C8CF-B8E8-42DC-A3BE-C9868F91DDB3}" id="{BB6F5259-8A70-4073-9365-AE7801609CD5}">
    <text>Consumos LADB</text>
  </threadedComment>
  <threadedComment ref="BB439" dT="2023-02-08T20:40:49.36" personId="{08C1C8CF-B8E8-42DC-A3BE-C9868F91DDB3}" id="{B730301B-8672-4645-83FE-230E9E33FDB3}">
    <text>Consumos PMCE</text>
  </threadedComment>
  <threadedComment ref="BB449" dT="2023-02-08T20:43:29.24" personId="{08C1C8CF-B8E8-42DC-A3BE-C9868F91DDB3}" id="{8ED24F0F-F5EA-4FFD-95F9-397642EECB37}">
    <text>Consumos ZMGQ</text>
  </threadedComment>
  <threadedComment ref="BB504" dT="2023-02-08T20:46:53.60" personId="{08C1C8CF-B8E8-42DC-A3BE-C9868F91DDB3}" id="{EFD6472D-7041-4078-AF9A-C999F64A9853}">
    <text>Consumos ICNE</text>
  </threadedComment>
  <threadedComment ref="BB547" dT="2023-02-08T20:46:53.60" personId="{08C1C8CF-B8E8-42DC-A3BE-C9868F91DDB3}" id="{7F424DC6-B4F1-47AA-AD66-70D366296FC6}">
    <text>Consumos ICNE</text>
  </threadedComment>
  <threadedComment ref="AY559" dT="2023-02-08T20:42:28.72" personId="{08C1C8CF-B8E8-42DC-A3BE-C9868F91DDB3}" id="{8476E7F1-D5F8-42B0-8B28-D3546135A5EF}">
    <text>Consumos ZMGQ</text>
  </threadedComment>
  <threadedComment ref="A602" dT="2021-07-23T15:49:23.23" personId="{EBAE0AE4-29F4-4E92-A882-EE26F72299B3}" id="{A4AA16CE-E50E-483B-8B49-C43224BAE035}">
    <text>Grupo DAO</text>
  </threadedComment>
  <threadedComment ref="A671" dT="2021-07-23T15:49:23.23" personId="{EBAE0AE4-29F4-4E92-A882-EE26F72299B3}" id="{BC7A8836-741D-4483-948A-2499F671015A}">
    <text>Grupo DAO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N90" dT="2022-08-05T13:38:44.91" personId="{9B67719D-3608-4C56-A801-F15DB566680A}" id="{DC22D171-EC81-4BF6-B53C-73D22C9DA209}">
    <text>feb, mayo y junio</text>
  </threadedComment>
  <threadedComment ref="A135" dT="2022-08-05T15:03:37.78" personId="{9B67719D-3608-4C56-A801-F15DB566680A}" id="{5D3B8D8D-C8FE-492C-8BC6-699FAD57A7AC}">
    <text>somos segunda linea</text>
  </threadedComment>
  <threadedComment ref="AU161" dT="2022-11-08T20:18:43.75" personId="{7A1186EF-3B01-49B2-BD05-9A5EEDAF5EB7}" id="{7CFC8FA8-F9AB-42E6-A320-3650997C9653}">
    <text>40 mg que van para el siguiente mesde disfarma</text>
  </threadedComment>
  <threadedComment ref="AP162" dT="2022-06-14T14:43:46.31" personId="{0B0CC69C-C4F6-442F-977A-DA6503938140}" id="{942CBA57-8208-4320-9AAA-8461E1B69D07}">
    <text>3 cirugias Ortopedicas (Rodilla, tobillo)</text>
  </threadedComment>
  <threadedComment ref="AP163" dT="2022-06-14T14:45:20.60" personId="{0B0CC69C-C4F6-442F-977A-DA6503938140}" id="{8BAAE3C5-2A29-49CF-A36F-9B5DDA66B0A7}">
    <text>Se ajusto profilaxis para arriba</text>
  </threadedComment>
  <threadedComment ref="AW173" dT="2023-01-19T14:08:00.79" personId="{9B67719D-3608-4C56-A801-F15DB566680A}" id="{7039F44F-989A-49BC-B7F0-502433000103}">
    <text>31 de others y 209 aun no relacionados con consumos</text>
  </threadedComment>
  <threadedComment ref="AZ173" dT="2023-03-01T16:18:22.93" personId="{9B67719D-3608-4C56-A801-F15DB566680A}" id="{3C7B364F-7AF3-4650-8B97-62160DABE524}">
    <text>29 uso off label + 19 diferencia</text>
  </threadedComment>
  <threadedComment ref="AY342" dT="2023-02-08T20:38:36.06" personId="{08C1C8CF-B8E8-42DC-A3BE-C9868F91DDB3}" id="{FFA0470C-D43E-4804-8414-EFE75693128C}">
    <text>Consumos LADB</text>
  </threadedComment>
  <threadedComment ref="AY415" dT="2023-02-08T20:40:49.36" personId="{08C1C8CF-B8E8-42DC-A3BE-C9868F91DDB3}" id="{451551F4-1CC2-49F1-921E-1422B3D8D8B3}">
    <text>Consumos PMCE</text>
  </threadedComment>
  <threadedComment ref="AY425" dT="2023-02-08T20:43:29.24" personId="{08C1C8CF-B8E8-42DC-A3BE-C9868F91DDB3}" id="{49328033-6AEB-4847-B655-FE1D287E075B}">
    <text>Consumos ZMGQ</text>
  </threadedComment>
  <threadedComment ref="AY491" dT="2023-02-08T20:46:53.60" personId="{08C1C8CF-B8E8-42DC-A3BE-C9868F91DDB3}" id="{9A4833F4-9E3E-40FD-ACFB-568764CB1EF3}">
    <text>Consumos ICNE</text>
  </threadedComment>
  <threadedComment ref="AY534" dT="2023-02-08T20:46:53.60" personId="{08C1C8CF-B8E8-42DC-A3BE-C9868F91DDB3}" id="{D31A3FE5-1C87-4BB1-8ED3-8B004E491EE1}">
    <text>Consumos ICNE</text>
  </threadedComment>
  <threadedComment ref="AV546" dT="2023-02-08T20:42:28.72" personId="{08C1C8CF-B8E8-42DC-A3BE-C9868F91DDB3}" id="{4330894F-7C35-435D-99F2-72EA464F46D0}">
    <text>Consumos ZMGQ</text>
  </threadedComment>
  <threadedComment ref="A589" dT="2021-07-23T15:49:23.23" personId="{EBAE0AE4-29F4-4E92-A882-EE26F72299B3}" id="{54A7961E-A58D-4B6D-A7E7-1C0C367C3C2A}">
    <text>Grupo DAO</text>
  </threadedComment>
  <threadedComment ref="A655" dT="2021-07-23T15:49:23.23" personId="{EBAE0AE4-29F4-4E92-A882-EE26F72299B3}" id="{448FD55C-CF02-4D85-BD75-08B47272E832}">
    <text>Grupo DAO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S90" dT="2022-08-05T13:38:44.91" personId="{9B67719D-3608-4C56-A801-F15DB566680A}" id="{0FAAE3DD-0578-4FE5-B4A7-8C3B049E1D9D}">
    <text>feb, mayo y junio</text>
  </threadedComment>
  <threadedComment ref="A135" dT="2022-08-05T15:03:37.78" personId="{9B67719D-3608-4C56-A801-F15DB566680A}" id="{494E51BD-8CCA-4C3C-A72D-4A5F7F3A97FE}">
    <text>somos segunda linea</text>
  </threadedComment>
  <threadedComment ref="B159" dT="2022-09-29T16:40:25.60" personId="{9B67719D-3608-4C56-A801-F15DB566680A}" id="{E7FC63D2-937B-46C5-9FD6-AADB444EF6BB}">
    <text>subregistro 0,7%</text>
  </threadedComment>
  <threadedComment ref="BO159" dT="2022-09-29T16:40:25.60" personId="{9B67719D-3608-4C56-A801-F15DB566680A}" id="{9B7B700A-ABC3-4FAA-9E83-945184F96F9D}">
    <text>subregistro 0,7%</text>
  </threadedComment>
  <threadedComment ref="BP159" dT="2022-09-29T16:40:25.60" personId="{9B67719D-3608-4C56-A801-F15DB566680A}" id="{DD2BC8A1-9947-4666-80D6-4D89DAC96B7D}">
    <text>subregistro 0,7%</text>
  </threadedComment>
  <threadedComment ref="BQ159" dT="2022-09-29T16:40:25.60" personId="{9B67719D-3608-4C56-A801-F15DB566680A}" id="{069AECA4-547F-4350-97AF-4BA0711E6BF8}">
    <text>subregistro 0,7%</text>
  </threadedComment>
  <threadedComment ref="BR159" dT="2022-09-29T16:40:25.60" personId="{9B67719D-3608-4C56-A801-F15DB566680A}" id="{8ADA55A8-0E76-421A-B4DD-355277C468F4}">
    <text>subregistro 0,7%</text>
  </threadedComment>
  <threadedComment ref="BS159" dT="2022-09-29T16:40:25.60" personId="{9B67719D-3608-4C56-A801-F15DB566680A}" id="{DF7708A7-14C4-4CEA-AD80-658985A2256A}">
    <text>subregistro 0,7%</text>
  </threadedComment>
  <threadedComment ref="BT159" dT="2022-09-29T16:40:25.60" personId="{9B67719D-3608-4C56-A801-F15DB566680A}" id="{2D63D436-7368-47DB-B874-B44CB2129B94}">
    <text>subregistro 0,7%</text>
  </threadedComment>
  <threadedComment ref="BU159" dT="2022-09-29T16:40:25.60" personId="{9B67719D-3608-4C56-A801-F15DB566680A}" id="{AE068F1D-AB1E-41C8-940A-68DBD447C38F}">
    <text>subregistro 0,7%</text>
  </threadedComment>
  <threadedComment ref="BV159" dT="2022-09-29T16:40:25.60" personId="{9B67719D-3608-4C56-A801-F15DB566680A}" id="{056E8C3B-373D-4F38-9320-815C7B006024}">
    <text>subregistro 0,7%</text>
  </threadedComment>
  <threadedComment ref="BW159" dT="2022-09-29T16:40:25.60" personId="{9B67719D-3608-4C56-A801-F15DB566680A}" id="{29EECB54-231A-4CD9-B3B9-973F01919E53}">
    <text>subregistro 0,7%</text>
  </threadedComment>
  <threadedComment ref="BX159" dT="2022-09-29T16:40:25.60" personId="{9B67719D-3608-4C56-A801-F15DB566680A}" id="{6C5136F5-00F0-4E15-A7AE-E7E0DF361BBB}">
    <text>subregistro 0,7%</text>
  </threadedComment>
  <threadedComment ref="BY159" dT="2022-09-29T16:40:25.60" personId="{9B67719D-3608-4C56-A801-F15DB566680A}" id="{15B5C335-4CC5-4604-86C3-AC8B46D68824}">
    <text>subregistro 0,7%</text>
  </threadedComment>
  <threadedComment ref="BZ159" dT="2022-09-29T16:40:25.60" personId="{9B67719D-3608-4C56-A801-F15DB566680A}" id="{898AD94C-59BA-4CAE-8071-E0B5620B30BB}">
    <text>subregistro 0,7%</text>
  </threadedComment>
  <threadedComment ref="CB159" dT="2022-09-29T16:40:25.60" personId="{9B67719D-3608-4C56-A801-F15DB566680A}" id="{7C06C737-1F53-4999-B373-11462D48101C}">
    <text>subregistro 0,7%</text>
  </threadedComment>
  <threadedComment ref="CC159" dT="2022-09-29T16:40:25.60" personId="{9B67719D-3608-4C56-A801-F15DB566680A}" id="{F309612F-BED7-4FB8-979A-4F3CA9DF835F}">
    <text>subregistro 0,7%</text>
  </threadedComment>
  <threadedComment ref="CD159" dT="2022-09-29T16:40:25.60" personId="{9B67719D-3608-4C56-A801-F15DB566680A}" id="{C15A0AC7-5A7D-4246-A5F0-270BB698F354}">
    <text>subregistro 0,7%</text>
  </threadedComment>
  <threadedComment ref="CE159" dT="2022-09-29T16:40:25.60" personId="{9B67719D-3608-4C56-A801-F15DB566680A}" id="{B2FA292C-33BE-4759-B236-2C7B0050D619}">
    <text>subregistro 0,7%</text>
  </threadedComment>
  <threadedComment ref="CF159" dT="2022-09-29T16:40:25.60" personId="{9B67719D-3608-4C56-A801-F15DB566680A}" id="{33817507-90EE-4DA3-97E0-1D64457F986B}">
    <text>subregistro 0,7%</text>
  </threadedComment>
  <threadedComment ref="CG159" dT="2022-09-29T16:40:25.60" personId="{9B67719D-3608-4C56-A801-F15DB566680A}" id="{EEE45E14-921E-4AC3-AFD8-3E790DC2F161}">
    <text>subregistro 0,7%</text>
  </threadedComment>
  <threadedComment ref="CH159" dT="2022-09-29T16:40:25.60" personId="{9B67719D-3608-4C56-A801-F15DB566680A}" id="{6626E5D3-F63B-4308-BA60-77D9BC51740D}">
    <text>subregistro 0,7%</text>
  </threadedComment>
  <threadedComment ref="CI159" dT="2022-09-29T16:40:25.60" personId="{9B67719D-3608-4C56-A801-F15DB566680A}" id="{8EDFC5CA-A060-4AA4-92AD-AB24EF65CF06}">
    <text>subregistro 0,7%</text>
  </threadedComment>
  <threadedComment ref="CJ159" dT="2022-09-29T16:40:25.60" personId="{9B67719D-3608-4C56-A801-F15DB566680A}" id="{3209F2BC-8CFF-45F3-9060-8FD952D6D2AD}">
    <text>subregistro 0,7%</text>
  </threadedComment>
  <threadedComment ref="CK159" dT="2022-09-29T16:40:25.60" personId="{9B67719D-3608-4C56-A801-F15DB566680A}" id="{B4CCC291-3E4F-4255-98A9-156E95DB3731}">
    <text>subregistro 0,7%</text>
  </threadedComment>
  <threadedComment ref="CL159" dT="2022-09-29T16:40:25.60" personId="{9B67719D-3608-4C56-A801-F15DB566680A}" id="{922E0400-BC52-4D9E-8777-7960C6976F4F}">
    <text>subregistro 0,7%</text>
  </threadedComment>
  <threadedComment ref="CM159" dT="2022-09-29T16:40:25.60" personId="{9B67719D-3608-4C56-A801-F15DB566680A}" id="{A196C48C-756B-4D35-B99F-57892A5058E7}">
    <text>subregistro 0,7%</text>
  </threadedComment>
  <threadedComment ref="CO159" dT="2022-09-29T16:40:25.60" personId="{9B67719D-3608-4C56-A801-F15DB566680A}" id="{8E438659-765D-41D4-B804-9AE9161B0444}">
    <text>subregistro 0,7%</text>
  </threadedComment>
  <threadedComment ref="CP159" dT="2022-09-29T16:40:25.60" personId="{9B67719D-3608-4C56-A801-F15DB566680A}" id="{74D0CAA7-704E-4F3F-B34C-1CE5F0F66292}">
    <text>subregistro 0,7%</text>
  </threadedComment>
  <threadedComment ref="CQ159" dT="2022-09-29T16:40:25.60" personId="{9B67719D-3608-4C56-A801-F15DB566680A}" id="{469F9FDB-86D2-4CCC-A981-A3608BC82FB7}">
    <text>subregistro 0,7%</text>
  </threadedComment>
  <threadedComment ref="CR159" dT="2022-09-29T16:40:25.60" personId="{9B67719D-3608-4C56-A801-F15DB566680A}" id="{F3516C40-1B7C-4FA7-A632-819C011D7AB9}">
    <text>subregistro 0,7%</text>
  </threadedComment>
  <threadedComment ref="CS159" dT="2022-09-29T16:40:25.60" personId="{9B67719D-3608-4C56-A801-F15DB566680A}" id="{04A034B7-50D2-4CD9-B947-24C3769CFCCA}">
    <text>subregistro 0,7%</text>
  </threadedComment>
  <threadedComment ref="CT159" dT="2022-09-29T16:40:25.60" personId="{9B67719D-3608-4C56-A801-F15DB566680A}" id="{1B9565EC-9E3B-410E-AA46-EC43B7A88C53}">
    <text>subregistro 0,7%</text>
  </threadedComment>
  <threadedComment ref="CU159" dT="2022-09-29T16:40:25.60" personId="{9B67719D-3608-4C56-A801-F15DB566680A}" id="{4FAF740C-7C20-47F9-996B-A7E3FC5EF4EC}">
    <text>subregistro 0,7%</text>
  </threadedComment>
  <threadedComment ref="CV159" dT="2022-09-29T16:40:25.60" personId="{9B67719D-3608-4C56-A801-F15DB566680A}" id="{5FBDFB81-81BA-4A97-8037-B058723736DC}">
    <text>subregistro 0,7%</text>
  </threadedComment>
  <threadedComment ref="CW159" dT="2022-09-29T16:40:25.60" personId="{9B67719D-3608-4C56-A801-F15DB566680A}" id="{F02D665E-48C6-43C6-9C55-654BD59B0328}">
    <text>subregistro 0,7%</text>
  </threadedComment>
  <threadedComment ref="CX159" dT="2022-09-29T16:40:25.60" personId="{9B67719D-3608-4C56-A801-F15DB566680A}" id="{C17A08BD-F379-482F-8863-323AAC01D9F7}">
    <text>subregistro 0,7%</text>
  </threadedComment>
  <threadedComment ref="CY159" dT="2022-09-29T16:40:25.60" personId="{9B67719D-3608-4C56-A801-F15DB566680A}" id="{1C621A8F-CA11-4431-9407-BC50E5D4EAB6}">
    <text>subregistro 0,7%</text>
  </threadedComment>
  <threadedComment ref="CZ159" dT="2022-09-29T16:40:25.60" personId="{9B67719D-3608-4C56-A801-F15DB566680A}" id="{E4884D79-AAF6-4196-978A-E7D993456169}">
    <text>subregistro 0,7%</text>
  </threadedComment>
  <threadedComment ref="DB159" dT="2022-09-29T16:40:25.60" personId="{9B67719D-3608-4C56-A801-F15DB566680A}" id="{DA9BB3D3-22CB-47B4-984D-6D57A3BD0B4D}">
    <text>subregistro 0,7%</text>
  </threadedComment>
  <threadedComment ref="DC159" dT="2022-09-29T16:40:25.60" personId="{9B67719D-3608-4C56-A801-F15DB566680A}" id="{6DD8F1A5-26FB-4654-B80F-CB72866E6B24}">
    <text>subregistro 0,7%</text>
  </threadedComment>
  <threadedComment ref="DD159" dT="2022-09-29T16:40:25.60" personId="{9B67719D-3608-4C56-A801-F15DB566680A}" id="{D530BFCA-2928-498D-986E-3DA449E3E1FD}">
    <text>subregistro 0,7%</text>
  </threadedComment>
  <threadedComment ref="DE159" dT="2022-09-29T16:40:25.60" personId="{9B67719D-3608-4C56-A801-F15DB566680A}" id="{D9B8938C-C6F1-48C2-9DD6-72E62AB99E4C}">
    <text>subregistro 0,7%</text>
  </threadedComment>
  <threadedComment ref="DF159" dT="2022-09-29T16:40:25.60" personId="{9B67719D-3608-4C56-A801-F15DB566680A}" id="{7FC5960D-C565-4FEC-B810-EBDA07A240EA}">
    <text>subregistro 0,7%</text>
  </threadedComment>
  <threadedComment ref="DG159" dT="2022-09-29T16:40:25.60" personId="{9B67719D-3608-4C56-A801-F15DB566680A}" id="{DC966C54-0A52-4375-9426-ACBD425AE8ED}">
    <text>subregistro 0,7%</text>
  </threadedComment>
  <threadedComment ref="DH159" dT="2022-09-29T16:40:25.60" personId="{9B67719D-3608-4C56-A801-F15DB566680A}" id="{6DE5CAA5-2259-4991-9037-7AC6101A3C33}">
    <text>subregistro 0,7%</text>
  </threadedComment>
  <threadedComment ref="DI159" dT="2022-09-29T16:40:25.60" personId="{9B67719D-3608-4C56-A801-F15DB566680A}" id="{67D86CD9-9A45-4EA9-BE60-B3ABDF0CF926}">
    <text>subregistro 0,7%</text>
  </threadedComment>
  <threadedComment ref="DJ159" dT="2022-09-29T16:40:25.60" personId="{9B67719D-3608-4C56-A801-F15DB566680A}" id="{B052093D-9CAF-46AC-9F46-2952ED65EE8B}">
    <text>subregistro 0,7%</text>
  </threadedComment>
  <threadedComment ref="DK159" dT="2022-09-29T16:40:25.60" personId="{9B67719D-3608-4C56-A801-F15DB566680A}" id="{541686D5-3786-4411-A9D0-8FF403D32C2A}">
    <text>subregistro 0,7%</text>
  </threadedComment>
  <threadedComment ref="DL159" dT="2022-09-29T16:40:25.60" personId="{9B67719D-3608-4C56-A801-F15DB566680A}" id="{829CC6ED-6487-4176-A16B-32BB6C4AC835}">
    <text>subregistro 0,7%</text>
  </threadedComment>
  <threadedComment ref="DM159" dT="2022-09-29T16:40:25.60" personId="{9B67719D-3608-4C56-A801-F15DB566680A}" id="{8EB36D17-0C5C-4EC3-8A08-66857B364417}">
    <text>subregistro 0,7%</text>
  </threadedComment>
  <threadedComment ref="B162" dT="2022-09-29T16:40:59.43" personId="{9B67719D-3608-4C56-A801-F15DB566680A}" id="{CFFA8FB7-2CD1-4D72-8628-B4CAD94E1B66}">
    <text>dispeción geografica</text>
  </threadedComment>
  <threadedComment ref="BO162" dT="2022-09-29T16:40:59.43" personId="{9B67719D-3608-4C56-A801-F15DB566680A}" id="{9F7C021A-5BA1-4857-817C-91746A99234C}">
    <text>dispeción geografica</text>
  </threadedComment>
  <threadedComment ref="BP162" dT="2022-09-29T16:40:59.43" personId="{9B67719D-3608-4C56-A801-F15DB566680A}" id="{09B6612A-9F43-4622-A4EE-9EA28E1CF206}">
    <text>dispeción geografica</text>
  </threadedComment>
  <threadedComment ref="BQ162" dT="2022-09-29T16:40:59.43" personId="{9B67719D-3608-4C56-A801-F15DB566680A}" id="{9CA1A752-41C4-46C8-8B20-F341E254C39C}">
    <text>dispeción geografica</text>
  </threadedComment>
  <threadedComment ref="BR162" dT="2022-09-29T16:40:59.43" personId="{9B67719D-3608-4C56-A801-F15DB566680A}" id="{7DBC76C9-B359-4F25-9848-A855D5832B39}">
    <text>dispeción geografica</text>
  </threadedComment>
  <threadedComment ref="BS162" dT="2022-09-29T16:40:59.43" personId="{9B67719D-3608-4C56-A801-F15DB566680A}" id="{3E51E1FB-60AA-45C2-9D04-B77A2E9B59AE}">
    <text>dispeción geografica</text>
  </threadedComment>
  <threadedComment ref="BT162" dT="2022-09-29T16:40:59.43" personId="{9B67719D-3608-4C56-A801-F15DB566680A}" id="{DBDD9924-3BC1-4504-A7EA-4A34C5C1CFE8}">
    <text>dispeción geografica</text>
  </threadedComment>
  <threadedComment ref="BU162" dT="2022-09-29T16:40:59.43" personId="{9B67719D-3608-4C56-A801-F15DB566680A}" id="{B22713E8-C200-4889-95D9-A7FD8A53954D}">
    <text>dispeción geografica</text>
  </threadedComment>
  <threadedComment ref="BV162" dT="2022-09-29T16:40:59.43" personId="{9B67719D-3608-4C56-A801-F15DB566680A}" id="{498626D1-8B8F-4BC9-A753-557B3536FAA7}">
    <text>dispeción geografica</text>
  </threadedComment>
  <threadedComment ref="BW162" dT="2022-09-29T16:40:59.43" personId="{9B67719D-3608-4C56-A801-F15DB566680A}" id="{2D620FBF-A2C3-4654-8A54-E82E25DA6222}">
    <text>dispeción geografica</text>
  </threadedComment>
  <threadedComment ref="BX162" dT="2022-09-29T16:40:59.43" personId="{9B67719D-3608-4C56-A801-F15DB566680A}" id="{E2AF5796-D02E-4934-89F7-F9F751DFDEE7}">
    <text>dispeción geografica</text>
  </threadedComment>
  <threadedComment ref="BY162" dT="2022-09-29T16:40:59.43" personId="{9B67719D-3608-4C56-A801-F15DB566680A}" id="{86072AAA-4534-47EB-8C86-49D77193E5A4}">
    <text>dispeción geografica</text>
  </threadedComment>
  <threadedComment ref="BZ162" dT="2022-09-29T16:40:59.43" personId="{9B67719D-3608-4C56-A801-F15DB566680A}" id="{3E377DFA-2912-4EDC-B361-01B923E07733}">
    <text>dispeción geografica</text>
  </threadedComment>
  <threadedComment ref="CB162" dT="2022-09-29T16:40:59.43" personId="{9B67719D-3608-4C56-A801-F15DB566680A}" id="{E3E829BE-76E5-44C7-8DE5-4F1EDDC4219B}">
    <text>dispeción geografica</text>
  </threadedComment>
  <threadedComment ref="CC162" dT="2022-09-29T16:40:59.43" personId="{9B67719D-3608-4C56-A801-F15DB566680A}" id="{19E067E5-03C1-4B7B-96F6-DF1A3AE46BBA}">
    <text>dispeción geografica</text>
  </threadedComment>
  <threadedComment ref="CD162" dT="2022-09-29T16:40:59.43" personId="{9B67719D-3608-4C56-A801-F15DB566680A}" id="{EC228359-A36C-4BE5-946C-5B64D2439E94}">
    <text>dispeción geografica</text>
  </threadedComment>
  <threadedComment ref="CE162" dT="2022-09-29T16:40:59.43" personId="{9B67719D-3608-4C56-A801-F15DB566680A}" id="{84D57562-6E04-414F-8DC7-CBC39CB3D3A4}">
    <text>dispeción geografica</text>
  </threadedComment>
  <threadedComment ref="CF162" dT="2022-09-29T16:40:59.43" personId="{9B67719D-3608-4C56-A801-F15DB566680A}" id="{7DF25CFB-0022-4123-82C1-BDE697BD0BC4}">
    <text>dispeción geografica</text>
  </threadedComment>
  <threadedComment ref="CG162" dT="2022-09-29T16:40:59.43" personId="{9B67719D-3608-4C56-A801-F15DB566680A}" id="{F47EA476-40E2-4422-A846-09B81C0C2708}">
    <text>dispeción geografica</text>
  </threadedComment>
  <threadedComment ref="CH162" dT="2022-09-29T16:40:59.43" personId="{9B67719D-3608-4C56-A801-F15DB566680A}" id="{7137C637-BD50-480F-8BD2-1885F779EF8B}">
    <text>dispeción geografica</text>
  </threadedComment>
  <threadedComment ref="CI162" dT="2022-09-29T16:40:59.43" personId="{9B67719D-3608-4C56-A801-F15DB566680A}" id="{B139C086-95C5-492D-8F51-1FDAB92CDCC3}">
    <text>dispeción geografica</text>
  </threadedComment>
  <threadedComment ref="CJ162" dT="2022-09-29T16:40:59.43" personId="{9B67719D-3608-4C56-A801-F15DB566680A}" id="{7C9C40FE-9F0C-4733-AED8-86EA8835D16E}">
    <text>dispeción geografica</text>
  </threadedComment>
  <threadedComment ref="CK162" dT="2022-09-29T16:40:59.43" personId="{9B67719D-3608-4C56-A801-F15DB566680A}" id="{092AA8A6-D3DC-4C8A-A56B-E5B9224DD27A}">
    <text>dispeción geografica</text>
  </threadedComment>
  <threadedComment ref="CL162" dT="2022-09-29T16:40:59.43" personId="{9B67719D-3608-4C56-A801-F15DB566680A}" id="{C60F1B3C-E994-4E72-9946-9467B1744EA4}">
    <text>dispeción geografica</text>
  </threadedComment>
  <threadedComment ref="CM162" dT="2022-09-29T16:40:59.43" personId="{9B67719D-3608-4C56-A801-F15DB566680A}" id="{D31E9CD4-604B-4705-A926-FEC9BA388926}">
    <text>dispeción geografica</text>
  </threadedComment>
  <threadedComment ref="CO162" dT="2022-09-29T16:40:59.43" personId="{9B67719D-3608-4C56-A801-F15DB566680A}" id="{469368A5-7209-4B09-9D28-6BA229F68078}">
    <text>dispeción geografica</text>
  </threadedComment>
  <threadedComment ref="CP162" dT="2022-09-29T16:40:59.43" personId="{9B67719D-3608-4C56-A801-F15DB566680A}" id="{943F0D10-C279-45A9-B6BF-2F3038516E28}">
    <text>dispeción geografica</text>
  </threadedComment>
  <threadedComment ref="CQ162" dT="2022-09-29T16:40:59.43" personId="{9B67719D-3608-4C56-A801-F15DB566680A}" id="{E8F8B6A4-43E5-4C1A-8BB5-B974EA06CCEC}">
    <text>dispeción geografica</text>
  </threadedComment>
  <threadedComment ref="CR162" dT="2022-09-29T16:40:59.43" personId="{9B67719D-3608-4C56-A801-F15DB566680A}" id="{0FA6DE4F-3752-45D1-98BE-2CA1E379F1B5}">
    <text>dispeción geografica</text>
  </threadedComment>
  <threadedComment ref="CS162" dT="2022-09-29T16:40:59.43" personId="{9B67719D-3608-4C56-A801-F15DB566680A}" id="{7664D3D3-915F-46D2-84FC-1304008C592E}">
    <text>dispeción geografica</text>
  </threadedComment>
  <threadedComment ref="CT162" dT="2022-09-29T16:40:59.43" personId="{9B67719D-3608-4C56-A801-F15DB566680A}" id="{30566CF1-13DD-449F-981B-04B905404192}">
    <text>dispeción geografica</text>
  </threadedComment>
  <threadedComment ref="CU162" dT="2022-09-29T16:40:59.43" personId="{9B67719D-3608-4C56-A801-F15DB566680A}" id="{0849804B-5626-4925-BDD1-1B5FA6012034}">
    <text>dispeción geografica</text>
  </threadedComment>
  <threadedComment ref="CV162" dT="2022-09-29T16:40:59.43" personId="{9B67719D-3608-4C56-A801-F15DB566680A}" id="{55EFCC1B-8272-4E10-A8CE-98FDFB1665BA}">
    <text>dispeción geografica</text>
  </threadedComment>
  <threadedComment ref="CW162" dT="2022-09-29T16:40:59.43" personId="{9B67719D-3608-4C56-A801-F15DB566680A}" id="{CDD5CF4B-D3B8-470F-860A-CC9546EAD53F}">
    <text>dispeción geografica</text>
  </threadedComment>
  <threadedComment ref="CX162" dT="2022-09-29T16:40:59.43" personId="{9B67719D-3608-4C56-A801-F15DB566680A}" id="{B48EBB58-9B2C-490E-8F24-8625B8C1E217}">
    <text>dispeción geografica</text>
  </threadedComment>
  <threadedComment ref="CY162" dT="2022-09-29T16:40:59.43" personId="{9B67719D-3608-4C56-A801-F15DB566680A}" id="{2BBFD6AD-A5A9-46BF-8C72-95908A2E53FF}">
    <text>dispeción geografica</text>
  </threadedComment>
  <threadedComment ref="CZ162" dT="2022-09-29T16:40:59.43" personId="{9B67719D-3608-4C56-A801-F15DB566680A}" id="{F0994053-677B-4662-8EC2-3A2D0C3832E5}">
    <text>dispeción geografica</text>
  </threadedComment>
  <threadedComment ref="DB162" dT="2022-09-29T16:40:59.43" personId="{9B67719D-3608-4C56-A801-F15DB566680A}" id="{C9316847-CA65-4BAB-9DAE-8F480FCA68CC}">
    <text>dispeción geografica</text>
  </threadedComment>
  <threadedComment ref="DC162" dT="2022-09-29T16:40:59.43" personId="{9B67719D-3608-4C56-A801-F15DB566680A}" id="{3AEC498A-0383-4998-A4F1-31CBD231564D}">
    <text>dispeción geografica</text>
  </threadedComment>
  <threadedComment ref="DD162" dT="2022-09-29T16:40:59.43" personId="{9B67719D-3608-4C56-A801-F15DB566680A}" id="{433D5DE4-954F-44CC-A042-0EC7C3E8A15F}">
    <text>dispeción geografica</text>
  </threadedComment>
  <threadedComment ref="DE162" dT="2022-09-29T16:40:59.43" personId="{9B67719D-3608-4C56-A801-F15DB566680A}" id="{75A9A50A-465C-4CA4-9682-CCA7683EF3EA}">
    <text>dispeción geografica</text>
  </threadedComment>
  <threadedComment ref="DF162" dT="2022-09-29T16:40:59.43" personId="{9B67719D-3608-4C56-A801-F15DB566680A}" id="{AF81DFDF-2FA6-40D5-BB40-00063EE688C0}">
    <text>dispeción geografica</text>
  </threadedComment>
  <threadedComment ref="DG162" dT="2022-09-29T16:40:59.43" personId="{9B67719D-3608-4C56-A801-F15DB566680A}" id="{4F59F26A-8335-47C1-AF98-A0DF00056D64}">
    <text>dispeción geografica</text>
  </threadedComment>
  <threadedComment ref="DH162" dT="2022-09-29T16:40:59.43" personId="{9B67719D-3608-4C56-A801-F15DB566680A}" id="{975E39B7-F4AE-48D9-BD29-EA35E3FE79A9}">
    <text>dispeción geografica</text>
  </threadedComment>
  <threadedComment ref="DI162" dT="2022-09-29T16:40:59.43" personId="{9B67719D-3608-4C56-A801-F15DB566680A}" id="{A3F51789-2737-40DC-8CC0-CEFA795B28AE}">
    <text>dispeción geografica</text>
  </threadedComment>
  <threadedComment ref="DJ162" dT="2022-09-29T16:40:59.43" personId="{9B67719D-3608-4C56-A801-F15DB566680A}" id="{E2E84D94-432E-4CB3-88B1-0514BC3C2A02}">
    <text>dispeción geografica</text>
  </threadedComment>
  <threadedComment ref="DK162" dT="2022-09-29T16:40:59.43" personId="{9B67719D-3608-4C56-A801-F15DB566680A}" id="{B29CEE63-FCD5-44E5-AC49-90543AD57A60}">
    <text>dispeción geografica</text>
  </threadedComment>
  <threadedComment ref="DL162" dT="2022-09-29T16:40:59.43" personId="{9B67719D-3608-4C56-A801-F15DB566680A}" id="{61846718-2E63-4F07-8D34-0B5C52280EAC}">
    <text>dispeción geografica</text>
  </threadedComment>
  <threadedComment ref="DM162" dT="2022-09-29T16:40:59.43" personId="{9B67719D-3608-4C56-A801-F15DB566680A}" id="{B67A40E4-2C88-499A-9B00-559591D93F41}">
    <text>dispeción geografica</text>
  </threadedComment>
  <threadedComment ref="AX178" dT="2022-11-08T20:18:43.75" personId="{7A1186EF-3B01-49B2-BD05-9A5EEDAF5EB7}" id="{9BB2D199-322E-4545-A23D-BAF72B50C935}">
    <text>40 mg que van para el siguiente mesde disfarma</text>
  </threadedComment>
  <threadedComment ref="AS179" dT="2022-06-14T14:43:46.31" personId="{0B0CC69C-C4F6-442F-977A-DA6503938140}" id="{02E236FB-F331-44A8-A128-A0DE9C036678}">
    <text>3 cirugias Ortopedicas (Rodilla, tobillo)</text>
  </threadedComment>
  <threadedComment ref="AS180" dT="2022-06-14T14:45:20.60" personId="{0B0CC69C-C4F6-442F-977A-DA6503938140}" id="{2F434320-F134-4498-A81F-ADAFE655AC57}">
    <text>Se ajusto profilaxis para arriba</text>
  </threadedComment>
  <threadedComment ref="AZ193" dT="2023-01-19T14:08:00.79" personId="{9B67719D-3608-4C56-A801-F15DB566680A}" id="{842634E3-5B86-456C-BCED-6D326EE58924}">
    <text>31 de others y 209 aun no relacionados con consumos</text>
  </threadedComment>
  <threadedComment ref="BC193" dT="2023-03-01T16:18:22.93" personId="{9B67719D-3608-4C56-A801-F15DB566680A}" id="{4D11A562-F3DF-4EF5-A55A-EE17602992F6}">
    <text>29 uso off label + 19 diferencia</text>
  </threadedComment>
  <threadedComment ref="BB366" dT="2023-02-08T20:38:36.06" personId="{08C1C8CF-B8E8-42DC-A3BE-C9868F91DDB3}" id="{08BEE2AF-F5BF-4A6C-9362-4765FB390ACB}">
    <text>Consumos LADB</text>
  </threadedComment>
  <threadedComment ref="BB439" dT="2023-02-08T20:40:49.36" personId="{08C1C8CF-B8E8-42DC-A3BE-C9868F91DDB3}" id="{7788B3E9-8F53-4D2C-808C-5855BD08AC26}">
    <text>Consumos PMCE</text>
  </threadedComment>
  <threadedComment ref="BB449" dT="2023-02-08T20:43:29.24" personId="{08C1C8CF-B8E8-42DC-A3BE-C9868F91DDB3}" id="{EF660FDA-28C2-439D-AE33-522C30F5DBCC}">
    <text>Consumos ZMGQ</text>
  </threadedComment>
  <threadedComment ref="BB504" dT="2023-02-08T20:46:53.60" personId="{08C1C8CF-B8E8-42DC-A3BE-C9868F91DDB3}" id="{37790324-FCD8-4ECD-8091-2F1C8FC5FBA9}">
    <text>Consumos ICNE</text>
  </threadedComment>
  <threadedComment ref="BB547" dT="2023-02-08T20:46:53.60" personId="{08C1C8CF-B8E8-42DC-A3BE-C9868F91DDB3}" id="{0CA80F33-A8FA-43B2-8529-FFF3B0731C4D}">
    <text>Consumos ICNE</text>
  </threadedComment>
  <threadedComment ref="AY559" dT="2023-02-08T20:42:28.72" personId="{08C1C8CF-B8E8-42DC-A3BE-C9868F91DDB3}" id="{921CE37E-2467-4174-BD20-821A2CEB9BF1}">
    <text>Consumos ZMGQ</text>
  </threadedComment>
  <threadedComment ref="A602" dT="2021-07-23T15:49:23.23" personId="{EBAE0AE4-29F4-4E92-A882-EE26F72299B3}" id="{3C784BA4-1D3B-4269-95CD-BA418CFC0550}">
    <text>Grupo DAO</text>
  </threadedComment>
  <threadedComment ref="A671" dT="2021-07-23T15:49:23.23" personId="{EBAE0AE4-29F4-4E92-A882-EE26F72299B3}" id="{4DB92DDD-F84F-4FE8-BE40-79E06F0224D7}">
    <text>Grupo DAO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09FDB-0AAA-4EA3-A475-6B4E6ECA3BF8}">
  <sheetPr>
    <tabColor rgb="FFFF0000"/>
  </sheetPr>
  <dimension ref="A1:ET710"/>
  <sheetViews>
    <sheetView showGridLines="0" zoomScale="90" zoomScaleNormal="90" workbookViewId="0">
      <pane xSplit="1" ySplit="2" topLeftCell="BB244" activePane="bottomRight" state="frozen"/>
      <selection pane="topRight" activeCell="B1" sqref="B1"/>
      <selection pane="bottomLeft" activeCell="A3" sqref="A3"/>
      <selection pane="bottomRight" activeCell="BD249" sqref="BD249:BD251"/>
    </sheetView>
  </sheetViews>
  <sheetFormatPr defaultColWidth="8.28515625" defaultRowHeight="12.75" customHeight="1" outlineLevelRow="2" outlineLevelCol="2"/>
  <cols>
    <col min="1" max="1" width="35.85546875" customWidth="1"/>
    <col min="2" max="2" width="10.5703125" customWidth="1" outlineLevel="2"/>
    <col min="3" max="6" width="9.85546875" customWidth="1" outlineLevel="2"/>
    <col min="7" max="7" width="8.85546875" customWidth="1" outlineLevel="2"/>
    <col min="8" max="14" width="9.85546875" customWidth="1" outlineLevel="2"/>
    <col min="15" max="26" width="8.85546875" customWidth="1" outlineLevel="2"/>
    <col min="27" max="28" width="12.140625" customWidth="1" outlineLevel="2"/>
    <col min="29" max="38" width="9.28515625" customWidth="1" outlineLevel="2"/>
    <col min="39" max="40" width="12.140625" customWidth="1" outlineLevel="2"/>
    <col min="41" max="45" width="10.28515625" customWidth="1" outlineLevel="1"/>
    <col min="46" max="53" width="11.85546875" customWidth="1" outlineLevel="1"/>
    <col min="54" max="56" width="13.28515625" customWidth="1" outlineLevel="1"/>
    <col min="57" max="58" width="11.85546875" customWidth="1" outlineLevel="1"/>
    <col min="59" max="59" width="12.140625" customWidth="1" outlineLevel="1"/>
    <col min="60" max="65" width="11.85546875" customWidth="1" outlineLevel="1"/>
    <col min="66" max="67" width="9.5703125" customWidth="1" outlineLevel="1"/>
    <col min="68" max="68" width="12.28515625" customWidth="1" outlineLevel="1"/>
    <col min="69" max="78" width="9.5703125" customWidth="1" outlineLevel="1"/>
    <col min="79" max="79" width="9.28515625" customWidth="1" outlineLevel="1"/>
    <col min="80" max="91" width="9.5703125" customWidth="1" outlineLevel="1"/>
    <col min="92" max="92" width="9.28515625" customWidth="1" outlineLevel="1"/>
    <col min="93" max="104" width="9.5703125" customWidth="1" outlineLevel="1"/>
    <col min="105" max="105" width="9.28515625" customWidth="1" outlineLevel="1"/>
    <col min="106" max="111" width="8.28515625" customWidth="1" outlineLevel="1"/>
    <col min="112" max="112" width="11.28515625" customWidth="1" outlineLevel="1"/>
    <col min="113" max="117" width="8.28515625" customWidth="1" outlineLevel="1"/>
    <col min="118" max="118" width="9.28515625" customWidth="1" outlineLevel="1"/>
    <col min="119" max="119" width="6.5703125" customWidth="1"/>
    <col min="120" max="120" width="11.28515625" customWidth="1"/>
    <col min="121" max="121" width="11.5703125" customWidth="1"/>
    <col min="122" max="122" width="7.140625" customWidth="1"/>
    <col min="123" max="124" width="11.140625" customWidth="1"/>
    <col min="125" max="125" width="12.28515625" bestFit="1" customWidth="1"/>
    <col min="126" max="126" width="9" bestFit="1" customWidth="1"/>
    <col min="127" max="127" width="12.140625" customWidth="1"/>
    <col min="128" max="128" width="7.140625" bestFit="1" customWidth="1"/>
    <col min="129" max="129" width="11.85546875" customWidth="1"/>
    <col min="130" max="130" width="9.140625" customWidth="1"/>
    <col min="131" max="131" width="11.140625" customWidth="1"/>
    <col min="132" max="132" width="7.140625" bestFit="1" customWidth="1"/>
    <col min="133" max="133" width="11.140625" customWidth="1"/>
    <col min="134" max="134" width="7.140625" bestFit="1" customWidth="1"/>
    <col min="135" max="135" width="11.140625" customWidth="1"/>
    <col min="136" max="136" width="7.140625" bestFit="1" customWidth="1"/>
    <col min="137" max="137" width="7.140625" customWidth="1"/>
    <col min="138" max="138" width="9.5703125" bestFit="1" customWidth="1"/>
    <col min="139" max="139" width="9.85546875" bestFit="1" customWidth="1"/>
    <col min="140" max="141" width="9.5703125" customWidth="1"/>
    <col min="142" max="146" width="9.5703125" bestFit="1" customWidth="1"/>
    <col min="148" max="148" width="12" bestFit="1" customWidth="1"/>
  </cols>
  <sheetData>
    <row r="1" spans="1:137" s="9" customFormat="1" ht="15">
      <c r="A1" s="1" t="s">
        <v>7</v>
      </c>
      <c r="B1" s="535">
        <v>2019</v>
      </c>
      <c r="C1" s="535"/>
      <c r="D1" s="535"/>
      <c r="E1" s="535"/>
      <c r="F1" s="535"/>
      <c r="G1" s="535"/>
      <c r="H1" s="535"/>
      <c r="I1" s="535"/>
      <c r="J1" s="535"/>
      <c r="K1" s="535"/>
      <c r="L1" s="535"/>
      <c r="M1" s="535"/>
      <c r="N1" s="2"/>
      <c r="O1" s="535">
        <v>2020</v>
      </c>
      <c r="P1" s="535"/>
      <c r="Q1" s="535"/>
      <c r="R1" s="535"/>
      <c r="S1" s="535"/>
      <c r="T1" s="535"/>
      <c r="U1" s="535"/>
      <c r="V1" s="535"/>
      <c r="W1" s="535"/>
      <c r="X1" s="535"/>
      <c r="Y1" s="535"/>
      <c r="Z1" s="535"/>
      <c r="AA1" s="2"/>
      <c r="AB1" s="535">
        <v>2021</v>
      </c>
      <c r="AC1" s="535"/>
      <c r="AD1" s="535"/>
      <c r="AE1" s="535"/>
      <c r="AF1" s="535"/>
      <c r="AG1" s="535"/>
      <c r="AH1" s="535"/>
      <c r="AI1" s="535"/>
      <c r="AJ1" s="535"/>
      <c r="AK1" s="535"/>
      <c r="AL1" s="535"/>
      <c r="AM1" s="535"/>
      <c r="AN1" s="2"/>
      <c r="AO1" s="536">
        <v>2022</v>
      </c>
      <c r="AP1" s="536"/>
      <c r="AQ1" s="536"/>
      <c r="AR1" s="536"/>
      <c r="AS1" s="536"/>
      <c r="AT1" s="536"/>
      <c r="AU1" s="536"/>
      <c r="AV1" s="536"/>
      <c r="AW1" s="536"/>
      <c r="AX1" s="536"/>
      <c r="AY1" s="536"/>
      <c r="AZ1" s="536"/>
      <c r="BA1" s="3"/>
      <c r="BB1" s="537">
        <v>2023</v>
      </c>
      <c r="BC1" s="537"/>
      <c r="BD1" s="537"/>
      <c r="BE1" s="537"/>
      <c r="BF1" s="537"/>
      <c r="BG1" s="537"/>
      <c r="BH1" s="537"/>
      <c r="BI1" s="537"/>
      <c r="BJ1" s="537"/>
      <c r="BK1" s="537"/>
      <c r="BL1" s="537"/>
      <c r="BM1" s="537"/>
      <c r="BN1" s="4"/>
      <c r="BO1" s="538">
        <v>2024</v>
      </c>
      <c r="BP1" s="538"/>
      <c r="BQ1" s="538"/>
      <c r="BR1" s="538"/>
      <c r="BS1" s="538"/>
      <c r="BT1" s="538"/>
      <c r="BU1" s="538"/>
      <c r="BV1" s="538"/>
      <c r="BW1" s="538"/>
      <c r="BX1" s="538"/>
      <c r="BY1" s="538"/>
      <c r="BZ1" s="538"/>
      <c r="CA1" s="5"/>
      <c r="CB1" s="531">
        <v>2025</v>
      </c>
      <c r="CC1" s="531"/>
      <c r="CD1" s="531"/>
      <c r="CE1" s="531"/>
      <c r="CF1" s="531"/>
      <c r="CG1" s="531"/>
      <c r="CH1" s="531"/>
      <c r="CI1" s="531"/>
      <c r="CJ1" s="531"/>
      <c r="CK1" s="531"/>
      <c r="CL1" s="531"/>
      <c r="CM1" s="531"/>
      <c r="CN1" s="6"/>
      <c r="CO1" s="532">
        <v>2026</v>
      </c>
      <c r="CP1" s="532"/>
      <c r="CQ1" s="532"/>
      <c r="CR1" s="532"/>
      <c r="CS1" s="532"/>
      <c r="CT1" s="532"/>
      <c r="CU1" s="532"/>
      <c r="CV1" s="532"/>
      <c r="CW1" s="532"/>
      <c r="CX1" s="532"/>
      <c r="CY1" s="532"/>
      <c r="CZ1" s="532"/>
      <c r="DA1" s="7"/>
      <c r="DB1" s="533">
        <v>2027</v>
      </c>
      <c r="DC1" s="533"/>
      <c r="DD1" s="533"/>
      <c r="DE1" s="533"/>
      <c r="DF1" s="533"/>
      <c r="DG1" s="533"/>
      <c r="DH1" s="533"/>
      <c r="DI1" s="533"/>
      <c r="DJ1" s="533"/>
      <c r="DK1" s="533"/>
      <c r="DL1" s="533"/>
      <c r="DM1" s="533"/>
      <c r="DN1" s="8"/>
    </row>
    <row r="2" spans="1:137" s="9" customFormat="1"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  <c r="I2" s="2" t="s">
        <v>15</v>
      </c>
      <c r="J2" s="2" t="s">
        <v>16</v>
      </c>
      <c r="K2" s="2" t="s">
        <v>17</v>
      </c>
      <c r="L2" s="2" t="s">
        <v>18</v>
      </c>
      <c r="M2" s="2" t="s">
        <v>19</v>
      </c>
      <c r="N2" s="2" t="s">
        <v>20</v>
      </c>
      <c r="O2" s="2" t="s">
        <v>8</v>
      </c>
      <c r="P2" s="2" t="s">
        <v>9</v>
      </c>
      <c r="Q2" s="2" t="s">
        <v>10</v>
      </c>
      <c r="R2" s="2" t="s">
        <v>11</v>
      </c>
      <c r="S2" s="2" t="s">
        <v>12</v>
      </c>
      <c r="T2" s="2" t="s">
        <v>13</v>
      </c>
      <c r="U2" s="2" t="s">
        <v>14</v>
      </c>
      <c r="V2" s="2" t="s">
        <v>15</v>
      </c>
      <c r="W2" s="2" t="s">
        <v>16</v>
      </c>
      <c r="X2" s="2" t="s">
        <v>17</v>
      </c>
      <c r="Y2" s="2" t="s">
        <v>18</v>
      </c>
      <c r="Z2" s="2" t="s">
        <v>19</v>
      </c>
      <c r="AA2" s="2" t="s">
        <v>21</v>
      </c>
      <c r="AB2" s="2" t="s">
        <v>8</v>
      </c>
      <c r="AC2" s="2" t="s">
        <v>9</v>
      </c>
      <c r="AD2" s="2" t="s">
        <v>10</v>
      </c>
      <c r="AE2" s="2" t="s">
        <v>11</v>
      </c>
      <c r="AF2" s="2" t="s">
        <v>12</v>
      </c>
      <c r="AG2" s="2" t="s">
        <v>13</v>
      </c>
      <c r="AH2" s="2" t="s">
        <v>14</v>
      </c>
      <c r="AI2" s="2" t="s">
        <v>15</v>
      </c>
      <c r="AJ2" s="2" t="s">
        <v>16</v>
      </c>
      <c r="AK2" s="2" t="s">
        <v>17</v>
      </c>
      <c r="AL2" s="2" t="s">
        <v>18</v>
      </c>
      <c r="AM2" s="2" t="s">
        <v>19</v>
      </c>
      <c r="AN2" s="2" t="s">
        <v>22</v>
      </c>
      <c r="AO2" s="3" t="s">
        <v>8</v>
      </c>
      <c r="AP2" s="3" t="s">
        <v>9</v>
      </c>
      <c r="AQ2" s="3" t="s">
        <v>10</v>
      </c>
      <c r="AR2" s="3" t="s">
        <v>11</v>
      </c>
      <c r="AS2" s="3" t="s">
        <v>12</v>
      </c>
      <c r="AT2" s="3" t="s">
        <v>13</v>
      </c>
      <c r="AU2" s="3" t="s">
        <v>14</v>
      </c>
      <c r="AV2" s="3" t="s">
        <v>15</v>
      </c>
      <c r="AW2" s="3" t="s">
        <v>16</v>
      </c>
      <c r="AX2" s="3" t="s">
        <v>17</v>
      </c>
      <c r="AY2" s="3" t="s">
        <v>18</v>
      </c>
      <c r="AZ2" s="3" t="s">
        <v>19</v>
      </c>
      <c r="BA2" s="3" t="s">
        <v>23</v>
      </c>
      <c r="BB2" s="4" t="s">
        <v>8</v>
      </c>
      <c r="BC2" s="4" t="s">
        <v>9</v>
      </c>
      <c r="BD2" s="4" t="s">
        <v>10</v>
      </c>
      <c r="BE2" s="4" t="s">
        <v>11</v>
      </c>
      <c r="BF2" s="4" t="s">
        <v>12</v>
      </c>
      <c r="BG2" s="4" t="s">
        <v>13</v>
      </c>
      <c r="BH2" s="4" t="s">
        <v>14</v>
      </c>
      <c r="BI2" s="4" t="s">
        <v>15</v>
      </c>
      <c r="BJ2" s="4" t="s">
        <v>16</v>
      </c>
      <c r="BK2" s="4" t="s">
        <v>17</v>
      </c>
      <c r="BL2" s="4" t="s">
        <v>18</v>
      </c>
      <c r="BM2" s="4" t="s">
        <v>19</v>
      </c>
      <c r="BN2" s="4" t="s">
        <v>24</v>
      </c>
      <c r="BO2" s="5" t="s">
        <v>8</v>
      </c>
      <c r="BP2" s="5" t="s">
        <v>9</v>
      </c>
      <c r="BQ2" s="5" t="s">
        <v>10</v>
      </c>
      <c r="BR2" s="5" t="s">
        <v>11</v>
      </c>
      <c r="BS2" s="5" t="s">
        <v>12</v>
      </c>
      <c r="BT2" s="5" t="s">
        <v>13</v>
      </c>
      <c r="BU2" s="5" t="s">
        <v>14</v>
      </c>
      <c r="BV2" s="5" t="s">
        <v>15</v>
      </c>
      <c r="BW2" s="5" t="s">
        <v>16</v>
      </c>
      <c r="BX2" s="5" t="s">
        <v>17</v>
      </c>
      <c r="BY2" s="5" t="s">
        <v>18</v>
      </c>
      <c r="BZ2" s="5" t="s">
        <v>19</v>
      </c>
      <c r="CA2" s="5" t="s">
        <v>25</v>
      </c>
      <c r="CB2" s="6" t="s">
        <v>8</v>
      </c>
      <c r="CC2" s="6" t="s">
        <v>9</v>
      </c>
      <c r="CD2" s="6" t="s">
        <v>10</v>
      </c>
      <c r="CE2" s="6" t="s">
        <v>11</v>
      </c>
      <c r="CF2" s="6" t="s">
        <v>12</v>
      </c>
      <c r="CG2" s="6" t="s">
        <v>13</v>
      </c>
      <c r="CH2" s="6" t="s">
        <v>14</v>
      </c>
      <c r="CI2" s="6" t="s">
        <v>15</v>
      </c>
      <c r="CJ2" s="6" t="s">
        <v>16</v>
      </c>
      <c r="CK2" s="6" t="s">
        <v>17</v>
      </c>
      <c r="CL2" s="6" t="s">
        <v>18</v>
      </c>
      <c r="CM2" s="6" t="s">
        <v>19</v>
      </c>
      <c r="CN2" s="6" t="s">
        <v>26</v>
      </c>
      <c r="CO2" s="7" t="s">
        <v>8</v>
      </c>
      <c r="CP2" s="7" t="s">
        <v>9</v>
      </c>
      <c r="CQ2" s="7" t="s">
        <v>10</v>
      </c>
      <c r="CR2" s="7" t="s">
        <v>11</v>
      </c>
      <c r="CS2" s="7" t="s">
        <v>12</v>
      </c>
      <c r="CT2" s="7" t="s">
        <v>13</v>
      </c>
      <c r="CU2" s="7" t="s">
        <v>14</v>
      </c>
      <c r="CV2" s="7" t="s">
        <v>15</v>
      </c>
      <c r="CW2" s="7" t="s">
        <v>16</v>
      </c>
      <c r="CX2" s="7" t="s">
        <v>17</v>
      </c>
      <c r="CY2" s="7" t="s">
        <v>18</v>
      </c>
      <c r="CZ2" s="7" t="s">
        <v>19</v>
      </c>
      <c r="DA2" s="7" t="s">
        <v>27</v>
      </c>
      <c r="DB2" s="8" t="s">
        <v>8</v>
      </c>
      <c r="DC2" s="8" t="s">
        <v>9</v>
      </c>
      <c r="DD2" s="8" t="s">
        <v>10</v>
      </c>
      <c r="DE2" s="8" t="s">
        <v>11</v>
      </c>
      <c r="DF2" s="8" t="s">
        <v>12</v>
      </c>
      <c r="DG2" s="8" t="s">
        <v>13</v>
      </c>
      <c r="DH2" s="8" t="s">
        <v>14</v>
      </c>
      <c r="DI2" s="8" t="s">
        <v>15</v>
      </c>
      <c r="DJ2" s="8" t="s">
        <v>16</v>
      </c>
      <c r="DK2" s="8" t="s">
        <v>17</v>
      </c>
      <c r="DL2" s="8" t="s">
        <v>18</v>
      </c>
      <c r="DM2" s="8" t="s">
        <v>19</v>
      </c>
      <c r="DN2" s="8" t="s">
        <v>28</v>
      </c>
      <c r="DP2" s="9" t="s">
        <v>29</v>
      </c>
      <c r="DQ2" s="10" t="s">
        <v>30</v>
      </c>
      <c r="DR2" s="10" t="s">
        <v>31</v>
      </c>
      <c r="DS2" s="2" t="s">
        <v>32</v>
      </c>
      <c r="DT2" s="2" t="s">
        <v>31</v>
      </c>
      <c r="DU2" s="3" t="s">
        <v>33</v>
      </c>
      <c r="DV2" s="3" t="s">
        <v>31</v>
      </c>
      <c r="DW2" s="4" t="s">
        <v>34</v>
      </c>
      <c r="DX2" s="4" t="s">
        <v>31</v>
      </c>
      <c r="DY2" s="5" t="s">
        <v>35</v>
      </c>
      <c r="DZ2" s="5" t="s">
        <v>31</v>
      </c>
      <c r="EA2" s="6" t="s">
        <v>36</v>
      </c>
      <c r="EB2" s="6" t="s">
        <v>31</v>
      </c>
      <c r="EC2" s="7" t="s">
        <v>37</v>
      </c>
      <c r="ED2" s="7" t="s">
        <v>31</v>
      </c>
      <c r="EE2" s="8" t="s">
        <v>38</v>
      </c>
      <c r="EF2" s="8" t="s">
        <v>31</v>
      </c>
      <c r="EG2" s="11"/>
    </row>
    <row r="3" spans="1:137" s="9" customFormat="1">
      <c r="A3" s="1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Q3" s="10"/>
      <c r="DR3" s="10"/>
      <c r="DS3" s="2"/>
      <c r="DT3" s="2"/>
      <c r="DU3" s="3"/>
      <c r="DV3" s="3"/>
      <c r="DW3" s="4"/>
      <c r="DX3" s="4"/>
      <c r="DY3" s="5"/>
      <c r="DZ3" s="5"/>
      <c r="EA3" s="6"/>
      <c r="EB3" s="6"/>
      <c r="EC3" s="6"/>
      <c r="ED3" s="6"/>
      <c r="EE3" s="6"/>
      <c r="EF3" s="6"/>
      <c r="EG3" s="11"/>
    </row>
    <row r="4" spans="1:137" ht="14.85" hidden="1" customHeight="1" outlineLevel="1">
      <c r="A4" s="13" t="s">
        <v>39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B4">
        <v>70</v>
      </c>
      <c r="AC4">
        <v>70</v>
      </c>
      <c r="AD4">
        <v>70</v>
      </c>
      <c r="AE4">
        <v>70</v>
      </c>
      <c r="AF4">
        <v>70</v>
      </c>
      <c r="AG4">
        <v>70</v>
      </c>
      <c r="AH4">
        <v>70</v>
      </c>
      <c r="AI4">
        <v>70</v>
      </c>
      <c r="AJ4">
        <v>70</v>
      </c>
      <c r="AK4">
        <v>70</v>
      </c>
      <c r="AL4">
        <v>70</v>
      </c>
      <c r="AM4">
        <v>70</v>
      </c>
      <c r="AO4">
        <v>70</v>
      </c>
      <c r="AP4">
        <v>70</v>
      </c>
      <c r="AQ4">
        <v>70</v>
      </c>
      <c r="AR4">
        <v>70</v>
      </c>
      <c r="AS4">
        <v>70</v>
      </c>
      <c r="AT4">
        <v>70</v>
      </c>
      <c r="AU4">
        <v>70</v>
      </c>
      <c r="AV4">
        <v>70</v>
      </c>
      <c r="AW4">
        <v>70</v>
      </c>
      <c r="AX4">
        <v>70</v>
      </c>
      <c r="AY4">
        <v>70</v>
      </c>
      <c r="AZ4">
        <v>70</v>
      </c>
      <c r="BB4">
        <v>70</v>
      </c>
      <c r="BC4">
        <v>70</v>
      </c>
      <c r="BD4">
        <v>70</v>
      </c>
      <c r="BE4">
        <v>70</v>
      </c>
      <c r="BF4">
        <v>70</v>
      </c>
      <c r="BG4">
        <v>70</v>
      </c>
      <c r="BH4">
        <v>70</v>
      </c>
      <c r="BI4">
        <v>70</v>
      </c>
      <c r="BJ4">
        <v>70</v>
      </c>
      <c r="BK4">
        <v>70</v>
      </c>
      <c r="BL4">
        <v>70</v>
      </c>
      <c r="BM4">
        <v>70</v>
      </c>
      <c r="BO4">
        <v>70</v>
      </c>
      <c r="BP4">
        <v>70</v>
      </c>
      <c r="BQ4">
        <v>70</v>
      </c>
      <c r="BR4">
        <v>70</v>
      </c>
      <c r="BS4">
        <v>70</v>
      </c>
      <c r="BT4">
        <v>70</v>
      </c>
      <c r="BU4">
        <v>70</v>
      </c>
      <c r="BV4">
        <v>70</v>
      </c>
      <c r="BW4">
        <v>70</v>
      </c>
      <c r="BX4">
        <v>70</v>
      </c>
      <c r="BY4">
        <v>70</v>
      </c>
      <c r="BZ4">
        <v>70</v>
      </c>
      <c r="CB4">
        <v>70</v>
      </c>
      <c r="CC4">
        <v>70</v>
      </c>
      <c r="CD4">
        <v>70</v>
      </c>
      <c r="CE4">
        <v>70</v>
      </c>
      <c r="CF4">
        <v>70</v>
      </c>
      <c r="CG4">
        <v>70</v>
      </c>
      <c r="CH4">
        <v>70</v>
      </c>
      <c r="CI4">
        <v>70</v>
      </c>
      <c r="CJ4">
        <v>70</v>
      </c>
      <c r="CK4">
        <v>70</v>
      </c>
      <c r="CL4">
        <v>70</v>
      </c>
      <c r="CM4">
        <v>70</v>
      </c>
      <c r="CO4">
        <v>70</v>
      </c>
      <c r="CP4">
        <v>70</v>
      </c>
      <c r="CQ4">
        <v>70</v>
      </c>
      <c r="CR4">
        <v>70</v>
      </c>
      <c r="CS4">
        <v>70</v>
      </c>
      <c r="CT4">
        <v>70</v>
      </c>
      <c r="CU4">
        <v>70</v>
      </c>
      <c r="CV4">
        <v>70</v>
      </c>
      <c r="CW4">
        <v>70</v>
      </c>
      <c r="CX4">
        <v>70</v>
      </c>
      <c r="CY4">
        <v>70</v>
      </c>
      <c r="CZ4">
        <v>70</v>
      </c>
      <c r="DB4">
        <v>70</v>
      </c>
      <c r="DC4">
        <v>70</v>
      </c>
      <c r="DD4">
        <v>70</v>
      </c>
      <c r="DE4">
        <v>70</v>
      </c>
      <c r="DF4">
        <v>70</v>
      </c>
      <c r="DG4">
        <v>70</v>
      </c>
      <c r="DH4">
        <v>70</v>
      </c>
      <c r="DI4">
        <v>70</v>
      </c>
      <c r="DJ4">
        <v>70</v>
      </c>
      <c r="DK4">
        <v>70</v>
      </c>
      <c r="DL4">
        <v>70</v>
      </c>
      <c r="DM4">
        <v>70</v>
      </c>
    </row>
    <row r="5" spans="1:137" ht="14.85" hidden="1" customHeight="1" outlineLevel="1">
      <c r="A5" s="13" t="s">
        <v>40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B5">
        <v>90</v>
      </c>
      <c r="AC5">
        <v>90</v>
      </c>
      <c r="AD5">
        <v>90</v>
      </c>
      <c r="AE5">
        <v>90</v>
      </c>
      <c r="AF5">
        <v>90</v>
      </c>
      <c r="AG5">
        <v>90</v>
      </c>
      <c r="AH5">
        <v>90</v>
      </c>
      <c r="AI5">
        <v>90</v>
      </c>
      <c r="AJ5">
        <v>90</v>
      </c>
      <c r="AK5">
        <v>90</v>
      </c>
      <c r="AL5">
        <v>90</v>
      </c>
      <c r="AM5">
        <v>90</v>
      </c>
      <c r="AO5">
        <v>90</v>
      </c>
      <c r="AP5">
        <v>90</v>
      </c>
      <c r="AQ5">
        <v>90</v>
      </c>
      <c r="AR5">
        <v>90</v>
      </c>
      <c r="AS5">
        <v>90</v>
      </c>
      <c r="AT5">
        <v>90</v>
      </c>
      <c r="AU5">
        <v>90</v>
      </c>
      <c r="AV5">
        <v>90</v>
      </c>
      <c r="AW5">
        <v>90</v>
      </c>
      <c r="AX5">
        <v>90</v>
      </c>
      <c r="AY5">
        <v>90</v>
      </c>
      <c r="AZ5">
        <v>90</v>
      </c>
      <c r="BB5">
        <v>90</v>
      </c>
      <c r="BC5">
        <v>90</v>
      </c>
      <c r="BD5">
        <v>90</v>
      </c>
      <c r="BE5">
        <v>90</v>
      </c>
      <c r="BF5">
        <v>90</v>
      </c>
      <c r="BG5">
        <v>90</v>
      </c>
      <c r="BH5">
        <v>90</v>
      </c>
      <c r="BI5">
        <v>90</v>
      </c>
      <c r="BJ5">
        <v>90</v>
      </c>
      <c r="BK5">
        <v>90</v>
      </c>
      <c r="BL5">
        <v>90</v>
      </c>
      <c r="BM5">
        <v>90</v>
      </c>
      <c r="BO5">
        <v>90</v>
      </c>
      <c r="BP5">
        <v>90</v>
      </c>
      <c r="BQ5">
        <v>90</v>
      </c>
      <c r="BR5">
        <v>90</v>
      </c>
      <c r="BS5">
        <v>90</v>
      </c>
      <c r="BT5">
        <v>90</v>
      </c>
      <c r="BU5">
        <v>90</v>
      </c>
      <c r="BV5">
        <v>90</v>
      </c>
      <c r="BW5">
        <v>90</v>
      </c>
      <c r="BX5">
        <v>90</v>
      </c>
      <c r="BY5">
        <v>90</v>
      </c>
      <c r="BZ5">
        <v>90</v>
      </c>
      <c r="CB5">
        <v>90</v>
      </c>
      <c r="CC5">
        <v>90</v>
      </c>
      <c r="CD5">
        <v>90</v>
      </c>
      <c r="CE5">
        <v>90</v>
      </c>
      <c r="CF5">
        <v>90</v>
      </c>
      <c r="CG5">
        <v>90</v>
      </c>
      <c r="CH5">
        <v>90</v>
      </c>
      <c r="CI5">
        <v>90</v>
      </c>
      <c r="CJ5">
        <v>90</v>
      </c>
      <c r="CK5">
        <v>90</v>
      </c>
      <c r="CL5">
        <v>90</v>
      </c>
      <c r="CM5">
        <v>90</v>
      </c>
      <c r="CO5">
        <v>90</v>
      </c>
      <c r="CP5">
        <v>90</v>
      </c>
      <c r="CQ5">
        <v>90</v>
      </c>
      <c r="CR5">
        <v>90</v>
      </c>
      <c r="CS5">
        <v>90</v>
      </c>
      <c r="CT5">
        <v>90</v>
      </c>
      <c r="CU5">
        <v>90</v>
      </c>
      <c r="CV5">
        <v>90</v>
      </c>
      <c r="CW5">
        <v>90</v>
      </c>
      <c r="CX5">
        <v>90</v>
      </c>
      <c r="CY5">
        <v>90</v>
      </c>
      <c r="CZ5">
        <v>90</v>
      </c>
      <c r="DB5">
        <v>90</v>
      </c>
      <c r="DC5">
        <v>90</v>
      </c>
      <c r="DD5">
        <v>90</v>
      </c>
      <c r="DE5">
        <v>90</v>
      </c>
      <c r="DF5">
        <v>90</v>
      </c>
      <c r="DG5">
        <v>90</v>
      </c>
      <c r="DH5">
        <v>90</v>
      </c>
      <c r="DI5">
        <v>90</v>
      </c>
      <c r="DJ5">
        <v>90</v>
      </c>
      <c r="DK5">
        <v>90</v>
      </c>
      <c r="DL5">
        <v>90</v>
      </c>
      <c r="DM5">
        <v>90</v>
      </c>
    </row>
    <row r="6" spans="1:137" ht="14.85" hidden="1" customHeight="1" outlineLevel="1">
      <c r="A6" s="15"/>
    </row>
    <row r="7" spans="1:137" ht="14.85" hidden="1" customHeight="1" outlineLevel="1">
      <c r="A7" s="13" t="s">
        <v>41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2</v>
      </c>
      <c r="AW7">
        <v>2</v>
      </c>
      <c r="AX7">
        <v>2</v>
      </c>
      <c r="AY7">
        <v>2</v>
      </c>
      <c r="AZ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</row>
    <row r="8" spans="1:137" ht="14.85" hidden="1" customHeight="1" outlineLevel="1">
      <c r="A8" s="13" t="s">
        <v>42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6"/>
      <c r="AB8" s="16">
        <f>+AB5*AB7*AB4/1000</f>
        <v>12.6</v>
      </c>
      <c r="AC8" s="16">
        <f t="shared" ref="AC8:CM8" si="0">+AC5*AC7*AC4/1000</f>
        <v>12.6</v>
      </c>
      <c r="AD8" s="16">
        <f t="shared" si="0"/>
        <v>12.6</v>
      </c>
      <c r="AE8" s="16">
        <f t="shared" si="0"/>
        <v>12.6</v>
      </c>
      <c r="AF8" s="16">
        <f t="shared" si="0"/>
        <v>12.6</v>
      </c>
      <c r="AG8" s="16">
        <f t="shared" si="0"/>
        <v>12.6</v>
      </c>
      <c r="AH8" s="16">
        <f t="shared" si="0"/>
        <v>12.6</v>
      </c>
      <c r="AI8" s="16">
        <f t="shared" si="0"/>
        <v>12.6</v>
      </c>
      <c r="AJ8" s="16">
        <f t="shared" si="0"/>
        <v>12.6</v>
      </c>
      <c r="AK8" s="16">
        <f t="shared" si="0"/>
        <v>12.6</v>
      </c>
      <c r="AL8" s="16">
        <f t="shared" si="0"/>
        <v>12.6</v>
      </c>
      <c r="AM8" s="16">
        <f t="shared" si="0"/>
        <v>12.6</v>
      </c>
      <c r="AN8" s="16"/>
      <c r="AO8" s="16">
        <f t="shared" si="0"/>
        <v>12.6</v>
      </c>
      <c r="AP8" s="16">
        <f t="shared" si="0"/>
        <v>12.6</v>
      </c>
      <c r="AQ8" s="16">
        <f t="shared" si="0"/>
        <v>12.6</v>
      </c>
      <c r="AR8" s="16">
        <f t="shared" si="0"/>
        <v>12.6</v>
      </c>
      <c r="AS8" s="16">
        <f t="shared" si="0"/>
        <v>12.6</v>
      </c>
      <c r="AT8" s="16">
        <f t="shared" si="0"/>
        <v>12.6</v>
      </c>
      <c r="AU8" s="16">
        <f t="shared" si="0"/>
        <v>12.6</v>
      </c>
      <c r="AV8" s="16">
        <f t="shared" si="0"/>
        <v>12.6</v>
      </c>
      <c r="AW8" s="16">
        <f t="shared" si="0"/>
        <v>12.6</v>
      </c>
      <c r="AX8" s="16">
        <f t="shared" si="0"/>
        <v>12.6</v>
      </c>
      <c r="AY8" s="16">
        <f t="shared" si="0"/>
        <v>12.6</v>
      </c>
      <c r="AZ8" s="16">
        <f t="shared" si="0"/>
        <v>12.6</v>
      </c>
      <c r="BA8" s="16"/>
      <c r="BB8" s="16">
        <f>+BB5*BB7*BB4/1000</f>
        <v>12.6</v>
      </c>
      <c r="BC8" s="16">
        <f t="shared" si="0"/>
        <v>12.6</v>
      </c>
      <c r="BD8" s="16">
        <f t="shared" si="0"/>
        <v>12.6</v>
      </c>
      <c r="BE8" s="16">
        <f t="shared" si="0"/>
        <v>12.6</v>
      </c>
      <c r="BF8" s="16">
        <f t="shared" si="0"/>
        <v>12.6</v>
      </c>
      <c r="BG8" s="16">
        <f t="shared" si="0"/>
        <v>12.6</v>
      </c>
      <c r="BH8" s="16">
        <f t="shared" si="0"/>
        <v>12.6</v>
      </c>
      <c r="BI8" s="16">
        <f t="shared" si="0"/>
        <v>12.6</v>
      </c>
      <c r="BJ8" s="16">
        <f t="shared" si="0"/>
        <v>12.6</v>
      </c>
      <c r="BK8" s="16">
        <f t="shared" si="0"/>
        <v>12.6</v>
      </c>
      <c r="BL8" s="16">
        <f t="shared" si="0"/>
        <v>12.6</v>
      </c>
      <c r="BM8" s="16">
        <f t="shared" si="0"/>
        <v>12.6</v>
      </c>
      <c r="BN8" s="16"/>
      <c r="BO8" s="16">
        <f t="shared" si="0"/>
        <v>12.6</v>
      </c>
      <c r="BP8" s="16">
        <f t="shared" si="0"/>
        <v>12.6</v>
      </c>
      <c r="BQ8" s="16">
        <f t="shared" si="0"/>
        <v>12.6</v>
      </c>
      <c r="BR8" s="16">
        <f t="shared" si="0"/>
        <v>12.6</v>
      </c>
      <c r="BS8" s="16">
        <f t="shared" si="0"/>
        <v>12.6</v>
      </c>
      <c r="BT8" s="16">
        <f t="shared" si="0"/>
        <v>12.6</v>
      </c>
      <c r="BU8" s="16">
        <f t="shared" si="0"/>
        <v>12.6</v>
      </c>
      <c r="BV8" s="16">
        <f t="shared" si="0"/>
        <v>12.6</v>
      </c>
      <c r="BW8" s="16">
        <f t="shared" si="0"/>
        <v>12.6</v>
      </c>
      <c r="BX8" s="16">
        <f t="shared" si="0"/>
        <v>12.6</v>
      </c>
      <c r="BY8" s="16">
        <f t="shared" si="0"/>
        <v>12.6</v>
      </c>
      <c r="BZ8" s="16">
        <f t="shared" si="0"/>
        <v>12.6</v>
      </c>
      <c r="CA8" s="16"/>
      <c r="CB8" s="16">
        <f t="shared" si="0"/>
        <v>12.6</v>
      </c>
      <c r="CC8" s="16">
        <f t="shared" si="0"/>
        <v>12.6</v>
      </c>
      <c r="CD8" s="16">
        <f t="shared" si="0"/>
        <v>12.6</v>
      </c>
      <c r="CE8" s="16">
        <f t="shared" si="0"/>
        <v>12.6</v>
      </c>
      <c r="CF8" s="16">
        <f t="shared" si="0"/>
        <v>12.6</v>
      </c>
      <c r="CG8" s="16">
        <f t="shared" si="0"/>
        <v>12.6</v>
      </c>
      <c r="CH8" s="16">
        <f t="shared" si="0"/>
        <v>12.6</v>
      </c>
      <c r="CI8" s="16">
        <f t="shared" si="0"/>
        <v>12.6</v>
      </c>
      <c r="CJ8" s="16">
        <f t="shared" si="0"/>
        <v>12.6</v>
      </c>
      <c r="CK8" s="16">
        <f t="shared" si="0"/>
        <v>12.6</v>
      </c>
      <c r="CL8" s="16">
        <f t="shared" si="0"/>
        <v>12.6</v>
      </c>
      <c r="CM8" s="16">
        <f t="shared" si="0"/>
        <v>12.6</v>
      </c>
      <c r="CN8" s="16"/>
      <c r="CO8" s="16">
        <f t="shared" ref="CO8:DM8" si="1">+CO5*CO7*CO4/1000</f>
        <v>12.6</v>
      </c>
      <c r="CP8" s="16">
        <f t="shared" si="1"/>
        <v>12.6</v>
      </c>
      <c r="CQ8" s="16">
        <f t="shared" si="1"/>
        <v>12.6</v>
      </c>
      <c r="CR8" s="16">
        <f t="shared" si="1"/>
        <v>12.6</v>
      </c>
      <c r="CS8" s="16">
        <f t="shared" si="1"/>
        <v>12.6</v>
      </c>
      <c r="CT8" s="16">
        <f t="shared" si="1"/>
        <v>12.6</v>
      </c>
      <c r="CU8" s="16">
        <f t="shared" si="1"/>
        <v>12.6</v>
      </c>
      <c r="CV8" s="16">
        <f t="shared" si="1"/>
        <v>12.6</v>
      </c>
      <c r="CW8" s="16">
        <f t="shared" si="1"/>
        <v>12.6</v>
      </c>
      <c r="CX8" s="16">
        <f t="shared" si="1"/>
        <v>12.6</v>
      </c>
      <c r="CY8" s="16">
        <f t="shared" si="1"/>
        <v>12.6</v>
      </c>
      <c r="CZ8" s="16">
        <f t="shared" si="1"/>
        <v>12.6</v>
      </c>
      <c r="DA8" s="16"/>
      <c r="DB8" s="16">
        <f t="shared" si="1"/>
        <v>12.6</v>
      </c>
      <c r="DC8" s="16">
        <f t="shared" si="1"/>
        <v>12.6</v>
      </c>
      <c r="DD8" s="16">
        <f t="shared" si="1"/>
        <v>12.6</v>
      </c>
      <c r="DE8" s="16">
        <f t="shared" si="1"/>
        <v>12.6</v>
      </c>
      <c r="DF8" s="16">
        <f t="shared" si="1"/>
        <v>12.6</v>
      </c>
      <c r="DG8" s="16">
        <f t="shared" si="1"/>
        <v>12.6</v>
      </c>
      <c r="DH8" s="16">
        <f t="shared" si="1"/>
        <v>12.6</v>
      </c>
      <c r="DI8" s="16">
        <f t="shared" si="1"/>
        <v>12.6</v>
      </c>
      <c r="DJ8" s="16">
        <f t="shared" si="1"/>
        <v>12.6</v>
      </c>
      <c r="DK8" s="16">
        <f t="shared" si="1"/>
        <v>12.6</v>
      </c>
      <c r="DL8" s="16">
        <f t="shared" si="1"/>
        <v>12.6</v>
      </c>
      <c r="DM8" s="16">
        <f t="shared" si="1"/>
        <v>12.6</v>
      </c>
      <c r="DN8" s="16"/>
      <c r="DS8" s="16"/>
      <c r="DT8" s="16"/>
      <c r="DU8" s="16"/>
      <c r="DV8" s="16"/>
      <c r="DW8" s="16"/>
      <c r="DX8" s="16"/>
      <c r="DY8" s="16"/>
      <c r="DZ8" s="16"/>
      <c r="EA8" s="16"/>
      <c r="EC8" s="16"/>
      <c r="EE8" s="16"/>
    </row>
    <row r="9" spans="1:137" ht="14.85" hidden="1" customHeight="1" outlineLevel="1">
      <c r="A9" s="17" t="s">
        <v>43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B9">
        <f>100*0.3</f>
        <v>30</v>
      </c>
      <c r="AC9">
        <f t="shared" ref="AC9:CM9" si="2">100*0.3</f>
        <v>30</v>
      </c>
      <c r="AD9">
        <f t="shared" si="2"/>
        <v>30</v>
      </c>
      <c r="AE9">
        <f t="shared" si="2"/>
        <v>30</v>
      </c>
      <c r="AF9">
        <f t="shared" si="2"/>
        <v>30</v>
      </c>
      <c r="AG9">
        <f t="shared" si="2"/>
        <v>30</v>
      </c>
      <c r="AH9">
        <f t="shared" si="2"/>
        <v>30</v>
      </c>
      <c r="AI9">
        <f t="shared" si="2"/>
        <v>30</v>
      </c>
      <c r="AJ9">
        <f t="shared" si="2"/>
        <v>30</v>
      </c>
      <c r="AK9">
        <f t="shared" si="2"/>
        <v>30</v>
      </c>
      <c r="AL9">
        <f t="shared" si="2"/>
        <v>30</v>
      </c>
      <c r="AM9">
        <f t="shared" si="2"/>
        <v>30</v>
      </c>
      <c r="AO9">
        <f t="shared" si="2"/>
        <v>30</v>
      </c>
      <c r="AP9">
        <f t="shared" si="2"/>
        <v>30</v>
      </c>
      <c r="AQ9">
        <f t="shared" si="2"/>
        <v>30</v>
      </c>
      <c r="AR9">
        <f t="shared" si="2"/>
        <v>30</v>
      </c>
      <c r="AS9">
        <f t="shared" si="2"/>
        <v>30</v>
      </c>
      <c r="AT9">
        <f t="shared" si="2"/>
        <v>30</v>
      </c>
      <c r="AU9">
        <f t="shared" si="2"/>
        <v>30</v>
      </c>
      <c r="AV9">
        <f t="shared" si="2"/>
        <v>30</v>
      </c>
      <c r="AW9">
        <f t="shared" si="2"/>
        <v>30</v>
      </c>
      <c r="AX9">
        <f t="shared" si="2"/>
        <v>30</v>
      </c>
      <c r="AY9">
        <f t="shared" si="2"/>
        <v>30</v>
      </c>
      <c r="AZ9">
        <f t="shared" si="2"/>
        <v>30</v>
      </c>
      <c r="BB9">
        <f>100*0.3</f>
        <v>30</v>
      </c>
      <c r="BC9">
        <f t="shared" si="2"/>
        <v>30</v>
      </c>
      <c r="BD9">
        <f t="shared" si="2"/>
        <v>30</v>
      </c>
      <c r="BE9">
        <f t="shared" si="2"/>
        <v>30</v>
      </c>
      <c r="BF9">
        <f t="shared" si="2"/>
        <v>30</v>
      </c>
      <c r="BG9">
        <f t="shared" si="2"/>
        <v>30</v>
      </c>
      <c r="BH9">
        <f t="shared" si="2"/>
        <v>30</v>
      </c>
      <c r="BI9">
        <f t="shared" si="2"/>
        <v>30</v>
      </c>
      <c r="BJ9">
        <f t="shared" si="2"/>
        <v>30</v>
      </c>
      <c r="BK9">
        <f t="shared" si="2"/>
        <v>30</v>
      </c>
      <c r="BL9">
        <f t="shared" si="2"/>
        <v>30</v>
      </c>
      <c r="BM9">
        <f t="shared" si="2"/>
        <v>30</v>
      </c>
      <c r="BO9">
        <f t="shared" si="2"/>
        <v>30</v>
      </c>
      <c r="BP9">
        <f t="shared" si="2"/>
        <v>30</v>
      </c>
      <c r="BQ9">
        <f t="shared" si="2"/>
        <v>30</v>
      </c>
      <c r="BR9">
        <f t="shared" si="2"/>
        <v>30</v>
      </c>
      <c r="BS9">
        <f t="shared" si="2"/>
        <v>30</v>
      </c>
      <c r="BT9">
        <f t="shared" si="2"/>
        <v>30</v>
      </c>
      <c r="BU9">
        <f t="shared" si="2"/>
        <v>30</v>
      </c>
      <c r="BV9">
        <f t="shared" si="2"/>
        <v>30</v>
      </c>
      <c r="BW9">
        <f t="shared" si="2"/>
        <v>30</v>
      </c>
      <c r="BX9">
        <f t="shared" si="2"/>
        <v>30</v>
      </c>
      <c r="BY9">
        <f t="shared" si="2"/>
        <v>30</v>
      </c>
      <c r="BZ9">
        <f t="shared" si="2"/>
        <v>30</v>
      </c>
      <c r="CB9">
        <f t="shared" si="2"/>
        <v>30</v>
      </c>
      <c r="CC9">
        <f t="shared" si="2"/>
        <v>30</v>
      </c>
      <c r="CD9">
        <f t="shared" si="2"/>
        <v>30</v>
      </c>
      <c r="CE9">
        <f t="shared" si="2"/>
        <v>30</v>
      </c>
      <c r="CF9">
        <f t="shared" si="2"/>
        <v>30</v>
      </c>
      <c r="CG9">
        <f t="shared" si="2"/>
        <v>30</v>
      </c>
      <c r="CH9">
        <f t="shared" si="2"/>
        <v>30</v>
      </c>
      <c r="CI9">
        <f t="shared" si="2"/>
        <v>30</v>
      </c>
      <c r="CJ9">
        <f t="shared" si="2"/>
        <v>30</v>
      </c>
      <c r="CK9">
        <f t="shared" si="2"/>
        <v>30</v>
      </c>
      <c r="CL9">
        <f t="shared" si="2"/>
        <v>30</v>
      </c>
      <c r="CM9">
        <f t="shared" si="2"/>
        <v>30</v>
      </c>
      <c r="CO9">
        <f t="shared" ref="CO9:DM9" si="3">100*0.3</f>
        <v>30</v>
      </c>
      <c r="CP9">
        <f t="shared" si="3"/>
        <v>30</v>
      </c>
      <c r="CQ9">
        <f t="shared" si="3"/>
        <v>30</v>
      </c>
      <c r="CR9">
        <f t="shared" si="3"/>
        <v>30</v>
      </c>
      <c r="CS9">
        <f t="shared" si="3"/>
        <v>30</v>
      </c>
      <c r="CT9">
        <f t="shared" si="3"/>
        <v>30</v>
      </c>
      <c r="CU9">
        <f t="shared" si="3"/>
        <v>30</v>
      </c>
      <c r="CV9">
        <f t="shared" si="3"/>
        <v>30</v>
      </c>
      <c r="CW9">
        <f t="shared" si="3"/>
        <v>30</v>
      </c>
      <c r="CX9">
        <f t="shared" si="3"/>
        <v>30</v>
      </c>
      <c r="CY9">
        <f t="shared" si="3"/>
        <v>30</v>
      </c>
      <c r="CZ9">
        <f t="shared" si="3"/>
        <v>30</v>
      </c>
      <c r="DB9">
        <f t="shared" si="3"/>
        <v>30</v>
      </c>
      <c r="DC9">
        <f t="shared" si="3"/>
        <v>30</v>
      </c>
      <c r="DD9">
        <f t="shared" si="3"/>
        <v>30</v>
      </c>
      <c r="DE9">
        <f t="shared" si="3"/>
        <v>30</v>
      </c>
      <c r="DF9">
        <f t="shared" si="3"/>
        <v>30</v>
      </c>
      <c r="DG9">
        <f t="shared" si="3"/>
        <v>30</v>
      </c>
      <c r="DH9">
        <f t="shared" si="3"/>
        <v>30</v>
      </c>
      <c r="DI9">
        <f t="shared" si="3"/>
        <v>30</v>
      </c>
      <c r="DJ9">
        <f t="shared" si="3"/>
        <v>30</v>
      </c>
      <c r="DK9">
        <f t="shared" si="3"/>
        <v>30</v>
      </c>
      <c r="DL9">
        <f t="shared" si="3"/>
        <v>30</v>
      </c>
      <c r="DM9">
        <f t="shared" si="3"/>
        <v>30</v>
      </c>
      <c r="DS9" s="16"/>
      <c r="DT9" s="16"/>
      <c r="DU9" s="16"/>
      <c r="DW9" s="16"/>
      <c r="DY9" s="16"/>
      <c r="EA9" s="16"/>
      <c r="EC9" s="16"/>
      <c r="EE9" s="16"/>
    </row>
    <row r="10" spans="1:137" ht="14.85" hidden="1" customHeight="1" outlineLevel="1">
      <c r="A10" s="15" t="s">
        <v>44</v>
      </c>
      <c r="AB10">
        <f>AB9/12</f>
        <v>2.5</v>
      </c>
      <c r="AC10">
        <f t="shared" ref="AC10:CM10" si="4">AC9/12</f>
        <v>2.5</v>
      </c>
      <c r="AD10">
        <f t="shared" si="4"/>
        <v>2.5</v>
      </c>
      <c r="AE10">
        <f t="shared" si="4"/>
        <v>2.5</v>
      </c>
      <c r="AF10">
        <f t="shared" si="4"/>
        <v>2.5</v>
      </c>
      <c r="AG10">
        <f t="shared" si="4"/>
        <v>2.5</v>
      </c>
      <c r="AH10">
        <f t="shared" si="4"/>
        <v>2.5</v>
      </c>
      <c r="AI10">
        <f t="shared" si="4"/>
        <v>2.5</v>
      </c>
      <c r="AJ10">
        <f t="shared" si="4"/>
        <v>2.5</v>
      </c>
      <c r="AK10">
        <f t="shared" si="4"/>
        <v>2.5</v>
      </c>
      <c r="AL10">
        <f t="shared" si="4"/>
        <v>2.5</v>
      </c>
      <c r="AM10">
        <f t="shared" si="4"/>
        <v>2.5</v>
      </c>
      <c r="AO10">
        <f t="shared" si="4"/>
        <v>2.5</v>
      </c>
      <c r="AP10">
        <f t="shared" si="4"/>
        <v>2.5</v>
      </c>
      <c r="AQ10">
        <f t="shared" si="4"/>
        <v>2.5</v>
      </c>
      <c r="AR10">
        <f t="shared" si="4"/>
        <v>2.5</v>
      </c>
      <c r="AS10">
        <f t="shared" si="4"/>
        <v>2.5</v>
      </c>
      <c r="AT10">
        <f t="shared" si="4"/>
        <v>2.5</v>
      </c>
      <c r="AU10">
        <f t="shared" si="4"/>
        <v>2.5</v>
      </c>
      <c r="AV10">
        <f t="shared" si="4"/>
        <v>2.5</v>
      </c>
      <c r="AW10">
        <f t="shared" si="4"/>
        <v>2.5</v>
      </c>
      <c r="AX10">
        <f t="shared" si="4"/>
        <v>2.5</v>
      </c>
      <c r="AY10">
        <f t="shared" si="4"/>
        <v>2.5</v>
      </c>
      <c r="AZ10">
        <f t="shared" si="4"/>
        <v>2.5</v>
      </c>
      <c r="BB10">
        <f>BB9/12</f>
        <v>2.5</v>
      </c>
      <c r="BC10">
        <f t="shared" si="4"/>
        <v>2.5</v>
      </c>
      <c r="BD10">
        <f t="shared" si="4"/>
        <v>2.5</v>
      </c>
      <c r="BE10">
        <f t="shared" si="4"/>
        <v>2.5</v>
      </c>
      <c r="BF10">
        <f t="shared" si="4"/>
        <v>2.5</v>
      </c>
      <c r="BG10">
        <f t="shared" si="4"/>
        <v>2.5</v>
      </c>
      <c r="BH10">
        <f t="shared" si="4"/>
        <v>2.5</v>
      </c>
      <c r="BI10">
        <f t="shared" si="4"/>
        <v>2.5</v>
      </c>
      <c r="BJ10">
        <f t="shared" si="4"/>
        <v>2.5</v>
      </c>
      <c r="BK10">
        <f t="shared" si="4"/>
        <v>2.5</v>
      </c>
      <c r="BL10">
        <f t="shared" si="4"/>
        <v>2.5</v>
      </c>
      <c r="BM10">
        <f t="shared" si="4"/>
        <v>2.5</v>
      </c>
      <c r="BO10">
        <f t="shared" si="4"/>
        <v>2.5</v>
      </c>
      <c r="BP10">
        <f t="shared" si="4"/>
        <v>2.5</v>
      </c>
      <c r="BQ10">
        <f t="shared" si="4"/>
        <v>2.5</v>
      </c>
      <c r="BR10">
        <f t="shared" si="4"/>
        <v>2.5</v>
      </c>
      <c r="BS10">
        <f t="shared" si="4"/>
        <v>2.5</v>
      </c>
      <c r="BT10">
        <f t="shared" si="4"/>
        <v>2.5</v>
      </c>
      <c r="BU10">
        <f t="shared" si="4"/>
        <v>2.5</v>
      </c>
      <c r="BV10">
        <f t="shared" si="4"/>
        <v>2.5</v>
      </c>
      <c r="BW10">
        <f t="shared" si="4"/>
        <v>2.5</v>
      </c>
      <c r="BX10">
        <f t="shared" si="4"/>
        <v>2.5</v>
      </c>
      <c r="BY10">
        <f t="shared" si="4"/>
        <v>2.5</v>
      </c>
      <c r="BZ10">
        <f t="shared" si="4"/>
        <v>2.5</v>
      </c>
      <c r="CB10">
        <f t="shared" si="4"/>
        <v>2.5</v>
      </c>
      <c r="CC10">
        <f t="shared" si="4"/>
        <v>2.5</v>
      </c>
      <c r="CD10">
        <f t="shared" si="4"/>
        <v>2.5</v>
      </c>
      <c r="CE10">
        <f t="shared" si="4"/>
        <v>2.5</v>
      </c>
      <c r="CF10">
        <f t="shared" si="4"/>
        <v>2.5</v>
      </c>
      <c r="CG10">
        <f t="shared" si="4"/>
        <v>2.5</v>
      </c>
      <c r="CH10">
        <f t="shared" si="4"/>
        <v>2.5</v>
      </c>
      <c r="CI10">
        <f t="shared" si="4"/>
        <v>2.5</v>
      </c>
      <c r="CJ10">
        <f t="shared" si="4"/>
        <v>2.5</v>
      </c>
      <c r="CK10">
        <f t="shared" si="4"/>
        <v>2.5</v>
      </c>
      <c r="CL10">
        <f t="shared" si="4"/>
        <v>2.5</v>
      </c>
      <c r="CM10">
        <f t="shared" si="4"/>
        <v>2.5</v>
      </c>
      <c r="CO10">
        <f t="shared" ref="CO10:DM10" si="5">CO9/12</f>
        <v>2.5</v>
      </c>
      <c r="CP10">
        <f t="shared" si="5"/>
        <v>2.5</v>
      </c>
      <c r="CQ10">
        <f t="shared" si="5"/>
        <v>2.5</v>
      </c>
      <c r="CR10">
        <f t="shared" si="5"/>
        <v>2.5</v>
      </c>
      <c r="CS10">
        <f t="shared" si="5"/>
        <v>2.5</v>
      </c>
      <c r="CT10">
        <f t="shared" si="5"/>
        <v>2.5</v>
      </c>
      <c r="CU10">
        <f t="shared" si="5"/>
        <v>2.5</v>
      </c>
      <c r="CV10">
        <f t="shared" si="5"/>
        <v>2.5</v>
      </c>
      <c r="CW10">
        <f t="shared" si="5"/>
        <v>2.5</v>
      </c>
      <c r="CX10">
        <f t="shared" si="5"/>
        <v>2.5</v>
      </c>
      <c r="CY10">
        <f t="shared" si="5"/>
        <v>2.5</v>
      </c>
      <c r="CZ10">
        <f t="shared" si="5"/>
        <v>2.5</v>
      </c>
      <c r="DB10">
        <f t="shared" si="5"/>
        <v>2.5</v>
      </c>
      <c r="DC10">
        <f t="shared" si="5"/>
        <v>2.5</v>
      </c>
      <c r="DD10">
        <f t="shared" si="5"/>
        <v>2.5</v>
      </c>
      <c r="DE10">
        <f t="shared" si="5"/>
        <v>2.5</v>
      </c>
      <c r="DF10">
        <f t="shared" si="5"/>
        <v>2.5</v>
      </c>
      <c r="DG10">
        <f t="shared" si="5"/>
        <v>2.5</v>
      </c>
      <c r="DH10">
        <f t="shared" si="5"/>
        <v>2.5</v>
      </c>
      <c r="DI10">
        <f t="shared" si="5"/>
        <v>2.5</v>
      </c>
      <c r="DJ10">
        <f t="shared" si="5"/>
        <v>2.5</v>
      </c>
      <c r="DK10">
        <f t="shared" si="5"/>
        <v>2.5</v>
      </c>
      <c r="DL10">
        <f t="shared" si="5"/>
        <v>2.5</v>
      </c>
      <c r="DM10">
        <f t="shared" si="5"/>
        <v>2.5</v>
      </c>
      <c r="DS10" s="16">
        <f>SUM(AB10:AM10)</f>
        <v>30</v>
      </c>
      <c r="DT10" s="16"/>
      <c r="DU10" s="16">
        <f>SUM(AO10:AZ10)</f>
        <v>30</v>
      </c>
      <c r="DW10" s="16">
        <f>SUM(BB10:BM10)</f>
        <v>30</v>
      </c>
      <c r="DY10" s="16">
        <f>SUM(BO10:BZ10)</f>
        <v>30</v>
      </c>
      <c r="EA10" s="16">
        <f>SUM(CB10:CM10)</f>
        <v>30</v>
      </c>
      <c r="EC10" s="16">
        <f>SUM(CD10:CP10)</f>
        <v>30</v>
      </c>
      <c r="EE10" s="16">
        <f>SUM(CF10:CR10)</f>
        <v>30</v>
      </c>
    </row>
    <row r="11" spans="1:137" ht="14.85" hidden="1" customHeight="1" outlineLevel="1">
      <c r="A11" s="15" t="s">
        <v>45</v>
      </c>
      <c r="AA11" s="19"/>
      <c r="AB11" s="19">
        <f>AB10*AB8</f>
        <v>31.5</v>
      </c>
      <c r="AC11" s="19">
        <f t="shared" ref="AC11:CM11" si="6">AC10*AC8</f>
        <v>31.5</v>
      </c>
      <c r="AD11" s="19">
        <f t="shared" si="6"/>
        <v>31.5</v>
      </c>
      <c r="AE11" s="19">
        <f t="shared" si="6"/>
        <v>31.5</v>
      </c>
      <c r="AF11" s="19">
        <f t="shared" si="6"/>
        <v>31.5</v>
      </c>
      <c r="AG11" s="19">
        <f t="shared" si="6"/>
        <v>31.5</v>
      </c>
      <c r="AH11" s="19">
        <f t="shared" si="6"/>
        <v>31.5</v>
      </c>
      <c r="AI11" s="19">
        <f t="shared" si="6"/>
        <v>31.5</v>
      </c>
      <c r="AJ11" s="19">
        <f t="shared" si="6"/>
        <v>31.5</v>
      </c>
      <c r="AK11" s="19">
        <f t="shared" si="6"/>
        <v>31.5</v>
      </c>
      <c r="AL11" s="19">
        <f t="shared" si="6"/>
        <v>31.5</v>
      </c>
      <c r="AM11" s="19">
        <f t="shared" si="6"/>
        <v>31.5</v>
      </c>
      <c r="AN11" s="19"/>
      <c r="AO11" s="19">
        <f t="shared" si="6"/>
        <v>31.5</v>
      </c>
      <c r="AP11" s="19">
        <f t="shared" si="6"/>
        <v>31.5</v>
      </c>
      <c r="AQ11" s="19">
        <f t="shared" si="6"/>
        <v>31.5</v>
      </c>
      <c r="AR11" s="19">
        <f t="shared" si="6"/>
        <v>31.5</v>
      </c>
      <c r="AS11" s="19">
        <f t="shared" si="6"/>
        <v>31.5</v>
      </c>
      <c r="AT11" s="19">
        <f t="shared" si="6"/>
        <v>31.5</v>
      </c>
      <c r="AU11" s="19">
        <f t="shared" si="6"/>
        <v>31.5</v>
      </c>
      <c r="AV11" s="19">
        <f t="shared" si="6"/>
        <v>31.5</v>
      </c>
      <c r="AW11" s="19">
        <f t="shared" si="6"/>
        <v>31.5</v>
      </c>
      <c r="AX11" s="19">
        <f t="shared" si="6"/>
        <v>31.5</v>
      </c>
      <c r="AY11" s="19">
        <f t="shared" si="6"/>
        <v>31.5</v>
      </c>
      <c r="AZ11" s="19">
        <f t="shared" si="6"/>
        <v>31.5</v>
      </c>
      <c r="BA11" s="19"/>
      <c r="BB11" s="19">
        <f t="shared" si="6"/>
        <v>31.5</v>
      </c>
      <c r="BC11" s="19">
        <f t="shared" si="6"/>
        <v>31.5</v>
      </c>
      <c r="BD11" s="19">
        <f t="shared" si="6"/>
        <v>31.5</v>
      </c>
      <c r="BE11" s="19">
        <f t="shared" si="6"/>
        <v>31.5</v>
      </c>
      <c r="BF11" s="19">
        <f t="shared" si="6"/>
        <v>31.5</v>
      </c>
      <c r="BG11" s="19">
        <f t="shared" si="6"/>
        <v>31.5</v>
      </c>
      <c r="BH11" s="19">
        <f t="shared" si="6"/>
        <v>31.5</v>
      </c>
      <c r="BI11" s="19">
        <f t="shared" si="6"/>
        <v>31.5</v>
      </c>
      <c r="BJ11" s="19">
        <f t="shared" si="6"/>
        <v>31.5</v>
      </c>
      <c r="BK11" s="19">
        <f t="shared" si="6"/>
        <v>31.5</v>
      </c>
      <c r="BL11" s="19">
        <f t="shared" si="6"/>
        <v>31.5</v>
      </c>
      <c r="BM11" s="19">
        <f t="shared" si="6"/>
        <v>31.5</v>
      </c>
      <c r="BN11" s="19"/>
      <c r="BO11" s="19">
        <f t="shared" si="6"/>
        <v>31.5</v>
      </c>
      <c r="BP11" s="19">
        <f t="shared" si="6"/>
        <v>31.5</v>
      </c>
      <c r="BQ11" s="19">
        <f t="shared" si="6"/>
        <v>31.5</v>
      </c>
      <c r="BR11" s="19">
        <f t="shared" si="6"/>
        <v>31.5</v>
      </c>
      <c r="BS11" s="19">
        <f t="shared" si="6"/>
        <v>31.5</v>
      </c>
      <c r="BT11" s="19">
        <f t="shared" si="6"/>
        <v>31.5</v>
      </c>
      <c r="BU11" s="19">
        <f t="shared" si="6"/>
        <v>31.5</v>
      </c>
      <c r="BV11" s="19">
        <f t="shared" si="6"/>
        <v>31.5</v>
      </c>
      <c r="BW11" s="19">
        <f t="shared" si="6"/>
        <v>31.5</v>
      </c>
      <c r="BX11" s="19">
        <f t="shared" si="6"/>
        <v>31.5</v>
      </c>
      <c r="BY11" s="19">
        <f t="shared" si="6"/>
        <v>31.5</v>
      </c>
      <c r="BZ11" s="19">
        <f t="shared" si="6"/>
        <v>31.5</v>
      </c>
      <c r="CA11" s="19"/>
      <c r="CB11" s="19">
        <f t="shared" si="6"/>
        <v>31.5</v>
      </c>
      <c r="CC11" s="19">
        <f t="shared" si="6"/>
        <v>31.5</v>
      </c>
      <c r="CD11" s="19">
        <f t="shared" si="6"/>
        <v>31.5</v>
      </c>
      <c r="CE11" s="19">
        <f t="shared" si="6"/>
        <v>31.5</v>
      </c>
      <c r="CF11" s="19">
        <f t="shared" si="6"/>
        <v>31.5</v>
      </c>
      <c r="CG11" s="19">
        <f t="shared" si="6"/>
        <v>31.5</v>
      </c>
      <c r="CH11" s="19">
        <f t="shared" si="6"/>
        <v>31.5</v>
      </c>
      <c r="CI11" s="19">
        <f t="shared" si="6"/>
        <v>31.5</v>
      </c>
      <c r="CJ11" s="19">
        <f t="shared" si="6"/>
        <v>31.5</v>
      </c>
      <c r="CK11" s="19">
        <f t="shared" si="6"/>
        <v>31.5</v>
      </c>
      <c r="CL11" s="19">
        <f t="shared" si="6"/>
        <v>31.5</v>
      </c>
      <c r="CM11" s="19">
        <f t="shared" si="6"/>
        <v>31.5</v>
      </c>
      <c r="CN11" s="19"/>
      <c r="CO11" s="19">
        <f t="shared" ref="CO11:DM11" si="7">CO10*CO8</f>
        <v>31.5</v>
      </c>
      <c r="CP11" s="19">
        <f t="shared" si="7"/>
        <v>31.5</v>
      </c>
      <c r="CQ11" s="19">
        <f t="shared" si="7"/>
        <v>31.5</v>
      </c>
      <c r="CR11" s="19">
        <f t="shared" si="7"/>
        <v>31.5</v>
      </c>
      <c r="CS11" s="19">
        <f t="shared" si="7"/>
        <v>31.5</v>
      </c>
      <c r="CT11" s="19">
        <f t="shared" si="7"/>
        <v>31.5</v>
      </c>
      <c r="CU11" s="19">
        <f t="shared" si="7"/>
        <v>31.5</v>
      </c>
      <c r="CV11" s="19">
        <f t="shared" si="7"/>
        <v>31.5</v>
      </c>
      <c r="CW11" s="19">
        <f t="shared" si="7"/>
        <v>31.5</v>
      </c>
      <c r="CX11" s="19">
        <f t="shared" si="7"/>
        <v>31.5</v>
      </c>
      <c r="CY11" s="19">
        <f t="shared" si="7"/>
        <v>31.5</v>
      </c>
      <c r="CZ11" s="19">
        <f t="shared" si="7"/>
        <v>31.5</v>
      </c>
      <c r="DA11" s="19"/>
      <c r="DB11" s="19">
        <f t="shared" si="7"/>
        <v>31.5</v>
      </c>
      <c r="DC11" s="19">
        <f t="shared" si="7"/>
        <v>31.5</v>
      </c>
      <c r="DD11" s="19">
        <f t="shared" si="7"/>
        <v>31.5</v>
      </c>
      <c r="DE11" s="19">
        <f t="shared" si="7"/>
        <v>31.5</v>
      </c>
      <c r="DF11" s="19">
        <f t="shared" si="7"/>
        <v>31.5</v>
      </c>
      <c r="DG11" s="19">
        <f t="shared" si="7"/>
        <v>31.5</v>
      </c>
      <c r="DH11" s="19">
        <f t="shared" si="7"/>
        <v>31.5</v>
      </c>
      <c r="DI11" s="19">
        <f t="shared" si="7"/>
        <v>31.5</v>
      </c>
      <c r="DJ11" s="19">
        <f t="shared" si="7"/>
        <v>31.5</v>
      </c>
      <c r="DK11" s="19">
        <f t="shared" si="7"/>
        <v>31.5</v>
      </c>
      <c r="DL11" s="19">
        <f t="shared" si="7"/>
        <v>31.5</v>
      </c>
      <c r="DM11" s="19">
        <f t="shared" si="7"/>
        <v>31.5</v>
      </c>
      <c r="DN11" s="19"/>
      <c r="DS11" s="16">
        <f>SUM(AB11:AM11)</f>
        <v>378</v>
      </c>
      <c r="DT11" s="16"/>
      <c r="DU11" s="16">
        <f>SUM(AO11:AZ11)</f>
        <v>378</v>
      </c>
      <c r="DV11" s="19"/>
      <c r="DW11" s="16">
        <f>SUM(BB11:BM11)</f>
        <v>378</v>
      </c>
      <c r="DX11" s="19"/>
      <c r="DY11" s="16">
        <f>SUM(BO11:BZ11)</f>
        <v>378</v>
      </c>
      <c r="DZ11" s="19"/>
      <c r="EA11" s="16">
        <f>SUM(CB11:CM11)</f>
        <v>378</v>
      </c>
      <c r="EC11" s="16">
        <f>SUM(CD11:CP11)</f>
        <v>378</v>
      </c>
      <c r="EE11" s="16">
        <f>SUM(CF11:CR11)</f>
        <v>378</v>
      </c>
    </row>
    <row r="12" spans="1:137" ht="14.85" hidden="1" customHeight="1" outlineLevel="1">
      <c r="A12" s="15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S12" s="16"/>
      <c r="DT12" s="16"/>
      <c r="DU12" s="16"/>
      <c r="DV12" s="19"/>
      <c r="DW12" s="16"/>
      <c r="DX12" s="19"/>
      <c r="DY12" s="16"/>
      <c r="DZ12" s="19"/>
      <c r="EA12" s="16"/>
      <c r="EC12" s="16"/>
      <c r="EE12" s="16"/>
    </row>
    <row r="13" spans="1:137" ht="14.85" hidden="1" customHeight="1" outlineLevel="1">
      <c r="A13" s="17" t="s">
        <v>46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D13">
        <v>1</v>
      </c>
      <c r="AE13">
        <v>1</v>
      </c>
      <c r="AI13">
        <v>1</v>
      </c>
      <c r="AJ13">
        <v>1</v>
      </c>
      <c r="AQ13">
        <v>1</v>
      </c>
      <c r="AR13">
        <v>1</v>
      </c>
      <c r="AV13">
        <v>1</v>
      </c>
      <c r="AW13">
        <v>1</v>
      </c>
      <c r="BD13">
        <v>1</v>
      </c>
      <c r="BE13">
        <v>1</v>
      </c>
      <c r="BJ13">
        <v>1</v>
      </c>
      <c r="BM13">
        <v>1</v>
      </c>
      <c r="BQ13">
        <v>1</v>
      </c>
      <c r="BR13">
        <v>1</v>
      </c>
      <c r="BV13">
        <v>1</v>
      </c>
      <c r="BW13">
        <v>1</v>
      </c>
      <c r="CD13">
        <v>1</v>
      </c>
      <c r="CE13">
        <v>1</v>
      </c>
      <c r="CI13">
        <v>1</v>
      </c>
      <c r="CJ13">
        <v>1</v>
      </c>
      <c r="CQ13">
        <v>1</v>
      </c>
      <c r="CR13">
        <v>1</v>
      </c>
      <c r="CV13">
        <v>1</v>
      </c>
      <c r="DD13">
        <v>1</v>
      </c>
      <c r="DH13">
        <v>1</v>
      </c>
    </row>
    <row r="14" spans="1:137" ht="14.85" hidden="1" customHeight="1" outlineLevel="1">
      <c r="A14" s="13" t="s">
        <v>41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D14">
        <v>100</v>
      </c>
      <c r="AE14">
        <v>100</v>
      </c>
      <c r="AI14">
        <v>100</v>
      </c>
      <c r="AJ14">
        <v>100</v>
      </c>
      <c r="AQ14">
        <v>100</v>
      </c>
      <c r="AR14">
        <v>100</v>
      </c>
      <c r="AV14">
        <v>100</v>
      </c>
      <c r="AW14">
        <v>100</v>
      </c>
      <c r="BD14">
        <v>100</v>
      </c>
      <c r="BE14">
        <v>100</v>
      </c>
      <c r="BJ14">
        <v>84</v>
      </c>
      <c r="BM14">
        <v>84</v>
      </c>
      <c r="BQ14">
        <v>100</v>
      </c>
      <c r="BR14">
        <v>100</v>
      </c>
      <c r="BV14">
        <v>100</v>
      </c>
      <c r="BW14">
        <v>100</v>
      </c>
      <c r="CD14">
        <v>100</v>
      </c>
      <c r="CE14">
        <v>100</v>
      </c>
      <c r="CI14">
        <v>100</v>
      </c>
      <c r="CJ14">
        <v>100</v>
      </c>
      <c r="CQ14">
        <v>100</v>
      </c>
      <c r="CR14">
        <v>100</v>
      </c>
      <c r="CV14">
        <v>100</v>
      </c>
      <c r="DD14">
        <v>100</v>
      </c>
      <c r="DH14">
        <v>100</v>
      </c>
    </row>
    <row r="15" spans="1:137" ht="14.85" hidden="1" customHeight="1" outlineLevel="1">
      <c r="A15" s="13" t="s">
        <v>42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6"/>
      <c r="AB15" s="16">
        <f t="shared" ref="AB15:AM15" si="8">AB4*AB5*AB14/1000</f>
        <v>0</v>
      </c>
      <c r="AC15" s="16">
        <f t="shared" si="8"/>
        <v>0</v>
      </c>
      <c r="AD15" s="16">
        <f t="shared" si="8"/>
        <v>630</v>
      </c>
      <c r="AE15" s="16">
        <f t="shared" si="8"/>
        <v>630</v>
      </c>
      <c r="AF15" s="16">
        <f t="shared" si="8"/>
        <v>0</v>
      </c>
      <c r="AG15" s="16">
        <f t="shared" si="8"/>
        <v>0</v>
      </c>
      <c r="AH15" s="16">
        <f t="shared" si="8"/>
        <v>0</v>
      </c>
      <c r="AI15" s="16">
        <f t="shared" si="8"/>
        <v>630</v>
      </c>
      <c r="AJ15" s="16">
        <f t="shared" si="8"/>
        <v>630</v>
      </c>
      <c r="AK15" s="16">
        <f t="shared" si="8"/>
        <v>0</v>
      </c>
      <c r="AL15" s="16">
        <f t="shared" si="8"/>
        <v>0</v>
      </c>
      <c r="AM15" s="16">
        <f t="shared" si="8"/>
        <v>0</v>
      </c>
      <c r="AN15" s="16"/>
      <c r="AO15" s="16">
        <f t="shared" ref="AO15:AZ15" si="9">AO4*AO5*AO14/1000</f>
        <v>0</v>
      </c>
      <c r="AP15" s="16">
        <f t="shared" si="9"/>
        <v>0</v>
      </c>
      <c r="AQ15" s="16">
        <f t="shared" si="9"/>
        <v>630</v>
      </c>
      <c r="AR15" s="16">
        <f t="shared" si="9"/>
        <v>630</v>
      </c>
      <c r="AS15" s="16">
        <f t="shared" si="9"/>
        <v>0</v>
      </c>
      <c r="AT15" s="16">
        <f t="shared" si="9"/>
        <v>0</v>
      </c>
      <c r="AU15" s="16">
        <f t="shared" si="9"/>
        <v>0</v>
      </c>
      <c r="AV15" s="16">
        <f t="shared" si="9"/>
        <v>630</v>
      </c>
      <c r="AW15" s="16">
        <f t="shared" si="9"/>
        <v>630</v>
      </c>
      <c r="AX15" s="16">
        <f t="shared" si="9"/>
        <v>0</v>
      </c>
      <c r="AY15" s="16">
        <f t="shared" si="9"/>
        <v>0</v>
      </c>
      <c r="AZ15" s="16">
        <f t="shared" si="9"/>
        <v>0</v>
      </c>
      <c r="BA15" s="16"/>
      <c r="BB15" s="16">
        <f t="shared" ref="BB15:BM15" si="10">BB4*BB5*BB14/1000</f>
        <v>0</v>
      </c>
      <c r="BC15" s="16">
        <f t="shared" si="10"/>
        <v>0</v>
      </c>
      <c r="BD15" s="16">
        <f>BD4*BD5*BD14/1000</f>
        <v>630</v>
      </c>
      <c r="BE15" s="16">
        <f t="shared" si="10"/>
        <v>630</v>
      </c>
      <c r="BF15" s="16">
        <f t="shared" si="10"/>
        <v>0</v>
      </c>
      <c r="BG15" s="16">
        <f t="shared" si="10"/>
        <v>0</v>
      </c>
      <c r="BH15" s="16">
        <f t="shared" si="10"/>
        <v>0</v>
      </c>
      <c r="BI15" s="16"/>
      <c r="BJ15" s="16">
        <f t="shared" si="10"/>
        <v>529.20000000000005</v>
      </c>
      <c r="BK15" s="16">
        <f t="shared" si="10"/>
        <v>0</v>
      </c>
      <c r="BL15" s="16">
        <f t="shared" si="10"/>
        <v>0</v>
      </c>
      <c r="BM15" s="16">
        <f t="shared" si="10"/>
        <v>529.20000000000005</v>
      </c>
      <c r="BN15" s="16"/>
      <c r="BO15" s="16">
        <f t="shared" ref="BO15:BZ15" si="11">BO4*BO5*BO14/1000</f>
        <v>0</v>
      </c>
      <c r="BP15" s="16">
        <f t="shared" si="11"/>
        <v>0</v>
      </c>
      <c r="BQ15" s="16">
        <f t="shared" si="11"/>
        <v>630</v>
      </c>
      <c r="BR15" s="16">
        <f t="shared" si="11"/>
        <v>630</v>
      </c>
      <c r="BS15" s="16">
        <f t="shared" si="11"/>
        <v>0</v>
      </c>
      <c r="BT15" s="16">
        <f t="shared" si="11"/>
        <v>0</v>
      </c>
      <c r="BU15" s="16">
        <f t="shared" si="11"/>
        <v>0</v>
      </c>
      <c r="BV15" s="16">
        <f t="shared" si="11"/>
        <v>630</v>
      </c>
      <c r="BW15" s="16">
        <f t="shared" si="11"/>
        <v>630</v>
      </c>
      <c r="BX15" s="16">
        <f t="shared" si="11"/>
        <v>0</v>
      </c>
      <c r="BY15" s="16">
        <f t="shared" si="11"/>
        <v>0</v>
      </c>
      <c r="BZ15" s="16">
        <f t="shared" si="11"/>
        <v>0</v>
      </c>
      <c r="CA15" s="16"/>
      <c r="CB15" s="16">
        <f t="shared" ref="CB15:CM15" si="12">CB4*CB5*CB14/1000</f>
        <v>0</v>
      </c>
      <c r="CC15" s="16">
        <f t="shared" si="12"/>
        <v>0</v>
      </c>
      <c r="CD15" s="16">
        <f t="shared" si="12"/>
        <v>630</v>
      </c>
      <c r="CE15" s="16">
        <f t="shared" si="12"/>
        <v>630</v>
      </c>
      <c r="CF15" s="16">
        <f t="shared" si="12"/>
        <v>0</v>
      </c>
      <c r="CG15" s="16">
        <f t="shared" si="12"/>
        <v>0</v>
      </c>
      <c r="CH15" s="16">
        <f t="shared" si="12"/>
        <v>0</v>
      </c>
      <c r="CI15" s="16">
        <f t="shared" si="12"/>
        <v>630</v>
      </c>
      <c r="CJ15" s="16">
        <f t="shared" si="12"/>
        <v>630</v>
      </c>
      <c r="CK15" s="16">
        <f t="shared" si="12"/>
        <v>0</v>
      </c>
      <c r="CL15" s="16">
        <f t="shared" si="12"/>
        <v>0</v>
      </c>
      <c r="CM15" s="16">
        <f t="shared" si="12"/>
        <v>0</v>
      </c>
      <c r="CN15" s="16"/>
      <c r="CO15" s="16">
        <f t="shared" ref="CO15:CZ15" si="13">CO4*CO5*CO14/1000</f>
        <v>0</v>
      </c>
      <c r="CP15" s="16">
        <f t="shared" si="13"/>
        <v>0</v>
      </c>
      <c r="CQ15" s="16">
        <f t="shared" si="13"/>
        <v>630</v>
      </c>
      <c r="CR15" s="16">
        <f t="shared" si="13"/>
        <v>630</v>
      </c>
      <c r="CS15" s="16">
        <f t="shared" si="13"/>
        <v>0</v>
      </c>
      <c r="CT15" s="16">
        <f t="shared" si="13"/>
        <v>0</v>
      </c>
      <c r="CU15" s="16">
        <f t="shared" si="13"/>
        <v>0</v>
      </c>
      <c r="CV15" s="16">
        <f t="shared" si="13"/>
        <v>630</v>
      </c>
      <c r="CW15" s="16"/>
      <c r="CX15" s="16">
        <f t="shared" si="13"/>
        <v>0</v>
      </c>
      <c r="CY15" s="16">
        <f t="shared" si="13"/>
        <v>0</v>
      </c>
      <c r="CZ15" s="16">
        <f t="shared" si="13"/>
        <v>0</v>
      </c>
      <c r="DA15" s="16"/>
      <c r="DB15" s="16">
        <f t="shared" ref="DB15:DM15" si="14">DB4*DB5*DB14/1000</f>
        <v>0</v>
      </c>
      <c r="DC15" s="16">
        <f t="shared" si="14"/>
        <v>0</v>
      </c>
      <c r="DD15" s="16">
        <f t="shared" si="14"/>
        <v>630</v>
      </c>
      <c r="DE15" s="16"/>
      <c r="DF15" s="16">
        <f t="shared" si="14"/>
        <v>0</v>
      </c>
      <c r="DG15" s="16">
        <f t="shared" si="14"/>
        <v>0</v>
      </c>
      <c r="DH15" s="16">
        <f t="shared" si="14"/>
        <v>630</v>
      </c>
      <c r="DI15" s="16"/>
      <c r="DJ15" s="16"/>
      <c r="DK15" s="16">
        <f t="shared" si="14"/>
        <v>0</v>
      </c>
      <c r="DL15" s="16">
        <f t="shared" si="14"/>
        <v>0</v>
      </c>
      <c r="DM15" s="16">
        <f t="shared" si="14"/>
        <v>0</v>
      </c>
      <c r="DN15" s="16"/>
      <c r="DS15" s="16"/>
      <c r="DT15" s="16"/>
      <c r="DU15" s="16"/>
      <c r="DV15" s="16"/>
      <c r="DW15" s="16"/>
      <c r="DX15" s="16"/>
      <c r="DY15" s="16"/>
      <c r="DZ15" s="16"/>
      <c r="EA15" s="16"/>
      <c r="EC15" s="16"/>
      <c r="EE15" s="16"/>
    </row>
    <row r="16" spans="1:137" ht="14.85" hidden="1" customHeight="1" outlineLevel="1">
      <c r="A16" s="13" t="s">
        <v>47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S16" s="16">
        <f>SUM(AB16:AM16)</f>
        <v>0</v>
      </c>
      <c r="DT16" s="16"/>
      <c r="DU16" s="16">
        <f>SUM(AO16:AZ16)</f>
        <v>0</v>
      </c>
      <c r="DV16" s="21"/>
      <c r="DW16" s="16">
        <f>SUM(BB16:BM16)</f>
        <v>0</v>
      </c>
      <c r="DX16" s="21"/>
      <c r="DY16" s="16">
        <f>SUM(BO16:BZ16)</f>
        <v>0</v>
      </c>
      <c r="DZ16" s="21"/>
      <c r="EA16" s="16">
        <f>SUM(CB16:CM16)</f>
        <v>0</v>
      </c>
      <c r="EC16" s="16">
        <f>SUM(CD16:CP16)</f>
        <v>0</v>
      </c>
      <c r="EE16" s="16">
        <f>SUM(CF16:CR16)</f>
        <v>0</v>
      </c>
    </row>
    <row r="17" spans="1:137" ht="14.85" hidden="1" customHeight="1" outlineLevel="1">
      <c r="A17" s="15" t="s">
        <v>48</v>
      </c>
      <c r="AA17" s="19"/>
      <c r="AB17" s="19"/>
      <c r="AC17" s="19"/>
      <c r="AD17" s="19">
        <f>AD15</f>
        <v>630</v>
      </c>
      <c r="AE17" s="19">
        <f>AE15</f>
        <v>630</v>
      </c>
      <c r="AF17" s="19"/>
      <c r="AG17" s="19"/>
      <c r="AH17" s="19"/>
      <c r="AI17" s="19">
        <f>AI15</f>
        <v>630</v>
      </c>
      <c r="AJ17" s="19">
        <f>AJ15</f>
        <v>630</v>
      </c>
      <c r="AK17" s="19"/>
      <c r="AL17" s="19">
        <f>AL16*AL15</f>
        <v>0</v>
      </c>
      <c r="AM17" s="19">
        <f>AM16*AM15</f>
        <v>0</v>
      </c>
      <c r="AN17" s="19"/>
      <c r="AO17" s="19"/>
      <c r="AP17" s="19"/>
      <c r="AQ17" s="19">
        <f>AQ15</f>
        <v>630</v>
      </c>
      <c r="AR17" s="19">
        <f>AR15</f>
        <v>630</v>
      </c>
      <c r="AS17" s="19"/>
      <c r="AT17" s="19"/>
      <c r="AU17" s="19"/>
      <c r="AV17" s="19">
        <f>AV15</f>
        <v>630</v>
      </c>
      <c r="AW17" s="19">
        <f>AW15</f>
        <v>630</v>
      </c>
      <c r="AX17" s="19"/>
      <c r="AY17" s="19">
        <f>AY16*AY15</f>
        <v>0</v>
      </c>
      <c r="AZ17" s="19">
        <f>AZ16*AZ15</f>
        <v>0</v>
      </c>
      <c r="BA17" s="19"/>
      <c r="BB17" s="19"/>
      <c r="BC17" s="19"/>
      <c r="BD17" s="19">
        <f>BD15</f>
        <v>630</v>
      </c>
      <c r="BE17" s="19">
        <f>BE15</f>
        <v>630</v>
      </c>
      <c r="BF17" s="19"/>
      <c r="BG17" s="19"/>
      <c r="BH17" s="19"/>
      <c r="BI17" s="19"/>
      <c r="BJ17" s="19">
        <f>BJ15</f>
        <v>529.20000000000005</v>
      </c>
      <c r="BK17" s="19"/>
      <c r="BL17" s="19">
        <f>BL16*BL15</f>
        <v>0</v>
      </c>
      <c r="BM17" s="19">
        <f>BM15</f>
        <v>529.20000000000005</v>
      </c>
      <c r="BN17" s="19"/>
      <c r="BO17" s="19"/>
      <c r="BP17" s="19"/>
      <c r="BQ17" s="19">
        <f>BQ15</f>
        <v>630</v>
      </c>
      <c r="BR17" s="19">
        <f>BR15</f>
        <v>630</v>
      </c>
      <c r="BS17" s="19"/>
      <c r="BT17" s="19"/>
      <c r="BU17" s="19"/>
      <c r="BV17" s="19">
        <f>BV15</f>
        <v>630</v>
      </c>
      <c r="BW17" s="19">
        <f>BW15</f>
        <v>630</v>
      </c>
      <c r="BX17" s="19"/>
      <c r="BY17" s="19">
        <f>BY16*BY15</f>
        <v>0</v>
      </c>
      <c r="BZ17" s="19">
        <f>BZ16*BZ15</f>
        <v>0</v>
      </c>
      <c r="CA17" s="19"/>
      <c r="CB17" s="19"/>
      <c r="CC17" s="19"/>
      <c r="CD17" s="19">
        <f>CD15</f>
        <v>630</v>
      </c>
      <c r="CE17" s="19">
        <f>CE15</f>
        <v>630</v>
      </c>
      <c r="CF17" s="19"/>
      <c r="CG17" s="19"/>
      <c r="CH17" s="19"/>
      <c r="CI17" s="19">
        <f>CI15</f>
        <v>630</v>
      </c>
      <c r="CJ17" s="19">
        <f>CJ15</f>
        <v>630</v>
      </c>
      <c r="CK17" s="19"/>
      <c r="CL17" s="19">
        <f>CL16*CL15</f>
        <v>0</v>
      </c>
      <c r="CM17" s="19">
        <f>CM16*CM15</f>
        <v>0</v>
      </c>
      <c r="CN17" s="19"/>
      <c r="CO17" s="19"/>
      <c r="CP17" s="19"/>
      <c r="CQ17" s="19">
        <f>CQ15</f>
        <v>630</v>
      </c>
      <c r="CR17" s="19">
        <f>CR15</f>
        <v>630</v>
      </c>
      <c r="CS17" s="19"/>
      <c r="CT17" s="19"/>
      <c r="CU17" s="19"/>
      <c r="CV17" s="19">
        <f>CV15</f>
        <v>630</v>
      </c>
      <c r="CW17" s="19">
        <f>CW15</f>
        <v>0</v>
      </c>
      <c r="CX17" s="19"/>
      <c r="CY17" s="19">
        <f>CY16*CY15</f>
        <v>0</v>
      </c>
      <c r="CZ17" s="19">
        <f>CZ16*CZ15</f>
        <v>0</v>
      </c>
      <c r="DA17" s="19"/>
      <c r="DB17" s="19"/>
      <c r="DC17" s="19"/>
      <c r="DD17" s="19">
        <f>DD15</f>
        <v>630</v>
      </c>
      <c r="DE17" s="19">
        <f>DE15</f>
        <v>0</v>
      </c>
      <c r="DF17" s="19"/>
      <c r="DG17" s="19"/>
      <c r="DH17" s="19"/>
      <c r="DI17" s="19">
        <f>DI15</f>
        <v>0</v>
      </c>
      <c r="DJ17" s="19">
        <f>DJ15</f>
        <v>0</v>
      </c>
      <c r="DK17" s="19"/>
      <c r="DL17" s="19">
        <f>DL16*DL15</f>
        <v>0</v>
      </c>
      <c r="DM17" s="19">
        <f>DM16*DM15</f>
        <v>0</v>
      </c>
      <c r="DN17" s="19"/>
      <c r="DS17" s="16">
        <f>SUM(AB17:AM17)</f>
        <v>2520</v>
      </c>
      <c r="DT17" s="16"/>
      <c r="DU17" s="16">
        <f>SUM(AO17:AZ17)</f>
        <v>2520</v>
      </c>
      <c r="DV17" s="19"/>
      <c r="DW17" s="16">
        <f>SUM(BB17:BM17)</f>
        <v>2318.4</v>
      </c>
      <c r="DX17" s="19"/>
      <c r="DY17" s="16">
        <f>SUM(BO17:BZ17)</f>
        <v>2520</v>
      </c>
      <c r="DZ17" s="19"/>
      <c r="EA17" s="16">
        <f>SUM(CB17:CM17)</f>
        <v>2520</v>
      </c>
      <c r="EC17" s="16">
        <f>SUM(CD17:CP17)</f>
        <v>2520</v>
      </c>
      <c r="EE17" s="16">
        <f>SUM(CF17:CR17)</f>
        <v>2520</v>
      </c>
    </row>
    <row r="18" spans="1:137" ht="14.85" hidden="1" customHeight="1" outlineLevel="1">
      <c r="A18" s="15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S18" s="16"/>
      <c r="DT18" s="16"/>
      <c r="DU18" s="16"/>
      <c r="DV18" s="19"/>
      <c r="DW18" s="16"/>
      <c r="DX18" s="19"/>
      <c r="DY18" s="16"/>
      <c r="DZ18" s="19"/>
      <c r="EA18" s="16"/>
      <c r="EC18" s="16"/>
      <c r="EE18" s="16"/>
    </row>
    <row r="19" spans="1:137" ht="14.85" hidden="1" customHeight="1" outlineLevel="1">
      <c r="A19" s="17" t="s">
        <v>49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B19">
        <v>36</v>
      </c>
      <c r="AC19">
        <v>36</v>
      </c>
      <c r="AD19">
        <v>36</v>
      </c>
      <c r="AE19">
        <v>36</v>
      </c>
      <c r="AF19">
        <v>36</v>
      </c>
      <c r="AG19">
        <v>36</v>
      </c>
      <c r="AH19">
        <v>36</v>
      </c>
      <c r="AI19">
        <v>36</v>
      </c>
      <c r="AJ19">
        <v>36</v>
      </c>
      <c r="AK19">
        <v>36</v>
      </c>
      <c r="AL19">
        <v>36</v>
      </c>
      <c r="AM19">
        <v>36</v>
      </c>
      <c r="AO19">
        <v>36</v>
      </c>
      <c r="AP19">
        <v>36</v>
      </c>
      <c r="AQ19">
        <v>36</v>
      </c>
      <c r="AR19">
        <v>36</v>
      </c>
      <c r="AS19">
        <v>36</v>
      </c>
      <c r="AT19">
        <v>36</v>
      </c>
      <c r="AU19">
        <v>36</v>
      </c>
      <c r="AV19">
        <v>36</v>
      </c>
      <c r="AW19">
        <v>36</v>
      </c>
      <c r="AX19">
        <v>36</v>
      </c>
      <c r="AY19">
        <v>36</v>
      </c>
      <c r="AZ19">
        <v>36</v>
      </c>
      <c r="BB19">
        <v>36</v>
      </c>
      <c r="BC19">
        <v>36</v>
      </c>
      <c r="BD19">
        <v>36</v>
      </c>
      <c r="BE19">
        <v>36</v>
      </c>
      <c r="BF19">
        <v>36</v>
      </c>
      <c r="BG19">
        <v>36</v>
      </c>
      <c r="BH19">
        <v>36</v>
      </c>
      <c r="BI19">
        <v>36</v>
      </c>
      <c r="BJ19">
        <v>36</v>
      </c>
      <c r="BK19">
        <v>36</v>
      </c>
      <c r="BL19">
        <v>36</v>
      </c>
      <c r="BM19">
        <v>36</v>
      </c>
      <c r="BO19">
        <v>36</v>
      </c>
      <c r="BP19">
        <v>36</v>
      </c>
      <c r="BQ19">
        <v>36</v>
      </c>
      <c r="BR19">
        <v>36</v>
      </c>
      <c r="BS19">
        <v>36</v>
      </c>
      <c r="BT19">
        <v>36</v>
      </c>
      <c r="BU19">
        <v>36</v>
      </c>
      <c r="BV19">
        <v>36</v>
      </c>
      <c r="BW19">
        <v>36</v>
      </c>
      <c r="BX19">
        <v>36</v>
      </c>
      <c r="BY19">
        <v>36</v>
      </c>
      <c r="BZ19">
        <v>36</v>
      </c>
      <c r="CB19">
        <v>36</v>
      </c>
      <c r="CC19">
        <v>36</v>
      </c>
      <c r="CD19">
        <v>36</v>
      </c>
      <c r="CE19">
        <v>36</v>
      </c>
      <c r="CF19">
        <v>36</v>
      </c>
      <c r="CG19">
        <v>36</v>
      </c>
      <c r="CH19">
        <v>36</v>
      </c>
      <c r="CI19">
        <v>36</v>
      </c>
      <c r="CJ19">
        <v>36</v>
      </c>
      <c r="CK19">
        <v>36</v>
      </c>
      <c r="CL19">
        <v>36</v>
      </c>
      <c r="CM19">
        <v>36</v>
      </c>
      <c r="CO19">
        <v>36</v>
      </c>
      <c r="CP19">
        <v>36</v>
      </c>
      <c r="CQ19">
        <v>36</v>
      </c>
      <c r="CR19">
        <v>36</v>
      </c>
      <c r="CS19">
        <v>36</v>
      </c>
      <c r="CT19">
        <v>36</v>
      </c>
      <c r="CU19">
        <v>36</v>
      </c>
      <c r="CV19">
        <v>36</v>
      </c>
      <c r="CW19">
        <v>36</v>
      </c>
      <c r="CX19">
        <v>36</v>
      </c>
      <c r="CY19">
        <v>36</v>
      </c>
      <c r="CZ19">
        <v>36</v>
      </c>
      <c r="DB19">
        <v>36</v>
      </c>
      <c r="DC19">
        <v>36</v>
      </c>
      <c r="DD19">
        <v>36</v>
      </c>
      <c r="DE19">
        <v>36</v>
      </c>
      <c r="DF19">
        <v>36</v>
      </c>
      <c r="DG19">
        <v>36</v>
      </c>
      <c r="DH19">
        <v>36</v>
      </c>
      <c r="DI19">
        <v>36</v>
      </c>
      <c r="DJ19">
        <v>36</v>
      </c>
      <c r="DK19">
        <v>36</v>
      </c>
      <c r="DL19">
        <v>36</v>
      </c>
      <c r="DM19">
        <v>36</v>
      </c>
    </row>
    <row r="20" spans="1:137" ht="14.85" hidden="1" customHeight="1" outlineLevel="1">
      <c r="A20" s="13" t="s">
        <v>41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3</v>
      </c>
      <c r="AM20">
        <v>3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>
        <v>3</v>
      </c>
      <c r="AW20">
        <v>3</v>
      </c>
      <c r="AX20">
        <v>3</v>
      </c>
      <c r="AY20">
        <v>3</v>
      </c>
      <c r="AZ20">
        <v>3</v>
      </c>
      <c r="BB20">
        <v>3</v>
      </c>
      <c r="BC20">
        <v>3</v>
      </c>
      <c r="BD20">
        <v>3</v>
      </c>
      <c r="BE20">
        <v>3</v>
      </c>
      <c r="BF20">
        <v>3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3</v>
      </c>
      <c r="BM20">
        <v>3</v>
      </c>
      <c r="BO20">
        <v>3</v>
      </c>
      <c r="BP20">
        <v>3</v>
      </c>
      <c r="BQ20">
        <v>3</v>
      </c>
      <c r="BR20">
        <v>3</v>
      </c>
      <c r="BS20">
        <v>3</v>
      </c>
      <c r="BT20">
        <v>3</v>
      </c>
      <c r="BU20">
        <v>3</v>
      </c>
      <c r="BV20">
        <v>3</v>
      </c>
      <c r="BW20">
        <v>3</v>
      </c>
      <c r="BX20">
        <v>3</v>
      </c>
      <c r="BY20">
        <v>3</v>
      </c>
      <c r="BZ20">
        <v>3</v>
      </c>
      <c r="CB20">
        <v>3</v>
      </c>
      <c r="CC20">
        <v>3</v>
      </c>
      <c r="CD20">
        <v>3</v>
      </c>
      <c r="CE20">
        <v>3</v>
      </c>
      <c r="CF20">
        <v>3</v>
      </c>
      <c r="CG20">
        <v>3</v>
      </c>
      <c r="CH20">
        <v>3</v>
      </c>
      <c r="CI20">
        <v>3</v>
      </c>
      <c r="CJ20">
        <v>3</v>
      </c>
      <c r="CK20">
        <v>3</v>
      </c>
      <c r="CL20">
        <v>3</v>
      </c>
      <c r="CM20">
        <v>3</v>
      </c>
      <c r="CO20">
        <v>3</v>
      </c>
      <c r="CP20">
        <v>3</v>
      </c>
      <c r="CQ20">
        <v>3</v>
      </c>
      <c r="CR20">
        <v>3</v>
      </c>
      <c r="CS20">
        <v>3</v>
      </c>
      <c r="CT20">
        <v>3</v>
      </c>
      <c r="CU20">
        <v>3</v>
      </c>
      <c r="CV20">
        <v>3</v>
      </c>
      <c r="CW20">
        <v>3</v>
      </c>
      <c r="CX20">
        <v>3</v>
      </c>
      <c r="CY20">
        <v>3</v>
      </c>
      <c r="CZ20">
        <v>3</v>
      </c>
      <c r="DB20">
        <v>3</v>
      </c>
      <c r="DC20">
        <v>3</v>
      </c>
      <c r="DD20">
        <v>3</v>
      </c>
      <c r="DE20">
        <v>3</v>
      </c>
      <c r="DF20">
        <v>3</v>
      </c>
      <c r="DG20">
        <v>3</v>
      </c>
      <c r="DH20">
        <v>3</v>
      </c>
      <c r="DI20">
        <v>3</v>
      </c>
      <c r="DJ20">
        <v>3</v>
      </c>
      <c r="DK20">
        <v>3</v>
      </c>
      <c r="DL20">
        <v>3</v>
      </c>
      <c r="DM20">
        <v>3</v>
      </c>
    </row>
    <row r="21" spans="1:137" ht="14.85" hidden="1" customHeight="1" outlineLevel="1">
      <c r="A21" s="13" t="s">
        <v>42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6"/>
      <c r="AB21" s="16">
        <f>AB4*AB5*AB20/1000</f>
        <v>18.899999999999999</v>
      </c>
      <c r="AC21" s="16">
        <f t="shared" ref="AC21:AM21" si="15">AC4*AC5*AC20/1000</f>
        <v>18.899999999999999</v>
      </c>
      <c r="AD21" s="16">
        <f t="shared" si="15"/>
        <v>18.899999999999999</v>
      </c>
      <c r="AE21" s="16">
        <f t="shared" si="15"/>
        <v>18.899999999999999</v>
      </c>
      <c r="AF21" s="16">
        <f t="shared" si="15"/>
        <v>18.899999999999999</v>
      </c>
      <c r="AG21" s="16">
        <f t="shared" si="15"/>
        <v>18.899999999999999</v>
      </c>
      <c r="AH21" s="16">
        <f t="shared" si="15"/>
        <v>18.899999999999999</v>
      </c>
      <c r="AI21" s="16">
        <f t="shared" si="15"/>
        <v>18.899999999999999</v>
      </c>
      <c r="AJ21" s="16">
        <f t="shared" si="15"/>
        <v>18.899999999999999</v>
      </c>
      <c r="AK21" s="16">
        <f t="shared" si="15"/>
        <v>18.899999999999999</v>
      </c>
      <c r="AL21" s="16">
        <f t="shared" si="15"/>
        <v>18.899999999999999</v>
      </c>
      <c r="AM21" s="16">
        <f t="shared" si="15"/>
        <v>18.899999999999999</v>
      </c>
      <c r="AN21" s="16"/>
      <c r="AO21" s="16">
        <f>AO4*AO5*AO20/1000</f>
        <v>18.899999999999999</v>
      </c>
      <c r="AP21" s="16">
        <f t="shared" ref="AP21:AZ21" si="16">AP4*AP5*AP20/1000</f>
        <v>18.899999999999999</v>
      </c>
      <c r="AQ21" s="16">
        <f t="shared" si="16"/>
        <v>18.899999999999999</v>
      </c>
      <c r="AR21" s="16">
        <f t="shared" si="16"/>
        <v>18.899999999999999</v>
      </c>
      <c r="AS21" s="16">
        <f t="shared" si="16"/>
        <v>18.899999999999999</v>
      </c>
      <c r="AT21" s="16">
        <f t="shared" si="16"/>
        <v>18.899999999999999</v>
      </c>
      <c r="AU21" s="16">
        <f t="shared" si="16"/>
        <v>18.899999999999999</v>
      </c>
      <c r="AV21" s="16">
        <f t="shared" si="16"/>
        <v>18.899999999999999</v>
      </c>
      <c r="AW21" s="16">
        <f t="shared" si="16"/>
        <v>18.899999999999999</v>
      </c>
      <c r="AX21" s="16">
        <f t="shared" si="16"/>
        <v>18.899999999999999</v>
      </c>
      <c r="AY21" s="16">
        <f t="shared" si="16"/>
        <v>18.899999999999999</v>
      </c>
      <c r="AZ21" s="16">
        <f t="shared" si="16"/>
        <v>18.899999999999999</v>
      </c>
      <c r="BA21" s="16"/>
      <c r="BB21" s="16">
        <f>BB4*BB5*BB20/1000</f>
        <v>18.899999999999999</v>
      </c>
      <c r="BC21" s="16">
        <f t="shared" ref="BC21:BE21" si="17">BC4*BC5*BC20/1000</f>
        <v>18.899999999999999</v>
      </c>
      <c r="BD21" s="16">
        <f t="shared" si="17"/>
        <v>18.899999999999999</v>
      </c>
      <c r="BE21" s="16">
        <f t="shared" si="17"/>
        <v>18.899999999999999</v>
      </c>
      <c r="BF21" s="16">
        <f>BF4*BF5*BF20/1000</f>
        <v>18.899999999999999</v>
      </c>
      <c r="BG21" s="16">
        <f t="shared" ref="BG21:BM21" si="18">BG4*BG5*BG20/1000</f>
        <v>18.899999999999999</v>
      </c>
      <c r="BH21" s="16">
        <f t="shared" si="18"/>
        <v>18.899999999999999</v>
      </c>
      <c r="BI21" s="16">
        <f t="shared" si="18"/>
        <v>18.899999999999999</v>
      </c>
      <c r="BJ21" s="16">
        <f t="shared" si="18"/>
        <v>18.899999999999999</v>
      </c>
      <c r="BK21" s="16">
        <f t="shared" si="18"/>
        <v>18.899999999999999</v>
      </c>
      <c r="BL21" s="16">
        <f t="shared" si="18"/>
        <v>18.899999999999999</v>
      </c>
      <c r="BM21" s="16">
        <f t="shared" si="18"/>
        <v>18.899999999999999</v>
      </c>
      <c r="BN21" s="16"/>
      <c r="BO21" s="16">
        <f>BO4*BO5*BO20/1000</f>
        <v>18.899999999999999</v>
      </c>
      <c r="BP21" s="16">
        <f t="shared" ref="BP21:BZ21" si="19">BP4*BP5*BP20/1000</f>
        <v>18.899999999999999</v>
      </c>
      <c r="BQ21" s="16">
        <f t="shared" si="19"/>
        <v>18.899999999999999</v>
      </c>
      <c r="BR21" s="16">
        <f t="shared" si="19"/>
        <v>18.899999999999999</v>
      </c>
      <c r="BS21" s="16">
        <f t="shared" si="19"/>
        <v>18.899999999999999</v>
      </c>
      <c r="BT21" s="16">
        <f t="shared" si="19"/>
        <v>18.899999999999999</v>
      </c>
      <c r="BU21" s="16">
        <f t="shared" si="19"/>
        <v>18.899999999999999</v>
      </c>
      <c r="BV21" s="16">
        <f t="shared" si="19"/>
        <v>18.899999999999999</v>
      </c>
      <c r="BW21" s="16">
        <f t="shared" si="19"/>
        <v>18.899999999999999</v>
      </c>
      <c r="BX21" s="16">
        <f t="shared" si="19"/>
        <v>18.899999999999999</v>
      </c>
      <c r="BY21" s="16">
        <f t="shared" si="19"/>
        <v>18.899999999999999</v>
      </c>
      <c r="BZ21" s="16">
        <f t="shared" si="19"/>
        <v>18.899999999999999</v>
      </c>
      <c r="CA21" s="16"/>
      <c r="CB21" s="16">
        <f>CB4*CB5*CB20/1000</f>
        <v>18.899999999999999</v>
      </c>
      <c r="CC21" s="16">
        <f t="shared" ref="CC21:CM21" si="20">CC4*CC5*CC20/1000</f>
        <v>18.899999999999999</v>
      </c>
      <c r="CD21" s="16">
        <f t="shared" si="20"/>
        <v>18.899999999999999</v>
      </c>
      <c r="CE21" s="16">
        <f t="shared" si="20"/>
        <v>18.899999999999999</v>
      </c>
      <c r="CF21" s="16">
        <f t="shared" si="20"/>
        <v>18.899999999999999</v>
      </c>
      <c r="CG21" s="16">
        <f t="shared" si="20"/>
        <v>18.899999999999999</v>
      </c>
      <c r="CH21" s="16">
        <f t="shared" si="20"/>
        <v>18.899999999999999</v>
      </c>
      <c r="CI21" s="16">
        <f t="shared" si="20"/>
        <v>18.899999999999999</v>
      </c>
      <c r="CJ21" s="16">
        <f t="shared" si="20"/>
        <v>18.899999999999999</v>
      </c>
      <c r="CK21" s="16">
        <f t="shared" si="20"/>
        <v>18.899999999999999</v>
      </c>
      <c r="CL21" s="16">
        <f t="shared" si="20"/>
        <v>18.899999999999999</v>
      </c>
      <c r="CM21" s="16">
        <f t="shared" si="20"/>
        <v>18.899999999999999</v>
      </c>
      <c r="CN21" s="16"/>
      <c r="CO21" s="16">
        <f>CO4*CO5*CO20/1000</f>
        <v>18.899999999999999</v>
      </c>
      <c r="CP21" s="16">
        <f t="shared" ref="CP21:CZ21" si="21">CP4*CP5*CP20/1000</f>
        <v>18.899999999999999</v>
      </c>
      <c r="CQ21" s="16">
        <f t="shared" si="21"/>
        <v>18.899999999999999</v>
      </c>
      <c r="CR21" s="16">
        <f t="shared" si="21"/>
        <v>18.899999999999999</v>
      </c>
      <c r="CS21" s="16">
        <f t="shared" si="21"/>
        <v>18.899999999999999</v>
      </c>
      <c r="CT21" s="16">
        <f t="shared" si="21"/>
        <v>18.899999999999999</v>
      </c>
      <c r="CU21" s="16">
        <f t="shared" si="21"/>
        <v>18.899999999999999</v>
      </c>
      <c r="CV21" s="16">
        <f t="shared" si="21"/>
        <v>18.899999999999999</v>
      </c>
      <c r="CW21" s="16">
        <f t="shared" si="21"/>
        <v>18.899999999999999</v>
      </c>
      <c r="CX21" s="16">
        <f t="shared" si="21"/>
        <v>18.899999999999999</v>
      </c>
      <c r="CY21" s="16">
        <f t="shared" si="21"/>
        <v>18.899999999999999</v>
      </c>
      <c r="CZ21" s="16">
        <f t="shared" si="21"/>
        <v>18.899999999999999</v>
      </c>
      <c r="DA21" s="16"/>
      <c r="DB21" s="16">
        <f>DB4*DB5*DB20/1000</f>
        <v>18.899999999999999</v>
      </c>
      <c r="DC21" s="16">
        <f t="shared" ref="DC21:DM21" si="22">DC4*DC5*DC20/1000</f>
        <v>18.899999999999999</v>
      </c>
      <c r="DD21" s="16">
        <f t="shared" si="22"/>
        <v>18.899999999999999</v>
      </c>
      <c r="DE21" s="16">
        <f t="shared" si="22"/>
        <v>18.899999999999999</v>
      </c>
      <c r="DF21" s="16">
        <f t="shared" si="22"/>
        <v>18.899999999999999</v>
      </c>
      <c r="DG21" s="16">
        <f t="shared" si="22"/>
        <v>18.899999999999999</v>
      </c>
      <c r="DH21" s="16">
        <f t="shared" si="22"/>
        <v>18.899999999999999</v>
      </c>
      <c r="DI21" s="16">
        <f t="shared" si="22"/>
        <v>18.899999999999999</v>
      </c>
      <c r="DJ21" s="16">
        <f t="shared" si="22"/>
        <v>18.899999999999999</v>
      </c>
      <c r="DK21" s="16">
        <f t="shared" si="22"/>
        <v>18.899999999999999</v>
      </c>
      <c r="DL21" s="16">
        <f t="shared" si="22"/>
        <v>18.899999999999999</v>
      </c>
      <c r="DM21" s="16">
        <f t="shared" si="22"/>
        <v>18.899999999999999</v>
      </c>
      <c r="DN21" s="16"/>
      <c r="DR21" s="22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22"/>
    </row>
    <row r="22" spans="1:137" ht="14.85" hidden="1" customHeight="1" outlineLevel="1">
      <c r="A22" s="13" t="s">
        <v>47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21"/>
      <c r="AB22" s="21">
        <f>AB19/12</f>
        <v>3</v>
      </c>
      <c r="AC22" s="21">
        <f t="shared" ref="AC22:AM22" si="23">AC19/12</f>
        <v>3</v>
      </c>
      <c r="AD22" s="21">
        <f t="shared" si="23"/>
        <v>3</v>
      </c>
      <c r="AE22" s="21">
        <f t="shared" si="23"/>
        <v>3</v>
      </c>
      <c r="AF22" s="21">
        <f t="shared" si="23"/>
        <v>3</v>
      </c>
      <c r="AG22" s="21">
        <f t="shared" si="23"/>
        <v>3</v>
      </c>
      <c r="AH22" s="21">
        <f t="shared" si="23"/>
        <v>3</v>
      </c>
      <c r="AI22" s="21">
        <f t="shared" si="23"/>
        <v>3</v>
      </c>
      <c r="AJ22" s="21">
        <f t="shared" si="23"/>
        <v>3</v>
      </c>
      <c r="AK22" s="21">
        <f t="shared" si="23"/>
        <v>3</v>
      </c>
      <c r="AL22" s="21">
        <f t="shared" si="23"/>
        <v>3</v>
      </c>
      <c r="AM22" s="21">
        <f t="shared" si="23"/>
        <v>3</v>
      </c>
      <c r="AN22" s="21"/>
      <c r="AO22" s="21">
        <f>AO19/12</f>
        <v>3</v>
      </c>
      <c r="AP22" s="21">
        <f t="shared" ref="AP22:AZ22" si="24">AP19/12</f>
        <v>3</v>
      </c>
      <c r="AQ22" s="21">
        <f t="shared" si="24"/>
        <v>3</v>
      </c>
      <c r="AR22" s="21">
        <f t="shared" si="24"/>
        <v>3</v>
      </c>
      <c r="AS22" s="21">
        <f t="shared" si="24"/>
        <v>3</v>
      </c>
      <c r="AT22" s="21">
        <f t="shared" si="24"/>
        <v>3</v>
      </c>
      <c r="AU22" s="21">
        <f t="shared" si="24"/>
        <v>3</v>
      </c>
      <c r="AV22" s="21">
        <f t="shared" si="24"/>
        <v>3</v>
      </c>
      <c r="AW22" s="21">
        <f t="shared" si="24"/>
        <v>3</v>
      </c>
      <c r="AX22" s="21">
        <f t="shared" si="24"/>
        <v>3</v>
      </c>
      <c r="AY22" s="21">
        <f t="shared" si="24"/>
        <v>3</v>
      </c>
      <c r="AZ22" s="21">
        <f t="shared" si="24"/>
        <v>3</v>
      </c>
      <c r="BA22" s="21"/>
      <c r="BB22" s="21">
        <f>BB19/12</f>
        <v>3</v>
      </c>
      <c r="BC22" s="21">
        <f t="shared" ref="BC22:BM22" si="25">BC19/12</f>
        <v>3</v>
      </c>
      <c r="BD22" s="21">
        <f t="shared" si="25"/>
        <v>3</v>
      </c>
      <c r="BE22" s="21">
        <f t="shared" si="25"/>
        <v>3</v>
      </c>
      <c r="BF22" s="21">
        <f t="shared" si="25"/>
        <v>3</v>
      </c>
      <c r="BG22" s="21">
        <f t="shared" si="25"/>
        <v>3</v>
      </c>
      <c r="BH22" s="21">
        <f t="shared" si="25"/>
        <v>3</v>
      </c>
      <c r="BI22" s="21">
        <f t="shared" si="25"/>
        <v>3</v>
      </c>
      <c r="BJ22" s="21">
        <f t="shared" si="25"/>
        <v>3</v>
      </c>
      <c r="BK22" s="21">
        <f t="shared" si="25"/>
        <v>3</v>
      </c>
      <c r="BL22" s="21">
        <f t="shared" si="25"/>
        <v>3</v>
      </c>
      <c r="BM22" s="21">
        <f t="shared" si="25"/>
        <v>3</v>
      </c>
      <c r="BN22" s="21"/>
      <c r="BO22" s="21">
        <v>3.5</v>
      </c>
      <c r="BP22" s="21">
        <f t="shared" ref="BP22:BZ22" si="26">BP19/12</f>
        <v>3</v>
      </c>
      <c r="BQ22" s="21">
        <f t="shared" si="26"/>
        <v>3</v>
      </c>
      <c r="BR22" s="21">
        <f t="shared" si="26"/>
        <v>3</v>
      </c>
      <c r="BS22" s="21">
        <v>5</v>
      </c>
      <c r="BT22" s="21">
        <v>5</v>
      </c>
      <c r="BU22" s="21">
        <v>8</v>
      </c>
      <c r="BV22" s="21">
        <f t="shared" si="26"/>
        <v>3</v>
      </c>
      <c r="BW22" s="21">
        <f t="shared" si="26"/>
        <v>3</v>
      </c>
      <c r="BX22" s="21">
        <f t="shared" si="26"/>
        <v>3</v>
      </c>
      <c r="BY22" s="21">
        <v>5</v>
      </c>
      <c r="BZ22" s="21">
        <f t="shared" si="26"/>
        <v>3</v>
      </c>
      <c r="CA22" s="21"/>
      <c r="CB22" s="21">
        <f>CB19/12</f>
        <v>3</v>
      </c>
      <c r="CC22" s="21">
        <f t="shared" ref="CC22:CM22" si="27">CC19/12</f>
        <v>3</v>
      </c>
      <c r="CD22" s="21">
        <f t="shared" si="27"/>
        <v>3</v>
      </c>
      <c r="CE22" s="21">
        <f t="shared" si="27"/>
        <v>3</v>
      </c>
      <c r="CF22" s="21">
        <f t="shared" si="27"/>
        <v>3</v>
      </c>
      <c r="CG22" s="21">
        <f t="shared" si="27"/>
        <v>3</v>
      </c>
      <c r="CH22" s="21">
        <f t="shared" si="27"/>
        <v>3</v>
      </c>
      <c r="CI22" s="21">
        <f t="shared" si="27"/>
        <v>3</v>
      </c>
      <c r="CJ22" s="21">
        <f t="shared" si="27"/>
        <v>3</v>
      </c>
      <c r="CK22" s="21">
        <f t="shared" si="27"/>
        <v>3</v>
      </c>
      <c r="CL22" s="21">
        <f t="shared" si="27"/>
        <v>3</v>
      </c>
      <c r="CM22" s="21">
        <f t="shared" si="27"/>
        <v>3</v>
      </c>
      <c r="CN22" s="21"/>
      <c r="CO22" s="21">
        <f>CO19/12</f>
        <v>3</v>
      </c>
      <c r="CP22" s="21">
        <f t="shared" ref="CP22:CZ22" si="28">CP19/12</f>
        <v>3</v>
      </c>
      <c r="CQ22" s="21">
        <f t="shared" si="28"/>
        <v>3</v>
      </c>
      <c r="CR22" s="21">
        <f t="shared" si="28"/>
        <v>3</v>
      </c>
      <c r="CS22" s="21">
        <f t="shared" si="28"/>
        <v>3</v>
      </c>
      <c r="CT22" s="21">
        <f t="shared" si="28"/>
        <v>3</v>
      </c>
      <c r="CU22" s="21">
        <f t="shared" si="28"/>
        <v>3</v>
      </c>
      <c r="CV22" s="21">
        <f t="shared" si="28"/>
        <v>3</v>
      </c>
      <c r="CW22" s="21">
        <f t="shared" si="28"/>
        <v>3</v>
      </c>
      <c r="CX22" s="21">
        <f t="shared" si="28"/>
        <v>3</v>
      </c>
      <c r="CY22" s="21">
        <f t="shared" si="28"/>
        <v>3</v>
      </c>
      <c r="CZ22" s="21">
        <f t="shared" si="28"/>
        <v>3</v>
      </c>
      <c r="DA22" s="21"/>
      <c r="DB22" s="21">
        <f>DB19/12</f>
        <v>3</v>
      </c>
      <c r="DC22" s="21">
        <f t="shared" ref="DC22:DM22" si="29">DC19/12</f>
        <v>3</v>
      </c>
      <c r="DD22" s="21">
        <f t="shared" si="29"/>
        <v>3</v>
      </c>
      <c r="DE22" s="21">
        <f t="shared" si="29"/>
        <v>3</v>
      </c>
      <c r="DF22" s="21">
        <f t="shared" si="29"/>
        <v>3</v>
      </c>
      <c r="DG22" s="21">
        <f t="shared" si="29"/>
        <v>3</v>
      </c>
      <c r="DH22" s="21">
        <f t="shared" si="29"/>
        <v>3</v>
      </c>
      <c r="DI22" s="21">
        <f t="shared" si="29"/>
        <v>3</v>
      </c>
      <c r="DJ22" s="21">
        <f t="shared" si="29"/>
        <v>3</v>
      </c>
      <c r="DK22" s="21">
        <f t="shared" si="29"/>
        <v>3</v>
      </c>
      <c r="DL22" s="21">
        <f t="shared" si="29"/>
        <v>3</v>
      </c>
      <c r="DM22" s="21">
        <f t="shared" si="29"/>
        <v>3</v>
      </c>
      <c r="DN22" s="21"/>
      <c r="DR22" s="21"/>
      <c r="DS22" s="23">
        <f>SUM(AB22:AM22)</f>
        <v>36</v>
      </c>
      <c r="DT22" s="23"/>
      <c r="DU22" s="23">
        <f>SUM(AO22:AZ22)</f>
        <v>36</v>
      </c>
      <c r="DV22" s="21"/>
      <c r="DW22" s="23">
        <f>SUM(BB22:BM22)</f>
        <v>36</v>
      </c>
      <c r="DX22" s="21"/>
      <c r="DY22" s="23">
        <f>SUM(BO22:BZ22)</f>
        <v>47.5</v>
      </c>
      <c r="DZ22" s="21"/>
      <c r="EA22" s="23">
        <f>SUM(CB22:CM22)</f>
        <v>36</v>
      </c>
      <c r="EB22" s="21"/>
      <c r="EC22" s="23">
        <f>SUM(CD22:CP22)</f>
        <v>36</v>
      </c>
      <c r="ED22" s="21"/>
      <c r="EE22" s="23">
        <f>SUM(CF22:CR22)</f>
        <v>36</v>
      </c>
      <c r="EF22" s="21"/>
      <c r="EG22" s="21"/>
    </row>
    <row r="23" spans="1:137" ht="14.85" hidden="1" customHeight="1" outlineLevel="1">
      <c r="A23" s="15" t="s">
        <v>48</v>
      </c>
      <c r="AA23" s="19"/>
      <c r="AB23" s="19">
        <f>AB22*AB21</f>
        <v>56.699999999999996</v>
      </c>
      <c r="AC23" s="19">
        <f t="shared" ref="AC23:AM23" si="30">AC22*AC21</f>
        <v>56.699999999999996</v>
      </c>
      <c r="AD23" s="19">
        <f t="shared" si="30"/>
        <v>56.699999999999996</v>
      </c>
      <c r="AE23" s="19">
        <f t="shared" si="30"/>
        <v>56.699999999999996</v>
      </c>
      <c r="AF23" s="19">
        <f t="shared" si="30"/>
        <v>56.699999999999996</v>
      </c>
      <c r="AG23" s="19">
        <f t="shared" si="30"/>
        <v>56.699999999999996</v>
      </c>
      <c r="AH23" s="19">
        <f t="shared" si="30"/>
        <v>56.699999999999996</v>
      </c>
      <c r="AI23" s="19">
        <f t="shared" si="30"/>
        <v>56.699999999999996</v>
      </c>
      <c r="AJ23" s="19">
        <f t="shared" si="30"/>
        <v>56.699999999999996</v>
      </c>
      <c r="AK23" s="19">
        <f t="shared" si="30"/>
        <v>56.699999999999996</v>
      </c>
      <c r="AL23" s="19">
        <f t="shared" si="30"/>
        <v>56.699999999999996</v>
      </c>
      <c r="AM23" s="19">
        <f t="shared" si="30"/>
        <v>56.699999999999996</v>
      </c>
      <c r="AN23" s="19"/>
      <c r="AO23" s="19">
        <f>AO22*AO21</f>
        <v>56.699999999999996</v>
      </c>
      <c r="AP23" s="19">
        <f t="shared" ref="AP23:AZ23" si="31">AP22*AP21</f>
        <v>56.699999999999996</v>
      </c>
      <c r="AQ23" s="19">
        <f t="shared" si="31"/>
        <v>56.699999999999996</v>
      </c>
      <c r="AR23" s="19">
        <f t="shared" si="31"/>
        <v>56.699999999999996</v>
      </c>
      <c r="AS23" s="19">
        <f t="shared" si="31"/>
        <v>56.699999999999996</v>
      </c>
      <c r="AT23" s="19">
        <f t="shared" si="31"/>
        <v>56.699999999999996</v>
      </c>
      <c r="AU23" s="19">
        <f t="shared" si="31"/>
        <v>56.699999999999996</v>
      </c>
      <c r="AV23" s="19">
        <f t="shared" si="31"/>
        <v>56.699999999999996</v>
      </c>
      <c r="AW23" s="19">
        <f t="shared" si="31"/>
        <v>56.699999999999996</v>
      </c>
      <c r="AX23" s="19">
        <f t="shared" si="31"/>
        <v>56.699999999999996</v>
      </c>
      <c r="AY23" s="19">
        <f t="shared" si="31"/>
        <v>56.699999999999996</v>
      </c>
      <c r="AZ23" s="19">
        <f t="shared" si="31"/>
        <v>56.699999999999996</v>
      </c>
      <c r="BA23" s="19"/>
      <c r="BB23" s="19">
        <f>BB22*BB21</f>
        <v>56.699999999999996</v>
      </c>
      <c r="BC23" s="19">
        <f t="shared" ref="BC23:BM23" si="32">BC22*BC21</f>
        <v>56.699999999999996</v>
      </c>
      <c r="BD23" s="19">
        <f t="shared" si="32"/>
        <v>56.699999999999996</v>
      </c>
      <c r="BE23" s="19">
        <f t="shared" si="32"/>
        <v>56.699999999999996</v>
      </c>
      <c r="BF23" s="19">
        <f t="shared" si="32"/>
        <v>56.699999999999996</v>
      </c>
      <c r="BG23" s="19">
        <f t="shared" si="32"/>
        <v>56.699999999999996</v>
      </c>
      <c r="BH23" s="19">
        <f t="shared" si="32"/>
        <v>56.699999999999996</v>
      </c>
      <c r="BI23" s="19">
        <f t="shared" si="32"/>
        <v>56.699999999999996</v>
      </c>
      <c r="BJ23" s="19">
        <f t="shared" si="32"/>
        <v>56.699999999999996</v>
      </c>
      <c r="BK23" s="19">
        <f t="shared" si="32"/>
        <v>56.699999999999996</v>
      </c>
      <c r="BL23" s="19">
        <f t="shared" si="32"/>
        <v>56.699999999999996</v>
      </c>
      <c r="BM23" s="19">
        <f t="shared" si="32"/>
        <v>56.699999999999996</v>
      </c>
      <c r="BN23" s="19"/>
      <c r="BO23" s="19">
        <f>BO22*BO21</f>
        <v>66.149999999999991</v>
      </c>
      <c r="BP23" s="19">
        <f t="shared" ref="BP23:BZ23" si="33">BP22*BP21</f>
        <v>56.699999999999996</v>
      </c>
      <c r="BQ23" s="19">
        <f t="shared" si="33"/>
        <v>56.699999999999996</v>
      </c>
      <c r="BR23" s="19">
        <f t="shared" si="33"/>
        <v>56.699999999999996</v>
      </c>
      <c r="BS23" s="19">
        <f t="shared" si="33"/>
        <v>94.5</v>
      </c>
      <c r="BT23" s="19">
        <f t="shared" si="33"/>
        <v>94.5</v>
      </c>
      <c r="BU23" s="19">
        <f t="shared" si="33"/>
        <v>151.19999999999999</v>
      </c>
      <c r="BV23" s="19">
        <f t="shared" si="33"/>
        <v>56.699999999999996</v>
      </c>
      <c r="BW23" s="19">
        <f t="shared" si="33"/>
        <v>56.699999999999996</v>
      </c>
      <c r="BX23" s="19">
        <f t="shared" si="33"/>
        <v>56.699999999999996</v>
      </c>
      <c r="BY23" s="19">
        <f t="shared" si="33"/>
        <v>94.5</v>
      </c>
      <c r="BZ23" s="19">
        <f t="shared" si="33"/>
        <v>56.699999999999996</v>
      </c>
      <c r="CA23" s="19"/>
      <c r="CB23" s="19">
        <f>CB22*CB21</f>
        <v>56.699999999999996</v>
      </c>
      <c r="CC23" s="19">
        <f t="shared" ref="CC23:CM23" si="34">CC22*CC21</f>
        <v>56.699999999999996</v>
      </c>
      <c r="CD23" s="19">
        <f t="shared" si="34"/>
        <v>56.699999999999996</v>
      </c>
      <c r="CE23" s="19">
        <f t="shared" si="34"/>
        <v>56.699999999999996</v>
      </c>
      <c r="CF23" s="19">
        <f t="shared" si="34"/>
        <v>56.699999999999996</v>
      </c>
      <c r="CG23" s="19">
        <f t="shared" si="34"/>
        <v>56.699999999999996</v>
      </c>
      <c r="CH23" s="19">
        <f t="shared" si="34"/>
        <v>56.699999999999996</v>
      </c>
      <c r="CI23" s="19">
        <f t="shared" si="34"/>
        <v>56.699999999999996</v>
      </c>
      <c r="CJ23" s="19">
        <f t="shared" si="34"/>
        <v>56.699999999999996</v>
      </c>
      <c r="CK23" s="19">
        <f t="shared" si="34"/>
        <v>56.699999999999996</v>
      </c>
      <c r="CL23" s="19">
        <f t="shared" si="34"/>
        <v>56.699999999999996</v>
      </c>
      <c r="CM23" s="19">
        <f t="shared" si="34"/>
        <v>56.699999999999996</v>
      </c>
      <c r="CN23" s="19"/>
      <c r="CO23" s="19">
        <f>CO22*CO21</f>
        <v>56.699999999999996</v>
      </c>
      <c r="CP23" s="19">
        <f t="shared" ref="CP23:CZ23" si="35">CP22*CP21</f>
        <v>56.699999999999996</v>
      </c>
      <c r="CQ23" s="19">
        <f t="shared" si="35"/>
        <v>56.699999999999996</v>
      </c>
      <c r="CR23" s="19">
        <f t="shared" si="35"/>
        <v>56.699999999999996</v>
      </c>
      <c r="CS23" s="19">
        <f t="shared" si="35"/>
        <v>56.699999999999996</v>
      </c>
      <c r="CT23" s="19">
        <f t="shared" si="35"/>
        <v>56.699999999999996</v>
      </c>
      <c r="CU23" s="19">
        <f t="shared" si="35"/>
        <v>56.699999999999996</v>
      </c>
      <c r="CV23" s="19">
        <f t="shared" si="35"/>
        <v>56.699999999999996</v>
      </c>
      <c r="CW23" s="19">
        <f t="shared" si="35"/>
        <v>56.699999999999996</v>
      </c>
      <c r="CX23" s="19">
        <f t="shared" si="35"/>
        <v>56.699999999999996</v>
      </c>
      <c r="CY23" s="19">
        <f t="shared" si="35"/>
        <v>56.699999999999996</v>
      </c>
      <c r="CZ23" s="19">
        <f t="shared" si="35"/>
        <v>56.699999999999996</v>
      </c>
      <c r="DA23" s="19"/>
      <c r="DB23" s="19">
        <f>DB22*DB21</f>
        <v>56.699999999999996</v>
      </c>
      <c r="DC23" s="19">
        <f t="shared" ref="DC23:DM23" si="36">DC22*DC21</f>
        <v>56.699999999999996</v>
      </c>
      <c r="DD23" s="19">
        <f t="shared" si="36"/>
        <v>56.699999999999996</v>
      </c>
      <c r="DE23" s="19">
        <f t="shared" si="36"/>
        <v>56.699999999999996</v>
      </c>
      <c r="DF23" s="19">
        <f t="shared" si="36"/>
        <v>56.699999999999996</v>
      </c>
      <c r="DG23" s="19">
        <f t="shared" si="36"/>
        <v>56.699999999999996</v>
      </c>
      <c r="DH23" s="19">
        <f t="shared" si="36"/>
        <v>56.699999999999996</v>
      </c>
      <c r="DI23" s="19">
        <f t="shared" si="36"/>
        <v>56.699999999999996</v>
      </c>
      <c r="DJ23" s="19">
        <f t="shared" si="36"/>
        <v>56.699999999999996</v>
      </c>
      <c r="DK23" s="19">
        <f t="shared" si="36"/>
        <v>56.699999999999996</v>
      </c>
      <c r="DL23" s="19">
        <f t="shared" si="36"/>
        <v>56.699999999999996</v>
      </c>
      <c r="DM23" s="19">
        <f t="shared" si="36"/>
        <v>56.699999999999996</v>
      </c>
      <c r="DN23" s="19"/>
      <c r="DR23" s="19"/>
      <c r="DS23" s="23">
        <f>SUM(AB23:AM23)</f>
        <v>680.40000000000009</v>
      </c>
      <c r="DT23" s="23"/>
      <c r="DU23" s="23">
        <f>SUM(AO23:AZ23)</f>
        <v>680.40000000000009</v>
      </c>
      <c r="DV23" s="19"/>
      <c r="DW23" s="23">
        <f>SUM(BB23:BM23)</f>
        <v>680.40000000000009</v>
      </c>
      <c r="DX23" s="19"/>
      <c r="DY23" s="23">
        <f>SUM(BO23:BZ23)</f>
        <v>897.75000000000023</v>
      </c>
      <c r="DZ23" s="19"/>
      <c r="EA23" s="23">
        <f>SUM(CB23:CM23)</f>
        <v>680.40000000000009</v>
      </c>
      <c r="EB23" s="19"/>
      <c r="EC23" s="23">
        <f>SUM(CD23:CP23)</f>
        <v>680.40000000000009</v>
      </c>
      <c r="ED23" s="19"/>
      <c r="EE23" s="23">
        <f>SUM(CF23:CR23)</f>
        <v>680.40000000000009</v>
      </c>
      <c r="EF23" s="19"/>
      <c r="EG23" s="19"/>
    </row>
    <row r="24" spans="1:137" ht="14.85" hidden="1" customHeight="1" outlineLevel="1">
      <c r="A24" s="15"/>
      <c r="AA24" s="24"/>
      <c r="AB24" s="19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19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19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19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19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19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19"/>
      <c r="DC24" s="24"/>
      <c r="DD24" s="24"/>
      <c r="DE24" s="24"/>
      <c r="DF24" s="24"/>
      <c r="DG24" s="24"/>
      <c r="DH24" s="24"/>
      <c r="DI24" s="24"/>
      <c r="DJ24" s="24"/>
      <c r="DK24" s="24"/>
      <c r="DL24" s="24"/>
      <c r="DM24" s="24"/>
      <c r="DN24" s="24"/>
      <c r="DS24" s="24"/>
      <c r="DT24" s="24"/>
      <c r="DU24" s="24"/>
      <c r="DV24" s="24"/>
      <c r="DW24" s="24"/>
      <c r="DX24" s="24"/>
      <c r="DY24" s="24"/>
      <c r="DZ24" s="24"/>
      <c r="EA24" s="24"/>
      <c r="EC24" s="24"/>
      <c r="EE24" s="24"/>
    </row>
    <row r="25" spans="1:137" ht="14.85" hidden="1" customHeight="1" outlineLevel="1">
      <c r="A25" s="17" t="s">
        <v>50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4"/>
      <c r="AC25" s="24"/>
      <c r="AD25" s="24"/>
      <c r="AE25" s="24"/>
      <c r="AF25" s="24">
        <v>1</v>
      </c>
      <c r="AG25" s="24"/>
      <c r="AI25" s="24"/>
      <c r="AJ25" s="24"/>
      <c r="AK25" s="24">
        <v>1</v>
      </c>
      <c r="AL25" s="24"/>
      <c r="AM25" s="24"/>
      <c r="AN25" s="24"/>
      <c r="AP25" s="24"/>
      <c r="AQ25" s="24"/>
      <c r="AR25" s="24"/>
      <c r="AS25" s="24">
        <v>1</v>
      </c>
      <c r="AT25" s="24"/>
      <c r="AV25" s="24"/>
      <c r="AW25" s="24"/>
      <c r="AX25" s="24">
        <v>1</v>
      </c>
      <c r="AY25" s="24"/>
      <c r="AZ25" s="24"/>
      <c r="BA25" s="24"/>
      <c r="BC25" s="24"/>
      <c r="BD25" s="24"/>
      <c r="BE25" s="24"/>
      <c r="BF25" s="24">
        <v>1</v>
      </c>
      <c r="BG25" s="24"/>
      <c r="BI25" s="24"/>
      <c r="BJ25" s="24"/>
      <c r="BK25" s="24">
        <v>1</v>
      </c>
      <c r="BL25" s="24"/>
      <c r="BM25" s="24"/>
      <c r="BN25" s="24"/>
      <c r="BP25" s="24"/>
      <c r="BQ25" s="24"/>
      <c r="BR25" s="24"/>
      <c r="BS25" s="24">
        <v>1</v>
      </c>
      <c r="BT25" s="24">
        <v>1</v>
      </c>
      <c r="BU25" s="24">
        <v>1</v>
      </c>
      <c r="BV25" s="24"/>
      <c r="BW25" s="24"/>
      <c r="BX25" s="24">
        <v>1</v>
      </c>
      <c r="BY25" s="24">
        <v>1</v>
      </c>
      <c r="BZ25" s="24"/>
      <c r="CA25" s="24"/>
      <c r="CC25" s="24"/>
      <c r="CD25" s="24"/>
      <c r="CE25" s="24"/>
      <c r="CF25" s="24">
        <v>1</v>
      </c>
      <c r="CG25" s="24"/>
      <c r="CI25" s="24"/>
      <c r="CJ25" s="24"/>
      <c r="CK25" s="24">
        <v>1</v>
      </c>
      <c r="CL25" s="24"/>
      <c r="CM25" s="24"/>
      <c r="CN25" s="24"/>
      <c r="CP25" s="24"/>
      <c r="CQ25" s="24"/>
      <c r="CR25" s="24"/>
      <c r="CS25" s="24">
        <v>1</v>
      </c>
      <c r="CT25" s="24"/>
      <c r="CV25" s="24"/>
      <c r="CW25" s="24"/>
      <c r="CX25" s="24">
        <v>1</v>
      </c>
      <c r="CY25" s="24"/>
      <c r="CZ25" s="24"/>
      <c r="DA25" s="24"/>
      <c r="DC25" s="24"/>
      <c r="DD25" s="24"/>
      <c r="DE25" s="24"/>
      <c r="DF25" s="24">
        <v>1</v>
      </c>
      <c r="DG25" s="24"/>
      <c r="DI25" s="24"/>
      <c r="DJ25" s="24"/>
      <c r="DK25" s="24">
        <v>1</v>
      </c>
      <c r="DL25" s="24"/>
      <c r="DM25" s="24"/>
      <c r="DN25" s="24"/>
      <c r="DS25" s="24"/>
      <c r="DT25" s="24"/>
      <c r="DU25" s="24"/>
      <c r="DV25" s="24"/>
      <c r="DW25" s="24"/>
      <c r="DX25" s="24"/>
      <c r="DY25" s="24"/>
      <c r="DZ25" s="24"/>
      <c r="EA25" s="24"/>
      <c r="EC25" s="24"/>
      <c r="EE25" s="24"/>
    </row>
    <row r="26" spans="1:137" ht="14.85" hidden="1" customHeight="1" outlineLevel="1">
      <c r="A26" s="13" t="s">
        <v>41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24"/>
      <c r="AC26" s="24"/>
      <c r="AD26" s="24"/>
      <c r="AE26" s="24"/>
      <c r="AF26" s="24">
        <v>2</v>
      </c>
      <c r="AG26" s="24"/>
      <c r="AI26" s="24"/>
      <c r="AJ26" s="24"/>
      <c r="AK26" s="24">
        <v>2</v>
      </c>
      <c r="AL26" s="24"/>
      <c r="AM26" s="24"/>
      <c r="AN26" s="24"/>
      <c r="AP26" s="24"/>
      <c r="AQ26" s="24"/>
      <c r="AR26" s="24"/>
      <c r="AS26" s="24">
        <v>2</v>
      </c>
      <c r="AT26" s="24"/>
      <c r="AV26" s="24"/>
      <c r="AW26" s="24"/>
      <c r="AX26" s="24">
        <v>2</v>
      </c>
      <c r="AY26" s="24"/>
      <c r="AZ26" s="24"/>
      <c r="BA26" s="24"/>
      <c r="BC26" s="24"/>
      <c r="BD26" s="24"/>
      <c r="BE26" s="24"/>
      <c r="BF26" s="24">
        <v>2</v>
      </c>
      <c r="BG26" s="24"/>
      <c r="BI26" s="24"/>
      <c r="BJ26" s="24"/>
      <c r="BK26" s="24">
        <v>2</v>
      </c>
      <c r="BL26" s="24"/>
      <c r="BM26" s="24"/>
      <c r="BN26" s="24"/>
      <c r="BP26" s="24"/>
      <c r="BQ26" s="24"/>
      <c r="BR26" s="24"/>
      <c r="BS26" s="24">
        <v>2</v>
      </c>
      <c r="BT26" s="24">
        <v>2</v>
      </c>
      <c r="BU26" s="24">
        <v>2</v>
      </c>
      <c r="BV26" s="24"/>
      <c r="BW26" s="24"/>
      <c r="BX26" s="24">
        <v>2</v>
      </c>
      <c r="BY26" s="24">
        <v>2</v>
      </c>
      <c r="BZ26" s="24"/>
      <c r="CA26" s="24"/>
      <c r="CC26" s="24"/>
      <c r="CD26" s="24"/>
      <c r="CE26" s="24"/>
      <c r="CF26" s="24">
        <v>2</v>
      </c>
      <c r="CG26" s="24"/>
      <c r="CI26" s="24"/>
      <c r="CJ26" s="24"/>
      <c r="CK26" s="24">
        <v>2</v>
      </c>
      <c r="CL26" s="24"/>
      <c r="CM26" s="24"/>
      <c r="CN26" s="24"/>
      <c r="CP26" s="24"/>
      <c r="CQ26" s="24"/>
      <c r="CR26" s="24"/>
      <c r="CS26" s="24">
        <v>2</v>
      </c>
      <c r="CT26" s="24"/>
      <c r="CV26" s="24"/>
      <c r="CW26" s="24"/>
      <c r="CX26" s="24">
        <v>2</v>
      </c>
      <c r="CY26" s="24"/>
      <c r="CZ26" s="24"/>
      <c r="DA26" s="24"/>
      <c r="DC26" s="24"/>
      <c r="DD26" s="24"/>
      <c r="DE26" s="24"/>
      <c r="DF26" s="24">
        <v>2</v>
      </c>
      <c r="DG26" s="24"/>
      <c r="DI26" s="24"/>
      <c r="DJ26" s="24"/>
      <c r="DK26" s="24">
        <v>2</v>
      </c>
      <c r="DL26" s="24"/>
      <c r="DM26" s="24"/>
      <c r="DN26" s="24"/>
      <c r="DS26" s="24"/>
      <c r="DT26" s="24"/>
      <c r="DU26" s="24"/>
      <c r="DV26" s="24"/>
      <c r="DW26" s="24"/>
      <c r="DX26" s="24"/>
      <c r="DY26" s="24"/>
      <c r="DZ26" s="24"/>
      <c r="EA26" s="24"/>
      <c r="EC26" s="24"/>
      <c r="EE26" s="24"/>
    </row>
    <row r="27" spans="1:137" ht="14.85" hidden="1" customHeight="1" outlineLevel="1">
      <c r="A27" s="13" t="s">
        <v>42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24"/>
      <c r="AB27" s="16"/>
      <c r="AC27" s="24"/>
      <c r="AD27" s="24"/>
      <c r="AE27" s="24"/>
      <c r="AF27" s="16">
        <f>AF4*AF5*AF26/1000</f>
        <v>12.6</v>
      </c>
      <c r="AG27" s="24"/>
      <c r="AI27" s="24"/>
      <c r="AJ27" s="24"/>
      <c r="AK27" s="16">
        <f>AH4*AH5*AK26/1000</f>
        <v>12.6</v>
      </c>
      <c r="AL27" s="24"/>
      <c r="AM27" s="24"/>
      <c r="AN27" s="24"/>
      <c r="AO27" s="16"/>
      <c r="AP27" s="24"/>
      <c r="AQ27" s="24"/>
      <c r="AR27" s="24"/>
      <c r="AS27" s="16">
        <f>AS4*AS5*AS26/1000</f>
        <v>12.6</v>
      </c>
      <c r="AT27" s="24"/>
      <c r="AV27" s="24"/>
      <c r="AW27" s="24"/>
      <c r="AX27" s="16">
        <f>AU4*AU5*AX26/1000</f>
        <v>12.6</v>
      </c>
      <c r="AY27" s="24"/>
      <c r="AZ27" s="24"/>
      <c r="BA27" s="24"/>
      <c r="BB27" s="16"/>
      <c r="BC27" s="24"/>
      <c r="BD27" s="24"/>
      <c r="BE27" s="24"/>
      <c r="BF27" s="16">
        <f>BF4*BF5*BF26/1000</f>
        <v>12.6</v>
      </c>
      <c r="BG27" s="24"/>
      <c r="BI27" s="24"/>
      <c r="BJ27" s="24"/>
      <c r="BK27" s="16">
        <f>BH4*BH5*BK26/1000</f>
        <v>12.6</v>
      </c>
      <c r="BL27" s="24"/>
      <c r="BM27" s="24"/>
      <c r="BN27" s="24"/>
      <c r="BO27" s="16"/>
      <c r="BP27" s="24"/>
      <c r="BQ27" s="24"/>
      <c r="BR27" s="24"/>
      <c r="BS27" s="16">
        <f>BS4*BS5*BS26*BS28/1000</f>
        <v>75.599999999999994</v>
      </c>
      <c r="BT27" s="16">
        <f>BT4*BT5*BT26*BT28/1000</f>
        <v>75.599999999999994</v>
      </c>
      <c r="BU27" s="16">
        <f>BU4*BU5*BU26*BU28/1000</f>
        <v>75.599999999999994</v>
      </c>
      <c r="BV27" s="24"/>
      <c r="BW27" s="24"/>
      <c r="BX27" s="16">
        <f>BU4*BU5*BX26/1000</f>
        <v>12.6</v>
      </c>
      <c r="BY27" s="16">
        <f>BY4*BY5*BY26*BY28/1000</f>
        <v>75.599999999999994</v>
      </c>
      <c r="BZ27" s="24"/>
      <c r="CA27" s="24"/>
      <c r="CB27" s="16"/>
      <c r="CC27" s="24"/>
      <c r="CD27" s="24"/>
      <c r="CE27" s="24"/>
      <c r="CF27" s="16">
        <f>CF4*CF5*CF26/1000</f>
        <v>12.6</v>
      </c>
      <c r="CG27" s="24"/>
      <c r="CI27" s="24"/>
      <c r="CJ27" s="24"/>
      <c r="CK27" s="16">
        <f>CH4*CH5*CK26/1000</f>
        <v>12.6</v>
      </c>
      <c r="CL27" s="24"/>
      <c r="CM27" s="24"/>
      <c r="CN27" s="24"/>
      <c r="CO27" s="16"/>
      <c r="CP27" s="24"/>
      <c r="CQ27" s="24"/>
      <c r="CR27" s="24"/>
      <c r="CS27" s="16">
        <f>CS4*CS5*CS26/1000</f>
        <v>12.6</v>
      </c>
      <c r="CT27" s="24"/>
      <c r="CV27" s="24"/>
      <c r="CW27" s="24"/>
      <c r="CX27" s="16">
        <f>CU4*CU5*CX26/1000</f>
        <v>12.6</v>
      </c>
      <c r="CY27" s="24"/>
      <c r="CZ27" s="24"/>
      <c r="DA27" s="24"/>
      <c r="DB27" s="16"/>
      <c r="DC27" s="24"/>
      <c r="DD27" s="24"/>
      <c r="DE27" s="24"/>
      <c r="DF27" s="16">
        <f>DF4*DF5*DF26/1000</f>
        <v>12.6</v>
      </c>
      <c r="DG27" s="24"/>
      <c r="DI27" s="24"/>
      <c r="DJ27" s="24"/>
      <c r="DK27" s="16">
        <f>DH4*DH5*DK26/1000</f>
        <v>12.6</v>
      </c>
      <c r="DL27" s="24"/>
      <c r="DM27" s="24"/>
      <c r="DN27" s="24"/>
      <c r="DS27" s="23"/>
      <c r="DT27" s="23"/>
      <c r="DU27" s="23"/>
      <c r="DV27" s="24"/>
      <c r="DW27" s="23"/>
      <c r="DX27" s="24"/>
      <c r="DY27" s="23"/>
      <c r="DZ27" s="24"/>
      <c r="EA27" s="23"/>
      <c r="EC27" s="23"/>
      <c r="EE27" s="23"/>
    </row>
    <row r="28" spans="1:137" ht="14.85" hidden="1" customHeight="1" outlineLevel="1">
      <c r="A28" s="13" t="s">
        <v>47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B28" s="21"/>
      <c r="AF28" s="16"/>
      <c r="AK28" s="16"/>
      <c r="AO28" s="21"/>
      <c r="AS28" s="16"/>
      <c r="AX28" s="16"/>
      <c r="BB28" s="21"/>
      <c r="BF28" s="16"/>
      <c r="BK28" s="16"/>
      <c r="BO28" s="21"/>
      <c r="BS28" s="16">
        <v>6</v>
      </c>
      <c r="BT28" s="16">
        <v>6</v>
      </c>
      <c r="BU28" s="16">
        <v>6</v>
      </c>
      <c r="BX28" s="16"/>
      <c r="BY28" s="16">
        <v>6</v>
      </c>
      <c r="CB28" s="21"/>
      <c r="CF28" s="16"/>
      <c r="CK28" s="16"/>
      <c r="CO28" s="21"/>
      <c r="CS28" s="16"/>
      <c r="CX28" s="16"/>
      <c r="DB28" s="21"/>
      <c r="DF28" s="16"/>
      <c r="DK28" s="16"/>
      <c r="DS28" s="23">
        <f>SUM(AB28:AM28)</f>
        <v>0</v>
      </c>
      <c r="DT28" s="23"/>
      <c r="DU28" s="23">
        <f>SUM(AO28:AZ28)</f>
        <v>0</v>
      </c>
      <c r="DW28" s="23">
        <f>SUM(BB28:BM28)</f>
        <v>0</v>
      </c>
      <c r="DY28" s="23">
        <f>SUM(BO28:BZ28)</f>
        <v>24</v>
      </c>
      <c r="EA28" s="23">
        <f>SUM(CB28:CM28)</f>
        <v>0</v>
      </c>
      <c r="EC28" s="23">
        <f>SUM(CD28:CP28)</f>
        <v>0</v>
      </c>
      <c r="EE28" s="23">
        <f>SUM(CF28:CR28)</f>
        <v>0</v>
      </c>
    </row>
    <row r="29" spans="1:137" ht="14.85" hidden="1" customHeight="1" outlineLevel="1">
      <c r="A29" s="15" t="s">
        <v>48</v>
      </c>
      <c r="AB29" s="21"/>
      <c r="AF29" s="16">
        <f>AF27</f>
        <v>12.6</v>
      </c>
      <c r="AK29" s="19">
        <f>AK27</f>
        <v>12.6</v>
      </c>
      <c r="AO29" s="21"/>
      <c r="AS29" s="16">
        <f>AS27</f>
        <v>12.6</v>
      </c>
      <c r="AX29" s="19">
        <f>AX27</f>
        <v>12.6</v>
      </c>
      <c r="BB29" s="21"/>
      <c r="BF29" s="16">
        <f>BF27</f>
        <v>12.6</v>
      </c>
      <c r="BK29" s="19">
        <f>BK27</f>
        <v>12.6</v>
      </c>
      <c r="BO29" s="21"/>
      <c r="BS29" s="16">
        <f>BS27</f>
        <v>75.599999999999994</v>
      </c>
      <c r="BT29" s="16">
        <f>BT27</f>
        <v>75.599999999999994</v>
      </c>
      <c r="BU29" s="16">
        <f>BU27</f>
        <v>75.599999999999994</v>
      </c>
      <c r="BX29" s="19">
        <f>BX27</f>
        <v>12.6</v>
      </c>
      <c r="BY29" s="16">
        <f>BY27</f>
        <v>75.599999999999994</v>
      </c>
      <c r="CB29" s="21"/>
      <c r="CF29" s="16">
        <f>CF27</f>
        <v>12.6</v>
      </c>
      <c r="CK29" s="19">
        <f>CK27</f>
        <v>12.6</v>
      </c>
      <c r="CO29" s="21"/>
      <c r="CS29" s="16">
        <f>CS27</f>
        <v>12.6</v>
      </c>
      <c r="CX29" s="19">
        <f>CX27</f>
        <v>12.6</v>
      </c>
      <c r="DB29" s="21"/>
      <c r="DF29" s="16">
        <f>DF27</f>
        <v>12.6</v>
      </c>
      <c r="DK29" s="19">
        <f>DK27</f>
        <v>12.6</v>
      </c>
      <c r="DS29" s="23">
        <f>SUM(AB29:AM29)</f>
        <v>25.2</v>
      </c>
      <c r="DT29" s="23"/>
      <c r="DU29" s="23">
        <f>SUM(AO29:AZ29)</f>
        <v>25.2</v>
      </c>
      <c r="DW29" s="23">
        <f>SUM(BB29:BM29)</f>
        <v>25.2</v>
      </c>
      <c r="DY29" s="23">
        <f>SUM(BO29:BZ29)</f>
        <v>315</v>
      </c>
      <c r="EA29" s="23">
        <f>SUM(CB29:CM29)</f>
        <v>25.2</v>
      </c>
      <c r="EC29" s="23">
        <f>SUM(CD29:CP29)</f>
        <v>25.2</v>
      </c>
      <c r="EE29" s="23">
        <f>SUM(CF29:CR29)</f>
        <v>25.2</v>
      </c>
    </row>
    <row r="30" spans="1:137" ht="14.85" hidden="1" customHeight="1" outlineLevel="1">
      <c r="A30" s="15"/>
      <c r="AB30" s="21"/>
      <c r="AF30" s="16"/>
      <c r="AK30" s="19"/>
      <c r="AO30" s="21"/>
      <c r="AS30" s="16"/>
      <c r="AX30" s="19"/>
      <c r="BB30" s="21"/>
      <c r="BF30" s="16"/>
      <c r="BK30" s="19"/>
      <c r="BO30" s="21"/>
      <c r="BS30" s="16"/>
      <c r="BX30" s="19"/>
      <c r="CB30" s="21"/>
      <c r="CF30" s="16"/>
      <c r="CK30" s="19"/>
      <c r="CO30" s="21"/>
      <c r="CS30" s="16"/>
      <c r="CX30" s="19"/>
      <c r="DB30" s="21"/>
      <c r="DF30" s="16"/>
      <c r="DK30" s="19"/>
      <c r="DS30" s="23"/>
      <c r="DT30" s="23"/>
      <c r="DU30" s="23"/>
      <c r="DW30" s="23"/>
      <c r="DY30" s="23"/>
      <c r="EA30" s="23"/>
      <c r="EC30" s="23"/>
      <c r="EE30" s="23"/>
    </row>
    <row r="31" spans="1:137" ht="14.85" hidden="1" customHeight="1" outlineLevel="1">
      <c r="A31" s="17" t="s">
        <v>51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B31" s="21"/>
      <c r="AC31">
        <v>200</v>
      </c>
      <c r="AF31" s="16"/>
      <c r="AH31">
        <v>200</v>
      </c>
      <c r="AK31" s="19">
        <v>200</v>
      </c>
      <c r="AM31">
        <v>200</v>
      </c>
      <c r="AO31" s="21"/>
      <c r="AP31">
        <v>200</v>
      </c>
      <c r="AS31" s="16"/>
      <c r="AU31">
        <v>400</v>
      </c>
      <c r="AX31" s="19">
        <v>200</v>
      </c>
      <c r="AY31">
        <v>150</v>
      </c>
      <c r="AZ31">
        <v>200</v>
      </c>
      <c r="BB31" s="21"/>
      <c r="BC31">
        <v>200</v>
      </c>
      <c r="BF31" s="16"/>
      <c r="BH31">
        <v>200</v>
      </c>
      <c r="BI31">
        <v>200</v>
      </c>
      <c r="BK31">
        <v>200</v>
      </c>
      <c r="BL31">
        <v>200</v>
      </c>
      <c r="BO31" s="21"/>
      <c r="BP31">
        <v>200</v>
      </c>
      <c r="BR31">
        <v>200</v>
      </c>
      <c r="BS31" s="16"/>
      <c r="BV31">
        <v>200</v>
      </c>
      <c r="BX31" s="19">
        <v>200</v>
      </c>
      <c r="BZ31">
        <v>200</v>
      </c>
      <c r="CB31" s="21"/>
      <c r="CC31">
        <v>200</v>
      </c>
      <c r="CF31" s="16"/>
      <c r="CH31">
        <v>200</v>
      </c>
      <c r="CK31" s="19">
        <v>200</v>
      </c>
      <c r="CM31">
        <v>200</v>
      </c>
      <c r="CO31" s="21"/>
      <c r="CP31">
        <v>200</v>
      </c>
      <c r="CS31" s="16"/>
      <c r="CU31">
        <v>150</v>
      </c>
      <c r="CX31" s="19"/>
      <c r="CZ31">
        <v>100</v>
      </c>
      <c r="DB31" s="21"/>
      <c r="DC31">
        <v>100</v>
      </c>
      <c r="DF31" s="16"/>
      <c r="DH31">
        <v>100</v>
      </c>
      <c r="DK31" s="19">
        <v>100</v>
      </c>
      <c r="DS31" s="23">
        <f>SUM(AB31:AM31)</f>
        <v>800</v>
      </c>
      <c r="DT31" s="23"/>
      <c r="DU31" s="23">
        <f>SUM(AO31:AZ31)</f>
        <v>1150</v>
      </c>
      <c r="DW31" s="23">
        <f>SUM(BB31:BM31)</f>
        <v>1000</v>
      </c>
      <c r="DY31" s="23">
        <f>SUM(BO31:BZ31)</f>
        <v>1000</v>
      </c>
      <c r="EA31" s="23">
        <f>SUM(CB31:CM31)</f>
        <v>800</v>
      </c>
      <c r="EC31" s="23">
        <f>SUM(CD31:CP31)</f>
        <v>800</v>
      </c>
      <c r="EE31" s="23">
        <f>SUM(CF31:CR31)</f>
        <v>800</v>
      </c>
    </row>
    <row r="32" spans="1:137" ht="14.85" hidden="1" customHeight="1" outlineLevel="1">
      <c r="A32" s="15"/>
      <c r="AB32" s="21"/>
      <c r="AF32" s="16"/>
      <c r="AK32" s="19"/>
      <c r="AO32" s="21"/>
      <c r="AS32" s="16"/>
      <c r="AX32" s="19"/>
      <c r="BB32" s="21"/>
      <c r="BF32" s="16"/>
      <c r="BK32" s="19"/>
      <c r="BO32" s="21"/>
      <c r="BS32" s="16"/>
      <c r="BX32" s="19"/>
      <c r="CB32" s="21"/>
      <c r="CF32" s="16"/>
      <c r="CK32" s="19"/>
      <c r="CO32" s="21"/>
      <c r="CS32" s="16"/>
      <c r="CX32" s="19"/>
      <c r="DB32" s="21"/>
      <c r="DF32" s="16"/>
      <c r="DK32" s="19"/>
      <c r="DS32" s="23"/>
      <c r="DT32" s="23"/>
      <c r="DU32" s="23"/>
      <c r="DW32" s="23"/>
      <c r="DY32" s="23"/>
      <c r="EA32" s="23"/>
      <c r="EC32" s="23"/>
      <c r="EE32" s="23"/>
    </row>
    <row r="33" spans="1:137" ht="14.85" hidden="1" customHeight="1" outlineLevel="1">
      <c r="A33" s="15"/>
      <c r="AB33" s="21"/>
      <c r="AF33" s="16"/>
    </row>
    <row r="34" spans="1:137" collapsed="1">
      <c r="A34" s="25" t="s">
        <v>52</v>
      </c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19"/>
      <c r="AB34" s="19">
        <f t="shared" ref="AB34:CM34" si="37">SUM(AB11+AB17+AB23+AB29+AB31)</f>
        <v>88.199999999999989</v>
      </c>
      <c r="AC34" s="19">
        <f t="shared" si="37"/>
        <v>288.2</v>
      </c>
      <c r="AD34" s="19">
        <f t="shared" si="37"/>
        <v>718.2</v>
      </c>
      <c r="AE34" s="19">
        <f t="shared" si="37"/>
        <v>718.2</v>
      </c>
      <c r="AF34" s="19">
        <f t="shared" si="37"/>
        <v>100.79999999999998</v>
      </c>
      <c r="AG34" s="19">
        <f t="shared" si="37"/>
        <v>88.199999999999989</v>
      </c>
      <c r="AH34" s="19">
        <f t="shared" si="37"/>
        <v>288.2</v>
      </c>
      <c r="AI34" s="19">
        <f t="shared" si="37"/>
        <v>718.2</v>
      </c>
      <c r="AJ34" s="19">
        <f t="shared" si="37"/>
        <v>718.2</v>
      </c>
      <c r="AK34" s="19">
        <f t="shared" si="37"/>
        <v>300.79999999999995</v>
      </c>
      <c r="AL34" s="19">
        <f t="shared" si="37"/>
        <v>88.199999999999989</v>
      </c>
      <c r="AM34" s="19">
        <f t="shared" si="37"/>
        <v>288.2</v>
      </c>
      <c r="AN34" s="19"/>
      <c r="AO34" s="19">
        <f t="shared" si="37"/>
        <v>88.199999999999989</v>
      </c>
      <c r="AP34" s="19">
        <f t="shared" si="37"/>
        <v>288.2</v>
      </c>
      <c r="AQ34" s="19">
        <f t="shared" si="37"/>
        <v>718.2</v>
      </c>
      <c r="AR34" s="19">
        <f t="shared" si="37"/>
        <v>718.2</v>
      </c>
      <c r="AS34" s="19">
        <f t="shared" si="37"/>
        <v>100.79999999999998</v>
      </c>
      <c r="AT34" s="19">
        <f t="shared" si="37"/>
        <v>88.199999999999989</v>
      </c>
      <c r="AU34" s="19">
        <f t="shared" si="37"/>
        <v>488.2</v>
      </c>
      <c r="AV34" s="19">
        <f t="shared" si="37"/>
        <v>718.2</v>
      </c>
      <c r="AW34" s="19">
        <f t="shared" si="37"/>
        <v>718.2</v>
      </c>
      <c r="AX34" s="19">
        <f t="shared" si="37"/>
        <v>300.79999999999995</v>
      </c>
      <c r="AY34" s="19">
        <f t="shared" si="37"/>
        <v>238.2</v>
      </c>
      <c r="AZ34" s="19">
        <f>SUM(AZ11+AZ17+AZ23+AZ29+AZ31)</f>
        <v>288.2</v>
      </c>
      <c r="BA34" s="19"/>
      <c r="BB34" s="19">
        <f t="shared" si="37"/>
        <v>88.199999999999989</v>
      </c>
      <c r="BC34" s="19">
        <f t="shared" si="37"/>
        <v>288.2</v>
      </c>
      <c r="BD34" s="19">
        <f>SUM(BD11+BD17+BD23+BD29+BD31)</f>
        <v>718.2</v>
      </c>
      <c r="BE34" s="19">
        <f t="shared" si="37"/>
        <v>718.2</v>
      </c>
      <c r="BF34" s="19">
        <f t="shared" si="37"/>
        <v>100.79999999999998</v>
      </c>
      <c r="BG34" s="19">
        <f t="shared" si="37"/>
        <v>88.199999999999989</v>
      </c>
      <c r="BH34" s="19">
        <f t="shared" si="37"/>
        <v>288.2</v>
      </c>
      <c r="BI34" s="19">
        <f t="shared" si="37"/>
        <v>288.2</v>
      </c>
      <c r="BJ34" s="19">
        <f t="shared" si="37"/>
        <v>617.40000000000009</v>
      </c>
      <c r="BK34" s="19">
        <f t="shared" si="37"/>
        <v>300.79999999999995</v>
      </c>
      <c r="BL34" s="19">
        <f t="shared" si="37"/>
        <v>288.2</v>
      </c>
      <c r="BM34" s="19">
        <f t="shared" si="37"/>
        <v>617.40000000000009</v>
      </c>
      <c r="BN34" s="19"/>
      <c r="BO34" s="19">
        <f t="shared" si="37"/>
        <v>97.649999999999991</v>
      </c>
      <c r="BP34" s="19">
        <f t="shared" si="37"/>
        <v>288.2</v>
      </c>
      <c r="BQ34" s="19">
        <f t="shared" si="37"/>
        <v>718.2</v>
      </c>
      <c r="BR34" s="19">
        <f t="shared" si="37"/>
        <v>918.2</v>
      </c>
      <c r="BS34" s="19">
        <f t="shared" si="37"/>
        <v>201.6</v>
      </c>
      <c r="BT34" s="19">
        <f t="shared" si="37"/>
        <v>201.6</v>
      </c>
      <c r="BU34" s="19">
        <f t="shared" si="37"/>
        <v>258.29999999999995</v>
      </c>
      <c r="BV34" s="19">
        <f t="shared" si="37"/>
        <v>918.2</v>
      </c>
      <c r="BW34" s="19">
        <f t="shared" si="37"/>
        <v>718.2</v>
      </c>
      <c r="BX34" s="19">
        <f t="shared" si="37"/>
        <v>300.79999999999995</v>
      </c>
      <c r="BY34" s="19">
        <f t="shared" si="37"/>
        <v>201.6</v>
      </c>
      <c r="BZ34" s="19">
        <f t="shared" si="37"/>
        <v>288.2</v>
      </c>
      <c r="CA34" s="19"/>
      <c r="CB34" s="19">
        <f t="shared" si="37"/>
        <v>88.199999999999989</v>
      </c>
      <c r="CC34" s="19">
        <f t="shared" si="37"/>
        <v>288.2</v>
      </c>
      <c r="CD34" s="19">
        <f t="shared" si="37"/>
        <v>718.2</v>
      </c>
      <c r="CE34" s="19">
        <f t="shared" si="37"/>
        <v>718.2</v>
      </c>
      <c r="CF34" s="19">
        <f t="shared" si="37"/>
        <v>100.79999999999998</v>
      </c>
      <c r="CG34" s="19">
        <f t="shared" si="37"/>
        <v>88.199999999999989</v>
      </c>
      <c r="CH34" s="19">
        <f t="shared" si="37"/>
        <v>288.2</v>
      </c>
      <c r="CI34" s="19">
        <f t="shared" si="37"/>
        <v>718.2</v>
      </c>
      <c r="CJ34" s="19">
        <f t="shared" si="37"/>
        <v>718.2</v>
      </c>
      <c r="CK34" s="19">
        <f t="shared" si="37"/>
        <v>300.79999999999995</v>
      </c>
      <c r="CL34" s="19">
        <f t="shared" si="37"/>
        <v>88.199999999999989</v>
      </c>
      <c r="CM34" s="19">
        <f t="shared" si="37"/>
        <v>288.2</v>
      </c>
      <c r="CN34" s="19"/>
      <c r="CO34" s="19">
        <f t="shared" ref="CO34:CZ34" si="38">SUM(CO11+CO17+CO23+CO29+CO31)</f>
        <v>88.199999999999989</v>
      </c>
      <c r="CP34" s="19">
        <f t="shared" si="38"/>
        <v>288.2</v>
      </c>
      <c r="CQ34" s="19">
        <f t="shared" si="38"/>
        <v>718.2</v>
      </c>
      <c r="CR34" s="19">
        <f t="shared" si="38"/>
        <v>718.2</v>
      </c>
      <c r="CS34" s="19">
        <f t="shared" si="38"/>
        <v>100.79999999999998</v>
      </c>
      <c r="CT34" s="19">
        <f t="shared" si="38"/>
        <v>88.199999999999989</v>
      </c>
      <c r="CU34" s="19">
        <f t="shared" si="38"/>
        <v>238.2</v>
      </c>
      <c r="CV34" s="19">
        <f t="shared" si="38"/>
        <v>718.2</v>
      </c>
      <c r="CW34" s="19">
        <f t="shared" si="38"/>
        <v>88.199999999999989</v>
      </c>
      <c r="CX34" s="19">
        <f t="shared" si="38"/>
        <v>100.79999999999998</v>
      </c>
      <c r="CY34" s="19">
        <f t="shared" si="38"/>
        <v>88.199999999999989</v>
      </c>
      <c r="CZ34" s="19">
        <f t="shared" si="38"/>
        <v>188.2</v>
      </c>
      <c r="DA34" s="19"/>
      <c r="DB34" s="19">
        <f t="shared" ref="DB34:DM34" si="39">SUM(DB11+DB17+DB23+DB29+DB31)</f>
        <v>88.199999999999989</v>
      </c>
      <c r="DC34" s="19">
        <f t="shared" si="39"/>
        <v>188.2</v>
      </c>
      <c r="DD34" s="19">
        <f t="shared" si="39"/>
        <v>718.2</v>
      </c>
      <c r="DE34" s="19">
        <f t="shared" si="39"/>
        <v>88.199999999999989</v>
      </c>
      <c r="DF34" s="19">
        <f t="shared" si="39"/>
        <v>100.79999999999998</v>
      </c>
      <c r="DG34" s="19">
        <f t="shared" si="39"/>
        <v>88.199999999999989</v>
      </c>
      <c r="DH34" s="19">
        <f t="shared" si="39"/>
        <v>188.2</v>
      </c>
      <c r="DI34" s="19">
        <f t="shared" si="39"/>
        <v>88.199999999999989</v>
      </c>
      <c r="DJ34" s="19">
        <f t="shared" si="39"/>
        <v>88.199999999999989</v>
      </c>
      <c r="DK34" s="19">
        <f t="shared" si="39"/>
        <v>200.79999999999998</v>
      </c>
      <c r="DL34" s="19">
        <f t="shared" si="39"/>
        <v>88.199999999999989</v>
      </c>
      <c r="DM34" s="19">
        <f t="shared" si="39"/>
        <v>88.199999999999989</v>
      </c>
      <c r="DN34" s="19"/>
      <c r="DR34" s="27"/>
      <c r="DS34" s="19">
        <f>SUM(DS11+DS17+DS23+DS29+DS31)</f>
        <v>4403.6000000000004</v>
      </c>
      <c r="DT34" s="19"/>
      <c r="DU34" s="19">
        <f>SUM(DU11+DU17+DU23+DU29+DU31)</f>
        <v>4753.6000000000004</v>
      </c>
      <c r="DV34" s="28">
        <f>IFERROR(DU34/DS34*100,0)</f>
        <v>107.94804251067309</v>
      </c>
      <c r="DW34" s="19">
        <f>SUM(DW11+DW17+DW23+DW29+DW31)</f>
        <v>4402</v>
      </c>
      <c r="DX34" s="28">
        <f>IFERROR(DW34/DU34*100,0)</f>
        <v>92.603500504880515</v>
      </c>
      <c r="DY34" s="19">
        <f>SUM(DY11+DY17+DY23+DY29+DY31)</f>
        <v>5110.75</v>
      </c>
      <c r="DZ34" s="28">
        <f>IFERROR(DY34/DW34*100,0)</f>
        <v>116.10063607451157</v>
      </c>
      <c r="EA34" s="19">
        <f>SUM(EA11+EA17+EA23+EA29+EA31)</f>
        <v>4403.6000000000004</v>
      </c>
      <c r="EB34" s="28">
        <f>IFERROR(EA34/DY34*100,0)</f>
        <v>86.163478941446954</v>
      </c>
      <c r="EC34" s="19">
        <f>SUM(EC11+EC17+EC23+EC29+EC31)</f>
        <v>4403.6000000000004</v>
      </c>
      <c r="ED34" s="28">
        <f>IFERROR(EC34/EA34*100,0)</f>
        <v>100</v>
      </c>
      <c r="EE34" s="19">
        <f>SUM(EE11+EE17+EE23+EE29+EE31)</f>
        <v>4403.6000000000004</v>
      </c>
      <c r="EF34" s="28">
        <f>IFERROR(EE34/EC34*100,0)</f>
        <v>100</v>
      </c>
      <c r="EG34" s="27"/>
    </row>
    <row r="35" spans="1:137"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</row>
    <row r="36" spans="1:137" ht="15">
      <c r="A36" s="29" t="s">
        <v>53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</row>
    <row r="37" spans="1:137" ht="14.85" hidden="1" customHeight="1" outlineLevel="2">
      <c r="A37" s="31" t="s">
        <v>39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9"/>
      <c r="AB37" s="19">
        <v>75</v>
      </c>
      <c r="AC37" s="19">
        <v>75</v>
      </c>
      <c r="AD37" s="19">
        <v>75</v>
      </c>
      <c r="AE37" s="19">
        <v>75</v>
      </c>
      <c r="AF37" s="19">
        <v>75</v>
      </c>
      <c r="AG37" s="19">
        <v>75</v>
      </c>
      <c r="AH37" s="19">
        <v>75</v>
      </c>
      <c r="AI37" s="19">
        <v>75</v>
      </c>
      <c r="AJ37" s="19">
        <v>75</v>
      </c>
      <c r="AK37" s="19">
        <v>75</v>
      </c>
      <c r="AL37" s="19">
        <v>75</v>
      </c>
      <c r="AM37" s="19">
        <v>75</v>
      </c>
      <c r="AN37" s="19"/>
      <c r="AO37" s="19">
        <v>75</v>
      </c>
      <c r="AP37" s="19">
        <v>75</v>
      </c>
      <c r="AQ37" s="19">
        <v>75</v>
      </c>
      <c r="AR37" s="19">
        <v>75</v>
      </c>
      <c r="AS37" s="19">
        <v>75</v>
      </c>
      <c r="AT37" s="19">
        <v>75</v>
      </c>
      <c r="AU37" s="19">
        <v>75</v>
      </c>
      <c r="AV37" s="19">
        <v>75</v>
      </c>
      <c r="AW37" s="19">
        <v>75</v>
      </c>
      <c r="AX37" s="19">
        <v>80</v>
      </c>
      <c r="AY37" s="19">
        <v>80</v>
      </c>
      <c r="AZ37" s="19">
        <v>80</v>
      </c>
      <c r="BA37" s="19"/>
      <c r="BB37" s="19">
        <v>80</v>
      </c>
      <c r="BC37" s="19">
        <v>80</v>
      </c>
      <c r="BD37" s="19">
        <v>80</v>
      </c>
      <c r="BE37" s="19">
        <v>80</v>
      </c>
      <c r="BF37" s="19">
        <v>80</v>
      </c>
      <c r="BG37" s="19">
        <v>80</v>
      </c>
      <c r="BH37" s="19">
        <v>80</v>
      </c>
      <c r="BI37" s="19">
        <v>80</v>
      </c>
      <c r="BJ37" s="19">
        <v>80</v>
      </c>
      <c r="BK37" s="19">
        <v>80</v>
      </c>
      <c r="BL37" s="19">
        <v>80</v>
      </c>
      <c r="BM37" s="19">
        <v>80</v>
      </c>
      <c r="BN37" s="19"/>
      <c r="BO37" s="19">
        <v>80</v>
      </c>
      <c r="BP37" s="19">
        <v>80</v>
      </c>
      <c r="BQ37" s="19">
        <v>80</v>
      </c>
      <c r="BR37" s="19">
        <v>80</v>
      </c>
      <c r="BS37" s="19">
        <v>80</v>
      </c>
      <c r="BT37" s="19">
        <v>80</v>
      </c>
      <c r="BU37" s="19">
        <v>80</v>
      </c>
      <c r="BV37" s="19">
        <v>80</v>
      </c>
      <c r="BW37" s="19">
        <v>80</v>
      </c>
      <c r="BX37" s="19">
        <v>80</v>
      </c>
      <c r="BY37" s="19">
        <v>80</v>
      </c>
      <c r="BZ37" s="19">
        <v>80</v>
      </c>
      <c r="CA37" s="19"/>
      <c r="CB37" s="19">
        <v>80</v>
      </c>
      <c r="CC37" s="19">
        <v>80</v>
      </c>
      <c r="CD37" s="19">
        <v>80</v>
      </c>
      <c r="CE37" s="19">
        <v>80</v>
      </c>
      <c r="CF37" s="19">
        <v>80</v>
      </c>
      <c r="CG37" s="19">
        <v>80</v>
      </c>
      <c r="CH37" s="19">
        <v>80</v>
      </c>
      <c r="CI37" s="19">
        <v>80</v>
      </c>
      <c r="CJ37" s="19">
        <v>80</v>
      </c>
      <c r="CK37" s="19">
        <v>80</v>
      </c>
      <c r="CL37" s="19">
        <v>80</v>
      </c>
      <c r="CM37" s="19">
        <v>80</v>
      </c>
      <c r="CN37" s="19"/>
      <c r="CO37" s="19">
        <v>80</v>
      </c>
      <c r="CP37" s="19">
        <v>80</v>
      </c>
      <c r="CQ37" s="19">
        <v>80</v>
      </c>
      <c r="CR37" s="19">
        <v>80</v>
      </c>
      <c r="CS37" s="19">
        <v>80</v>
      </c>
      <c r="CT37" s="19">
        <v>80</v>
      </c>
      <c r="CU37" s="19">
        <v>80</v>
      </c>
      <c r="CV37" s="19">
        <v>80</v>
      </c>
      <c r="CW37" s="19">
        <v>80</v>
      </c>
      <c r="CX37" s="19">
        <v>80</v>
      </c>
      <c r="CY37" s="19">
        <v>80</v>
      </c>
      <c r="CZ37" s="19">
        <v>80</v>
      </c>
      <c r="DA37" s="19"/>
      <c r="DB37" s="19">
        <v>80</v>
      </c>
      <c r="DC37" s="19">
        <v>80</v>
      </c>
      <c r="DD37" s="19">
        <v>80</v>
      </c>
      <c r="DE37" s="19">
        <v>80</v>
      </c>
      <c r="DF37" s="19">
        <v>80</v>
      </c>
      <c r="DG37" s="19">
        <v>80</v>
      </c>
      <c r="DH37" s="19">
        <v>80</v>
      </c>
      <c r="DI37" s="19">
        <v>80</v>
      </c>
      <c r="DJ37" s="19">
        <v>80</v>
      </c>
      <c r="DK37" s="19">
        <v>80</v>
      </c>
      <c r="DL37" s="19">
        <v>80</v>
      </c>
      <c r="DM37" s="19">
        <v>80</v>
      </c>
      <c r="DN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</row>
    <row r="38" spans="1:137" ht="14.85" hidden="1" customHeight="1" outlineLevel="2">
      <c r="A38" s="31" t="s">
        <v>40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9"/>
      <c r="AB38" s="19">
        <v>90</v>
      </c>
      <c r="AC38" s="19">
        <v>90</v>
      </c>
      <c r="AD38" s="19">
        <v>90</v>
      </c>
      <c r="AE38" s="19">
        <v>90</v>
      </c>
      <c r="AF38" s="19">
        <v>90</v>
      </c>
      <c r="AG38" s="19">
        <v>90</v>
      </c>
      <c r="AH38" s="19">
        <v>90</v>
      </c>
      <c r="AI38" s="19">
        <v>90</v>
      </c>
      <c r="AJ38" s="19">
        <v>90</v>
      </c>
      <c r="AK38" s="19">
        <v>90</v>
      </c>
      <c r="AL38" s="19">
        <v>90</v>
      </c>
      <c r="AM38" s="19">
        <v>90</v>
      </c>
      <c r="AN38" s="19"/>
      <c r="AO38" s="19">
        <v>90</v>
      </c>
      <c r="AP38" s="19">
        <v>90</v>
      </c>
      <c r="AQ38" s="19">
        <v>90</v>
      </c>
      <c r="AR38" s="19">
        <v>90</v>
      </c>
      <c r="AS38" s="19">
        <v>90</v>
      </c>
      <c r="AT38" s="19">
        <v>90</v>
      </c>
      <c r="AU38" s="19">
        <v>90</v>
      </c>
      <c r="AV38" s="19">
        <v>90</v>
      </c>
      <c r="AW38" s="19">
        <v>90</v>
      </c>
      <c r="AX38" s="19">
        <v>90</v>
      </c>
      <c r="AY38" s="19">
        <v>90</v>
      </c>
      <c r="AZ38" s="19">
        <v>90</v>
      </c>
      <c r="BA38" s="19"/>
      <c r="BB38" s="19">
        <v>90</v>
      </c>
      <c r="BC38" s="19">
        <v>90</v>
      </c>
      <c r="BD38" s="19">
        <v>90</v>
      </c>
      <c r="BE38" s="19">
        <v>90</v>
      </c>
      <c r="BF38" s="19">
        <v>90</v>
      </c>
      <c r="BG38" s="19">
        <v>90</v>
      </c>
      <c r="BH38" s="19">
        <v>110</v>
      </c>
      <c r="BI38" s="19">
        <v>110</v>
      </c>
      <c r="BJ38" s="19">
        <v>110</v>
      </c>
      <c r="BK38" s="19">
        <v>110</v>
      </c>
      <c r="BL38" s="19">
        <v>110</v>
      </c>
      <c r="BM38" s="19">
        <v>110</v>
      </c>
      <c r="BN38" s="19"/>
      <c r="BO38" s="19">
        <v>110</v>
      </c>
      <c r="BP38" s="19">
        <v>110</v>
      </c>
      <c r="BQ38" s="19">
        <v>110</v>
      </c>
      <c r="BR38" s="19">
        <v>110</v>
      </c>
      <c r="BS38" s="19">
        <v>110</v>
      </c>
      <c r="BT38" s="19">
        <v>110</v>
      </c>
      <c r="BU38" s="19">
        <v>110</v>
      </c>
      <c r="BV38" s="19">
        <v>110</v>
      </c>
      <c r="BW38" s="19">
        <v>110</v>
      </c>
      <c r="BX38" s="19">
        <v>110</v>
      </c>
      <c r="BY38" s="19">
        <v>110</v>
      </c>
      <c r="BZ38" s="19">
        <v>110</v>
      </c>
      <c r="CA38" s="19"/>
      <c r="CB38" s="19">
        <v>110</v>
      </c>
      <c r="CC38" s="19">
        <v>110</v>
      </c>
      <c r="CD38" s="19">
        <v>110</v>
      </c>
      <c r="CE38" s="19">
        <v>110</v>
      </c>
      <c r="CF38" s="19">
        <v>110</v>
      </c>
      <c r="CG38" s="19">
        <v>110</v>
      </c>
      <c r="CH38" s="19">
        <v>110</v>
      </c>
      <c r="CI38" s="19">
        <v>110</v>
      </c>
      <c r="CJ38" s="19">
        <v>110</v>
      </c>
      <c r="CK38" s="19">
        <v>110</v>
      </c>
      <c r="CL38" s="19">
        <v>110</v>
      </c>
      <c r="CM38" s="19">
        <v>110</v>
      </c>
      <c r="CN38" s="19"/>
      <c r="CO38" s="19">
        <v>110</v>
      </c>
      <c r="CP38" s="19">
        <v>110</v>
      </c>
      <c r="CQ38" s="19">
        <v>110</v>
      </c>
      <c r="CR38" s="19">
        <v>110</v>
      </c>
      <c r="CS38" s="19">
        <v>110</v>
      </c>
      <c r="CT38" s="19">
        <v>110</v>
      </c>
      <c r="CU38" s="19">
        <v>110</v>
      </c>
      <c r="CV38" s="19">
        <v>110</v>
      </c>
      <c r="CW38" s="19">
        <v>110</v>
      </c>
      <c r="CX38" s="19">
        <v>110</v>
      </c>
      <c r="CY38" s="19">
        <v>110</v>
      </c>
      <c r="CZ38" s="19">
        <v>110</v>
      </c>
      <c r="DA38" s="19"/>
      <c r="DB38" s="19">
        <v>110</v>
      </c>
      <c r="DC38" s="19">
        <v>110</v>
      </c>
      <c r="DD38" s="19">
        <v>110</v>
      </c>
      <c r="DE38" s="19">
        <v>110</v>
      </c>
      <c r="DF38" s="19">
        <v>110</v>
      </c>
      <c r="DG38" s="19">
        <v>110</v>
      </c>
      <c r="DH38" s="19">
        <v>110</v>
      </c>
      <c r="DI38" s="19">
        <v>110</v>
      </c>
      <c r="DJ38" s="19">
        <v>110</v>
      </c>
      <c r="DK38" s="19">
        <v>110</v>
      </c>
      <c r="DL38" s="19">
        <v>110</v>
      </c>
      <c r="DM38" s="19">
        <v>110</v>
      </c>
      <c r="DN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</row>
    <row r="39" spans="1:137" ht="14.85" hidden="1" customHeight="1" outlineLevel="2">
      <c r="A39" s="31" t="s">
        <v>41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9"/>
      <c r="AB39" s="19">
        <v>12</v>
      </c>
      <c r="AC39" s="19">
        <v>12</v>
      </c>
      <c r="AD39" s="19">
        <v>12</v>
      </c>
      <c r="AE39" s="19">
        <v>12</v>
      </c>
      <c r="AF39" s="19">
        <v>12</v>
      </c>
      <c r="AG39" s="19">
        <v>12</v>
      </c>
      <c r="AH39" s="19">
        <v>12</v>
      </c>
      <c r="AI39" s="19">
        <v>12</v>
      </c>
      <c r="AJ39" s="19">
        <v>12</v>
      </c>
      <c r="AK39" s="19">
        <v>12</v>
      </c>
      <c r="AL39" s="19">
        <v>12</v>
      </c>
      <c r="AM39" s="19">
        <v>12</v>
      </c>
      <c r="AN39" s="19"/>
      <c r="AO39" s="19">
        <v>12</v>
      </c>
      <c r="AP39" s="19">
        <v>12</v>
      </c>
      <c r="AQ39" s="19">
        <v>12</v>
      </c>
      <c r="AR39" s="19">
        <v>12</v>
      </c>
      <c r="AS39" s="19">
        <v>12</v>
      </c>
      <c r="AT39" s="19">
        <v>12</v>
      </c>
      <c r="AU39" s="19">
        <v>12</v>
      </c>
      <c r="AV39" s="19">
        <v>12</v>
      </c>
      <c r="AW39" s="19">
        <v>12</v>
      </c>
      <c r="AX39" s="19">
        <v>12</v>
      </c>
      <c r="AY39" s="19">
        <v>12</v>
      </c>
      <c r="AZ39" s="19">
        <v>12</v>
      </c>
      <c r="BA39" s="19"/>
      <c r="BB39" s="19">
        <v>12</v>
      </c>
      <c r="BC39" s="19">
        <v>12</v>
      </c>
      <c r="BD39" s="19">
        <v>12</v>
      </c>
      <c r="BE39" s="19">
        <v>12</v>
      </c>
      <c r="BF39" s="19">
        <v>12</v>
      </c>
      <c r="BG39" s="19">
        <v>12</v>
      </c>
      <c r="BH39" s="19">
        <v>12</v>
      </c>
      <c r="BI39" s="19">
        <v>12</v>
      </c>
      <c r="BJ39" s="19">
        <v>12</v>
      </c>
      <c r="BK39" s="19">
        <v>12</v>
      </c>
      <c r="BL39" s="19">
        <v>12</v>
      </c>
      <c r="BM39" s="19">
        <v>12</v>
      </c>
      <c r="BN39" s="19"/>
      <c r="BO39" s="19">
        <v>12</v>
      </c>
      <c r="BP39" s="19">
        <v>12</v>
      </c>
      <c r="BQ39" s="19">
        <v>12</v>
      </c>
      <c r="BR39" s="19">
        <v>12</v>
      </c>
      <c r="BS39" s="19">
        <v>12</v>
      </c>
      <c r="BT39" s="19">
        <v>12</v>
      </c>
      <c r="BU39" s="19">
        <v>12</v>
      </c>
      <c r="BV39" s="19">
        <v>12</v>
      </c>
      <c r="BW39" s="19">
        <v>12</v>
      </c>
      <c r="BX39" s="19">
        <v>12</v>
      </c>
      <c r="BY39" s="19">
        <v>12</v>
      </c>
      <c r="BZ39" s="19">
        <v>12</v>
      </c>
      <c r="CA39" s="19"/>
      <c r="CB39" s="19">
        <v>12</v>
      </c>
      <c r="CC39" s="19">
        <v>12</v>
      </c>
      <c r="CD39" s="19">
        <v>12</v>
      </c>
      <c r="CE39" s="19">
        <v>12</v>
      </c>
      <c r="CF39" s="19">
        <v>12</v>
      </c>
      <c r="CG39" s="19">
        <v>12</v>
      </c>
      <c r="CH39" s="19">
        <v>12</v>
      </c>
      <c r="CI39" s="19">
        <v>12</v>
      </c>
      <c r="CJ39" s="19">
        <v>12</v>
      </c>
      <c r="CK39" s="19">
        <v>12</v>
      </c>
      <c r="CL39" s="19">
        <v>12</v>
      </c>
      <c r="CM39" s="19">
        <v>12</v>
      </c>
      <c r="CN39" s="19"/>
      <c r="CO39" s="19">
        <v>12</v>
      </c>
      <c r="CP39" s="19">
        <v>12</v>
      </c>
      <c r="CQ39" s="19">
        <v>12</v>
      </c>
      <c r="CR39" s="19">
        <v>12</v>
      </c>
      <c r="CS39" s="19">
        <v>12</v>
      </c>
      <c r="CT39" s="19">
        <v>12</v>
      </c>
      <c r="CU39" s="19">
        <v>12</v>
      </c>
      <c r="CV39" s="19">
        <v>12</v>
      </c>
      <c r="CW39" s="19">
        <v>12</v>
      </c>
      <c r="CX39" s="19">
        <v>12</v>
      </c>
      <c r="CY39" s="19">
        <v>12</v>
      </c>
      <c r="CZ39" s="19">
        <v>12</v>
      </c>
      <c r="DA39" s="19"/>
      <c r="DB39" s="19">
        <v>12</v>
      </c>
      <c r="DC39" s="19">
        <v>12</v>
      </c>
      <c r="DD39" s="19">
        <v>12</v>
      </c>
      <c r="DE39" s="19">
        <v>12</v>
      </c>
      <c r="DF39" s="19">
        <v>12</v>
      </c>
      <c r="DG39" s="19">
        <v>12</v>
      </c>
      <c r="DH39" s="19">
        <v>12</v>
      </c>
      <c r="DI39" s="19">
        <v>12</v>
      </c>
      <c r="DJ39" s="19">
        <v>12</v>
      </c>
      <c r="DK39" s="19">
        <v>12</v>
      </c>
      <c r="DL39" s="19">
        <v>12</v>
      </c>
      <c r="DM39" s="19">
        <v>12</v>
      </c>
      <c r="DN39" s="19"/>
      <c r="DO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</row>
    <row r="40" spans="1:137" ht="14.85" hidden="1" customHeight="1" outlineLevel="2">
      <c r="A40" s="31" t="s">
        <v>42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9"/>
      <c r="AB40" s="19">
        <f>AB37*AB38*AB39/1000</f>
        <v>81</v>
      </c>
      <c r="AC40" s="19">
        <f t="shared" ref="AC40:AM40" si="40">AC37*AC38*AC39/1000</f>
        <v>81</v>
      </c>
      <c r="AD40" s="19">
        <f t="shared" si="40"/>
        <v>81</v>
      </c>
      <c r="AE40" s="19">
        <f t="shared" si="40"/>
        <v>81</v>
      </c>
      <c r="AF40" s="19">
        <f t="shared" si="40"/>
        <v>81</v>
      </c>
      <c r="AG40" s="19">
        <f t="shared" si="40"/>
        <v>81</v>
      </c>
      <c r="AH40" s="19">
        <f t="shared" si="40"/>
        <v>81</v>
      </c>
      <c r="AI40" s="19">
        <f t="shared" si="40"/>
        <v>81</v>
      </c>
      <c r="AJ40" s="19">
        <f t="shared" si="40"/>
        <v>81</v>
      </c>
      <c r="AK40" s="19">
        <f t="shared" si="40"/>
        <v>81</v>
      </c>
      <c r="AL40" s="19">
        <f t="shared" si="40"/>
        <v>81</v>
      </c>
      <c r="AM40" s="19">
        <f t="shared" si="40"/>
        <v>81</v>
      </c>
      <c r="AN40" s="19"/>
      <c r="AO40" s="19">
        <f>AO37*AO38*AO39/1000</f>
        <v>81</v>
      </c>
      <c r="AP40" s="19">
        <f t="shared" ref="AP40:AZ40" si="41">AP37*AP38*AP39/1000</f>
        <v>81</v>
      </c>
      <c r="AQ40" s="19">
        <f t="shared" si="41"/>
        <v>81</v>
      </c>
      <c r="AR40" s="19">
        <f t="shared" si="41"/>
        <v>81</v>
      </c>
      <c r="AS40" s="19">
        <f t="shared" si="41"/>
        <v>81</v>
      </c>
      <c r="AT40" s="19">
        <f t="shared" si="41"/>
        <v>81</v>
      </c>
      <c r="AU40" s="19">
        <f t="shared" si="41"/>
        <v>81</v>
      </c>
      <c r="AV40" s="19">
        <f t="shared" si="41"/>
        <v>81</v>
      </c>
      <c r="AW40" s="19">
        <f t="shared" si="41"/>
        <v>81</v>
      </c>
      <c r="AX40" s="19">
        <f t="shared" si="41"/>
        <v>86.4</v>
      </c>
      <c r="AY40" s="19">
        <f t="shared" si="41"/>
        <v>86.4</v>
      </c>
      <c r="AZ40" s="19">
        <f t="shared" si="41"/>
        <v>86.4</v>
      </c>
      <c r="BA40" s="19"/>
      <c r="BB40" s="19">
        <f>BB37*BB38*BB39/1000</f>
        <v>86.4</v>
      </c>
      <c r="BC40" s="19">
        <f t="shared" ref="BC40:BM40" si="42">BC37*BC38*BC39/1000</f>
        <v>86.4</v>
      </c>
      <c r="BD40" s="19">
        <f t="shared" si="42"/>
        <v>86.4</v>
      </c>
      <c r="BE40" s="19">
        <f t="shared" si="42"/>
        <v>86.4</v>
      </c>
      <c r="BF40" s="19">
        <f t="shared" si="42"/>
        <v>86.4</v>
      </c>
      <c r="BG40" s="19">
        <f t="shared" si="42"/>
        <v>86.4</v>
      </c>
      <c r="BH40" s="19">
        <f t="shared" si="42"/>
        <v>105.6</v>
      </c>
      <c r="BI40" s="19">
        <f t="shared" si="42"/>
        <v>105.6</v>
      </c>
      <c r="BJ40" s="19">
        <f t="shared" si="42"/>
        <v>105.6</v>
      </c>
      <c r="BK40" s="19">
        <f t="shared" si="42"/>
        <v>105.6</v>
      </c>
      <c r="BL40" s="19">
        <f t="shared" si="42"/>
        <v>105.6</v>
      </c>
      <c r="BM40" s="19">
        <f t="shared" si="42"/>
        <v>105.6</v>
      </c>
      <c r="BN40" s="19"/>
      <c r="BO40" s="19">
        <f>BO37*BO38*BO39/1000</f>
        <v>105.6</v>
      </c>
      <c r="BP40" s="19">
        <f t="shared" ref="BP40:BZ40" si="43">BP37*BP38*BP39/1000</f>
        <v>105.6</v>
      </c>
      <c r="BQ40" s="19">
        <f t="shared" si="43"/>
        <v>105.6</v>
      </c>
      <c r="BR40" s="19">
        <f t="shared" si="43"/>
        <v>105.6</v>
      </c>
      <c r="BS40" s="19">
        <f t="shared" si="43"/>
        <v>105.6</v>
      </c>
      <c r="BT40" s="19">
        <f t="shared" si="43"/>
        <v>105.6</v>
      </c>
      <c r="BU40" s="19">
        <f t="shared" si="43"/>
        <v>105.6</v>
      </c>
      <c r="BV40" s="19">
        <f t="shared" si="43"/>
        <v>105.6</v>
      </c>
      <c r="BW40" s="19">
        <f t="shared" si="43"/>
        <v>105.6</v>
      </c>
      <c r="BX40" s="19">
        <f t="shared" si="43"/>
        <v>105.6</v>
      </c>
      <c r="BY40" s="19">
        <f t="shared" si="43"/>
        <v>105.6</v>
      </c>
      <c r="BZ40" s="19">
        <f t="shared" si="43"/>
        <v>105.6</v>
      </c>
      <c r="CA40" s="19"/>
      <c r="CB40" s="19">
        <f>CB37*CB38*CB39/1000</f>
        <v>105.6</v>
      </c>
      <c r="CC40" s="19">
        <f t="shared" ref="CC40:CM40" si="44">CC37*CC38*CC39/1000</f>
        <v>105.6</v>
      </c>
      <c r="CD40" s="19">
        <f t="shared" si="44"/>
        <v>105.6</v>
      </c>
      <c r="CE40" s="19">
        <f t="shared" si="44"/>
        <v>105.6</v>
      </c>
      <c r="CF40" s="19">
        <f t="shared" si="44"/>
        <v>105.6</v>
      </c>
      <c r="CG40" s="19">
        <f t="shared" si="44"/>
        <v>105.6</v>
      </c>
      <c r="CH40" s="19">
        <f t="shared" si="44"/>
        <v>105.6</v>
      </c>
      <c r="CI40" s="19">
        <f t="shared" si="44"/>
        <v>105.6</v>
      </c>
      <c r="CJ40" s="19">
        <f t="shared" si="44"/>
        <v>105.6</v>
      </c>
      <c r="CK40" s="19">
        <f t="shared" si="44"/>
        <v>105.6</v>
      </c>
      <c r="CL40" s="19">
        <f t="shared" si="44"/>
        <v>105.6</v>
      </c>
      <c r="CM40" s="19">
        <f t="shared" si="44"/>
        <v>105.6</v>
      </c>
      <c r="CN40" s="19"/>
      <c r="CO40" s="19">
        <f>CO37*CO38*CO39/1000</f>
        <v>105.6</v>
      </c>
      <c r="CP40" s="19">
        <f t="shared" ref="CP40:CZ40" si="45">CP37*CP38*CP39/1000</f>
        <v>105.6</v>
      </c>
      <c r="CQ40" s="19">
        <f t="shared" si="45"/>
        <v>105.6</v>
      </c>
      <c r="CR40" s="19">
        <f t="shared" si="45"/>
        <v>105.6</v>
      </c>
      <c r="CS40" s="19">
        <f t="shared" si="45"/>
        <v>105.6</v>
      </c>
      <c r="CT40" s="19">
        <f t="shared" si="45"/>
        <v>105.6</v>
      </c>
      <c r="CU40" s="19">
        <f t="shared" si="45"/>
        <v>105.6</v>
      </c>
      <c r="CV40" s="19">
        <f t="shared" si="45"/>
        <v>105.6</v>
      </c>
      <c r="CW40" s="19">
        <f t="shared" si="45"/>
        <v>105.6</v>
      </c>
      <c r="CX40" s="19">
        <f t="shared" si="45"/>
        <v>105.6</v>
      </c>
      <c r="CY40" s="19">
        <f t="shared" si="45"/>
        <v>105.6</v>
      </c>
      <c r="CZ40" s="19">
        <f t="shared" si="45"/>
        <v>105.6</v>
      </c>
      <c r="DA40" s="19"/>
      <c r="DB40" s="19">
        <f>DB37*DB38*DB39/1000</f>
        <v>105.6</v>
      </c>
      <c r="DC40" s="19">
        <f t="shared" ref="DC40:DM40" si="46">DC37*DC38*DC39/1000</f>
        <v>105.6</v>
      </c>
      <c r="DD40" s="19">
        <f t="shared" si="46"/>
        <v>105.6</v>
      </c>
      <c r="DE40" s="19">
        <f t="shared" si="46"/>
        <v>105.6</v>
      </c>
      <c r="DF40" s="19">
        <f t="shared" si="46"/>
        <v>105.6</v>
      </c>
      <c r="DG40" s="19">
        <f t="shared" si="46"/>
        <v>105.6</v>
      </c>
      <c r="DH40" s="19">
        <f t="shared" si="46"/>
        <v>105.6</v>
      </c>
      <c r="DI40" s="19">
        <f t="shared" si="46"/>
        <v>105.6</v>
      </c>
      <c r="DJ40" s="19">
        <f t="shared" si="46"/>
        <v>105.6</v>
      </c>
      <c r="DK40" s="19">
        <f t="shared" si="46"/>
        <v>105.6</v>
      </c>
      <c r="DL40" s="19">
        <f t="shared" si="46"/>
        <v>105.6</v>
      </c>
      <c r="DM40" s="19">
        <f t="shared" si="46"/>
        <v>105.6</v>
      </c>
      <c r="DN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</row>
    <row r="41" spans="1:137" ht="14.85" hidden="1" customHeight="1" outlineLevel="2">
      <c r="A41" s="32" t="s">
        <v>54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19"/>
      <c r="AB41" s="19">
        <v>9</v>
      </c>
      <c r="AC41" s="19">
        <v>9</v>
      </c>
      <c r="AD41" s="19">
        <v>9</v>
      </c>
      <c r="AE41" s="19">
        <v>9</v>
      </c>
      <c r="AF41" s="19">
        <v>9</v>
      </c>
      <c r="AG41" s="19">
        <v>9</v>
      </c>
      <c r="AH41" s="19">
        <v>9</v>
      </c>
      <c r="AI41" s="19">
        <v>9</v>
      </c>
      <c r="AJ41" s="19">
        <v>9</v>
      </c>
      <c r="AK41" s="19">
        <v>9</v>
      </c>
      <c r="AL41" s="19">
        <v>9</v>
      </c>
      <c r="AM41" s="19">
        <v>9</v>
      </c>
      <c r="AN41" s="19"/>
      <c r="AO41" s="19">
        <v>9</v>
      </c>
      <c r="AP41" s="19">
        <v>9</v>
      </c>
      <c r="AQ41" s="19">
        <v>9</v>
      </c>
      <c r="AR41" s="19">
        <v>9</v>
      </c>
      <c r="AS41" s="19">
        <v>9</v>
      </c>
      <c r="AT41" s="19">
        <v>10</v>
      </c>
      <c r="AU41" s="19">
        <v>10</v>
      </c>
      <c r="AV41" s="19">
        <v>10</v>
      </c>
      <c r="AW41" s="19">
        <v>10</v>
      </c>
      <c r="AX41" s="19">
        <v>10</v>
      </c>
      <c r="AY41" s="19">
        <v>10</v>
      </c>
      <c r="AZ41" s="19">
        <v>10</v>
      </c>
      <c r="BA41" s="19"/>
      <c r="BB41" s="19">
        <v>10</v>
      </c>
      <c r="BC41" s="19">
        <v>10</v>
      </c>
      <c r="BD41" s="19">
        <v>10</v>
      </c>
      <c r="BE41" s="19">
        <v>11</v>
      </c>
      <c r="BF41" s="19">
        <v>11</v>
      </c>
      <c r="BG41" s="19">
        <v>11</v>
      </c>
      <c r="BH41" s="19">
        <v>12</v>
      </c>
      <c r="BI41" s="19">
        <v>12</v>
      </c>
      <c r="BJ41" s="19">
        <v>12</v>
      </c>
      <c r="BK41" s="19">
        <v>12</v>
      </c>
      <c r="BL41" s="19">
        <v>12</v>
      </c>
      <c r="BM41" s="19">
        <v>12</v>
      </c>
      <c r="BN41" s="19"/>
      <c r="BO41" s="19">
        <v>12</v>
      </c>
      <c r="BP41" s="19">
        <v>12</v>
      </c>
      <c r="BQ41" s="19">
        <v>12</v>
      </c>
      <c r="BR41" s="19">
        <v>12</v>
      </c>
      <c r="BS41" s="19">
        <v>12</v>
      </c>
      <c r="BT41" s="19">
        <v>12</v>
      </c>
      <c r="BU41" s="19">
        <v>13</v>
      </c>
      <c r="BV41" s="19">
        <v>13</v>
      </c>
      <c r="BW41" s="19">
        <v>13</v>
      </c>
      <c r="BX41" s="19">
        <v>13</v>
      </c>
      <c r="BY41" s="19">
        <v>13</v>
      </c>
      <c r="BZ41" s="19">
        <v>13</v>
      </c>
      <c r="CA41" s="19"/>
      <c r="CB41" s="19">
        <v>13</v>
      </c>
      <c r="CC41" s="19">
        <v>13</v>
      </c>
      <c r="CD41" s="19">
        <v>13</v>
      </c>
      <c r="CE41" s="19">
        <v>13</v>
      </c>
      <c r="CF41" s="19">
        <v>14</v>
      </c>
      <c r="CG41" s="19">
        <v>14</v>
      </c>
      <c r="CH41" s="19">
        <v>14</v>
      </c>
      <c r="CI41" s="19">
        <v>14</v>
      </c>
      <c r="CJ41" s="19">
        <v>14</v>
      </c>
      <c r="CK41" s="19">
        <v>14</v>
      </c>
      <c r="CL41" s="19">
        <v>14</v>
      </c>
      <c r="CM41" s="19">
        <v>14</v>
      </c>
      <c r="CN41" s="19"/>
      <c r="CO41" s="19">
        <v>12</v>
      </c>
      <c r="CP41" s="19">
        <v>12</v>
      </c>
      <c r="CQ41" s="19">
        <v>12</v>
      </c>
      <c r="CR41" s="19">
        <v>6</v>
      </c>
      <c r="CS41" s="19">
        <v>6</v>
      </c>
      <c r="CT41" s="19">
        <v>6</v>
      </c>
      <c r="CU41" s="19">
        <v>3</v>
      </c>
      <c r="CV41" s="19">
        <v>3</v>
      </c>
      <c r="CW41" s="19">
        <v>3</v>
      </c>
      <c r="CX41" s="19">
        <v>3</v>
      </c>
      <c r="CY41" s="19">
        <v>3</v>
      </c>
      <c r="CZ41" s="19">
        <v>3</v>
      </c>
      <c r="DA41" s="19"/>
      <c r="DB41" s="19">
        <v>1</v>
      </c>
      <c r="DC41" s="19">
        <v>1</v>
      </c>
      <c r="DD41" s="19">
        <v>1</v>
      </c>
      <c r="DE41" s="19">
        <v>1</v>
      </c>
      <c r="DF41" s="19">
        <v>1</v>
      </c>
      <c r="DG41" s="19">
        <v>1</v>
      </c>
      <c r="DH41" s="19"/>
      <c r="DI41" s="19"/>
      <c r="DJ41" s="19"/>
      <c r="DK41" s="19"/>
      <c r="DL41" s="19"/>
      <c r="DM41" s="19"/>
      <c r="DN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</row>
    <row r="42" spans="1:137" ht="14.85" hidden="1" customHeight="1" outlineLevel="2">
      <c r="A42" s="33" t="s">
        <v>55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19"/>
      <c r="AB42" s="19">
        <f>AB40*AB41</f>
        <v>729</v>
      </c>
      <c r="AC42" s="19">
        <f t="shared" ref="AC42:AM42" si="47">AC40*AC41</f>
        <v>729</v>
      </c>
      <c r="AD42" s="19">
        <f t="shared" si="47"/>
        <v>729</v>
      </c>
      <c r="AE42" s="19">
        <f t="shared" si="47"/>
        <v>729</v>
      </c>
      <c r="AF42" s="19">
        <f t="shared" si="47"/>
        <v>729</v>
      </c>
      <c r="AG42" s="19">
        <f t="shared" si="47"/>
        <v>729</v>
      </c>
      <c r="AH42" s="19">
        <f t="shared" si="47"/>
        <v>729</v>
      </c>
      <c r="AI42" s="19">
        <f t="shared" si="47"/>
        <v>729</v>
      </c>
      <c r="AJ42" s="19">
        <f t="shared" si="47"/>
        <v>729</v>
      </c>
      <c r="AK42" s="19">
        <f t="shared" si="47"/>
        <v>729</v>
      </c>
      <c r="AL42" s="19">
        <f t="shared" si="47"/>
        <v>729</v>
      </c>
      <c r="AM42" s="19">
        <f t="shared" si="47"/>
        <v>729</v>
      </c>
      <c r="AN42" s="19"/>
      <c r="AO42" s="19">
        <f>AO40*AO41</f>
        <v>729</v>
      </c>
      <c r="AP42" s="19">
        <f t="shared" ref="AP42:AZ42" si="48">AP40*AP41</f>
        <v>729</v>
      </c>
      <c r="AQ42" s="19">
        <f t="shared" si="48"/>
        <v>729</v>
      </c>
      <c r="AR42" s="19">
        <f t="shared" si="48"/>
        <v>729</v>
      </c>
      <c r="AS42" s="19">
        <f t="shared" si="48"/>
        <v>729</v>
      </c>
      <c r="AT42" s="19">
        <f t="shared" si="48"/>
        <v>810</v>
      </c>
      <c r="AU42" s="19">
        <f t="shared" si="48"/>
        <v>810</v>
      </c>
      <c r="AV42" s="19">
        <f t="shared" si="48"/>
        <v>810</v>
      </c>
      <c r="AW42" s="19">
        <f t="shared" si="48"/>
        <v>810</v>
      </c>
      <c r="AX42" s="19">
        <f t="shared" si="48"/>
        <v>864</v>
      </c>
      <c r="AY42" s="19">
        <f t="shared" si="48"/>
        <v>864</v>
      </c>
      <c r="AZ42" s="19">
        <f t="shared" si="48"/>
        <v>864</v>
      </c>
      <c r="BA42" s="19"/>
      <c r="BB42" s="19">
        <f>BB40*BB41</f>
        <v>864</v>
      </c>
      <c r="BC42" s="19">
        <f t="shared" ref="BC42:BZ42" si="49">BC40*BC41</f>
        <v>864</v>
      </c>
      <c r="BD42" s="19">
        <f t="shared" si="49"/>
        <v>864</v>
      </c>
      <c r="BE42" s="19">
        <f t="shared" si="49"/>
        <v>950.40000000000009</v>
      </c>
      <c r="BF42" s="19">
        <f t="shared" si="49"/>
        <v>950.40000000000009</v>
      </c>
      <c r="BG42" s="19">
        <f t="shared" si="49"/>
        <v>950.40000000000009</v>
      </c>
      <c r="BH42" s="19">
        <f t="shared" si="49"/>
        <v>1267.1999999999998</v>
      </c>
      <c r="BI42" s="19">
        <f t="shared" si="49"/>
        <v>1267.1999999999998</v>
      </c>
      <c r="BJ42" s="19">
        <f t="shared" si="49"/>
        <v>1267.1999999999998</v>
      </c>
      <c r="BK42" s="19">
        <f t="shared" si="49"/>
        <v>1267.1999999999998</v>
      </c>
      <c r="BL42" s="19">
        <f t="shared" si="49"/>
        <v>1267.1999999999998</v>
      </c>
      <c r="BM42" s="19">
        <f t="shared" si="49"/>
        <v>1267.1999999999998</v>
      </c>
      <c r="BN42" s="19"/>
      <c r="BO42" s="19">
        <f t="shared" si="49"/>
        <v>1267.1999999999998</v>
      </c>
      <c r="BP42" s="19">
        <f t="shared" si="49"/>
        <v>1267.1999999999998</v>
      </c>
      <c r="BQ42" s="19">
        <f t="shared" si="49"/>
        <v>1267.1999999999998</v>
      </c>
      <c r="BR42" s="19">
        <f t="shared" si="49"/>
        <v>1267.1999999999998</v>
      </c>
      <c r="BS42" s="19">
        <f t="shared" si="49"/>
        <v>1267.1999999999998</v>
      </c>
      <c r="BT42" s="19">
        <f t="shared" si="49"/>
        <v>1267.1999999999998</v>
      </c>
      <c r="BU42" s="19">
        <f t="shared" si="49"/>
        <v>1372.8</v>
      </c>
      <c r="BV42" s="19">
        <f t="shared" si="49"/>
        <v>1372.8</v>
      </c>
      <c r="BW42" s="19">
        <f t="shared" si="49"/>
        <v>1372.8</v>
      </c>
      <c r="BX42" s="19">
        <f t="shared" si="49"/>
        <v>1372.8</v>
      </c>
      <c r="BY42" s="19">
        <f t="shared" si="49"/>
        <v>1372.8</v>
      </c>
      <c r="BZ42" s="19">
        <f t="shared" si="49"/>
        <v>1372.8</v>
      </c>
      <c r="CA42" s="19"/>
      <c r="CB42" s="19">
        <f>CB40*CB41</f>
        <v>1372.8</v>
      </c>
      <c r="CC42" s="19">
        <f t="shared" ref="CC42:CM42" si="50">CC40*CC41</f>
        <v>1372.8</v>
      </c>
      <c r="CD42" s="19">
        <f t="shared" si="50"/>
        <v>1372.8</v>
      </c>
      <c r="CE42" s="19">
        <f t="shared" si="50"/>
        <v>1372.8</v>
      </c>
      <c r="CF42" s="19">
        <f t="shared" si="50"/>
        <v>1478.3999999999999</v>
      </c>
      <c r="CG42" s="19">
        <f t="shared" si="50"/>
        <v>1478.3999999999999</v>
      </c>
      <c r="CH42" s="19">
        <f t="shared" si="50"/>
        <v>1478.3999999999999</v>
      </c>
      <c r="CI42" s="19">
        <f t="shared" si="50"/>
        <v>1478.3999999999999</v>
      </c>
      <c r="CJ42" s="19">
        <f t="shared" si="50"/>
        <v>1478.3999999999999</v>
      </c>
      <c r="CK42" s="19">
        <f t="shared" si="50"/>
        <v>1478.3999999999999</v>
      </c>
      <c r="CL42" s="19">
        <f t="shared" si="50"/>
        <v>1478.3999999999999</v>
      </c>
      <c r="CM42" s="19">
        <f t="shared" si="50"/>
        <v>1478.3999999999999</v>
      </c>
      <c r="CN42" s="19"/>
      <c r="CO42" s="19">
        <f>CO40*CO41</f>
        <v>1267.1999999999998</v>
      </c>
      <c r="CP42" s="19">
        <f t="shared" ref="CP42:CZ42" si="51">CP40*CP41</f>
        <v>1267.1999999999998</v>
      </c>
      <c r="CQ42" s="19">
        <f t="shared" si="51"/>
        <v>1267.1999999999998</v>
      </c>
      <c r="CR42" s="19">
        <f t="shared" si="51"/>
        <v>633.59999999999991</v>
      </c>
      <c r="CS42" s="19">
        <f t="shared" si="51"/>
        <v>633.59999999999991</v>
      </c>
      <c r="CT42" s="19">
        <f t="shared" si="51"/>
        <v>633.59999999999991</v>
      </c>
      <c r="CU42" s="19">
        <f t="shared" si="51"/>
        <v>316.79999999999995</v>
      </c>
      <c r="CV42" s="19">
        <f t="shared" si="51"/>
        <v>316.79999999999995</v>
      </c>
      <c r="CW42" s="19">
        <f t="shared" si="51"/>
        <v>316.79999999999995</v>
      </c>
      <c r="CX42" s="19">
        <f t="shared" si="51"/>
        <v>316.79999999999995</v>
      </c>
      <c r="CY42" s="19">
        <f t="shared" si="51"/>
        <v>316.79999999999995</v>
      </c>
      <c r="CZ42" s="19">
        <f t="shared" si="51"/>
        <v>316.79999999999995</v>
      </c>
      <c r="DA42" s="19"/>
      <c r="DB42" s="19">
        <f>DB40*DB41</f>
        <v>105.6</v>
      </c>
      <c r="DC42" s="19">
        <f t="shared" ref="DC42:DM42" si="52">DC40*DC41</f>
        <v>105.6</v>
      </c>
      <c r="DD42" s="19">
        <f t="shared" si="52"/>
        <v>105.6</v>
      </c>
      <c r="DE42" s="19">
        <f t="shared" si="52"/>
        <v>105.6</v>
      </c>
      <c r="DF42" s="19">
        <f t="shared" si="52"/>
        <v>105.6</v>
      </c>
      <c r="DG42" s="19">
        <f t="shared" si="52"/>
        <v>105.6</v>
      </c>
      <c r="DH42" s="19">
        <f t="shared" si="52"/>
        <v>0</v>
      </c>
      <c r="DI42" s="19">
        <f t="shared" si="52"/>
        <v>0</v>
      </c>
      <c r="DJ42" s="19">
        <f t="shared" si="52"/>
        <v>0</v>
      </c>
      <c r="DK42" s="19">
        <f t="shared" si="52"/>
        <v>0</v>
      </c>
      <c r="DL42" s="19">
        <f t="shared" si="52"/>
        <v>0</v>
      </c>
      <c r="DM42" s="19">
        <f t="shared" si="52"/>
        <v>0</v>
      </c>
      <c r="DN42" s="19"/>
      <c r="DR42" s="27"/>
      <c r="DS42" s="19">
        <f>SUM(AB42:AM42)</f>
        <v>8748</v>
      </c>
      <c r="DT42" s="19"/>
      <c r="DU42" s="19">
        <f>SUM(AO42:AZ42)</f>
        <v>9477</v>
      </c>
      <c r="DV42" s="28">
        <f>IFERROR(DU42/DS42*100,0)</f>
        <v>108.33333333333333</v>
      </c>
      <c r="DW42" s="19">
        <f>SUM(BB42:BM42)</f>
        <v>13046.400000000001</v>
      </c>
      <c r="DX42" s="28">
        <f>IFERROR(DW42/DU42*100,0)</f>
        <v>137.66381766381767</v>
      </c>
      <c r="DY42" s="19">
        <f>SUM(BO42:BZ42)</f>
        <v>15839.999999999995</v>
      </c>
      <c r="DZ42" s="28">
        <f>IFERROR(DY42/DW42*100,0)</f>
        <v>121.41280353200878</v>
      </c>
      <c r="EA42" s="19">
        <f>SUM(CB42:CM42)</f>
        <v>17318.399999999998</v>
      </c>
      <c r="EB42" s="28">
        <f>IFERROR(EA42/DY42*100,0)</f>
        <v>109.33333333333334</v>
      </c>
      <c r="EC42" s="19">
        <f>SUM(CD42:CP42)</f>
        <v>17107.199999999997</v>
      </c>
      <c r="ED42" s="28">
        <f>IFERROR(EC42/EA42*100,0)</f>
        <v>98.780487804878049</v>
      </c>
      <c r="EE42" s="19">
        <f>SUM(DB42:DM42)</f>
        <v>633.6</v>
      </c>
      <c r="EF42" s="28">
        <f>IFERROR(EE42/EC42*100,0)</f>
        <v>3.7037037037037042</v>
      </c>
      <c r="EG42" s="27"/>
    </row>
    <row r="43" spans="1:137" ht="14.85" hidden="1" customHeight="1" outlineLevel="2">
      <c r="A43" s="33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R43" s="27"/>
      <c r="DS43" s="19"/>
      <c r="DT43" s="19"/>
      <c r="DU43" s="19"/>
      <c r="DV43" s="28"/>
      <c r="DW43" s="19"/>
      <c r="DX43" s="28"/>
      <c r="DY43" s="19"/>
      <c r="DZ43" s="28"/>
      <c r="EA43" s="19"/>
      <c r="EB43" s="28"/>
      <c r="EC43" s="19"/>
      <c r="ED43" s="28"/>
      <c r="EE43" s="19"/>
      <c r="EF43" s="28"/>
      <c r="EG43" s="27"/>
    </row>
    <row r="44" spans="1:137" ht="14.85" hidden="1" customHeight="1" outlineLevel="2">
      <c r="A44" s="33" t="s">
        <v>56</v>
      </c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</row>
    <row r="45" spans="1:137" ht="14.85" hidden="1" customHeight="1" outlineLevel="2">
      <c r="A45" s="31" t="s">
        <v>39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9"/>
      <c r="AB45" s="19">
        <v>60</v>
      </c>
      <c r="AC45" s="19">
        <v>60</v>
      </c>
      <c r="AD45" s="19">
        <v>60</v>
      </c>
      <c r="AE45" s="19">
        <v>60</v>
      </c>
      <c r="AF45" s="19">
        <v>60</v>
      </c>
      <c r="AG45" s="19">
        <v>60</v>
      </c>
      <c r="AH45" s="19">
        <v>60</v>
      </c>
      <c r="AI45" s="19">
        <v>60</v>
      </c>
      <c r="AJ45" s="19">
        <v>60</v>
      </c>
      <c r="AK45" s="19">
        <v>60</v>
      </c>
      <c r="AL45" s="19">
        <v>60</v>
      </c>
      <c r="AM45" s="19">
        <v>60</v>
      </c>
      <c r="AN45" s="19"/>
      <c r="AO45" s="19">
        <v>60</v>
      </c>
      <c r="AP45" s="19">
        <v>60</v>
      </c>
      <c r="AQ45" s="19">
        <v>60</v>
      </c>
      <c r="AR45" s="19">
        <v>60</v>
      </c>
      <c r="AS45" s="19">
        <v>60</v>
      </c>
      <c r="AT45" s="19">
        <v>60</v>
      </c>
      <c r="AU45" s="19">
        <v>60</v>
      </c>
      <c r="AV45" s="19">
        <v>60</v>
      </c>
      <c r="AW45" s="19">
        <v>60</v>
      </c>
      <c r="AX45" s="19">
        <v>60</v>
      </c>
      <c r="AY45" s="19">
        <v>60</v>
      </c>
      <c r="AZ45" s="19">
        <v>60</v>
      </c>
      <c r="BA45" s="19"/>
      <c r="BB45" s="19">
        <v>60</v>
      </c>
      <c r="BC45" s="19">
        <v>60</v>
      </c>
      <c r="BD45" s="19">
        <v>60</v>
      </c>
      <c r="BE45" s="19">
        <v>60</v>
      </c>
      <c r="BF45" s="19">
        <v>60</v>
      </c>
      <c r="BG45" s="19">
        <v>60</v>
      </c>
      <c r="BH45" s="19">
        <v>60</v>
      </c>
      <c r="BI45" s="19">
        <v>60</v>
      </c>
      <c r="BJ45" s="19">
        <v>60</v>
      </c>
      <c r="BK45" s="19">
        <v>60</v>
      </c>
      <c r="BL45" s="19">
        <v>60</v>
      </c>
      <c r="BM45" s="19">
        <v>60</v>
      </c>
      <c r="BN45" s="19"/>
      <c r="BO45" s="19">
        <v>60</v>
      </c>
      <c r="BP45" s="19">
        <v>60</v>
      </c>
      <c r="BQ45" s="19">
        <v>60</v>
      </c>
      <c r="BR45" s="19">
        <v>60</v>
      </c>
      <c r="BS45" s="19">
        <v>60</v>
      </c>
      <c r="BT45" s="19">
        <v>60</v>
      </c>
      <c r="BU45" s="19">
        <v>60</v>
      </c>
      <c r="BV45" s="19">
        <v>60</v>
      </c>
      <c r="BW45" s="19">
        <v>60</v>
      </c>
      <c r="BX45" s="19">
        <v>60</v>
      </c>
      <c r="BY45" s="19">
        <v>60</v>
      </c>
      <c r="BZ45" s="19">
        <v>60</v>
      </c>
      <c r="CA45" s="19"/>
      <c r="CB45" s="19">
        <v>60</v>
      </c>
      <c r="CC45" s="19">
        <v>60</v>
      </c>
      <c r="CD45" s="19">
        <v>60</v>
      </c>
      <c r="CE45" s="19">
        <v>60</v>
      </c>
      <c r="CF45" s="19">
        <v>60</v>
      </c>
      <c r="CG45" s="19">
        <v>60</v>
      </c>
      <c r="CH45" s="19">
        <v>60</v>
      </c>
      <c r="CI45" s="19">
        <v>60</v>
      </c>
      <c r="CJ45" s="19">
        <v>60</v>
      </c>
      <c r="CK45" s="19">
        <v>60</v>
      </c>
      <c r="CL45" s="19">
        <v>60</v>
      </c>
      <c r="CM45" s="19">
        <v>60</v>
      </c>
      <c r="CN45" s="19"/>
      <c r="CO45" s="19">
        <v>60</v>
      </c>
      <c r="CP45" s="19">
        <v>60</v>
      </c>
      <c r="CQ45" s="19">
        <v>60</v>
      </c>
      <c r="CR45" s="19">
        <v>60</v>
      </c>
      <c r="CS45" s="19">
        <v>60</v>
      </c>
      <c r="CT45" s="19">
        <v>60</v>
      </c>
      <c r="CU45" s="19">
        <v>60</v>
      </c>
      <c r="CV45" s="19">
        <v>60</v>
      </c>
      <c r="CW45" s="19">
        <v>60</v>
      </c>
      <c r="CX45" s="19">
        <v>60</v>
      </c>
      <c r="CY45" s="19">
        <v>60</v>
      </c>
      <c r="CZ45" s="19">
        <v>60</v>
      </c>
      <c r="DA45" s="19"/>
      <c r="DB45" s="19">
        <v>60</v>
      </c>
      <c r="DC45" s="19">
        <v>60</v>
      </c>
      <c r="DD45" s="19">
        <v>60</v>
      </c>
      <c r="DE45" s="19">
        <v>60</v>
      </c>
      <c r="DF45" s="19">
        <v>60</v>
      </c>
      <c r="DG45" s="19">
        <v>60</v>
      </c>
      <c r="DH45" s="19">
        <v>60</v>
      </c>
      <c r="DI45" s="19">
        <v>60</v>
      </c>
      <c r="DJ45" s="19">
        <v>60</v>
      </c>
      <c r="DK45" s="19">
        <v>60</v>
      </c>
      <c r="DL45" s="19">
        <v>60</v>
      </c>
      <c r="DM45" s="19">
        <v>60</v>
      </c>
      <c r="DN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  <c r="EB45" s="19"/>
      <c r="EC45" s="19"/>
      <c r="ED45" s="19"/>
      <c r="EE45" s="19"/>
      <c r="EF45" s="19"/>
      <c r="EG45" s="19"/>
    </row>
    <row r="46" spans="1:137" ht="14.85" hidden="1" customHeight="1" outlineLevel="2">
      <c r="A46" s="31" t="s">
        <v>40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9"/>
      <c r="AB46" s="19">
        <v>90</v>
      </c>
      <c r="AC46" s="19">
        <v>90</v>
      </c>
      <c r="AD46" s="19">
        <v>90</v>
      </c>
      <c r="AE46" s="19">
        <v>90</v>
      </c>
      <c r="AF46" s="19">
        <v>90</v>
      </c>
      <c r="AG46" s="19">
        <v>90</v>
      </c>
      <c r="AH46" s="19">
        <v>90</v>
      </c>
      <c r="AI46" s="19">
        <v>90</v>
      </c>
      <c r="AJ46" s="19">
        <v>90</v>
      </c>
      <c r="AK46" s="19">
        <v>90</v>
      </c>
      <c r="AL46" s="19">
        <v>90</v>
      </c>
      <c r="AM46" s="19">
        <v>90</v>
      </c>
      <c r="AN46" s="19"/>
      <c r="AO46" s="19">
        <v>90</v>
      </c>
      <c r="AP46" s="19">
        <v>90</v>
      </c>
      <c r="AQ46" s="19">
        <v>90</v>
      </c>
      <c r="AR46" s="19">
        <v>90</v>
      </c>
      <c r="AS46" s="19">
        <v>90</v>
      </c>
      <c r="AT46" s="19">
        <v>90</v>
      </c>
      <c r="AU46" s="19">
        <v>90</v>
      </c>
      <c r="AV46" s="19">
        <v>90</v>
      </c>
      <c r="AW46" s="19">
        <v>90</v>
      </c>
      <c r="AX46" s="19">
        <v>90</v>
      </c>
      <c r="AY46" s="19">
        <v>90</v>
      </c>
      <c r="AZ46" s="19">
        <v>90</v>
      </c>
      <c r="BA46" s="19"/>
      <c r="BB46" s="19">
        <v>90</v>
      </c>
      <c r="BC46" s="19">
        <v>90</v>
      </c>
      <c r="BD46" s="19">
        <v>90</v>
      </c>
      <c r="BE46" s="19">
        <v>90</v>
      </c>
      <c r="BF46" s="19">
        <v>90</v>
      </c>
      <c r="BG46" s="19">
        <v>90</v>
      </c>
      <c r="BH46" s="19">
        <v>90</v>
      </c>
      <c r="BI46" s="19">
        <v>90</v>
      </c>
      <c r="BJ46" s="19">
        <v>90</v>
      </c>
      <c r="BK46" s="19">
        <v>90</v>
      </c>
      <c r="BL46" s="19">
        <v>90</v>
      </c>
      <c r="BM46" s="19">
        <v>90</v>
      </c>
      <c r="BN46" s="19"/>
      <c r="BO46" s="19">
        <v>90</v>
      </c>
      <c r="BP46" s="19">
        <v>90</v>
      </c>
      <c r="BQ46" s="19">
        <v>90</v>
      </c>
      <c r="BR46" s="19">
        <v>90</v>
      </c>
      <c r="BS46" s="19">
        <v>90</v>
      </c>
      <c r="BT46" s="19">
        <v>90</v>
      </c>
      <c r="BU46" s="19">
        <v>90</v>
      </c>
      <c r="BV46" s="19">
        <v>90</v>
      </c>
      <c r="BW46" s="19">
        <v>90</v>
      </c>
      <c r="BX46" s="19">
        <v>90</v>
      </c>
      <c r="BY46" s="19">
        <v>90</v>
      </c>
      <c r="BZ46" s="19">
        <v>90</v>
      </c>
      <c r="CA46" s="19"/>
      <c r="CB46" s="19">
        <v>90</v>
      </c>
      <c r="CC46" s="19">
        <v>90</v>
      </c>
      <c r="CD46" s="19">
        <v>90</v>
      </c>
      <c r="CE46" s="19">
        <v>90</v>
      </c>
      <c r="CF46" s="19">
        <v>90</v>
      </c>
      <c r="CG46" s="19">
        <v>90</v>
      </c>
      <c r="CH46" s="19">
        <v>90</v>
      </c>
      <c r="CI46" s="19">
        <v>90</v>
      </c>
      <c r="CJ46" s="19">
        <v>90</v>
      </c>
      <c r="CK46" s="19">
        <v>90</v>
      </c>
      <c r="CL46" s="19">
        <v>90</v>
      </c>
      <c r="CM46" s="19">
        <v>90</v>
      </c>
      <c r="CN46" s="19"/>
      <c r="CO46" s="19">
        <v>90</v>
      </c>
      <c r="CP46" s="19">
        <v>90</v>
      </c>
      <c r="CQ46" s="19">
        <v>90</v>
      </c>
      <c r="CR46" s="19">
        <v>90</v>
      </c>
      <c r="CS46" s="19">
        <v>90</v>
      </c>
      <c r="CT46" s="19">
        <v>90</v>
      </c>
      <c r="CU46" s="19">
        <v>90</v>
      </c>
      <c r="CV46" s="19">
        <v>90</v>
      </c>
      <c r="CW46" s="19">
        <v>90</v>
      </c>
      <c r="CX46" s="19">
        <v>90</v>
      </c>
      <c r="CY46" s="19">
        <v>90</v>
      </c>
      <c r="CZ46" s="19">
        <v>90</v>
      </c>
      <c r="DA46" s="19"/>
      <c r="DB46" s="19">
        <v>90</v>
      </c>
      <c r="DC46" s="19">
        <v>90</v>
      </c>
      <c r="DD46" s="19">
        <v>90</v>
      </c>
      <c r="DE46" s="19">
        <v>90</v>
      </c>
      <c r="DF46" s="19">
        <v>90</v>
      </c>
      <c r="DG46" s="19">
        <v>90</v>
      </c>
      <c r="DH46" s="19">
        <v>90</v>
      </c>
      <c r="DI46" s="19">
        <v>90</v>
      </c>
      <c r="DJ46" s="19">
        <v>90</v>
      </c>
      <c r="DK46" s="19">
        <v>90</v>
      </c>
      <c r="DL46" s="19">
        <v>90</v>
      </c>
      <c r="DM46" s="19">
        <v>90</v>
      </c>
      <c r="DN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</row>
    <row r="47" spans="1:137" ht="14.85" hidden="1" customHeight="1" outlineLevel="2">
      <c r="A47" s="31" t="s">
        <v>41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9"/>
      <c r="AB47" s="19">
        <f>(6/12)*18</f>
        <v>9</v>
      </c>
      <c r="AC47" s="19">
        <f t="shared" ref="AC47:AM47" si="53">(6/12)*18</f>
        <v>9</v>
      </c>
      <c r="AD47" s="19">
        <f t="shared" si="53"/>
        <v>9</v>
      </c>
      <c r="AE47" s="19">
        <f t="shared" si="53"/>
        <v>9</v>
      </c>
      <c r="AF47" s="19">
        <f t="shared" si="53"/>
        <v>9</v>
      </c>
      <c r="AG47" s="19">
        <f t="shared" si="53"/>
        <v>9</v>
      </c>
      <c r="AH47" s="19">
        <f t="shared" si="53"/>
        <v>9</v>
      </c>
      <c r="AI47" s="19">
        <f t="shared" si="53"/>
        <v>9</v>
      </c>
      <c r="AJ47" s="19">
        <f t="shared" si="53"/>
        <v>9</v>
      </c>
      <c r="AK47" s="19">
        <f t="shared" si="53"/>
        <v>9</v>
      </c>
      <c r="AL47" s="19">
        <f t="shared" si="53"/>
        <v>9</v>
      </c>
      <c r="AM47" s="19">
        <f t="shared" si="53"/>
        <v>9</v>
      </c>
      <c r="AN47" s="19"/>
      <c r="AO47" s="19">
        <f t="shared" ref="AO47:AZ47" si="54">(6/12)*18</f>
        <v>9</v>
      </c>
      <c r="AP47" s="19">
        <f t="shared" si="54"/>
        <v>9</v>
      </c>
      <c r="AQ47" s="19">
        <f t="shared" si="54"/>
        <v>9</v>
      </c>
      <c r="AR47" s="19">
        <f t="shared" si="54"/>
        <v>9</v>
      </c>
      <c r="AS47" s="19">
        <f t="shared" si="54"/>
        <v>9</v>
      </c>
      <c r="AT47" s="19">
        <f t="shared" si="54"/>
        <v>9</v>
      </c>
      <c r="AU47" s="19">
        <f t="shared" si="54"/>
        <v>9</v>
      </c>
      <c r="AV47" s="19">
        <f t="shared" si="54"/>
        <v>9</v>
      </c>
      <c r="AW47" s="19">
        <f t="shared" si="54"/>
        <v>9</v>
      </c>
      <c r="AX47" s="19">
        <f t="shared" si="54"/>
        <v>9</v>
      </c>
      <c r="AY47" s="19">
        <f t="shared" si="54"/>
        <v>9</v>
      </c>
      <c r="AZ47" s="19">
        <f t="shared" si="54"/>
        <v>9</v>
      </c>
      <c r="BA47" s="19"/>
      <c r="BB47" s="19">
        <f t="shared" ref="BB47:BM47" si="55">(6/12)*18</f>
        <v>9</v>
      </c>
      <c r="BC47" s="19">
        <f t="shared" si="55"/>
        <v>9</v>
      </c>
      <c r="BD47" s="19">
        <f t="shared" si="55"/>
        <v>9</v>
      </c>
      <c r="BE47" s="19">
        <f t="shared" si="55"/>
        <v>9</v>
      </c>
      <c r="BF47" s="19">
        <f t="shared" si="55"/>
        <v>9</v>
      </c>
      <c r="BG47" s="19">
        <f t="shared" si="55"/>
        <v>9</v>
      </c>
      <c r="BH47" s="19">
        <f t="shared" si="55"/>
        <v>9</v>
      </c>
      <c r="BI47" s="19">
        <f t="shared" si="55"/>
        <v>9</v>
      </c>
      <c r="BJ47" s="19">
        <f t="shared" si="55"/>
        <v>9</v>
      </c>
      <c r="BK47" s="19">
        <f t="shared" si="55"/>
        <v>9</v>
      </c>
      <c r="BL47" s="19">
        <f t="shared" si="55"/>
        <v>9</v>
      </c>
      <c r="BM47" s="19">
        <f t="shared" si="55"/>
        <v>9</v>
      </c>
      <c r="BN47" s="19"/>
      <c r="BO47" s="19">
        <f t="shared" ref="BO47:BZ47" si="56">(6/12)*18</f>
        <v>9</v>
      </c>
      <c r="BP47" s="19">
        <f t="shared" si="56"/>
        <v>9</v>
      </c>
      <c r="BQ47" s="19">
        <f t="shared" si="56"/>
        <v>9</v>
      </c>
      <c r="BR47" s="19">
        <f t="shared" si="56"/>
        <v>9</v>
      </c>
      <c r="BS47" s="19">
        <f t="shared" si="56"/>
        <v>9</v>
      </c>
      <c r="BT47" s="19">
        <f t="shared" si="56"/>
        <v>9</v>
      </c>
      <c r="BU47" s="19">
        <f t="shared" si="56"/>
        <v>9</v>
      </c>
      <c r="BV47" s="19">
        <f t="shared" si="56"/>
        <v>9</v>
      </c>
      <c r="BW47" s="19">
        <f t="shared" si="56"/>
        <v>9</v>
      </c>
      <c r="BX47" s="19">
        <f t="shared" si="56"/>
        <v>9</v>
      </c>
      <c r="BY47" s="19">
        <f t="shared" si="56"/>
        <v>9</v>
      </c>
      <c r="BZ47" s="19">
        <f t="shared" si="56"/>
        <v>9</v>
      </c>
      <c r="CA47" s="19"/>
      <c r="CB47" s="19">
        <f t="shared" ref="CB47:DM47" si="57">(6/12)*18</f>
        <v>9</v>
      </c>
      <c r="CC47" s="19">
        <f t="shared" si="57"/>
        <v>9</v>
      </c>
      <c r="CD47" s="19">
        <f t="shared" si="57"/>
        <v>9</v>
      </c>
      <c r="CE47" s="19">
        <f t="shared" si="57"/>
        <v>9</v>
      </c>
      <c r="CF47" s="19">
        <f t="shared" si="57"/>
        <v>9</v>
      </c>
      <c r="CG47" s="19">
        <f t="shared" si="57"/>
        <v>9</v>
      </c>
      <c r="CH47" s="19">
        <f t="shared" si="57"/>
        <v>9</v>
      </c>
      <c r="CI47" s="19">
        <f t="shared" si="57"/>
        <v>9</v>
      </c>
      <c r="CJ47" s="19">
        <f t="shared" si="57"/>
        <v>9</v>
      </c>
      <c r="CK47" s="19">
        <f t="shared" si="57"/>
        <v>9</v>
      </c>
      <c r="CL47" s="19">
        <f t="shared" si="57"/>
        <v>9</v>
      </c>
      <c r="CM47" s="19">
        <f t="shared" si="57"/>
        <v>9</v>
      </c>
      <c r="CN47" s="19"/>
      <c r="CO47" s="19">
        <f t="shared" si="57"/>
        <v>9</v>
      </c>
      <c r="CP47" s="19">
        <f t="shared" si="57"/>
        <v>9</v>
      </c>
      <c r="CQ47" s="19">
        <f t="shared" si="57"/>
        <v>9</v>
      </c>
      <c r="CR47" s="19">
        <f t="shared" si="57"/>
        <v>9</v>
      </c>
      <c r="CS47" s="19">
        <f t="shared" si="57"/>
        <v>9</v>
      </c>
      <c r="CT47" s="19">
        <f t="shared" si="57"/>
        <v>9</v>
      </c>
      <c r="CU47" s="19">
        <f t="shared" si="57"/>
        <v>9</v>
      </c>
      <c r="CV47" s="19">
        <f t="shared" si="57"/>
        <v>9</v>
      </c>
      <c r="CW47" s="19">
        <f t="shared" si="57"/>
        <v>9</v>
      </c>
      <c r="CX47" s="19">
        <f t="shared" si="57"/>
        <v>9</v>
      </c>
      <c r="CY47" s="19">
        <f t="shared" si="57"/>
        <v>9</v>
      </c>
      <c r="CZ47" s="19">
        <f t="shared" si="57"/>
        <v>9</v>
      </c>
      <c r="DA47" s="19"/>
      <c r="DB47" s="19">
        <f t="shared" si="57"/>
        <v>9</v>
      </c>
      <c r="DC47" s="19">
        <f t="shared" si="57"/>
        <v>9</v>
      </c>
      <c r="DD47" s="19">
        <f t="shared" si="57"/>
        <v>9</v>
      </c>
      <c r="DE47" s="19">
        <f t="shared" si="57"/>
        <v>9</v>
      </c>
      <c r="DF47" s="19">
        <f t="shared" si="57"/>
        <v>9</v>
      </c>
      <c r="DG47" s="19">
        <f t="shared" si="57"/>
        <v>9</v>
      </c>
      <c r="DH47" s="19">
        <f t="shared" si="57"/>
        <v>9</v>
      </c>
      <c r="DI47" s="19">
        <f t="shared" si="57"/>
        <v>9</v>
      </c>
      <c r="DJ47" s="19">
        <f t="shared" si="57"/>
        <v>9</v>
      </c>
      <c r="DK47" s="19">
        <f t="shared" si="57"/>
        <v>9</v>
      </c>
      <c r="DL47" s="19">
        <f t="shared" si="57"/>
        <v>9</v>
      </c>
      <c r="DM47" s="19">
        <f t="shared" si="57"/>
        <v>9</v>
      </c>
      <c r="DN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</row>
    <row r="48" spans="1:137" ht="14.85" hidden="1" customHeight="1" outlineLevel="2">
      <c r="A48" s="32" t="s">
        <v>54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19"/>
      <c r="AB48" s="19">
        <v>3</v>
      </c>
      <c r="AC48" s="19">
        <v>3</v>
      </c>
      <c r="AD48" s="19">
        <v>3</v>
      </c>
      <c r="AE48" s="19">
        <v>3</v>
      </c>
      <c r="AF48" s="19">
        <v>3</v>
      </c>
      <c r="AG48" s="19">
        <v>3</v>
      </c>
      <c r="AH48" s="19">
        <v>3</v>
      </c>
      <c r="AI48" s="19">
        <v>3</v>
      </c>
      <c r="AJ48" s="19">
        <v>3</v>
      </c>
      <c r="AK48" s="19">
        <v>3</v>
      </c>
      <c r="AL48" s="19">
        <v>3</v>
      </c>
      <c r="AM48" s="19">
        <v>3</v>
      </c>
      <c r="AN48" s="19"/>
      <c r="AO48" s="19">
        <v>3</v>
      </c>
      <c r="AP48" s="19">
        <v>3</v>
      </c>
      <c r="AQ48" s="19">
        <v>3</v>
      </c>
      <c r="AR48" s="19">
        <v>3</v>
      </c>
      <c r="AS48" s="19">
        <v>3</v>
      </c>
      <c r="AT48" s="19">
        <v>3</v>
      </c>
      <c r="AU48" s="19">
        <v>3</v>
      </c>
      <c r="AV48" s="19">
        <v>3</v>
      </c>
      <c r="AW48" s="19">
        <v>3</v>
      </c>
      <c r="AX48" s="19">
        <v>3</v>
      </c>
      <c r="AY48" s="19">
        <v>3</v>
      </c>
      <c r="AZ48" s="19">
        <v>3</v>
      </c>
      <c r="BA48" s="19"/>
      <c r="BB48" s="19">
        <v>3</v>
      </c>
      <c r="BC48" s="19">
        <v>3</v>
      </c>
      <c r="BD48" s="19">
        <v>3</v>
      </c>
      <c r="BE48" s="19">
        <v>3</v>
      </c>
      <c r="BF48" s="19">
        <v>3</v>
      </c>
      <c r="BG48" s="19">
        <v>3</v>
      </c>
      <c r="BH48" s="19">
        <v>3</v>
      </c>
      <c r="BI48" s="19">
        <v>3</v>
      </c>
      <c r="BJ48" s="19">
        <v>3</v>
      </c>
      <c r="BK48" s="19">
        <v>3</v>
      </c>
      <c r="BL48" s="19">
        <v>3</v>
      </c>
      <c r="BM48" s="19">
        <v>3</v>
      </c>
      <c r="BN48" s="19"/>
      <c r="BO48" s="19">
        <v>3</v>
      </c>
      <c r="BP48" s="19">
        <v>3</v>
      </c>
      <c r="BQ48" s="19">
        <v>3</v>
      </c>
      <c r="BR48" s="19">
        <v>3</v>
      </c>
      <c r="BS48" s="19">
        <v>3</v>
      </c>
      <c r="BT48" s="19">
        <v>3</v>
      </c>
      <c r="BU48" s="19">
        <v>3</v>
      </c>
      <c r="BV48" s="19">
        <v>3</v>
      </c>
      <c r="BW48" s="19">
        <v>3</v>
      </c>
      <c r="BX48" s="19">
        <v>3</v>
      </c>
      <c r="BY48" s="19">
        <v>3</v>
      </c>
      <c r="BZ48" s="19">
        <v>3</v>
      </c>
      <c r="CA48" s="19"/>
      <c r="CB48" s="19">
        <v>3</v>
      </c>
      <c r="CC48" s="19">
        <v>3</v>
      </c>
      <c r="CD48" s="19">
        <v>3</v>
      </c>
      <c r="CE48" s="19">
        <v>3</v>
      </c>
      <c r="CF48" s="19">
        <v>3</v>
      </c>
      <c r="CG48" s="19">
        <v>3</v>
      </c>
      <c r="CH48" s="19">
        <v>3</v>
      </c>
      <c r="CI48" s="19">
        <v>3</v>
      </c>
      <c r="CJ48" s="19">
        <v>3</v>
      </c>
      <c r="CK48" s="19">
        <v>3</v>
      </c>
      <c r="CL48" s="19">
        <v>3</v>
      </c>
      <c r="CM48" s="19">
        <v>3</v>
      </c>
      <c r="CN48" s="19"/>
      <c r="CO48" s="19">
        <v>3</v>
      </c>
      <c r="CP48" s="19">
        <v>3</v>
      </c>
      <c r="CQ48" s="19">
        <v>3</v>
      </c>
      <c r="CR48" s="19">
        <v>1</v>
      </c>
      <c r="CS48" s="19">
        <v>1</v>
      </c>
      <c r="CT48" s="19">
        <v>1</v>
      </c>
      <c r="CU48" s="19">
        <v>1</v>
      </c>
      <c r="CV48" s="19">
        <v>1</v>
      </c>
      <c r="CW48" s="19">
        <v>1</v>
      </c>
      <c r="CX48" s="19">
        <v>1</v>
      </c>
      <c r="CY48" s="19">
        <v>1</v>
      </c>
      <c r="CZ48" s="19">
        <v>1</v>
      </c>
      <c r="DA48" s="19"/>
      <c r="DB48" s="19">
        <v>3</v>
      </c>
      <c r="DC48" s="19">
        <v>3</v>
      </c>
      <c r="DD48" s="19">
        <v>3</v>
      </c>
      <c r="DE48" s="19">
        <v>3</v>
      </c>
      <c r="DF48" s="19">
        <v>3</v>
      </c>
      <c r="DG48" s="19">
        <v>3</v>
      </c>
      <c r="DH48" s="19">
        <v>1</v>
      </c>
      <c r="DI48" s="19">
        <v>1</v>
      </c>
      <c r="DJ48" s="19">
        <v>1</v>
      </c>
      <c r="DK48" s="19">
        <v>1</v>
      </c>
      <c r="DL48" s="19">
        <v>1</v>
      </c>
      <c r="DM48" s="19">
        <v>1</v>
      </c>
      <c r="DN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</row>
    <row r="49" spans="1:137" ht="14.85" hidden="1" customHeight="1" outlineLevel="2">
      <c r="A49" s="33" t="s">
        <v>57</v>
      </c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19"/>
      <c r="AB49" s="19">
        <f>AB45*AB46*AB47/1000*AB48</f>
        <v>145.80000000000001</v>
      </c>
      <c r="AC49" s="19">
        <f t="shared" ref="AC49:AM49" si="58">AC45*AC46*AC47/1000*AC48</f>
        <v>145.80000000000001</v>
      </c>
      <c r="AD49" s="19">
        <f t="shared" si="58"/>
        <v>145.80000000000001</v>
      </c>
      <c r="AE49" s="19">
        <f t="shared" si="58"/>
        <v>145.80000000000001</v>
      </c>
      <c r="AF49" s="19">
        <f t="shared" si="58"/>
        <v>145.80000000000001</v>
      </c>
      <c r="AG49" s="19">
        <f t="shared" si="58"/>
        <v>145.80000000000001</v>
      </c>
      <c r="AH49" s="19">
        <f t="shared" si="58"/>
        <v>145.80000000000001</v>
      </c>
      <c r="AI49" s="19">
        <f t="shared" si="58"/>
        <v>145.80000000000001</v>
      </c>
      <c r="AJ49" s="19">
        <f t="shared" si="58"/>
        <v>145.80000000000001</v>
      </c>
      <c r="AK49" s="19">
        <f t="shared" si="58"/>
        <v>145.80000000000001</v>
      </c>
      <c r="AL49" s="19">
        <f t="shared" si="58"/>
        <v>145.80000000000001</v>
      </c>
      <c r="AM49" s="19">
        <f t="shared" si="58"/>
        <v>145.80000000000001</v>
      </c>
      <c r="AN49" s="19"/>
      <c r="AO49" s="19">
        <f t="shared" ref="AO49:AZ49" si="59">AO45*AO46*AO47/1000*AO48</f>
        <v>145.80000000000001</v>
      </c>
      <c r="AP49" s="19">
        <f t="shared" si="59"/>
        <v>145.80000000000001</v>
      </c>
      <c r="AQ49" s="19">
        <f t="shared" si="59"/>
        <v>145.80000000000001</v>
      </c>
      <c r="AR49" s="19">
        <f t="shared" si="59"/>
        <v>145.80000000000001</v>
      </c>
      <c r="AS49" s="19">
        <f t="shared" si="59"/>
        <v>145.80000000000001</v>
      </c>
      <c r="AT49" s="19">
        <f t="shared" si="59"/>
        <v>145.80000000000001</v>
      </c>
      <c r="AU49" s="19">
        <f t="shared" si="59"/>
        <v>145.80000000000001</v>
      </c>
      <c r="AV49" s="19">
        <f t="shared" si="59"/>
        <v>145.80000000000001</v>
      </c>
      <c r="AW49" s="19">
        <f t="shared" si="59"/>
        <v>145.80000000000001</v>
      </c>
      <c r="AX49" s="19">
        <f t="shared" si="59"/>
        <v>145.80000000000001</v>
      </c>
      <c r="AY49" s="19">
        <f t="shared" si="59"/>
        <v>145.80000000000001</v>
      </c>
      <c r="AZ49" s="19">
        <f t="shared" si="59"/>
        <v>145.80000000000001</v>
      </c>
      <c r="BA49" s="19"/>
      <c r="BB49" s="19">
        <f t="shared" ref="BB49:BM49" si="60">BB45*BB46*BB47/1000*BB48</f>
        <v>145.80000000000001</v>
      </c>
      <c r="BC49" s="19">
        <f t="shared" si="60"/>
        <v>145.80000000000001</v>
      </c>
      <c r="BD49" s="19">
        <f t="shared" si="60"/>
        <v>145.80000000000001</v>
      </c>
      <c r="BE49" s="19">
        <f t="shared" si="60"/>
        <v>145.80000000000001</v>
      </c>
      <c r="BF49" s="19">
        <f t="shared" si="60"/>
        <v>145.80000000000001</v>
      </c>
      <c r="BG49" s="19">
        <f t="shared" si="60"/>
        <v>145.80000000000001</v>
      </c>
      <c r="BH49" s="19">
        <f t="shared" si="60"/>
        <v>145.80000000000001</v>
      </c>
      <c r="BI49" s="19">
        <f t="shared" si="60"/>
        <v>145.80000000000001</v>
      </c>
      <c r="BJ49" s="19">
        <f t="shared" si="60"/>
        <v>145.80000000000001</v>
      </c>
      <c r="BK49" s="19">
        <f t="shared" si="60"/>
        <v>145.80000000000001</v>
      </c>
      <c r="BL49" s="19">
        <f t="shared" si="60"/>
        <v>145.80000000000001</v>
      </c>
      <c r="BM49" s="19">
        <f t="shared" si="60"/>
        <v>145.80000000000001</v>
      </c>
      <c r="BN49" s="19"/>
      <c r="BO49" s="19">
        <f t="shared" ref="BO49:BZ49" si="61">BO45*BO46*BO47/1000*BO48</f>
        <v>145.80000000000001</v>
      </c>
      <c r="BP49" s="19">
        <f t="shared" si="61"/>
        <v>145.80000000000001</v>
      </c>
      <c r="BQ49" s="19">
        <f t="shared" si="61"/>
        <v>145.80000000000001</v>
      </c>
      <c r="BR49" s="19">
        <f t="shared" si="61"/>
        <v>145.80000000000001</v>
      </c>
      <c r="BS49" s="19">
        <f t="shared" si="61"/>
        <v>145.80000000000001</v>
      </c>
      <c r="BT49" s="19">
        <f t="shared" si="61"/>
        <v>145.80000000000001</v>
      </c>
      <c r="BU49" s="19">
        <f t="shared" si="61"/>
        <v>145.80000000000001</v>
      </c>
      <c r="BV49" s="19">
        <f t="shared" si="61"/>
        <v>145.80000000000001</v>
      </c>
      <c r="BW49" s="19">
        <f t="shared" si="61"/>
        <v>145.80000000000001</v>
      </c>
      <c r="BX49" s="19">
        <f t="shared" si="61"/>
        <v>145.80000000000001</v>
      </c>
      <c r="BY49" s="19">
        <f t="shared" si="61"/>
        <v>145.80000000000001</v>
      </c>
      <c r="BZ49" s="19">
        <f t="shared" si="61"/>
        <v>145.80000000000001</v>
      </c>
      <c r="CA49" s="19"/>
      <c r="CB49" s="19">
        <f t="shared" ref="CB49:CM49" si="62">CB45*CB46*CB47/1000*CB48</f>
        <v>145.80000000000001</v>
      </c>
      <c r="CC49" s="19">
        <f t="shared" si="62"/>
        <v>145.80000000000001</v>
      </c>
      <c r="CD49" s="19">
        <f t="shared" si="62"/>
        <v>145.80000000000001</v>
      </c>
      <c r="CE49" s="19">
        <f t="shared" si="62"/>
        <v>145.80000000000001</v>
      </c>
      <c r="CF49" s="19">
        <f t="shared" si="62"/>
        <v>145.80000000000001</v>
      </c>
      <c r="CG49" s="19">
        <f t="shared" si="62"/>
        <v>145.80000000000001</v>
      </c>
      <c r="CH49" s="19">
        <f t="shared" si="62"/>
        <v>145.80000000000001</v>
      </c>
      <c r="CI49" s="19">
        <f t="shared" si="62"/>
        <v>145.80000000000001</v>
      </c>
      <c r="CJ49" s="19">
        <f t="shared" si="62"/>
        <v>145.80000000000001</v>
      </c>
      <c r="CK49" s="19">
        <f t="shared" si="62"/>
        <v>145.80000000000001</v>
      </c>
      <c r="CL49" s="19">
        <f t="shared" si="62"/>
        <v>145.80000000000001</v>
      </c>
      <c r="CM49" s="19">
        <f t="shared" si="62"/>
        <v>145.80000000000001</v>
      </c>
      <c r="CN49" s="19"/>
      <c r="CO49" s="19">
        <f t="shared" ref="CO49:CZ49" si="63">CO45*CO46*CO47/1000*CO48</f>
        <v>145.80000000000001</v>
      </c>
      <c r="CP49" s="19">
        <f t="shared" si="63"/>
        <v>145.80000000000001</v>
      </c>
      <c r="CQ49" s="19">
        <f t="shared" si="63"/>
        <v>145.80000000000001</v>
      </c>
      <c r="CR49" s="19">
        <f t="shared" si="63"/>
        <v>48.6</v>
      </c>
      <c r="CS49" s="19">
        <f t="shared" si="63"/>
        <v>48.6</v>
      </c>
      <c r="CT49" s="19">
        <f t="shared" si="63"/>
        <v>48.6</v>
      </c>
      <c r="CU49" s="19">
        <f t="shared" si="63"/>
        <v>48.6</v>
      </c>
      <c r="CV49" s="19">
        <f t="shared" si="63"/>
        <v>48.6</v>
      </c>
      <c r="CW49" s="19">
        <f t="shared" si="63"/>
        <v>48.6</v>
      </c>
      <c r="CX49" s="19">
        <f t="shared" si="63"/>
        <v>48.6</v>
      </c>
      <c r="CY49" s="19">
        <f t="shared" si="63"/>
        <v>48.6</v>
      </c>
      <c r="CZ49" s="19">
        <f t="shared" si="63"/>
        <v>48.6</v>
      </c>
      <c r="DA49" s="19"/>
      <c r="DB49" s="19">
        <f t="shared" ref="DB49:DM49" si="64">DB45*DB46*DB47/1000*DB48</f>
        <v>145.80000000000001</v>
      </c>
      <c r="DC49" s="19">
        <f t="shared" si="64"/>
        <v>145.80000000000001</v>
      </c>
      <c r="DD49" s="19">
        <f t="shared" si="64"/>
        <v>145.80000000000001</v>
      </c>
      <c r="DE49" s="19">
        <f t="shared" si="64"/>
        <v>145.80000000000001</v>
      </c>
      <c r="DF49" s="19">
        <f t="shared" si="64"/>
        <v>145.80000000000001</v>
      </c>
      <c r="DG49" s="19">
        <f t="shared" si="64"/>
        <v>145.80000000000001</v>
      </c>
      <c r="DH49" s="19">
        <f t="shared" si="64"/>
        <v>48.6</v>
      </c>
      <c r="DI49" s="19">
        <f t="shared" si="64"/>
        <v>48.6</v>
      </c>
      <c r="DJ49" s="19">
        <f t="shared" si="64"/>
        <v>48.6</v>
      </c>
      <c r="DK49" s="19">
        <f t="shared" si="64"/>
        <v>48.6</v>
      </c>
      <c r="DL49" s="19">
        <f t="shared" si="64"/>
        <v>48.6</v>
      </c>
      <c r="DM49" s="19">
        <f t="shared" si="64"/>
        <v>48.6</v>
      </c>
      <c r="DN49" s="19"/>
      <c r="DR49" s="27"/>
      <c r="DS49" s="19">
        <f>SUM(AB49:AM49)</f>
        <v>1749.5999999999997</v>
      </c>
      <c r="DT49" s="19"/>
      <c r="DU49" s="19">
        <f>SUM(AO49:AZ49)</f>
        <v>1749.5999999999997</v>
      </c>
      <c r="DV49" s="28">
        <f>IFERROR(DU49/DS49*100,0)</f>
        <v>100</v>
      </c>
      <c r="DW49" s="19">
        <f>SUM(BB49:BM49)</f>
        <v>1749.5999999999997</v>
      </c>
      <c r="DX49" s="28">
        <f>IFERROR(DW49/DU49*100,0)</f>
        <v>100</v>
      </c>
      <c r="DY49" s="19">
        <f>SUM(BO49:BZ49)</f>
        <v>1749.5999999999997</v>
      </c>
      <c r="DZ49" s="28">
        <f>IFERROR(DY49/DW49*100,0)</f>
        <v>100</v>
      </c>
      <c r="EA49" s="19">
        <f>SUM(CB49:CM49)</f>
        <v>1749.5999999999997</v>
      </c>
      <c r="EB49" s="28">
        <f>IFERROR(EA49/DY49*100,0)</f>
        <v>100</v>
      </c>
      <c r="EC49" s="19">
        <f>SUM(CD49:CP49)</f>
        <v>1749.5999999999997</v>
      </c>
      <c r="ED49" s="28">
        <f>IFERROR(EC49/EA49*100,0)</f>
        <v>100</v>
      </c>
      <c r="EE49" s="19">
        <f>SUM(CF49:CR49)</f>
        <v>1652.3999999999996</v>
      </c>
      <c r="EF49" s="28">
        <f>IFERROR(EE49/EC49*100,0)</f>
        <v>94.444444444444443</v>
      </c>
      <c r="EG49" s="27"/>
    </row>
    <row r="50" spans="1:137" ht="14.85" hidden="1" customHeight="1" outlineLevel="2">
      <c r="A50" s="33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</row>
    <row r="51" spans="1:137" ht="14.85" hidden="1" customHeight="1" outlineLevel="2">
      <c r="A51" s="31" t="s">
        <v>39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9"/>
      <c r="AB51" s="19">
        <v>70</v>
      </c>
      <c r="AC51" s="19">
        <v>70</v>
      </c>
      <c r="AD51" s="19">
        <v>70</v>
      </c>
      <c r="AE51" s="19">
        <v>70</v>
      </c>
      <c r="AF51" s="19">
        <v>70</v>
      </c>
      <c r="AG51" s="19">
        <v>70</v>
      </c>
      <c r="AH51" s="19">
        <v>70</v>
      </c>
      <c r="AI51" s="19">
        <v>70</v>
      </c>
      <c r="AJ51" s="19">
        <v>70</v>
      </c>
      <c r="AK51" s="19">
        <v>70</v>
      </c>
      <c r="AL51" s="19">
        <v>70</v>
      </c>
      <c r="AM51" s="19">
        <v>70</v>
      </c>
      <c r="AN51" s="19"/>
      <c r="AO51" s="19">
        <v>70</v>
      </c>
      <c r="AP51" s="19">
        <v>70</v>
      </c>
      <c r="AQ51" s="19">
        <v>70</v>
      </c>
      <c r="AR51" s="19">
        <v>70</v>
      </c>
      <c r="AS51" s="19">
        <v>70</v>
      </c>
      <c r="AT51" s="19">
        <v>70</v>
      </c>
      <c r="AU51" s="19">
        <v>70</v>
      </c>
      <c r="AV51" s="19">
        <v>70</v>
      </c>
      <c r="AW51" s="19">
        <v>70</v>
      </c>
      <c r="AX51" s="19">
        <v>70</v>
      </c>
      <c r="AY51" s="19">
        <v>70</v>
      </c>
      <c r="AZ51" s="19">
        <v>70</v>
      </c>
      <c r="BA51" s="19"/>
      <c r="BB51" s="19">
        <v>70</v>
      </c>
      <c r="BC51" s="19">
        <v>70</v>
      </c>
      <c r="BD51" s="19">
        <v>70</v>
      </c>
      <c r="BE51" s="19">
        <v>70</v>
      </c>
      <c r="BF51" s="19">
        <v>70</v>
      </c>
      <c r="BG51" s="19">
        <v>70</v>
      </c>
      <c r="BH51" s="19">
        <v>70</v>
      </c>
      <c r="BI51" s="19">
        <v>70</v>
      </c>
      <c r="BJ51" s="19">
        <v>70</v>
      </c>
      <c r="BK51" s="19">
        <v>70</v>
      </c>
      <c r="BL51" s="19">
        <v>70</v>
      </c>
      <c r="BM51" s="19">
        <v>70</v>
      </c>
      <c r="BN51" s="19"/>
      <c r="BO51" s="19">
        <v>70</v>
      </c>
      <c r="BP51" s="19">
        <v>70</v>
      </c>
      <c r="BQ51" s="19">
        <v>70</v>
      </c>
      <c r="BR51" s="19">
        <v>70</v>
      </c>
      <c r="BS51" s="19">
        <v>70</v>
      </c>
      <c r="BT51" s="19">
        <v>70</v>
      </c>
      <c r="BU51" s="19">
        <v>70</v>
      </c>
      <c r="BV51" s="19">
        <v>70</v>
      </c>
      <c r="BW51" s="19">
        <v>70</v>
      </c>
      <c r="BX51" s="19">
        <v>70</v>
      </c>
      <c r="BY51" s="19">
        <v>70</v>
      </c>
      <c r="BZ51" s="19">
        <v>70</v>
      </c>
      <c r="CA51" s="19"/>
      <c r="CB51" s="19">
        <v>70</v>
      </c>
      <c r="CC51" s="19">
        <v>70</v>
      </c>
      <c r="CD51" s="19">
        <v>70</v>
      </c>
      <c r="CE51" s="19">
        <v>70</v>
      </c>
      <c r="CF51" s="19">
        <v>70</v>
      </c>
      <c r="CG51" s="19">
        <v>70</v>
      </c>
      <c r="CH51" s="19">
        <v>70</v>
      </c>
      <c r="CI51" s="19">
        <v>70</v>
      </c>
      <c r="CJ51" s="19">
        <v>70</v>
      </c>
      <c r="CK51" s="19">
        <v>70</v>
      </c>
      <c r="CL51" s="19">
        <v>70</v>
      </c>
      <c r="CM51" s="19">
        <v>70</v>
      </c>
      <c r="CN51" s="19"/>
      <c r="CO51" s="19">
        <v>70</v>
      </c>
      <c r="CP51" s="19">
        <v>70</v>
      </c>
      <c r="CQ51" s="19">
        <v>70</v>
      </c>
      <c r="CR51" s="19">
        <v>70</v>
      </c>
      <c r="CS51" s="19">
        <v>70</v>
      </c>
      <c r="CT51" s="19">
        <v>70</v>
      </c>
      <c r="CU51" s="19">
        <v>70</v>
      </c>
      <c r="CV51" s="19">
        <v>70</v>
      </c>
      <c r="CW51" s="19">
        <v>70</v>
      </c>
      <c r="CX51" s="19">
        <v>70</v>
      </c>
      <c r="CY51" s="19">
        <v>70</v>
      </c>
      <c r="CZ51" s="19">
        <v>70</v>
      </c>
      <c r="DA51" s="19"/>
      <c r="DB51" s="19">
        <v>70</v>
      </c>
      <c r="DC51" s="19">
        <v>70</v>
      </c>
      <c r="DD51" s="19">
        <v>70</v>
      </c>
      <c r="DE51" s="19">
        <v>70</v>
      </c>
      <c r="DF51" s="19">
        <v>70</v>
      </c>
      <c r="DG51" s="19">
        <v>70</v>
      </c>
      <c r="DH51" s="19">
        <v>70</v>
      </c>
      <c r="DI51" s="19">
        <v>70</v>
      </c>
      <c r="DJ51" s="19">
        <v>70</v>
      </c>
      <c r="DK51" s="19">
        <v>70</v>
      </c>
      <c r="DL51" s="19">
        <v>70</v>
      </c>
      <c r="DM51" s="19">
        <v>70</v>
      </c>
      <c r="DN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</row>
    <row r="52" spans="1:137" ht="14.85" hidden="1" customHeight="1" outlineLevel="2">
      <c r="A52" s="31" t="s">
        <v>40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9"/>
      <c r="AB52" s="19">
        <v>90</v>
      </c>
      <c r="AC52" s="19">
        <v>90</v>
      </c>
      <c r="AD52" s="19">
        <v>90</v>
      </c>
      <c r="AE52" s="19">
        <v>90</v>
      </c>
      <c r="AF52" s="19">
        <v>90</v>
      </c>
      <c r="AG52" s="19">
        <v>90</v>
      </c>
      <c r="AH52" s="19">
        <v>90</v>
      </c>
      <c r="AI52" s="19">
        <v>90</v>
      </c>
      <c r="AJ52" s="19">
        <v>90</v>
      </c>
      <c r="AK52" s="19">
        <v>90</v>
      </c>
      <c r="AL52" s="19">
        <v>90</v>
      </c>
      <c r="AM52" s="19">
        <v>90</v>
      </c>
      <c r="AN52" s="19"/>
      <c r="AO52" s="19">
        <v>90</v>
      </c>
      <c r="AP52" s="19">
        <v>90</v>
      </c>
      <c r="AQ52" s="19">
        <v>90</v>
      </c>
      <c r="AR52" s="19">
        <v>90</v>
      </c>
      <c r="AS52" s="19">
        <v>90</v>
      </c>
      <c r="AT52" s="19">
        <v>90</v>
      </c>
      <c r="AU52" s="19">
        <v>90</v>
      </c>
      <c r="AV52" s="19">
        <v>90</v>
      </c>
      <c r="AW52" s="19">
        <v>90</v>
      </c>
      <c r="AX52" s="19">
        <v>90</v>
      </c>
      <c r="AY52" s="19">
        <v>90</v>
      </c>
      <c r="AZ52" s="19">
        <v>90</v>
      </c>
      <c r="BA52" s="19"/>
      <c r="BB52" s="19">
        <v>90</v>
      </c>
      <c r="BC52" s="19">
        <v>90</v>
      </c>
      <c r="BD52" s="19">
        <v>90</v>
      </c>
      <c r="BE52" s="19">
        <v>90</v>
      </c>
      <c r="BF52" s="19">
        <v>90</v>
      </c>
      <c r="BG52" s="19">
        <v>90</v>
      </c>
      <c r="BH52" s="19">
        <v>90</v>
      </c>
      <c r="BI52" s="19">
        <v>90</v>
      </c>
      <c r="BJ52" s="19">
        <v>90</v>
      </c>
      <c r="BK52" s="19">
        <v>90</v>
      </c>
      <c r="BL52" s="19">
        <v>90</v>
      </c>
      <c r="BM52" s="19">
        <v>90</v>
      </c>
      <c r="BN52" s="19"/>
      <c r="BO52" s="19">
        <v>90</v>
      </c>
      <c r="BP52" s="19">
        <v>90</v>
      </c>
      <c r="BQ52" s="19">
        <v>90</v>
      </c>
      <c r="BR52" s="19">
        <v>90</v>
      </c>
      <c r="BS52" s="19">
        <v>90</v>
      </c>
      <c r="BT52" s="19">
        <v>90</v>
      </c>
      <c r="BU52" s="19">
        <v>90</v>
      </c>
      <c r="BV52" s="19">
        <v>90</v>
      </c>
      <c r="BW52" s="19">
        <v>90</v>
      </c>
      <c r="BX52" s="19">
        <v>90</v>
      </c>
      <c r="BY52" s="19">
        <v>90</v>
      </c>
      <c r="BZ52" s="19">
        <v>90</v>
      </c>
      <c r="CA52" s="19"/>
      <c r="CB52" s="19">
        <v>90</v>
      </c>
      <c r="CC52" s="19">
        <v>90</v>
      </c>
      <c r="CD52" s="19">
        <v>90</v>
      </c>
      <c r="CE52" s="19">
        <v>90</v>
      </c>
      <c r="CF52" s="19">
        <v>90</v>
      </c>
      <c r="CG52" s="19">
        <v>90</v>
      </c>
      <c r="CH52" s="19">
        <v>90</v>
      </c>
      <c r="CI52" s="19">
        <v>90</v>
      </c>
      <c r="CJ52" s="19">
        <v>90</v>
      </c>
      <c r="CK52" s="19">
        <v>90</v>
      </c>
      <c r="CL52" s="19">
        <v>90</v>
      </c>
      <c r="CM52" s="19">
        <v>90</v>
      </c>
      <c r="CN52" s="19"/>
      <c r="CO52" s="19">
        <v>90</v>
      </c>
      <c r="CP52" s="19">
        <v>90</v>
      </c>
      <c r="CQ52" s="19">
        <v>90</v>
      </c>
      <c r="CR52" s="19">
        <v>90</v>
      </c>
      <c r="CS52" s="19">
        <v>90</v>
      </c>
      <c r="CT52" s="19">
        <v>90</v>
      </c>
      <c r="CU52" s="19">
        <v>90</v>
      </c>
      <c r="CV52" s="19">
        <v>90</v>
      </c>
      <c r="CW52" s="19">
        <v>90</v>
      </c>
      <c r="CX52" s="19">
        <v>90</v>
      </c>
      <c r="CY52" s="19">
        <v>90</v>
      </c>
      <c r="CZ52" s="19">
        <v>90</v>
      </c>
      <c r="DA52" s="19"/>
      <c r="DB52" s="19">
        <v>90</v>
      </c>
      <c r="DC52" s="19">
        <v>90</v>
      </c>
      <c r="DD52" s="19">
        <v>90</v>
      </c>
      <c r="DE52" s="19">
        <v>90</v>
      </c>
      <c r="DF52" s="19">
        <v>90</v>
      </c>
      <c r="DG52" s="19">
        <v>90</v>
      </c>
      <c r="DH52" s="19">
        <v>90</v>
      </c>
      <c r="DI52" s="19">
        <v>90</v>
      </c>
      <c r="DJ52" s="19">
        <v>90</v>
      </c>
      <c r="DK52" s="19">
        <v>90</v>
      </c>
      <c r="DL52" s="19">
        <v>90</v>
      </c>
      <c r="DM52" s="19">
        <v>90</v>
      </c>
      <c r="DN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</row>
    <row r="53" spans="1:137" ht="14.85" hidden="1" customHeight="1" outlineLevel="2">
      <c r="A53" s="31" t="s">
        <v>41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9"/>
      <c r="AB53" s="19">
        <f t="shared" ref="AB53:AM53" si="65">(4/12)*12</f>
        <v>4</v>
      </c>
      <c r="AC53" s="19">
        <f t="shared" si="65"/>
        <v>4</v>
      </c>
      <c r="AD53" s="19">
        <f t="shared" si="65"/>
        <v>4</v>
      </c>
      <c r="AE53" s="19">
        <f t="shared" si="65"/>
        <v>4</v>
      </c>
      <c r="AF53" s="19">
        <f t="shared" si="65"/>
        <v>4</v>
      </c>
      <c r="AG53" s="19">
        <f t="shared" si="65"/>
        <v>4</v>
      </c>
      <c r="AH53" s="19">
        <f t="shared" si="65"/>
        <v>4</v>
      </c>
      <c r="AI53" s="19">
        <f t="shared" si="65"/>
        <v>4</v>
      </c>
      <c r="AJ53" s="19">
        <f t="shared" si="65"/>
        <v>4</v>
      </c>
      <c r="AK53" s="19">
        <f t="shared" si="65"/>
        <v>4</v>
      </c>
      <c r="AL53" s="19">
        <f t="shared" si="65"/>
        <v>4</v>
      </c>
      <c r="AM53" s="19">
        <f t="shared" si="65"/>
        <v>4</v>
      </c>
      <c r="AN53" s="19"/>
      <c r="AO53" s="19">
        <f t="shared" ref="AO53:AZ53" si="66">(4/12)*12</f>
        <v>4</v>
      </c>
      <c r="AP53" s="19">
        <f t="shared" si="66"/>
        <v>4</v>
      </c>
      <c r="AQ53" s="19">
        <f t="shared" si="66"/>
        <v>4</v>
      </c>
      <c r="AR53" s="19">
        <f t="shared" si="66"/>
        <v>4</v>
      </c>
      <c r="AS53" s="19">
        <f t="shared" si="66"/>
        <v>4</v>
      </c>
      <c r="AT53" s="19">
        <f t="shared" si="66"/>
        <v>4</v>
      </c>
      <c r="AU53" s="19">
        <f t="shared" si="66"/>
        <v>4</v>
      </c>
      <c r="AV53" s="19">
        <f t="shared" si="66"/>
        <v>4</v>
      </c>
      <c r="AW53" s="19">
        <f t="shared" si="66"/>
        <v>4</v>
      </c>
      <c r="AX53" s="19">
        <f t="shared" si="66"/>
        <v>4</v>
      </c>
      <c r="AY53" s="19">
        <f t="shared" si="66"/>
        <v>4</v>
      </c>
      <c r="AZ53" s="19">
        <f t="shared" si="66"/>
        <v>4</v>
      </c>
      <c r="BA53" s="19"/>
      <c r="BB53" s="19">
        <f t="shared" ref="BB53:BM53" si="67">(4/12)*12</f>
        <v>4</v>
      </c>
      <c r="BC53" s="19">
        <f t="shared" si="67"/>
        <v>4</v>
      </c>
      <c r="BD53" s="19">
        <f t="shared" si="67"/>
        <v>4</v>
      </c>
      <c r="BE53" s="19">
        <f t="shared" si="67"/>
        <v>4</v>
      </c>
      <c r="BF53" s="19">
        <f t="shared" si="67"/>
        <v>4</v>
      </c>
      <c r="BG53" s="19">
        <f t="shared" si="67"/>
        <v>4</v>
      </c>
      <c r="BH53" s="19">
        <f t="shared" si="67"/>
        <v>4</v>
      </c>
      <c r="BI53" s="19">
        <f t="shared" si="67"/>
        <v>4</v>
      </c>
      <c r="BJ53" s="19">
        <f t="shared" si="67"/>
        <v>4</v>
      </c>
      <c r="BK53" s="19">
        <f t="shared" si="67"/>
        <v>4</v>
      </c>
      <c r="BL53" s="19">
        <f t="shared" si="67"/>
        <v>4</v>
      </c>
      <c r="BM53" s="19">
        <f t="shared" si="67"/>
        <v>4</v>
      </c>
      <c r="BN53" s="19"/>
      <c r="BO53" s="19">
        <f t="shared" ref="BO53:BZ53" si="68">(4/12)*12</f>
        <v>4</v>
      </c>
      <c r="BP53" s="19">
        <f t="shared" si="68"/>
        <v>4</v>
      </c>
      <c r="BQ53" s="19">
        <f t="shared" si="68"/>
        <v>4</v>
      </c>
      <c r="BR53" s="19">
        <f t="shared" si="68"/>
        <v>4</v>
      </c>
      <c r="BS53" s="19">
        <f t="shared" si="68"/>
        <v>4</v>
      </c>
      <c r="BT53" s="19">
        <f t="shared" si="68"/>
        <v>4</v>
      </c>
      <c r="BU53" s="19">
        <f t="shared" si="68"/>
        <v>4</v>
      </c>
      <c r="BV53" s="19">
        <f t="shared" si="68"/>
        <v>4</v>
      </c>
      <c r="BW53" s="19">
        <f t="shared" si="68"/>
        <v>4</v>
      </c>
      <c r="BX53" s="19">
        <f t="shared" si="68"/>
        <v>4</v>
      </c>
      <c r="BY53" s="19">
        <f t="shared" si="68"/>
        <v>4</v>
      </c>
      <c r="BZ53" s="19">
        <f t="shared" si="68"/>
        <v>4</v>
      </c>
      <c r="CA53" s="19"/>
      <c r="CB53" s="19">
        <f t="shared" ref="CB53:DM53" si="69">(4/12)*12</f>
        <v>4</v>
      </c>
      <c r="CC53" s="19">
        <f t="shared" si="69"/>
        <v>4</v>
      </c>
      <c r="CD53" s="19">
        <f t="shared" si="69"/>
        <v>4</v>
      </c>
      <c r="CE53" s="19">
        <f t="shared" si="69"/>
        <v>4</v>
      </c>
      <c r="CF53" s="19">
        <f t="shared" si="69"/>
        <v>4</v>
      </c>
      <c r="CG53" s="19">
        <f t="shared" si="69"/>
        <v>4</v>
      </c>
      <c r="CH53" s="19">
        <f t="shared" si="69"/>
        <v>4</v>
      </c>
      <c r="CI53" s="19">
        <f t="shared" si="69"/>
        <v>4</v>
      </c>
      <c r="CJ53" s="19">
        <f t="shared" si="69"/>
        <v>4</v>
      </c>
      <c r="CK53" s="19">
        <f t="shared" si="69"/>
        <v>4</v>
      </c>
      <c r="CL53" s="19">
        <f t="shared" si="69"/>
        <v>4</v>
      </c>
      <c r="CM53" s="19">
        <f t="shared" si="69"/>
        <v>4</v>
      </c>
      <c r="CN53" s="19"/>
      <c r="CO53" s="19">
        <f t="shared" si="69"/>
        <v>4</v>
      </c>
      <c r="CP53" s="19">
        <f t="shared" si="69"/>
        <v>4</v>
      </c>
      <c r="CQ53" s="19">
        <f t="shared" si="69"/>
        <v>4</v>
      </c>
      <c r="CR53" s="19">
        <f t="shared" si="69"/>
        <v>4</v>
      </c>
      <c r="CS53" s="19">
        <f t="shared" si="69"/>
        <v>4</v>
      </c>
      <c r="CT53" s="19">
        <f t="shared" si="69"/>
        <v>4</v>
      </c>
      <c r="CU53" s="19">
        <f t="shared" si="69"/>
        <v>4</v>
      </c>
      <c r="CV53" s="19">
        <f t="shared" si="69"/>
        <v>4</v>
      </c>
      <c r="CW53" s="19">
        <f t="shared" si="69"/>
        <v>4</v>
      </c>
      <c r="CX53" s="19">
        <f t="shared" si="69"/>
        <v>4</v>
      </c>
      <c r="CY53" s="19">
        <f t="shared" si="69"/>
        <v>4</v>
      </c>
      <c r="CZ53" s="19">
        <f t="shared" si="69"/>
        <v>4</v>
      </c>
      <c r="DA53" s="19"/>
      <c r="DB53" s="19">
        <f t="shared" si="69"/>
        <v>4</v>
      </c>
      <c r="DC53" s="19">
        <f t="shared" si="69"/>
        <v>4</v>
      </c>
      <c r="DD53" s="19">
        <f t="shared" si="69"/>
        <v>4</v>
      </c>
      <c r="DE53" s="19">
        <f t="shared" si="69"/>
        <v>4</v>
      </c>
      <c r="DF53" s="19">
        <f t="shared" si="69"/>
        <v>4</v>
      </c>
      <c r="DG53" s="19">
        <f t="shared" si="69"/>
        <v>4</v>
      </c>
      <c r="DH53" s="19">
        <f t="shared" si="69"/>
        <v>4</v>
      </c>
      <c r="DI53" s="19">
        <f t="shared" si="69"/>
        <v>4</v>
      </c>
      <c r="DJ53" s="19">
        <f t="shared" si="69"/>
        <v>4</v>
      </c>
      <c r="DK53" s="19">
        <f t="shared" si="69"/>
        <v>4</v>
      </c>
      <c r="DL53" s="19">
        <f t="shared" si="69"/>
        <v>4</v>
      </c>
      <c r="DM53" s="19">
        <f t="shared" si="69"/>
        <v>4</v>
      </c>
      <c r="DN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  <c r="EB53" s="19"/>
      <c r="EC53" s="19"/>
      <c r="ED53" s="19"/>
      <c r="EE53" s="19"/>
      <c r="EF53" s="19"/>
      <c r="EG53" s="19"/>
    </row>
    <row r="54" spans="1:137" ht="14.85" hidden="1" customHeight="1" outlineLevel="2">
      <c r="A54" s="32" t="s">
        <v>54</v>
      </c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19"/>
      <c r="AB54" s="19">
        <v>6</v>
      </c>
      <c r="AC54" s="19">
        <v>6</v>
      </c>
      <c r="AD54" s="19">
        <v>6</v>
      </c>
      <c r="AE54" s="19">
        <v>6</v>
      </c>
      <c r="AF54" s="19">
        <v>6</v>
      </c>
      <c r="AG54" s="19">
        <v>6</v>
      </c>
      <c r="AH54" s="19">
        <v>6</v>
      </c>
      <c r="AI54" s="19">
        <v>6</v>
      </c>
      <c r="AJ54" s="19">
        <v>6</v>
      </c>
      <c r="AK54" s="19">
        <v>6</v>
      </c>
      <c r="AL54" s="19">
        <v>6</v>
      </c>
      <c r="AM54" s="19">
        <v>6</v>
      </c>
      <c r="AN54" s="19"/>
      <c r="AO54" s="19">
        <v>6</v>
      </c>
      <c r="AP54" s="19">
        <v>6</v>
      </c>
      <c r="AQ54" s="19">
        <v>6</v>
      </c>
      <c r="AR54" s="19">
        <v>6</v>
      </c>
      <c r="AS54" s="19">
        <v>6</v>
      </c>
      <c r="AT54" s="19">
        <v>7</v>
      </c>
      <c r="AU54" s="19">
        <v>7</v>
      </c>
      <c r="AV54" s="19">
        <v>7</v>
      </c>
      <c r="AW54" s="19">
        <v>7</v>
      </c>
      <c r="AX54" s="19">
        <v>7</v>
      </c>
      <c r="AY54" s="19">
        <v>7</v>
      </c>
      <c r="AZ54" s="19">
        <v>6</v>
      </c>
      <c r="BA54" s="19"/>
      <c r="BB54" s="19">
        <v>7</v>
      </c>
      <c r="BC54" s="19">
        <v>7</v>
      </c>
      <c r="BD54" s="19">
        <v>7</v>
      </c>
      <c r="BE54" s="19">
        <v>8</v>
      </c>
      <c r="BF54" s="19">
        <v>8</v>
      </c>
      <c r="BG54" s="19">
        <v>8</v>
      </c>
      <c r="BH54" s="19">
        <v>8.3000000000000007</v>
      </c>
      <c r="BI54" s="19">
        <v>8.3000000000000007</v>
      </c>
      <c r="BJ54" s="19">
        <v>8.3000000000000007</v>
      </c>
      <c r="BK54" s="19">
        <v>8.3000000000000007</v>
      </c>
      <c r="BL54" s="19">
        <v>8.3000000000000007</v>
      </c>
      <c r="BM54" s="19">
        <v>8.3000000000000007</v>
      </c>
      <c r="BN54" s="19"/>
      <c r="BO54" s="19">
        <v>8</v>
      </c>
      <c r="BP54" s="19">
        <v>8</v>
      </c>
      <c r="BQ54" s="19">
        <v>8</v>
      </c>
      <c r="BR54" s="19">
        <v>8</v>
      </c>
      <c r="BS54" s="19">
        <v>8</v>
      </c>
      <c r="BT54" s="19">
        <v>8</v>
      </c>
      <c r="BU54" s="19">
        <v>9</v>
      </c>
      <c r="BV54" s="19">
        <v>9</v>
      </c>
      <c r="BW54" s="19">
        <v>9</v>
      </c>
      <c r="BX54" s="19">
        <v>9</v>
      </c>
      <c r="BY54" s="19">
        <v>9</v>
      </c>
      <c r="BZ54" s="19">
        <v>9</v>
      </c>
      <c r="CA54" s="19"/>
      <c r="CB54" s="19">
        <v>9</v>
      </c>
      <c r="CC54" s="19">
        <v>9</v>
      </c>
      <c r="CD54" s="19">
        <v>9</v>
      </c>
      <c r="CE54" s="19">
        <v>9</v>
      </c>
      <c r="CF54" s="19">
        <v>9</v>
      </c>
      <c r="CG54" s="19">
        <v>9</v>
      </c>
      <c r="CH54" s="19">
        <v>9</v>
      </c>
      <c r="CI54" s="19">
        <v>9</v>
      </c>
      <c r="CJ54" s="19">
        <v>9</v>
      </c>
      <c r="CK54" s="19">
        <v>9</v>
      </c>
      <c r="CL54" s="19">
        <v>9</v>
      </c>
      <c r="CM54" s="19">
        <v>9</v>
      </c>
      <c r="CN54" s="19"/>
      <c r="CO54" s="19">
        <v>9</v>
      </c>
      <c r="CP54" s="19">
        <v>9</v>
      </c>
      <c r="CQ54" s="19">
        <v>9</v>
      </c>
      <c r="CR54" s="19">
        <v>4</v>
      </c>
      <c r="CS54" s="19">
        <v>4</v>
      </c>
      <c r="CT54" s="19">
        <v>4</v>
      </c>
      <c r="CU54" s="19">
        <v>1</v>
      </c>
      <c r="CV54" s="19">
        <v>1</v>
      </c>
      <c r="CW54" s="19">
        <v>1</v>
      </c>
      <c r="CX54" s="19">
        <v>1</v>
      </c>
      <c r="CY54" s="19">
        <v>1</v>
      </c>
      <c r="CZ54" s="19">
        <v>1</v>
      </c>
      <c r="DA54" s="19"/>
      <c r="DB54" s="19">
        <v>2</v>
      </c>
      <c r="DC54" s="19">
        <v>2</v>
      </c>
      <c r="DD54" s="19">
        <v>1</v>
      </c>
      <c r="DE54" s="19">
        <v>1</v>
      </c>
      <c r="DF54" s="19">
        <v>1</v>
      </c>
      <c r="DG54" s="19">
        <v>1</v>
      </c>
      <c r="DH54" s="19">
        <v>1</v>
      </c>
      <c r="DI54" s="19">
        <v>1</v>
      </c>
      <c r="DJ54" s="19">
        <v>1</v>
      </c>
      <c r="DK54" s="19">
        <v>1</v>
      </c>
      <c r="DL54" s="19">
        <v>1</v>
      </c>
      <c r="DM54" s="19">
        <v>1</v>
      </c>
      <c r="DN54" s="19"/>
      <c r="DR54" s="19"/>
      <c r="DS54" s="19"/>
      <c r="DT54" s="19"/>
      <c r="DU54" s="19"/>
      <c r="DV54" s="19"/>
      <c r="DW54" s="19"/>
      <c r="DX54" s="19"/>
      <c r="DY54" s="19"/>
      <c r="DZ54" s="19"/>
      <c r="EA54" s="19"/>
      <c r="EB54" s="19"/>
      <c r="EC54" s="19"/>
      <c r="ED54" s="19"/>
      <c r="EE54" s="19"/>
      <c r="EF54" s="19"/>
      <c r="EG54" s="19"/>
    </row>
    <row r="55" spans="1:137" ht="14.85" hidden="1" customHeight="1" outlineLevel="2">
      <c r="A55" s="33" t="s">
        <v>58</v>
      </c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19"/>
      <c r="AB55" s="19">
        <f>AB51*AB52*AB53/1000*AB54</f>
        <v>151.19999999999999</v>
      </c>
      <c r="AC55" s="19">
        <f t="shared" ref="AC55:AM55" si="70">AC51*AC52*AC53/1000*AC54</f>
        <v>151.19999999999999</v>
      </c>
      <c r="AD55" s="19">
        <f t="shared" si="70"/>
        <v>151.19999999999999</v>
      </c>
      <c r="AE55" s="19">
        <f t="shared" si="70"/>
        <v>151.19999999999999</v>
      </c>
      <c r="AF55" s="19">
        <f t="shared" si="70"/>
        <v>151.19999999999999</v>
      </c>
      <c r="AG55" s="19">
        <f t="shared" si="70"/>
        <v>151.19999999999999</v>
      </c>
      <c r="AH55" s="19">
        <f t="shared" si="70"/>
        <v>151.19999999999999</v>
      </c>
      <c r="AI55" s="19">
        <f t="shared" si="70"/>
        <v>151.19999999999999</v>
      </c>
      <c r="AJ55" s="19">
        <f t="shared" si="70"/>
        <v>151.19999999999999</v>
      </c>
      <c r="AK55" s="19">
        <f t="shared" si="70"/>
        <v>151.19999999999999</v>
      </c>
      <c r="AL55" s="19">
        <f t="shared" si="70"/>
        <v>151.19999999999999</v>
      </c>
      <c r="AM55" s="19">
        <f t="shared" si="70"/>
        <v>151.19999999999999</v>
      </c>
      <c r="AN55" s="19"/>
      <c r="AO55" s="19">
        <f t="shared" ref="AO55:AZ55" si="71">AO51*AO52*AO53/1000*AO54</f>
        <v>151.19999999999999</v>
      </c>
      <c r="AP55" s="19">
        <f t="shared" si="71"/>
        <v>151.19999999999999</v>
      </c>
      <c r="AQ55" s="19">
        <f t="shared" si="71"/>
        <v>151.19999999999999</v>
      </c>
      <c r="AR55" s="19">
        <f t="shared" si="71"/>
        <v>151.19999999999999</v>
      </c>
      <c r="AS55" s="19">
        <f t="shared" si="71"/>
        <v>151.19999999999999</v>
      </c>
      <c r="AT55" s="19">
        <f t="shared" si="71"/>
        <v>176.4</v>
      </c>
      <c r="AU55" s="19">
        <f t="shared" si="71"/>
        <v>176.4</v>
      </c>
      <c r="AV55" s="19">
        <f t="shared" si="71"/>
        <v>176.4</v>
      </c>
      <c r="AW55" s="19">
        <f t="shared" si="71"/>
        <v>176.4</v>
      </c>
      <c r="AX55" s="19">
        <f t="shared" si="71"/>
        <v>176.4</v>
      </c>
      <c r="AY55" s="19">
        <f t="shared" si="71"/>
        <v>176.4</v>
      </c>
      <c r="AZ55" s="19">
        <f t="shared" si="71"/>
        <v>151.19999999999999</v>
      </c>
      <c r="BA55" s="19"/>
      <c r="BB55" s="19">
        <f t="shared" ref="BB55:BM55" si="72">BB51*BB52*BB53/1000*BB54</f>
        <v>176.4</v>
      </c>
      <c r="BC55" s="19">
        <f t="shared" si="72"/>
        <v>176.4</v>
      </c>
      <c r="BD55" s="19">
        <f t="shared" si="72"/>
        <v>176.4</v>
      </c>
      <c r="BE55" s="19">
        <f t="shared" si="72"/>
        <v>201.6</v>
      </c>
      <c r="BF55" s="19">
        <f t="shared" si="72"/>
        <v>201.6</v>
      </c>
      <c r="BG55" s="19">
        <f t="shared" si="72"/>
        <v>201.6</v>
      </c>
      <c r="BH55" s="19">
        <f t="shared" si="72"/>
        <v>209.16000000000003</v>
      </c>
      <c r="BI55" s="19">
        <f t="shared" si="72"/>
        <v>209.16000000000003</v>
      </c>
      <c r="BJ55" s="19">
        <f t="shared" si="72"/>
        <v>209.16000000000003</v>
      </c>
      <c r="BK55" s="19">
        <f t="shared" si="72"/>
        <v>209.16000000000003</v>
      </c>
      <c r="BL55" s="19">
        <f t="shared" si="72"/>
        <v>209.16000000000003</v>
      </c>
      <c r="BM55" s="19">
        <f t="shared" si="72"/>
        <v>209.16000000000003</v>
      </c>
      <c r="BN55" s="19"/>
      <c r="BO55" s="19">
        <f t="shared" ref="BO55:BZ55" si="73">BO51*BO52*BO53/1000*BO54</f>
        <v>201.6</v>
      </c>
      <c r="BP55" s="19">
        <f t="shared" si="73"/>
        <v>201.6</v>
      </c>
      <c r="BQ55" s="19">
        <f t="shared" si="73"/>
        <v>201.6</v>
      </c>
      <c r="BR55" s="19">
        <f t="shared" si="73"/>
        <v>201.6</v>
      </c>
      <c r="BS55" s="19">
        <f t="shared" si="73"/>
        <v>201.6</v>
      </c>
      <c r="BT55" s="19">
        <f t="shared" si="73"/>
        <v>201.6</v>
      </c>
      <c r="BU55" s="19">
        <f t="shared" si="73"/>
        <v>226.79999999999998</v>
      </c>
      <c r="BV55" s="19">
        <f t="shared" si="73"/>
        <v>226.79999999999998</v>
      </c>
      <c r="BW55" s="19">
        <f t="shared" si="73"/>
        <v>226.79999999999998</v>
      </c>
      <c r="BX55" s="19">
        <f t="shared" si="73"/>
        <v>226.79999999999998</v>
      </c>
      <c r="BY55" s="19">
        <f t="shared" si="73"/>
        <v>226.79999999999998</v>
      </c>
      <c r="BZ55" s="19">
        <f t="shared" si="73"/>
        <v>226.79999999999998</v>
      </c>
      <c r="CA55" s="19"/>
      <c r="CB55" s="19">
        <f t="shared" ref="CB55:CM55" si="74">CB51*CB52*CB53/1000*CB54</f>
        <v>226.79999999999998</v>
      </c>
      <c r="CC55" s="19">
        <f t="shared" si="74"/>
        <v>226.79999999999998</v>
      </c>
      <c r="CD55" s="19">
        <f t="shared" si="74"/>
        <v>226.79999999999998</v>
      </c>
      <c r="CE55" s="19">
        <f t="shared" si="74"/>
        <v>226.79999999999998</v>
      </c>
      <c r="CF55" s="19">
        <f t="shared" si="74"/>
        <v>226.79999999999998</v>
      </c>
      <c r="CG55" s="19">
        <f t="shared" si="74"/>
        <v>226.79999999999998</v>
      </c>
      <c r="CH55" s="19">
        <f t="shared" si="74"/>
        <v>226.79999999999998</v>
      </c>
      <c r="CI55" s="19">
        <f t="shared" si="74"/>
        <v>226.79999999999998</v>
      </c>
      <c r="CJ55" s="19">
        <f t="shared" si="74"/>
        <v>226.79999999999998</v>
      </c>
      <c r="CK55" s="19">
        <f t="shared" si="74"/>
        <v>226.79999999999998</v>
      </c>
      <c r="CL55" s="19">
        <f t="shared" si="74"/>
        <v>226.79999999999998</v>
      </c>
      <c r="CM55" s="19">
        <f t="shared" si="74"/>
        <v>226.79999999999998</v>
      </c>
      <c r="CN55" s="19"/>
      <c r="CO55" s="19">
        <f t="shared" ref="CO55:CZ55" si="75">CO51*CO52*CO53/1000*CO54</f>
        <v>226.79999999999998</v>
      </c>
      <c r="CP55" s="19">
        <f t="shared" si="75"/>
        <v>226.79999999999998</v>
      </c>
      <c r="CQ55" s="19">
        <f t="shared" si="75"/>
        <v>226.79999999999998</v>
      </c>
      <c r="CR55" s="19">
        <f t="shared" si="75"/>
        <v>100.8</v>
      </c>
      <c r="CS55" s="19">
        <f t="shared" si="75"/>
        <v>100.8</v>
      </c>
      <c r="CT55" s="19">
        <f t="shared" si="75"/>
        <v>100.8</v>
      </c>
      <c r="CU55" s="19">
        <f t="shared" si="75"/>
        <v>25.2</v>
      </c>
      <c r="CV55" s="19">
        <f t="shared" si="75"/>
        <v>25.2</v>
      </c>
      <c r="CW55" s="19">
        <f t="shared" si="75"/>
        <v>25.2</v>
      </c>
      <c r="CX55" s="19">
        <f t="shared" si="75"/>
        <v>25.2</v>
      </c>
      <c r="CY55" s="19">
        <f t="shared" si="75"/>
        <v>25.2</v>
      </c>
      <c r="CZ55" s="19">
        <f t="shared" si="75"/>
        <v>25.2</v>
      </c>
      <c r="DA55" s="19"/>
      <c r="DB55" s="19">
        <f t="shared" ref="DB55:DM55" si="76">DB51*DB52*DB53/1000*DB54</f>
        <v>50.4</v>
      </c>
      <c r="DC55" s="19">
        <f t="shared" si="76"/>
        <v>50.4</v>
      </c>
      <c r="DD55" s="19">
        <f t="shared" si="76"/>
        <v>25.2</v>
      </c>
      <c r="DE55" s="19">
        <f t="shared" si="76"/>
        <v>25.2</v>
      </c>
      <c r="DF55" s="19">
        <f t="shared" si="76"/>
        <v>25.2</v>
      </c>
      <c r="DG55" s="19">
        <f t="shared" si="76"/>
        <v>25.2</v>
      </c>
      <c r="DH55" s="19">
        <f t="shared" si="76"/>
        <v>25.2</v>
      </c>
      <c r="DI55" s="19">
        <f t="shared" si="76"/>
        <v>25.2</v>
      </c>
      <c r="DJ55" s="19">
        <f t="shared" si="76"/>
        <v>25.2</v>
      </c>
      <c r="DK55" s="19">
        <f t="shared" si="76"/>
        <v>25.2</v>
      </c>
      <c r="DL55" s="19">
        <f t="shared" si="76"/>
        <v>25.2</v>
      </c>
      <c r="DM55" s="19">
        <f t="shared" si="76"/>
        <v>25.2</v>
      </c>
      <c r="DN55" s="19"/>
      <c r="DR55" s="27"/>
      <c r="DS55" s="19">
        <f>SUM(AB55:AM55)</f>
        <v>1814.4000000000003</v>
      </c>
      <c r="DT55" s="19"/>
      <c r="DU55" s="19">
        <f>SUM(AO55:AZ55)</f>
        <v>1965.6000000000004</v>
      </c>
      <c r="DV55" s="28">
        <f>IFERROR(DU55/DS55*100,0)</f>
        <v>108.33333333333333</v>
      </c>
      <c r="DW55" s="19">
        <f>SUM(BB55:BM55)</f>
        <v>2388.96</v>
      </c>
      <c r="DX55" s="28">
        <f>IFERROR(DW55/DU55*100,0)</f>
        <v>121.53846153846153</v>
      </c>
      <c r="DY55" s="19">
        <f>SUM(BO55:BZ55)</f>
        <v>2570.4</v>
      </c>
      <c r="DZ55" s="28">
        <f>IFERROR(DY55/DW55*100,0)</f>
        <v>107.59493670886076</v>
      </c>
      <c r="EA55" s="19">
        <f>SUM(CB55:CM55)</f>
        <v>2721.6000000000004</v>
      </c>
      <c r="EB55" s="28">
        <f>IFERROR(EA55/DY55*100,0)</f>
        <v>105.88235294117648</v>
      </c>
      <c r="EC55" s="19">
        <f>SUM(CD55:CP55)</f>
        <v>2721.6000000000004</v>
      </c>
      <c r="ED55" s="28">
        <f>IFERROR(EC55/EA55*100,0)</f>
        <v>100</v>
      </c>
      <c r="EE55" s="19">
        <f>SUM(CF55:CR55)</f>
        <v>2595.6000000000004</v>
      </c>
      <c r="EF55" s="28">
        <f>IFERROR(EE55/EC55*100,0)</f>
        <v>95.370370370370367</v>
      </c>
      <c r="EG55" s="27"/>
    </row>
    <row r="56" spans="1:137" ht="14.85" hidden="1" customHeight="1" outlineLevel="2">
      <c r="A56" s="33" t="s">
        <v>56</v>
      </c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>
        <f>BH49+BH55</f>
        <v>354.96000000000004</v>
      </c>
      <c r="BI56" s="19">
        <f t="shared" ref="BI56:DM56" si="77">BI49+BI55</f>
        <v>354.96000000000004</v>
      </c>
      <c r="BJ56" s="19">
        <f t="shared" si="77"/>
        <v>354.96000000000004</v>
      </c>
      <c r="BK56" s="19">
        <f t="shared" si="77"/>
        <v>354.96000000000004</v>
      </c>
      <c r="BL56" s="19">
        <f t="shared" si="77"/>
        <v>354.96000000000004</v>
      </c>
      <c r="BM56" s="19">
        <f t="shared" si="77"/>
        <v>354.96000000000004</v>
      </c>
      <c r="BN56" s="19"/>
      <c r="BO56" s="19">
        <f t="shared" si="77"/>
        <v>347.4</v>
      </c>
      <c r="BP56" s="19">
        <f t="shared" si="77"/>
        <v>347.4</v>
      </c>
      <c r="BQ56" s="19">
        <f t="shared" si="77"/>
        <v>347.4</v>
      </c>
      <c r="BR56" s="19">
        <f t="shared" si="77"/>
        <v>347.4</v>
      </c>
      <c r="BS56" s="19">
        <f t="shared" si="77"/>
        <v>347.4</v>
      </c>
      <c r="BT56" s="19">
        <f t="shared" si="77"/>
        <v>347.4</v>
      </c>
      <c r="BU56" s="19">
        <f t="shared" si="77"/>
        <v>372.6</v>
      </c>
      <c r="BV56" s="19">
        <f t="shared" si="77"/>
        <v>372.6</v>
      </c>
      <c r="BW56" s="19">
        <f t="shared" si="77"/>
        <v>372.6</v>
      </c>
      <c r="BX56" s="19">
        <f t="shared" si="77"/>
        <v>372.6</v>
      </c>
      <c r="BY56" s="19">
        <f t="shared" si="77"/>
        <v>372.6</v>
      </c>
      <c r="BZ56" s="19">
        <f t="shared" si="77"/>
        <v>372.6</v>
      </c>
      <c r="CA56" s="19"/>
      <c r="CB56" s="19">
        <f t="shared" si="77"/>
        <v>372.6</v>
      </c>
      <c r="CC56" s="19">
        <f t="shared" si="77"/>
        <v>372.6</v>
      </c>
      <c r="CD56" s="19">
        <f t="shared" si="77"/>
        <v>372.6</v>
      </c>
      <c r="CE56" s="19">
        <f t="shared" si="77"/>
        <v>372.6</v>
      </c>
      <c r="CF56" s="19">
        <f t="shared" si="77"/>
        <v>372.6</v>
      </c>
      <c r="CG56" s="19">
        <f t="shared" si="77"/>
        <v>372.6</v>
      </c>
      <c r="CH56" s="19">
        <f t="shared" si="77"/>
        <v>372.6</v>
      </c>
      <c r="CI56" s="19">
        <f t="shared" si="77"/>
        <v>372.6</v>
      </c>
      <c r="CJ56" s="19">
        <f t="shared" si="77"/>
        <v>372.6</v>
      </c>
      <c r="CK56" s="19">
        <f t="shared" si="77"/>
        <v>372.6</v>
      </c>
      <c r="CL56" s="19">
        <f t="shared" si="77"/>
        <v>372.6</v>
      </c>
      <c r="CM56" s="19">
        <f t="shared" si="77"/>
        <v>372.6</v>
      </c>
      <c r="CN56" s="19"/>
      <c r="CO56" s="19">
        <f t="shared" si="77"/>
        <v>372.6</v>
      </c>
      <c r="CP56" s="19">
        <f t="shared" si="77"/>
        <v>372.6</v>
      </c>
      <c r="CQ56" s="19">
        <f t="shared" si="77"/>
        <v>372.6</v>
      </c>
      <c r="CR56" s="19">
        <f t="shared" si="77"/>
        <v>149.4</v>
      </c>
      <c r="CS56" s="19">
        <f t="shared" si="77"/>
        <v>149.4</v>
      </c>
      <c r="CT56" s="19">
        <f t="shared" si="77"/>
        <v>149.4</v>
      </c>
      <c r="CU56" s="19">
        <f t="shared" si="77"/>
        <v>73.8</v>
      </c>
      <c r="CV56" s="19">
        <f t="shared" si="77"/>
        <v>73.8</v>
      </c>
      <c r="CW56" s="19">
        <f t="shared" si="77"/>
        <v>73.8</v>
      </c>
      <c r="CX56" s="19">
        <f t="shared" si="77"/>
        <v>73.8</v>
      </c>
      <c r="CY56" s="19">
        <f t="shared" si="77"/>
        <v>73.8</v>
      </c>
      <c r="CZ56" s="19">
        <f t="shared" si="77"/>
        <v>73.8</v>
      </c>
      <c r="DA56" s="19"/>
      <c r="DB56" s="19">
        <f t="shared" si="77"/>
        <v>196.20000000000002</v>
      </c>
      <c r="DC56" s="19">
        <f t="shared" si="77"/>
        <v>196.20000000000002</v>
      </c>
      <c r="DD56" s="19">
        <f t="shared" si="77"/>
        <v>171</v>
      </c>
      <c r="DE56" s="19">
        <f t="shared" si="77"/>
        <v>171</v>
      </c>
      <c r="DF56" s="19">
        <f t="shared" si="77"/>
        <v>171</v>
      </c>
      <c r="DG56" s="19">
        <f t="shared" si="77"/>
        <v>171</v>
      </c>
      <c r="DH56" s="19">
        <f t="shared" si="77"/>
        <v>73.8</v>
      </c>
      <c r="DI56" s="19">
        <f t="shared" si="77"/>
        <v>73.8</v>
      </c>
      <c r="DJ56" s="19">
        <f t="shared" si="77"/>
        <v>73.8</v>
      </c>
      <c r="DK56" s="19">
        <f t="shared" si="77"/>
        <v>73.8</v>
      </c>
      <c r="DL56" s="19">
        <f t="shared" si="77"/>
        <v>73.8</v>
      </c>
      <c r="DM56" s="19">
        <f t="shared" si="77"/>
        <v>73.8</v>
      </c>
      <c r="DN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</row>
    <row r="57" spans="1:137" ht="14.85" hidden="1" customHeight="1" outlineLevel="2">
      <c r="A57" s="33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</row>
    <row r="58" spans="1:137" collapsed="1">
      <c r="A58" s="35" t="s">
        <v>59</v>
      </c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19"/>
      <c r="AB58" s="19">
        <f t="shared" ref="AB58:AM58" si="78">AB55++AB49+AB42</f>
        <v>1026</v>
      </c>
      <c r="AC58" s="19">
        <f t="shared" si="78"/>
        <v>1026</v>
      </c>
      <c r="AD58" s="19">
        <f t="shared" si="78"/>
        <v>1026</v>
      </c>
      <c r="AE58" s="19">
        <f t="shared" si="78"/>
        <v>1026</v>
      </c>
      <c r="AF58" s="19">
        <f t="shared" si="78"/>
        <v>1026</v>
      </c>
      <c r="AG58" s="19">
        <f t="shared" si="78"/>
        <v>1026</v>
      </c>
      <c r="AH58" s="19">
        <f t="shared" si="78"/>
        <v>1026</v>
      </c>
      <c r="AI58" s="19">
        <f t="shared" si="78"/>
        <v>1026</v>
      </c>
      <c r="AJ58" s="19">
        <f t="shared" si="78"/>
        <v>1026</v>
      </c>
      <c r="AK58" s="19">
        <f t="shared" si="78"/>
        <v>1026</v>
      </c>
      <c r="AL58" s="19">
        <f t="shared" si="78"/>
        <v>1026</v>
      </c>
      <c r="AM58" s="19">
        <f t="shared" si="78"/>
        <v>1026</v>
      </c>
      <c r="AN58" s="19"/>
      <c r="AO58" s="19">
        <f t="shared" ref="AO58:AZ58" si="79">AO55++AO49+AO42</f>
        <v>1026</v>
      </c>
      <c r="AP58" s="19">
        <f t="shared" si="79"/>
        <v>1026</v>
      </c>
      <c r="AQ58" s="19">
        <f t="shared" si="79"/>
        <v>1026</v>
      </c>
      <c r="AR58" s="19">
        <f t="shared" si="79"/>
        <v>1026</v>
      </c>
      <c r="AS58" s="19">
        <f t="shared" si="79"/>
        <v>1026</v>
      </c>
      <c r="AT58" s="19">
        <f t="shared" si="79"/>
        <v>1132.2</v>
      </c>
      <c r="AU58" s="19">
        <f t="shared" si="79"/>
        <v>1132.2</v>
      </c>
      <c r="AV58" s="19">
        <f t="shared" si="79"/>
        <v>1132.2</v>
      </c>
      <c r="AW58" s="19">
        <f t="shared" si="79"/>
        <v>1132.2</v>
      </c>
      <c r="AX58" s="19">
        <f t="shared" si="79"/>
        <v>1186.2</v>
      </c>
      <c r="AY58" s="19">
        <f t="shared" si="79"/>
        <v>1186.2</v>
      </c>
      <c r="AZ58" s="19">
        <f t="shared" si="79"/>
        <v>1161</v>
      </c>
      <c r="BA58" s="19"/>
      <c r="BB58" s="19">
        <f t="shared" ref="BB58:BM58" si="80">BB55++BB49+BB42</f>
        <v>1186.2</v>
      </c>
      <c r="BC58" s="19">
        <f t="shared" si="80"/>
        <v>1186.2</v>
      </c>
      <c r="BD58" s="19">
        <f>BD55++BD49+BD42</f>
        <v>1186.2</v>
      </c>
      <c r="BE58" s="19">
        <f t="shared" si="80"/>
        <v>1297.8000000000002</v>
      </c>
      <c r="BF58" s="19">
        <f t="shared" si="80"/>
        <v>1297.8000000000002</v>
      </c>
      <c r="BG58" s="19">
        <f t="shared" si="80"/>
        <v>1297.8000000000002</v>
      </c>
      <c r="BH58" s="19">
        <f>BH55++BH49+BH42</f>
        <v>1622.1599999999999</v>
      </c>
      <c r="BI58" s="19">
        <f t="shared" si="80"/>
        <v>1622.1599999999999</v>
      </c>
      <c r="BJ58" s="19">
        <f t="shared" si="80"/>
        <v>1622.1599999999999</v>
      </c>
      <c r="BK58" s="19">
        <f t="shared" si="80"/>
        <v>1622.1599999999999</v>
      </c>
      <c r="BL58" s="19">
        <f t="shared" si="80"/>
        <v>1622.1599999999999</v>
      </c>
      <c r="BM58" s="19">
        <f t="shared" si="80"/>
        <v>1622.1599999999999</v>
      </c>
      <c r="BN58" s="19"/>
      <c r="BO58" s="19">
        <f t="shared" ref="BO58:BZ58" si="81">BO55++BO49+BO42</f>
        <v>1614.6</v>
      </c>
      <c r="BP58" s="19">
        <f t="shared" si="81"/>
        <v>1614.6</v>
      </c>
      <c r="BQ58" s="19">
        <f t="shared" si="81"/>
        <v>1614.6</v>
      </c>
      <c r="BR58" s="19">
        <f t="shared" si="81"/>
        <v>1614.6</v>
      </c>
      <c r="BS58" s="19">
        <f t="shared" si="81"/>
        <v>1614.6</v>
      </c>
      <c r="BT58" s="19">
        <f t="shared" si="81"/>
        <v>1614.6</v>
      </c>
      <c r="BU58" s="19">
        <f t="shared" si="81"/>
        <v>1745.4</v>
      </c>
      <c r="BV58" s="19">
        <f t="shared" si="81"/>
        <v>1745.4</v>
      </c>
      <c r="BW58" s="19">
        <f t="shared" si="81"/>
        <v>1745.4</v>
      </c>
      <c r="BX58" s="19">
        <f t="shared" si="81"/>
        <v>1745.4</v>
      </c>
      <c r="BY58" s="19">
        <f t="shared" si="81"/>
        <v>1745.4</v>
      </c>
      <c r="BZ58" s="19">
        <f t="shared" si="81"/>
        <v>1745.4</v>
      </c>
      <c r="CA58" s="19"/>
      <c r="CB58" s="19">
        <f t="shared" ref="CB58:CM58" si="82">CB55++CB49+CB42</f>
        <v>1745.4</v>
      </c>
      <c r="CC58" s="19">
        <f t="shared" si="82"/>
        <v>1745.4</v>
      </c>
      <c r="CD58" s="19">
        <f t="shared" si="82"/>
        <v>1745.4</v>
      </c>
      <c r="CE58" s="19">
        <f t="shared" si="82"/>
        <v>1745.4</v>
      </c>
      <c r="CF58" s="19">
        <f t="shared" si="82"/>
        <v>1851</v>
      </c>
      <c r="CG58" s="19">
        <f t="shared" si="82"/>
        <v>1851</v>
      </c>
      <c r="CH58" s="19">
        <f t="shared" si="82"/>
        <v>1851</v>
      </c>
      <c r="CI58" s="19">
        <f t="shared" si="82"/>
        <v>1851</v>
      </c>
      <c r="CJ58" s="19">
        <f t="shared" si="82"/>
        <v>1851</v>
      </c>
      <c r="CK58" s="19">
        <f t="shared" si="82"/>
        <v>1851</v>
      </c>
      <c r="CL58" s="19">
        <f t="shared" si="82"/>
        <v>1851</v>
      </c>
      <c r="CM58" s="19">
        <f t="shared" si="82"/>
        <v>1851</v>
      </c>
      <c r="CN58" s="19"/>
      <c r="CO58" s="19">
        <f t="shared" ref="CO58:CZ58" si="83">CO55++CO49+CO42</f>
        <v>1639.7999999999997</v>
      </c>
      <c r="CP58" s="19">
        <f t="shared" si="83"/>
        <v>1639.7999999999997</v>
      </c>
      <c r="CQ58" s="19">
        <f t="shared" si="83"/>
        <v>1639.7999999999997</v>
      </c>
      <c r="CR58" s="19">
        <f t="shared" si="83"/>
        <v>782.99999999999989</v>
      </c>
      <c r="CS58" s="19">
        <f t="shared" si="83"/>
        <v>782.99999999999989</v>
      </c>
      <c r="CT58" s="19">
        <f t="shared" si="83"/>
        <v>782.99999999999989</v>
      </c>
      <c r="CU58" s="19">
        <f t="shared" si="83"/>
        <v>390.59999999999997</v>
      </c>
      <c r="CV58" s="19">
        <f t="shared" si="83"/>
        <v>390.59999999999997</v>
      </c>
      <c r="CW58" s="19">
        <f t="shared" si="83"/>
        <v>390.59999999999997</v>
      </c>
      <c r="CX58" s="19">
        <f t="shared" si="83"/>
        <v>390.59999999999997</v>
      </c>
      <c r="CY58" s="19">
        <f t="shared" si="83"/>
        <v>390.59999999999997</v>
      </c>
      <c r="CZ58" s="19">
        <f t="shared" si="83"/>
        <v>390.59999999999997</v>
      </c>
      <c r="DA58" s="19"/>
      <c r="DB58" s="19">
        <f t="shared" ref="DB58:DM58" si="84">DB55++DB49+DB42</f>
        <v>301.8</v>
      </c>
      <c r="DC58" s="19">
        <f t="shared" si="84"/>
        <v>301.8</v>
      </c>
      <c r="DD58" s="19">
        <f t="shared" si="84"/>
        <v>276.60000000000002</v>
      </c>
      <c r="DE58" s="19">
        <f t="shared" si="84"/>
        <v>276.60000000000002</v>
      </c>
      <c r="DF58" s="19">
        <f t="shared" si="84"/>
        <v>276.60000000000002</v>
      </c>
      <c r="DG58" s="19">
        <f t="shared" si="84"/>
        <v>276.60000000000002</v>
      </c>
      <c r="DH58" s="19">
        <f t="shared" si="84"/>
        <v>73.8</v>
      </c>
      <c r="DI58" s="19">
        <f t="shared" si="84"/>
        <v>73.8</v>
      </c>
      <c r="DJ58" s="19">
        <f t="shared" si="84"/>
        <v>73.8</v>
      </c>
      <c r="DK58" s="19">
        <f t="shared" si="84"/>
        <v>73.8</v>
      </c>
      <c r="DL58" s="19">
        <f t="shared" si="84"/>
        <v>73.8</v>
      </c>
      <c r="DM58" s="19">
        <f t="shared" si="84"/>
        <v>73.8</v>
      </c>
      <c r="DN58" s="19"/>
      <c r="DR58" s="27"/>
      <c r="DS58" s="19">
        <f>SUM(AB58:AM58)</f>
        <v>12312</v>
      </c>
      <c r="DT58" s="19"/>
      <c r="DU58" s="19">
        <f>SUM(AO58:AZ58)</f>
        <v>13192.200000000003</v>
      </c>
      <c r="DV58" s="28">
        <f>IFERROR(DU58/DS58*100,0)</f>
        <v>107.14912280701756</v>
      </c>
      <c r="DW58" s="19">
        <f>SUM(BB58:BM58)</f>
        <v>17184.96</v>
      </c>
      <c r="DX58" s="28">
        <f>IFERROR(DW58/DU58*100,0)</f>
        <v>130.26606631191154</v>
      </c>
      <c r="DY58" s="19">
        <f>SUM(BO58:BZ58)</f>
        <v>20160.000000000004</v>
      </c>
      <c r="DZ58" s="28">
        <f>IFERROR(DY58/DW58*100,0)</f>
        <v>117.31188201776439</v>
      </c>
      <c r="EA58" s="19">
        <f>SUM(CB58:CM58)</f>
        <v>21789.599999999999</v>
      </c>
      <c r="EB58" s="28">
        <f>IFERROR(EA58/DY58*100,0)</f>
        <v>108.08333333333331</v>
      </c>
      <c r="EC58" s="19">
        <f>SUM(CD58:CP58)</f>
        <v>21578.399999999998</v>
      </c>
      <c r="ED58" s="28">
        <f>IFERROR(EC58/EA58*100,0)</f>
        <v>99.03073025663619</v>
      </c>
      <c r="EE58" s="19">
        <f>SUM(CF58:CR58)</f>
        <v>20510.399999999998</v>
      </c>
      <c r="EF58" s="28">
        <f>IFERROR(EE58/EC58*100,0)</f>
        <v>95.050606161717283</v>
      </c>
      <c r="EG58" s="27"/>
    </row>
    <row r="59" spans="1:137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R59" s="27"/>
      <c r="DS59" s="19"/>
      <c r="DT59" s="19"/>
      <c r="DU59" s="19"/>
      <c r="DV59" s="28"/>
      <c r="DW59" s="19"/>
      <c r="DX59" s="28"/>
      <c r="DY59" s="19"/>
      <c r="DZ59" s="28"/>
      <c r="EA59" s="19"/>
      <c r="EB59" s="28"/>
      <c r="EC59" s="19"/>
      <c r="ED59" s="28"/>
      <c r="EE59" s="19"/>
      <c r="EF59" s="28"/>
      <c r="EG59" s="27"/>
    </row>
    <row r="60" spans="1:137">
      <c r="A60" s="36" t="s">
        <v>60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</row>
    <row r="61" spans="1:137" hidden="1" outlineLevel="1">
      <c r="A61" s="36" t="s">
        <v>39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>
        <v>60</v>
      </c>
      <c r="AP61" s="19">
        <v>60</v>
      </c>
      <c r="AQ61" s="19">
        <v>60</v>
      </c>
      <c r="AR61" s="19">
        <v>60</v>
      </c>
      <c r="AS61" s="19">
        <v>60</v>
      </c>
      <c r="AT61" s="19">
        <v>60</v>
      </c>
      <c r="AU61" s="19">
        <v>60</v>
      </c>
      <c r="AV61" s="19">
        <v>60</v>
      </c>
      <c r="AW61" s="19">
        <v>60</v>
      </c>
      <c r="AX61" s="19">
        <v>60</v>
      </c>
      <c r="AY61" s="19">
        <v>60</v>
      </c>
      <c r="AZ61" s="19">
        <v>60</v>
      </c>
      <c r="BA61" s="19"/>
      <c r="BB61" s="19">
        <v>60</v>
      </c>
      <c r="BC61" s="19">
        <v>60</v>
      </c>
      <c r="BD61" s="19">
        <v>60</v>
      </c>
      <c r="BE61" s="19">
        <v>60</v>
      </c>
      <c r="BF61" s="19">
        <v>60</v>
      </c>
      <c r="BG61" s="19">
        <v>60</v>
      </c>
      <c r="BH61" s="19">
        <v>60</v>
      </c>
      <c r="BI61" s="19">
        <v>60</v>
      </c>
      <c r="BJ61" s="19">
        <v>60</v>
      </c>
      <c r="BK61" s="19">
        <v>60</v>
      </c>
      <c r="BL61" s="19">
        <v>60</v>
      </c>
      <c r="BM61" s="19">
        <v>60</v>
      </c>
      <c r="BN61" s="19"/>
      <c r="BO61" s="19">
        <v>60</v>
      </c>
      <c r="BP61" s="19">
        <v>60</v>
      </c>
      <c r="BQ61" s="19">
        <v>60</v>
      </c>
      <c r="BR61" s="19">
        <v>60</v>
      </c>
      <c r="BS61" s="19">
        <v>60</v>
      </c>
      <c r="BT61" s="19">
        <v>60</v>
      </c>
      <c r="BU61" s="19">
        <v>60</v>
      </c>
      <c r="BV61" s="19">
        <v>60</v>
      </c>
      <c r="BW61" s="19">
        <v>60</v>
      </c>
      <c r="BX61" s="19">
        <v>60</v>
      </c>
      <c r="BY61" s="19">
        <v>60</v>
      </c>
      <c r="BZ61" s="19">
        <v>60</v>
      </c>
      <c r="CA61" s="19"/>
      <c r="CB61" s="19">
        <v>60</v>
      </c>
      <c r="CC61" s="19">
        <v>60</v>
      </c>
      <c r="CD61" s="19">
        <v>60</v>
      </c>
      <c r="CE61" s="19">
        <v>60</v>
      </c>
      <c r="CF61" s="19">
        <v>60</v>
      </c>
      <c r="CG61" s="19">
        <v>60</v>
      </c>
      <c r="CH61" s="19">
        <v>60</v>
      </c>
      <c r="CI61" s="19">
        <v>60</v>
      </c>
      <c r="CJ61" s="19">
        <v>60</v>
      </c>
      <c r="CK61" s="19">
        <v>60</v>
      </c>
      <c r="CL61" s="19">
        <v>60</v>
      </c>
      <c r="CM61" s="19">
        <v>60</v>
      </c>
      <c r="CN61" s="19"/>
      <c r="CO61" s="19">
        <v>60</v>
      </c>
      <c r="CP61" s="19">
        <v>60</v>
      </c>
      <c r="CQ61" s="19">
        <v>60</v>
      </c>
      <c r="CR61" s="19">
        <v>60</v>
      </c>
      <c r="CS61" s="19">
        <v>60</v>
      </c>
      <c r="CT61" s="19">
        <v>60</v>
      </c>
      <c r="CU61" s="19">
        <v>60</v>
      </c>
      <c r="CV61" s="19">
        <v>60</v>
      </c>
      <c r="CW61" s="19">
        <v>60</v>
      </c>
      <c r="CX61" s="19">
        <v>60</v>
      </c>
      <c r="CY61" s="19">
        <v>60</v>
      </c>
      <c r="CZ61" s="19">
        <v>60</v>
      </c>
      <c r="DA61" s="19"/>
      <c r="DB61" s="19">
        <v>60</v>
      </c>
      <c r="DC61" s="19">
        <v>60</v>
      </c>
      <c r="DD61" s="19">
        <v>60</v>
      </c>
      <c r="DE61" s="19">
        <v>60</v>
      </c>
      <c r="DF61" s="19">
        <v>60</v>
      </c>
      <c r="DG61" s="19">
        <v>60</v>
      </c>
      <c r="DH61" s="19">
        <v>60</v>
      </c>
      <c r="DI61" s="19">
        <v>60</v>
      </c>
      <c r="DJ61" s="19">
        <v>60</v>
      </c>
      <c r="DK61" s="19">
        <v>60</v>
      </c>
      <c r="DL61" s="19">
        <v>60</v>
      </c>
      <c r="DM61" s="19">
        <v>60</v>
      </c>
      <c r="DN61" s="19"/>
      <c r="DR61" s="19"/>
      <c r="DS61" s="19"/>
      <c r="DT61" s="19"/>
      <c r="DU61" s="19"/>
      <c r="DV61" s="19"/>
      <c r="DW61" s="19"/>
      <c r="DX61" s="19"/>
      <c r="DY61" s="19"/>
      <c r="DZ61" s="19"/>
      <c r="EA61" s="19"/>
      <c r="EB61" s="19"/>
      <c r="EC61" s="19"/>
      <c r="ED61" s="19"/>
      <c r="EE61" s="19"/>
      <c r="EF61" s="19"/>
      <c r="EG61" s="19"/>
    </row>
    <row r="62" spans="1:137" hidden="1" outlineLevel="1">
      <c r="A62" s="37" t="s">
        <v>61</v>
      </c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>
        <v>90</v>
      </c>
      <c r="AP62" s="19">
        <v>90</v>
      </c>
      <c r="AQ62" s="19">
        <v>90</v>
      </c>
      <c r="AR62" s="19">
        <v>90</v>
      </c>
      <c r="AS62" s="19">
        <v>90</v>
      </c>
      <c r="AT62" s="19">
        <v>90</v>
      </c>
      <c r="AU62" s="19">
        <v>90</v>
      </c>
      <c r="AV62" s="19">
        <v>90</v>
      </c>
      <c r="AW62" s="19">
        <v>90</v>
      </c>
      <c r="AX62" s="19">
        <v>90</v>
      </c>
      <c r="AY62" s="19">
        <v>90</v>
      </c>
      <c r="AZ62" s="19">
        <v>90</v>
      </c>
      <c r="BA62" s="19"/>
      <c r="BB62" s="19">
        <v>90</v>
      </c>
      <c r="BC62" s="19">
        <v>90</v>
      </c>
      <c r="BD62" s="19">
        <v>90</v>
      </c>
      <c r="BE62" s="19">
        <v>90</v>
      </c>
      <c r="BF62" s="19">
        <v>90</v>
      </c>
      <c r="BG62" s="19">
        <v>90</v>
      </c>
      <c r="BH62" s="19">
        <v>90</v>
      </c>
      <c r="BI62" s="19">
        <v>90</v>
      </c>
      <c r="BJ62" s="19">
        <v>90</v>
      </c>
      <c r="BK62" s="19">
        <v>90</v>
      </c>
      <c r="BL62" s="19">
        <v>90</v>
      </c>
      <c r="BM62" s="19">
        <v>90</v>
      </c>
      <c r="BN62" s="19"/>
      <c r="BO62" s="19">
        <v>90</v>
      </c>
      <c r="BP62" s="19">
        <v>90</v>
      </c>
      <c r="BQ62" s="19">
        <v>90</v>
      </c>
      <c r="BR62" s="19">
        <v>90</v>
      </c>
      <c r="BS62" s="19">
        <v>90</v>
      </c>
      <c r="BT62" s="19">
        <v>90</v>
      </c>
      <c r="BU62" s="19">
        <v>90</v>
      </c>
      <c r="BV62" s="19">
        <v>90</v>
      </c>
      <c r="BW62" s="19">
        <v>90</v>
      </c>
      <c r="BX62" s="19">
        <v>90</v>
      </c>
      <c r="BY62" s="19">
        <v>90</v>
      </c>
      <c r="BZ62" s="19">
        <v>90</v>
      </c>
      <c r="CA62" s="19"/>
      <c r="CB62" s="19">
        <v>90</v>
      </c>
      <c r="CC62" s="19">
        <v>90</v>
      </c>
      <c r="CD62" s="19">
        <v>90</v>
      </c>
      <c r="CE62" s="19">
        <v>90</v>
      </c>
      <c r="CF62" s="19">
        <v>90</v>
      </c>
      <c r="CG62" s="19">
        <v>90</v>
      </c>
      <c r="CH62" s="19">
        <v>90</v>
      </c>
      <c r="CI62" s="19">
        <v>90</v>
      </c>
      <c r="CJ62" s="19">
        <v>90</v>
      </c>
      <c r="CK62" s="19">
        <v>90</v>
      </c>
      <c r="CL62" s="19">
        <v>90</v>
      </c>
      <c r="CM62" s="19">
        <v>90</v>
      </c>
      <c r="CN62" s="19"/>
      <c r="CO62" s="19">
        <v>90</v>
      </c>
      <c r="CP62" s="19">
        <v>90</v>
      </c>
      <c r="CQ62" s="19">
        <v>90</v>
      </c>
      <c r="CR62" s="19">
        <v>90</v>
      </c>
      <c r="CS62" s="19">
        <v>90</v>
      </c>
      <c r="CT62" s="19">
        <v>90</v>
      </c>
      <c r="CU62" s="19">
        <v>90</v>
      </c>
      <c r="CV62" s="19">
        <v>90</v>
      </c>
      <c r="CW62" s="19">
        <v>90</v>
      </c>
      <c r="CX62" s="19">
        <v>90</v>
      </c>
      <c r="CY62" s="19">
        <v>90</v>
      </c>
      <c r="CZ62" s="19">
        <v>90</v>
      </c>
      <c r="DA62" s="19"/>
      <c r="DB62" s="19">
        <v>90</v>
      </c>
      <c r="DC62" s="19">
        <v>90</v>
      </c>
      <c r="DD62" s="19">
        <v>90</v>
      </c>
      <c r="DE62" s="19">
        <v>90</v>
      </c>
      <c r="DF62" s="19">
        <v>90</v>
      </c>
      <c r="DG62" s="19">
        <v>90</v>
      </c>
      <c r="DH62" s="19">
        <v>90</v>
      </c>
      <c r="DI62" s="19">
        <v>90</v>
      </c>
      <c r="DJ62" s="19">
        <v>90</v>
      </c>
      <c r="DK62" s="19">
        <v>90</v>
      </c>
      <c r="DL62" s="19">
        <v>90</v>
      </c>
      <c r="DM62" s="19">
        <v>90</v>
      </c>
      <c r="DN62" s="19"/>
      <c r="DR62" s="19"/>
      <c r="DS62" s="19"/>
      <c r="DT62" s="19"/>
      <c r="DU62" s="19"/>
      <c r="DV62" s="19"/>
      <c r="DW62" s="19"/>
      <c r="DX62" s="19"/>
      <c r="DY62" s="19"/>
      <c r="DZ62" s="19"/>
      <c r="EA62" s="19"/>
      <c r="EB62" s="19"/>
      <c r="EC62" s="19"/>
      <c r="ED62" s="19"/>
      <c r="EE62" s="19"/>
      <c r="EF62" s="19"/>
      <c r="EG62" s="19"/>
    </row>
    <row r="63" spans="1:137" hidden="1" outlineLevel="1">
      <c r="A63" s="37" t="s">
        <v>62</v>
      </c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>
        <v>7</v>
      </c>
      <c r="AP63" s="19">
        <v>7</v>
      </c>
      <c r="AQ63" s="19">
        <v>7</v>
      </c>
      <c r="AR63" s="19">
        <v>10</v>
      </c>
      <c r="AS63" s="19">
        <v>7</v>
      </c>
      <c r="AT63" s="19">
        <v>7</v>
      </c>
      <c r="AU63" s="19">
        <v>7</v>
      </c>
      <c r="AV63" s="19">
        <v>7</v>
      </c>
      <c r="AW63" s="19">
        <v>7</v>
      </c>
      <c r="AX63" s="19">
        <v>7</v>
      </c>
      <c r="AY63" s="19">
        <v>7</v>
      </c>
      <c r="AZ63" s="19">
        <v>7</v>
      </c>
      <c r="BA63" s="19"/>
      <c r="BB63" s="19">
        <v>7</v>
      </c>
      <c r="BC63" s="19">
        <v>7</v>
      </c>
      <c r="BD63" s="19">
        <v>7</v>
      </c>
      <c r="BE63" s="19">
        <v>10</v>
      </c>
      <c r="BF63" s="19">
        <v>7</v>
      </c>
      <c r="BG63" s="19">
        <v>7</v>
      </c>
      <c r="BH63" s="19">
        <v>7</v>
      </c>
      <c r="BI63" s="19">
        <v>7</v>
      </c>
      <c r="BJ63" s="19">
        <v>7</v>
      </c>
      <c r="BK63" s="19">
        <v>7</v>
      </c>
      <c r="BL63" s="19">
        <v>7</v>
      </c>
      <c r="BM63" s="19">
        <v>7</v>
      </c>
      <c r="BN63" s="19"/>
      <c r="BO63" s="19">
        <v>7</v>
      </c>
      <c r="BP63" s="19">
        <v>7</v>
      </c>
      <c r="BQ63" s="19">
        <v>7</v>
      </c>
      <c r="BR63" s="19">
        <v>10</v>
      </c>
      <c r="BS63" s="19">
        <v>7</v>
      </c>
      <c r="BT63" s="19">
        <v>7</v>
      </c>
      <c r="BU63" s="19">
        <v>7</v>
      </c>
      <c r="BV63" s="19">
        <v>7</v>
      </c>
      <c r="BW63" s="19">
        <v>7</v>
      </c>
      <c r="BX63" s="19">
        <v>7</v>
      </c>
      <c r="BY63" s="19">
        <v>7</v>
      </c>
      <c r="BZ63" s="19">
        <v>7</v>
      </c>
      <c r="CA63" s="19"/>
      <c r="CB63" s="19">
        <v>7</v>
      </c>
      <c r="CC63" s="19">
        <v>7</v>
      </c>
      <c r="CD63" s="19">
        <v>7</v>
      </c>
      <c r="CE63" s="19">
        <v>10</v>
      </c>
      <c r="CF63" s="19">
        <v>7</v>
      </c>
      <c r="CG63" s="19">
        <v>7</v>
      </c>
      <c r="CH63" s="19">
        <v>7</v>
      </c>
      <c r="CI63" s="19">
        <v>7</v>
      </c>
      <c r="CJ63" s="19">
        <v>7</v>
      </c>
      <c r="CK63" s="19">
        <v>7</v>
      </c>
      <c r="CL63" s="19">
        <v>7</v>
      </c>
      <c r="CM63" s="19">
        <v>7</v>
      </c>
      <c r="CN63" s="19"/>
      <c r="CO63" s="19">
        <v>7</v>
      </c>
      <c r="CP63" s="19">
        <v>7</v>
      </c>
      <c r="CQ63" s="19">
        <v>7</v>
      </c>
      <c r="CR63" s="19">
        <v>10</v>
      </c>
      <c r="CS63" s="19">
        <v>7</v>
      </c>
      <c r="CT63" s="19">
        <v>7</v>
      </c>
      <c r="CU63" s="19">
        <v>7</v>
      </c>
      <c r="CV63" s="19">
        <v>7</v>
      </c>
      <c r="CW63" s="19">
        <v>7</v>
      </c>
      <c r="CX63" s="19">
        <v>7</v>
      </c>
      <c r="CY63" s="19">
        <v>7</v>
      </c>
      <c r="CZ63" s="19">
        <v>7</v>
      </c>
      <c r="DA63" s="19"/>
      <c r="DB63" s="19">
        <v>7</v>
      </c>
      <c r="DC63" s="19">
        <v>7</v>
      </c>
      <c r="DD63" s="19">
        <v>7</v>
      </c>
      <c r="DE63" s="19">
        <v>10</v>
      </c>
      <c r="DF63" s="19">
        <v>7</v>
      </c>
      <c r="DG63" s="19">
        <v>7</v>
      </c>
      <c r="DH63" s="19">
        <v>7</v>
      </c>
      <c r="DI63" s="19">
        <v>7</v>
      </c>
      <c r="DJ63" s="19">
        <v>7</v>
      </c>
      <c r="DK63" s="19">
        <v>7</v>
      </c>
      <c r="DL63" s="19">
        <v>7</v>
      </c>
      <c r="DM63" s="19">
        <v>7</v>
      </c>
      <c r="DN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</row>
    <row r="64" spans="1:137" hidden="1" outlineLevel="1">
      <c r="A64" s="39" t="s">
        <v>63</v>
      </c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>
        <v>1</v>
      </c>
      <c r="AP64" s="19"/>
      <c r="AQ64" s="19">
        <v>1</v>
      </c>
      <c r="AR64" s="19">
        <v>1</v>
      </c>
      <c r="AS64" s="19"/>
      <c r="AT64" s="19"/>
      <c r="AU64" s="19"/>
      <c r="AV64" s="19"/>
      <c r="AW64" s="19">
        <v>1</v>
      </c>
      <c r="AX64" s="19"/>
      <c r="AY64" s="19">
        <v>1</v>
      </c>
      <c r="AZ64" s="19"/>
      <c r="BA64" s="19"/>
      <c r="BB64" s="19">
        <v>1</v>
      </c>
      <c r="BC64" s="19"/>
      <c r="BD64" s="19">
        <v>1</v>
      </c>
      <c r="BE64" s="19">
        <v>1</v>
      </c>
      <c r="BF64" s="19"/>
      <c r="BG64" s="19"/>
      <c r="BH64" s="19"/>
      <c r="BI64" s="19"/>
      <c r="BJ64" s="19">
        <v>0</v>
      </c>
      <c r="BK64" s="19"/>
      <c r="BL64" s="19">
        <v>0</v>
      </c>
      <c r="BM64" s="19"/>
      <c r="BN64" s="19"/>
      <c r="BO64" s="19">
        <v>1</v>
      </c>
      <c r="BP64" s="19"/>
      <c r="BQ64" s="19">
        <v>1</v>
      </c>
      <c r="BR64" s="19">
        <v>1</v>
      </c>
      <c r="BS64" s="19"/>
      <c r="BT64" s="19"/>
      <c r="BU64" s="19"/>
      <c r="BV64" s="19"/>
      <c r="BW64" s="19">
        <v>1</v>
      </c>
      <c r="BX64" s="19"/>
      <c r="BY64" s="19">
        <v>1</v>
      </c>
      <c r="BZ64" s="19"/>
      <c r="CA64" s="19"/>
      <c r="CB64" s="19">
        <v>1</v>
      </c>
      <c r="CC64" s="19"/>
      <c r="CD64" s="19">
        <v>1</v>
      </c>
      <c r="CE64" s="19">
        <v>1</v>
      </c>
      <c r="CF64" s="19"/>
      <c r="CG64" s="19"/>
      <c r="CH64" s="19"/>
      <c r="CI64" s="19"/>
      <c r="CJ64" s="19">
        <v>1</v>
      </c>
      <c r="CK64" s="19"/>
      <c r="CL64" s="19">
        <v>1</v>
      </c>
      <c r="CM64" s="19"/>
      <c r="CN64" s="19"/>
      <c r="CO64" s="19">
        <v>1</v>
      </c>
      <c r="CP64" s="19"/>
      <c r="CQ64" s="19">
        <v>1</v>
      </c>
      <c r="CR64" s="19">
        <v>1</v>
      </c>
      <c r="CS64" s="19"/>
      <c r="CT64" s="19"/>
      <c r="CU64" s="19"/>
      <c r="CV64" s="19"/>
      <c r="CW64" s="19">
        <v>1</v>
      </c>
      <c r="CX64" s="19"/>
      <c r="CY64" s="19">
        <v>1</v>
      </c>
      <c r="CZ64" s="19"/>
      <c r="DA64" s="19"/>
      <c r="DB64" s="19">
        <v>1</v>
      </c>
      <c r="DC64" s="19"/>
      <c r="DD64" s="19">
        <v>1</v>
      </c>
      <c r="DE64" s="19">
        <v>1</v>
      </c>
      <c r="DF64" s="19"/>
      <c r="DG64" s="19"/>
      <c r="DH64" s="19"/>
      <c r="DI64" s="19"/>
      <c r="DJ64" s="19">
        <v>1</v>
      </c>
      <c r="DK64" s="19"/>
      <c r="DL64" s="19">
        <v>1</v>
      </c>
      <c r="DM64" s="19"/>
      <c r="DN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</row>
    <row r="65" spans="1:137" hidden="1" outlineLevel="1">
      <c r="A65" s="40" t="s">
        <v>64</v>
      </c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>
        <f>AO61*AO62*AO63*AO64/1000</f>
        <v>37.799999999999997</v>
      </c>
      <c r="AP65" s="19">
        <f t="shared" ref="AP65:AZ65" si="85">AP61*AP62*AP63*AP64/1000</f>
        <v>0</v>
      </c>
      <c r="AQ65" s="19">
        <f t="shared" si="85"/>
        <v>37.799999999999997</v>
      </c>
      <c r="AR65" s="19">
        <f t="shared" si="85"/>
        <v>54</v>
      </c>
      <c r="AS65" s="19">
        <f t="shared" si="85"/>
        <v>0</v>
      </c>
      <c r="AT65" s="19">
        <f t="shared" si="85"/>
        <v>0</v>
      </c>
      <c r="AU65" s="19">
        <f t="shared" si="85"/>
        <v>0</v>
      </c>
      <c r="AV65" s="19">
        <f t="shared" si="85"/>
        <v>0</v>
      </c>
      <c r="AW65" s="19">
        <f t="shared" si="85"/>
        <v>37.799999999999997</v>
      </c>
      <c r="AX65" s="19">
        <f t="shared" si="85"/>
        <v>0</v>
      </c>
      <c r="AY65" s="19">
        <f t="shared" si="85"/>
        <v>37.799999999999997</v>
      </c>
      <c r="AZ65" s="19">
        <f t="shared" si="85"/>
        <v>0</v>
      </c>
      <c r="BA65" s="19"/>
      <c r="BB65" s="19">
        <f>BB61*BB62*BB63*BB64/1000</f>
        <v>37.799999999999997</v>
      </c>
      <c r="BC65" s="19">
        <f t="shared" ref="BC65:BM65" si="86">BC61*BC62*BC63*BC64/1000</f>
        <v>0</v>
      </c>
      <c r="BD65" s="19">
        <f t="shared" si="86"/>
        <v>37.799999999999997</v>
      </c>
      <c r="BE65" s="19">
        <f t="shared" si="86"/>
        <v>54</v>
      </c>
      <c r="BF65" s="19">
        <f t="shared" si="86"/>
        <v>0</v>
      </c>
      <c r="BG65" s="19">
        <f t="shared" si="86"/>
        <v>0</v>
      </c>
      <c r="BH65" s="19">
        <f t="shared" si="86"/>
        <v>0</v>
      </c>
      <c r="BI65" s="19">
        <f t="shared" si="86"/>
        <v>0</v>
      </c>
      <c r="BJ65" s="19">
        <f t="shared" si="86"/>
        <v>0</v>
      </c>
      <c r="BK65" s="19">
        <f t="shared" si="86"/>
        <v>0</v>
      </c>
      <c r="BL65" s="19">
        <f t="shared" si="86"/>
        <v>0</v>
      </c>
      <c r="BM65" s="19">
        <f t="shared" si="86"/>
        <v>0</v>
      </c>
      <c r="BN65" s="19"/>
      <c r="BO65" s="19">
        <f>BO61*BO62*BO63*BO64/1000</f>
        <v>37.799999999999997</v>
      </c>
      <c r="BP65" s="19">
        <f t="shared" ref="BP65:BZ65" si="87">BP61*BP62*BP63*BP64/1000</f>
        <v>0</v>
      </c>
      <c r="BQ65" s="19">
        <f t="shared" si="87"/>
        <v>37.799999999999997</v>
      </c>
      <c r="BR65" s="19">
        <f t="shared" si="87"/>
        <v>54</v>
      </c>
      <c r="BS65" s="19">
        <f t="shared" si="87"/>
        <v>0</v>
      </c>
      <c r="BT65" s="19">
        <f t="shared" si="87"/>
        <v>0</v>
      </c>
      <c r="BU65" s="19">
        <f t="shared" si="87"/>
        <v>0</v>
      </c>
      <c r="BV65" s="19">
        <f t="shared" si="87"/>
        <v>0</v>
      </c>
      <c r="BW65" s="19">
        <f t="shared" si="87"/>
        <v>37.799999999999997</v>
      </c>
      <c r="BX65" s="19">
        <f t="shared" si="87"/>
        <v>0</v>
      </c>
      <c r="BY65" s="19">
        <f t="shared" si="87"/>
        <v>37.799999999999997</v>
      </c>
      <c r="BZ65" s="19">
        <f t="shared" si="87"/>
        <v>0</v>
      </c>
      <c r="CA65" s="19"/>
      <c r="CB65" s="19">
        <f>CB61*CB62*CB63*CB64/1000</f>
        <v>37.799999999999997</v>
      </c>
      <c r="CC65" s="19">
        <f t="shared" ref="CC65:CM65" si="88">CC61*CC62*CC63*CC64/1000</f>
        <v>0</v>
      </c>
      <c r="CD65" s="19">
        <f t="shared" si="88"/>
        <v>37.799999999999997</v>
      </c>
      <c r="CE65" s="19">
        <f t="shared" si="88"/>
        <v>54</v>
      </c>
      <c r="CF65" s="19">
        <f t="shared" si="88"/>
        <v>0</v>
      </c>
      <c r="CG65" s="19">
        <f t="shared" si="88"/>
        <v>0</v>
      </c>
      <c r="CH65" s="19">
        <f t="shared" si="88"/>
        <v>0</v>
      </c>
      <c r="CI65" s="19">
        <f t="shared" si="88"/>
        <v>0</v>
      </c>
      <c r="CJ65" s="19">
        <f t="shared" si="88"/>
        <v>37.799999999999997</v>
      </c>
      <c r="CK65" s="19">
        <f t="shared" si="88"/>
        <v>0</v>
      </c>
      <c r="CL65" s="19">
        <f t="shared" si="88"/>
        <v>37.799999999999997</v>
      </c>
      <c r="CM65" s="19">
        <f t="shared" si="88"/>
        <v>0</v>
      </c>
      <c r="CN65" s="19"/>
      <c r="CO65" s="19">
        <f>CO61*CO62*CO63*CO64/1000</f>
        <v>37.799999999999997</v>
      </c>
      <c r="CP65" s="19">
        <f t="shared" ref="CP65:CZ65" si="89">CP61*CP62*CP63*CP64/1000</f>
        <v>0</v>
      </c>
      <c r="CQ65" s="19">
        <f t="shared" si="89"/>
        <v>37.799999999999997</v>
      </c>
      <c r="CR65" s="19">
        <f t="shared" si="89"/>
        <v>54</v>
      </c>
      <c r="CS65" s="19">
        <f t="shared" si="89"/>
        <v>0</v>
      </c>
      <c r="CT65" s="19">
        <f t="shared" si="89"/>
        <v>0</v>
      </c>
      <c r="CU65" s="19">
        <f t="shared" si="89"/>
        <v>0</v>
      </c>
      <c r="CV65" s="19">
        <f t="shared" si="89"/>
        <v>0</v>
      </c>
      <c r="CW65" s="19">
        <f t="shared" si="89"/>
        <v>37.799999999999997</v>
      </c>
      <c r="CX65" s="19">
        <f t="shared" si="89"/>
        <v>0</v>
      </c>
      <c r="CY65" s="19">
        <f t="shared" si="89"/>
        <v>37.799999999999997</v>
      </c>
      <c r="CZ65" s="19">
        <f t="shared" si="89"/>
        <v>0</v>
      </c>
      <c r="DA65" s="19"/>
      <c r="DB65" s="19">
        <f>DB61*DB62*DB63*DB64/1000</f>
        <v>37.799999999999997</v>
      </c>
      <c r="DC65" s="19">
        <f t="shared" ref="DC65:DM65" si="90">DC61*DC62*DC63*DC64/1000</f>
        <v>0</v>
      </c>
      <c r="DD65" s="19">
        <f t="shared" si="90"/>
        <v>37.799999999999997</v>
      </c>
      <c r="DE65" s="19">
        <f t="shared" si="90"/>
        <v>54</v>
      </c>
      <c r="DF65" s="19">
        <f t="shared" si="90"/>
        <v>0</v>
      </c>
      <c r="DG65" s="19">
        <f t="shared" si="90"/>
        <v>0</v>
      </c>
      <c r="DH65" s="19">
        <f t="shared" si="90"/>
        <v>0</v>
      </c>
      <c r="DI65" s="19">
        <f t="shared" si="90"/>
        <v>0</v>
      </c>
      <c r="DJ65" s="19">
        <f t="shared" si="90"/>
        <v>37.799999999999997</v>
      </c>
      <c r="DK65" s="19">
        <f t="shared" si="90"/>
        <v>0</v>
      </c>
      <c r="DL65" s="19">
        <f t="shared" si="90"/>
        <v>37.799999999999997</v>
      </c>
      <c r="DM65" s="19">
        <f t="shared" si="90"/>
        <v>0</v>
      </c>
      <c r="DN65" s="19"/>
      <c r="DR65" s="19"/>
      <c r="DS65" s="19"/>
      <c r="DT65" s="19"/>
      <c r="DU65" s="19">
        <f>SUM(AO65:AZ65)</f>
        <v>205.2</v>
      </c>
      <c r="DV65" s="19"/>
      <c r="DW65" s="19">
        <f>SUM(BB65:BM65)</f>
        <v>129.6</v>
      </c>
      <c r="DX65" s="19"/>
      <c r="DY65" s="19">
        <f>SUM(BO65:BZ65)</f>
        <v>205.2</v>
      </c>
      <c r="DZ65" s="19"/>
      <c r="EA65" s="19">
        <f>SUM(CB65:CM65)</f>
        <v>205.2</v>
      </c>
      <c r="EB65" s="19"/>
      <c r="EC65" s="19">
        <f>SUM(CD65:CP65)</f>
        <v>205.2</v>
      </c>
      <c r="ED65" s="19"/>
      <c r="EE65" s="19">
        <f>SUM(CF65:CR65)</f>
        <v>205.2</v>
      </c>
      <c r="EF65" s="19"/>
      <c r="EG65" s="19"/>
    </row>
    <row r="66" spans="1:137" hidden="1" outlineLevel="1">
      <c r="A66" s="3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</row>
    <row r="67" spans="1:137" hidden="1" outlineLevel="1">
      <c r="A67" s="39" t="s">
        <v>39</v>
      </c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>
        <v>60</v>
      </c>
      <c r="AP67" s="19">
        <v>60</v>
      </c>
      <c r="AQ67" s="19">
        <v>60</v>
      </c>
      <c r="AR67" s="19">
        <v>60</v>
      </c>
      <c r="AS67" s="19">
        <v>60</v>
      </c>
      <c r="AT67" s="19">
        <v>60</v>
      </c>
      <c r="AU67" s="19">
        <v>60</v>
      </c>
      <c r="AV67" s="19">
        <v>60</v>
      </c>
      <c r="AW67" s="19">
        <v>60</v>
      </c>
      <c r="AX67" s="19">
        <v>60</v>
      </c>
      <c r="AY67" s="19">
        <v>60</v>
      </c>
      <c r="AZ67" s="19">
        <v>60</v>
      </c>
      <c r="BA67" s="19"/>
      <c r="BB67" s="19">
        <v>60</v>
      </c>
      <c r="BC67" s="19">
        <v>60</v>
      </c>
      <c r="BD67" s="19">
        <v>60</v>
      </c>
      <c r="BE67" s="19">
        <v>60</v>
      </c>
      <c r="BF67" s="19">
        <v>60</v>
      </c>
      <c r="BG67" s="19">
        <v>60</v>
      </c>
      <c r="BH67" s="19">
        <v>60</v>
      </c>
      <c r="BI67" s="19">
        <v>60</v>
      </c>
      <c r="BJ67" s="19">
        <v>60</v>
      </c>
      <c r="BK67" s="19">
        <v>60</v>
      </c>
      <c r="BL67" s="19">
        <v>60</v>
      </c>
      <c r="BM67" s="19">
        <v>60</v>
      </c>
      <c r="BN67" s="19"/>
      <c r="BO67" s="19">
        <v>60</v>
      </c>
      <c r="BP67" s="19">
        <v>60</v>
      </c>
      <c r="BQ67" s="19">
        <v>60</v>
      </c>
      <c r="BR67" s="19">
        <v>60</v>
      </c>
      <c r="BS67" s="19">
        <v>60</v>
      </c>
      <c r="BT67" s="19">
        <v>60</v>
      </c>
      <c r="BU67" s="19">
        <v>60</v>
      </c>
      <c r="BV67" s="19">
        <v>60</v>
      </c>
      <c r="BW67" s="19">
        <v>60</v>
      </c>
      <c r="BX67" s="19">
        <v>60</v>
      </c>
      <c r="BY67" s="19">
        <v>60</v>
      </c>
      <c r="BZ67" s="19">
        <v>60</v>
      </c>
      <c r="CA67" s="19"/>
      <c r="CB67" s="19">
        <v>60</v>
      </c>
      <c r="CC67" s="19">
        <v>60</v>
      </c>
      <c r="CD67" s="19">
        <v>60</v>
      </c>
      <c r="CE67" s="19">
        <v>60</v>
      </c>
      <c r="CF67" s="19">
        <v>60</v>
      </c>
      <c r="CG67" s="19">
        <v>60</v>
      </c>
      <c r="CH67" s="19">
        <v>60</v>
      </c>
      <c r="CI67" s="19">
        <v>60</v>
      </c>
      <c r="CJ67" s="19">
        <v>60</v>
      </c>
      <c r="CK67" s="19">
        <v>60</v>
      </c>
      <c r="CL67" s="19">
        <v>60</v>
      </c>
      <c r="CM67" s="19">
        <v>60</v>
      </c>
      <c r="CN67" s="19"/>
      <c r="CO67" s="19">
        <v>60</v>
      </c>
      <c r="CP67" s="19">
        <v>60</v>
      </c>
      <c r="CQ67" s="19">
        <v>60</v>
      </c>
      <c r="CR67" s="19">
        <v>60</v>
      </c>
      <c r="CS67" s="19">
        <v>60</v>
      </c>
      <c r="CT67" s="19">
        <v>60</v>
      </c>
      <c r="CU67" s="19">
        <v>60</v>
      </c>
      <c r="CV67" s="19">
        <v>60</v>
      </c>
      <c r="CW67" s="19">
        <v>60</v>
      </c>
      <c r="CX67" s="19">
        <v>60</v>
      </c>
      <c r="CY67" s="19">
        <v>60</v>
      </c>
      <c r="CZ67" s="19">
        <v>60</v>
      </c>
      <c r="DA67" s="19"/>
      <c r="DB67" s="19">
        <v>60</v>
      </c>
      <c r="DC67" s="19">
        <v>60</v>
      </c>
      <c r="DD67" s="19">
        <v>60</v>
      </c>
      <c r="DE67" s="19">
        <v>60</v>
      </c>
      <c r="DF67" s="19">
        <v>60</v>
      </c>
      <c r="DG67" s="19">
        <v>60</v>
      </c>
      <c r="DH67" s="19">
        <v>60</v>
      </c>
      <c r="DI67" s="19">
        <v>60</v>
      </c>
      <c r="DJ67" s="19">
        <v>60</v>
      </c>
      <c r="DK67" s="19">
        <v>60</v>
      </c>
      <c r="DL67" s="19">
        <v>60</v>
      </c>
      <c r="DM67" s="19">
        <v>60</v>
      </c>
      <c r="DN67" s="19"/>
      <c r="DR67" s="19"/>
      <c r="DS67" s="19"/>
      <c r="DT67" s="19"/>
      <c r="DU67" s="19"/>
      <c r="DV67" s="19"/>
      <c r="DW67" s="19"/>
      <c r="DX67" s="19"/>
      <c r="DY67" s="19"/>
      <c r="DZ67" s="19"/>
      <c r="EA67" s="19"/>
      <c r="EB67" s="19"/>
      <c r="EC67" s="19"/>
      <c r="ED67" s="19"/>
      <c r="EE67" s="19"/>
      <c r="EF67" s="19"/>
      <c r="EG67" s="19"/>
    </row>
    <row r="68" spans="1:137" hidden="1" outlineLevel="1">
      <c r="A68" s="39" t="s">
        <v>61</v>
      </c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>
        <v>90</v>
      </c>
      <c r="AP68" s="19">
        <v>90</v>
      </c>
      <c r="AQ68" s="19">
        <v>90</v>
      </c>
      <c r="AR68" s="19">
        <v>90</v>
      </c>
      <c r="AS68" s="19">
        <v>90</v>
      </c>
      <c r="AT68" s="19">
        <v>90</v>
      </c>
      <c r="AU68" s="19">
        <v>90</v>
      </c>
      <c r="AV68" s="19">
        <v>90</v>
      </c>
      <c r="AW68" s="19">
        <v>90</v>
      </c>
      <c r="AX68" s="19">
        <v>90</v>
      </c>
      <c r="AY68" s="19">
        <v>90</v>
      </c>
      <c r="AZ68" s="19">
        <v>90</v>
      </c>
      <c r="BA68" s="19"/>
      <c r="BB68" s="19">
        <v>90</v>
      </c>
      <c r="BC68" s="19">
        <v>90</v>
      </c>
      <c r="BD68" s="19">
        <v>90</v>
      </c>
      <c r="BE68" s="19">
        <v>90</v>
      </c>
      <c r="BF68" s="19">
        <v>90</v>
      </c>
      <c r="BG68" s="19">
        <v>90</v>
      </c>
      <c r="BH68" s="19">
        <v>90</v>
      </c>
      <c r="BI68" s="19">
        <v>90</v>
      </c>
      <c r="BJ68" s="19">
        <v>90</v>
      </c>
      <c r="BK68" s="19">
        <v>90</v>
      </c>
      <c r="BL68" s="19">
        <v>90</v>
      </c>
      <c r="BM68" s="19">
        <v>90</v>
      </c>
      <c r="BN68" s="19"/>
      <c r="BO68" s="19">
        <v>90</v>
      </c>
      <c r="BP68" s="19">
        <v>90</v>
      </c>
      <c r="BQ68" s="19">
        <v>90</v>
      </c>
      <c r="BR68" s="19">
        <v>90</v>
      </c>
      <c r="BS68" s="19">
        <v>90</v>
      </c>
      <c r="BT68" s="19">
        <v>90</v>
      </c>
      <c r="BU68" s="19">
        <v>90</v>
      </c>
      <c r="BV68" s="19">
        <v>90</v>
      </c>
      <c r="BW68" s="19">
        <v>90</v>
      </c>
      <c r="BX68" s="19">
        <v>90</v>
      </c>
      <c r="BY68" s="19">
        <v>90</v>
      </c>
      <c r="BZ68" s="19">
        <v>90</v>
      </c>
      <c r="CA68" s="19"/>
      <c r="CB68" s="19">
        <v>90</v>
      </c>
      <c r="CC68" s="19">
        <v>90</v>
      </c>
      <c r="CD68" s="19">
        <v>90</v>
      </c>
      <c r="CE68" s="19">
        <v>90</v>
      </c>
      <c r="CF68" s="19">
        <v>90</v>
      </c>
      <c r="CG68" s="19">
        <v>90</v>
      </c>
      <c r="CH68" s="19">
        <v>90</v>
      </c>
      <c r="CI68" s="19">
        <v>90</v>
      </c>
      <c r="CJ68" s="19">
        <v>90</v>
      </c>
      <c r="CK68" s="19">
        <v>90</v>
      </c>
      <c r="CL68" s="19">
        <v>90</v>
      </c>
      <c r="CM68" s="19">
        <v>90</v>
      </c>
      <c r="CN68" s="19"/>
      <c r="CO68" s="19">
        <v>90</v>
      </c>
      <c r="CP68" s="19">
        <v>90</v>
      </c>
      <c r="CQ68" s="19">
        <v>90</v>
      </c>
      <c r="CR68" s="19">
        <v>90</v>
      </c>
      <c r="CS68" s="19">
        <v>90</v>
      </c>
      <c r="CT68" s="19">
        <v>90</v>
      </c>
      <c r="CU68" s="19">
        <v>90</v>
      </c>
      <c r="CV68" s="19">
        <v>90</v>
      </c>
      <c r="CW68" s="19">
        <v>90</v>
      </c>
      <c r="CX68" s="19">
        <v>90</v>
      </c>
      <c r="CY68" s="19">
        <v>90</v>
      </c>
      <c r="CZ68" s="19">
        <v>90</v>
      </c>
      <c r="DA68" s="19"/>
      <c r="DB68" s="19">
        <v>90</v>
      </c>
      <c r="DC68" s="19">
        <v>90</v>
      </c>
      <c r="DD68" s="19">
        <v>90</v>
      </c>
      <c r="DE68" s="19">
        <v>90</v>
      </c>
      <c r="DF68" s="19">
        <v>90</v>
      </c>
      <c r="DG68" s="19">
        <v>90</v>
      </c>
      <c r="DH68" s="19">
        <v>90</v>
      </c>
      <c r="DI68" s="19">
        <v>90</v>
      </c>
      <c r="DJ68" s="19">
        <v>90</v>
      </c>
      <c r="DK68" s="19">
        <v>90</v>
      </c>
      <c r="DL68" s="19">
        <v>90</v>
      </c>
      <c r="DM68" s="19">
        <v>90</v>
      </c>
      <c r="DN68" s="19"/>
      <c r="DR68" s="19"/>
      <c r="DS68" s="19"/>
      <c r="DT68" s="19"/>
      <c r="DU68" s="19"/>
      <c r="DV68" s="19"/>
      <c r="DW68" s="19"/>
      <c r="DX68" s="19"/>
      <c r="DY68" s="19"/>
      <c r="DZ68" s="19"/>
      <c r="EA68" s="19"/>
      <c r="EB68" s="19"/>
      <c r="EC68" s="19"/>
      <c r="ED68" s="19"/>
      <c r="EE68" s="19"/>
      <c r="EF68" s="19"/>
      <c r="EG68" s="19"/>
    </row>
    <row r="69" spans="1:137" hidden="1" outlineLevel="1">
      <c r="A69" s="39" t="s">
        <v>41</v>
      </c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>
        <v>4</v>
      </c>
      <c r="AP69" s="19">
        <v>4</v>
      </c>
      <c r="AQ69" s="19">
        <v>4</v>
      </c>
      <c r="AR69" s="19">
        <v>4</v>
      </c>
      <c r="AS69" s="19">
        <v>4</v>
      </c>
      <c r="AT69" s="19">
        <v>4</v>
      </c>
      <c r="AU69" s="19">
        <v>4</v>
      </c>
      <c r="AV69" s="19">
        <v>4</v>
      </c>
      <c r="AW69" s="19">
        <v>4</v>
      </c>
      <c r="AX69" s="19">
        <v>4</v>
      </c>
      <c r="AY69" s="19">
        <v>4</v>
      </c>
      <c r="AZ69" s="19">
        <v>4</v>
      </c>
      <c r="BA69" s="19"/>
      <c r="BB69" s="19">
        <v>4</v>
      </c>
      <c r="BC69" s="19">
        <v>4</v>
      </c>
      <c r="BD69" s="19">
        <v>4</v>
      </c>
      <c r="BE69" s="19">
        <v>4</v>
      </c>
      <c r="BF69" s="19">
        <v>4</v>
      </c>
      <c r="BG69" s="19">
        <v>4</v>
      </c>
      <c r="BH69" s="19">
        <v>4</v>
      </c>
      <c r="BI69" s="19">
        <v>4</v>
      </c>
      <c r="BJ69" s="19">
        <v>4</v>
      </c>
      <c r="BK69" s="19">
        <v>4</v>
      </c>
      <c r="BL69" s="19">
        <v>4</v>
      </c>
      <c r="BM69" s="19">
        <v>4</v>
      </c>
      <c r="BN69" s="19"/>
      <c r="BO69" s="19">
        <v>4</v>
      </c>
      <c r="BP69" s="19">
        <v>4</v>
      </c>
      <c r="BQ69" s="19">
        <v>4</v>
      </c>
      <c r="BR69" s="19">
        <v>4</v>
      </c>
      <c r="BS69" s="19">
        <v>4</v>
      </c>
      <c r="BT69" s="19">
        <v>4</v>
      </c>
      <c r="BU69" s="19">
        <v>4</v>
      </c>
      <c r="BV69" s="19">
        <v>4</v>
      </c>
      <c r="BW69" s="19">
        <v>4</v>
      </c>
      <c r="BX69" s="19">
        <v>4</v>
      </c>
      <c r="BY69" s="19">
        <v>4</v>
      </c>
      <c r="BZ69" s="19">
        <v>4</v>
      </c>
      <c r="CA69" s="19"/>
      <c r="CB69" s="19">
        <v>4</v>
      </c>
      <c r="CC69" s="19">
        <v>4</v>
      </c>
      <c r="CD69" s="19">
        <v>4</v>
      </c>
      <c r="CE69" s="19">
        <v>4</v>
      </c>
      <c r="CF69" s="19">
        <v>4</v>
      </c>
      <c r="CG69" s="19">
        <v>4</v>
      </c>
      <c r="CH69" s="19">
        <v>4</v>
      </c>
      <c r="CI69" s="19">
        <v>4</v>
      </c>
      <c r="CJ69" s="19">
        <v>4</v>
      </c>
      <c r="CK69" s="19">
        <v>4</v>
      </c>
      <c r="CL69" s="19">
        <v>4</v>
      </c>
      <c r="CM69" s="19">
        <v>4</v>
      </c>
      <c r="CN69" s="19"/>
      <c r="CO69" s="19">
        <v>4</v>
      </c>
      <c r="CP69" s="19">
        <v>4</v>
      </c>
      <c r="CQ69" s="19">
        <v>4</v>
      </c>
      <c r="CR69" s="19">
        <v>4</v>
      </c>
      <c r="CS69" s="19">
        <v>4</v>
      </c>
      <c r="CT69" s="19">
        <v>4</v>
      </c>
      <c r="CU69" s="19">
        <v>4</v>
      </c>
      <c r="CV69" s="19">
        <v>4</v>
      </c>
      <c r="CW69" s="19">
        <v>4</v>
      </c>
      <c r="CX69" s="19">
        <v>4</v>
      </c>
      <c r="CY69" s="19">
        <v>4</v>
      </c>
      <c r="CZ69" s="19">
        <v>4</v>
      </c>
      <c r="DA69" s="19"/>
      <c r="DB69" s="19">
        <v>4</v>
      </c>
      <c r="DC69" s="19">
        <v>4</v>
      </c>
      <c r="DD69" s="19">
        <v>4</v>
      </c>
      <c r="DE69" s="19">
        <v>4</v>
      </c>
      <c r="DF69" s="19">
        <v>4</v>
      </c>
      <c r="DG69" s="19">
        <v>4</v>
      </c>
      <c r="DH69" s="19">
        <v>4</v>
      </c>
      <c r="DI69" s="19">
        <v>4</v>
      </c>
      <c r="DJ69" s="19">
        <v>4</v>
      </c>
      <c r="DK69" s="19">
        <v>4</v>
      </c>
      <c r="DL69" s="19">
        <v>4</v>
      </c>
      <c r="DM69" s="19">
        <v>4</v>
      </c>
      <c r="DN69" s="19"/>
      <c r="DR69" s="19"/>
      <c r="DS69" s="19"/>
      <c r="DT69" s="19"/>
      <c r="DU69" s="19"/>
      <c r="DV69" s="19"/>
      <c r="DW69" s="19"/>
      <c r="DX69" s="19"/>
      <c r="DY69" s="19"/>
      <c r="DZ69" s="19"/>
      <c r="EA69" s="19"/>
      <c r="EB69" s="19"/>
      <c r="EC69" s="19"/>
      <c r="ED69" s="19"/>
      <c r="EE69" s="19"/>
      <c r="EF69" s="19"/>
      <c r="EG69" s="19"/>
    </row>
    <row r="70" spans="1:137" hidden="1" outlineLevel="1">
      <c r="A70" s="39" t="s">
        <v>65</v>
      </c>
      <c r="AO70" s="19">
        <v>1</v>
      </c>
      <c r="AP70" s="19">
        <v>1</v>
      </c>
      <c r="AQ70" s="19">
        <v>1</v>
      </c>
      <c r="AR70" s="19">
        <v>1</v>
      </c>
      <c r="AS70" s="19">
        <v>1</v>
      </c>
      <c r="AT70" s="19">
        <v>1</v>
      </c>
      <c r="AU70" s="19">
        <v>1</v>
      </c>
      <c r="AV70" s="19">
        <v>1</v>
      </c>
      <c r="AW70" s="19">
        <v>1</v>
      </c>
      <c r="AX70" s="19">
        <v>1</v>
      </c>
      <c r="AY70" s="19">
        <v>1</v>
      </c>
      <c r="AZ70" s="19">
        <v>1</v>
      </c>
      <c r="BA70" s="19"/>
      <c r="BB70" s="19">
        <v>1</v>
      </c>
      <c r="BC70" s="19">
        <v>1</v>
      </c>
      <c r="BD70" s="19">
        <v>1</v>
      </c>
      <c r="BE70" s="19">
        <v>1</v>
      </c>
      <c r="BF70" s="19">
        <v>1</v>
      </c>
      <c r="BG70" s="19">
        <v>1</v>
      </c>
      <c r="BH70" s="19">
        <v>1</v>
      </c>
      <c r="BI70" s="19">
        <v>1</v>
      </c>
      <c r="BJ70" s="19">
        <v>1.5</v>
      </c>
      <c r="BK70" s="19">
        <v>1</v>
      </c>
      <c r="BL70" s="19">
        <v>1.5</v>
      </c>
      <c r="BM70" s="19">
        <v>1</v>
      </c>
      <c r="BN70" s="19"/>
      <c r="BO70" s="19">
        <v>1</v>
      </c>
      <c r="BP70" s="19">
        <v>1</v>
      </c>
      <c r="BQ70" s="19">
        <v>1</v>
      </c>
      <c r="BR70" s="19">
        <v>1</v>
      </c>
      <c r="BS70" s="19">
        <v>1</v>
      </c>
      <c r="BT70" s="19">
        <v>1</v>
      </c>
      <c r="BU70" s="19">
        <v>1</v>
      </c>
      <c r="BV70" s="19">
        <v>1</v>
      </c>
      <c r="BW70" s="19">
        <v>1</v>
      </c>
      <c r="BX70" s="19">
        <v>1</v>
      </c>
      <c r="BY70" s="19">
        <v>1</v>
      </c>
      <c r="BZ70" s="19">
        <v>1</v>
      </c>
      <c r="CA70" s="19"/>
      <c r="CB70" s="19">
        <v>1</v>
      </c>
      <c r="CC70" s="19">
        <v>1</v>
      </c>
      <c r="CD70" s="19">
        <v>1</v>
      </c>
      <c r="CE70" s="19">
        <v>1</v>
      </c>
      <c r="CF70" s="19">
        <v>1</v>
      </c>
      <c r="CG70" s="19">
        <v>1</v>
      </c>
      <c r="CH70" s="19">
        <v>1</v>
      </c>
      <c r="CI70" s="19">
        <v>1</v>
      </c>
      <c r="CJ70" s="19">
        <v>1</v>
      </c>
      <c r="CK70" s="19">
        <v>1</v>
      </c>
      <c r="CL70" s="19">
        <v>1</v>
      </c>
      <c r="CM70" s="19">
        <v>1</v>
      </c>
      <c r="CN70" s="19"/>
      <c r="CO70" s="19">
        <v>1</v>
      </c>
      <c r="CP70" s="19">
        <v>1</v>
      </c>
      <c r="CQ70" s="19">
        <v>1</v>
      </c>
      <c r="CR70" s="19">
        <v>1</v>
      </c>
      <c r="CS70" s="19">
        <v>1</v>
      </c>
      <c r="CT70" s="19">
        <v>1</v>
      </c>
      <c r="CU70" s="19">
        <v>1</v>
      </c>
      <c r="CV70" s="19">
        <v>1</v>
      </c>
      <c r="CW70" s="19">
        <v>1</v>
      </c>
      <c r="CX70" s="19">
        <v>1</v>
      </c>
      <c r="CY70" s="19">
        <v>1</v>
      </c>
      <c r="CZ70" s="19">
        <v>1</v>
      </c>
      <c r="DA70" s="19"/>
      <c r="DB70" s="19">
        <v>1</v>
      </c>
      <c r="DC70" s="19">
        <v>1</v>
      </c>
      <c r="DD70" s="19">
        <v>1</v>
      </c>
      <c r="DE70" s="19">
        <v>1</v>
      </c>
      <c r="DF70" s="19">
        <v>1</v>
      </c>
      <c r="DG70" s="19">
        <v>1</v>
      </c>
      <c r="DH70" s="19">
        <v>1</v>
      </c>
      <c r="DI70" s="19">
        <v>1</v>
      </c>
      <c r="DJ70" s="19">
        <v>1</v>
      </c>
      <c r="DK70" s="19">
        <v>1</v>
      </c>
      <c r="DL70" s="19">
        <v>1</v>
      </c>
      <c r="DM70" s="19">
        <v>1</v>
      </c>
      <c r="DN70" s="19"/>
    </row>
    <row r="71" spans="1:137" hidden="1" outlineLevel="1">
      <c r="A71" s="40" t="s">
        <v>64</v>
      </c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O71" s="19">
        <f>AO67*AO68*AO69*AO70/1000</f>
        <v>21.6</v>
      </c>
      <c r="AP71" s="19">
        <f t="shared" ref="AP71:AZ71" si="91">AP67*AP68*AP69*AP70/1000</f>
        <v>21.6</v>
      </c>
      <c r="AQ71" s="19">
        <f t="shared" si="91"/>
        <v>21.6</v>
      </c>
      <c r="AR71" s="19">
        <f t="shared" si="91"/>
        <v>21.6</v>
      </c>
      <c r="AS71" s="19">
        <f t="shared" si="91"/>
        <v>21.6</v>
      </c>
      <c r="AT71" s="19">
        <f t="shared" si="91"/>
        <v>21.6</v>
      </c>
      <c r="AU71" s="19">
        <f t="shared" si="91"/>
        <v>21.6</v>
      </c>
      <c r="AV71" s="19">
        <f t="shared" si="91"/>
        <v>21.6</v>
      </c>
      <c r="AW71" s="19">
        <f t="shared" si="91"/>
        <v>21.6</v>
      </c>
      <c r="AX71" s="19">
        <f t="shared" si="91"/>
        <v>21.6</v>
      </c>
      <c r="AY71" s="19">
        <f t="shared" si="91"/>
        <v>21.6</v>
      </c>
      <c r="AZ71" s="19">
        <f t="shared" si="91"/>
        <v>21.6</v>
      </c>
      <c r="BA71" s="19"/>
      <c r="BB71" s="19">
        <f>BB67*BB68*BB69*BB70/1000</f>
        <v>21.6</v>
      </c>
      <c r="BC71" s="19">
        <f t="shared" ref="BC71:BM71" si="92">BC67*BC68*BC69*BC70/1000</f>
        <v>21.6</v>
      </c>
      <c r="BD71" s="19">
        <f t="shared" si="92"/>
        <v>21.6</v>
      </c>
      <c r="BE71" s="19">
        <f t="shared" si="92"/>
        <v>21.6</v>
      </c>
      <c r="BF71" s="19">
        <f t="shared" si="92"/>
        <v>21.6</v>
      </c>
      <c r="BG71" s="19">
        <f t="shared" si="92"/>
        <v>21.6</v>
      </c>
      <c r="BH71" s="19">
        <f t="shared" si="92"/>
        <v>21.6</v>
      </c>
      <c r="BI71" s="19">
        <f t="shared" si="92"/>
        <v>21.6</v>
      </c>
      <c r="BJ71" s="19">
        <f t="shared" si="92"/>
        <v>32.4</v>
      </c>
      <c r="BK71" s="19">
        <f t="shared" si="92"/>
        <v>21.6</v>
      </c>
      <c r="BL71" s="19">
        <f t="shared" si="92"/>
        <v>32.4</v>
      </c>
      <c r="BM71" s="19">
        <f t="shared" si="92"/>
        <v>21.6</v>
      </c>
      <c r="BN71" s="19"/>
      <c r="BO71" s="19">
        <f>BO67*BO68*BO69*BO70/1000</f>
        <v>21.6</v>
      </c>
      <c r="BP71" s="19">
        <f t="shared" ref="BP71:BZ71" si="93">BP67*BP68*BP69*BP70/1000</f>
        <v>21.6</v>
      </c>
      <c r="BQ71" s="19">
        <f t="shared" si="93"/>
        <v>21.6</v>
      </c>
      <c r="BR71" s="19">
        <f t="shared" si="93"/>
        <v>21.6</v>
      </c>
      <c r="BS71" s="19">
        <f t="shared" si="93"/>
        <v>21.6</v>
      </c>
      <c r="BT71" s="19">
        <f t="shared" si="93"/>
        <v>21.6</v>
      </c>
      <c r="BU71" s="19">
        <f t="shared" si="93"/>
        <v>21.6</v>
      </c>
      <c r="BV71" s="19">
        <f t="shared" si="93"/>
        <v>21.6</v>
      </c>
      <c r="BW71" s="19">
        <f t="shared" si="93"/>
        <v>21.6</v>
      </c>
      <c r="BX71" s="19">
        <f t="shared" si="93"/>
        <v>21.6</v>
      </c>
      <c r="BY71" s="19">
        <f t="shared" si="93"/>
        <v>21.6</v>
      </c>
      <c r="BZ71" s="19">
        <f t="shared" si="93"/>
        <v>21.6</v>
      </c>
      <c r="CA71" s="19"/>
      <c r="CB71" s="19">
        <f>CB67*CB68*CB69*CB70/1000</f>
        <v>21.6</v>
      </c>
      <c r="CC71" s="19">
        <f t="shared" ref="CC71:CM71" si="94">CC67*CC68*CC69*CC70/1000</f>
        <v>21.6</v>
      </c>
      <c r="CD71" s="19">
        <f t="shared" si="94"/>
        <v>21.6</v>
      </c>
      <c r="CE71" s="19">
        <f t="shared" si="94"/>
        <v>21.6</v>
      </c>
      <c r="CF71" s="19">
        <f t="shared" si="94"/>
        <v>21.6</v>
      </c>
      <c r="CG71" s="19">
        <f t="shared" si="94"/>
        <v>21.6</v>
      </c>
      <c r="CH71" s="19">
        <f t="shared" si="94"/>
        <v>21.6</v>
      </c>
      <c r="CI71" s="19">
        <f t="shared" si="94"/>
        <v>21.6</v>
      </c>
      <c r="CJ71" s="19">
        <f t="shared" si="94"/>
        <v>21.6</v>
      </c>
      <c r="CK71" s="19">
        <f t="shared" si="94"/>
        <v>21.6</v>
      </c>
      <c r="CL71" s="19">
        <f t="shared" si="94"/>
        <v>21.6</v>
      </c>
      <c r="CM71" s="19">
        <f t="shared" si="94"/>
        <v>21.6</v>
      </c>
      <c r="CN71" s="19"/>
      <c r="CO71" s="19">
        <f>CO67*CO68*CO69*CO70/1000</f>
        <v>21.6</v>
      </c>
      <c r="CP71" s="19">
        <f t="shared" ref="CP71:CZ71" si="95">CP67*CP68*CP69*CP70/1000</f>
        <v>21.6</v>
      </c>
      <c r="CQ71" s="19">
        <f t="shared" si="95"/>
        <v>21.6</v>
      </c>
      <c r="CR71" s="19">
        <f t="shared" si="95"/>
        <v>21.6</v>
      </c>
      <c r="CS71" s="19">
        <f t="shared" si="95"/>
        <v>21.6</v>
      </c>
      <c r="CT71" s="19">
        <f t="shared" si="95"/>
        <v>21.6</v>
      </c>
      <c r="CU71" s="19">
        <f t="shared" si="95"/>
        <v>21.6</v>
      </c>
      <c r="CV71" s="19">
        <f t="shared" si="95"/>
        <v>21.6</v>
      </c>
      <c r="CW71" s="19">
        <f t="shared" si="95"/>
        <v>21.6</v>
      </c>
      <c r="CX71" s="19">
        <f t="shared" si="95"/>
        <v>21.6</v>
      </c>
      <c r="CY71" s="19">
        <f t="shared" si="95"/>
        <v>21.6</v>
      </c>
      <c r="CZ71" s="19">
        <f t="shared" si="95"/>
        <v>21.6</v>
      </c>
      <c r="DA71" s="19"/>
      <c r="DB71" s="19">
        <f>DB67*DB68*DB69*DB70/1000</f>
        <v>21.6</v>
      </c>
      <c r="DC71" s="19">
        <f t="shared" ref="DC71:DM71" si="96">DC67*DC68*DC69*DC70/1000</f>
        <v>21.6</v>
      </c>
      <c r="DD71" s="19">
        <f t="shared" si="96"/>
        <v>21.6</v>
      </c>
      <c r="DE71" s="19">
        <f t="shared" si="96"/>
        <v>21.6</v>
      </c>
      <c r="DF71" s="19">
        <f t="shared" si="96"/>
        <v>21.6</v>
      </c>
      <c r="DG71" s="19">
        <f t="shared" si="96"/>
        <v>21.6</v>
      </c>
      <c r="DH71" s="19">
        <f t="shared" si="96"/>
        <v>21.6</v>
      </c>
      <c r="DI71" s="19">
        <f t="shared" si="96"/>
        <v>21.6</v>
      </c>
      <c r="DJ71" s="19">
        <f t="shared" si="96"/>
        <v>21.6</v>
      </c>
      <c r="DK71" s="19">
        <f t="shared" si="96"/>
        <v>21.6</v>
      </c>
      <c r="DL71" s="19">
        <f t="shared" si="96"/>
        <v>21.6</v>
      </c>
      <c r="DM71" s="19">
        <f t="shared" si="96"/>
        <v>21.6</v>
      </c>
      <c r="DN71" s="19"/>
      <c r="DU71" s="19">
        <f>SUM(AO71:AZ71)</f>
        <v>259.2</v>
      </c>
      <c r="DW71" s="19">
        <f>SUM(BB71:BM71)</f>
        <v>280.8</v>
      </c>
      <c r="DY71" s="19">
        <f>SUM(BO71:BZ71)</f>
        <v>259.2</v>
      </c>
      <c r="EA71" s="19">
        <f>SUM(CB71:CM71)</f>
        <v>259.2</v>
      </c>
      <c r="EC71" s="19">
        <f>SUM(CD71:CP71)</f>
        <v>259.2</v>
      </c>
      <c r="EE71" s="19">
        <f>SUM(CF71:CR71)</f>
        <v>259.2</v>
      </c>
    </row>
    <row r="72" spans="1:137" collapsed="1">
      <c r="A72" s="41" t="s">
        <v>66</v>
      </c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O72" s="19">
        <f t="shared" ref="AO72:AZ72" si="97">AO65+AO71</f>
        <v>59.4</v>
      </c>
      <c r="AP72" s="19">
        <f t="shared" si="97"/>
        <v>21.6</v>
      </c>
      <c r="AQ72" s="19">
        <f t="shared" si="97"/>
        <v>59.4</v>
      </c>
      <c r="AR72" s="19">
        <f t="shared" si="97"/>
        <v>75.599999999999994</v>
      </c>
      <c r="AS72" s="19">
        <f t="shared" si="97"/>
        <v>21.6</v>
      </c>
      <c r="AT72" s="19">
        <f t="shared" si="97"/>
        <v>21.6</v>
      </c>
      <c r="AU72" s="19">
        <f t="shared" si="97"/>
        <v>21.6</v>
      </c>
      <c r="AV72" s="19">
        <f t="shared" si="97"/>
        <v>21.6</v>
      </c>
      <c r="AW72" s="19">
        <f t="shared" si="97"/>
        <v>59.4</v>
      </c>
      <c r="AX72" s="19">
        <f t="shared" si="97"/>
        <v>21.6</v>
      </c>
      <c r="AY72" s="19">
        <f t="shared" si="97"/>
        <v>59.4</v>
      </c>
      <c r="AZ72" s="19">
        <f t="shared" si="97"/>
        <v>21.6</v>
      </c>
      <c r="BA72" s="19"/>
      <c r="BB72" s="19">
        <f t="shared" ref="BB72:BL72" si="98">BB65+BB71</f>
        <v>59.4</v>
      </c>
      <c r="BC72" s="19">
        <f t="shared" si="98"/>
        <v>21.6</v>
      </c>
      <c r="BD72" s="19">
        <f t="shared" si="98"/>
        <v>59.4</v>
      </c>
      <c r="BE72" s="19">
        <f t="shared" si="98"/>
        <v>75.599999999999994</v>
      </c>
      <c r="BF72" s="19">
        <f t="shared" si="98"/>
        <v>21.6</v>
      </c>
      <c r="BG72" s="19">
        <f t="shared" si="98"/>
        <v>21.6</v>
      </c>
      <c r="BH72" s="19">
        <f t="shared" si="98"/>
        <v>21.6</v>
      </c>
      <c r="BI72" s="19">
        <f t="shared" si="98"/>
        <v>21.6</v>
      </c>
      <c r="BJ72" s="19">
        <f t="shared" si="98"/>
        <v>32.4</v>
      </c>
      <c r="BK72" s="19">
        <f t="shared" si="98"/>
        <v>21.6</v>
      </c>
      <c r="BL72" s="19">
        <f t="shared" si="98"/>
        <v>32.4</v>
      </c>
      <c r="BM72" s="19">
        <f>BM65+BM71</f>
        <v>21.6</v>
      </c>
      <c r="BN72" s="19"/>
      <c r="BO72" s="19">
        <f>BO65+BO71</f>
        <v>59.4</v>
      </c>
      <c r="BP72" s="19">
        <f t="shared" ref="BP72:BZ72" si="99">BP65+BP71</f>
        <v>21.6</v>
      </c>
      <c r="BQ72" s="19">
        <f t="shared" si="99"/>
        <v>59.4</v>
      </c>
      <c r="BR72" s="19">
        <f t="shared" si="99"/>
        <v>75.599999999999994</v>
      </c>
      <c r="BS72" s="19">
        <f t="shared" si="99"/>
        <v>21.6</v>
      </c>
      <c r="BT72" s="19">
        <f t="shared" si="99"/>
        <v>21.6</v>
      </c>
      <c r="BU72" s="19">
        <f t="shared" si="99"/>
        <v>21.6</v>
      </c>
      <c r="BV72" s="19">
        <f t="shared" si="99"/>
        <v>21.6</v>
      </c>
      <c r="BW72" s="19">
        <f t="shared" si="99"/>
        <v>59.4</v>
      </c>
      <c r="BX72" s="19">
        <f t="shared" si="99"/>
        <v>21.6</v>
      </c>
      <c r="BY72" s="19">
        <f t="shared" si="99"/>
        <v>59.4</v>
      </c>
      <c r="BZ72" s="19">
        <f t="shared" si="99"/>
        <v>21.6</v>
      </c>
      <c r="CA72" s="19"/>
      <c r="CB72" s="19">
        <f t="shared" ref="CB72:DM72" si="100">CB65+CB71</f>
        <v>59.4</v>
      </c>
      <c r="CC72" s="19">
        <f t="shared" si="100"/>
        <v>21.6</v>
      </c>
      <c r="CD72" s="19">
        <f t="shared" si="100"/>
        <v>59.4</v>
      </c>
      <c r="CE72" s="19">
        <f t="shared" si="100"/>
        <v>75.599999999999994</v>
      </c>
      <c r="CF72" s="19">
        <f t="shared" si="100"/>
        <v>21.6</v>
      </c>
      <c r="CG72" s="19">
        <f t="shared" si="100"/>
        <v>21.6</v>
      </c>
      <c r="CH72" s="19">
        <f t="shared" si="100"/>
        <v>21.6</v>
      </c>
      <c r="CI72" s="19">
        <f t="shared" si="100"/>
        <v>21.6</v>
      </c>
      <c r="CJ72" s="19">
        <f t="shared" si="100"/>
        <v>59.4</v>
      </c>
      <c r="CK72" s="19">
        <f t="shared" si="100"/>
        <v>21.6</v>
      </c>
      <c r="CL72" s="19">
        <f t="shared" si="100"/>
        <v>59.4</v>
      </c>
      <c r="CM72" s="19">
        <f t="shared" si="100"/>
        <v>21.6</v>
      </c>
      <c r="CN72" s="19"/>
      <c r="CO72" s="19">
        <f t="shared" si="100"/>
        <v>59.4</v>
      </c>
      <c r="CP72" s="19">
        <f t="shared" si="100"/>
        <v>21.6</v>
      </c>
      <c r="CQ72" s="19">
        <f t="shared" si="100"/>
        <v>59.4</v>
      </c>
      <c r="CR72" s="19">
        <f t="shared" si="100"/>
        <v>75.599999999999994</v>
      </c>
      <c r="CS72" s="19">
        <f t="shared" si="100"/>
        <v>21.6</v>
      </c>
      <c r="CT72" s="19">
        <f t="shared" si="100"/>
        <v>21.6</v>
      </c>
      <c r="CU72" s="19">
        <f t="shared" si="100"/>
        <v>21.6</v>
      </c>
      <c r="CV72" s="19">
        <f t="shared" si="100"/>
        <v>21.6</v>
      </c>
      <c r="CW72" s="19">
        <f t="shared" si="100"/>
        <v>59.4</v>
      </c>
      <c r="CX72" s="19">
        <f t="shared" si="100"/>
        <v>21.6</v>
      </c>
      <c r="CY72" s="19">
        <f t="shared" si="100"/>
        <v>59.4</v>
      </c>
      <c r="CZ72" s="19">
        <f t="shared" si="100"/>
        <v>21.6</v>
      </c>
      <c r="DA72" s="19"/>
      <c r="DB72" s="19">
        <f t="shared" si="100"/>
        <v>59.4</v>
      </c>
      <c r="DC72" s="19">
        <f t="shared" si="100"/>
        <v>21.6</v>
      </c>
      <c r="DD72" s="19">
        <f t="shared" si="100"/>
        <v>59.4</v>
      </c>
      <c r="DE72" s="19">
        <f t="shared" si="100"/>
        <v>75.599999999999994</v>
      </c>
      <c r="DF72" s="19">
        <f t="shared" si="100"/>
        <v>21.6</v>
      </c>
      <c r="DG72" s="19">
        <f t="shared" si="100"/>
        <v>21.6</v>
      </c>
      <c r="DH72" s="19">
        <f t="shared" si="100"/>
        <v>21.6</v>
      </c>
      <c r="DI72" s="19">
        <f t="shared" si="100"/>
        <v>21.6</v>
      </c>
      <c r="DJ72" s="19">
        <f t="shared" si="100"/>
        <v>59.4</v>
      </c>
      <c r="DK72" s="19">
        <f t="shared" si="100"/>
        <v>21.6</v>
      </c>
      <c r="DL72" s="19">
        <f t="shared" si="100"/>
        <v>59.4</v>
      </c>
      <c r="DM72" s="19">
        <f t="shared" si="100"/>
        <v>21.6</v>
      </c>
      <c r="DN72" s="19"/>
      <c r="DU72" s="19">
        <f>SUM(AO72:AZ72)</f>
        <v>464.40000000000003</v>
      </c>
      <c r="DW72" s="19">
        <f>SUM(BB72:BM72)</f>
        <v>410.40000000000003</v>
      </c>
      <c r="DY72" s="19">
        <f>SUM(BO72:BZ72)</f>
        <v>464.40000000000003</v>
      </c>
      <c r="EA72" s="19">
        <f>EA65+EA71</f>
        <v>464.4</v>
      </c>
      <c r="EC72" s="19">
        <f>EC65+EC71</f>
        <v>464.4</v>
      </c>
      <c r="EE72" s="19">
        <f>EE65+EE71</f>
        <v>464.4</v>
      </c>
    </row>
    <row r="73" spans="1:137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BO73" s="19"/>
    </row>
    <row r="74" spans="1:137">
      <c r="A74" s="42" t="s">
        <v>67</v>
      </c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 spans="1:137" ht="14.85" hidden="1" customHeight="1" outlineLevel="1">
      <c r="A75" s="44"/>
    </row>
    <row r="76" spans="1:137" ht="14.85" hidden="1" customHeight="1" outlineLevel="1">
      <c r="A76" s="45" t="s">
        <v>39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B76">
        <v>70</v>
      </c>
      <c r="AO76">
        <v>70</v>
      </c>
      <c r="AP76">
        <v>70</v>
      </c>
      <c r="AQ76">
        <v>70</v>
      </c>
      <c r="AR76">
        <v>70</v>
      </c>
      <c r="AS76">
        <v>70</v>
      </c>
      <c r="AT76">
        <v>70</v>
      </c>
      <c r="AU76">
        <v>70</v>
      </c>
      <c r="AV76">
        <v>70</v>
      </c>
      <c r="AW76">
        <v>70</v>
      </c>
      <c r="AX76">
        <v>70</v>
      </c>
      <c r="AY76">
        <v>70</v>
      </c>
      <c r="AZ76">
        <v>70</v>
      </c>
      <c r="BB76">
        <v>70</v>
      </c>
      <c r="BC76">
        <v>70</v>
      </c>
      <c r="BD76">
        <v>70</v>
      </c>
      <c r="BE76">
        <v>70</v>
      </c>
      <c r="BF76">
        <v>70</v>
      </c>
      <c r="BG76">
        <v>70</v>
      </c>
      <c r="BH76">
        <v>70</v>
      </c>
      <c r="BI76">
        <v>70</v>
      </c>
      <c r="BJ76">
        <v>70</v>
      </c>
      <c r="BK76">
        <v>70</v>
      </c>
      <c r="BL76">
        <v>70</v>
      </c>
      <c r="BM76">
        <v>70</v>
      </c>
      <c r="BO76">
        <v>70</v>
      </c>
      <c r="BP76">
        <v>70</v>
      </c>
      <c r="BQ76">
        <v>70</v>
      </c>
      <c r="BR76">
        <v>70</v>
      </c>
      <c r="BS76">
        <v>70</v>
      </c>
      <c r="BT76">
        <v>70</v>
      </c>
      <c r="BU76">
        <v>70</v>
      </c>
      <c r="BV76">
        <v>70</v>
      </c>
      <c r="BW76">
        <v>70</v>
      </c>
      <c r="BX76">
        <v>70</v>
      </c>
      <c r="BY76">
        <v>70</v>
      </c>
      <c r="BZ76">
        <v>70</v>
      </c>
      <c r="CB76">
        <v>70</v>
      </c>
      <c r="CC76">
        <v>70</v>
      </c>
      <c r="CD76">
        <v>70</v>
      </c>
      <c r="CE76">
        <v>70</v>
      </c>
      <c r="CF76">
        <v>70</v>
      </c>
      <c r="CG76">
        <v>70</v>
      </c>
      <c r="CH76">
        <v>70</v>
      </c>
      <c r="CI76">
        <v>70</v>
      </c>
      <c r="CJ76">
        <v>70</v>
      </c>
      <c r="CK76">
        <v>70</v>
      </c>
      <c r="CL76">
        <v>70</v>
      </c>
      <c r="CM76">
        <v>70</v>
      </c>
      <c r="CO76">
        <v>70</v>
      </c>
      <c r="CP76">
        <v>70</v>
      </c>
      <c r="CQ76">
        <v>70</v>
      </c>
      <c r="CR76">
        <v>70</v>
      </c>
      <c r="CS76">
        <v>70</v>
      </c>
      <c r="CT76">
        <v>70</v>
      </c>
      <c r="CU76">
        <v>70</v>
      </c>
      <c r="CV76">
        <v>70</v>
      </c>
      <c r="CW76">
        <v>70</v>
      </c>
      <c r="CX76">
        <v>70</v>
      </c>
      <c r="CY76">
        <v>70</v>
      </c>
      <c r="CZ76">
        <v>70</v>
      </c>
      <c r="DB76">
        <v>70</v>
      </c>
      <c r="DC76">
        <v>70</v>
      </c>
      <c r="DD76">
        <v>70</v>
      </c>
      <c r="DE76">
        <v>70</v>
      </c>
      <c r="DF76">
        <v>70</v>
      </c>
      <c r="DG76">
        <v>70</v>
      </c>
      <c r="DH76">
        <v>70</v>
      </c>
      <c r="DI76">
        <v>70</v>
      </c>
      <c r="DJ76">
        <v>70</v>
      </c>
      <c r="DK76">
        <v>70</v>
      </c>
      <c r="DL76">
        <v>70</v>
      </c>
      <c r="DM76">
        <v>70</v>
      </c>
    </row>
    <row r="77" spans="1:137" ht="14.85" hidden="1" customHeight="1" outlineLevel="1">
      <c r="A77" s="45" t="s">
        <v>40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B77">
        <v>90</v>
      </c>
      <c r="AO77">
        <v>90</v>
      </c>
      <c r="AP77">
        <v>90</v>
      </c>
      <c r="AQ77">
        <v>90</v>
      </c>
      <c r="AR77">
        <v>90</v>
      </c>
      <c r="AS77">
        <v>90</v>
      </c>
      <c r="AT77">
        <v>90</v>
      </c>
      <c r="AU77">
        <v>90</v>
      </c>
      <c r="AV77">
        <v>90</v>
      </c>
      <c r="AW77">
        <v>90</v>
      </c>
      <c r="AX77">
        <v>90</v>
      </c>
      <c r="AY77">
        <v>90</v>
      </c>
      <c r="AZ77">
        <v>90</v>
      </c>
      <c r="BB77">
        <v>90</v>
      </c>
      <c r="BC77">
        <v>90</v>
      </c>
      <c r="BD77">
        <v>90</v>
      </c>
      <c r="BE77">
        <v>90</v>
      </c>
      <c r="BF77">
        <v>90</v>
      </c>
      <c r="BG77">
        <v>90</v>
      </c>
      <c r="BH77">
        <v>90</v>
      </c>
      <c r="BI77">
        <v>90</v>
      </c>
      <c r="BJ77">
        <v>90</v>
      </c>
      <c r="BK77">
        <v>90</v>
      </c>
      <c r="BL77">
        <v>90</v>
      </c>
      <c r="BM77">
        <v>90</v>
      </c>
      <c r="BO77">
        <v>90</v>
      </c>
      <c r="BP77">
        <v>90</v>
      </c>
      <c r="BQ77">
        <v>90</v>
      </c>
      <c r="BR77">
        <v>90</v>
      </c>
      <c r="BS77">
        <v>90</v>
      </c>
      <c r="BT77">
        <v>90</v>
      </c>
      <c r="BU77">
        <v>90</v>
      </c>
      <c r="BV77">
        <v>90</v>
      </c>
      <c r="BW77">
        <v>90</v>
      </c>
      <c r="BX77">
        <v>90</v>
      </c>
      <c r="BY77">
        <v>90</v>
      </c>
      <c r="BZ77">
        <v>90</v>
      </c>
      <c r="CB77">
        <v>90</v>
      </c>
      <c r="CC77">
        <v>90</v>
      </c>
      <c r="CD77">
        <v>90</v>
      </c>
      <c r="CE77">
        <v>90</v>
      </c>
      <c r="CF77">
        <v>90</v>
      </c>
      <c r="CG77">
        <v>90</v>
      </c>
      <c r="CH77">
        <v>90</v>
      </c>
      <c r="CI77">
        <v>90</v>
      </c>
      <c r="CJ77">
        <v>90</v>
      </c>
      <c r="CK77">
        <v>90</v>
      </c>
      <c r="CL77">
        <v>90</v>
      </c>
      <c r="CM77">
        <v>90</v>
      </c>
      <c r="CO77">
        <v>90</v>
      </c>
      <c r="CP77">
        <v>90</v>
      </c>
      <c r="CQ77">
        <v>90</v>
      </c>
      <c r="CR77">
        <v>90</v>
      </c>
      <c r="CS77">
        <v>90</v>
      </c>
      <c r="CT77">
        <v>90</v>
      </c>
      <c r="CU77">
        <v>90</v>
      </c>
      <c r="CV77">
        <v>90</v>
      </c>
      <c r="CW77">
        <v>90</v>
      </c>
      <c r="CX77">
        <v>90</v>
      </c>
      <c r="CY77">
        <v>90</v>
      </c>
      <c r="CZ77">
        <v>90</v>
      </c>
      <c r="DB77">
        <v>90</v>
      </c>
      <c r="DC77">
        <v>90</v>
      </c>
      <c r="DD77">
        <v>90</v>
      </c>
      <c r="DE77">
        <v>90</v>
      </c>
      <c r="DF77">
        <v>90</v>
      </c>
      <c r="DG77">
        <v>90</v>
      </c>
      <c r="DH77">
        <v>90</v>
      </c>
      <c r="DI77">
        <v>90</v>
      </c>
      <c r="DJ77">
        <v>90</v>
      </c>
      <c r="DK77">
        <v>90</v>
      </c>
      <c r="DL77">
        <v>90</v>
      </c>
      <c r="DM77">
        <v>90</v>
      </c>
    </row>
    <row r="78" spans="1:137" ht="14.85" hidden="1" customHeight="1" outlineLevel="1">
      <c r="A78" s="45" t="s">
        <v>68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B78">
        <v>20</v>
      </c>
      <c r="AO78">
        <v>20</v>
      </c>
      <c r="AP78">
        <v>20</v>
      </c>
      <c r="AQ78">
        <v>20</v>
      </c>
      <c r="AR78">
        <v>20</v>
      </c>
      <c r="AS78">
        <v>20</v>
      </c>
      <c r="AT78">
        <v>20</v>
      </c>
      <c r="AU78">
        <v>20</v>
      </c>
      <c r="AV78">
        <v>20</v>
      </c>
      <c r="AW78">
        <v>20</v>
      </c>
      <c r="AX78">
        <v>20</v>
      </c>
      <c r="AY78">
        <v>20</v>
      </c>
      <c r="AZ78">
        <v>20</v>
      </c>
      <c r="BB78">
        <v>20</v>
      </c>
      <c r="BC78">
        <v>20</v>
      </c>
      <c r="BD78">
        <v>20</v>
      </c>
      <c r="BE78">
        <v>20</v>
      </c>
      <c r="BF78">
        <v>20</v>
      </c>
      <c r="BG78">
        <v>20</v>
      </c>
      <c r="BH78">
        <v>20</v>
      </c>
      <c r="BI78">
        <v>20</v>
      </c>
      <c r="BJ78">
        <v>20</v>
      </c>
      <c r="BK78">
        <v>20</v>
      </c>
      <c r="BL78">
        <v>20</v>
      </c>
      <c r="BM78">
        <v>20</v>
      </c>
      <c r="BO78">
        <v>18</v>
      </c>
      <c r="BP78">
        <v>18</v>
      </c>
      <c r="BQ78">
        <v>18</v>
      </c>
      <c r="BR78">
        <v>18</v>
      </c>
      <c r="BS78">
        <v>18</v>
      </c>
      <c r="BT78">
        <v>18</v>
      </c>
      <c r="BU78">
        <v>18</v>
      </c>
      <c r="BV78">
        <v>18</v>
      </c>
      <c r="BW78">
        <v>18</v>
      </c>
      <c r="BX78">
        <v>18</v>
      </c>
      <c r="BY78">
        <v>18</v>
      </c>
      <c r="BZ78">
        <v>18</v>
      </c>
      <c r="CB78">
        <v>16</v>
      </c>
      <c r="CC78">
        <v>16</v>
      </c>
      <c r="CD78">
        <v>16</v>
      </c>
      <c r="CE78">
        <v>16</v>
      </c>
      <c r="CF78">
        <v>16</v>
      </c>
      <c r="CG78">
        <v>16</v>
      </c>
      <c r="CH78">
        <v>16</v>
      </c>
      <c r="CI78">
        <v>16</v>
      </c>
      <c r="CJ78">
        <v>16</v>
      </c>
      <c r="CK78">
        <v>16</v>
      </c>
      <c r="CL78">
        <v>16</v>
      </c>
      <c r="CM78">
        <v>16</v>
      </c>
      <c r="CO78">
        <v>16</v>
      </c>
      <c r="CP78">
        <v>16</v>
      </c>
      <c r="CQ78">
        <v>16</v>
      </c>
      <c r="CR78">
        <v>16</v>
      </c>
      <c r="CS78">
        <v>16</v>
      </c>
      <c r="CT78">
        <v>16</v>
      </c>
      <c r="CU78">
        <v>16</v>
      </c>
      <c r="CV78">
        <v>16</v>
      </c>
      <c r="CW78">
        <v>16</v>
      </c>
      <c r="CX78">
        <v>16</v>
      </c>
      <c r="CY78">
        <v>16</v>
      </c>
      <c r="CZ78">
        <v>16</v>
      </c>
      <c r="DB78">
        <v>16</v>
      </c>
      <c r="DC78">
        <v>16</v>
      </c>
      <c r="DD78">
        <v>16</v>
      </c>
      <c r="DE78">
        <v>16</v>
      </c>
      <c r="DF78">
        <v>16</v>
      </c>
      <c r="DG78">
        <v>16</v>
      </c>
      <c r="DH78">
        <v>16</v>
      </c>
      <c r="DI78">
        <v>16</v>
      </c>
      <c r="DJ78">
        <v>16</v>
      </c>
      <c r="DK78">
        <v>16</v>
      </c>
      <c r="DL78">
        <v>16</v>
      </c>
      <c r="DM78">
        <v>16</v>
      </c>
    </row>
    <row r="79" spans="1:137" ht="14.85" hidden="1" customHeight="1" outlineLevel="1">
      <c r="A79" s="45" t="s">
        <v>69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B79">
        <f>(AB76*AB77*AB78)/1000</f>
        <v>126</v>
      </c>
      <c r="AO79">
        <f t="shared" ref="AO79:AZ79" si="101">(AO76*AO77*AO78)/1000</f>
        <v>126</v>
      </c>
      <c r="AP79">
        <f t="shared" si="101"/>
        <v>126</v>
      </c>
      <c r="AQ79">
        <f t="shared" si="101"/>
        <v>126</v>
      </c>
      <c r="AR79">
        <f t="shared" si="101"/>
        <v>126</v>
      </c>
      <c r="AS79">
        <f t="shared" si="101"/>
        <v>126</v>
      </c>
      <c r="AT79">
        <f t="shared" si="101"/>
        <v>126</v>
      </c>
      <c r="AU79">
        <f t="shared" si="101"/>
        <v>126</v>
      </c>
      <c r="AV79">
        <f t="shared" si="101"/>
        <v>126</v>
      </c>
      <c r="AW79">
        <f t="shared" si="101"/>
        <v>126</v>
      </c>
      <c r="AX79">
        <f t="shared" si="101"/>
        <v>126</v>
      </c>
      <c r="AY79">
        <f t="shared" si="101"/>
        <v>126</v>
      </c>
      <c r="AZ79">
        <f t="shared" si="101"/>
        <v>126</v>
      </c>
      <c r="BB79">
        <f t="shared" ref="BB79:BM79" si="102">(BB76*BB77*BB78)/1000</f>
        <v>126</v>
      </c>
      <c r="BC79">
        <f t="shared" si="102"/>
        <v>126</v>
      </c>
      <c r="BD79">
        <f t="shared" si="102"/>
        <v>126</v>
      </c>
      <c r="BE79">
        <f t="shared" si="102"/>
        <v>126</v>
      </c>
      <c r="BF79">
        <f t="shared" si="102"/>
        <v>126</v>
      </c>
      <c r="BG79">
        <f t="shared" si="102"/>
        <v>126</v>
      </c>
      <c r="BH79">
        <f t="shared" si="102"/>
        <v>126</v>
      </c>
      <c r="BI79">
        <f t="shared" si="102"/>
        <v>126</v>
      </c>
      <c r="BJ79">
        <f t="shared" si="102"/>
        <v>126</v>
      </c>
      <c r="BK79">
        <f t="shared" si="102"/>
        <v>126</v>
      </c>
      <c r="BL79">
        <f t="shared" si="102"/>
        <v>126</v>
      </c>
      <c r="BM79">
        <f t="shared" si="102"/>
        <v>126</v>
      </c>
      <c r="BO79">
        <f t="shared" ref="BO79:BZ79" si="103">(BO76*BO77*BO78)/1000</f>
        <v>113.4</v>
      </c>
      <c r="BP79">
        <f t="shared" si="103"/>
        <v>113.4</v>
      </c>
      <c r="BQ79">
        <f t="shared" si="103"/>
        <v>113.4</v>
      </c>
      <c r="BR79">
        <f t="shared" si="103"/>
        <v>113.4</v>
      </c>
      <c r="BS79">
        <f t="shared" si="103"/>
        <v>113.4</v>
      </c>
      <c r="BT79">
        <f t="shared" si="103"/>
        <v>113.4</v>
      </c>
      <c r="BU79">
        <f t="shared" si="103"/>
        <v>113.4</v>
      </c>
      <c r="BV79">
        <f t="shared" si="103"/>
        <v>113.4</v>
      </c>
      <c r="BW79">
        <f t="shared" si="103"/>
        <v>113.4</v>
      </c>
      <c r="BX79">
        <f t="shared" si="103"/>
        <v>113.4</v>
      </c>
      <c r="BY79">
        <f t="shared" si="103"/>
        <v>113.4</v>
      </c>
      <c r="BZ79">
        <f t="shared" si="103"/>
        <v>113.4</v>
      </c>
      <c r="CB79">
        <f t="shared" ref="CB79:CM79" si="104">(CB76*CB77*CB78)/1000</f>
        <v>100.8</v>
      </c>
      <c r="CC79">
        <f t="shared" si="104"/>
        <v>100.8</v>
      </c>
      <c r="CD79">
        <f t="shared" si="104"/>
        <v>100.8</v>
      </c>
      <c r="CE79">
        <f t="shared" si="104"/>
        <v>100.8</v>
      </c>
      <c r="CF79">
        <f t="shared" si="104"/>
        <v>100.8</v>
      </c>
      <c r="CG79">
        <f t="shared" si="104"/>
        <v>100.8</v>
      </c>
      <c r="CH79">
        <f t="shared" si="104"/>
        <v>100.8</v>
      </c>
      <c r="CI79">
        <f t="shared" si="104"/>
        <v>100.8</v>
      </c>
      <c r="CJ79">
        <f t="shared" si="104"/>
        <v>100.8</v>
      </c>
      <c r="CK79">
        <f t="shared" si="104"/>
        <v>100.8</v>
      </c>
      <c r="CL79">
        <f t="shared" si="104"/>
        <v>100.8</v>
      </c>
      <c r="CM79">
        <f t="shared" si="104"/>
        <v>100.8</v>
      </c>
      <c r="CO79">
        <f t="shared" ref="CO79:CZ79" si="105">(CO76*CO77*CO78)/1000</f>
        <v>100.8</v>
      </c>
      <c r="CP79">
        <f t="shared" si="105"/>
        <v>100.8</v>
      </c>
      <c r="CQ79">
        <f t="shared" si="105"/>
        <v>100.8</v>
      </c>
      <c r="CR79">
        <f t="shared" si="105"/>
        <v>100.8</v>
      </c>
      <c r="CS79">
        <f t="shared" si="105"/>
        <v>100.8</v>
      </c>
      <c r="CT79">
        <f t="shared" si="105"/>
        <v>100.8</v>
      </c>
      <c r="CU79">
        <f t="shared" si="105"/>
        <v>100.8</v>
      </c>
      <c r="CV79">
        <f t="shared" si="105"/>
        <v>100.8</v>
      </c>
      <c r="CW79">
        <f t="shared" si="105"/>
        <v>100.8</v>
      </c>
      <c r="CX79">
        <f t="shared" si="105"/>
        <v>100.8</v>
      </c>
      <c r="CY79">
        <f t="shared" si="105"/>
        <v>100.8</v>
      </c>
      <c r="CZ79">
        <f t="shared" si="105"/>
        <v>100.8</v>
      </c>
      <c r="DB79">
        <f t="shared" ref="DB79:DM79" si="106">(DB76*DB77*DB78)/1000</f>
        <v>100.8</v>
      </c>
      <c r="DC79">
        <f t="shared" si="106"/>
        <v>100.8</v>
      </c>
      <c r="DD79">
        <f t="shared" si="106"/>
        <v>100.8</v>
      </c>
      <c r="DE79">
        <f t="shared" si="106"/>
        <v>100.8</v>
      </c>
      <c r="DF79">
        <f t="shared" si="106"/>
        <v>100.8</v>
      </c>
      <c r="DG79">
        <f t="shared" si="106"/>
        <v>100.8</v>
      </c>
      <c r="DH79">
        <f t="shared" si="106"/>
        <v>100.8</v>
      </c>
      <c r="DI79">
        <f t="shared" si="106"/>
        <v>100.8</v>
      </c>
      <c r="DJ79">
        <f t="shared" si="106"/>
        <v>100.8</v>
      </c>
      <c r="DK79">
        <f t="shared" si="106"/>
        <v>100.8</v>
      </c>
      <c r="DL79">
        <f t="shared" si="106"/>
        <v>100.8</v>
      </c>
      <c r="DM79">
        <f t="shared" si="106"/>
        <v>100.8</v>
      </c>
    </row>
    <row r="80" spans="1:137" ht="14.85" hidden="1" customHeight="1" outlineLevel="1">
      <c r="A80" s="45" t="s">
        <v>70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O80" s="23">
        <f t="shared" ref="AO80:AZ80" si="107">1.5/1000000*50000000/12</f>
        <v>6.25</v>
      </c>
      <c r="AP80" s="23">
        <f t="shared" si="107"/>
        <v>6.25</v>
      </c>
      <c r="AQ80" s="23">
        <f t="shared" si="107"/>
        <v>6.25</v>
      </c>
      <c r="AR80" s="23">
        <f t="shared" si="107"/>
        <v>6.25</v>
      </c>
      <c r="AS80" s="23">
        <f t="shared" si="107"/>
        <v>6.25</v>
      </c>
      <c r="AT80" s="23">
        <f t="shared" si="107"/>
        <v>6.25</v>
      </c>
      <c r="AU80" s="23">
        <f t="shared" si="107"/>
        <v>6.25</v>
      </c>
      <c r="AV80" s="23">
        <f t="shared" si="107"/>
        <v>6.25</v>
      </c>
      <c r="AW80" s="23">
        <f t="shared" si="107"/>
        <v>6.25</v>
      </c>
      <c r="AX80" s="23">
        <f t="shared" si="107"/>
        <v>6.25</v>
      </c>
      <c r="AY80" s="23">
        <f t="shared" si="107"/>
        <v>6.25</v>
      </c>
      <c r="AZ80" s="23">
        <f t="shared" si="107"/>
        <v>6.25</v>
      </c>
      <c r="BA80" s="23"/>
      <c r="BB80" s="23">
        <f t="shared" ref="BB80:BM80" si="108">1.5/1000000*50000000/12</f>
        <v>6.25</v>
      </c>
      <c r="BC80" s="23">
        <f t="shared" si="108"/>
        <v>6.25</v>
      </c>
      <c r="BD80" s="23">
        <f t="shared" si="108"/>
        <v>6.25</v>
      </c>
      <c r="BE80" s="23">
        <f t="shared" si="108"/>
        <v>6.25</v>
      </c>
      <c r="BF80" s="23">
        <f t="shared" si="108"/>
        <v>6.25</v>
      </c>
      <c r="BG80" s="23">
        <f t="shared" si="108"/>
        <v>6.25</v>
      </c>
      <c r="BH80" s="23">
        <f t="shared" si="108"/>
        <v>6.25</v>
      </c>
      <c r="BI80" s="23">
        <f t="shared" si="108"/>
        <v>6.25</v>
      </c>
      <c r="BJ80" s="23">
        <f t="shared" si="108"/>
        <v>6.25</v>
      </c>
      <c r="BK80" s="23">
        <f t="shared" si="108"/>
        <v>6.25</v>
      </c>
      <c r="BL80" s="23">
        <f t="shared" si="108"/>
        <v>6.25</v>
      </c>
      <c r="BM80" s="23">
        <f t="shared" si="108"/>
        <v>6.25</v>
      </c>
      <c r="BN80" s="23"/>
      <c r="BO80" s="23">
        <f t="shared" ref="BO80:BZ80" si="109">1.5/1000000*50000000/12</f>
        <v>6.25</v>
      </c>
      <c r="BP80" s="23">
        <f t="shared" si="109"/>
        <v>6.25</v>
      </c>
      <c r="BQ80" s="23">
        <f t="shared" si="109"/>
        <v>6.25</v>
      </c>
      <c r="BR80" s="23">
        <f t="shared" si="109"/>
        <v>6.25</v>
      </c>
      <c r="BS80" s="23">
        <f t="shared" si="109"/>
        <v>6.25</v>
      </c>
      <c r="BT80" s="23">
        <f t="shared" si="109"/>
        <v>6.25</v>
      </c>
      <c r="BU80" s="23">
        <f t="shared" si="109"/>
        <v>6.25</v>
      </c>
      <c r="BV80" s="23">
        <f t="shared" si="109"/>
        <v>6.25</v>
      </c>
      <c r="BW80" s="23">
        <f t="shared" si="109"/>
        <v>6.25</v>
      </c>
      <c r="BX80" s="23">
        <f t="shared" si="109"/>
        <v>6.25</v>
      </c>
      <c r="BY80" s="23">
        <f t="shared" si="109"/>
        <v>6.25</v>
      </c>
      <c r="BZ80" s="23">
        <f t="shared" si="109"/>
        <v>6.25</v>
      </c>
      <c r="CA80" s="23"/>
      <c r="CB80" s="23">
        <f t="shared" ref="CB80:DM80" si="110">1.5/1000000*50000000/12</f>
        <v>6.25</v>
      </c>
      <c r="CC80" s="23">
        <f t="shared" si="110"/>
        <v>6.25</v>
      </c>
      <c r="CD80" s="23">
        <f t="shared" si="110"/>
        <v>6.25</v>
      </c>
      <c r="CE80" s="23">
        <f t="shared" si="110"/>
        <v>6.25</v>
      </c>
      <c r="CF80" s="23">
        <f t="shared" si="110"/>
        <v>6.25</v>
      </c>
      <c r="CG80" s="23">
        <f t="shared" si="110"/>
        <v>6.25</v>
      </c>
      <c r="CH80" s="23">
        <f t="shared" si="110"/>
        <v>6.25</v>
      </c>
      <c r="CI80" s="23">
        <f t="shared" si="110"/>
        <v>6.25</v>
      </c>
      <c r="CJ80" s="23">
        <f t="shared" si="110"/>
        <v>6.25</v>
      </c>
      <c r="CK80" s="23">
        <f t="shared" si="110"/>
        <v>6.25</v>
      </c>
      <c r="CL80" s="23">
        <f t="shared" si="110"/>
        <v>6.25</v>
      </c>
      <c r="CM80" s="23">
        <f t="shared" si="110"/>
        <v>6.25</v>
      </c>
      <c r="CN80" s="23"/>
      <c r="CO80" s="23">
        <f t="shared" si="110"/>
        <v>6.25</v>
      </c>
      <c r="CP80" s="23">
        <f t="shared" si="110"/>
        <v>6.25</v>
      </c>
      <c r="CQ80" s="23">
        <f t="shared" si="110"/>
        <v>6.25</v>
      </c>
      <c r="CR80" s="23">
        <f t="shared" si="110"/>
        <v>6.25</v>
      </c>
      <c r="CS80" s="23">
        <f t="shared" si="110"/>
        <v>6.25</v>
      </c>
      <c r="CT80" s="23">
        <f t="shared" si="110"/>
        <v>6.25</v>
      </c>
      <c r="CU80" s="23">
        <f t="shared" si="110"/>
        <v>6.25</v>
      </c>
      <c r="CV80" s="23">
        <f t="shared" si="110"/>
        <v>6.25</v>
      </c>
      <c r="CW80" s="23">
        <f t="shared" si="110"/>
        <v>6.25</v>
      </c>
      <c r="CX80" s="23">
        <f t="shared" si="110"/>
        <v>6.25</v>
      </c>
      <c r="CY80" s="23">
        <f t="shared" si="110"/>
        <v>6.25</v>
      </c>
      <c r="CZ80" s="23">
        <f t="shared" si="110"/>
        <v>6.25</v>
      </c>
      <c r="DA80" s="23"/>
      <c r="DB80" s="23">
        <f t="shared" si="110"/>
        <v>6.25</v>
      </c>
      <c r="DC80" s="23">
        <f t="shared" si="110"/>
        <v>6.25</v>
      </c>
      <c r="DD80" s="23">
        <f t="shared" si="110"/>
        <v>6.25</v>
      </c>
      <c r="DE80" s="23">
        <f t="shared" si="110"/>
        <v>6.25</v>
      </c>
      <c r="DF80" s="23">
        <f t="shared" si="110"/>
        <v>6.25</v>
      </c>
      <c r="DG80" s="23">
        <f t="shared" si="110"/>
        <v>6.25</v>
      </c>
      <c r="DH80" s="23">
        <f t="shared" si="110"/>
        <v>6.25</v>
      </c>
      <c r="DI80" s="23">
        <f t="shared" si="110"/>
        <v>6.25</v>
      </c>
      <c r="DJ80" s="23">
        <f t="shared" si="110"/>
        <v>6.25</v>
      </c>
      <c r="DK80" s="23">
        <f t="shared" si="110"/>
        <v>6.25</v>
      </c>
      <c r="DL80" s="23">
        <f t="shared" si="110"/>
        <v>6.25</v>
      </c>
      <c r="DM80" s="23">
        <f t="shared" si="110"/>
        <v>6.25</v>
      </c>
      <c r="DN80" s="23"/>
    </row>
    <row r="81" spans="1:150" ht="14.85" hidden="1" customHeight="1" outlineLevel="1">
      <c r="A81" s="45" t="s">
        <v>71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O81" s="46">
        <v>0.3</v>
      </c>
      <c r="AP81" s="46">
        <v>0.3</v>
      </c>
      <c r="AQ81" s="46">
        <v>0.3</v>
      </c>
      <c r="AR81" s="46">
        <v>0.4</v>
      </c>
      <c r="AS81" s="46">
        <v>0.4</v>
      </c>
      <c r="AT81" s="46">
        <v>0.4</v>
      </c>
      <c r="AU81" s="46">
        <v>0.4</v>
      </c>
      <c r="AV81" s="46">
        <v>0.4</v>
      </c>
      <c r="AW81" s="46">
        <v>0.4</v>
      </c>
      <c r="AX81" s="46">
        <v>0.45</v>
      </c>
      <c r="AY81" s="46">
        <v>0.4</v>
      </c>
      <c r="AZ81" s="46">
        <v>0.4</v>
      </c>
      <c r="BA81" s="46"/>
      <c r="BB81" s="46">
        <f>AZ81+10%</f>
        <v>0.5</v>
      </c>
      <c r="BC81" s="46">
        <f t="shared" ref="BC81:BM81" si="111">BB81</f>
        <v>0.5</v>
      </c>
      <c r="BD81" s="46">
        <f t="shared" si="111"/>
        <v>0.5</v>
      </c>
      <c r="BE81" s="46">
        <f t="shared" si="111"/>
        <v>0.5</v>
      </c>
      <c r="BF81" s="46">
        <f>BE81</f>
        <v>0.5</v>
      </c>
      <c r="BG81" s="46">
        <f t="shared" si="111"/>
        <v>0.5</v>
      </c>
      <c r="BH81" s="46">
        <f t="shared" si="111"/>
        <v>0.5</v>
      </c>
      <c r="BI81" s="46">
        <f t="shared" si="111"/>
        <v>0.5</v>
      </c>
      <c r="BJ81" s="46">
        <f t="shared" si="111"/>
        <v>0.5</v>
      </c>
      <c r="BK81" s="46">
        <f t="shared" si="111"/>
        <v>0.5</v>
      </c>
      <c r="BL81" s="46">
        <f t="shared" si="111"/>
        <v>0.5</v>
      </c>
      <c r="BM81" s="46">
        <f t="shared" si="111"/>
        <v>0.5</v>
      </c>
      <c r="BN81" s="46"/>
      <c r="BO81" s="46">
        <v>0.55000000000000004</v>
      </c>
      <c r="BP81" s="46">
        <f t="shared" ref="BP81:BZ81" si="112">BO81</f>
        <v>0.55000000000000004</v>
      </c>
      <c r="BQ81" s="46">
        <f t="shared" si="112"/>
        <v>0.55000000000000004</v>
      </c>
      <c r="BR81" s="46">
        <f t="shared" si="112"/>
        <v>0.55000000000000004</v>
      </c>
      <c r="BS81" s="46">
        <f t="shared" si="112"/>
        <v>0.55000000000000004</v>
      </c>
      <c r="BT81" s="46">
        <v>0.65</v>
      </c>
      <c r="BU81" s="46">
        <f t="shared" si="112"/>
        <v>0.65</v>
      </c>
      <c r="BV81" s="46">
        <f t="shared" si="112"/>
        <v>0.65</v>
      </c>
      <c r="BW81" s="46">
        <f t="shared" si="112"/>
        <v>0.65</v>
      </c>
      <c r="BX81" s="46">
        <f t="shared" si="112"/>
        <v>0.65</v>
      </c>
      <c r="BY81" s="46">
        <f t="shared" si="112"/>
        <v>0.65</v>
      </c>
      <c r="BZ81" s="46">
        <f t="shared" si="112"/>
        <v>0.65</v>
      </c>
      <c r="CA81" s="46"/>
      <c r="CB81" s="46">
        <v>0.8</v>
      </c>
      <c r="CC81" s="46">
        <f t="shared" ref="CC81:CM81" si="113">CB81</f>
        <v>0.8</v>
      </c>
      <c r="CD81" s="46">
        <f t="shared" si="113"/>
        <v>0.8</v>
      </c>
      <c r="CE81" s="46">
        <f t="shared" si="113"/>
        <v>0.8</v>
      </c>
      <c r="CF81" s="46">
        <f t="shared" si="113"/>
        <v>0.8</v>
      </c>
      <c r="CG81" s="46">
        <f t="shared" si="113"/>
        <v>0.8</v>
      </c>
      <c r="CH81" s="46">
        <f t="shared" si="113"/>
        <v>0.8</v>
      </c>
      <c r="CI81" s="46">
        <f t="shared" si="113"/>
        <v>0.8</v>
      </c>
      <c r="CJ81" s="46">
        <f t="shared" si="113"/>
        <v>0.8</v>
      </c>
      <c r="CK81" s="46">
        <f t="shared" si="113"/>
        <v>0.8</v>
      </c>
      <c r="CL81" s="46">
        <f t="shared" si="113"/>
        <v>0.8</v>
      </c>
      <c r="CM81" s="46">
        <f t="shared" si="113"/>
        <v>0.8</v>
      </c>
      <c r="CN81" s="46"/>
      <c r="CO81" s="46">
        <v>0.85</v>
      </c>
      <c r="CP81" s="46">
        <f t="shared" ref="CP81:CZ81" si="114">CO81</f>
        <v>0.85</v>
      </c>
      <c r="CQ81" s="46">
        <f t="shared" si="114"/>
        <v>0.85</v>
      </c>
      <c r="CR81" s="46">
        <f t="shared" si="114"/>
        <v>0.85</v>
      </c>
      <c r="CS81" s="46">
        <f t="shared" si="114"/>
        <v>0.85</v>
      </c>
      <c r="CT81" s="46">
        <f t="shared" si="114"/>
        <v>0.85</v>
      </c>
      <c r="CU81" s="46">
        <f t="shared" si="114"/>
        <v>0.85</v>
      </c>
      <c r="CV81" s="46">
        <f t="shared" si="114"/>
        <v>0.85</v>
      </c>
      <c r="CW81" s="46">
        <f t="shared" si="114"/>
        <v>0.85</v>
      </c>
      <c r="CX81" s="46">
        <f t="shared" si="114"/>
        <v>0.85</v>
      </c>
      <c r="CY81" s="46">
        <f t="shared" si="114"/>
        <v>0.85</v>
      </c>
      <c r="CZ81" s="46">
        <f t="shared" si="114"/>
        <v>0.85</v>
      </c>
      <c r="DA81" s="46"/>
      <c r="DB81" s="46">
        <v>0.85</v>
      </c>
      <c r="DC81" s="46">
        <f t="shared" ref="DC81:DM81" si="115">DB81</f>
        <v>0.85</v>
      </c>
      <c r="DD81" s="46">
        <f t="shared" si="115"/>
        <v>0.85</v>
      </c>
      <c r="DE81" s="46">
        <f t="shared" si="115"/>
        <v>0.85</v>
      </c>
      <c r="DF81" s="46">
        <f t="shared" si="115"/>
        <v>0.85</v>
      </c>
      <c r="DG81" s="46">
        <f t="shared" si="115"/>
        <v>0.85</v>
      </c>
      <c r="DH81" s="46">
        <f t="shared" si="115"/>
        <v>0.85</v>
      </c>
      <c r="DI81" s="46">
        <f t="shared" si="115"/>
        <v>0.85</v>
      </c>
      <c r="DJ81" s="46">
        <f t="shared" si="115"/>
        <v>0.85</v>
      </c>
      <c r="DK81" s="46">
        <f t="shared" si="115"/>
        <v>0.85</v>
      </c>
      <c r="DL81" s="46">
        <f t="shared" si="115"/>
        <v>0.85</v>
      </c>
      <c r="DM81" s="46">
        <f t="shared" si="115"/>
        <v>0.85</v>
      </c>
      <c r="DN81" s="46"/>
    </row>
    <row r="82" spans="1:150" ht="14.85" hidden="1" customHeight="1" outlineLevel="1">
      <c r="A82" s="45" t="s">
        <v>72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O82" s="47">
        <f t="shared" ref="AO82:AZ82" si="116">AO80*AO81</f>
        <v>1.875</v>
      </c>
      <c r="AP82" s="47">
        <f t="shared" si="116"/>
        <v>1.875</v>
      </c>
      <c r="AQ82" s="47">
        <f t="shared" si="116"/>
        <v>1.875</v>
      </c>
      <c r="AR82" s="47">
        <f t="shared" si="116"/>
        <v>2.5</v>
      </c>
      <c r="AS82" s="47">
        <f t="shared" si="116"/>
        <v>2.5</v>
      </c>
      <c r="AT82" s="47">
        <f t="shared" si="116"/>
        <v>2.5</v>
      </c>
      <c r="AU82" s="47">
        <f t="shared" si="116"/>
        <v>2.5</v>
      </c>
      <c r="AV82" s="47">
        <f t="shared" si="116"/>
        <v>2.5</v>
      </c>
      <c r="AW82" s="47">
        <f t="shared" si="116"/>
        <v>2.5</v>
      </c>
      <c r="AX82" s="47">
        <f t="shared" si="116"/>
        <v>2.8125</v>
      </c>
      <c r="AY82" s="47">
        <f t="shared" si="116"/>
        <v>2.5</v>
      </c>
      <c r="AZ82" s="47">
        <f t="shared" si="116"/>
        <v>2.5</v>
      </c>
      <c r="BA82" s="47"/>
      <c r="BB82" s="47">
        <f t="shared" ref="BB82:BM82" si="117">BB80*BB81</f>
        <v>3.125</v>
      </c>
      <c r="BC82" s="47">
        <f t="shared" si="117"/>
        <v>3.125</v>
      </c>
      <c r="BD82" s="47">
        <f t="shared" si="117"/>
        <v>3.125</v>
      </c>
      <c r="BE82" s="47">
        <f t="shared" si="117"/>
        <v>3.125</v>
      </c>
      <c r="BF82" s="47">
        <f t="shared" si="117"/>
        <v>3.125</v>
      </c>
      <c r="BG82" s="47">
        <f t="shared" si="117"/>
        <v>3.125</v>
      </c>
      <c r="BH82" s="47">
        <f t="shared" si="117"/>
        <v>3.125</v>
      </c>
      <c r="BI82" s="47">
        <f t="shared" si="117"/>
        <v>3.125</v>
      </c>
      <c r="BJ82" s="47">
        <f t="shared" si="117"/>
        <v>3.125</v>
      </c>
      <c r="BK82" s="47">
        <f t="shared" si="117"/>
        <v>3.125</v>
      </c>
      <c r="BL82" s="47">
        <f t="shared" si="117"/>
        <v>3.125</v>
      </c>
      <c r="BM82" s="47">
        <f t="shared" si="117"/>
        <v>3.125</v>
      </c>
      <c r="BN82" s="47"/>
      <c r="BO82" s="47">
        <f t="shared" ref="BO82:BZ82" si="118">BO80*BO81</f>
        <v>3.4375000000000004</v>
      </c>
      <c r="BP82" s="47">
        <f t="shared" si="118"/>
        <v>3.4375000000000004</v>
      </c>
      <c r="BQ82" s="47">
        <f t="shared" si="118"/>
        <v>3.4375000000000004</v>
      </c>
      <c r="BR82" s="47">
        <f t="shared" si="118"/>
        <v>3.4375000000000004</v>
      </c>
      <c r="BS82" s="47">
        <f t="shared" si="118"/>
        <v>3.4375000000000004</v>
      </c>
      <c r="BT82" s="47">
        <f t="shared" si="118"/>
        <v>4.0625</v>
      </c>
      <c r="BU82" s="47">
        <f t="shared" si="118"/>
        <v>4.0625</v>
      </c>
      <c r="BV82" s="47">
        <f t="shared" si="118"/>
        <v>4.0625</v>
      </c>
      <c r="BW82" s="47">
        <f t="shared" si="118"/>
        <v>4.0625</v>
      </c>
      <c r="BX82" s="47">
        <f t="shared" si="118"/>
        <v>4.0625</v>
      </c>
      <c r="BY82" s="47">
        <f t="shared" si="118"/>
        <v>4.0625</v>
      </c>
      <c r="BZ82" s="47">
        <f t="shared" si="118"/>
        <v>4.0625</v>
      </c>
      <c r="CA82" s="47"/>
      <c r="CB82" s="47">
        <f t="shared" ref="CB82:CM82" si="119">CB80*CB81</f>
        <v>5</v>
      </c>
      <c r="CC82" s="47">
        <f t="shared" si="119"/>
        <v>5</v>
      </c>
      <c r="CD82" s="47">
        <f t="shared" si="119"/>
        <v>5</v>
      </c>
      <c r="CE82" s="47">
        <f t="shared" si="119"/>
        <v>5</v>
      </c>
      <c r="CF82" s="47">
        <f t="shared" si="119"/>
        <v>5</v>
      </c>
      <c r="CG82" s="47">
        <f t="shared" si="119"/>
        <v>5</v>
      </c>
      <c r="CH82" s="47">
        <f t="shared" si="119"/>
        <v>5</v>
      </c>
      <c r="CI82" s="47">
        <f t="shared" si="119"/>
        <v>5</v>
      </c>
      <c r="CJ82" s="47">
        <f t="shared" si="119"/>
        <v>5</v>
      </c>
      <c r="CK82" s="47">
        <f t="shared" si="119"/>
        <v>5</v>
      </c>
      <c r="CL82" s="47">
        <f t="shared" si="119"/>
        <v>5</v>
      </c>
      <c r="CM82" s="47">
        <f t="shared" si="119"/>
        <v>5</v>
      </c>
      <c r="CN82" s="47"/>
      <c r="CO82" s="47">
        <f t="shared" ref="CO82:CZ82" si="120">CO80*CO81</f>
        <v>5.3125</v>
      </c>
      <c r="CP82" s="47">
        <f t="shared" si="120"/>
        <v>5.3125</v>
      </c>
      <c r="CQ82" s="47">
        <f t="shared" si="120"/>
        <v>5.3125</v>
      </c>
      <c r="CR82" s="47">
        <f t="shared" si="120"/>
        <v>5.3125</v>
      </c>
      <c r="CS82" s="47">
        <f t="shared" si="120"/>
        <v>5.3125</v>
      </c>
      <c r="CT82" s="47">
        <f t="shared" si="120"/>
        <v>5.3125</v>
      </c>
      <c r="CU82" s="47">
        <f t="shared" si="120"/>
        <v>5.3125</v>
      </c>
      <c r="CV82" s="47">
        <f t="shared" si="120"/>
        <v>5.3125</v>
      </c>
      <c r="CW82" s="47">
        <f t="shared" si="120"/>
        <v>5.3125</v>
      </c>
      <c r="CX82" s="47">
        <f t="shared" si="120"/>
        <v>5.3125</v>
      </c>
      <c r="CY82" s="47">
        <f t="shared" si="120"/>
        <v>5.3125</v>
      </c>
      <c r="CZ82" s="47">
        <f t="shared" si="120"/>
        <v>5.3125</v>
      </c>
      <c r="DA82" s="47"/>
      <c r="DB82" s="47">
        <f t="shared" ref="DB82:DM82" si="121">DB80*DB81</f>
        <v>5.3125</v>
      </c>
      <c r="DC82" s="47">
        <f t="shared" si="121"/>
        <v>5.3125</v>
      </c>
      <c r="DD82" s="47">
        <f t="shared" si="121"/>
        <v>5.3125</v>
      </c>
      <c r="DE82" s="47">
        <f t="shared" si="121"/>
        <v>5.3125</v>
      </c>
      <c r="DF82" s="47">
        <f t="shared" si="121"/>
        <v>5.3125</v>
      </c>
      <c r="DG82" s="47">
        <f t="shared" si="121"/>
        <v>5.3125</v>
      </c>
      <c r="DH82" s="47">
        <f t="shared" si="121"/>
        <v>5.3125</v>
      </c>
      <c r="DI82" s="47">
        <f t="shared" si="121"/>
        <v>5.3125</v>
      </c>
      <c r="DJ82" s="47">
        <f t="shared" si="121"/>
        <v>5.3125</v>
      </c>
      <c r="DK82" s="47">
        <f t="shared" si="121"/>
        <v>5.3125</v>
      </c>
      <c r="DL82" s="47">
        <f t="shared" si="121"/>
        <v>5.3125</v>
      </c>
      <c r="DM82" s="47">
        <f t="shared" si="121"/>
        <v>5.3125</v>
      </c>
      <c r="DN82" s="47"/>
    </row>
    <row r="83" spans="1:150" ht="14.85" hidden="1" customHeight="1" outlineLevel="1">
      <c r="A83" s="45" t="s">
        <v>73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O83" s="48">
        <v>0.7</v>
      </c>
      <c r="AP83" s="48">
        <v>0.7</v>
      </c>
      <c r="AQ83" s="48">
        <v>0.7</v>
      </c>
      <c r="AR83" s="48">
        <v>0.7</v>
      </c>
      <c r="AS83" s="48">
        <v>0.7</v>
      </c>
      <c r="AT83" s="48">
        <v>0.7</v>
      </c>
      <c r="AU83" s="48">
        <v>0.7</v>
      </c>
      <c r="AV83" s="48">
        <v>0.7</v>
      </c>
      <c r="AW83" s="48">
        <v>0.7</v>
      </c>
      <c r="AX83" s="48">
        <v>0.7</v>
      </c>
      <c r="AY83" s="48">
        <v>0.7</v>
      </c>
      <c r="AZ83" s="48">
        <v>0.7</v>
      </c>
      <c r="BA83" s="48"/>
      <c r="BB83" s="48">
        <v>0.7</v>
      </c>
      <c r="BC83" s="48">
        <v>0.7</v>
      </c>
      <c r="BD83" s="48">
        <v>0.7</v>
      </c>
      <c r="BE83" s="48">
        <v>0.7</v>
      </c>
      <c r="BF83" s="48">
        <v>0.7</v>
      </c>
      <c r="BG83" s="48">
        <v>0.7</v>
      </c>
      <c r="BH83" s="48">
        <v>0.7</v>
      </c>
      <c r="BI83" s="48">
        <v>0.7</v>
      </c>
      <c r="BJ83" s="48">
        <v>0.7</v>
      </c>
      <c r="BK83" s="48">
        <v>0.7</v>
      </c>
      <c r="BL83" s="48">
        <v>0.7</v>
      </c>
      <c r="BM83" s="48">
        <v>0.7</v>
      </c>
      <c r="BN83" s="48"/>
      <c r="BO83" s="48">
        <v>0.7</v>
      </c>
      <c r="BP83" s="48">
        <v>0.7</v>
      </c>
      <c r="BQ83" s="48">
        <v>0.7</v>
      </c>
      <c r="BR83" s="48">
        <v>0.7</v>
      </c>
      <c r="BS83" s="48">
        <v>0.7</v>
      </c>
      <c r="BT83" s="48">
        <v>0.7</v>
      </c>
      <c r="BU83" s="48">
        <v>0.7</v>
      </c>
      <c r="BV83" s="48">
        <v>0.7</v>
      </c>
      <c r="BW83" s="48">
        <v>0.7</v>
      </c>
      <c r="BX83" s="48">
        <v>0.7</v>
      </c>
      <c r="BY83" s="48">
        <v>0.7</v>
      </c>
      <c r="BZ83" s="48">
        <v>0.7</v>
      </c>
      <c r="CA83" s="48"/>
      <c r="CB83" s="48">
        <v>0.7</v>
      </c>
      <c r="CC83" s="48">
        <v>0.7</v>
      </c>
      <c r="CD83" s="48">
        <v>0.7</v>
      </c>
      <c r="CE83" s="48">
        <v>0.7</v>
      </c>
      <c r="CF83" s="48">
        <v>0.7</v>
      </c>
      <c r="CG83" s="48">
        <v>0.7</v>
      </c>
      <c r="CH83" s="48">
        <v>0.7</v>
      </c>
      <c r="CI83" s="48">
        <v>0.7</v>
      </c>
      <c r="CJ83" s="48">
        <v>0.7</v>
      </c>
      <c r="CK83" s="48">
        <v>0.7</v>
      </c>
      <c r="CL83" s="48">
        <v>0.7</v>
      </c>
      <c r="CM83" s="48">
        <v>0.7</v>
      </c>
      <c r="CN83" s="48"/>
      <c r="CO83" s="48">
        <v>0.7</v>
      </c>
      <c r="CP83" s="48">
        <v>0.7</v>
      </c>
      <c r="CQ83" s="48">
        <v>0.7</v>
      </c>
      <c r="CR83" s="48">
        <v>0.7</v>
      </c>
      <c r="CS83" s="48">
        <v>0.7</v>
      </c>
      <c r="CT83" s="48">
        <v>0.7</v>
      </c>
      <c r="CU83" s="48">
        <v>0.7</v>
      </c>
      <c r="CV83" s="48">
        <v>0.7</v>
      </c>
      <c r="CW83" s="48">
        <v>0.7</v>
      </c>
      <c r="CX83" s="48">
        <v>0.7</v>
      </c>
      <c r="CY83" s="48">
        <v>0.7</v>
      </c>
      <c r="CZ83" s="48">
        <v>0.7</v>
      </c>
      <c r="DA83" s="48"/>
      <c r="DB83" s="48">
        <v>0.7</v>
      </c>
      <c r="DC83" s="48">
        <v>0.7</v>
      </c>
      <c r="DD83" s="48">
        <v>0.7</v>
      </c>
      <c r="DE83" s="48">
        <v>0.7</v>
      </c>
      <c r="DF83" s="48">
        <v>0.7</v>
      </c>
      <c r="DG83" s="48">
        <v>0.7</v>
      </c>
      <c r="DH83" s="48">
        <v>0.7</v>
      </c>
      <c r="DI83" s="48">
        <v>0.7</v>
      </c>
      <c r="DJ83" s="48">
        <v>0.7</v>
      </c>
      <c r="DK83" s="48">
        <v>0.7</v>
      </c>
      <c r="DL83" s="48">
        <v>0.7</v>
      </c>
      <c r="DM83" s="48">
        <v>0.7</v>
      </c>
      <c r="DN83" s="48"/>
    </row>
    <row r="84" spans="1:150" ht="14.85" hidden="1" customHeight="1" outlineLevel="1">
      <c r="A84" s="45" t="s">
        <v>74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O84" s="49">
        <f>AO82*AO83</f>
        <v>1.3125</v>
      </c>
      <c r="AP84" s="49">
        <f t="shared" ref="AP84:AZ84" si="122">AP82*70%</f>
        <v>1.3125</v>
      </c>
      <c r="AQ84" s="49">
        <f t="shared" si="122"/>
        <v>1.3125</v>
      </c>
      <c r="AR84" s="49">
        <f t="shared" si="122"/>
        <v>1.75</v>
      </c>
      <c r="AS84" s="49">
        <f t="shared" si="122"/>
        <v>1.75</v>
      </c>
      <c r="AT84" s="49">
        <f t="shared" si="122"/>
        <v>1.75</v>
      </c>
      <c r="AU84" s="49">
        <f t="shared" si="122"/>
        <v>1.75</v>
      </c>
      <c r="AV84" s="49">
        <f t="shared" si="122"/>
        <v>1.75</v>
      </c>
      <c r="AW84" s="49">
        <f t="shared" si="122"/>
        <v>1.75</v>
      </c>
      <c r="AX84" s="49">
        <f t="shared" si="122"/>
        <v>1.9687499999999998</v>
      </c>
      <c r="AY84" s="49">
        <f t="shared" si="122"/>
        <v>1.75</v>
      </c>
      <c r="AZ84" s="49">
        <f t="shared" si="122"/>
        <v>1.75</v>
      </c>
      <c r="BA84" s="49"/>
      <c r="BB84" s="49">
        <f>BB82*BB83</f>
        <v>2.1875</v>
      </c>
      <c r="BC84" s="49">
        <f t="shared" ref="BC84:BM84" si="123">BC82*70%</f>
        <v>2.1875</v>
      </c>
      <c r="BD84" s="49">
        <f t="shared" si="123"/>
        <v>2.1875</v>
      </c>
      <c r="BE84" s="49">
        <f t="shared" si="123"/>
        <v>2.1875</v>
      </c>
      <c r="BF84" s="49">
        <f t="shared" si="123"/>
        <v>2.1875</v>
      </c>
      <c r="BG84" s="49">
        <f t="shared" si="123"/>
        <v>2.1875</v>
      </c>
      <c r="BH84" s="49">
        <f t="shared" si="123"/>
        <v>2.1875</v>
      </c>
      <c r="BI84" s="49">
        <f t="shared" si="123"/>
        <v>2.1875</v>
      </c>
      <c r="BJ84" s="49">
        <f t="shared" si="123"/>
        <v>2.1875</v>
      </c>
      <c r="BK84" s="49">
        <f t="shared" si="123"/>
        <v>2.1875</v>
      </c>
      <c r="BL84" s="49">
        <f t="shared" si="123"/>
        <v>2.1875</v>
      </c>
      <c r="BM84" s="49">
        <f t="shared" si="123"/>
        <v>2.1875</v>
      </c>
      <c r="BN84" s="49"/>
      <c r="BO84" s="49">
        <f>BO82*BO83</f>
        <v>2.40625</v>
      </c>
      <c r="BP84" s="49">
        <f t="shared" ref="BP84:BZ84" si="124">BP82*70%</f>
        <v>2.40625</v>
      </c>
      <c r="BQ84" s="49">
        <f t="shared" si="124"/>
        <v>2.40625</v>
      </c>
      <c r="BR84" s="49">
        <f t="shared" si="124"/>
        <v>2.40625</v>
      </c>
      <c r="BS84" s="49">
        <f t="shared" si="124"/>
        <v>2.40625</v>
      </c>
      <c r="BT84" s="49">
        <f t="shared" si="124"/>
        <v>2.84375</v>
      </c>
      <c r="BU84" s="49">
        <f t="shared" si="124"/>
        <v>2.84375</v>
      </c>
      <c r="BV84" s="49">
        <f t="shared" si="124"/>
        <v>2.84375</v>
      </c>
      <c r="BW84" s="49">
        <f t="shared" si="124"/>
        <v>2.84375</v>
      </c>
      <c r="BX84" s="49">
        <f t="shared" si="124"/>
        <v>2.84375</v>
      </c>
      <c r="BY84" s="49">
        <f t="shared" si="124"/>
        <v>2.84375</v>
      </c>
      <c r="BZ84" s="49">
        <f t="shared" si="124"/>
        <v>2.84375</v>
      </c>
      <c r="CA84" s="49"/>
      <c r="CB84" s="49">
        <f>CB82*CB83</f>
        <v>3.5</v>
      </c>
      <c r="CC84" s="49">
        <f t="shared" ref="CC84:CM84" si="125">CC82*70%</f>
        <v>3.5</v>
      </c>
      <c r="CD84" s="49">
        <f t="shared" si="125"/>
        <v>3.5</v>
      </c>
      <c r="CE84" s="49">
        <f t="shared" si="125"/>
        <v>3.5</v>
      </c>
      <c r="CF84" s="49">
        <f t="shared" si="125"/>
        <v>3.5</v>
      </c>
      <c r="CG84" s="49">
        <f t="shared" si="125"/>
        <v>3.5</v>
      </c>
      <c r="CH84" s="49">
        <f t="shared" si="125"/>
        <v>3.5</v>
      </c>
      <c r="CI84" s="49">
        <f t="shared" si="125"/>
        <v>3.5</v>
      </c>
      <c r="CJ84" s="49">
        <f t="shared" si="125"/>
        <v>3.5</v>
      </c>
      <c r="CK84" s="49">
        <f t="shared" si="125"/>
        <v>3.5</v>
      </c>
      <c r="CL84" s="49">
        <f t="shared" si="125"/>
        <v>3.5</v>
      </c>
      <c r="CM84" s="49">
        <f t="shared" si="125"/>
        <v>3.5</v>
      </c>
      <c r="CN84" s="49"/>
      <c r="CO84" s="49">
        <f>CO82*CO83</f>
        <v>3.7187499999999996</v>
      </c>
      <c r="CP84" s="49">
        <f t="shared" ref="CP84:CZ84" si="126">CP82*70%</f>
        <v>3.7187499999999996</v>
      </c>
      <c r="CQ84" s="49">
        <f t="shared" si="126"/>
        <v>3.7187499999999996</v>
      </c>
      <c r="CR84" s="49">
        <f t="shared" si="126"/>
        <v>3.7187499999999996</v>
      </c>
      <c r="CS84" s="49">
        <f t="shared" si="126"/>
        <v>3.7187499999999996</v>
      </c>
      <c r="CT84" s="49">
        <f t="shared" si="126"/>
        <v>3.7187499999999996</v>
      </c>
      <c r="CU84" s="49">
        <f t="shared" si="126"/>
        <v>3.7187499999999996</v>
      </c>
      <c r="CV84" s="49">
        <f t="shared" si="126"/>
        <v>3.7187499999999996</v>
      </c>
      <c r="CW84" s="49">
        <f t="shared" si="126"/>
        <v>3.7187499999999996</v>
      </c>
      <c r="CX84" s="49">
        <f t="shared" si="126"/>
        <v>3.7187499999999996</v>
      </c>
      <c r="CY84" s="49">
        <f t="shared" si="126"/>
        <v>3.7187499999999996</v>
      </c>
      <c r="CZ84" s="49">
        <f t="shared" si="126"/>
        <v>3.7187499999999996</v>
      </c>
      <c r="DA84" s="49"/>
      <c r="DB84" s="49">
        <f>DB82*DB83</f>
        <v>3.7187499999999996</v>
      </c>
      <c r="DC84" s="49">
        <f t="shared" ref="DC84:DM84" si="127">DC82*70%</f>
        <v>3.7187499999999996</v>
      </c>
      <c r="DD84" s="49">
        <f t="shared" si="127"/>
        <v>3.7187499999999996</v>
      </c>
      <c r="DE84" s="49">
        <f t="shared" si="127"/>
        <v>3.7187499999999996</v>
      </c>
      <c r="DF84" s="49">
        <f t="shared" si="127"/>
        <v>3.7187499999999996</v>
      </c>
      <c r="DG84" s="49">
        <f t="shared" si="127"/>
        <v>3.7187499999999996</v>
      </c>
      <c r="DH84" s="49">
        <f t="shared" si="127"/>
        <v>3.7187499999999996</v>
      </c>
      <c r="DI84" s="49">
        <f t="shared" si="127"/>
        <v>3.7187499999999996</v>
      </c>
      <c r="DJ84" s="49">
        <f t="shared" si="127"/>
        <v>3.7187499999999996</v>
      </c>
      <c r="DK84" s="49">
        <f t="shared" si="127"/>
        <v>3.7187499999999996</v>
      </c>
      <c r="DL84" s="49">
        <f t="shared" si="127"/>
        <v>3.7187499999999996</v>
      </c>
      <c r="DM84" s="49">
        <f t="shared" si="127"/>
        <v>3.7187499999999996</v>
      </c>
      <c r="DN84" s="49"/>
    </row>
    <row r="85" spans="1:150" ht="14.85" hidden="1" customHeight="1" outlineLevel="1">
      <c r="A85" s="45" t="s">
        <v>75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O85" s="46">
        <v>0.7</v>
      </c>
      <c r="AP85" s="46">
        <v>0.7</v>
      </c>
      <c r="AQ85" s="46">
        <v>0.7</v>
      </c>
      <c r="AR85" s="46">
        <v>0.7</v>
      </c>
      <c r="AS85" s="46">
        <v>0.7</v>
      </c>
      <c r="AT85" s="46">
        <v>0.7</v>
      </c>
      <c r="AU85" s="46">
        <v>0.7</v>
      </c>
      <c r="AV85" s="46">
        <v>0.7</v>
      </c>
      <c r="AW85" s="46">
        <v>0.7</v>
      </c>
      <c r="AX85" s="46">
        <v>0.7</v>
      </c>
      <c r="AY85" s="46">
        <v>0.7</v>
      </c>
      <c r="AZ85" s="46">
        <v>0.7</v>
      </c>
      <c r="BA85" s="46"/>
      <c r="BB85" s="46">
        <v>0.7</v>
      </c>
      <c r="BC85" s="46">
        <v>0.7</v>
      </c>
      <c r="BD85" s="46">
        <v>0.7</v>
      </c>
      <c r="BE85" s="46">
        <v>0.7</v>
      </c>
      <c r="BF85" s="46">
        <v>0.7</v>
      </c>
      <c r="BG85" s="46">
        <v>0.7</v>
      </c>
      <c r="BH85" s="46">
        <v>0.7</v>
      </c>
      <c r="BI85" s="46">
        <v>0.7</v>
      </c>
      <c r="BJ85" s="46">
        <v>0.7</v>
      </c>
      <c r="BK85" s="46">
        <v>0.7</v>
      </c>
      <c r="BL85" s="46">
        <v>0.7</v>
      </c>
      <c r="BM85" s="46">
        <v>0.7</v>
      </c>
      <c r="BN85" s="46"/>
      <c r="BO85" s="46">
        <v>0.75</v>
      </c>
      <c r="BP85" s="46">
        <v>0.75</v>
      </c>
      <c r="BQ85" s="46">
        <v>0.75</v>
      </c>
      <c r="BR85" s="46">
        <v>0.75</v>
      </c>
      <c r="BS85" s="46">
        <v>0.75</v>
      </c>
      <c r="BT85" s="46">
        <v>0.75</v>
      </c>
      <c r="BU85" s="46">
        <v>0.75</v>
      </c>
      <c r="BV85" s="46">
        <v>0.75</v>
      </c>
      <c r="BW85" s="46">
        <v>0.75</v>
      </c>
      <c r="BX85" s="46">
        <v>0.75</v>
      </c>
      <c r="BY85" s="46">
        <v>0.75</v>
      </c>
      <c r="BZ85" s="46">
        <v>0.75</v>
      </c>
      <c r="CA85" s="46"/>
      <c r="CB85" s="46">
        <v>0.77</v>
      </c>
      <c r="CC85" s="46">
        <v>0.77</v>
      </c>
      <c r="CD85" s="46">
        <v>0.77</v>
      </c>
      <c r="CE85" s="46">
        <v>0.77</v>
      </c>
      <c r="CF85" s="46">
        <v>0.77</v>
      </c>
      <c r="CG85" s="46">
        <v>0.77</v>
      </c>
      <c r="CH85" s="46">
        <v>0.77</v>
      </c>
      <c r="CI85" s="46">
        <v>0.77</v>
      </c>
      <c r="CJ85" s="46">
        <v>0.77</v>
      </c>
      <c r="CK85" s="46">
        <v>0.77</v>
      </c>
      <c r="CL85" s="46">
        <v>0.77</v>
      </c>
      <c r="CM85" s="46">
        <v>0.77</v>
      </c>
      <c r="CN85" s="46"/>
      <c r="CO85" s="46">
        <v>0.79</v>
      </c>
      <c r="CP85" s="46">
        <v>0.79</v>
      </c>
      <c r="CQ85" s="46">
        <v>0.79</v>
      </c>
      <c r="CR85" s="46">
        <v>0.79</v>
      </c>
      <c r="CS85" s="46">
        <v>0.79</v>
      </c>
      <c r="CT85" s="46">
        <v>0.79</v>
      </c>
      <c r="CU85" s="46">
        <v>0.79</v>
      </c>
      <c r="CV85" s="46">
        <v>0.79</v>
      </c>
      <c r="CW85" s="46">
        <v>0.79</v>
      </c>
      <c r="CX85" s="46">
        <v>0.79</v>
      </c>
      <c r="CY85" s="46">
        <v>0.79</v>
      </c>
      <c r="CZ85" s="46">
        <v>0.79</v>
      </c>
      <c r="DA85" s="46"/>
      <c r="DB85" s="46">
        <v>0.81</v>
      </c>
      <c r="DC85" s="46">
        <v>0.81</v>
      </c>
      <c r="DD85" s="46">
        <v>0.81</v>
      </c>
      <c r="DE85" s="46">
        <v>0.81</v>
      </c>
      <c r="DF85" s="46">
        <v>0.81</v>
      </c>
      <c r="DG85" s="46">
        <v>0.81</v>
      </c>
      <c r="DH85" s="46">
        <v>0.81</v>
      </c>
      <c r="DI85" s="46">
        <v>0.81</v>
      </c>
      <c r="DJ85" s="46">
        <v>0.81</v>
      </c>
      <c r="DK85" s="46">
        <v>0.81</v>
      </c>
      <c r="DL85" s="46">
        <v>0.81</v>
      </c>
      <c r="DM85" s="46">
        <v>0.81</v>
      </c>
      <c r="DN85" s="46"/>
    </row>
    <row r="86" spans="1:150" s="53" customFormat="1" ht="14.85" hidden="1" customHeight="1" outlineLevel="1">
      <c r="A86" s="50" t="s">
        <v>76</v>
      </c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>
        <f t="shared" ref="AO86:AZ86" si="128">AO80*AO81*AO83*AO85</f>
        <v>0.91874999999999996</v>
      </c>
      <c r="AP86" s="52">
        <f t="shared" si="128"/>
        <v>0.91874999999999996</v>
      </c>
      <c r="AQ86" s="52">
        <f t="shared" si="128"/>
        <v>0.91874999999999996</v>
      </c>
      <c r="AR86" s="52">
        <f t="shared" si="128"/>
        <v>1.2249999999999999</v>
      </c>
      <c r="AS86" s="52">
        <f t="shared" si="128"/>
        <v>1.2249999999999999</v>
      </c>
      <c r="AT86" s="52">
        <f t="shared" si="128"/>
        <v>1.2249999999999999</v>
      </c>
      <c r="AU86" s="52">
        <f t="shared" si="128"/>
        <v>1.2249999999999999</v>
      </c>
      <c r="AV86" s="52">
        <f t="shared" si="128"/>
        <v>1.2249999999999999</v>
      </c>
      <c r="AW86" s="52">
        <f t="shared" si="128"/>
        <v>1.2249999999999999</v>
      </c>
      <c r="AX86" s="52">
        <f t="shared" si="128"/>
        <v>1.3781249999999998</v>
      </c>
      <c r="AY86" s="52">
        <f t="shared" si="128"/>
        <v>1.2249999999999999</v>
      </c>
      <c r="AZ86" s="52">
        <f t="shared" si="128"/>
        <v>1.2249999999999999</v>
      </c>
      <c r="BA86" s="52"/>
      <c r="BB86" s="52">
        <f t="shared" ref="BB86:BM86" si="129">BB80*BB81*BB83*BB85</f>
        <v>1.53125</v>
      </c>
      <c r="BC86" s="52">
        <f t="shared" si="129"/>
        <v>1.53125</v>
      </c>
      <c r="BD86" s="52">
        <f t="shared" si="129"/>
        <v>1.53125</v>
      </c>
      <c r="BE86" s="52">
        <f t="shared" si="129"/>
        <v>1.53125</v>
      </c>
      <c r="BF86" s="52">
        <f t="shared" si="129"/>
        <v>1.53125</v>
      </c>
      <c r="BG86" s="52">
        <f t="shared" si="129"/>
        <v>1.53125</v>
      </c>
      <c r="BH86" s="52">
        <f t="shared" si="129"/>
        <v>1.53125</v>
      </c>
      <c r="BI86" s="52">
        <f t="shared" si="129"/>
        <v>1.53125</v>
      </c>
      <c r="BJ86" s="52">
        <f t="shared" si="129"/>
        <v>1.53125</v>
      </c>
      <c r="BK86" s="52">
        <f t="shared" si="129"/>
        <v>1.53125</v>
      </c>
      <c r="BL86" s="52">
        <f t="shared" si="129"/>
        <v>1.53125</v>
      </c>
      <c r="BM86" s="52">
        <f t="shared" si="129"/>
        <v>1.53125</v>
      </c>
      <c r="BN86" s="52"/>
      <c r="BO86" s="52">
        <f t="shared" ref="BO86:BZ86" si="130">BO80*BO81*BO83*BO85</f>
        <v>1.8046875</v>
      </c>
      <c r="BP86" s="52">
        <f t="shared" si="130"/>
        <v>1.8046875</v>
      </c>
      <c r="BQ86" s="52">
        <f t="shared" si="130"/>
        <v>1.8046875</v>
      </c>
      <c r="BR86" s="52">
        <f t="shared" si="130"/>
        <v>1.8046875</v>
      </c>
      <c r="BS86" s="52">
        <f t="shared" si="130"/>
        <v>1.8046875</v>
      </c>
      <c r="BT86" s="52">
        <f t="shared" si="130"/>
        <v>2.1328125</v>
      </c>
      <c r="BU86" s="52">
        <f t="shared" si="130"/>
        <v>2.1328125</v>
      </c>
      <c r="BV86" s="52">
        <f t="shared" si="130"/>
        <v>2.1328125</v>
      </c>
      <c r="BW86" s="52">
        <f t="shared" si="130"/>
        <v>2.1328125</v>
      </c>
      <c r="BX86" s="52">
        <f t="shared" si="130"/>
        <v>2.1328125</v>
      </c>
      <c r="BY86" s="52">
        <f t="shared" si="130"/>
        <v>2.1328125</v>
      </c>
      <c r="BZ86" s="52">
        <f t="shared" si="130"/>
        <v>2.1328125</v>
      </c>
      <c r="CA86" s="52"/>
      <c r="CB86" s="52">
        <f t="shared" ref="CB86:CM86" si="131">CB80*CB81*CB83*CB85</f>
        <v>2.6950000000000003</v>
      </c>
      <c r="CC86" s="52">
        <f t="shared" si="131"/>
        <v>2.6950000000000003</v>
      </c>
      <c r="CD86" s="52">
        <f t="shared" si="131"/>
        <v>2.6950000000000003</v>
      </c>
      <c r="CE86" s="52">
        <f t="shared" si="131"/>
        <v>2.6950000000000003</v>
      </c>
      <c r="CF86" s="52">
        <f t="shared" si="131"/>
        <v>2.6950000000000003</v>
      </c>
      <c r="CG86" s="52">
        <f t="shared" si="131"/>
        <v>2.6950000000000003</v>
      </c>
      <c r="CH86" s="52">
        <f t="shared" si="131"/>
        <v>2.6950000000000003</v>
      </c>
      <c r="CI86" s="52">
        <f t="shared" si="131"/>
        <v>2.6950000000000003</v>
      </c>
      <c r="CJ86" s="52">
        <f t="shared" si="131"/>
        <v>2.6950000000000003</v>
      </c>
      <c r="CK86" s="52">
        <f t="shared" si="131"/>
        <v>2.6950000000000003</v>
      </c>
      <c r="CL86" s="52">
        <f t="shared" si="131"/>
        <v>2.6950000000000003</v>
      </c>
      <c r="CM86" s="52">
        <f t="shared" si="131"/>
        <v>2.6950000000000003</v>
      </c>
      <c r="CN86" s="52"/>
      <c r="CO86" s="52">
        <f t="shared" ref="CO86:CZ86" si="132">CO80*CO81*CO83*CO85</f>
        <v>2.9378124999999997</v>
      </c>
      <c r="CP86" s="52">
        <f t="shared" si="132"/>
        <v>2.9378124999999997</v>
      </c>
      <c r="CQ86" s="52">
        <f t="shared" si="132"/>
        <v>2.9378124999999997</v>
      </c>
      <c r="CR86" s="52">
        <f t="shared" si="132"/>
        <v>2.9378124999999997</v>
      </c>
      <c r="CS86" s="52">
        <f t="shared" si="132"/>
        <v>2.9378124999999997</v>
      </c>
      <c r="CT86" s="52">
        <f t="shared" si="132"/>
        <v>2.9378124999999997</v>
      </c>
      <c r="CU86" s="52">
        <f t="shared" si="132"/>
        <v>2.9378124999999997</v>
      </c>
      <c r="CV86" s="52">
        <f t="shared" si="132"/>
        <v>2.9378124999999997</v>
      </c>
      <c r="CW86" s="52">
        <f t="shared" si="132"/>
        <v>2.9378124999999997</v>
      </c>
      <c r="CX86" s="52">
        <f t="shared" si="132"/>
        <v>2.9378124999999997</v>
      </c>
      <c r="CY86" s="52">
        <f t="shared" si="132"/>
        <v>2.9378124999999997</v>
      </c>
      <c r="CZ86" s="52">
        <f t="shared" si="132"/>
        <v>2.9378124999999997</v>
      </c>
      <c r="DA86" s="52"/>
      <c r="DB86" s="52">
        <f t="shared" ref="DB86:DM86" si="133">DB80*DB81*DB83*DB85</f>
        <v>3.0121875</v>
      </c>
      <c r="DC86" s="52">
        <f t="shared" si="133"/>
        <v>3.0121875</v>
      </c>
      <c r="DD86" s="52">
        <f t="shared" si="133"/>
        <v>3.0121875</v>
      </c>
      <c r="DE86" s="52">
        <f t="shared" si="133"/>
        <v>3.0121875</v>
      </c>
      <c r="DF86" s="52">
        <f t="shared" si="133"/>
        <v>3.0121875</v>
      </c>
      <c r="DG86" s="52">
        <f t="shared" si="133"/>
        <v>3.0121875</v>
      </c>
      <c r="DH86" s="52">
        <f t="shared" si="133"/>
        <v>3.0121875</v>
      </c>
      <c r="DI86" s="52">
        <f t="shared" si="133"/>
        <v>3.0121875</v>
      </c>
      <c r="DJ86" s="52">
        <f t="shared" si="133"/>
        <v>3.0121875</v>
      </c>
      <c r="DK86" s="52">
        <f t="shared" si="133"/>
        <v>3.0121875</v>
      </c>
      <c r="DL86" s="52">
        <f t="shared" si="133"/>
        <v>3.0121875</v>
      </c>
      <c r="DM86" s="52">
        <f t="shared" si="133"/>
        <v>3.0121875</v>
      </c>
      <c r="DN86" s="52"/>
      <c r="DO86" s="52"/>
      <c r="DP86" s="52"/>
      <c r="DQ86" s="52"/>
      <c r="DS86" s="54">
        <v>11</v>
      </c>
      <c r="DT86" s="54"/>
      <c r="DU86" s="49">
        <f>SUM(AO86:AZ86)</f>
        <v>13.934374999999996</v>
      </c>
      <c r="DV86" s="52"/>
      <c r="DW86" s="49">
        <f>SUM(BB86:BM86)</f>
        <v>18.375</v>
      </c>
      <c r="DX86" s="52"/>
      <c r="DY86" s="49">
        <f>SUM(BO86:BZ86)</f>
        <v>23.953125</v>
      </c>
      <c r="DZ86" s="52"/>
      <c r="EA86" s="49">
        <f>SUM(CB86:CM86)</f>
        <v>32.340000000000003</v>
      </c>
      <c r="EB86" s="52"/>
      <c r="EC86" s="49">
        <f>SUM(CO86:CZ86)</f>
        <v>35.253749999999997</v>
      </c>
      <c r="ED86" s="52"/>
      <c r="EE86" s="49">
        <f>SUM(DB86:DM86)</f>
        <v>36.146250000000002</v>
      </c>
      <c r="EF86" s="52"/>
      <c r="EH86" s="52"/>
      <c r="EI86" s="52"/>
      <c r="EJ86" s="52"/>
      <c r="EK86" s="52"/>
      <c r="EL86" s="52"/>
      <c r="EM86" s="52"/>
      <c r="EN86" s="52"/>
      <c r="EO86" s="52"/>
      <c r="EP86" s="52"/>
      <c r="EQ86" s="52"/>
      <c r="ER86" s="52"/>
      <c r="ES86" s="52"/>
      <c r="ET86" s="52"/>
    </row>
    <row r="87" spans="1:150" s="53" customFormat="1" ht="14.85" hidden="1" customHeight="1" outlineLevel="1">
      <c r="A87" s="50" t="s">
        <v>77</v>
      </c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5">
        <v>2.5</v>
      </c>
      <c r="AP87" s="55">
        <v>2.5</v>
      </c>
      <c r="AQ87" s="55">
        <v>2.5</v>
      </c>
      <c r="AR87" s="55">
        <v>2.5</v>
      </c>
      <c r="AS87" s="55">
        <v>2.5</v>
      </c>
      <c r="AT87" s="55">
        <v>2.5</v>
      </c>
      <c r="AU87" s="55">
        <v>2.5</v>
      </c>
      <c r="AV87" s="55">
        <v>2.5</v>
      </c>
      <c r="AW87" s="55">
        <v>2.5</v>
      </c>
      <c r="AX87" s="55">
        <v>2.5</v>
      </c>
      <c r="AY87" s="55">
        <v>2.5</v>
      </c>
      <c r="AZ87" s="55">
        <v>2.5</v>
      </c>
      <c r="BA87" s="55"/>
      <c r="BB87" s="55">
        <v>2.5</v>
      </c>
      <c r="BC87" s="55">
        <v>2.5</v>
      </c>
      <c r="BD87" s="55">
        <v>2.5</v>
      </c>
      <c r="BE87" s="55">
        <v>2.5</v>
      </c>
      <c r="BF87" s="55">
        <v>2.5</v>
      </c>
      <c r="BG87" s="55">
        <v>2.6</v>
      </c>
      <c r="BH87" s="55">
        <v>2.6</v>
      </c>
      <c r="BI87" s="55">
        <v>2.5</v>
      </c>
      <c r="BJ87" s="55">
        <v>2.5</v>
      </c>
      <c r="BK87" s="55">
        <v>2.6</v>
      </c>
      <c r="BL87" s="55">
        <v>2.5</v>
      </c>
      <c r="BM87" s="55">
        <v>2.5</v>
      </c>
      <c r="BN87" s="55"/>
      <c r="BO87" s="55">
        <v>2.5</v>
      </c>
      <c r="BP87" s="55">
        <v>2.5</v>
      </c>
      <c r="BQ87" s="55">
        <v>2.5</v>
      </c>
      <c r="BR87" s="55">
        <v>2.5</v>
      </c>
      <c r="BS87" s="55">
        <v>2.5</v>
      </c>
      <c r="BT87" s="55">
        <v>2.5</v>
      </c>
      <c r="BU87" s="55">
        <v>2.5</v>
      </c>
      <c r="BV87" s="55">
        <v>2.5</v>
      </c>
      <c r="BW87" s="55">
        <v>2.5</v>
      </c>
      <c r="BX87" s="55">
        <v>2.5</v>
      </c>
      <c r="BY87" s="55">
        <v>2.5</v>
      </c>
      <c r="BZ87" s="55">
        <v>2.5</v>
      </c>
      <c r="CA87" s="55"/>
      <c r="CB87" s="52">
        <v>2.5</v>
      </c>
      <c r="CC87" s="52">
        <v>2.5</v>
      </c>
      <c r="CD87" s="52">
        <v>2.5</v>
      </c>
      <c r="CE87" s="52">
        <v>2.5</v>
      </c>
      <c r="CF87" s="52">
        <v>2.5</v>
      </c>
      <c r="CG87" s="52">
        <v>2.5</v>
      </c>
      <c r="CH87" s="52">
        <v>2.5</v>
      </c>
      <c r="CI87" s="52">
        <v>2.5</v>
      </c>
      <c r="CJ87" s="52">
        <v>2.5</v>
      </c>
      <c r="CK87" s="52">
        <v>2.5</v>
      </c>
      <c r="CL87" s="52">
        <v>2.5</v>
      </c>
      <c r="CM87" s="52">
        <v>2.5</v>
      </c>
      <c r="CN87" s="55"/>
      <c r="CO87" s="52">
        <v>2.5</v>
      </c>
      <c r="CP87" s="52">
        <v>2.5</v>
      </c>
      <c r="CQ87" s="52">
        <v>2.5</v>
      </c>
      <c r="CR87" s="52">
        <v>2.5</v>
      </c>
      <c r="CS87" s="52">
        <v>2.5</v>
      </c>
      <c r="CT87" s="52">
        <v>2.5</v>
      </c>
      <c r="CU87" s="52">
        <v>2.5</v>
      </c>
      <c r="CV87" s="52">
        <v>2.5</v>
      </c>
      <c r="CW87" s="52">
        <v>2.5</v>
      </c>
      <c r="CX87" s="52">
        <v>2.5</v>
      </c>
      <c r="CY87" s="52">
        <v>2.5</v>
      </c>
      <c r="CZ87" s="52">
        <v>2.5</v>
      </c>
      <c r="DA87" s="55"/>
      <c r="DB87" s="52">
        <v>2.5</v>
      </c>
      <c r="DC87" s="52">
        <v>2.5</v>
      </c>
      <c r="DD87" s="52">
        <v>2.5</v>
      </c>
      <c r="DE87" s="52">
        <v>2.5</v>
      </c>
      <c r="DF87" s="52">
        <v>2.5</v>
      </c>
      <c r="DG87" s="52">
        <v>2.5</v>
      </c>
      <c r="DH87" s="52">
        <v>2.5</v>
      </c>
      <c r="DI87" s="52">
        <v>2.5</v>
      </c>
      <c r="DJ87" s="52">
        <v>2.5</v>
      </c>
      <c r="DK87" s="52">
        <v>2.5</v>
      </c>
      <c r="DL87" s="52">
        <v>2.5</v>
      </c>
      <c r="DM87" s="52">
        <v>2.5</v>
      </c>
      <c r="DN87" s="55"/>
      <c r="DO87" s="52"/>
      <c r="DP87" s="52"/>
      <c r="DQ87" s="52"/>
      <c r="DS87" s="52"/>
      <c r="DT87" s="52"/>
      <c r="DU87" s="49"/>
      <c r="DV87" s="52"/>
      <c r="DW87" s="49"/>
      <c r="DX87" s="52"/>
      <c r="DY87" s="49"/>
      <c r="DZ87" s="52"/>
      <c r="EA87" s="49"/>
      <c r="EB87" s="52"/>
      <c r="EC87" s="49"/>
      <c r="ED87" s="52"/>
      <c r="EE87" s="49"/>
      <c r="EF87" s="52"/>
      <c r="EH87" s="52"/>
      <c r="EI87" s="52"/>
      <c r="EJ87" s="52"/>
      <c r="EK87" s="52"/>
      <c r="EL87" s="52"/>
      <c r="EM87" s="52"/>
      <c r="EN87" s="52"/>
      <c r="EO87" s="52"/>
      <c r="EP87" s="52"/>
      <c r="EQ87" s="52"/>
      <c r="ER87" s="52"/>
      <c r="ES87" s="52"/>
      <c r="ET87" s="52"/>
    </row>
    <row r="88" spans="1:150" s="53" customFormat="1" ht="14.85" hidden="1" customHeight="1" outlineLevel="1">
      <c r="A88" s="50" t="s">
        <v>78</v>
      </c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3">
        <f>AO86*AO79*AO87</f>
        <v>289.40625</v>
      </c>
      <c r="AP88" s="53">
        <f t="shared" ref="AP88:AZ88" si="134">AP86*AP79*AP87</f>
        <v>289.40625</v>
      </c>
      <c r="AQ88" s="53">
        <f t="shared" si="134"/>
        <v>289.40625</v>
      </c>
      <c r="AR88" s="53">
        <f t="shared" si="134"/>
        <v>385.875</v>
      </c>
      <c r="AS88" s="53">
        <f t="shared" si="134"/>
        <v>385.875</v>
      </c>
      <c r="AT88" s="53">
        <f t="shared" si="134"/>
        <v>385.875</v>
      </c>
      <c r="AU88" s="53">
        <f t="shared" si="134"/>
        <v>385.875</v>
      </c>
      <c r="AV88" s="53">
        <f t="shared" si="134"/>
        <v>385.875</v>
      </c>
      <c r="AW88" s="53">
        <f t="shared" si="134"/>
        <v>385.875</v>
      </c>
      <c r="AX88" s="53">
        <f t="shared" si="134"/>
        <v>434.10937499999994</v>
      </c>
      <c r="AY88" s="52">
        <f t="shared" si="134"/>
        <v>385.875</v>
      </c>
      <c r="AZ88" s="53">
        <f t="shared" si="134"/>
        <v>385.875</v>
      </c>
      <c r="BB88" s="53">
        <f t="shared" ref="BB88:BL88" si="135">BB86*BB79*BB87</f>
        <v>482.34375</v>
      </c>
      <c r="BC88" s="53">
        <f t="shared" si="135"/>
        <v>482.34375</v>
      </c>
      <c r="BD88" s="53">
        <f t="shared" si="135"/>
        <v>482.34375</v>
      </c>
      <c r="BE88" s="53">
        <f t="shared" si="135"/>
        <v>482.34375</v>
      </c>
      <c r="BF88" s="53">
        <f t="shared" si="135"/>
        <v>482.34375</v>
      </c>
      <c r="BG88" s="53">
        <f t="shared" si="135"/>
        <v>501.63750000000005</v>
      </c>
      <c r="BH88" s="53">
        <f t="shared" si="135"/>
        <v>501.63750000000005</v>
      </c>
      <c r="BI88" s="53">
        <f t="shared" si="135"/>
        <v>482.34375</v>
      </c>
      <c r="BJ88" s="53">
        <f t="shared" si="135"/>
        <v>482.34375</v>
      </c>
      <c r="BK88" s="53">
        <f t="shared" si="135"/>
        <v>501.63750000000005</v>
      </c>
      <c r="BL88" s="53">
        <f t="shared" si="135"/>
        <v>482.34375</v>
      </c>
      <c r="BM88" s="53">
        <f>BM86*BM79*BM87</f>
        <v>482.34375</v>
      </c>
      <c r="BO88" s="53">
        <f t="shared" ref="BO88:BZ88" si="136">BO86*BO79*BO87</f>
        <v>511.62890625</v>
      </c>
      <c r="BP88" s="53">
        <f t="shared" si="136"/>
        <v>511.62890625</v>
      </c>
      <c r="BQ88" s="53">
        <f t="shared" si="136"/>
        <v>511.62890625</v>
      </c>
      <c r="BR88" s="53">
        <f t="shared" si="136"/>
        <v>511.62890625</v>
      </c>
      <c r="BS88" s="53">
        <f t="shared" si="136"/>
        <v>511.62890625</v>
      </c>
      <c r="BT88" s="53">
        <f t="shared" si="136"/>
        <v>604.65234375</v>
      </c>
      <c r="BU88" s="53">
        <f t="shared" si="136"/>
        <v>604.65234375</v>
      </c>
      <c r="BV88" s="53">
        <f t="shared" si="136"/>
        <v>604.65234375</v>
      </c>
      <c r="BW88" s="53">
        <f t="shared" si="136"/>
        <v>604.65234375</v>
      </c>
      <c r="BX88" s="53">
        <f t="shared" si="136"/>
        <v>604.65234375</v>
      </c>
      <c r="BY88" s="53">
        <f t="shared" si="136"/>
        <v>604.65234375</v>
      </c>
      <c r="BZ88" s="53">
        <f t="shared" si="136"/>
        <v>604.65234375</v>
      </c>
      <c r="CB88" s="53">
        <f t="shared" ref="CB88:DM88" si="137">CB86*CB79*CB87</f>
        <v>679.14</v>
      </c>
      <c r="CC88" s="53">
        <f t="shared" si="137"/>
        <v>679.14</v>
      </c>
      <c r="CD88" s="53">
        <f t="shared" si="137"/>
        <v>679.14</v>
      </c>
      <c r="CE88" s="53">
        <f t="shared" si="137"/>
        <v>679.14</v>
      </c>
      <c r="CF88" s="53">
        <f t="shared" si="137"/>
        <v>679.14</v>
      </c>
      <c r="CG88" s="53">
        <f t="shared" si="137"/>
        <v>679.14</v>
      </c>
      <c r="CH88" s="53">
        <f t="shared" si="137"/>
        <v>679.14</v>
      </c>
      <c r="CI88" s="53">
        <f t="shared" si="137"/>
        <v>679.14</v>
      </c>
      <c r="CJ88" s="53">
        <f t="shared" si="137"/>
        <v>679.14</v>
      </c>
      <c r="CK88" s="53">
        <f t="shared" si="137"/>
        <v>679.14</v>
      </c>
      <c r="CL88" s="53">
        <f t="shared" si="137"/>
        <v>679.14</v>
      </c>
      <c r="CM88" s="53">
        <f t="shared" si="137"/>
        <v>679.14</v>
      </c>
      <c r="CO88" s="53">
        <f t="shared" si="137"/>
        <v>740.3287499999999</v>
      </c>
      <c r="CP88" s="53">
        <f t="shared" si="137"/>
        <v>740.3287499999999</v>
      </c>
      <c r="CQ88" s="53">
        <f t="shared" si="137"/>
        <v>740.3287499999999</v>
      </c>
      <c r="CR88" s="53">
        <f t="shared" si="137"/>
        <v>740.3287499999999</v>
      </c>
      <c r="CS88" s="53">
        <f t="shared" si="137"/>
        <v>740.3287499999999</v>
      </c>
      <c r="CT88" s="53">
        <f t="shared" si="137"/>
        <v>740.3287499999999</v>
      </c>
      <c r="CU88" s="53">
        <f t="shared" si="137"/>
        <v>740.3287499999999</v>
      </c>
      <c r="CV88" s="53">
        <f t="shared" si="137"/>
        <v>740.3287499999999</v>
      </c>
      <c r="CW88" s="53">
        <f t="shared" si="137"/>
        <v>740.3287499999999</v>
      </c>
      <c r="CX88" s="53">
        <f t="shared" si="137"/>
        <v>740.3287499999999</v>
      </c>
      <c r="CY88" s="53">
        <f t="shared" si="137"/>
        <v>740.3287499999999</v>
      </c>
      <c r="CZ88" s="53">
        <f t="shared" si="137"/>
        <v>740.3287499999999</v>
      </c>
      <c r="DB88" s="53">
        <f t="shared" si="137"/>
        <v>759.07124999999996</v>
      </c>
      <c r="DC88" s="53">
        <f t="shared" si="137"/>
        <v>759.07124999999996</v>
      </c>
      <c r="DD88" s="53">
        <f t="shared" si="137"/>
        <v>759.07124999999996</v>
      </c>
      <c r="DE88" s="53">
        <f t="shared" si="137"/>
        <v>759.07124999999996</v>
      </c>
      <c r="DF88" s="53">
        <f t="shared" si="137"/>
        <v>759.07124999999996</v>
      </c>
      <c r="DG88" s="53">
        <f t="shared" si="137"/>
        <v>759.07124999999996</v>
      </c>
      <c r="DH88" s="53">
        <f t="shared" si="137"/>
        <v>759.07124999999996</v>
      </c>
      <c r="DI88" s="53">
        <f t="shared" si="137"/>
        <v>759.07124999999996</v>
      </c>
      <c r="DJ88" s="53">
        <f t="shared" si="137"/>
        <v>759.07124999999996</v>
      </c>
      <c r="DK88" s="53">
        <f t="shared" si="137"/>
        <v>759.07124999999996</v>
      </c>
      <c r="DL88" s="53">
        <f t="shared" si="137"/>
        <v>759.07124999999996</v>
      </c>
      <c r="DM88" s="53">
        <f t="shared" si="137"/>
        <v>759.07124999999996</v>
      </c>
      <c r="DO88" s="52"/>
      <c r="DP88" s="52"/>
      <c r="DQ88" s="52"/>
      <c r="DS88" s="52"/>
      <c r="DT88" s="52"/>
      <c r="DU88" s="49">
        <f>SUM(AO88:AZ88)</f>
        <v>4389.328125</v>
      </c>
      <c r="DV88" s="52"/>
      <c r="DW88" s="49">
        <f>SUM(BB88:BM88)</f>
        <v>5846.0062499999995</v>
      </c>
      <c r="DX88" s="52"/>
      <c r="DY88" s="49">
        <f>SUM(BO88:BZ88)</f>
        <v>6790.7109375</v>
      </c>
      <c r="DZ88" s="52"/>
      <c r="EA88" s="49">
        <f>SUM(CB88:CM88)</f>
        <v>8149.6800000000012</v>
      </c>
      <c r="EB88" s="52"/>
      <c r="EC88" s="49">
        <f>SUM(CO88:CZ88)</f>
        <v>8883.9449999999979</v>
      </c>
      <c r="ED88" s="52"/>
      <c r="EE88" s="49">
        <f>SUM(DB88:DM88)</f>
        <v>9108.8549999999996</v>
      </c>
      <c r="EF88" s="52"/>
      <c r="EH88" s="52"/>
      <c r="EI88" s="52"/>
      <c r="EJ88" s="52"/>
      <c r="EK88" s="52"/>
      <c r="EL88" s="52"/>
      <c r="EM88" s="52"/>
      <c r="EN88" s="52"/>
      <c r="EO88" s="52"/>
      <c r="EP88" s="52"/>
      <c r="EQ88" s="52"/>
      <c r="ER88" s="52"/>
      <c r="ES88" s="52"/>
      <c r="ET88" s="52"/>
    </row>
    <row r="89" spans="1:150" s="53" customFormat="1" ht="14.85" hidden="1" customHeight="1" outlineLevel="1">
      <c r="A89" s="50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Y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  <c r="CY89" s="52"/>
      <c r="CZ89" s="52"/>
      <c r="DA89" s="52"/>
      <c r="DB89" s="52"/>
      <c r="DC89" s="52"/>
      <c r="DD89" s="52"/>
      <c r="DE89" s="52"/>
      <c r="DF89" s="52"/>
      <c r="DG89" s="52"/>
      <c r="DH89" s="52"/>
      <c r="DI89" s="52"/>
      <c r="DJ89" s="52"/>
      <c r="DK89" s="52"/>
      <c r="DL89" s="52"/>
      <c r="DM89" s="52"/>
      <c r="DN89" s="52"/>
      <c r="DO89" s="52"/>
      <c r="DP89" s="52"/>
      <c r="DQ89" s="52"/>
      <c r="DS89" s="52"/>
      <c r="DT89" s="52"/>
      <c r="DU89" s="49"/>
      <c r="DV89" s="52"/>
      <c r="DW89" s="52"/>
      <c r="DX89" s="52"/>
      <c r="DY89" s="52"/>
      <c r="DZ89" s="52"/>
      <c r="EA89" s="52"/>
      <c r="EB89" s="52"/>
      <c r="EC89" s="52"/>
      <c r="ED89" s="52"/>
      <c r="EE89" s="52"/>
      <c r="EF89" s="52"/>
      <c r="EH89" s="52"/>
      <c r="EI89" s="52"/>
      <c r="EJ89" s="52"/>
      <c r="EK89" s="52"/>
      <c r="EL89" s="52"/>
      <c r="EM89" s="52"/>
      <c r="EN89" s="52"/>
      <c r="EO89" s="52"/>
      <c r="EP89" s="52"/>
      <c r="EQ89" s="52"/>
      <c r="ER89" s="52"/>
      <c r="ES89" s="52"/>
      <c r="ET89" s="52"/>
    </row>
    <row r="90" spans="1:150" s="53" customFormat="1" ht="14.85" hidden="1" customHeight="1" outlineLevel="1">
      <c r="A90" s="50" t="s">
        <v>79</v>
      </c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6">
        <v>1</v>
      </c>
      <c r="AP90" s="56">
        <v>1</v>
      </c>
      <c r="AU90" s="56">
        <v>1</v>
      </c>
      <c r="AX90" s="56">
        <v>1</v>
      </c>
      <c r="AY90" s="52"/>
      <c r="BB90" s="52"/>
      <c r="BC90" s="56"/>
      <c r="BD90" s="52"/>
      <c r="BE90" s="52"/>
      <c r="BF90" s="56">
        <v>1</v>
      </c>
      <c r="BG90" s="56"/>
      <c r="BH90" s="56"/>
      <c r="BI90" s="49">
        <v>1</v>
      </c>
      <c r="BJ90" s="56">
        <v>2</v>
      </c>
      <c r="BK90" s="56"/>
      <c r="BL90" s="56">
        <v>1</v>
      </c>
      <c r="BM90" s="56">
        <v>2</v>
      </c>
      <c r="BN90" s="52"/>
      <c r="BO90" s="52"/>
      <c r="BP90" s="56">
        <v>1</v>
      </c>
      <c r="BQ90" s="52"/>
      <c r="BR90" s="56"/>
      <c r="BS90" s="56">
        <v>1</v>
      </c>
      <c r="BT90" s="52"/>
      <c r="BU90" s="56"/>
      <c r="BV90" s="56"/>
      <c r="BW90" s="52"/>
      <c r="BX90" s="52"/>
      <c r="BY90" s="56">
        <v>1</v>
      </c>
      <c r="BZ90" s="52"/>
      <c r="CA90" s="52"/>
      <c r="CB90" s="56">
        <v>1</v>
      </c>
      <c r="CC90" s="52"/>
      <c r="CD90" s="56">
        <v>1</v>
      </c>
      <c r="CE90" s="56">
        <v>1</v>
      </c>
      <c r="CF90" s="52"/>
      <c r="CG90" s="56">
        <v>1</v>
      </c>
      <c r="CH90" s="56">
        <v>1</v>
      </c>
      <c r="CI90" s="52"/>
      <c r="CJ90" s="56">
        <v>1</v>
      </c>
      <c r="CK90" s="52"/>
      <c r="CL90" s="56">
        <v>1</v>
      </c>
      <c r="CM90" s="56">
        <v>1</v>
      </c>
      <c r="CN90" s="52"/>
      <c r="CO90" s="56">
        <v>1</v>
      </c>
      <c r="CP90" s="52"/>
      <c r="CQ90" s="56">
        <v>1</v>
      </c>
      <c r="CR90" s="56">
        <v>1</v>
      </c>
      <c r="CS90" s="52"/>
      <c r="CT90" s="56">
        <v>1</v>
      </c>
      <c r="CU90" s="56">
        <v>1</v>
      </c>
      <c r="CV90" s="52"/>
      <c r="CW90" s="56">
        <v>1</v>
      </c>
      <c r="CX90" s="52"/>
      <c r="CY90" s="56">
        <v>1</v>
      </c>
      <c r="CZ90" s="52"/>
      <c r="DA90" s="52"/>
      <c r="DB90" s="56">
        <v>1</v>
      </c>
      <c r="DC90" s="52"/>
      <c r="DD90" s="56">
        <v>1</v>
      </c>
      <c r="DE90" s="56">
        <v>1</v>
      </c>
      <c r="DF90" s="52"/>
      <c r="DG90" s="56">
        <v>1</v>
      </c>
      <c r="DH90" s="56">
        <v>1</v>
      </c>
      <c r="DI90" s="52"/>
      <c r="DJ90" s="56">
        <v>1</v>
      </c>
      <c r="DK90" s="52"/>
      <c r="DL90" s="56">
        <v>1</v>
      </c>
      <c r="DM90" s="52"/>
      <c r="DN90" s="52"/>
      <c r="DO90" s="52"/>
      <c r="DP90" s="52"/>
      <c r="DQ90" s="52"/>
      <c r="DS90" s="54">
        <v>3</v>
      </c>
      <c r="DT90" s="54"/>
      <c r="DU90" s="52"/>
      <c r="DV90" s="52"/>
      <c r="DW90" s="52"/>
      <c r="DX90" s="52"/>
      <c r="DY90" s="52"/>
      <c r="DZ90" s="52"/>
      <c r="EA90" s="52"/>
      <c r="EB90" s="52"/>
      <c r="EC90" s="52"/>
      <c r="ED90" s="52"/>
      <c r="EE90" s="52"/>
      <c r="EF90" s="52"/>
      <c r="EH90" s="52"/>
      <c r="EI90" s="52"/>
      <c r="EJ90" s="52"/>
      <c r="EK90" s="52"/>
      <c r="EL90" s="52"/>
      <c r="EM90" s="52"/>
      <c r="EN90" s="52"/>
      <c r="EO90" s="52"/>
      <c r="EP90" s="52"/>
      <c r="EQ90" s="52"/>
      <c r="ER90" s="52"/>
      <c r="ES90" s="52"/>
      <c r="ET90" s="52"/>
    </row>
    <row r="91" spans="1:150" s="53" customFormat="1" ht="14.85" hidden="1" customHeight="1" outlineLevel="1">
      <c r="A91" s="50" t="s">
        <v>40</v>
      </c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6">
        <v>90</v>
      </c>
      <c r="AP91" s="56">
        <v>90</v>
      </c>
      <c r="AU91" s="56">
        <v>90</v>
      </c>
      <c r="AX91" s="56">
        <v>90</v>
      </c>
      <c r="AY91" s="52"/>
      <c r="BB91" s="52"/>
      <c r="BC91" s="56"/>
      <c r="BD91" s="52"/>
      <c r="BE91" s="52"/>
      <c r="BF91" s="56">
        <v>90</v>
      </c>
      <c r="BG91" s="56"/>
      <c r="BH91" s="56"/>
      <c r="BI91" s="49">
        <v>90</v>
      </c>
      <c r="BJ91" s="56">
        <v>90</v>
      </c>
      <c r="BK91" s="56"/>
      <c r="BL91" s="56">
        <v>90</v>
      </c>
      <c r="BM91" s="56">
        <v>90</v>
      </c>
      <c r="BN91" s="52"/>
      <c r="BO91" s="52"/>
      <c r="BP91" s="56">
        <v>90</v>
      </c>
      <c r="BQ91" s="52"/>
      <c r="BR91" s="56"/>
      <c r="BS91" s="56">
        <v>90</v>
      </c>
      <c r="BT91" s="52"/>
      <c r="BU91" s="56"/>
      <c r="BV91" s="56"/>
      <c r="BW91" s="52"/>
      <c r="BX91" s="52"/>
      <c r="BY91" s="56">
        <v>90</v>
      </c>
      <c r="BZ91" s="52"/>
      <c r="CA91" s="52"/>
      <c r="CB91" s="56">
        <v>90</v>
      </c>
      <c r="CC91" s="52"/>
      <c r="CD91" s="56">
        <v>90</v>
      </c>
      <c r="CE91" s="56">
        <v>90</v>
      </c>
      <c r="CF91" s="52"/>
      <c r="CG91" s="56">
        <v>90</v>
      </c>
      <c r="CH91" s="56">
        <v>90</v>
      </c>
      <c r="CI91" s="52"/>
      <c r="CJ91" s="56">
        <v>90</v>
      </c>
      <c r="CK91" s="52"/>
      <c r="CL91" s="56">
        <v>90</v>
      </c>
      <c r="CM91" s="56">
        <v>90</v>
      </c>
      <c r="CN91" s="52"/>
      <c r="CO91" s="56">
        <v>90</v>
      </c>
      <c r="CP91" s="52"/>
      <c r="CQ91" s="56">
        <v>90</v>
      </c>
      <c r="CR91" s="56">
        <v>90</v>
      </c>
      <c r="CS91" s="52"/>
      <c r="CT91" s="56">
        <v>90</v>
      </c>
      <c r="CU91" s="56">
        <v>90</v>
      </c>
      <c r="CV91" s="52"/>
      <c r="CW91" s="56">
        <v>90</v>
      </c>
      <c r="CX91" s="52"/>
      <c r="CY91" s="56">
        <v>90</v>
      </c>
      <c r="CZ91" s="52"/>
      <c r="DA91" s="52"/>
      <c r="DB91" s="56">
        <v>90</v>
      </c>
      <c r="DC91" s="52"/>
      <c r="DD91" s="56">
        <v>90</v>
      </c>
      <c r="DE91" s="56">
        <v>90</v>
      </c>
      <c r="DF91" s="52"/>
      <c r="DG91" s="56">
        <v>90</v>
      </c>
      <c r="DH91" s="56">
        <v>90</v>
      </c>
      <c r="DI91" s="52"/>
      <c r="DJ91" s="56">
        <v>90</v>
      </c>
      <c r="DK91" s="52"/>
      <c r="DL91" s="56">
        <v>90</v>
      </c>
      <c r="DM91" s="52"/>
      <c r="DN91" s="52"/>
      <c r="DO91" s="52"/>
      <c r="DP91" s="52"/>
      <c r="DQ91" s="52"/>
      <c r="DS91" s="52"/>
      <c r="DT91" s="52"/>
      <c r="DU91" s="52"/>
      <c r="DV91" s="52"/>
      <c r="DW91" s="52"/>
      <c r="DX91" s="52"/>
      <c r="DY91" s="52"/>
      <c r="DZ91" s="52"/>
      <c r="EA91" s="52"/>
      <c r="EB91" s="52"/>
      <c r="EC91" s="52"/>
      <c r="ED91" s="52"/>
      <c r="EE91" s="52"/>
      <c r="EF91" s="52"/>
      <c r="EH91" s="52"/>
      <c r="EI91" s="52"/>
      <c r="EJ91" s="52"/>
      <c r="EK91" s="52"/>
      <c r="EL91" s="52"/>
      <c r="EM91" s="52"/>
      <c r="EN91" s="52"/>
      <c r="EO91" s="52"/>
      <c r="EP91" s="52"/>
      <c r="EQ91" s="52"/>
      <c r="ER91" s="52"/>
      <c r="ES91" s="52"/>
      <c r="ET91" s="52"/>
    </row>
    <row r="92" spans="1:150" s="53" customFormat="1" ht="14.85" hidden="1" customHeight="1" outlineLevel="1">
      <c r="A92" s="50" t="s">
        <v>68</v>
      </c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6">
        <v>50</v>
      </c>
      <c r="AP92" s="56">
        <v>50</v>
      </c>
      <c r="AU92" s="56">
        <v>50</v>
      </c>
      <c r="AX92" s="56">
        <v>50</v>
      </c>
      <c r="AY92" s="52"/>
      <c r="BB92" s="52"/>
      <c r="BC92" s="56"/>
      <c r="BD92" s="52"/>
      <c r="BE92" s="52"/>
      <c r="BF92" s="56">
        <v>34</v>
      </c>
      <c r="BG92" s="56"/>
      <c r="BH92" s="56"/>
      <c r="BI92" s="49">
        <v>23.5</v>
      </c>
      <c r="BJ92" s="56">
        <v>25</v>
      </c>
      <c r="BK92" s="56"/>
      <c r="BL92" s="56">
        <v>34</v>
      </c>
      <c r="BM92" s="56">
        <v>25</v>
      </c>
      <c r="BN92" s="52"/>
      <c r="BO92" s="52"/>
      <c r="BP92" s="56">
        <v>50</v>
      </c>
      <c r="BQ92" s="52"/>
      <c r="BR92" s="56"/>
      <c r="BS92" s="56">
        <v>50</v>
      </c>
      <c r="BT92" s="52"/>
      <c r="BU92" s="56"/>
      <c r="BV92" s="56"/>
      <c r="BW92" s="52"/>
      <c r="BX92" s="52"/>
      <c r="BY92" s="56">
        <v>50</v>
      </c>
      <c r="BZ92" s="52"/>
      <c r="CA92" s="52"/>
      <c r="CB92" s="56">
        <v>50</v>
      </c>
      <c r="CC92" s="52"/>
      <c r="CD92" s="56">
        <v>50</v>
      </c>
      <c r="CE92" s="56">
        <v>50</v>
      </c>
      <c r="CF92" s="52"/>
      <c r="CG92" s="56">
        <v>50</v>
      </c>
      <c r="CH92" s="56">
        <v>50</v>
      </c>
      <c r="CI92" s="52"/>
      <c r="CJ92" s="56">
        <v>50</v>
      </c>
      <c r="CK92" s="52"/>
      <c r="CL92" s="56">
        <v>50</v>
      </c>
      <c r="CM92" s="56">
        <v>50</v>
      </c>
      <c r="CN92" s="52"/>
      <c r="CO92" s="56">
        <v>50</v>
      </c>
      <c r="CP92" s="52"/>
      <c r="CQ92" s="56">
        <v>50</v>
      </c>
      <c r="CR92" s="56">
        <v>50</v>
      </c>
      <c r="CS92" s="52"/>
      <c r="CT92" s="56">
        <v>50</v>
      </c>
      <c r="CU92" s="56">
        <v>50</v>
      </c>
      <c r="CV92" s="52"/>
      <c r="CW92" s="56">
        <v>50</v>
      </c>
      <c r="CX92" s="52"/>
      <c r="CY92" s="56">
        <v>50</v>
      </c>
      <c r="CZ92" s="52"/>
      <c r="DA92" s="52"/>
      <c r="DB92" s="56">
        <v>50</v>
      </c>
      <c r="DC92" s="52"/>
      <c r="DD92" s="56">
        <v>50</v>
      </c>
      <c r="DE92" s="56">
        <v>50</v>
      </c>
      <c r="DF92" s="52"/>
      <c r="DG92" s="56">
        <v>50</v>
      </c>
      <c r="DH92" s="56">
        <v>50</v>
      </c>
      <c r="DI92" s="52"/>
      <c r="DJ92" s="56">
        <v>50</v>
      </c>
      <c r="DK92" s="52"/>
      <c r="DL92" s="56">
        <v>50</v>
      </c>
      <c r="DM92" s="52"/>
      <c r="DN92" s="52"/>
      <c r="DO92" s="52"/>
      <c r="DP92" s="52"/>
      <c r="DQ92" s="52"/>
      <c r="DS92" s="52"/>
      <c r="DT92" s="52"/>
      <c r="DU92" s="52"/>
      <c r="DV92" s="52"/>
      <c r="DW92" s="52"/>
      <c r="DX92" s="52"/>
      <c r="DY92" s="52"/>
      <c r="DZ92" s="52"/>
      <c r="EA92" s="52"/>
      <c r="EB92" s="52"/>
      <c r="EC92" s="52"/>
      <c r="ED92" s="52"/>
      <c r="EE92" s="52"/>
      <c r="EF92" s="52"/>
      <c r="EH92" s="52"/>
      <c r="EI92" s="52"/>
      <c r="EJ92" s="52"/>
      <c r="EK92" s="52"/>
      <c r="EL92" s="52"/>
      <c r="EM92" s="52"/>
      <c r="EN92" s="52"/>
      <c r="EO92" s="52"/>
      <c r="EP92" s="52"/>
      <c r="EQ92" s="52"/>
      <c r="ER92" s="52"/>
      <c r="ES92" s="52"/>
      <c r="ET92" s="52"/>
    </row>
    <row r="93" spans="1:150" s="53" customFormat="1" ht="14.85" hidden="1" customHeight="1" outlineLevel="1">
      <c r="A93" s="50" t="s">
        <v>69</v>
      </c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6">
        <f>AO76*AO90*AO91*AO92/1000</f>
        <v>315</v>
      </c>
      <c r="AP93" s="56">
        <f>AP76*AP90*AP91*AP92/1000</f>
        <v>315</v>
      </c>
      <c r="AU93" s="56">
        <f>AU76*AU90*AU91*AU92/1000</f>
        <v>315</v>
      </c>
      <c r="AX93" s="56">
        <f>AX76*AX90*AX91*AX92/1000</f>
        <v>315</v>
      </c>
      <c r="AY93" s="52"/>
      <c r="BB93" s="52"/>
      <c r="BC93" s="56"/>
      <c r="BD93" s="52"/>
      <c r="BE93" s="52"/>
      <c r="BF93" s="56">
        <f t="shared" ref="BF93:BM93" si="138">BF76*BF90*BF91*BF92/1000</f>
        <v>214.2</v>
      </c>
      <c r="BG93" s="56"/>
      <c r="BH93" s="56"/>
      <c r="BI93" s="49">
        <f t="shared" ref="BI93:BJ93" si="139">BI76*BI90*BI91*BI92/1000</f>
        <v>148.05000000000001</v>
      </c>
      <c r="BJ93" s="56">
        <f t="shared" si="139"/>
        <v>315</v>
      </c>
      <c r="BK93" s="56"/>
      <c r="BL93" s="56">
        <f t="shared" ref="BL93" si="140">BL76*BL90*BL91*BL92/1000</f>
        <v>214.2</v>
      </c>
      <c r="BM93" s="56">
        <f t="shared" si="138"/>
        <v>315</v>
      </c>
      <c r="BN93" s="52"/>
      <c r="BO93" s="52"/>
      <c r="BP93" s="56">
        <f>BP76*BP90*BP91*BP92/1000</f>
        <v>315</v>
      </c>
      <c r="BQ93" s="52"/>
      <c r="BR93" s="56"/>
      <c r="BS93" s="56">
        <f>BS76*BS90*BS91*BS92/1000</f>
        <v>315</v>
      </c>
      <c r="BT93" s="52"/>
      <c r="BU93" s="56"/>
      <c r="BV93" s="56"/>
      <c r="BW93" s="52"/>
      <c r="BX93" s="52"/>
      <c r="BY93" s="56">
        <f>BY76*BY90*BY91*BY92/1000</f>
        <v>315</v>
      </c>
      <c r="BZ93" s="52"/>
      <c r="CA93" s="52"/>
      <c r="CB93" s="56">
        <f>CB76*CB90*CB91*CB92/1000</f>
        <v>315</v>
      </c>
      <c r="CC93" s="52"/>
      <c r="CD93" s="56">
        <f>CD76*CD90*CD91*CD92/1000</f>
        <v>315</v>
      </c>
      <c r="CE93" s="56">
        <f>CE76*CE90*CE91*CE92/1000</f>
        <v>315</v>
      </c>
      <c r="CF93" s="52"/>
      <c r="CG93" s="56">
        <f>CG76*CG90*CG91*CG92/1000</f>
        <v>315</v>
      </c>
      <c r="CH93" s="56">
        <f>CH76*CH90*CH91*CH92/1000</f>
        <v>315</v>
      </c>
      <c r="CI93" s="52"/>
      <c r="CJ93" s="56">
        <f>CJ76*CJ90*CJ91*CJ92/1000</f>
        <v>315</v>
      </c>
      <c r="CK93" s="52"/>
      <c r="CL93" s="56">
        <f>CL76*CL90*CL91*CL92/1000</f>
        <v>315</v>
      </c>
      <c r="CM93" s="56">
        <f>CM76*CM90*CM91*CM92/1000</f>
        <v>315</v>
      </c>
      <c r="CN93" s="52"/>
      <c r="CO93" s="56">
        <f>CO76*CO90*CO91*CO92/1000</f>
        <v>315</v>
      </c>
      <c r="CP93" s="52"/>
      <c r="CQ93" s="56">
        <f>CQ76*CQ90*CQ91*CQ92/1000</f>
        <v>315</v>
      </c>
      <c r="CR93" s="56">
        <f>CR76*CR90*CR91*CR92/1000</f>
        <v>315</v>
      </c>
      <c r="CS93" s="52"/>
      <c r="CT93" s="56">
        <f>CT76*CT90*CT91*CT92/1000</f>
        <v>315</v>
      </c>
      <c r="CU93" s="56">
        <f>CU76*CU90*CU91*CU92/1000</f>
        <v>315</v>
      </c>
      <c r="CV93" s="52"/>
      <c r="CW93" s="56">
        <f>CW76*CW90*CW91*CW92/1000</f>
        <v>315</v>
      </c>
      <c r="CX93" s="52"/>
      <c r="CY93" s="56">
        <f>CY76*CY90*CY91*CY92/1000</f>
        <v>315</v>
      </c>
      <c r="CZ93" s="52"/>
      <c r="DA93" s="52"/>
      <c r="DB93" s="56">
        <f>DB76*DB90*DB91*DB92/1000</f>
        <v>315</v>
      </c>
      <c r="DC93" s="52"/>
      <c r="DD93" s="56">
        <f>DD76*DD90*DD91*DD92/1000</f>
        <v>315</v>
      </c>
      <c r="DE93" s="56">
        <f>DE76*DE90*DE91*DE92/1000</f>
        <v>315</v>
      </c>
      <c r="DF93" s="52"/>
      <c r="DG93" s="56">
        <f>DG76*DG90*DG91*DG92/1000</f>
        <v>315</v>
      </c>
      <c r="DH93" s="56">
        <f>DH76*DH90*DH91*DH92/1000</f>
        <v>315</v>
      </c>
      <c r="DI93" s="52"/>
      <c r="DJ93" s="56">
        <f>DJ76*DJ90*DJ91*DJ92/1000</f>
        <v>315</v>
      </c>
      <c r="DK93" s="52"/>
      <c r="DL93" s="56">
        <f>DL76*DL90*DL91*DL92/1000</f>
        <v>315</v>
      </c>
      <c r="DM93" s="52"/>
      <c r="DN93" s="52"/>
      <c r="DO93" s="52"/>
      <c r="DP93" s="52"/>
      <c r="DQ93" s="52"/>
      <c r="DS93" s="52"/>
      <c r="DT93" s="52"/>
      <c r="DU93" s="49">
        <f>SUM(AO93:AZ93)</f>
        <v>1260</v>
      </c>
      <c r="DV93" s="52"/>
      <c r="DW93" s="49">
        <f>SUM(BB93:BM93)</f>
        <v>1206.45</v>
      </c>
      <c r="DX93" s="52"/>
      <c r="DY93" s="49">
        <f>SUM(BO93:BZ93)</f>
        <v>945</v>
      </c>
      <c r="DZ93" s="52"/>
      <c r="EA93" s="49">
        <f>SUM(CB93:CM93)</f>
        <v>2520</v>
      </c>
      <c r="EB93" s="52"/>
      <c r="EC93" s="49">
        <f>SUM(CO93:CZ93)</f>
        <v>2205</v>
      </c>
      <c r="ED93" s="52"/>
      <c r="EE93" s="49">
        <f>SUM(DB93:DM93)</f>
        <v>2205</v>
      </c>
      <c r="EF93" s="52"/>
      <c r="EH93" s="52"/>
      <c r="EI93" s="52"/>
      <c r="EJ93" s="52"/>
      <c r="EK93" s="52"/>
      <c r="EL93" s="52"/>
      <c r="EM93" s="52"/>
      <c r="EN93" s="52"/>
      <c r="EO93" s="52"/>
      <c r="EP93" s="52"/>
      <c r="EQ93" s="52"/>
      <c r="ER93" s="52"/>
      <c r="ES93" s="52"/>
      <c r="ET93" s="52"/>
    </row>
    <row r="94" spans="1:150" collapsed="1">
      <c r="A94" s="57" t="s">
        <v>80</v>
      </c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B94" t="e">
        <f>AB79*#REF!</f>
        <v>#REF!</v>
      </c>
      <c r="AO94" s="49">
        <f t="shared" ref="AO94:AZ94" si="141">AO88+AO93</f>
        <v>604.40625</v>
      </c>
      <c r="AP94" s="49">
        <f t="shared" si="141"/>
        <v>604.40625</v>
      </c>
      <c r="AQ94" s="49">
        <f t="shared" si="141"/>
        <v>289.40625</v>
      </c>
      <c r="AR94" s="49">
        <f t="shared" si="141"/>
        <v>385.875</v>
      </c>
      <c r="AS94" s="49">
        <f t="shared" si="141"/>
        <v>385.875</v>
      </c>
      <c r="AT94" s="49">
        <f t="shared" si="141"/>
        <v>385.875</v>
      </c>
      <c r="AU94" s="49">
        <f t="shared" si="141"/>
        <v>700.875</v>
      </c>
      <c r="AV94" s="49">
        <f t="shared" si="141"/>
        <v>385.875</v>
      </c>
      <c r="AW94" s="49">
        <f t="shared" si="141"/>
        <v>385.875</v>
      </c>
      <c r="AX94" s="49">
        <f t="shared" si="141"/>
        <v>749.109375</v>
      </c>
      <c r="AY94" s="49">
        <f t="shared" si="141"/>
        <v>385.875</v>
      </c>
      <c r="AZ94" s="49">
        <f t="shared" si="141"/>
        <v>385.875</v>
      </c>
      <c r="BA94" s="49"/>
      <c r="BB94" s="49">
        <f t="shared" ref="BB94:BM94" si="142">BB88+BB93</f>
        <v>482.34375</v>
      </c>
      <c r="BC94" s="49">
        <f>BC88+BC93</f>
        <v>482.34375</v>
      </c>
      <c r="BD94" s="49">
        <f t="shared" si="142"/>
        <v>482.34375</v>
      </c>
      <c r="BE94" s="49">
        <f t="shared" si="142"/>
        <v>482.34375</v>
      </c>
      <c r="BF94" s="49">
        <f t="shared" si="142"/>
        <v>696.54375000000005</v>
      </c>
      <c r="BG94" s="49">
        <f>BG88+BG93</f>
        <v>501.63750000000005</v>
      </c>
      <c r="BH94" s="49">
        <f t="shared" si="142"/>
        <v>501.63750000000005</v>
      </c>
      <c r="BI94" s="49">
        <f t="shared" si="142"/>
        <v>630.39374999999995</v>
      </c>
      <c r="BJ94" s="49">
        <f t="shared" si="142"/>
        <v>797.34375</v>
      </c>
      <c r="BK94" s="49">
        <f t="shared" si="142"/>
        <v>501.63750000000005</v>
      </c>
      <c r="BL94" s="49">
        <f t="shared" si="142"/>
        <v>696.54375000000005</v>
      </c>
      <c r="BM94" s="49">
        <f t="shared" si="142"/>
        <v>797.34375</v>
      </c>
      <c r="BN94" s="49"/>
      <c r="BO94" s="49">
        <f>BO88+BO93</f>
        <v>511.62890625</v>
      </c>
      <c r="BP94" s="49">
        <f t="shared" ref="BP94:BZ94" si="143">BP88+BP93</f>
        <v>826.62890625</v>
      </c>
      <c r="BQ94" s="49">
        <f t="shared" si="143"/>
        <v>511.62890625</v>
      </c>
      <c r="BR94" s="49">
        <f t="shared" si="143"/>
        <v>511.62890625</v>
      </c>
      <c r="BS94" s="49">
        <f t="shared" si="143"/>
        <v>826.62890625</v>
      </c>
      <c r="BT94" s="49">
        <f t="shared" si="143"/>
        <v>604.65234375</v>
      </c>
      <c r="BU94" s="49">
        <f t="shared" si="143"/>
        <v>604.65234375</v>
      </c>
      <c r="BV94" s="49">
        <f t="shared" si="143"/>
        <v>604.65234375</v>
      </c>
      <c r="BW94" s="49">
        <f t="shared" si="143"/>
        <v>604.65234375</v>
      </c>
      <c r="BX94" s="49">
        <f t="shared" si="143"/>
        <v>604.65234375</v>
      </c>
      <c r="BY94" s="49">
        <f t="shared" si="143"/>
        <v>919.65234375</v>
      </c>
      <c r="BZ94" s="49">
        <f t="shared" si="143"/>
        <v>604.65234375</v>
      </c>
      <c r="CA94" s="49"/>
      <c r="CB94" s="49">
        <f t="shared" ref="CB94:DM94" si="144">CB88+CB93</f>
        <v>994.14</v>
      </c>
      <c r="CC94" s="49">
        <f t="shared" si="144"/>
        <v>679.14</v>
      </c>
      <c r="CD94" s="49">
        <f t="shared" si="144"/>
        <v>994.14</v>
      </c>
      <c r="CE94" s="49">
        <f t="shared" si="144"/>
        <v>994.14</v>
      </c>
      <c r="CF94" s="49">
        <f t="shared" si="144"/>
        <v>679.14</v>
      </c>
      <c r="CG94" s="49">
        <f t="shared" si="144"/>
        <v>994.14</v>
      </c>
      <c r="CH94" s="49">
        <f t="shared" si="144"/>
        <v>994.14</v>
      </c>
      <c r="CI94" s="49">
        <f t="shared" si="144"/>
        <v>679.14</v>
      </c>
      <c r="CJ94" s="49">
        <f t="shared" si="144"/>
        <v>994.14</v>
      </c>
      <c r="CK94" s="49">
        <f t="shared" si="144"/>
        <v>679.14</v>
      </c>
      <c r="CL94" s="49">
        <f t="shared" si="144"/>
        <v>994.14</v>
      </c>
      <c r="CM94" s="49">
        <f t="shared" si="144"/>
        <v>994.14</v>
      </c>
      <c r="CN94" s="49"/>
      <c r="CO94" s="49">
        <f t="shared" si="144"/>
        <v>1055.3287499999999</v>
      </c>
      <c r="CP94" s="49">
        <f t="shared" si="144"/>
        <v>740.3287499999999</v>
      </c>
      <c r="CQ94" s="49">
        <f t="shared" si="144"/>
        <v>1055.3287499999999</v>
      </c>
      <c r="CR94" s="49">
        <f t="shared" si="144"/>
        <v>1055.3287499999999</v>
      </c>
      <c r="CS94" s="49">
        <f t="shared" si="144"/>
        <v>740.3287499999999</v>
      </c>
      <c r="CT94" s="49">
        <f t="shared" si="144"/>
        <v>1055.3287499999999</v>
      </c>
      <c r="CU94" s="49">
        <f t="shared" si="144"/>
        <v>1055.3287499999999</v>
      </c>
      <c r="CV94" s="49">
        <f t="shared" si="144"/>
        <v>740.3287499999999</v>
      </c>
      <c r="CW94" s="49">
        <f t="shared" si="144"/>
        <v>1055.3287499999999</v>
      </c>
      <c r="CX94" s="49">
        <f t="shared" si="144"/>
        <v>740.3287499999999</v>
      </c>
      <c r="CY94" s="49">
        <f t="shared" si="144"/>
        <v>1055.3287499999999</v>
      </c>
      <c r="CZ94" s="49">
        <f t="shared" si="144"/>
        <v>740.3287499999999</v>
      </c>
      <c r="DA94" s="49"/>
      <c r="DB94" s="49">
        <f t="shared" si="144"/>
        <v>1074.07125</v>
      </c>
      <c r="DC94" s="49">
        <f t="shared" si="144"/>
        <v>759.07124999999996</v>
      </c>
      <c r="DD94" s="49">
        <f t="shared" si="144"/>
        <v>1074.07125</v>
      </c>
      <c r="DE94" s="49">
        <f t="shared" si="144"/>
        <v>1074.07125</v>
      </c>
      <c r="DF94" s="49">
        <f t="shared" si="144"/>
        <v>759.07124999999996</v>
      </c>
      <c r="DG94" s="49">
        <f t="shared" si="144"/>
        <v>1074.07125</v>
      </c>
      <c r="DH94" s="49">
        <f t="shared" si="144"/>
        <v>1074.07125</v>
      </c>
      <c r="DI94" s="49">
        <f t="shared" si="144"/>
        <v>759.07124999999996</v>
      </c>
      <c r="DJ94" s="49">
        <f t="shared" si="144"/>
        <v>1074.07125</v>
      </c>
      <c r="DK94" s="49">
        <f t="shared" si="144"/>
        <v>759.07124999999996</v>
      </c>
      <c r="DL94" s="49">
        <f t="shared" si="144"/>
        <v>1074.07125</v>
      </c>
      <c r="DM94" s="49">
        <f t="shared" si="144"/>
        <v>759.07124999999996</v>
      </c>
      <c r="DN94" s="49"/>
      <c r="DR94" s="27"/>
      <c r="DS94" s="58">
        <v>4276</v>
      </c>
      <c r="DT94" s="58"/>
      <c r="DU94" s="49">
        <f>DU88+DU93</f>
        <v>5649.328125</v>
      </c>
      <c r="DV94" s="28">
        <f>IFERROR(DU94/DS94*100,0)</f>
        <v>132.11712172591206</v>
      </c>
      <c r="DW94" s="49">
        <f>DW88+DW93</f>
        <v>7052.4562499999993</v>
      </c>
      <c r="DX94" s="28">
        <f>IFERROR(DW94/DU94*100,0)</f>
        <v>124.83707963059764</v>
      </c>
      <c r="DY94" s="49">
        <f>DY88+DY93</f>
        <v>7735.7109375</v>
      </c>
      <c r="DZ94" s="28">
        <f>IFERROR(DY94/DW94*100,0)</f>
        <v>109.68818044776954</v>
      </c>
      <c r="EA94" s="49">
        <f>EA88+EA93</f>
        <v>10669.68</v>
      </c>
      <c r="EB94" s="28">
        <f>IFERROR(EA94/DY94*100,0)</f>
        <v>137.92759432461665</v>
      </c>
      <c r="EC94" s="49">
        <f>EC88+EC93</f>
        <v>11088.944999999998</v>
      </c>
      <c r="ED94" s="28">
        <f>IFERROR(EC94/EA94*100,0)</f>
        <v>103.92949929145014</v>
      </c>
      <c r="EE94" s="49">
        <f>EE88+EE93</f>
        <v>11313.855</v>
      </c>
      <c r="EF94" s="28">
        <f>IFERROR(EE94/EC94*100,0)</f>
        <v>102.02823622986679</v>
      </c>
      <c r="EG94" s="27"/>
    </row>
    <row r="95" spans="1:150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</row>
    <row r="96" spans="1:150">
      <c r="A96" s="59" t="s">
        <v>81</v>
      </c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</row>
    <row r="97" spans="1:150">
      <c r="A97" s="59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</row>
    <row r="98" spans="1:150" ht="14.85" hidden="1" customHeight="1" outlineLevel="1">
      <c r="A98" s="60" t="s">
        <v>39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B98">
        <v>70</v>
      </c>
      <c r="AO98">
        <v>40</v>
      </c>
      <c r="AP98">
        <v>40</v>
      </c>
      <c r="AQ98">
        <v>40</v>
      </c>
      <c r="AR98">
        <v>40</v>
      </c>
      <c r="AS98">
        <v>40</v>
      </c>
      <c r="AT98">
        <v>40</v>
      </c>
      <c r="AU98">
        <v>40</v>
      </c>
      <c r="AV98">
        <v>40</v>
      </c>
      <c r="AW98">
        <v>40</v>
      </c>
      <c r="AX98">
        <v>40</v>
      </c>
      <c r="AY98">
        <v>40</v>
      </c>
      <c r="AZ98">
        <v>40</v>
      </c>
      <c r="BB98">
        <v>40</v>
      </c>
      <c r="BC98">
        <v>40</v>
      </c>
      <c r="BD98">
        <v>40</v>
      </c>
      <c r="BE98">
        <v>40</v>
      </c>
      <c r="BF98">
        <v>40</v>
      </c>
      <c r="BG98">
        <v>40</v>
      </c>
      <c r="BH98">
        <v>40</v>
      </c>
      <c r="BI98">
        <v>40</v>
      </c>
      <c r="BJ98">
        <v>40</v>
      </c>
      <c r="BK98">
        <v>40</v>
      </c>
      <c r="BL98">
        <v>40</v>
      </c>
      <c r="BM98">
        <v>40</v>
      </c>
      <c r="BO98">
        <v>40</v>
      </c>
      <c r="BP98">
        <v>40</v>
      </c>
      <c r="BQ98">
        <v>40</v>
      </c>
      <c r="BR98">
        <v>40</v>
      </c>
      <c r="BS98">
        <v>40</v>
      </c>
      <c r="BT98">
        <v>40</v>
      </c>
      <c r="BU98">
        <v>40</v>
      </c>
      <c r="BV98">
        <v>40</v>
      </c>
      <c r="BW98">
        <v>40</v>
      </c>
      <c r="BX98">
        <v>40</v>
      </c>
      <c r="BY98">
        <v>40</v>
      </c>
      <c r="BZ98">
        <v>40</v>
      </c>
      <c r="CB98">
        <v>40</v>
      </c>
      <c r="CC98">
        <v>40</v>
      </c>
      <c r="CD98">
        <v>40</v>
      </c>
      <c r="CE98">
        <v>40</v>
      </c>
      <c r="CF98">
        <v>40</v>
      </c>
      <c r="CG98">
        <v>40</v>
      </c>
      <c r="CH98">
        <v>40</v>
      </c>
      <c r="CI98">
        <v>40</v>
      </c>
      <c r="CJ98">
        <v>40</v>
      </c>
      <c r="CK98">
        <v>40</v>
      </c>
      <c r="CL98">
        <v>40</v>
      </c>
      <c r="CM98">
        <v>40</v>
      </c>
      <c r="CO98">
        <v>40</v>
      </c>
      <c r="CP98">
        <v>40</v>
      </c>
      <c r="CQ98">
        <v>40</v>
      </c>
      <c r="CR98">
        <v>40</v>
      </c>
      <c r="CS98">
        <v>40</v>
      </c>
      <c r="CT98">
        <v>40</v>
      </c>
      <c r="CU98">
        <v>40</v>
      </c>
      <c r="CV98">
        <v>40</v>
      </c>
      <c r="CW98">
        <v>40</v>
      </c>
      <c r="CX98">
        <v>40</v>
      </c>
      <c r="CY98">
        <v>40</v>
      </c>
      <c r="CZ98">
        <v>40</v>
      </c>
      <c r="DB98">
        <v>40</v>
      </c>
      <c r="DC98">
        <v>40</v>
      </c>
      <c r="DD98">
        <v>40</v>
      </c>
      <c r="DE98">
        <v>40</v>
      </c>
      <c r="DF98">
        <v>40</v>
      </c>
      <c r="DG98">
        <v>40</v>
      </c>
      <c r="DH98">
        <v>40</v>
      </c>
      <c r="DI98">
        <v>40</v>
      </c>
      <c r="DJ98">
        <v>40</v>
      </c>
      <c r="DK98">
        <v>40</v>
      </c>
      <c r="DL98">
        <v>40</v>
      </c>
      <c r="DM98">
        <v>40</v>
      </c>
    </row>
    <row r="99" spans="1:150" ht="14.85" hidden="1" customHeight="1" outlineLevel="1">
      <c r="A99" s="60" t="s">
        <v>40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B99">
        <v>90</v>
      </c>
      <c r="AO99">
        <v>30</v>
      </c>
      <c r="AP99">
        <v>30</v>
      </c>
      <c r="AQ99">
        <v>30</v>
      </c>
      <c r="AR99">
        <v>30</v>
      </c>
      <c r="AS99">
        <v>30</v>
      </c>
      <c r="AT99">
        <v>30</v>
      </c>
      <c r="AU99">
        <v>30</v>
      </c>
      <c r="AV99">
        <v>30</v>
      </c>
      <c r="AW99">
        <v>30</v>
      </c>
      <c r="AX99">
        <v>30</v>
      </c>
      <c r="AY99">
        <v>30</v>
      </c>
      <c r="AZ99">
        <v>30</v>
      </c>
      <c r="BB99">
        <v>30</v>
      </c>
      <c r="BC99">
        <v>30</v>
      </c>
      <c r="BD99">
        <v>30</v>
      </c>
      <c r="BE99">
        <v>30</v>
      </c>
      <c r="BF99">
        <v>30</v>
      </c>
      <c r="BG99">
        <v>30</v>
      </c>
      <c r="BH99">
        <v>30</v>
      </c>
      <c r="BI99">
        <v>30</v>
      </c>
      <c r="BJ99">
        <v>30</v>
      </c>
      <c r="BK99">
        <v>30</v>
      </c>
      <c r="BL99">
        <v>30</v>
      </c>
      <c r="BM99">
        <v>30</v>
      </c>
      <c r="BO99">
        <v>30</v>
      </c>
      <c r="BP99">
        <v>30</v>
      </c>
      <c r="BQ99">
        <v>30</v>
      </c>
      <c r="BR99">
        <v>30</v>
      </c>
      <c r="BS99">
        <v>30</v>
      </c>
      <c r="BT99">
        <v>30</v>
      </c>
      <c r="BU99">
        <v>30</v>
      </c>
      <c r="BV99">
        <v>30</v>
      </c>
      <c r="BW99">
        <v>30</v>
      </c>
      <c r="BX99">
        <v>30</v>
      </c>
      <c r="BY99">
        <v>30</v>
      </c>
      <c r="BZ99">
        <v>30</v>
      </c>
      <c r="CB99">
        <v>30</v>
      </c>
      <c r="CC99">
        <v>30</v>
      </c>
      <c r="CD99">
        <v>30</v>
      </c>
      <c r="CE99">
        <v>30</v>
      </c>
      <c r="CF99">
        <v>30</v>
      </c>
      <c r="CG99">
        <v>30</v>
      </c>
      <c r="CH99">
        <v>30</v>
      </c>
      <c r="CI99">
        <v>30</v>
      </c>
      <c r="CJ99">
        <v>30</v>
      </c>
      <c r="CK99">
        <v>30</v>
      </c>
      <c r="CL99">
        <v>30</v>
      </c>
      <c r="CM99">
        <v>30</v>
      </c>
      <c r="CO99">
        <v>30</v>
      </c>
      <c r="CP99">
        <v>30</v>
      </c>
      <c r="CQ99">
        <v>30</v>
      </c>
      <c r="CR99">
        <v>30</v>
      </c>
      <c r="CS99">
        <v>30</v>
      </c>
      <c r="CT99">
        <v>30</v>
      </c>
      <c r="CU99">
        <v>30</v>
      </c>
      <c r="CV99">
        <v>30</v>
      </c>
      <c r="CW99">
        <v>30</v>
      </c>
      <c r="CX99">
        <v>30</v>
      </c>
      <c r="CY99">
        <v>30</v>
      </c>
      <c r="CZ99">
        <v>30</v>
      </c>
      <c r="DB99">
        <v>30</v>
      </c>
      <c r="DC99">
        <v>30</v>
      </c>
      <c r="DD99">
        <v>30</v>
      </c>
      <c r="DE99">
        <v>30</v>
      </c>
      <c r="DF99">
        <v>30</v>
      </c>
      <c r="DG99">
        <v>30</v>
      </c>
      <c r="DH99">
        <v>30</v>
      </c>
      <c r="DI99">
        <v>30</v>
      </c>
      <c r="DJ99">
        <v>30</v>
      </c>
      <c r="DK99">
        <v>30</v>
      </c>
      <c r="DL99">
        <v>30</v>
      </c>
      <c r="DM99">
        <v>30</v>
      </c>
    </row>
    <row r="100" spans="1:150" ht="14.85" hidden="1" customHeight="1" outlineLevel="1">
      <c r="A100" s="60" t="s">
        <v>70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B100">
        <f t="shared" ref="AB100:AM100" si="145">1.5/1000000*50000000</f>
        <v>75</v>
      </c>
      <c r="AC100">
        <f t="shared" si="145"/>
        <v>75</v>
      </c>
      <c r="AD100">
        <f t="shared" si="145"/>
        <v>75</v>
      </c>
      <c r="AE100">
        <f t="shared" si="145"/>
        <v>75</v>
      </c>
      <c r="AF100">
        <f t="shared" si="145"/>
        <v>75</v>
      </c>
      <c r="AG100">
        <f t="shared" si="145"/>
        <v>75</v>
      </c>
      <c r="AH100">
        <f t="shared" si="145"/>
        <v>75</v>
      </c>
      <c r="AI100">
        <f t="shared" si="145"/>
        <v>75</v>
      </c>
      <c r="AJ100">
        <f t="shared" si="145"/>
        <v>75</v>
      </c>
      <c r="AK100">
        <f t="shared" si="145"/>
        <v>75</v>
      </c>
      <c r="AL100">
        <f t="shared" si="145"/>
        <v>75</v>
      </c>
      <c r="AM100">
        <f t="shared" si="145"/>
        <v>75</v>
      </c>
      <c r="AO100" s="23">
        <f>1/500000*50000000/12</f>
        <v>8.3333333333333339</v>
      </c>
      <c r="AP100" s="23">
        <f t="shared" ref="AP100:AZ100" si="146">1/500000*50000000/12</f>
        <v>8.3333333333333339</v>
      </c>
      <c r="AQ100" s="23">
        <f t="shared" si="146"/>
        <v>8.3333333333333339</v>
      </c>
      <c r="AR100" s="23">
        <f t="shared" si="146"/>
        <v>8.3333333333333339</v>
      </c>
      <c r="AS100" s="23">
        <f t="shared" si="146"/>
        <v>8.3333333333333339</v>
      </c>
      <c r="AT100" s="23">
        <f t="shared" si="146"/>
        <v>8.3333333333333339</v>
      </c>
      <c r="AU100" s="23">
        <f t="shared" si="146"/>
        <v>8.3333333333333339</v>
      </c>
      <c r="AV100" s="23">
        <f t="shared" si="146"/>
        <v>8.3333333333333339</v>
      </c>
      <c r="AW100" s="23">
        <f t="shared" si="146"/>
        <v>8.3333333333333339</v>
      </c>
      <c r="AX100" s="23">
        <f t="shared" si="146"/>
        <v>8.3333333333333339</v>
      </c>
      <c r="AY100" s="23">
        <f t="shared" si="146"/>
        <v>8.3333333333333339</v>
      </c>
      <c r="AZ100" s="23">
        <f t="shared" si="146"/>
        <v>8.3333333333333339</v>
      </c>
      <c r="BA100" s="23"/>
      <c r="BB100" s="23">
        <f t="shared" ref="BB100:BM100" si="147">1/500000*50000000/12</f>
        <v>8.3333333333333339</v>
      </c>
      <c r="BC100" s="23">
        <f t="shared" si="147"/>
        <v>8.3333333333333339</v>
      </c>
      <c r="BD100" s="23">
        <f t="shared" si="147"/>
        <v>8.3333333333333339</v>
      </c>
      <c r="BE100" s="23">
        <f t="shared" si="147"/>
        <v>8.3333333333333339</v>
      </c>
      <c r="BF100" s="23">
        <f t="shared" si="147"/>
        <v>8.3333333333333339</v>
      </c>
      <c r="BG100" s="23">
        <f t="shared" si="147"/>
        <v>8.3333333333333339</v>
      </c>
      <c r="BH100" s="23">
        <f t="shared" si="147"/>
        <v>8.3333333333333339</v>
      </c>
      <c r="BI100" s="23">
        <f t="shared" si="147"/>
        <v>8.3333333333333339</v>
      </c>
      <c r="BJ100" s="23">
        <f t="shared" si="147"/>
        <v>8.3333333333333339</v>
      </c>
      <c r="BK100" s="23">
        <f t="shared" si="147"/>
        <v>8.3333333333333339</v>
      </c>
      <c r="BL100" s="23">
        <f t="shared" si="147"/>
        <v>8.3333333333333339</v>
      </c>
      <c r="BM100" s="23">
        <f t="shared" si="147"/>
        <v>8.3333333333333339</v>
      </c>
      <c r="BN100" s="23"/>
      <c r="BO100" s="23">
        <f t="shared" ref="BO100:BZ100" si="148">1.5/1000000*50000000/12</f>
        <v>6.25</v>
      </c>
      <c r="BP100" s="23">
        <f t="shared" si="148"/>
        <v>6.25</v>
      </c>
      <c r="BQ100" s="23">
        <f t="shared" si="148"/>
        <v>6.25</v>
      </c>
      <c r="BR100" s="23">
        <f t="shared" si="148"/>
        <v>6.25</v>
      </c>
      <c r="BS100" s="23">
        <f t="shared" si="148"/>
        <v>6.25</v>
      </c>
      <c r="BT100" s="23">
        <f t="shared" si="148"/>
        <v>6.25</v>
      </c>
      <c r="BU100" s="23">
        <f t="shared" si="148"/>
        <v>6.25</v>
      </c>
      <c r="BV100" s="23">
        <f t="shared" si="148"/>
        <v>6.25</v>
      </c>
      <c r="BW100" s="23">
        <f t="shared" si="148"/>
        <v>6.25</v>
      </c>
      <c r="BX100" s="23">
        <f t="shared" si="148"/>
        <v>6.25</v>
      </c>
      <c r="BY100" s="23">
        <f t="shared" si="148"/>
        <v>6.25</v>
      </c>
      <c r="BZ100" s="23">
        <f t="shared" si="148"/>
        <v>6.25</v>
      </c>
      <c r="CA100" s="23"/>
      <c r="CB100" s="23">
        <f t="shared" ref="CB100:DM100" si="149">1.5/1000000*50000000/12</f>
        <v>6.25</v>
      </c>
      <c r="CC100" s="23">
        <f t="shared" si="149"/>
        <v>6.25</v>
      </c>
      <c r="CD100" s="23">
        <f t="shared" si="149"/>
        <v>6.25</v>
      </c>
      <c r="CE100" s="23">
        <f t="shared" si="149"/>
        <v>6.25</v>
      </c>
      <c r="CF100" s="23">
        <f t="shared" si="149"/>
        <v>6.25</v>
      </c>
      <c r="CG100" s="23">
        <f t="shared" si="149"/>
        <v>6.25</v>
      </c>
      <c r="CH100" s="23">
        <f t="shared" si="149"/>
        <v>6.25</v>
      </c>
      <c r="CI100" s="23">
        <f t="shared" si="149"/>
        <v>6.25</v>
      </c>
      <c r="CJ100" s="23">
        <f t="shared" si="149"/>
        <v>6.25</v>
      </c>
      <c r="CK100" s="23">
        <f t="shared" si="149"/>
        <v>6.25</v>
      </c>
      <c r="CL100" s="23">
        <f t="shared" si="149"/>
        <v>6.25</v>
      </c>
      <c r="CM100" s="23">
        <f t="shared" si="149"/>
        <v>6.25</v>
      </c>
      <c r="CN100" s="23"/>
      <c r="CO100" s="23">
        <f t="shared" si="149"/>
        <v>6.25</v>
      </c>
      <c r="CP100" s="23">
        <f t="shared" si="149"/>
        <v>6.25</v>
      </c>
      <c r="CQ100" s="23">
        <f t="shared" si="149"/>
        <v>6.25</v>
      </c>
      <c r="CR100" s="23">
        <f t="shared" si="149"/>
        <v>6.25</v>
      </c>
      <c r="CS100" s="23">
        <f t="shared" si="149"/>
        <v>6.25</v>
      </c>
      <c r="CT100" s="23">
        <f t="shared" si="149"/>
        <v>6.25</v>
      </c>
      <c r="CU100" s="23">
        <f t="shared" si="149"/>
        <v>6.25</v>
      </c>
      <c r="CV100" s="23">
        <f t="shared" si="149"/>
        <v>6.25</v>
      </c>
      <c r="CW100" s="23">
        <f t="shared" si="149"/>
        <v>6.25</v>
      </c>
      <c r="CX100" s="23">
        <f t="shared" si="149"/>
        <v>6.25</v>
      </c>
      <c r="CY100" s="23">
        <f t="shared" si="149"/>
        <v>6.25</v>
      </c>
      <c r="CZ100" s="23">
        <f t="shared" si="149"/>
        <v>6.25</v>
      </c>
      <c r="DA100" s="23"/>
      <c r="DB100" s="23">
        <f t="shared" si="149"/>
        <v>6.25</v>
      </c>
      <c r="DC100" s="23">
        <f t="shared" si="149"/>
        <v>6.25</v>
      </c>
      <c r="DD100" s="23">
        <f t="shared" si="149"/>
        <v>6.25</v>
      </c>
      <c r="DE100" s="23">
        <f t="shared" si="149"/>
        <v>6.25</v>
      </c>
      <c r="DF100" s="23">
        <f t="shared" si="149"/>
        <v>6.25</v>
      </c>
      <c r="DG100" s="23">
        <f t="shared" si="149"/>
        <v>6.25</v>
      </c>
      <c r="DH100" s="23">
        <f t="shared" si="149"/>
        <v>6.25</v>
      </c>
      <c r="DI100" s="23">
        <f t="shared" si="149"/>
        <v>6.25</v>
      </c>
      <c r="DJ100" s="23">
        <f t="shared" si="149"/>
        <v>6.25</v>
      </c>
      <c r="DK100" s="23">
        <f t="shared" si="149"/>
        <v>6.25</v>
      </c>
      <c r="DL100" s="23">
        <f t="shared" si="149"/>
        <v>6.25</v>
      </c>
      <c r="DM100" s="23">
        <f t="shared" si="149"/>
        <v>6.25</v>
      </c>
      <c r="DN100" s="23"/>
    </row>
    <row r="101" spans="1:150" ht="14.85" hidden="1" customHeight="1" outlineLevel="1">
      <c r="A101" s="60" t="s">
        <v>71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O101" s="46">
        <v>0.7</v>
      </c>
      <c r="AP101" s="46">
        <v>0.7</v>
      </c>
      <c r="AQ101" s="46">
        <v>0.7</v>
      </c>
      <c r="AR101" s="46">
        <v>0.7</v>
      </c>
      <c r="AS101" s="46">
        <v>0.7</v>
      </c>
      <c r="AT101" s="46">
        <v>0.7</v>
      </c>
      <c r="AU101" s="46">
        <v>0.7</v>
      </c>
      <c r="AV101" s="46">
        <v>0.7</v>
      </c>
      <c r="AW101" s="46">
        <v>0.7</v>
      </c>
      <c r="AX101" s="46">
        <v>0.7</v>
      </c>
      <c r="AY101" s="46">
        <v>0.7</v>
      </c>
      <c r="AZ101" s="46">
        <v>0.7</v>
      </c>
      <c r="BA101" s="46"/>
      <c r="BB101" s="46">
        <v>0.7</v>
      </c>
      <c r="BC101" s="46">
        <f t="shared" ref="BC101:BM101" si="150">BB101</f>
        <v>0.7</v>
      </c>
      <c r="BD101" s="46">
        <f t="shared" si="150"/>
        <v>0.7</v>
      </c>
      <c r="BE101" s="46">
        <f t="shared" si="150"/>
        <v>0.7</v>
      </c>
      <c r="BF101" s="46">
        <f>BE101</f>
        <v>0.7</v>
      </c>
      <c r="BG101" s="46">
        <f t="shared" si="150"/>
        <v>0.7</v>
      </c>
      <c r="BH101" s="46">
        <f t="shared" si="150"/>
        <v>0.7</v>
      </c>
      <c r="BI101" s="46">
        <f t="shared" si="150"/>
        <v>0.7</v>
      </c>
      <c r="BJ101" s="46">
        <f t="shared" si="150"/>
        <v>0.7</v>
      </c>
      <c r="BK101" s="46">
        <f t="shared" si="150"/>
        <v>0.7</v>
      </c>
      <c r="BL101" s="46">
        <f t="shared" si="150"/>
        <v>0.7</v>
      </c>
      <c r="BM101" s="46">
        <f t="shared" si="150"/>
        <v>0.7</v>
      </c>
      <c r="BN101" s="46"/>
      <c r="BO101" s="46">
        <f>BM101+10%</f>
        <v>0.79999999999999993</v>
      </c>
      <c r="BP101" s="46">
        <f t="shared" ref="BP101:BZ101" si="151">BO101</f>
        <v>0.79999999999999993</v>
      </c>
      <c r="BQ101" s="46">
        <f t="shared" si="151"/>
        <v>0.79999999999999993</v>
      </c>
      <c r="BR101" s="46">
        <f t="shared" si="151"/>
        <v>0.79999999999999993</v>
      </c>
      <c r="BS101" s="46">
        <f t="shared" si="151"/>
        <v>0.79999999999999993</v>
      </c>
      <c r="BT101" s="46">
        <f t="shared" si="151"/>
        <v>0.79999999999999993</v>
      </c>
      <c r="BU101" s="46">
        <f t="shared" si="151"/>
        <v>0.79999999999999993</v>
      </c>
      <c r="BV101" s="46">
        <f t="shared" si="151"/>
        <v>0.79999999999999993</v>
      </c>
      <c r="BW101" s="46">
        <f t="shared" si="151"/>
        <v>0.79999999999999993</v>
      </c>
      <c r="BX101" s="46">
        <f t="shared" si="151"/>
        <v>0.79999999999999993</v>
      </c>
      <c r="BY101" s="46">
        <f t="shared" si="151"/>
        <v>0.79999999999999993</v>
      </c>
      <c r="BZ101" s="46">
        <f t="shared" si="151"/>
        <v>0.79999999999999993</v>
      </c>
      <c r="CA101" s="46"/>
      <c r="CB101" s="46">
        <f>BZ101+10%</f>
        <v>0.89999999999999991</v>
      </c>
      <c r="CC101" s="46">
        <f t="shared" ref="CC101:CM101" si="152">CB101</f>
        <v>0.89999999999999991</v>
      </c>
      <c r="CD101" s="46">
        <f t="shared" si="152"/>
        <v>0.89999999999999991</v>
      </c>
      <c r="CE101" s="46">
        <f t="shared" si="152"/>
        <v>0.89999999999999991</v>
      </c>
      <c r="CF101" s="46">
        <f t="shared" si="152"/>
        <v>0.89999999999999991</v>
      </c>
      <c r="CG101" s="46">
        <f t="shared" si="152"/>
        <v>0.89999999999999991</v>
      </c>
      <c r="CH101" s="46">
        <f t="shared" si="152"/>
        <v>0.89999999999999991</v>
      </c>
      <c r="CI101" s="46">
        <f t="shared" si="152"/>
        <v>0.89999999999999991</v>
      </c>
      <c r="CJ101" s="46">
        <f t="shared" si="152"/>
        <v>0.89999999999999991</v>
      </c>
      <c r="CK101" s="46">
        <f t="shared" si="152"/>
        <v>0.89999999999999991</v>
      </c>
      <c r="CL101" s="46">
        <f t="shared" si="152"/>
        <v>0.89999999999999991</v>
      </c>
      <c r="CM101" s="46">
        <f t="shared" si="152"/>
        <v>0.89999999999999991</v>
      </c>
      <c r="CN101" s="46"/>
      <c r="CO101" s="46">
        <f>CM101+10%</f>
        <v>0.99999999999999989</v>
      </c>
      <c r="CP101" s="46">
        <f t="shared" ref="CP101:CZ101" si="153">CO101</f>
        <v>0.99999999999999989</v>
      </c>
      <c r="CQ101" s="46">
        <f t="shared" si="153"/>
        <v>0.99999999999999989</v>
      </c>
      <c r="CR101" s="46">
        <f t="shared" si="153"/>
        <v>0.99999999999999989</v>
      </c>
      <c r="CS101" s="46">
        <f t="shared" si="153"/>
        <v>0.99999999999999989</v>
      </c>
      <c r="CT101" s="46">
        <f t="shared" si="153"/>
        <v>0.99999999999999989</v>
      </c>
      <c r="CU101" s="46">
        <f t="shared" si="153"/>
        <v>0.99999999999999989</v>
      </c>
      <c r="CV101" s="46">
        <f t="shared" si="153"/>
        <v>0.99999999999999989</v>
      </c>
      <c r="CW101" s="46">
        <f t="shared" si="153"/>
        <v>0.99999999999999989</v>
      </c>
      <c r="CX101" s="46">
        <f t="shared" si="153"/>
        <v>0.99999999999999989</v>
      </c>
      <c r="CY101" s="46">
        <f t="shared" si="153"/>
        <v>0.99999999999999989</v>
      </c>
      <c r="CZ101" s="46">
        <f t="shared" si="153"/>
        <v>0.99999999999999989</v>
      </c>
      <c r="DA101" s="46"/>
      <c r="DB101" s="46">
        <f t="shared" ref="DB101" si="154">CZ101</f>
        <v>0.99999999999999989</v>
      </c>
      <c r="DC101" s="46">
        <f t="shared" ref="DC101:DM101" si="155">DB101</f>
        <v>0.99999999999999989</v>
      </c>
      <c r="DD101" s="46">
        <f t="shared" si="155"/>
        <v>0.99999999999999989</v>
      </c>
      <c r="DE101" s="46">
        <f t="shared" si="155"/>
        <v>0.99999999999999989</v>
      </c>
      <c r="DF101" s="46">
        <f t="shared" si="155"/>
        <v>0.99999999999999989</v>
      </c>
      <c r="DG101" s="46">
        <f t="shared" si="155"/>
        <v>0.99999999999999989</v>
      </c>
      <c r="DH101" s="46">
        <f t="shared" si="155"/>
        <v>0.99999999999999989</v>
      </c>
      <c r="DI101" s="46">
        <f t="shared" si="155"/>
        <v>0.99999999999999989</v>
      </c>
      <c r="DJ101" s="46">
        <f t="shared" si="155"/>
        <v>0.99999999999999989</v>
      </c>
      <c r="DK101" s="46">
        <f t="shared" si="155"/>
        <v>0.99999999999999989</v>
      </c>
      <c r="DL101" s="46">
        <f t="shared" si="155"/>
        <v>0.99999999999999989</v>
      </c>
      <c r="DM101" s="46">
        <f t="shared" si="155"/>
        <v>0.99999999999999989</v>
      </c>
      <c r="DN101" s="46"/>
    </row>
    <row r="102" spans="1:150" ht="14.85" hidden="1" customHeight="1" outlineLevel="1">
      <c r="A102" s="60" t="s">
        <v>72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O102" s="47">
        <f t="shared" ref="AO102:AZ102" si="156">AO100*AO101</f>
        <v>5.833333333333333</v>
      </c>
      <c r="AP102" s="47">
        <f t="shared" si="156"/>
        <v>5.833333333333333</v>
      </c>
      <c r="AQ102" s="47">
        <f t="shared" si="156"/>
        <v>5.833333333333333</v>
      </c>
      <c r="AR102" s="47">
        <f t="shared" si="156"/>
        <v>5.833333333333333</v>
      </c>
      <c r="AS102" s="47">
        <f t="shared" si="156"/>
        <v>5.833333333333333</v>
      </c>
      <c r="AT102" s="47">
        <f t="shared" si="156"/>
        <v>5.833333333333333</v>
      </c>
      <c r="AU102" s="47">
        <f t="shared" si="156"/>
        <v>5.833333333333333</v>
      </c>
      <c r="AV102" s="47">
        <f t="shared" si="156"/>
        <v>5.833333333333333</v>
      </c>
      <c r="AW102" s="47">
        <f t="shared" si="156"/>
        <v>5.833333333333333</v>
      </c>
      <c r="AX102" s="47">
        <f t="shared" si="156"/>
        <v>5.833333333333333</v>
      </c>
      <c r="AY102" s="47">
        <f t="shared" si="156"/>
        <v>5.833333333333333</v>
      </c>
      <c r="AZ102" s="47">
        <f t="shared" si="156"/>
        <v>5.833333333333333</v>
      </c>
      <c r="BA102" s="47"/>
      <c r="BB102" s="47">
        <f t="shared" ref="BB102:BM102" si="157">BB100*BB101</f>
        <v>5.833333333333333</v>
      </c>
      <c r="BC102" s="47">
        <f t="shared" si="157"/>
        <v>5.833333333333333</v>
      </c>
      <c r="BD102" s="47">
        <f t="shared" si="157"/>
        <v>5.833333333333333</v>
      </c>
      <c r="BE102" s="47">
        <f t="shared" si="157"/>
        <v>5.833333333333333</v>
      </c>
      <c r="BF102" s="47">
        <f t="shared" si="157"/>
        <v>5.833333333333333</v>
      </c>
      <c r="BG102" s="47">
        <f t="shared" si="157"/>
        <v>5.833333333333333</v>
      </c>
      <c r="BH102" s="47">
        <f t="shared" si="157"/>
        <v>5.833333333333333</v>
      </c>
      <c r="BI102" s="47">
        <f t="shared" si="157"/>
        <v>5.833333333333333</v>
      </c>
      <c r="BJ102" s="47">
        <f t="shared" si="157"/>
        <v>5.833333333333333</v>
      </c>
      <c r="BK102" s="47">
        <f t="shared" si="157"/>
        <v>5.833333333333333</v>
      </c>
      <c r="BL102" s="47">
        <f t="shared" si="157"/>
        <v>5.833333333333333</v>
      </c>
      <c r="BM102" s="47">
        <f t="shared" si="157"/>
        <v>5.833333333333333</v>
      </c>
      <c r="BN102" s="47"/>
      <c r="BO102" s="47">
        <f t="shared" ref="BO102:BZ102" si="158">BO100*BO101</f>
        <v>5</v>
      </c>
      <c r="BP102" s="47">
        <f t="shared" si="158"/>
        <v>5</v>
      </c>
      <c r="BQ102" s="47">
        <f t="shared" si="158"/>
        <v>5</v>
      </c>
      <c r="BR102" s="47">
        <f t="shared" si="158"/>
        <v>5</v>
      </c>
      <c r="BS102" s="47">
        <f t="shared" si="158"/>
        <v>5</v>
      </c>
      <c r="BT102" s="47">
        <f t="shared" si="158"/>
        <v>5</v>
      </c>
      <c r="BU102" s="47">
        <f t="shared" si="158"/>
        <v>5</v>
      </c>
      <c r="BV102" s="47">
        <f t="shared" si="158"/>
        <v>5</v>
      </c>
      <c r="BW102" s="47">
        <f t="shared" si="158"/>
        <v>5</v>
      </c>
      <c r="BX102" s="47">
        <f t="shared" si="158"/>
        <v>5</v>
      </c>
      <c r="BY102" s="47">
        <f t="shared" si="158"/>
        <v>5</v>
      </c>
      <c r="BZ102" s="47">
        <f t="shared" si="158"/>
        <v>5</v>
      </c>
      <c r="CA102" s="47"/>
      <c r="CB102" s="47">
        <f t="shared" ref="CB102:CM102" si="159">CB100*CB101</f>
        <v>5.6249999999999991</v>
      </c>
      <c r="CC102" s="47">
        <f t="shared" si="159"/>
        <v>5.6249999999999991</v>
      </c>
      <c r="CD102" s="47">
        <f t="shared" si="159"/>
        <v>5.6249999999999991</v>
      </c>
      <c r="CE102" s="47">
        <f t="shared" si="159"/>
        <v>5.6249999999999991</v>
      </c>
      <c r="CF102" s="47">
        <f t="shared" si="159"/>
        <v>5.6249999999999991</v>
      </c>
      <c r="CG102" s="47">
        <f t="shared" si="159"/>
        <v>5.6249999999999991</v>
      </c>
      <c r="CH102" s="47">
        <f t="shared" si="159"/>
        <v>5.6249999999999991</v>
      </c>
      <c r="CI102" s="47">
        <f t="shared" si="159"/>
        <v>5.6249999999999991</v>
      </c>
      <c r="CJ102" s="47">
        <f t="shared" si="159"/>
        <v>5.6249999999999991</v>
      </c>
      <c r="CK102" s="47">
        <f t="shared" si="159"/>
        <v>5.6249999999999991</v>
      </c>
      <c r="CL102" s="47">
        <f t="shared" si="159"/>
        <v>5.6249999999999991</v>
      </c>
      <c r="CM102" s="47">
        <f t="shared" si="159"/>
        <v>5.6249999999999991</v>
      </c>
      <c r="CN102" s="47"/>
      <c r="CO102" s="47">
        <f t="shared" ref="CO102:CZ102" si="160">CO100*CO101</f>
        <v>6.2499999999999991</v>
      </c>
      <c r="CP102" s="47">
        <f t="shared" si="160"/>
        <v>6.2499999999999991</v>
      </c>
      <c r="CQ102" s="47">
        <f t="shared" si="160"/>
        <v>6.2499999999999991</v>
      </c>
      <c r="CR102" s="47">
        <f t="shared" si="160"/>
        <v>6.2499999999999991</v>
      </c>
      <c r="CS102" s="47">
        <f t="shared" si="160"/>
        <v>6.2499999999999991</v>
      </c>
      <c r="CT102" s="47">
        <f t="shared" si="160"/>
        <v>6.2499999999999991</v>
      </c>
      <c r="CU102" s="47">
        <f t="shared" si="160"/>
        <v>6.2499999999999991</v>
      </c>
      <c r="CV102" s="47">
        <f t="shared" si="160"/>
        <v>6.2499999999999991</v>
      </c>
      <c r="CW102" s="47">
        <f t="shared" si="160"/>
        <v>6.2499999999999991</v>
      </c>
      <c r="CX102" s="47">
        <f t="shared" si="160"/>
        <v>6.2499999999999991</v>
      </c>
      <c r="CY102" s="47">
        <f t="shared" si="160"/>
        <v>6.2499999999999991</v>
      </c>
      <c r="CZ102" s="47">
        <f t="shared" si="160"/>
        <v>6.2499999999999991</v>
      </c>
      <c r="DA102" s="47"/>
      <c r="DB102" s="47">
        <f t="shared" ref="DB102:DM102" si="161">DB100*DB101</f>
        <v>6.2499999999999991</v>
      </c>
      <c r="DC102" s="47">
        <f t="shared" si="161"/>
        <v>6.2499999999999991</v>
      </c>
      <c r="DD102" s="47">
        <f t="shared" si="161"/>
        <v>6.2499999999999991</v>
      </c>
      <c r="DE102" s="47">
        <f t="shared" si="161"/>
        <v>6.2499999999999991</v>
      </c>
      <c r="DF102" s="47">
        <f t="shared" si="161"/>
        <v>6.2499999999999991</v>
      </c>
      <c r="DG102" s="47">
        <f t="shared" si="161"/>
        <v>6.2499999999999991</v>
      </c>
      <c r="DH102" s="47">
        <f t="shared" si="161"/>
        <v>6.2499999999999991</v>
      </c>
      <c r="DI102" s="47">
        <f t="shared" si="161"/>
        <v>6.2499999999999991</v>
      </c>
      <c r="DJ102" s="47">
        <f t="shared" si="161"/>
        <v>6.2499999999999991</v>
      </c>
      <c r="DK102" s="47">
        <f t="shared" si="161"/>
        <v>6.2499999999999991</v>
      </c>
      <c r="DL102" s="47">
        <f t="shared" si="161"/>
        <v>6.2499999999999991</v>
      </c>
      <c r="DM102" s="47">
        <f t="shared" si="161"/>
        <v>6.2499999999999991</v>
      </c>
      <c r="DN102" s="47"/>
    </row>
    <row r="103" spans="1:150" ht="14.85" hidden="1" customHeight="1" outlineLevel="1">
      <c r="A103" s="60" t="s">
        <v>73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O103" s="48">
        <v>0.7</v>
      </c>
      <c r="AP103" s="48">
        <v>0.7</v>
      </c>
      <c r="AQ103" s="48">
        <v>0.7</v>
      </c>
      <c r="AR103" s="48">
        <v>0.7</v>
      </c>
      <c r="AS103" s="48">
        <v>0.7</v>
      </c>
      <c r="AT103" s="48">
        <v>0.7</v>
      </c>
      <c r="AU103" s="48">
        <v>0.7</v>
      </c>
      <c r="AV103" s="48">
        <v>0.7</v>
      </c>
      <c r="AW103" s="48">
        <v>0.7</v>
      </c>
      <c r="AX103" s="48">
        <v>0.7</v>
      </c>
      <c r="AY103" s="48">
        <v>0.7</v>
      </c>
      <c r="AZ103" s="48">
        <v>0.7</v>
      </c>
      <c r="BA103" s="48"/>
      <c r="BB103" s="48">
        <v>0.7</v>
      </c>
      <c r="BC103" s="48">
        <v>0.7</v>
      </c>
      <c r="BD103" s="48">
        <v>0.7</v>
      </c>
      <c r="BE103" s="48">
        <v>0.7</v>
      </c>
      <c r="BF103" s="48">
        <v>0.7</v>
      </c>
      <c r="BG103" s="48">
        <v>0.7</v>
      </c>
      <c r="BH103" s="48">
        <v>0.7</v>
      </c>
      <c r="BI103" s="48">
        <v>0.7</v>
      </c>
      <c r="BJ103" s="48">
        <v>0.7</v>
      </c>
      <c r="BK103" s="48">
        <v>0.7</v>
      </c>
      <c r="BL103" s="48">
        <v>0.7</v>
      </c>
      <c r="BM103" s="48">
        <v>0.7</v>
      </c>
      <c r="BN103" s="48"/>
      <c r="BO103" s="48">
        <v>0.7</v>
      </c>
      <c r="BP103" s="48">
        <v>0.7</v>
      </c>
      <c r="BQ103" s="48">
        <v>0.7</v>
      </c>
      <c r="BR103" s="48">
        <v>0.7</v>
      </c>
      <c r="BS103" s="48">
        <v>0.7</v>
      </c>
      <c r="BT103" s="48">
        <v>0.7</v>
      </c>
      <c r="BU103" s="48">
        <v>0.7</v>
      </c>
      <c r="BV103" s="48">
        <v>0.7</v>
      </c>
      <c r="BW103" s="48">
        <v>0.7</v>
      </c>
      <c r="BX103" s="48">
        <v>0.7</v>
      </c>
      <c r="BY103" s="48">
        <v>0.7</v>
      </c>
      <c r="BZ103" s="48">
        <v>0.7</v>
      </c>
      <c r="CA103" s="48"/>
      <c r="CB103" s="48">
        <v>0.7</v>
      </c>
      <c r="CC103" s="48">
        <v>0.7</v>
      </c>
      <c r="CD103" s="48">
        <v>0.7</v>
      </c>
      <c r="CE103" s="48">
        <v>0.7</v>
      </c>
      <c r="CF103" s="48">
        <v>0.7</v>
      </c>
      <c r="CG103" s="48">
        <v>0.7</v>
      </c>
      <c r="CH103" s="48">
        <v>0.7</v>
      </c>
      <c r="CI103" s="48">
        <v>0.7</v>
      </c>
      <c r="CJ103" s="48">
        <v>0.7</v>
      </c>
      <c r="CK103" s="48">
        <v>0.7</v>
      </c>
      <c r="CL103" s="48">
        <v>0.7</v>
      </c>
      <c r="CM103" s="48">
        <v>0.7</v>
      </c>
      <c r="CN103" s="48"/>
      <c r="CO103" s="48">
        <v>0.7</v>
      </c>
      <c r="CP103" s="48">
        <v>0.7</v>
      </c>
      <c r="CQ103" s="48">
        <v>0.7</v>
      </c>
      <c r="CR103" s="48">
        <v>0.7</v>
      </c>
      <c r="CS103" s="48">
        <v>0.7</v>
      </c>
      <c r="CT103" s="48">
        <v>0.7</v>
      </c>
      <c r="CU103" s="48">
        <v>0.7</v>
      </c>
      <c r="CV103" s="48">
        <v>0.7</v>
      </c>
      <c r="CW103" s="48">
        <v>0.7</v>
      </c>
      <c r="CX103" s="48">
        <v>0.7</v>
      </c>
      <c r="CY103" s="48">
        <v>0.7</v>
      </c>
      <c r="CZ103" s="48">
        <v>0.7</v>
      </c>
      <c r="DA103" s="48"/>
      <c r="DB103" s="48">
        <v>0.7</v>
      </c>
      <c r="DC103" s="48">
        <v>0.7</v>
      </c>
      <c r="DD103" s="48">
        <v>0.7</v>
      </c>
      <c r="DE103" s="48">
        <v>0.7</v>
      </c>
      <c r="DF103" s="48">
        <v>0.7</v>
      </c>
      <c r="DG103" s="48">
        <v>0.7</v>
      </c>
      <c r="DH103" s="48">
        <v>0.7</v>
      </c>
      <c r="DI103" s="48">
        <v>0.7</v>
      </c>
      <c r="DJ103" s="48">
        <v>0.7</v>
      </c>
      <c r="DK103" s="48">
        <v>0.7</v>
      </c>
      <c r="DL103" s="48">
        <v>0.7</v>
      </c>
      <c r="DM103" s="48">
        <v>0.7</v>
      </c>
      <c r="DN103" s="48"/>
    </row>
    <row r="104" spans="1:150" ht="14.85" hidden="1" customHeight="1" outlineLevel="1">
      <c r="A104" s="60" t="s">
        <v>74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O104" s="49">
        <f>AO102*AO103</f>
        <v>4.083333333333333</v>
      </c>
      <c r="AP104" s="49">
        <f t="shared" ref="AP104:AZ104" si="162">AP102*70%</f>
        <v>4.083333333333333</v>
      </c>
      <c r="AQ104" s="49">
        <f t="shared" si="162"/>
        <v>4.083333333333333</v>
      </c>
      <c r="AR104" s="49">
        <f t="shared" si="162"/>
        <v>4.083333333333333</v>
      </c>
      <c r="AS104" s="49">
        <f t="shared" si="162"/>
        <v>4.083333333333333</v>
      </c>
      <c r="AT104" s="49">
        <f t="shared" si="162"/>
        <v>4.083333333333333</v>
      </c>
      <c r="AU104" s="49">
        <f t="shared" si="162"/>
        <v>4.083333333333333</v>
      </c>
      <c r="AV104" s="49">
        <f t="shared" si="162"/>
        <v>4.083333333333333</v>
      </c>
      <c r="AW104" s="49">
        <f t="shared" si="162"/>
        <v>4.083333333333333</v>
      </c>
      <c r="AX104" s="49">
        <f t="shared" si="162"/>
        <v>4.083333333333333</v>
      </c>
      <c r="AY104" s="49">
        <f t="shared" si="162"/>
        <v>4.083333333333333</v>
      </c>
      <c r="AZ104" s="49">
        <f t="shared" si="162"/>
        <v>4.083333333333333</v>
      </c>
      <c r="BA104" s="49"/>
      <c r="BB104" s="49">
        <f t="shared" ref="BB104:BM104" si="163">BB102*70%</f>
        <v>4.083333333333333</v>
      </c>
      <c r="BC104" s="49">
        <f t="shared" si="163"/>
        <v>4.083333333333333</v>
      </c>
      <c r="BD104" s="49">
        <f t="shared" si="163"/>
        <v>4.083333333333333</v>
      </c>
      <c r="BE104" s="49">
        <f t="shared" si="163"/>
        <v>4.083333333333333</v>
      </c>
      <c r="BF104" s="49">
        <f t="shared" si="163"/>
        <v>4.083333333333333</v>
      </c>
      <c r="BG104" s="49">
        <f t="shared" si="163"/>
        <v>4.083333333333333</v>
      </c>
      <c r="BH104" s="49">
        <f t="shared" si="163"/>
        <v>4.083333333333333</v>
      </c>
      <c r="BI104" s="49">
        <f t="shared" si="163"/>
        <v>4.083333333333333</v>
      </c>
      <c r="BJ104" s="49">
        <f t="shared" si="163"/>
        <v>4.083333333333333</v>
      </c>
      <c r="BK104" s="49">
        <f t="shared" si="163"/>
        <v>4.083333333333333</v>
      </c>
      <c r="BL104" s="49">
        <f t="shared" si="163"/>
        <v>4.083333333333333</v>
      </c>
      <c r="BM104" s="49">
        <f t="shared" si="163"/>
        <v>4.083333333333333</v>
      </c>
      <c r="BN104" s="49"/>
      <c r="BO104" s="49">
        <f>BO102*BO103</f>
        <v>3.5</v>
      </c>
      <c r="BP104" s="49">
        <f t="shared" ref="BP104:BZ104" si="164">BP102*70%</f>
        <v>3.5</v>
      </c>
      <c r="BQ104" s="49">
        <f t="shared" si="164"/>
        <v>3.5</v>
      </c>
      <c r="BR104" s="49">
        <f t="shared" si="164"/>
        <v>3.5</v>
      </c>
      <c r="BS104" s="49">
        <f t="shared" si="164"/>
        <v>3.5</v>
      </c>
      <c r="BT104" s="49">
        <f t="shared" si="164"/>
        <v>3.5</v>
      </c>
      <c r="BU104" s="49">
        <f t="shared" si="164"/>
        <v>3.5</v>
      </c>
      <c r="BV104" s="49">
        <f t="shared" si="164"/>
        <v>3.5</v>
      </c>
      <c r="BW104" s="49">
        <f t="shared" si="164"/>
        <v>3.5</v>
      </c>
      <c r="BX104" s="49">
        <f t="shared" si="164"/>
        <v>3.5</v>
      </c>
      <c r="BY104" s="49">
        <f t="shared" si="164"/>
        <v>3.5</v>
      </c>
      <c r="BZ104" s="49">
        <f t="shared" si="164"/>
        <v>3.5</v>
      </c>
      <c r="CA104" s="49"/>
      <c r="CB104" s="49">
        <f>CB102*CB103</f>
        <v>3.9374999999999991</v>
      </c>
      <c r="CC104" s="49">
        <f t="shared" ref="CC104:CM104" si="165">CC102*70%</f>
        <v>3.9374999999999991</v>
      </c>
      <c r="CD104" s="49">
        <f t="shared" si="165"/>
        <v>3.9374999999999991</v>
      </c>
      <c r="CE104" s="49">
        <f t="shared" si="165"/>
        <v>3.9374999999999991</v>
      </c>
      <c r="CF104" s="49">
        <f t="shared" si="165"/>
        <v>3.9374999999999991</v>
      </c>
      <c r="CG104" s="49">
        <f t="shared" si="165"/>
        <v>3.9374999999999991</v>
      </c>
      <c r="CH104" s="49">
        <f t="shared" si="165"/>
        <v>3.9374999999999991</v>
      </c>
      <c r="CI104" s="49">
        <f t="shared" si="165"/>
        <v>3.9374999999999991</v>
      </c>
      <c r="CJ104" s="49">
        <f t="shared" si="165"/>
        <v>3.9374999999999991</v>
      </c>
      <c r="CK104" s="49">
        <f t="shared" si="165"/>
        <v>3.9374999999999991</v>
      </c>
      <c r="CL104" s="49">
        <f t="shared" si="165"/>
        <v>3.9374999999999991</v>
      </c>
      <c r="CM104" s="49">
        <f t="shared" si="165"/>
        <v>3.9374999999999991</v>
      </c>
      <c r="CN104" s="49"/>
      <c r="CO104" s="49">
        <f>CO102*CO103</f>
        <v>4.3749999999999991</v>
      </c>
      <c r="CP104" s="49">
        <f t="shared" ref="CP104:CZ104" si="166">CP102*70%</f>
        <v>4.3749999999999991</v>
      </c>
      <c r="CQ104" s="49">
        <f t="shared" si="166"/>
        <v>4.3749999999999991</v>
      </c>
      <c r="CR104" s="49">
        <f t="shared" si="166"/>
        <v>4.3749999999999991</v>
      </c>
      <c r="CS104" s="49">
        <f t="shared" si="166"/>
        <v>4.3749999999999991</v>
      </c>
      <c r="CT104" s="49">
        <f t="shared" si="166"/>
        <v>4.3749999999999991</v>
      </c>
      <c r="CU104" s="49">
        <f t="shared" si="166"/>
        <v>4.3749999999999991</v>
      </c>
      <c r="CV104" s="49">
        <f t="shared" si="166"/>
        <v>4.3749999999999991</v>
      </c>
      <c r="CW104" s="49">
        <f t="shared" si="166"/>
        <v>4.3749999999999991</v>
      </c>
      <c r="CX104" s="49">
        <f t="shared" si="166"/>
        <v>4.3749999999999991</v>
      </c>
      <c r="CY104" s="49">
        <f t="shared" si="166"/>
        <v>4.3749999999999991</v>
      </c>
      <c r="CZ104" s="49">
        <f t="shared" si="166"/>
        <v>4.3749999999999991</v>
      </c>
      <c r="DA104" s="49"/>
      <c r="DB104" s="49">
        <f>DB102*DB103</f>
        <v>4.3749999999999991</v>
      </c>
      <c r="DC104" s="49">
        <f t="shared" ref="DC104:DM104" si="167">DC102*70%</f>
        <v>4.3749999999999991</v>
      </c>
      <c r="DD104" s="49">
        <f t="shared" si="167"/>
        <v>4.3749999999999991</v>
      </c>
      <c r="DE104" s="49">
        <f t="shared" si="167"/>
        <v>4.3749999999999991</v>
      </c>
      <c r="DF104" s="49">
        <f t="shared" si="167"/>
        <v>4.3749999999999991</v>
      </c>
      <c r="DG104" s="49">
        <f t="shared" si="167"/>
        <v>4.3749999999999991</v>
      </c>
      <c r="DH104" s="49">
        <f t="shared" si="167"/>
        <v>4.3749999999999991</v>
      </c>
      <c r="DI104" s="49">
        <f t="shared" si="167"/>
        <v>4.3749999999999991</v>
      </c>
      <c r="DJ104" s="49">
        <f t="shared" si="167"/>
        <v>4.3749999999999991</v>
      </c>
      <c r="DK104" s="49">
        <f t="shared" si="167"/>
        <v>4.3749999999999991</v>
      </c>
      <c r="DL104" s="49">
        <f t="shared" si="167"/>
        <v>4.3749999999999991</v>
      </c>
      <c r="DM104" s="49">
        <f t="shared" si="167"/>
        <v>4.3749999999999991</v>
      </c>
      <c r="DN104" s="49"/>
    </row>
    <row r="105" spans="1:150" ht="14.85" hidden="1" customHeight="1" outlineLevel="1">
      <c r="A105" s="60" t="s">
        <v>75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O105" s="46">
        <v>0.85</v>
      </c>
      <c r="AP105" s="46">
        <v>0.85</v>
      </c>
      <c r="AQ105" s="46">
        <v>0.85</v>
      </c>
      <c r="AR105" s="46">
        <v>0.85</v>
      </c>
      <c r="AS105" s="46">
        <v>0.85</v>
      </c>
      <c r="AT105" s="46">
        <v>0.85</v>
      </c>
      <c r="AU105" s="46">
        <v>0.85</v>
      </c>
      <c r="AV105" s="46">
        <v>0.85</v>
      </c>
      <c r="AW105" s="46">
        <v>0.85</v>
      </c>
      <c r="AX105" s="46">
        <v>0.85</v>
      </c>
      <c r="AY105" s="46">
        <v>0.85</v>
      </c>
      <c r="AZ105" s="46">
        <v>0.85</v>
      </c>
      <c r="BA105" s="46"/>
      <c r="BB105" s="46">
        <v>0.85</v>
      </c>
      <c r="BC105" s="46">
        <v>0.85</v>
      </c>
      <c r="BD105" s="46">
        <v>0.85</v>
      </c>
      <c r="BE105" s="46">
        <v>0.85</v>
      </c>
      <c r="BF105" s="46">
        <v>0.85</v>
      </c>
      <c r="BG105" s="46">
        <v>0.85</v>
      </c>
      <c r="BH105" s="46">
        <v>0.85</v>
      </c>
      <c r="BI105" s="46">
        <v>0.85</v>
      </c>
      <c r="BJ105" s="46">
        <v>0.85</v>
      </c>
      <c r="BK105" s="46">
        <v>0.85</v>
      </c>
      <c r="BL105" s="46">
        <v>0.85</v>
      </c>
      <c r="BM105" s="46">
        <v>0.85</v>
      </c>
      <c r="BN105" s="46"/>
      <c r="BO105" s="46">
        <v>0.85</v>
      </c>
      <c r="BP105" s="46">
        <v>0.85</v>
      </c>
      <c r="BQ105" s="46">
        <v>0.85</v>
      </c>
      <c r="BR105" s="46">
        <v>0.85</v>
      </c>
      <c r="BS105" s="46">
        <v>0.85</v>
      </c>
      <c r="BT105" s="46">
        <v>0.85</v>
      </c>
      <c r="BU105" s="46">
        <v>0.85</v>
      </c>
      <c r="BV105" s="46">
        <v>0.85</v>
      </c>
      <c r="BW105" s="46">
        <v>0.85</v>
      </c>
      <c r="BX105" s="46">
        <v>0.85</v>
      </c>
      <c r="BY105" s="46">
        <v>0.85</v>
      </c>
      <c r="BZ105" s="46">
        <v>0.85</v>
      </c>
      <c r="CA105" s="46"/>
      <c r="CB105" s="46">
        <v>0.85</v>
      </c>
      <c r="CC105" s="46">
        <v>0.85</v>
      </c>
      <c r="CD105" s="46">
        <v>0.85</v>
      </c>
      <c r="CE105" s="46">
        <v>0.85</v>
      </c>
      <c r="CF105" s="46">
        <v>0.85</v>
      </c>
      <c r="CG105" s="46">
        <v>0.85</v>
      </c>
      <c r="CH105" s="46">
        <v>0.85</v>
      </c>
      <c r="CI105" s="46">
        <v>0.85</v>
      </c>
      <c r="CJ105" s="46">
        <v>0.85</v>
      </c>
      <c r="CK105" s="46">
        <v>0.85</v>
      </c>
      <c r="CL105" s="46">
        <v>0.85</v>
      </c>
      <c r="CM105" s="46">
        <v>0.85</v>
      </c>
      <c r="CN105" s="46"/>
      <c r="CO105" s="46">
        <v>0.85</v>
      </c>
      <c r="CP105" s="46">
        <v>0.85</v>
      </c>
      <c r="CQ105" s="46">
        <v>0.85</v>
      </c>
      <c r="CR105" s="46">
        <v>0.85</v>
      </c>
      <c r="CS105" s="46">
        <v>0.85</v>
      </c>
      <c r="CT105" s="46">
        <v>0.85</v>
      </c>
      <c r="CU105" s="46">
        <v>0.85</v>
      </c>
      <c r="CV105" s="46">
        <v>0.85</v>
      </c>
      <c r="CW105" s="46">
        <v>0.85</v>
      </c>
      <c r="CX105" s="46">
        <v>0.85</v>
      </c>
      <c r="CY105" s="46">
        <v>0.85</v>
      </c>
      <c r="CZ105" s="46">
        <v>0.85</v>
      </c>
      <c r="DA105" s="46"/>
      <c r="DB105" s="46">
        <v>0.85</v>
      </c>
      <c r="DC105" s="46">
        <v>0.85</v>
      </c>
      <c r="DD105" s="46">
        <v>0.85</v>
      </c>
      <c r="DE105" s="46">
        <v>0.85</v>
      </c>
      <c r="DF105" s="46">
        <v>0.85</v>
      </c>
      <c r="DG105" s="46">
        <v>0.85</v>
      </c>
      <c r="DH105" s="46">
        <v>0.85</v>
      </c>
      <c r="DI105" s="46">
        <v>0.85</v>
      </c>
      <c r="DJ105" s="46">
        <v>0.85</v>
      </c>
      <c r="DK105" s="46">
        <v>0.85</v>
      </c>
      <c r="DL105" s="46">
        <v>0.85</v>
      </c>
      <c r="DM105" s="46">
        <v>0.85</v>
      </c>
      <c r="DN105" s="46"/>
    </row>
    <row r="106" spans="1:150" s="53" customFormat="1" ht="14.85" hidden="1" customHeight="1" outlineLevel="1">
      <c r="A106" s="61" t="s">
        <v>76</v>
      </c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>
        <f t="shared" ref="AO106:AZ106" si="168">AO100*AO101*AO103*AO105</f>
        <v>3.4708333333333328</v>
      </c>
      <c r="AP106" s="52">
        <f t="shared" si="168"/>
        <v>3.4708333333333328</v>
      </c>
      <c r="AQ106" s="52">
        <f t="shared" si="168"/>
        <v>3.4708333333333328</v>
      </c>
      <c r="AR106" s="52">
        <f t="shared" si="168"/>
        <v>3.4708333333333328</v>
      </c>
      <c r="AS106" s="52">
        <f t="shared" si="168"/>
        <v>3.4708333333333328</v>
      </c>
      <c r="AT106" s="52">
        <f t="shared" si="168"/>
        <v>3.4708333333333328</v>
      </c>
      <c r="AU106" s="52">
        <f t="shared" si="168"/>
        <v>3.4708333333333328</v>
      </c>
      <c r="AV106" s="52">
        <f t="shared" si="168"/>
        <v>3.4708333333333328</v>
      </c>
      <c r="AW106" s="52">
        <f t="shared" si="168"/>
        <v>3.4708333333333328</v>
      </c>
      <c r="AX106" s="52">
        <f t="shared" si="168"/>
        <v>3.4708333333333328</v>
      </c>
      <c r="AY106" s="52">
        <f t="shared" si="168"/>
        <v>3.4708333333333328</v>
      </c>
      <c r="AZ106" s="52">
        <f t="shared" si="168"/>
        <v>3.4708333333333328</v>
      </c>
      <c r="BA106" s="52"/>
      <c r="BB106" s="52">
        <f t="shared" ref="BB106:BM106" si="169">BB100*BB101*BB103*BB105</f>
        <v>3.4708333333333328</v>
      </c>
      <c r="BC106" s="52">
        <f t="shared" si="169"/>
        <v>3.4708333333333328</v>
      </c>
      <c r="BD106" s="52">
        <f t="shared" si="169"/>
        <v>3.4708333333333328</v>
      </c>
      <c r="BE106" s="52">
        <f t="shared" si="169"/>
        <v>3.4708333333333328</v>
      </c>
      <c r="BF106" s="52">
        <f t="shared" si="169"/>
        <v>3.4708333333333328</v>
      </c>
      <c r="BG106" s="52">
        <f t="shared" si="169"/>
        <v>3.4708333333333328</v>
      </c>
      <c r="BH106" s="52">
        <f t="shared" si="169"/>
        <v>3.4708333333333328</v>
      </c>
      <c r="BI106" s="52">
        <f t="shared" si="169"/>
        <v>3.4708333333333328</v>
      </c>
      <c r="BJ106" s="52">
        <f t="shared" si="169"/>
        <v>3.4708333333333328</v>
      </c>
      <c r="BK106" s="52">
        <f t="shared" si="169"/>
        <v>3.4708333333333328</v>
      </c>
      <c r="BL106" s="52">
        <f t="shared" si="169"/>
        <v>3.4708333333333328</v>
      </c>
      <c r="BM106" s="52">
        <f t="shared" si="169"/>
        <v>3.4708333333333328</v>
      </c>
      <c r="BN106" s="52"/>
      <c r="BO106" s="52">
        <f t="shared" ref="BO106:BZ106" si="170">BO100*BO101*BO103*BO105</f>
        <v>2.9750000000000001</v>
      </c>
      <c r="BP106" s="52">
        <f t="shared" si="170"/>
        <v>2.9750000000000001</v>
      </c>
      <c r="BQ106" s="52">
        <f t="shared" si="170"/>
        <v>2.9750000000000001</v>
      </c>
      <c r="BR106" s="52">
        <f t="shared" si="170"/>
        <v>2.9750000000000001</v>
      </c>
      <c r="BS106" s="52">
        <f t="shared" si="170"/>
        <v>2.9750000000000001</v>
      </c>
      <c r="BT106" s="52">
        <f t="shared" si="170"/>
        <v>2.9750000000000001</v>
      </c>
      <c r="BU106" s="52">
        <f t="shared" si="170"/>
        <v>2.9750000000000001</v>
      </c>
      <c r="BV106" s="52">
        <f t="shared" si="170"/>
        <v>2.9750000000000001</v>
      </c>
      <c r="BW106" s="52">
        <f t="shared" si="170"/>
        <v>2.9750000000000001</v>
      </c>
      <c r="BX106" s="52">
        <f t="shared" si="170"/>
        <v>2.9750000000000001</v>
      </c>
      <c r="BY106" s="52">
        <f t="shared" si="170"/>
        <v>2.9750000000000001</v>
      </c>
      <c r="BZ106" s="52">
        <f t="shared" si="170"/>
        <v>2.9750000000000001</v>
      </c>
      <c r="CA106" s="52"/>
      <c r="CB106" s="52">
        <f t="shared" ref="CB106:CM106" si="171">CB100*CB101*CB103*CB105</f>
        <v>3.3468749999999994</v>
      </c>
      <c r="CC106" s="52">
        <f t="shared" si="171"/>
        <v>3.3468749999999994</v>
      </c>
      <c r="CD106" s="52">
        <f t="shared" si="171"/>
        <v>3.3468749999999994</v>
      </c>
      <c r="CE106" s="52">
        <f t="shared" si="171"/>
        <v>3.3468749999999994</v>
      </c>
      <c r="CF106" s="52">
        <f t="shared" si="171"/>
        <v>3.3468749999999994</v>
      </c>
      <c r="CG106" s="52">
        <f t="shared" si="171"/>
        <v>3.3468749999999994</v>
      </c>
      <c r="CH106" s="52">
        <f t="shared" si="171"/>
        <v>3.3468749999999994</v>
      </c>
      <c r="CI106" s="52">
        <f t="shared" si="171"/>
        <v>3.3468749999999994</v>
      </c>
      <c r="CJ106" s="52">
        <f t="shared" si="171"/>
        <v>3.3468749999999994</v>
      </c>
      <c r="CK106" s="52">
        <f t="shared" si="171"/>
        <v>3.3468749999999994</v>
      </c>
      <c r="CL106" s="52">
        <f t="shared" si="171"/>
        <v>3.3468749999999994</v>
      </c>
      <c r="CM106" s="52">
        <f t="shared" si="171"/>
        <v>3.3468749999999994</v>
      </c>
      <c r="CN106" s="52"/>
      <c r="CO106" s="52">
        <f t="shared" ref="CO106:CZ106" si="172">CO100*CO101*CO103*CO105</f>
        <v>3.7187499999999991</v>
      </c>
      <c r="CP106" s="52">
        <f t="shared" si="172"/>
        <v>3.7187499999999991</v>
      </c>
      <c r="CQ106" s="52">
        <f t="shared" si="172"/>
        <v>3.7187499999999991</v>
      </c>
      <c r="CR106" s="52">
        <f t="shared" si="172"/>
        <v>3.7187499999999991</v>
      </c>
      <c r="CS106" s="52">
        <f t="shared" si="172"/>
        <v>3.7187499999999991</v>
      </c>
      <c r="CT106" s="52">
        <f t="shared" si="172"/>
        <v>3.7187499999999991</v>
      </c>
      <c r="CU106" s="52">
        <f t="shared" si="172"/>
        <v>3.7187499999999991</v>
      </c>
      <c r="CV106" s="52">
        <f t="shared" si="172"/>
        <v>3.7187499999999991</v>
      </c>
      <c r="CW106" s="52">
        <f t="shared" si="172"/>
        <v>3.7187499999999991</v>
      </c>
      <c r="CX106" s="52">
        <f t="shared" si="172"/>
        <v>3.7187499999999991</v>
      </c>
      <c r="CY106" s="52">
        <f t="shared" si="172"/>
        <v>3.7187499999999991</v>
      </c>
      <c r="CZ106" s="52">
        <f t="shared" si="172"/>
        <v>3.7187499999999991</v>
      </c>
      <c r="DA106" s="52"/>
      <c r="DB106" s="52">
        <f t="shared" ref="DB106:DM106" si="173">DB100*DB101*DB103*DB105</f>
        <v>3.7187499999999991</v>
      </c>
      <c r="DC106" s="52">
        <f t="shared" si="173"/>
        <v>3.7187499999999991</v>
      </c>
      <c r="DD106" s="52">
        <f t="shared" si="173"/>
        <v>3.7187499999999991</v>
      </c>
      <c r="DE106" s="52">
        <f t="shared" si="173"/>
        <v>3.7187499999999991</v>
      </c>
      <c r="DF106" s="52">
        <f t="shared" si="173"/>
        <v>3.7187499999999991</v>
      </c>
      <c r="DG106" s="52">
        <f t="shared" si="173"/>
        <v>3.7187499999999991</v>
      </c>
      <c r="DH106" s="52">
        <f t="shared" si="173"/>
        <v>3.7187499999999991</v>
      </c>
      <c r="DI106" s="52">
        <f t="shared" si="173"/>
        <v>3.7187499999999991</v>
      </c>
      <c r="DJ106" s="52">
        <f t="shared" si="173"/>
        <v>3.7187499999999991</v>
      </c>
      <c r="DK106" s="52">
        <f t="shared" si="173"/>
        <v>3.7187499999999991</v>
      </c>
      <c r="DL106" s="52">
        <f t="shared" si="173"/>
        <v>3.7187499999999991</v>
      </c>
      <c r="DM106" s="52">
        <f t="shared" si="173"/>
        <v>3.7187499999999991</v>
      </c>
      <c r="DN106" s="52"/>
      <c r="DO106" s="52"/>
      <c r="DP106" s="52"/>
      <c r="DQ106" s="52"/>
      <c r="DS106" s="52"/>
      <c r="DT106" s="52"/>
      <c r="DU106" s="49">
        <f>SUM(AO106:AZ106)</f>
        <v>41.649999999999984</v>
      </c>
      <c r="DV106" s="52"/>
      <c r="DW106" s="49">
        <f>SUM(BB106:BM106)</f>
        <v>41.649999999999984</v>
      </c>
      <c r="DX106" s="52"/>
      <c r="DY106" s="49">
        <f>SUM(BO106:BZ106)</f>
        <v>35.70000000000001</v>
      </c>
      <c r="DZ106" s="52"/>
      <c r="EA106" s="49">
        <f>SUM(CB106:CM106)</f>
        <v>40.162499999999994</v>
      </c>
      <c r="EB106" s="52"/>
      <c r="EC106" s="49">
        <f>SUM(CO106:CZ106)</f>
        <v>44.624999999999993</v>
      </c>
      <c r="ED106" s="52"/>
      <c r="EE106" s="49">
        <f>SUM(DB106:DM106)</f>
        <v>44.624999999999993</v>
      </c>
      <c r="EF106" s="52"/>
      <c r="EH106" s="52"/>
      <c r="EI106" s="52"/>
      <c r="EJ106" s="52"/>
      <c r="EK106" s="52"/>
      <c r="EL106" s="52"/>
      <c r="EM106" s="52"/>
      <c r="EN106" s="52"/>
      <c r="EO106" s="52"/>
      <c r="EP106" s="52"/>
      <c r="EQ106" s="52"/>
      <c r="ER106" s="52"/>
      <c r="ES106" s="52"/>
      <c r="ET106" s="52"/>
    </row>
    <row r="107" spans="1:150" s="53" customFormat="1" ht="14.85" hidden="1" customHeight="1" outlineLevel="1">
      <c r="A107" s="6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  <c r="DI107" s="52"/>
      <c r="DJ107" s="52"/>
      <c r="DK107" s="52"/>
      <c r="DL107" s="52"/>
      <c r="DM107" s="52"/>
      <c r="DN107" s="52"/>
      <c r="DO107" s="52"/>
      <c r="DP107" s="52"/>
      <c r="DQ107" s="52"/>
      <c r="DS107" s="52"/>
      <c r="DT107" s="52"/>
      <c r="DU107" s="52"/>
      <c r="DV107" s="52"/>
      <c r="DW107" s="52"/>
      <c r="DX107" s="52"/>
      <c r="DY107" s="52"/>
      <c r="DZ107" s="52"/>
      <c r="EA107" s="52"/>
      <c r="EB107" s="52"/>
      <c r="EC107" s="52"/>
      <c r="ED107" s="52"/>
      <c r="EE107" s="52"/>
      <c r="EF107" s="52"/>
      <c r="EH107" s="52"/>
      <c r="EI107" s="52"/>
      <c r="EJ107" s="52"/>
      <c r="EK107" s="52"/>
      <c r="EL107" s="52"/>
      <c r="EM107" s="52"/>
      <c r="EN107" s="52"/>
      <c r="EO107" s="52"/>
      <c r="EP107" s="52"/>
      <c r="EQ107" s="52"/>
      <c r="ER107" s="52"/>
      <c r="ES107" s="52"/>
      <c r="ET107" s="52"/>
    </row>
    <row r="108" spans="1:150" ht="14.85" hidden="1" customHeight="1" outlineLevel="1">
      <c r="A108" s="62" t="s">
        <v>82</v>
      </c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/>
      <c r="CL108" s="65"/>
      <c r="CM108" s="65"/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/>
      <c r="DJ108" s="65"/>
      <c r="DK108" s="65"/>
      <c r="DL108" s="65"/>
      <c r="DM108" s="65"/>
      <c r="DN108" s="65"/>
    </row>
    <row r="109" spans="1:150" s="56" customFormat="1" ht="14.85" hidden="1" customHeight="1" outlineLevel="1">
      <c r="A109" s="66" t="s">
        <v>83</v>
      </c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64">
        <f>(AO106*15%)+DS109</f>
        <v>7.5206249999999999</v>
      </c>
      <c r="AP109" s="64">
        <f t="shared" ref="AP109:AZ109" si="174">(AP106*15%)+AO109</f>
        <v>8.0412499999999998</v>
      </c>
      <c r="AQ109" s="64">
        <f t="shared" si="174"/>
        <v>8.5618750000000006</v>
      </c>
      <c r="AR109" s="64">
        <f t="shared" si="174"/>
        <v>9.0824999999999996</v>
      </c>
      <c r="AS109" s="64">
        <f t="shared" si="174"/>
        <v>9.6031249999999986</v>
      </c>
      <c r="AT109" s="64">
        <f t="shared" si="174"/>
        <v>10.123749999999998</v>
      </c>
      <c r="AU109" s="64">
        <f t="shared" si="174"/>
        <v>10.644374999999997</v>
      </c>
      <c r="AV109" s="64">
        <f t="shared" si="174"/>
        <v>11.164999999999996</v>
      </c>
      <c r="AW109" s="64">
        <f t="shared" si="174"/>
        <v>11.685624999999995</v>
      </c>
      <c r="AX109" s="64">
        <f t="shared" si="174"/>
        <v>12.206249999999994</v>
      </c>
      <c r="AY109" s="64">
        <f t="shared" si="174"/>
        <v>12.726874999999993</v>
      </c>
      <c r="AZ109" s="64">
        <f t="shared" si="174"/>
        <v>13.247499999999992</v>
      </c>
      <c r="BA109" s="64"/>
      <c r="BB109" s="64">
        <f>(BB106*15%)+AZ109</f>
        <v>13.768124999999991</v>
      </c>
      <c r="BC109" s="64">
        <f t="shared" ref="BC109:BE109" si="175">(BC106*15%)+BB109</f>
        <v>14.28874999999999</v>
      </c>
      <c r="BD109" s="64">
        <f t="shared" si="175"/>
        <v>14.809374999999989</v>
      </c>
      <c r="BE109" s="64">
        <f t="shared" si="175"/>
        <v>15.329999999999988</v>
      </c>
      <c r="BF109" s="64">
        <f>(BF106*15%)+BE109</f>
        <v>15.850624999999987</v>
      </c>
      <c r="BG109" s="64">
        <f t="shared" ref="BG109:BM109" si="176">(BG106*15%)+BF109</f>
        <v>16.371249999999986</v>
      </c>
      <c r="BH109" s="64">
        <f t="shared" si="176"/>
        <v>16.891874999999985</v>
      </c>
      <c r="BI109" s="64">
        <f t="shared" si="176"/>
        <v>17.412499999999984</v>
      </c>
      <c r="BJ109" s="64">
        <f t="shared" si="176"/>
        <v>17.933124999999983</v>
      </c>
      <c r="BK109" s="64">
        <f t="shared" si="176"/>
        <v>18.453749999999982</v>
      </c>
      <c r="BL109" s="64">
        <f t="shared" si="176"/>
        <v>18.974374999999981</v>
      </c>
      <c r="BM109" s="64">
        <f t="shared" si="176"/>
        <v>19.49499999999998</v>
      </c>
      <c r="BN109" s="64"/>
      <c r="BO109" s="64">
        <f t="shared" ref="BO109" si="177">(BO106*15%)+BM109</f>
        <v>19.941249999999979</v>
      </c>
      <c r="BP109" s="64">
        <f t="shared" ref="BP109:BZ109" si="178">(BP106*15%)+BO109</f>
        <v>20.387499999999978</v>
      </c>
      <c r="BQ109" s="64">
        <f t="shared" si="178"/>
        <v>20.833749999999977</v>
      </c>
      <c r="BR109" s="64">
        <f t="shared" si="178"/>
        <v>21.279999999999976</v>
      </c>
      <c r="BS109" s="64">
        <f t="shared" si="178"/>
        <v>21.726249999999975</v>
      </c>
      <c r="BT109" s="64">
        <f t="shared" si="178"/>
        <v>22.172499999999975</v>
      </c>
      <c r="BU109" s="64">
        <f t="shared" si="178"/>
        <v>22.618749999999974</v>
      </c>
      <c r="BV109" s="64">
        <f t="shared" si="178"/>
        <v>23.064999999999973</v>
      </c>
      <c r="BW109" s="64">
        <f t="shared" si="178"/>
        <v>23.511249999999972</v>
      </c>
      <c r="BX109" s="64">
        <f t="shared" si="178"/>
        <v>23.957499999999971</v>
      </c>
      <c r="BY109" s="64">
        <f t="shared" si="178"/>
        <v>24.40374999999997</v>
      </c>
      <c r="BZ109" s="64">
        <f t="shared" si="178"/>
        <v>24.849999999999969</v>
      </c>
      <c r="CA109" s="64"/>
      <c r="CB109" s="64">
        <f t="shared" ref="CB109" si="179">(CB106*15%)+BZ109</f>
        <v>25.352031249999968</v>
      </c>
      <c r="CC109" s="64">
        <f t="shared" ref="CC109:CM109" si="180">(CC106*15%)+CB109</f>
        <v>25.854062499999969</v>
      </c>
      <c r="CD109" s="64">
        <f t="shared" si="180"/>
        <v>26.356093749999971</v>
      </c>
      <c r="CE109" s="64">
        <f t="shared" si="180"/>
        <v>26.858124999999973</v>
      </c>
      <c r="CF109" s="64">
        <f t="shared" si="180"/>
        <v>27.360156249999974</v>
      </c>
      <c r="CG109" s="64">
        <f t="shared" si="180"/>
        <v>27.862187499999976</v>
      </c>
      <c r="CH109" s="64">
        <f t="shared" si="180"/>
        <v>28.364218749999978</v>
      </c>
      <c r="CI109" s="64">
        <f t="shared" si="180"/>
        <v>28.86624999999998</v>
      </c>
      <c r="CJ109" s="64">
        <f t="shared" si="180"/>
        <v>29.368281249999981</v>
      </c>
      <c r="CK109" s="64">
        <f t="shared" si="180"/>
        <v>29.870312499999983</v>
      </c>
      <c r="CL109" s="64">
        <f t="shared" si="180"/>
        <v>30.372343749999985</v>
      </c>
      <c r="CM109" s="64">
        <f t="shared" si="180"/>
        <v>30.874374999999986</v>
      </c>
      <c r="CN109" s="64"/>
      <c r="CO109" s="64">
        <f t="shared" ref="CO109" si="181">(CO106*15%)+CM109</f>
        <v>31.432187499999987</v>
      </c>
      <c r="CP109" s="64">
        <f t="shared" ref="CP109:CZ109" si="182">(CP106*15%)+CO109</f>
        <v>31.989999999999988</v>
      </c>
      <c r="CQ109" s="64">
        <f t="shared" si="182"/>
        <v>32.547812499999985</v>
      </c>
      <c r="CR109" s="64">
        <f t="shared" si="182"/>
        <v>33.105624999999982</v>
      </c>
      <c r="CS109" s="64">
        <f t="shared" si="182"/>
        <v>33.663437499999979</v>
      </c>
      <c r="CT109" s="64">
        <f t="shared" si="182"/>
        <v>34.221249999999976</v>
      </c>
      <c r="CU109" s="64">
        <f t="shared" si="182"/>
        <v>34.779062499999974</v>
      </c>
      <c r="CV109" s="64">
        <f t="shared" si="182"/>
        <v>35.336874999999971</v>
      </c>
      <c r="CW109" s="64">
        <f t="shared" si="182"/>
        <v>35.894687499999968</v>
      </c>
      <c r="CX109" s="64">
        <f t="shared" si="182"/>
        <v>36.452499999999965</v>
      </c>
      <c r="CY109" s="64">
        <f t="shared" si="182"/>
        <v>37.010312499999962</v>
      </c>
      <c r="CZ109" s="64">
        <f t="shared" si="182"/>
        <v>37.568124999999959</v>
      </c>
      <c r="DA109" s="64"/>
      <c r="DB109" s="64">
        <f t="shared" ref="DB109" si="183">(DB106*15%)+CZ109</f>
        <v>38.125937499999957</v>
      </c>
      <c r="DC109" s="64">
        <f t="shared" ref="DC109:DM109" si="184">(DC106*15%)+DB109</f>
        <v>38.683749999999954</v>
      </c>
      <c r="DD109" s="64">
        <f t="shared" si="184"/>
        <v>39.241562499999951</v>
      </c>
      <c r="DE109" s="64">
        <f t="shared" si="184"/>
        <v>39.799374999999948</v>
      </c>
      <c r="DF109" s="64">
        <f t="shared" si="184"/>
        <v>40.357187499999945</v>
      </c>
      <c r="DG109" s="64">
        <f t="shared" si="184"/>
        <v>40.914999999999942</v>
      </c>
      <c r="DH109" s="64">
        <f t="shared" si="184"/>
        <v>41.472812499999939</v>
      </c>
      <c r="DI109" s="64">
        <f t="shared" si="184"/>
        <v>42.030624999999937</v>
      </c>
      <c r="DJ109" s="64">
        <f t="shared" si="184"/>
        <v>42.588437499999934</v>
      </c>
      <c r="DK109" s="64">
        <f t="shared" si="184"/>
        <v>43.146249999999931</v>
      </c>
      <c r="DL109" s="64">
        <f t="shared" si="184"/>
        <v>43.704062499999928</v>
      </c>
      <c r="DM109" s="64">
        <f t="shared" si="184"/>
        <v>44.261874999999925</v>
      </c>
      <c r="DN109" s="64"/>
      <c r="DO109" s="49"/>
      <c r="DP109" s="49"/>
      <c r="DQ109" s="49"/>
      <c r="DS109" s="49">
        <v>7</v>
      </c>
      <c r="DT109" s="49"/>
      <c r="DU109" s="49">
        <f>+AZ109</f>
        <v>13.247499999999992</v>
      </c>
      <c r="DV109" s="49"/>
      <c r="DW109" s="49">
        <f>+BO109</f>
        <v>19.941249999999979</v>
      </c>
      <c r="DX109" s="49"/>
      <c r="DY109" s="49">
        <f>+BZ109</f>
        <v>24.849999999999969</v>
      </c>
      <c r="DZ109" s="49"/>
      <c r="EA109" s="49">
        <f>+CM109</f>
        <v>30.874374999999986</v>
      </c>
      <c r="EB109" s="49"/>
      <c r="EC109" s="49">
        <f>+CZ109</f>
        <v>37.568124999999959</v>
      </c>
      <c r="ED109" s="52"/>
      <c r="EE109" s="49">
        <f>+DM109</f>
        <v>44.261874999999925</v>
      </c>
      <c r="EF109" s="49"/>
      <c r="EH109" s="49"/>
      <c r="EI109" s="49"/>
      <c r="EJ109" s="49"/>
      <c r="EK109" s="49"/>
      <c r="EL109" s="49"/>
      <c r="EM109" s="49"/>
      <c r="EN109" s="49"/>
      <c r="EO109" s="49"/>
      <c r="EP109" s="49"/>
      <c r="EQ109" s="49"/>
      <c r="ER109" s="49"/>
      <c r="ES109" s="49"/>
      <c r="ET109" s="49"/>
    </row>
    <row r="110" spans="1:150" s="56" customFormat="1" ht="14.85" hidden="1" customHeight="1" outlineLevel="1">
      <c r="A110" s="60" t="s">
        <v>68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>
        <v>12</v>
      </c>
      <c r="AP110" s="47">
        <v>12</v>
      </c>
      <c r="AQ110" s="47">
        <v>12</v>
      </c>
      <c r="AR110" s="47">
        <v>12</v>
      </c>
      <c r="AS110" s="47">
        <v>12</v>
      </c>
      <c r="AT110" s="47">
        <v>12</v>
      </c>
      <c r="AU110" s="47">
        <v>12</v>
      </c>
      <c r="AV110" s="47">
        <v>12</v>
      </c>
      <c r="AW110" s="47">
        <v>12</v>
      </c>
      <c r="AX110" s="47">
        <v>12</v>
      </c>
      <c r="AY110" s="47">
        <v>12</v>
      </c>
      <c r="AZ110" s="47">
        <v>12</v>
      </c>
      <c r="BA110" s="47"/>
      <c r="BB110" s="47">
        <v>12</v>
      </c>
      <c r="BC110" s="47">
        <v>12</v>
      </c>
      <c r="BD110" s="47">
        <v>12</v>
      </c>
      <c r="BE110" s="47">
        <v>12</v>
      </c>
      <c r="BF110" s="47">
        <v>12</v>
      </c>
      <c r="BG110" s="47">
        <v>12</v>
      </c>
      <c r="BH110" s="47">
        <v>12</v>
      </c>
      <c r="BI110" s="47">
        <v>12</v>
      </c>
      <c r="BJ110" s="47">
        <v>12</v>
      </c>
      <c r="BK110" s="47">
        <v>12</v>
      </c>
      <c r="BL110" s="47">
        <v>12</v>
      </c>
      <c r="BM110" s="47">
        <v>12</v>
      </c>
      <c r="BN110" s="47"/>
      <c r="BO110" s="47">
        <v>12</v>
      </c>
      <c r="BP110" s="47">
        <v>12</v>
      </c>
      <c r="BQ110" s="47">
        <v>12</v>
      </c>
      <c r="BR110" s="47">
        <v>12</v>
      </c>
      <c r="BS110" s="47">
        <v>12</v>
      </c>
      <c r="BT110" s="47">
        <v>12</v>
      </c>
      <c r="BU110" s="47">
        <v>12</v>
      </c>
      <c r="BV110" s="47">
        <v>12</v>
      </c>
      <c r="BW110" s="47">
        <v>12</v>
      </c>
      <c r="BX110" s="47">
        <v>12</v>
      </c>
      <c r="BY110" s="47">
        <v>12</v>
      </c>
      <c r="BZ110" s="47">
        <v>12</v>
      </c>
      <c r="CA110" s="47"/>
      <c r="CB110" s="47">
        <v>12</v>
      </c>
      <c r="CC110" s="47">
        <v>12</v>
      </c>
      <c r="CD110" s="47">
        <v>12</v>
      </c>
      <c r="CE110" s="47">
        <v>12</v>
      </c>
      <c r="CF110" s="47">
        <v>12</v>
      </c>
      <c r="CG110" s="47">
        <v>12</v>
      </c>
      <c r="CH110" s="47">
        <v>12</v>
      </c>
      <c r="CI110" s="47">
        <v>12</v>
      </c>
      <c r="CJ110" s="47">
        <v>12</v>
      </c>
      <c r="CK110" s="47">
        <v>12</v>
      </c>
      <c r="CL110" s="47">
        <v>12</v>
      </c>
      <c r="CM110" s="47">
        <v>12</v>
      </c>
      <c r="CN110" s="47"/>
      <c r="CO110" s="47">
        <v>12</v>
      </c>
      <c r="CP110" s="47">
        <v>12</v>
      </c>
      <c r="CQ110" s="47">
        <v>12</v>
      </c>
      <c r="CR110" s="47">
        <v>12</v>
      </c>
      <c r="CS110" s="47">
        <v>12</v>
      </c>
      <c r="CT110" s="47">
        <v>12</v>
      </c>
      <c r="CU110" s="47">
        <v>12</v>
      </c>
      <c r="CV110" s="47">
        <v>12</v>
      </c>
      <c r="CW110" s="47">
        <v>12</v>
      </c>
      <c r="CX110" s="47">
        <v>12</v>
      </c>
      <c r="CY110" s="47">
        <v>12</v>
      </c>
      <c r="CZ110" s="47">
        <v>12</v>
      </c>
      <c r="DA110" s="47"/>
      <c r="DB110" s="47">
        <v>12</v>
      </c>
      <c r="DC110" s="47">
        <v>12</v>
      </c>
      <c r="DD110" s="47">
        <v>12</v>
      </c>
      <c r="DE110" s="47">
        <v>12</v>
      </c>
      <c r="DF110" s="47">
        <v>12</v>
      </c>
      <c r="DG110" s="47">
        <v>12</v>
      </c>
      <c r="DH110" s="47">
        <v>12</v>
      </c>
      <c r="DI110" s="47">
        <v>12</v>
      </c>
      <c r="DJ110" s="47">
        <v>12</v>
      </c>
      <c r="DK110" s="47">
        <v>12</v>
      </c>
      <c r="DL110" s="47">
        <v>12</v>
      </c>
      <c r="DM110" s="47">
        <v>12</v>
      </c>
      <c r="DN110" s="47"/>
      <c r="DO110" s="49"/>
      <c r="DP110" s="49"/>
      <c r="DQ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H110" s="49"/>
      <c r="EI110" s="49"/>
      <c r="EJ110" s="49"/>
      <c r="EK110" s="49"/>
      <c r="EL110" s="49"/>
      <c r="EM110" s="49"/>
      <c r="EN110" s="49"/>
      <c r="EO110" s="49"/>
      <c r="EP110" s="49"/>
      <c r="EQ110" s="49"/>
      <c r="ER110" s="49"/>
      <c r="ES110" s="49"/>
      <c r="ET110" s="49"/>
    </row>
    <row r="111" spans="1:150" s="56" customFormat="1" ht="14.85" hidden="1" customHeight="1" outlineLevel="1">
      <c r="A111" s="66" t="s">
        <v>84</v>
      </c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9">
        <f>AO109*AO110*AO99*AO98/1000</f>
        <v>108.297</v>
      </c>
      <c r="AP111" s="49">
        <f t="shared" ref="AP111:AZ111" si="185">AP109*AP110*AP99*AP98/1000</f>
        <v>115.79400000000001</v>
      </c>
      <c r="AQ111" s="49">
        <f t="shared" si="185"/>
        <v>123.291</v>
      </c>
      <c r="AR111" s="49">
        <f t="shared" si="185"/>
        <v>130.78800000000001</v>
      </c>
      <c r="AS111" s="49">
        <f t="shared" si="185"/>
        <v>138.28499999999997</v>
      </c>
      <c r="AT111" s="49">
        <f t="shared" si="185"/>
        <v>145.78199999999998</v>
      </c>
      <c r="AU111" s="49">
        <f t="shared" si="185"/>
        <v>153.27899999999994</v>
      </c>
      <c r="AV111" s="49">
        <f t="shared" si="185"/>
        <v>160.77599999999995</v>
      </c>
      <c r="AW111" s="49">
        <f t="shared" si="185"/>
        <v>168.27299999999991</v>
      </c>
      <c r="AX111" s="49">
        <f t="shared" si="185"/>
        <v>175.7699999999999</v>
      </c>
      <c r="AY111" s="49">
        <f t="shared" si="185"/>
        <v>183.26699999999988</v>
      </c>
      <c r="AZ111" s="49">
        <f t="shared" si="185"/>
        <v>190.76399999999992</v>
      </c>
      <c r="BA111" s="49"/>
      <c r="BB111" s="49">
        <f t="shared" ref="BB111:BM111" si="186">BB109*BB110*BB99*BB98/1000</f>
        <v>198.26099999999988</v>
      </c>
      <c r="BC111" s="49">
        <f t="shared" si="186"/>
        <v>205.75799999999987</v>
      </c>
      <c r="BD111" s="49">
        <f t="shared" si="186"/>
        <v>213.25499999999985</v>
      </c>
      <c r="BE111" s="49">
        <f t="shared" si="186"/>
        <v>220.75199999999984</v>
      </c>
      <c r="BF111" s="49">
        <f t="shared" si="186"/>
        <v>228.2489999999998</v>
      </c>
      <c r="BG111" s="49">
        <f t="shared" si="186"/>
        <v>235.74599999999975</v>
      </c>
      <c r="BH111" s="49">
        <f t="shared" si="186"/>
        <v>243.24299999999977</v>
      </c>
      <c r="BI111" s="49">
        <f t="shared" si="186"/>
        <v>250.73999999999975</v>
      </c>
      <c r="BJ111" s="49">
        <f t="shared" si="186"/>
        <v>258.23699999999974</v>
      </c>
      <c r="BK111" s="49">
        <f t="shared" si="186"/>
        <v>265.7339999999997</v>
      </c>
      <c r="BL111" s="49">
        <f t="shared" si="186"/>
        <v>273.23099999999971</v>
      </c>
      <c r="BM111" s="49">
        <f t="shared" si="186"/>
        <v>280.72799999999978</v>
      </c>
      <c r="BN111" s="49"/>
      <c r="BO111" s="49">
        <f t="shared" ref="BO111:BZ111" si="187">BO109*BO110*BO99*BO98/1000</f>
        <v>287.15399999999971</v>
      </c>
      <c r="BP111" s="49">
        <f t="shared" si="187"/>
        <v>293.5799999999997</v>
      </c>
      <c r="BQ111" s="49">
        <f t="shared" si="187"/>
        <v>300.00599999999963</v>
      </c>
      <c r="BR111" s="49">
        <f t="shared" si="187"/>
        <v>306.43199999999968</v>
      </c>
      <c r="BS111" s="49">
        <f t="shared" si="187"/>
        <v>312.85799999999966</v>
      </c>
      <c r="BT111" s="49">
        <f t="shared" si="187"/>
        <v>319.28399999999965</v>
      </c>
      <c r="BU111" s="49">
        <f t="shared" si="187"/>
        <v>325.70999999999958</v>
      </c>
      <c r="BV111" s="49">
        <f t="shared" si="187"/>
        <v>332.13599999999963</v>
      </c>
      <c r="BW111" s="49">
        <f t="shared" si="187"/>
        <v>338.56199999999961</v>
      </c>
      <c r="BX111" s="49">
        <f t="shared" si="187"/>
        <v>344.9879999999996</v>
      </c>
      <c r="BY111" s="49">
        <f t="shared" si="187"/>
        <v>351.41399999999959</v>
      </c>
      <c r="BZ111" s="49">
        <f t="shared" si="187"/>
        <v>357.83999999999952</v>
      </c>
      <c r="CA111" s="49"/>
      <c r="CB111" s="49">
        <f t="shared" ref="CB111:CZ111" si="188">CB109*CB110*CB99*CB98/1000</f>
        <v>365.06924999999956</v>
      </c>
      <c r="CC111" s="49">
        <f t="shared" si="188"/>
        <v>372.29849999999954</v>
      </c>
      <c r="CD111" s="49">
        <f t="shared" si="188"/>
        <v>379.52774999999957</v>
      </c>
      <c r="CE111" s="49">
        <f t="shared" si="188"/>
        <v>386.75699999999961</v>
      </c>
      <c r="CF111" s="49">
        <f t="shared" si="188"/>
        <v>393.98624999999964</v>
      </c>
      <c r="CG111" s="49">
        <f t="shared" si="188"/>
        <v>401.21549999999968</v>
      </c>
      <c r="CH111" s="49">
        <f t="shared" si="188"/>
        <v>408.44474999999971</v>
      </c>
      <c r="CI111" s="49">
        <f t="shared" si="188"/>
        <v>415.67399999999969</v>
      </c>
      <c r="CJ111" s="49">
        <f t="shared" si="188"/>
        <v>422.90324999999979</v>
      </c>
      <c r="CK111" s="49">
        <f t="shared" si="188"/>
        <v>430.13249999999977</v>
      </c>
      <c r="CL111" s="49">
        <f t="shared" si="188"/>
        <v>437.3617499999998</v>
      </c>
      <c r="CM111" s="49">
        <f t="shared" si="188"/>
        <v>444.59099999999978</v>
      </c>
      <c r="CN111" s="49"/>
      <c r="CO111" s="49">
        <f t="shared" si="188"/>
        <v>452.62349999999981</v>
      </c>
      <c r="CP111" s="49">
        <f t="shared" si="188"/>
        <v>460.65599999999984</v>
      </c>
      <c r="CQ111" s="49">
        <f t="shared" si="188"/>
        <v>468.68849999999975</v>
      </c>
      <c r="CR111" s="49">
        <f t="shared" si="188"/>
        <v>476.72099999999978</v>
      </c>
      <c r="CS111" s="49">
        <f t="shared" si="188"/>
        <v>484.75349999999969</v>
      </c>
      <c r="CT111" s="49">
        <f t="shared" si="188"/>
        <v>492.78599999999972</v>
      </c>
      <c r="CU111" s="49">
        <f t="shared" si="188"/>
        <v>500.81849999999963</v>
      </c>
      <c r="CV111" s="49">
        <f t="shared" si="188"/>
        <v>508.85099999999966</v>
      </c>
      <c r="CW111" s="49">
        <f t="shared" si="188"/>
        <v>516.88349999999946</v>
      </c>
      <c r="CX111" s="49">
        <f t="shared" si="188"/>
        <v>524.91599999999949</v>
      </c>
      <c r="CY111" s="49">
        <f t="shared" si="188"/>
        <v>532.9484999999994</v>
      </c>
      <c r="CZ111" s="49">
        <f t="shared" si="188"/>
        <v>540.98099999999954</v>
      </c>
      <c r="DA111" s="49"/>
      <c r="DB111" s="49">
        <f t="shared" ref="DB111:DM111" si="189">DB109*DB110*DB99*DB98/1000</f>
        <v>549.01349999999934</v>
      </c>
      <c r="DC111" s="49">
        <f t="shared" si="189"/>
        <v>557.04599999999925</v>
      </c>
      <c r="DD111" s="49">
        <f t="shared" si="189"/>
        <v>565.07849999999928</v>
      </c>
      <c r="DE111" s="49">
        <f t="shared" si="189"/>
        <v>573.11099999999931</v>
      </c>
      <c r="DF111" s="49">
        <f t="shared" si="189"/>
        <v>581.14349999999922</v>
      </c>
      <c r="DG111" s="49">
        <f t="shared" si="189"/>
        <v>589.17599999999914</v>
      </c>
      <c r="DH111" s="49">
        <f t="shared" si="189"/>
        <v>597.20849999999905</v>
      </c>
      <c r="DI111" s="49">
        <f t="shared" si="189"/>
        <v>605.24099999999908</v>
      </c>
      <c r="DJ111" s="49">
        <f t="shared" si="189"/>
        <v>613.2734999999991</v>
      </c>
      <c r="DK111" s="49">
        <f t="shared" si="189"/>
        <v>621.30599999999902</v>
      </c>
      <c r="DL111" s="49">
        <f t="shared" si="189"/>
        <v>629.33849999999882</v>
      </c>
      <c r="DM111" s="49">
        <f t="shared" si="189"/>
        <v>637.37099999999896</v>
      </c>
      <c r="DN111" s="49"/>
      <c r="DO111" s="49"/>
      <c r="DP111" s="49"/>
      <c r="DQ111" s="49"/>
      <c r="DS111" s="49"/>
      <c r="DT111" s="49"/>
      <c r="DU111" s="49">
        <f>SUM(AO111:AZ111)</f>
        <v>1794.3659999999995</v>
      </c>
      <c r="DV111" s="49"/>
      <c r="DW111" s="49">
        <f>SUM(BB111:BM111)</f>
        <v>2873.933999999997</v>
      </c>
      <c r="DX111" s="49"/>
      <c r="DY111" s="49">
        <f>SUM(BO111:BZ111)</f>
        <v>3869.9639999999958</v>
      </c>
      <c r="DZ111" s="49"/>
      <c r="EA111" s="49">
        <f>SUM(CB111:CM111)</f>
        <v>4857.9614999999958</v>
      </c>
      <c r="EB111" s="49"/>
      <c r="EC111" s="49">
        <f>SUM(CO111:CZ111)</f>
        <v>5961.6269999999959</v>
      </c>
      <c r="ED111" s="52"/>
      <c r="EE111" s="49">
        <f>SUM(DB111:DM111)</f>
        <v>7118.3069999999898</v>
      </c>
      <c r="EF111" s="49"/>
      <c r="EH111" s="49"/>
      <c r="EI111" s="49"/>
      <c r="EJ111" s="49"/>
      <c r="EK111" s="49"/>
      <c r="EL111" s="49"/>
      <c r="EM111" s="49"/>
      <c r="EN111" s="49"/>
      <c r="EO111" s="49"/>
      <c r="EP111" s="49"/>
      <c r="EQ111" s="49"/>
      <c r="ER111" s="49"/>
      <c r="ES111" s="49"/>
      <c r="ET111" s="49"/>
    </row>
    <row r="112" spans="1:150" s="56" customFormat="1" ht="14.85" hidden="1" customHeight="1" outlineLevel="1">
      <c r="A112" s="66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52"/>
      <c r="EE112" s="49"/>
      <c r="EF112" s="49"/>
      <c r="EH112" s="49"/>
      <c r="EI112" s="49"/>
      <c r="EJ112" s="49"/>
      <c r="EK112" s="49"/>
      <c r="EL112" s="49"/>
      <c r="EM112" s="49"/>
      <c r="EN112" s="49"/>
      <c r="EO112" s="49"/>
      <c r="EP112" s="49"/>
      <c r="EQ112" s="49"/>
      <c r="ER112" s="49"/>
      <c r="ES112" s="49"/>
      <c r="ET112" s="49"/>
    </row>
    <row r="113" spans="1:137" ht="14.85" hidden="1" customHeight="1" outlineLevel="1">
      <c r="A113" s="62" t="s">
        <v>85</v>
      </c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69"/>
      <c r="CA113" s="69"/>
      <c r="CB113" s="69"/>
      <c r="CC113" s="69"/>
      <c r="CD113" s="69"/>
      <c r="CE113" s="69"/>
      <c r="CF113" s="69"/>
      <c r="CG113" s="69"/>
      <c r="CH113" s="69"/>
      <c r="CI113" s="69"/>
      <c r="CJ113" s="69"/>
      <c r="CK113" s="69"/>
      <c r="CL113" s="69"/>
      <c r="CM113" s="69"/>
      <c r="CN113" s="69"/>
      <c r="CO113" s="69"/>
      <c r="CP113" s="69"/>
      <c r="CQ113" s="69"/>
      <c r="CR113" s="69"/>
      <c r="CS113" s="69"/>
      <c r="CT113" s="69"/>
      <c r="CU113" s="69"/>
      <c r="CV113" s="69"/>
      <c r="CW113" s="69"/>
      <c r="CX113" s="69"/>
      <c r="CY113" s="69"/>
      <c r="CZ113" s="69"/>
      <c r="DA113" s="69"/>
      <c r="DB113" s="69"/>
      <c r="DC113" s="69"/>
      <c r="DD113" s="69"/>
      <c r="DE113" s="69"/>
      <c r="DF113" s="69"/>
      <c r="DG113" s="69"/>
      <c r="DH113" s="69"/>
      <c r="DI113" s="69"/>
      <c r="DJ113" s="69"/>
      <c r="DK113" s="69"/>
      <c r="DL113" s="69"/>
      <c r="DM113" s="69"/>
      <c r="DN113" s="69"/>
    </row>
    <row r="114" spans="1:137" ht="14.85" hidden="1" customHeight="1" outlineLevel="1">
      <c r="A114" s="66" t="s">
        <v>86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69">
        <f>AO106*85%</f>
        <v>2.9502083333333329</v>
      </c>
      <c r="AP114" s="69">
        <f t="shared" ref="AP114:AZ114" si="190">AP106*85%</f>
        <v>2.9502083333333329</v>
      </c>
      <c r="AQ114" s="69">
        <f t="shared" si="190"/>
        <v>2.9502083333333329</v>
      </c>
      <c r="AR114" s="69">
        <f t="shared" si="190"/>
        <v>2.9502083333333329</v>
      </c>
      <c r="AS114" s="69">
        <f t="shared" si="190"/>
        <v>2.9502083333333329</v>
      </c>
      <c r="AT114" s="69">
        <f t="shared" si="190"/>
        <v>2.9502083333333329</v>
      </c>
      <c r="AU114" s="69">
        <f t="shared" si="190"/>
        <v>2.9502083333333329</v>
      </c>
      <c r="AV114" s="69">
        <f t="shared" si="190"/>
        <v>2.9502083333333329</v>
      </c>
      <c r="AW114" s="69">
        <f t="shared" si="190"/>
        <v>2.9502083333333329</v>
      </c>
      <c r="AX114" s="69">
        <f t="shared" si="190"/>
        <v>2.9502083333333329</v>
      </c>
      <c r="AY114" s="69">
        <f t="shared" si="190"/>
        <v>2.9502083333333329</v>
      </c>
      <c r="AZ114" s="69">
        <f t="shared" si="190"/>
        <v>2.9502083333333329</v>
      </c>
      <c r="BA114" s="69"/>
      <c r="BB114" s="69">
        <f>BB106*85%</f>
        <v>2.9502083333333329</v>
      </c>
      <c r="BC114" s="69">
        <f t="shared" ref="BC114:BM114" si="191">BC106*85%</f>
        <v>2.9502083333333329</v>
      </c>
      <c r="BD114" s="69">
        <f t="shared" si="191"/>
        <v>2.9502083333333329</v>
      </c>
      <c r="BE114" s="69">
        <f t="shared" si="191"/>
        <v>2.9502083333333329</v>
      </c>
      <c r="BF114" s="69">
        <f t="shared" si="191"/>
        <v>2.9502083333333329</v>
      </c>
      <c r="BG114" s="69">
        <f t="shared" si="191"/>
        <v>2.9502083333333329</v>
      </c>
      <c r="BH114" s="69">
        <f t="shared" si="191"/>
        <v>2.9502083333333329</v>
      </c>
      <c r="BI114" s="69">
        <f t="shared" si="191"/>
        <v>2.9502083333333329</v>
      </c>
      <c r="BJ114" s="69">
        <f t="shared" si="191"/>
        <v>2.9502083333333329</v>
      </c>
      <c r="BK114" s="69">
        <f t="shared" si="191"/>
        <v>2.9502083333333329</v>
      </c>
      <c r="BL114" s="69">
        <f t="shared" si="191"/>
        <v>2.9502083333333329</v>
      </c>
      <c r="BM114" s="69">
        <f t="shared" si="191"/>
        <v>2.9502083333333329</v>
      </c>
      <c r="BN114" s="69"/>
      <c r="BO114" s="69">
        <f t="shared" ref="BO114:BZ114" si="192">BO106*85%</f>
        <v>2.5287500000000001</v>
      </c>
      <c r="BP114" s="69">
        <f t="shared" si="192"/>
        <v>2.5287500000000001</v>
      </c>
      <c r="BQ114" s="69">
        <f t="shared" si="192"/>
        <v>2.5287500000000001</v>
      </c>
      <c r="BR114" s="69">
        <f t="shared" si="192"/>
        <v>2.5287500000000001</v>
      </c>
      <c r="BS114" s="69">
        <f t="shared" si="192"/>
        <v>2.5287500000000001</v>
      </c>
      <c r="BT114" s="69">
        <f t="shared" si="192"/>
        <v>2.5287500000000001</v>
      </c>
      <c r="BU114" s="69">
        <f t="shared" si="192"/>
        <v>2.5287500000000001</v>
      </c>
      <c r="BV114" s="69">
        <f t="shared" si="192"/>
        <v>2.5287500000000001</v>
      </c>
      <c r="BW114" s="69">
        <f t="shared" si="192"/>
        <v>2.5287500000000001</v>
      </c>
      <c r="BX114" s="69">
        <f t="shared" si="192"/>
        <v>2.5287500000000001</v>
      </c>
      <c r="BY114" s="69">
        <f t="shared" si="192"/>
        <v>2.5287500000000001</v>
      </c>
      <c r="BZ114" s="69">
        <f t="shared" si="192"/>
        <v>2.5287500000000001</v>
      </c>
      <c r="CA114" s="69"/>
      <c r="CB114" s="69">
        <f>CB106*85%</f>
        <v>2.8448437499999994</v>
      </c>
      <c r="CC114" s="69">
        <f t="shared" ref="CC114:CM114" si="193">CC106*85%</f>
        <v>2.8448437499999994</v>
      </c>
      <c r="CD114" s="69">
        <f t="shared" si="193"/>
        <v>2.8448437499999994</v>
      </c>
      <c r="CE114" s="69">
        <f t="shared" si="193"/>
        <v>2.8448437499999994</v>
      </c>
      <c r="CF114" s="69">
        <f t="shared" si="193"/>
        <v>2.8448437499999994</v>
      </c>
      <c r="CG114" s="69">
        <f t="shared" si="193"/>
        <v>2.8448437499999994</v>
      </c>
      <c r="CH114" s="69">
        <f t="shared" si="193"/>
        <v>2.8448437499999994</v>
      </c>
      <c r="CI114" s="69">
        <f t="shared" si="193"/>
        <v>2.8448437499999994</v>
      </c>
      <c r="CJ114" s="69">
        <f t="shared" si="193"/>
        <v>2.8448437499999994</v>
      </c>
      <c r="CK114" s="69">
        <f t="shared" si="193"/>
        <v>2.8448437499999994</v>
      </c>
      <c r="CL114" s="69">
        <f t="shared" si="193"/>
        <v>2.8448437499999994</v>
      </c>
      <c r="CM114" s="69">
        <f t="shared" si="193"/>
        <v>2.8448437499999994</v>
      </c>
      <c r="CN114" s="69"/>
      <c r="CO114" s="69">
        <f>CO106*85%</f>
        <v>3.1609374999999993</v>
      </c>
      <c r="CP114" s="69">
        <f t="shared" ref="CP114:CZ114" si="194">CP106*85%</f>
        <v>3.1609374999999993</v>
      </c>
      <c r="CQ114" s="69">
        <f t="shared" si="194"/>
        <v>3.1609374999999993</v>
      </c>
      <c r="CR114" s="69">
        <f t="shared" si="194"/>
        <v>3.1609374999999993</v>
      </c>
      <c r="CS114" s="69">
        <f t="shared" si="194"/>
        <v>3.1609374999999993</v>
      </c>
      <c r="CT114" s="69">
        <f t="shared" si="194"/>
        <v>3.1609374999999993</v>
      </c>
      <c r="CU114" s="69">
        <f t="shared" si="194"/>
        <v>3.1609374999999993</v>
      </c>
      <c r="CV114" s="69">
        <f t="shared" si="194"/>
        <v>3.1609374999999993</v>
      </c>
      <c r="CW114" s="69">
        <f t="shared" si="194"/>
        <v>3.1609374999999993</v>
      </c>
      <c r="CX114" s="69">
        <f t="shared" si="194"/>
        <v>3.1609374999999993</v>
      </c>
      <c r="CY114" s="69">
        <f t="shared" si="194"/>
        <v>3.1609374999999993</v>
      </c>
      <c r="CZ114" s="69">
        <f t="shared" si="194"/>
        <v>3.1609374999999993</v>
      </c>
      <c r="DA114" s="69"/>
      <c r="DB114" s="69">
        <f>DB106*85%</f>
        <v>3.1609374999999993</v>
      </c>
      <c r="DC114" s="69">
        <f t="shared" ref="DC114:DM114" si="195">DC106*85%</f>
        <v>3.1609374999999993</v>
      </c>
      <c r="DD114" s="69">
        <f t="shared" si="195"/>
        <v>3.1609374999999993</v>
      </c>
      <c r="DE114" s="69">
        <f t="shared" si="195"/>
        <v>3.1609374999999993</v>
      </c>
      <c r="DF114" s="69">
        <f t="shared" si="195"/>
        <v>3.1609374999999993</v>
      </c>
      <c r="DG114" s="69">
        <f t="shared" si="195"/>
        <v>3.1609374999999993</v>
      </c>
      <c r="DH114" s="69">
        <f t="shared" si="195"/>
        <v>3.1609374999999993</v>
      </c>
      <c r="DI114" s="69">
        <f t="shared" si="195"/>
        <v>3.1609374999999993</v>
      </c>
      <c r="DJ114" s="69">
        <f t="shared" si="195"/>
        <v>3.1609374999999993</v>
      </c>
      <c r="DK114" s="69">
        <f t="shared" si="195"/>
        <v>3.1609374999999993</v>
      </c>
      <c r="DL114" s="69">
        <f t="shared" si="195"/>
        <v>3.1609374999999993</v>
      </c>
      <c r="DM114" s="69">
        <f t="shared" si="195"/>
        <v>3.1609374999999993</v>
      </c>
      <c r="DN114" s="69"/>
      <c r="DU114" s="49">
        <f>SUM(AO114:AZ114)</f>
        <v>35.402499999999996</v>
      </c>
      <c r="DW114" s="49">
        <f>SUM(BB114:BM114)</f>
        <v>35.402499999999996</v>
      </c>
      <c r="DY114" s="49">
        <f>SUM(BO114:BZ114)</f>
        <v>30.344999999999995</v>
      </c>
      <c r="EA114" s="49">
        <f>SUM(CB114:CM114)</f>
        <v>34.138124999999995</v>
      </c>
      <c r="EC114" s="49">
        <f>SUM(CO114:CZ114)</f>
        <v>37.931249999999991</v>
      </c>
      <c r="ED114" s="52"/>
      <c r="EE114" s="49">
        <f>SUM(DB114:DM114)</f>
        <v>37.931249999999991</v>
      </c>
    </row>
    <row r="115" spans="1:137" ht="14.85" hidden="1" customHeight="1" outlineLevel="1">
      <c r="A115" s="60" t="s">
        <v>68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69">
        <v>3</v>
      </c>
      <c r="AP115" s="69">
        <v>3</v>
      </c>
      <c r="AQ115" s="69">
        <v>3</v>
      </c>
      <c r="AR115" s="69">
        <v>3</v>
      </c>
      <c r="AS115" s="69">
        <v>3</v>
      </c>
      <c r="AT115" s="69">
        <v>3</v>
      </c>
      <c r="AU115" s="69">
        <v>3</v>
      </c>
      <c r="AV115" s="69">
        <v>3</v>
      </c>
      <c r="AW115" s="69">
        <v>3</v>
      </c>
      <c r="AX115" s="69">
        <v>3</v>
      </c>
      <c r="AY115" s="69">
        <v>3</v>
      </c>
      <c r="AZ115" s="69">
        <v>3</v>
      </c>
      <c r="BA115" s="69"/>
      <c r="BB115" s="69">
        <v>3</v>
      </c>
      <c r="BC115" s="69">
        <v>3</v>
      </c>
      <c r="BD115" s="69">
        <v>3</v>
      </c>
      <c r="BE115" s="69">
        <v>3</v>
      </c>
      <c r="BF115" s="69">
        <v>3</v>
      </c>
      <c r="BG115" s="69">
        <v>3</v>
      </c>
      <c r="BH115" s="69">
        <v>3</v>
      </c>
      <c r="BI115" s="69">
        <v>3</v>
      </c>
      <c r="BJ115" s="69">
        <v>3</v>
      </c>
      <c r="BK115" s="69">
        <v>3</v>
      </c>
      <c r="BL115" s="69">
        <v>3</v>
      </c>
      <c r="BM115" s="69">
        <v>3</v>
      </c>
      <c r="BN115" s="69"/>
      <c r="BO115" s="69">
        <v>3</v>
      </c>
      <c r="BP115" s="69">
        <v>3</v>
      </c>
      <c r="BQ115" s="69">
        <v>3</v>
      </c>
      <c r="BR115" s="69">
        <v>3</v>
      </c>
      <c r="BS115" s="69">
        <v>3</v>
      </c>
      <c r="BT115" s="69">
        <v>3</v>
      </c>
      <c r="BU115" s="69">
        <v>3</v>
      </c>
      <c r="BV115" s="69">
        <v>3</v>
      </c>
      <c r="BW115" s="69">
        <v>3</v>
      </c>
      <c r="BX115" s="69">
        <v>3</v>
      </c>
      <c r="BY115" s="69">
        <v>3</v>
      </c>
      <c r="BZ115" s="69">
        <v>3</v>
      </c>
      <c r="CA115" s="69"/>
      <c r="CB115" s="69">
        <v>3</v>
      </c>
      <c r="CC115" s="69">
        <v>3</v>
      </c>
      <c r="CD115" s="69">
        <v>3</v>
      </c>
      <c r="CE115" s="69">
        <v>3</v>
      </c>
      <c r="CF115" s="69">
        <v>3</v>
      </c>
      <c r="CG115" s="69">
        <v>3</v>
      </c>
      <c r="CH115" s="69">
        <v>3</v>
      </c>
      <c r="CI115" s="69">
        <v>3</v>
      </c>
      <c r="CJ115" s="69">
        <v>3</v>
      </c>
      <c r="CK115" s="69">
        <v>3</v>
      </c>
      <c r="CL115" s="69">
        <v>3</v>
      </c>
      <c r="CM115" s="69">
        <v>3</v>
      </c>
      <c r="CN115" s="69"/>
      <c r="CO115" s="69">
        <v>3</v>
      </c>
      <c r="CP115" s="69">
        <v>3</v>
      </c>
      <c r="CQ115" s="69">
        <v>3</v>
      </c>
      <c r="CR115" s="69">
        <v>3</v>
      </c>
      <c r="CS115" s="69">
        <v>3</v>
      </c>
      <c r="CT115" s="69">
        <v>3</v>
      </c>
      <c r="CU115" s="69">
        <v>3</v>
      </c>
      <c r="CV115" s="69">
        <v>3</v>
      </c>
      <c r="CW115" s="69">
        <v>3</v>
      </c>
      <c r="CX115" s="69">
        <v>3</v>
      </c>
      <c r="CY115" s="69">
        <v>3</v>
      </c>
      <c r="CZ115" s="69">
        <v>3</v>
      </c>
      <c r="DA115" s="69"/>
      <c r="DB115" s="69">
        <v>3</v>
      </c>
      <c r="DC115" s="69">
        <v>3</v>
      </c>
      <c r="DD115" s="69">
        <v>3</v>
      </c>
      <c r="DE115" s="69">
        <v>3</v>
      </c>
      <c r="DF115" s="69">
        <v>3</v>
      </c>
      <c r="DG115" s="69">
        <v>3</v>
      </c>
      <c r="DH115" s="69">
        <v>3</v>
      </c>
      <c r="DI115" s="69">
        <v>3</v>
      </c>
      <c r="DJ115" s="69">
        <v>3</v>
      </c>
      <c r="DK115" s="69">
        <v>3</v>
      </c>
      <c r="DL115" s="69">
        <v>3</v>
      </c>
      <c r="DM115" s="69">
        <v>3</v>
      </c>
      <c r="DN115" s="69"/>
      <c r="DU115" s="49"/>
      <c r="DW115" s="49"/>
      <c r="DY115" s="49"/>
      <c r="EA115" s="49">
        <f>SUM(CB115:CM115)</f>
        <v>36</v>
      </c>
      <c r="EC115" s="49">
        <f>SUM(CD115:CP115)</f>
        <v>36</v>
      </c>
      <c r="EE115" s="49">
        <f>SUM(CF115:CR115)</f>
        <v>36</v>
      </c>
    </row>
    <row r="116" spans="1:137" ht="14.85" hidden="1" customHeight="1" outlineLevel="1">
      <c r="A116" s="60" t="s">
        <v>87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69">
        <f>AO114*AO115*AO99*AO98/1000</f>
        <v>10.620749999999997</v>
      </c>
      <c r="AP116" s="69">
        <f t="shared" ref="AP116:AZ116" si="196">AP114*AP115*AP99*AP98/1000</f>
        <v>10.620749999999997</v>
      </c>
      <c r="AQ116" s="69">
        <f t="shared" si="196"/>
        <v>10.620749999999997</v>
      </c>
      <c r="AR116" s="69">
        <f t="shared" si="196"/>
        <v>10.620749999999997</v>
      </c>
      <c r="AS116" s="69">
        <f t="shared" si="196"/>
        <v>10.620749999999997</v>
      </c>
      <c r="AT116" s="69">
        <f t="shared" si="196"/>
        <v>10.620749999999997</v>
      </c>
      <c r="AU116" s="69">
        <f t="shared" si="196"/>
        <v>10.620749999999997</v>
      </c>
      <c r="AV116" s="69">
        <f t="shared" si="196"/>
        <v>10.620749999999997</v>
      </c>
      <c r="AW116" s="69">
        <f t="shared" si="196"/>
        <v>10.620749999999997</v>
      </c>
      <c r="AX116" s="69">
        <f t="shared" si="196"/>
        <v>10.620749999999997</v>
      </c>
      <c r="AY116" s="69">
        <f t="shared" si="196"/>
        <v>10.620749999999997</v>
      </c>
      <c r="AZ116" s="69">
        <f t="shared" si="196"/>
        <v>10.620749999999997</v>
      </c>
      <c r="BA116" s="69"/>
      <c r="BB116" s="69">
        <f>BB114*BB115*BB99*BB98/1000</f>
        <v>10.620749999999997</v>
      </c>
      <c r="BC116" s="69">
        <f t="shared" ref="BC116:BM116" si="197">BC114*BC115*BC99*BC98/1000</f>
        <v>10.620749999999997</v>
      </c>
      <c r="BD116" s="69">
        <f t="shared" si="197"/>
        <v>10.620749999999997</v>
      </c>
      <c r="BE116" s="69">
        <f t="shared" si="197"/>
        <v>10.620749999999997</v>
      </c>
      <c r="BF116" s="69">
        <f t="shared" si="197"/>
        <v>10.620749999999997</v>
      </c>
      <c r="BG116" s="69">
        <f t="shared" si="197"/>
        <v>10.620749999999997</v>
      </c>
      <c r="BH116" s="69">
        <f t="shared" si="197"/>
        <v>10.620749999999997</v>
      </c>
      <c r="BI116" s="69">
        <f t="shared" si="197"/>
        <v>10.620749999999997</v>
      </c>
      <c r="BJ116" s="69">
        <f t="shared" si="197"/>
        <v>10.620749999999997</v>
      </c>
      <c r="BK116" s="69">
        <f t="shared" si="197"/>
        <v>10.620749999999997</v>
      </c>
      <c r="BL116" s="69">
        <f t="shared" si="197"/>
        <v>10.620749999999997</v>
      </c>
      <c r="BM116" s="69">
        <f t="shared" si="197"/>
        <v>10.620749999999997</v>
      </c>
      <c r="BN116" s="69"/>
      <c r="BO116" s="69">
        <f t="shared" ref="BO116:BZ116" si="198">BO114*BO115*BO99*BO98/1000</f>
        <v>9.1035000000000004</v>
      </c>
      <c r="BP116" s="69">
        <f t="shared" si="198"/>
        <v>9.1035000000000004</v>
      </c>
      <c r="BQ116" s="69">
        <f t="shared" si="198"/>
        <v>9.1035000000000004</v>
      </c>
      <c r="BR116" s="69">
        <f t="shared" si="198"/>
        <v>9.1035000000000004</v>
      </c>
      <c r="BS116" s="69">
        <f t="shared" si="198"/>
        <v>9.1035000000000004</v>
      </c>
      <c r="BT116" s="69">
        <f t="shared" si="198"/>
        <v>9.1035000000000004</v>
      </c>
      <c r="BU116" s="69">
        <f t="shared" si="198"/>
        <v>9.1035000000000004</v>
      </c>
      <c r="BV116" s="69">
        <f t="shared" si="198"/>
        <v>9.1035000000000004</v>
      </c>
      <c r="BW116" s="69">
        <f t="shared" si="198"/>
        <v>9.1035000000000004</v>
      </c>
      <c r="BX116" s="69">
        <f t="shared" si="198"/>
        <v>9.1035000000000004</v>
      </c>
      <c r="BY116" s="69">
        <f t="shared" si="198"/>
        <v>9.1035000000000004</v>
      </c>
      <c r="BZ116" s="69">
        <f t="shared" si="198"/>
        <v>9.1035000000000004</v>
      </c>
      <c r="CA116" s="69"/>
      <c r="CB116" s="69">
        <f t="shared" ref="CB116:CM116" si="199">CB114*CB115*CB99*CB98/1000</f>
        <v>10.2414375</v>
      </c>
      <c r="CC116" s="69">
        <f t="shared" si="199"/>
        <v>10.2414375</v>
      </c>
      <c r="CD116" s="69">
        <f t="shared" si="199"/>
        <v>10.2414375</v>
      </c>
      <c r="CE116" s="69">
        <f t="shared" si="199"/>
        <v>10.2414375</v>
      </c>
      <c r="CF116" s="69">
        <f t="shared" si="199"/>
        <v>10.2414375</v>
      </c>
      <c r="CG116" s="69">
        <f t="shared" si="199"/>
        <v>10.2414375</v>
      </c>
      <c r="CH116" s="69">
        <f t="shared" si="199"/>
        <v>10.2414375</v>
      </c>
      <c r="CI116" s="69">
        <f t="shared" si="199"/>
        <v>10.2414375</v>
      </c>
      <c r="CJ116" s="69">
        <f t="shared" si="199"/>
        <v>10.2414375</v>
      </c>
      <c r="CK116" s="69">
        <f t="shared" si="199"/>
        <v>10.2414375</v>
      </c>
      <c r="CL116" s="69">
        <f t="shared" si="199"/>
        <v>10.2414375</v>
      </c>
      <c r="CM116" s="69">
        <f t="shared" si="199"/>
        <v>10.2414375</v>
      </c>
      <c r="CN116" s="69"/>
      <c r="CO116" s="69">
        <f t="shared" ref="CO116:CZ116" si="200">CO114*CO115*CO99*CO98/1000</f>
        <v>11.379374999999998</v>
      </c>
      <c r="CP116" s="69">
        <f t="shared" si="200"/>
        <v>11.379374999999998</v>
      </c>
      <c r="CQ116" s="69">
        <f t="shared" si="200"/>
        <v>11.379374999999998</v>
      </c>
      <c r="CR116" s="69">
        <f t="shared" si="200"/>
        <v>11.379374999999998</v>
      </c>
      <c r="CS116" s="69">
        <f t="shared" si="200"/>
        <v>11.379374999999998</v>
      </c>
      <c r="CT116" s="69">
        <f t="shared" si="200"/>
        <v>11.379374999999998</v>
      </c>
      <c r="CU116" s="69">
        <f t="shared" si="200"/>
        <v>11.379374999999998</v>
      </c>
      <c r="CV116" s="69">
        <f t="shared" si="200"/>
        <v>11.379374999999998</v>
      </c>
      <c r="CW116" s="69">
        <f t="shared" si="200"/>
        <v>11.379374999999998</v>
      </c>
      <c r="CX116" s="69">
        <f t="shared" si="200"/>
        <v>11.379374999999998</v>
      </c>
      <c r="CY116" s="69">
        <f t="shared" si="200"/>
        <v>11.379374999999998</v>
      </c>
      <c r="CZ116" s="69">
        <f t="shared" si="200"/>
        <v>11.379374999999998</v>
      </c>
      <c r="DA116" s="69"/>
      <c r="DB116" s="69">
        <f t="shared" ref="DB116:DM116" si="201">DB114*DB115*DB99*DB98/1000</f>
        <v>11.379374999999998</v>
      </c>
      <c r="DC116" s="69">
        <f t="shared" si="201"/>
        <v>11.379374999999998</v>
      </c>
      <c r="DD116" s="69">
        <f t="shared" si="201"/>
        <v>11.379374999999998</v>
      </c>
      <c r="DE116" s="69">
        <f t="shared" si="201"/>
        <v>11.379374999999998</v>
      </c>
      <c r="DF116" s="69">
        <f t="shared" si="201"/>
        <v>11.379374999999998</v>
      </c>
      <c r="DG116" s="69">
        <f t="shared" si="201"/>
        <v>11.379374999999998</v>
      </c>
      <c r="DH116" s="69">
        <f t="shared" si="201"/>
        <v>11.379374999999998</v>
      </c>
      <c r="DI116" s="69">
        <f t="shared" si="201"/>
        <v>11.379374999999998</v>
      </c>
      <c r="DJ116" s="69">
        <f t="shared" si="201"/>
        <v>11.379374999999998</v>
      </c>
      <c r="DK116" s="69">
        <f t="shared" si="201"/>
        <v>11.379374999999998</v>
      </c>
      <c r="DL116" s="69">
        <f t="shared" si="201"/>
        <v>11.379374999999998</v>
      </c>
      <c r="DM116" s="69">
        <f t="shared" si="201"/>
        <v>11.379374999999998</v>
      </c>
      <c r="DN116" s="69"/>
      <c r="DU116" s="49">
        <f>SUM(AO116:AZ116)</f>
        <v>127.449</v>
      </c>
      <c r="DW116" s="49">
        <f>SUM(BB116:BM116)</f>
        <v>127.449</v>
      </c>
      <c r="DY116" s="49">
        <f>SUM(BO116:BZ116)</f>
        <v>109.24199999999998</v>
      </c>
      <c r="EA116" s="49">
        <f>SUM(CB116:CM116)</f>
        <v>122.89725000000003</v>
      </c>
      <c r="EC116" s="49">
        <f>SUM(CD116:CP116)</f>
        <v>125.17312500000001</v>
      </c>
      <c r="EE116" s="49">
        <f>SUM(CF116:CR116)</f>
        <v>127.449</v>
      </c>
    </row>
    <row r="117" spans="1:137" ht="14.85" hidden="1" customHeight="1" outlineLevel="1">
      <c r="A117" s="60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</row>
    <row r="118" spans="1:137" ht="14.85" hidden="1" customHeight="1" outlineLevel="1">
      <c r="A118" s="62" t="s">
        <v>88</v>
      </c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  <c r="CI118" s="69"/>
      <c r="CJ118" s="69"/>
      <c r="CK118" s="69"/>
      <c r="CL118" s="69"/>
      <c r="CM118" s="69"/>
      <c r="CN118" s="69"/>
      <c r="CO118" s="69"/>
      <c r="CP118" s="69"/>
      <c r="CQ118" s="69"/>
      <c r="CR118" s="69"/>
      <c r="CS118" s="69"/>
      <c r="CT118" s="69"/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  <c r="DI118" s="69"/>
      <c r="DJ118" s="69"/>
      <c r="DK118" s="69"/>
      <c r="DL118" s="69"/>
      <c r="DM118" s="69"/>
      <c r="DN118" s="69"/>
    </row>
    <row r="119" spans="1:137" ht="14.85" hidden="1" customHeight="1" outlineLevel="1">
      <c r="A119" s="60" t="s">
        <v>54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>
        <v>2</v>
      </c>
      <c r="BI119" s="69">
        <v>1</v>
      </c>
      <c r="BJ119" s="69">
        <v>2</v>
      </c>
      <c r="BK119" s="69">
        <v>2</v>
      </c>
      <c r="BL119" s="69">
        <v>2</v>
      </c>
      <c r="BM119" s="69">
        <v>1</v>
      </c>
      <c r="BN119" s="69"/>
      <c r="BO119" s="69">
        <v>1.5</v>
      </c>
      <c r="BP119" s="69">
        <v>1.5</v>
      </c>
      <c r="BQ119" s="69">
        <v>1.5</v>
      </c>
      <c r="BR119" s="69">
        <v>1</v>
      </c>
      <c r="BS119" s="69">
        <v>1</v>
      </c>
      <c r="BT119" s="69">
        <v>1</v>
      </c>
      <c r="BU119" s="69">
        <v>1</v>
      </c>
      <c r="BV119" s="69">
        <v>1</v>
      </c>
      <c r="BW119" s="69">
        <v>1</v>
      </c>
      <c r="BX119" s="69">
        <v>1</v>
      </c>
      <c r="BY119" s="69">
        <v>1</v>
      </c>
      <c r="BZ119" s="69">
        <v>1</v>
      </c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</row>
    <row r="120" spans="1:137" ht="14.85" hidden="1" customHeight="1" outlineLevel="1">
      <c r="A120" s="60" t="s">
        <v>41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>
        <v>15</v>
      </c>
      <c r="BI120" s="69">
        <v>15</v>
      </c>
      <c r="BJ120" s="69">
        <v>15</v>
      </c>
      <c r="BK120" s="69">
        <v>15</v>
      </c>
      <c r="BL120" s="69">
        <v>15</v>
      </c>
      <c r="BM120" s="69">
        <v>15</v>
      </c>
      <c r="BN120" s="69"/>
      <c r="BO120" s="69">
        <v>15</v>
      </c>
      <c r="BP120" s="69">
        <v>15</v>
      </c>
      <c r="BQ120" s="69">
        <v>15</v>
      </c>
      <c r="BR120" s="69">
        <v>15</v>
      </c>
      <c r="BS120" s="69">
        <v>15</v>
      </c>
      <c r="BT120" s="69">
        <v>15</v>
      </c>
      <c r="BU120" s="69">
        <v>15</v>
      </c>
      <c r="BV120" s="69">
        <v>15</v>
      </c>
      <c r="BW120" s="69">
        <v>15</v>
      </c>
      <c r="BX120" s="69">
        <v>15</v>
      </c>
      <c r="BY120" s="69">
        <v>15</v>
      </c>
      <c r="BZ120" s="69">
        <v>15</v>
      </c>
      <c r="CA120" s="69"/>
      <c r="CB120" s="69">
        <v>15</v>
      </c>
      <c r="CC120" s="69">
        <v>15</v>
      </c>
      <c r="CD120" s="69">
        <v>15</v>
      </c>
      <c r="CE120" s="69">
        <v>15</v>
      </c>
      <c r="CF120" s="69">
        <v>15</v>
      </c>
      <c r="CG120" s="69">
        <v>15</v>
      </c>
      <c r="CH120" s="69">
        <v>15</v>
      </c>
      <c r="CI120" s="69">
        <v>15</v>
      </c>
      <c r="CJ120" s="69">
        <v>15</v>
      </c>
      <c r="CK120" s="69">
        <v>15</v>
      </c>
      <c r="CL120" s="69">
        <v>15</v>
      </c>
      <c r="CM120" s="69">
        <v>15</v>
      </c>
      <c r="CN120" s="69"/>
      <c r="CO120" s="69">
        <v>15</v>
      </c>
      <c r="CP120" s="69">
        <v>15</v>
      </c>
      <c r="CQ120" s="69">
        <v>15</v>
      </c>
      <c r="CR120" s="69">
        <v>15</v>
      </c>
      <c r="CS120" s="69">
        <v>15</v>
      </c>
      <c r="CT120" s="69">
        <v>15</v>
      </c>
      <c r="CU120" s="69">
        <v>15</v>
      </c>
      <c r="CV120" s="69">
        <v>15</v>
      </c>
      <c r="CW120" s="69">
        <v>15</v>
      </c>
      <c r="CX120" s="69">
        <v>15</v>
      </c>
      <c r="CY120" s="69">
        <v>15</v>
      </c>
      <c r="CZ120" s="69">
        <v>15</v>
      </c>
      <c r="DA120" s="69"/>
      <c r="DB120" s="69">
        <v>15</v>
      </c>
      <c r="DC120" s="69">
        <v>15</v>
      </c>
      <c r="DD120" s="69">
        <v>15</v>
      </c>
      <c r="DE120" s="69">
        <v>15</v>
      </c>
      <c r="DF120" s="69">
        <v>15</v>
      </c>
      <c r="DG120" s="69">
        <v>15</v>
      </c>
      <c r="DH120" s="69">
        <v>15</v>
      </c>
      <c r="DI120" s="69">
        <v>15</v>
      </c>
      <c r="DJ120" s="69">
        <v>15</v>
      </c>
      <c r="DK120" s="69">
        <v>15</v>
      </c>
      <c r="DL120" s="69">
        <v>15</v>
      </c>
      <c r="DM120" s="69">
        <v>15</v>
      </c>
      <c r="DN120" s="69"/>
    </row>
    <row r="121" spans="1:137" ht="14.85" hidden="1" customHeight="1" outlineLevel="1">
      <c r="A121" s="60" t="s">
        <v>61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>
        <v>30</v>
      </c>
      <c r="BI121" s="69">
        <v>30</v>
      </c>
      <c r="BJ121" s="69">
        <v>30</v>
      </c>
      <c r="BK121" s="69">
        <v>30</v>
      </c>
      <c r="BL121" s="69">
        <v>30</v>
      </c>
      <c r="BM121" s="69">
        <v>30</v>
      </c>
      <c r="BN121" s="69"/>
      <c r="BO121" s="69">
        <v>30</v>
      </c>
      <c r="BP121" s="69">
        <v>30</v>
      </c>
      <c r="BQ121" s="69">
        <v>30</v>
      </c>
      <c r="BR121" s="69">
        <v>30</v>
      </c>
      <c r="BS121" s="69">
        <v>30</v>
      </c>
      <c r="BT121" s="69">
        <v>30</v>
      </c>
      <c r="BU121" s="69">
        <v>30</v>
      </c>
      <c r="BV121" s="69">
        <v>30</v>
      </c>
      <c r="BW121" s="69">
        <v>30</v>
      </c>
      <c r="BX121" s="69">
        <v>30</v>
      </c>
      <c r="BY121" s="69">
        <v>30</v>
      </c>
      <c r="BZ121" s="69">
        <v>30</v>
      </c>
      <c r="CA121" s="69"/>
      <c r="CB121" s="69">
        <v>30</v>
      </c>
      <c r="CC121" s="69">
        <v>30</v>
      </c>
      <c r="CD121" s="69">
        <v>30</v>
      </c>
      <c r="CE121" s="69">
        <v>30</v>
      </c>
      <c r="CF121" s="69">
        <v>30</v>
      </c>
      <c r="CG121" s="69">
        <v>30</v>
      </c>
      <c r="CH121" s="69">
        <v>30</v>
      </c>
      <c r="CI121" s="69">
        <v>30</v>
      </c>
      <c r="CJ121" s="69">
        <v>30</v>
      </c>
      <c r="CK121" s="69">
        <v>30</v>
      </c>
      <c r="CL121" s="69">
        <v>30</v>
      </c>
      <c r="CM121" s="69">
        <v>30</v>
      </c>
      <c r="CN121" s="69"/>
      <c r="CO121" s="69">
        <v>30</v>
      </c>
      <c r="CP121" s="69">
        <v>30</v>
      </c>
      <c r="CQ121" s="69">
        <v>30</v>
      </c>
      <c r="CR121" s="69">
        <v>30</v>
      </c>
      <c r="CS121" s="69">
        <v>30</v>
      </c>
      <c r="CT121" s="69">
        <v>30</v>
      </c>
      <c r="CU121" s="69">
        <v>30</v>
      </c>
      <c r="CV121" s="69">
        <v>30</v>
      </c>
      <c r="CW121" s="69">
        <v>30</v>
      </c>
      <c r="CX121" s="69">
        <v>30</v>
      </c>
      <c r="CY121" s="69">
        <v>30</v>
      </c>
      <c r="CZ121" s="69">
        <v>30</v>
      </c>
      <c r="DA121" s="69"/>
      <c r="DB121" s="69">
        <v>30</v>
      </c>
      <c r="DC121" s="69">
        <v>30</v>
      </c>
      <c r="DD121" s="69">
        <v>30</v>
      </c>
      <c r="DE121" s="69">
        <v>30</v>
      </c>
      <c r="DF121" s="69">
        <v>30</v>
      </c>
      <c r="DG121" s="69">
        <v>30</v>
      </c>
      <c r="DH121" s="69">
        <v>30</v>
      </c>
      <c r="DI121" s="69">
        <v>30</v>
      </c>
      <c r="DJ121" s="69">
        <v>30</v>
      </c>
      <c r="DK121" s="69">
        <v>30</v>
      </c>
      <c r="DL121" s="69">
        <v>30</v>
      </c>
      <c r="DM121" s="69">
        <v>30</v>
      </c>
      <c r="DN121" s="69"/>
    </row>
    <row r="122" spans="1:137" ht="14.85" hidden="1" customHeight="1" outlineLevel="1">
      <c r="A122" s="60" t="s">
        <v>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>
        <f>BH120*BH106*BH119</f>
        <v>104.12499999999999</v>
      </c>
      <c r="BI122" s="69">
        <f t="shared" ref="BI122:BK122" si="202">BI120*BI106*BI119</f>
        <v>52.062499999999993</v>
      </c>
      <c r="BJ122" s="69">
        <f>BJ120*BJ106*BJ119</f>
        <v>104.12499999999999</v>
      </c>
      <c r="BK122" s="69">
        <f t="shared" si="202"/>
        <v>104.12499999999999</v>
      </c>
      <c r="BL122" s="69">
        <f>BL120*BL106*BL119</f>
        <v>104.12499999999999</v>
      </c>
      <c r="BM122" s="69">
        <f t="shared" ref="BM122:DM122" si="203">BM120*BM106*BM119</f>
        <v>52.062499999999993</v>
      </c>
      <c r="BN122" s="69"/>
      <c r="BO122" s="69">
        <f t="shared" si="203"/>
        <v>66.9375</v>
      </c>
      <c r="BP122" s="69">
        <f t="shared" si="203"/>
        <v>66.9375</v>
      </c>
      <c r="BQ122" s="69">
        <f t="shared" si="203"/>
        <v>66.9375</v>
      </c>
      <c r="BR122" s="69">
        <f t="shared" si="203"/>
        <v>44.625</v>
      </c>
      <c r="BS122" s="69">
        <f t="shared" si="203"/>
        <v>44.625</v>
      </c>
      <c r="BT122" s="69">
        <f t="shared" si="203"/>
        <v>44.625</v>
      </c>
      <c r="BU122" s="69">
        <f t="shared" si="203"/>
        <v>44.625</v>
      </c>
      <c r="BV122" s="69">
        <f t="shared" si="203"/>
        <v>44.625</v>
      </c>
      <c r="BW122" s="69">
        <f t="shared" si="203"/>
        <v>44.625</v>
      </c>
      <c r="BX122" s="69">
        <f t="shared" si="203"/>
        <v>44.625</v>
      </c>
      <c r="BY122" s="69">
        <f t="shared" si="203"/>
        <v>44.625</v>
      </c>
      <c r="BZ122" s="69">
        <f t="shared" si="203"/>
        <v>44.625</v>
      </c>
      <c r="CA122" s="69"/>
      <c r="CB122" s="69">
        <f t="shared" si="203"/>
        <v>0</v>
      </c>
      <c r="CC122" s="69">
        <f t="shared" si="203"/>
        <v>0</v>
      </c>
      <c r="CD122" s="69">
        <f t="shared" si="203"/>
        <v>0</v>
      </c>
      <c r="CE122" s="69">
        <f t="shared" si="203"/>
        <v>0</v>
      </c>
      <c r="CF122" s="69">
        <f t="shared" si="203"/>
        <v>0</v>
      </c>
      <c r="CG122" s="69">
        <f t="shared" si="203"/>
        <v>0</v>
      </c>
      <c r="CH122" s="69">
        <f t="shared" si="203"/>
        <v>0</v>
      </c>
      <c r="CI122" s="69">
        <f t="shared" si="203"/>
        <v>0</v>
      </c>
      <c r="CJ122" s="69">
        <f t="shared" si="203"/>
        <v>0</v>
      </c>
      <c r="CK122" s="69">
        <f t="shared" si="203"/>
        <v>0</v>
      </c>
      <c r="CL122" s="69">
        <f t="shared" si="203"/>
        <v>0</v>
      </c>
      <c r="CM122" s="69">
        <f t="shared" si="203"/>
        <v>0</v>
      </c>
      <c r="CN122" s="69"/>
      <c r="CO122" s="69">
        <f t="shared" si="203"/>
        <v>0</v>
      </c>
      <c r="CP122" s="69">
        <f t="shared" si="203"/>
        <v>0</v>
      </c>
      <c r="CQ122" s="69">
        <f t="shared" si="203"/>
        <v>0</v>
      </c>
      <c r="CR122" s="69">
        <f t="shared" si="203"/>
        <v>0</v>
      </c>
      <c r="CS122" s="69">
        <f t="shared" si="203"/>
        <v>0</v>
      </c>
      <c r="CT122" s="69">
        <f t="shared" si="203"/>
        <v>0</v>
      </c>
      <c r="CU122" s="69">
        <f t="shared" si="203"/>
        <v>0</v>
      </c>
      <c r="CV122" s="69">
        <f t="shared" si="203"/>
        <v>0</v>
      </c>
      <c r="CW122" s="69">
        <f t="shared" si="203"/>
        <v>0</v>
      </c>
      <c r="CX122" s="69">
        <f t="shared" si="203"/>
        <v>0</v>
      </c>
      <c r="CY122" s="69">
        <f t="shared" si="203"/>
        <v>0</v>
      </c>
      <c r="CZ122" s="69">
        <f t="shared" si="203"/>
        <v>0</v>
      </c>
      <c r="DA122" s="69"/>
      <c r="DB122" s="69">
        <f t="shared" si="203"/>
        <v>0</v>
      </c>
      <c r="DC122" s="69">
        <f t="shared" si="203"/>
        <v>0</v>
      </c>
      <c r="DD122" s="69">
        <f t="shared" si="203"/>
        <v>0</v>
      </c>
      <c r="DE122" s="69">
        <f t="shared" si="203"/>
        <v>0</v>
      </c>
      <c r="DF122" s="69">
        <f t="shared" si="203"/>
        <v>0</v>
      </c>
      <c r="DG122" s="69">
        <f t="shared" si="203"/>
        <v>0</v>
      </c>
      <c r="DH122" s="69">
        <f t="shared" si="203"/>
        <v>0</v>
      </c>
      <c r="DI122" s="69">
        <f t="shared" si="203"/>
        <v>0</v>
      </c>
      <c r="DJ122" s="69">
        <f t="shared" si="203"/>
        <v>0</v>
      </c>
      <c r="DK122" s="69">
        <f t="shared" si="203"/>
        <v>0</v>
      </c>
      <c r="DL122" s="69">
        <f t="shared" si="203"/>
        <v>0</v>
      </c>
      <c r="DM122" s="69">
        <f t="shared" si="203"/>
        <v>0</v>
      </c>
      <c r="DN122" s="69"/>
    </row>
    <row r="123" spans="1:137" ht="14.85" hidden="1" customHeight="1" outlineLevel="1">
      <c r="A123" s="60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  <c r="CI123" s="69"/>
      <c r="CJ123" s="69"/>
      <c r="CK123" s="69"/>
      <c r="CL123" s="69"/>
      <c r="CM123" s="69"/>
      <c r="CN123" s="69"/>
      <c r="CO123" s="69"/>
      <c r="CP123" s="69"/>
      <c r="CQ123" s="69"/>
      <c r="CR123" s="69"/>
      <c r="CS123" s="69"/>
      <c r="CT123" s="69"/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  <c r="DI123" s="69"/>
      <c r="DJ123" s="69"/>
      <c r="DK123" s="69"/>
      <c r="DL123" s="69"/>
      <c r="DM123" s="69"/>
      <c r="DN123" s="69"/>
    </row>
    <row r="124" spans="1:137" collapsed="1">
      <c r="A124" s="70" t="s">
        <v>90</v>
      </c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B124" t="e">
        <f>#REF!*AB109</f>
        <v>#REF!</v>
      </c>
      <c r="AO124" s="49">
        <f>AO111+AO116</f>
        <v>118.91775</v>
      </c>
      <c r="AP124" s="49">
        <f t="shared" ref="AP124:AZ124" si="204">AP111+AP116</f>
        <v>126.41475000000001</v>
      </c>
      <c r="AQ124" s="49">
        <f t="shared" si="204"/>
        <v>133.91174999999998</v>
      </c>
      <c r="AR124" s="49">
        <f t="shared" si="204"/>
        <v>141.40875</v>
      </c>
      <c r="AS124" s="49">
        <f t="shared" si="204"/>
        <v>148.90574999999995</v>
      </c>
      <c r="AT124" s="49">
        <f t="shared" si="204"/>
        <v>156.40274999999997</v>
      </c>
      <c r="AU124" s="49">
        <f t="shared" si="204"/>
        <v>163.89974999999993</v>
      </c>
      <c r="AV124" s="49">
        <f t="shared" si="204"/>
        <v>171.39674999999994</v>
      </c>
      <c r="AW124" s="49">
        <f t="shared" si="204"/>
        <v>178.8937499999999</v>
      </c>
      <c r="AX124" s="49">
        <f t="shared" si="204"/>
        <v>186.39074999999988</v>
      </c>
      <c r="AY124" s="49">
        <f t="shared" si="204"/>
        <v>193.88774999999987</v>
      </c>
      <c r="AZ124" s="49">
        <f t="shared" si="204"/>
        <v>201.38474999999991</v>
      </c>
      <c r="BA124" s="49"/>
      <c r="BB124" s="49">
        <f t="shared" ref="BB124:BM124" si="205">BB111+BB116+BB122</f>
        <v>208.88174999999987</v>
      </c>
      <c r="BC124" s="49">
        <f t="shared" si="205"/>
        <v>216.37874999999985</v>
      </c>
      <c r="BD124" s="49">
        <f t="shared" si="205"/>
        <v>223.87574999999984</v>
      </c>
      <c r="BE124" s="49">
        <f t="shared" si="205"/>
        <v>231.37274999999983</v>
      </c>
      <c r="BF124" s="49">
        <f t="shared" si="205"/>
        <v>238.86974999999978</v>
      </c>
      <c r="BG124" s="49">
        <f t="shared" si="205"/>
        <v>246.36674999999974</v>
      </c>
      <c r="BH124" s="49">
        <f t="shared" si="205"/>
        <v>357.98874999999975</v>
      </c>
      <c r="BI124" s="49">
        <f t="shared" si="205"/>
        <v>313.42324999999977</v>
      </c>
      <c r="BJ124" s="49">
        <f>BJ111+BJ116+BJ122</f>
        <v>372.98274999999973</v>
      </c>
      <c r="BK124" s="49">
        <f t="shared" si="205"/>
        <v>380.47974999999968</v>
      </c>
      <c r="BL124" s="49">
        <f t="shared" si="205"/>
        <v>387.9767499999997</v>
      </c>
      <c r="BM124" s="49">
        <f t="shared" si="205"/>
        <v>343.41124999999977</v>
      </c>
      <c r="BN124" s="49"/>
      <c r="BO124" s="49">
        <f t="shared" ref="BO124:BZ124" si="206">BO111+BO116+BO122</f>
        <v>363.19499999999971</v>
      </c>
      <c r="BP124" s="49">
        <f t="shared" si="206"/>
        <v>369.6209999999997</v>
      </c>
      <c r="BQ124" s="49">
        <f t="shared" si="206"/>
        <v>376.04699999999963</v>
      </c>
      <c r="BR124" s="49">
        <f t="shared" si="206"/>
        <v>360.16049999999967</v>
      </c>
      <c r="BS124" s="49">
        <f t="shared" si="206"/>
        <v>366.58649999999966</v>
      </c>
      <c r="BT124" s="49">
        <f t="shared" si="206"/>
        <v>373.01249999999965</v>
      </c>
      <c r="BU124" s="49">
        <f t="shared" si="206"/>
        <v>379.43849999999958</v>
      </c>
      <c r="BV124" s="49">
        <f t="shared" si="206"/>
        <v>385.86449999999962</v>
      </c>
      <c r="BW124" s="49">
        <f t="shared" si="206"/>
        <v>392.29049999999961</v>
      </c>
      <c r="BX124" s="49">
        <f t="shared" si="206"/>
        <v>398.7164999999996</v>
      </c>
      <c r="BY124" s="49">
        <f t="shared" si="206"/>
        <v>405.14249999999959</v>
      </c>
      <c r="BZ124" s="49">
        <f t="shared" si="206"/>
        <v>411.56849999999952</v>
      </c>
      <c r="CA124" s="49"/>
      <c r="CB124" s="49">
        <f t="shared" ref="CB124:CM124" si="207">CB111+CB116+CB122</f>
        <v>375.31068749999957</v>
      </c>
      <c r="CC124" s="49">
        <f t="shared" si="207"/>
        <v>382.53993749999955</v>
      </c>
      <c r="CD124" s="49">
        <f t="shared" si="207"/>
        <v>389.76918749999959</v>
      </c>
      <c r="CE124" s="49">
        <f t="shared" si="207"/>
        <v>396.99843749999962</v>
      </c>
      <c r="CF124" s="49">
        <f t="shared" si="207"/>
        <v>404.22768749999966</v>
      </c>
      <c r="CG124" s="49">
        <f t="shared" si="207"/>
        <v>411.4569374999997</v>
      </c>
      <c r="CH124" s="49">
        <f t="shared" si="207"/>
        <v>418.68618749999973</v>
      </c>
      <c r="CI124" s="49">
        <f t="shared" si="207"/>
        <v>425.91543749999971</v>
      </c>
      <c r="CJ124" s="49">
        <f t="shared" si="207"/>
        <v>433.1446874999998</v>
      </c>
      <c r="CK124" s="49">
        <f t="shared" si="207"/>
        <v>440.37393749999978</v>
      </c>
      <c r="CL124" s="49">
        <f t="shared" si="207"/>
        <v>447.60318749999982</v>
      </c>
      <c r="CM124" s="49">
        <f t="shared" si="207"/>
        <v>454.8324374999998</v>
      </c>
      <c r="CN124" s="49"/>
      <c r="CO124" s="49">
        <f t="shared" ref="CO124:CZ124" si="208">CO111+CO116+CO122</f>
        <v>464.00287499999979</v>
      </c>
      <c r="CP124" s="49">
        <f t="shared" si="208"/>
        <v>472.03537499999982</v>
      </c>
      <c r="CQ124" s="49">
        <f t="shared" si="208"/>
        <v>480.06787499999973</v>
      </c>
      <c r="CR124" s="49">
        <f t="shared" si="208"/>
        <v>488.10037499999976</v>
      </c>
      <c r="CS124" s="49">
        <f t="shared" si="208"/>
        <v>496.13287499999967</v>
      </c>
      <c r="CT124" s="49">
        <f t="shared" si="208"/>
        <v>504.1653749999997</v>
      </c>
      <c r="CU124" s="49">
        <f t="shared" si="208"/>
        <v>512.19787499999961</v>
      </c>
      <c r="CV124" s="49">
        <f t="shared" si="208"/>
        <v>520.23037499999964</v>
      </c>
      <c r="CW124" s="49">
        <f t="shared" si="208"/>
        <v>528.26287499999944</v>
      </c>
      <c r="CX124" s="49">
        <f t="shared" si="208"/>
        <v>536.29537499999947</v>
      </c>
      <c r="CY124" s="49">
        <f t="shared" si="208"/>
        <v>544.32787499999938</v>
      </c>
      <c r="CZ124" s="49">
        <f t="shared" si="208"/>
        <v>552.36037499999952</v>
      </c>
      <c r="DA124" s="49"/>
      <c r="DB124" s="49">
        <f t="shared" ref="DB124:DM124" si="209">DB111+DB116+DB122</f>
        <v>560.39287499999932</v>
      </c>
      <c r="DC124" s="49">
        <f t="shared" si="209"/>
        <v>568.42537499999924</v>
      </c>
      <c r="DD124" s="49">
        <f t="shared" si="209"/>
        <v>576.45787499999926</v>
      </c>
      <c r="DE124" s="49">
        <f t="shared" si="209"/>
        <v>584.49037499999929</v>
      </c>
      <c r="DF124" s="49">
        <f t="shared" si="209"/>
        <v>592.5228749999992</v>
      </c>
      <c r="DG124" s="49">
        <f t="shared" si="209"/>
        <v>600.55537499999912</v>
      </c>
      <c r="DH124" s="49">
        <f t="shared" si="209"/>
        <v>608.58787499999903</v>
      </c>
      <c r="DI124" s="49">
        <f t="shared" si="209"/>
        <v>616.62037499999906</v>
      </c>
      <c r="DJ124" s="49">
        <f t="shared" si="209"/>
        <v>624.65287499999909</v>
      </c>
      <c r="DK124" s="49">
        <f t="shared" si="209"/>
        <v>632.685374999999</v>
      </c>
      <c r="DL124" s="49">
        <f t="shared" si="209"/>
        <v>640.7178749999988</v>
      </c>
      <c r="DM124" s="49">
        <f t="shared" si="209"/>
        <v>648.75037499999894</v>
      </c>
      <c r="DN124" s="49"/>
      <c r="DR124" s="27"/>
      <c r="DS124">
        <v>1872</v>
      </c>
      <c r="DU124" s="49">
        <f>SUM(AO124:AZ124)</f>
        <v>1921.8149999999994</v>
      </c>
      <c r="DV124" s="28">
        <f>IFERROR(DU124/DS124*100,0)</f>
        <v>102.66105769230766</v>
      </c>
      <c r="DW124" s="49">
        <f>SUM(BB124:BM124)</f>
        <v>3522.0079999999971</v>
      </c>
      <c r="DX124" s="28">
        <f>IFERROR(DW124/DU124*100,0)</f>
        <v>183.26467427926195</v>
      </c>
      <c r="DY124" s="49">
        <f>SUM(BO124:BZ124)</f>
        <v>4581.6434999999956</v>
      </c>
      <c r="DZ124" s="28">
        <f>IFERROR(DY124/DW124*100,0)</f>
        <v>130.08611848695401</v>
      </c>
      <c r="EA124" s="49">
        <f>SUM(CB124:CM124)</f>
        <v>4980.8587499999967</v>
      </c>
      <c r="EB124" s="28">
        <f>IFERROR(EA124/DY124*100,0)</f>
        <v>108.71336344698146</v>
      </c>
      <c r="EC124" s="49">
        <f>SUM(CO124:CZ124)</f>
        <v>6098.1794999999956</v>
      </c>
      <c r="ED124" s="28">
        <f>IFERROR(EC124/EA124*100,0)</f>
        <v>122.43229141962719</v>
      </c>
      <c r="EE124" s="49">
        <f>SUM(DB124:DM124)</f>
        <v>7254.8594999999877</v>
      </c>
      <c r="EF124" s="28">
        <f>IFERROR(EE124/EC124*100,0)</f>
        <v>118.9676279617547</v>
      </c>
      <c r="EG124" s="27"/>
    </row>
    <row r="125" spans="1:137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R125" s="27"/>
      <c r="DU125" s="49"/>
      <c r="DV125" s="28"/>
      <c r="DW125" s="49"/>
      <c r="DX125" s="28"/>
      <c r="DY125" s="49"/>
      <c r="DZ125" s="28"/>
      <c r="EA125" s="49"/>
      <c r="EB125" s="28"/>
      <c r="EC125" s="49"/>
      <c r="ED125" s="28"/>
      <c r="EE125" s="49"/>
      <c r="EF125" s="28"/>
      <c r="EG125" s="27"/>
    </row>
    <row r="126" spans="1:137">
      <c r="A126" s="71" t="s">
        <v>91</v>
      </c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</row>
    <row r="127" spans="1:137">
      <c r="A127" s="71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</row>
    <row r="128" spans="1:137" ht="14.85" hidden="1" customHeight="1" outlineLevel="1">
      <c r="A128" s="13" t="s">
        <v>39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B128">
        <v>70</v>
      </c>
      <c r="AO128">
        <v>40</v>
      </c>
      <c r="AP128">
        <v>40</v>
      </c>
      <c r="AQ128">
        <v>40</v>
      </c>
      <c r="AR128">
        <v>40</v>
      </c>
      <c r="AS128">
        <v>40</v>
      </c>
      <c r="AT128">
        <v>40</v>
      </c>
      <c r="AU128">
        <v>40</v>
      </c>
      <c r="AV128">
        <v>40</v>
      </c>
      <c r="AW128">
        <v>40</v>
      </c>
      <c r="AX128">
        <v>40</v>
      </c>
      <c r="AY128">
        <v>40</v>
      </c>
      <c r="AZ128">
        <v>40</v>
      </c>
      <c r="BB128">
        <v>40</v>
      </c>
      <c r="BC128">
        <v>40</v>
      </c>
      <c r="BD128">
        <v>40</v>
      </c>
      <c r="BE128">
        <v>40</v>
      </c>
      <c r="BF128">
        <v>40</v>
      </c>
      <c r="BG128">
        <v>40</v>
      </c>
      <c r="BH128">
        <v>40</v>
      </c>
      <c r="BI128">
        <v>40</v>
      </c>
      <c r="BJ128">
        <v>40</v>
      </c>
      <c r="BK128">
        <v>40</v>
      </c>
      <c r="BL128">
        <v>40</v>
      </c>
      <c r="BM128">
        <v>40</v>
      </c>
      <c r="BO128">
        <v>40</v>
      </c>
      <c r="BP128">
        <v>40</v>
      </c>
      <c r="BQ128">
        <v>40</v>
      </c>
      <c r="BR128">
        <v>40</v>
      </c>
      <c r="BS128">
        <v>40</v>
      </c>
      <c r="BT128">
        <v>40</v>
      </c>
      <c r="BU128">
        <v>40</v>
      </c>
      <c r="BV128">
        <v>40</v>
      </c>
      <c r="BW128">
        <v>40</v>
      </c>
      <c r="BX128">
        <v>40</v>
      </c>
      <c r="BY128">
        <v>40</v>
      </c>
      <c r="BZ128">
        <v>40</v>
      </c>
      <c r="CB128">
        <v>40</v>
      </c>
      <c r="CC128">
        <v>40</v>
      </c>
      <c r="CD128">
        <v>40</v>
      </c>
      <c r="CE128">
        <v>40</v>
      </c>
      <c r="CF128">
        <v>40</v>
      </c>
      <c r="CG128">
        <v>40</v>
      </c>
      <c r="CH128">
        <v>40</v>
      </c>
      <c r="CI128">
        <v>40</v>
      </c>
      <c r="CJ128">
        <v>40</v>
      </c>
      <c r="CK128">
        <v>40</v>
      </c>
      <c r="CL128">
        <v>40</v>
      </c>
      <c r="CM128">
        <v>40</v>
      </c>
      <c r="CO128">
        <v>40</v>
      </c>
      <c r="CP128">
        <v>40</v>
      </c>
      <c r="CQ128">
        <v>40</v>
      </c>
      <c r="CR128">
        <v>40</v>
      </c>
      <c r="CS128">
        <v>40</v>
      </c>
      <c r="CT128">
        <v>40</v>
      </c>
      <c r="CU128">
        <v>40</v>
      </c>
      <c r="CV128">
        <v>40</v>
      </c>
      <c r="CW128">
        <v>40</v>
      </c>
      <c r="CX128">
        <v>40</v>
      </c>
      <c r="CY128">
        <v>40</v>
      </c>
      <c r="CZ128">
        <v>40</v>
      </c>
      <c r="DB128">
        <v>40</v>
      </c>
      <c r="DC128">
        <v>40</v>
      </c>
      <c r="DD128">
        <v>40</v>
      </c>
      <c r="DE128">
        <v>40</v>
      </c>
      <c r="DF128">
        <v>40</v>
      </c>
      <c r="DG128">
        <v>40</v>
      </c>
      <c r="DH128">
        <v>40</v>
      </c>
      <c r="DI128">
        <v>40</v>
      </c>
      <c r="DJ128">
        <v>40</v>
      </c>
      <c r="DK128">
        <v>40</v>
      </c>
      <c r="DL128">
        <v>40</v>
      </c>
      <c r="DM128">
        <v>40</v>
      </c>
    </row>
    <row r="129" spans="1:150" ht="14.85" hidden="1" customHeight="1" outlineLevel="1">
      <c r="A129" s="13" t="s">
        <v>40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B129">
        <v>90</v>
      </c>
      <c r="AO129">
        <v>90</v>
      </c>
      <c r="AP129">
        <v>90</v>
      </c>
      <c r="AQ129">
        <v>90</v>
      </c>
      <c r="AR129">
        <v>90</v>
      </c>
      <c r="AS129">
        <v>90</v>
      </c>
      <c r="AT129">
        <v>90</v>
      </c>
      <c r="AU129">
        <v>90</v>
      </c>
      <c r="AV129">
        <v>90</v>
      </c>
      <c r="AW129">
        <v>90</v>
      </c>
      <c r="AX129">
        <v>90</v>
      </c>
      <c r="AY129">
        <v>90</v>
      </c>
      <c r="AZ129">
        <v>90</v>
      </c>
      <c r="BB129">
        <v>90</v>
      </c>
      <c r="BC129">
        <v>90</v>
      </c>
      <c r="BD129">
        <v>90</v>
      </c>
      <c r="BE129">
        <v>90</v>
      </c>
      <c r="BF129">
        <v>90</v>
      </c>
      <c r="BG129">
        <v>90</v>
      </c>
      <c r="BH129">
        <v>90</v>
      </c>
      <c r="BI129">
        <v>90</v>
      </c>
      <c r="BJ129">
        <v>90</v>
      </c>
      <c r="BK129">
        <v>90</v>
      </c>
      <c r="BL129">
        <v>90</v>
      </c>
      <c r="BM129">
        <v>90</v>
      </c>
      <c r="BO129">
        <v>90</v>
      </c>
      <c r="BP129">
        <v>90</v>
      </c>
      <c r="BQ129">
        <v>90</v>
      </c>
      <c r="BR129">
        <v>90</v>
      </c>
      <c r="BS129">
        <v>90</v>
      </c>
      <c r="BT129">
        <v>90</v>
      </c>
      <c r="BU129">
        <v>90</v>
      </c>
      <c r="BV129">
        <v>90</v>
      </c>
      <c r="BW129">
        <v>90</v>
      </c>
      <c r="BX129">
        <v>90</v>
      </c>
      <c r="BY129">
        <v>90</v>
      </c>
      <c r="BZ129">
        <v>90</v>
      </c>
      <c r="CB129">
        <v>90</v>
      </c>
      <c r="CC129">
        <v>90</v>
      </c>
      <c r="CD129">
        <v>90</v>
      </c>
      <c r="CE129">
        <v>90</v>
      </c>
      <c r="CF129">
        <v>90</v>
      </c>
      <c r="CG129">
        <v>90</v>
      </c>
      <c r="CH129">
        <v>90</v>
      </c>
      <c r="CI129">
        <v>90</v>
      </c>
      <c r="CJ129">
        <v>90</v>
      </c>
      <c r="CK129">
        <v>90</v>
      </c>
      <c r="CL129">
        <v>90</v>
      </c>
      <c r="CM129">
        <v>90</v>
      </c>
      <c r="CO129">
        <v>90</v>
      </c>
      <c r="CP129">
        <v>90</v>
      </c>
      <c r="CQ129">
        <v>90</v>
      </c>
      <c r="CR129">
        <v>90</v>
      </c>
      <c r="CS129">
        <v>90</v>
      </c>
      <c r="CT129">
        <v>90</v>
      </c>
      <c r="CU129">
        <v>90</v>
      </c>
      <c r="CV129">
        <v>90</v>
      </c>
      <c r="CW129">
        <v>90</v>
      </c>
      <c r="CX129">
        <v>90</v>
      </c>
      <c r="CY129">
        <v>90</v>
      </c>
      <c r="CZ129">
        <v>90</v>
      </c>
      <c r="DB129">
        <v>90</v>
      </c>
      <c r="DC129">
        <v>90</v>
      </c>
      <c r="DD129">
        <v>90</v>
      </c>
      <c r="DE129">
        <v>90</v>
      </c>
      <c r="DF129">
        <v>90</v>
      </c>
      <c r="DG129">
        <v>90</v>
      </c>
      <c r="DH129">
        <v>90</v>
      </c>
      <c r="DI129">
        <v>90</v>
      </c>
      <c r="DJ129">
        <v>90</v>
      </c>
      <c r="DK129">
        <v>90</v>
      </c>
      <c r="DL129">
        <v>90</v>
      </c>
      <c r="DM129">
        <v>90</v>
      </c>
    </row>
    <row r="130" spans="1:150" ht="14.85" hidden="1" customHeight="1" outlineLevel="1">
      <c r="A130" s="13" t="s">
        <v>70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B130">
        <f t="shared" ref="AB130:AM130" si="210">1.5/1000000*50000000</f>
        <v>75</v>
      </c>
      <c r="AC130">
        <f t="shared" si="210"/>
        <v>75</v>
      </c>
      <c r="AD130">
        <f t="shared" si="210"/>
        <v>75</v>
      </c>
      <c r="AE130">
        <f t="shared" si="210"/>
        <v>75</v>
      </c>
      <c r="AF130">
        <f t="shared" si="210"/>
        <v>75</v>
      </c>
      <c r="AG130">
        <f t="shared" si="210"/>
        <v>75</v>
      </c>
      <c r="AH130">
        <f t="shared" si="210"/>
        <v>75</v>
      </c>
      <c r="AI130">
        <f t="shared" si="210"/>
        <v>75</v>
      </c>
      <c r="AJ130">
        <f t="shared" si="210"/>
        <v>75</v>
      </c>
      <c r="AK130">
        <f t="shared" si="210"/>
        <v>75</v>
      </c>
      <c r="AL130">
        <f t="shared" si="210"/>
        <v>75</v>
      </c>
      <c r="AM130">
        <f t="shared" si="210"/>
        <v>75</v>
      </c>
      <c r="AO130" s="23">
        <f>1/1000000*50000000/12</f>
        <v>4.166666666666667</v>
      </c>
      <c r="AP130" s="23">
        <f t="shared" ref="AP130:AZ130" si="211">1/1000000*50000000/12</f>
        <v>4.166666666666667</v>
      </c>
      <c r="AQ130" s="23">
        <f t="shared" si="211"/>
        <v>4.166666666666667</v>
      </c>
      <c r="AR130" s="23">
        <f t="shared" si="211"/>
        <v>4.166666666666667</v>
      </c>
      <c r="AS130" s="23">
        <f t="shared" si="211"/>
        <v>4.166666666666667</v>
      </c>
      <c r="AT130" s="23">
        <f t="shared" si="211"/>
        <v>4.166666666666667</v>
      </c>
      <c r="AU130" s="23">
        <f t="shared" si="211"/>
        <v>4.166666666666667</v>
      </c>
      <c r="AV130" s="23">
        <f t="shared" si="211"/>
        <v>4.166666666666667</v>
      </c>
      <c r="AW130" s="23">
        <f t="shared" si="211"/>
        <v>4.166666666666667</v>
      </c>
      <c r="AX130" s="23">
        <f t="shared" si="211"/>
        <v>4.166666666666667</v>
      </c>
      <c r="AY130" s="23">
        <f t="shared" si="211"/>
        <v>4.166666666666667</v>
      </c>
      <c r="AZ130" s="23">
        <f t="shared" si="211"/>
        <v>4.166666666666667</v>
      </c>
      <c r="BA130" s="23"/>
      <c r="BB130" s="23">
        <f t="shared" ref="BB130:BM130" si="212">1/1000000*50000000/12</f>
        <v>4.166666666666667</v>
      </c>
      <c r="BC130" s="23">
        <f t="shared" si="212"/>
        <v>4.166666666666667</v>
      </c>
      <c r="BD130" s="23">
        <f t="shared" si="212"/>
        <v>4.166666666666667</v>
      </c>
      <c r="BE130" s="23">
        <f t="shared" si="212"/>
        <v>4.166666666666667</v>
      </c>
      <c r="BF130" s="23">
        <f t="shared" si="212"/>
        <v>4.166666666666667</v>
      </c>
      <c r="BG130" s="23">
        <f t="shared" si="212"/>
        <v>4.166666666666667</v>
      </c>
      <c r="BH130" s="23">
        <f t="shared" si="212"/>
        <v>4.166666666666667</v>
      </c>
      <c r="BI130" s="23">
        <f t="shared" si="212"/>
        <v>4.166666666666667</v>
      </c>
      <c r="BJ130" s="23">
        <f t="shared" si="212"/>
        <v>4.166666666666667</v>
      </c>
      <c r="BK130" s="23">
        <f t="shared" si="212"/>
        <v>4.166666666666667</v>
      </c>
      <c r="BL130" s="23">
        <f t="shared" si="212"/>
        <v>4.166666666666667</v>
      </c>
      <c r="BM130" s="23">
        <f t="shared" si="212"/>
        <v>4.166666666666667</v>
      </c>
      <c r="BN130" s="23"/>
      <c r="BO130" s="23">
        <f t="shared" ref="BO130:BZ130" si="213">1/1000000*50000000/12</f>
        <v>4.166666666666667</v>
      </c>
      <c r="BP130" s="23">
        <f t="shared" si="213"/>
        <v>4.166666666666667</v>
      </c>
      <c r="BQ130" s="23">
        <f t="shared" si="213"/>
        <v>4.166666666666667</v>
      </c>
      <c r="BR130" s="23">
        <f t="shared" si="213"/>
        <v>4.166666666666667</v>
      </c>
      <c r="BS130" s="23">
        <f t="shared" si="213"/>
        <v>4.166666666666667</v>
      </c>
      <c r="BT130" s="23">
        <f t="shared" si="213"/>
        <v>4.166666666666667</v>
      </c>
      <c r="BU130" s="23">
        <f t="shared" si="213"/>
        <v>4.166666666666667</v>
      </c>
      <c r="BV130" s="23">
        <f t="shared" si="213"/>
        <v>4.166666666666667</v>
      </c>
      <c r="BW130" s="23">
        <f t="shared" si="213"/>
        <v>4.166666666666667</v>
      </c>
      <c r="BX130" s="23">
        <f t="shared" si="213"/>
        <v>4.166666666666667</v>
      </c>
      <c r="BY130" s="23">
        <f t="shared" si="213"/>
        <v>4.166666666666667</v>
      </c>
      <c r="BZ130" s="23">
        <f t="shared" si="213"/>
        <v>4.166666666666667</v>
      </c>
      <c r="CA130" s="23"/>
      <c r="CB130" s="23">
        <f t="shared" ref="CB130:DM130" si="214">1/1000000*50000000/12</f>
        <v>4.166666666666667</v>
      </c>
      <c r="CC130" s="23">
        <f t="shared" si="214"/>
        <v>4.166666666666667</v>
      </c>
      <c r="CD130" s="23">
        <f t="shared" si="214"/>
        <v>4.166666666666667</v>
      </c>
      <c r="CE130" s="23">
        <f t="shared" si="214"/>
        <v>4.166666666666667</v>
      </c>
      <c r="CF130" s="23">
        <f t="shared" si="214"/>
        <v>4.166666666666667</v>
      </c>
      <c r="CG130" s="23">
        <f t="shared" si="214"/>
        <v>4.166666666666667</v>
      </c>
      <c r="CH130" s="23">
        <f t="shared" si="214"/>
        <v>4.166666666666667</v>
      </c>
      <c r="CI130" s="23">
        <f t="shared" si="214"/>
        <v>4.166666666666667</v>
      </c>
      <c r="CJ130" s="23">
        <f t="shared" si="214"/>
        <v>4.166666666666667</v>
      </c>
      <c r="CK130" s="23">
        <f t="shared" si="214"/>
        <v>4.166666666666667</v>
      </c>
      <c r="CL130" s="23">
        <f t="shared" si="214"/>
        <v>4.166666666666667</v>
      </c>
      <c r="CM130" s="23">
        <f t="shared" si="214"/>
        <v>4.166666666666667</v>
      </c>
      <c r="CN130" s="23"/>
      <c r="CO130" s="23">
        <f t="shared" si="214"/>
        <v>4.166666666666667</v>
      </c>
      <c r="CP130" s="23">
        <f t="shared" si="214"/>
        <v>4.166666666666667</v>
      </c>
      <c r="CQ130" s="23">
        <f t="shared" si="214"/>
        <v>4.166666666666667</v>
      </c>
      <c r="CR130" s="23">
        <f t="shared" si="214"/>
        <v>4.166666666666667</v>
      </c>
      <c r="CS130" s="23">
        <f t="shared" si="214"/>
        <v>4.166666666666667</v>
      </c>
      <c r="CT130" s="23">
        <f t="shared" si="214"/>
        <v>4.166666666666667</v>
      </c>
      <c r="CU130" s="23">
        <f t="shared" si="214"/>
        <v>4.166666666666667</v>
      </c>
      <c r="CV130" s="23">
        <f t="shared" si="214"/>
        <v>4.166666666666667</v>
      </c>
      <c r="CW130" s="23">
        <f t="shared" si="214"/>
        <v>4.166666666666667</v>
      </c>
      <c r="CX130" s="23">
        <f t="shared" si="214"/>
        <v>4.166666666666667</v>
      </c>
      <c r="CY130" s="23">
        <f t="shared" si="214"/>
        <v>4.166666666666667</v>
      </c>
      <c r="CZ130" s="23">
        <f t="shared" si="214"/>
        <v>4.166666666666667</v>
      </c>
      <c r="DA130" s="23"/>
      <c r="DB130" s="23">
        <f t="shared" si="214"/>
        <v>4.166666666666667</v>
      </c>
      <c r="DC130" s="23">
        <f t="shared" si="214"/>
        <v>4.166666666666667</v>
      </c>
      <c r="DD130" s="23">
        <f t="shared" si="214"/>
        <v>4.166666666666667</v>
      </c>
      <c r="DE130" s="23">
        <f t="shared" si="214"/>
        <v>4.166666666666667</v>
      </c>
      <c r="DF130" s="23">
        <f t="shared" si="214"/>
        <v>4.166666666666667</v>
      </c>
      <c r="DG130" s="23">
        <f t="shared" si="214"/>
        <v>4.166666666666667</v>
      </c>
      <c r="DH130" s="23">
        <f t="shared" si="214"/>
        <v>4.166666666666667</v>
      </c>
      <c r="DI130" s="23">
        <f t="shared" si="214"/>
        <v>4.166666666666667</v>
      </c>
      <c r="DJ130" s="23">
        <f t="shared" si="214"/>
        <v>4.166666666666667</v>
      </c>
      <c r="DK130" s="23">
        <f t="shared" si="214"/>
        <v>4.166666666666667</v>
      </c>
      <c r="DL130" s="23">
        <f t="shared" si="214"/>
        <v>4.166666666666667</v>
      </c>
      <c r="DM130" s="23">
        <f t="shared" si="214"/>
        <v>4.166666666666667</v>
      </c>
      <c r="DN130" s="23"/>
    </row>
    <row r="131" spans="1:150" ht="14.85" hidden="1" customHeight="1" outlineLevel="1">
      <c r="A131" s="13" t="s">
        <v>71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O131" s="46">
        <v>0.3</v>
      </c>
      <c r="AP131" s="46">
        <v>0.3</v>
      </c>
      <c r="AQ131" s="46">
        <v>0.3</v>
      </c>
      <c r="AR131" s="46">
        <v>0.3</v>
      </c>
      <c r="AS131" s="46">
        <v>0.3</v>
      </c>
      <c r="AT131" s="46">
        <v>0.3</v>
      </c>
      <c r="AU131" s="46">
        <v>0.3</v>
      </c>
      <c r="AV131" s="46">
        <v>0.3</v>
      </c>
      <c r="AW131" s="46">
        <v>0.3</v>
      </c>
      <c r="AX131" s="46">
        <v>0.3</v>
      </c>
      <c r="AY131" s="46">
        <v>0.3</v>
      </c>
      <c r="AZ131" s="46">
        <v>0.3</v>
      </c>
      <c r="BA131" s="46"/>
      <c r="BB131" s="46">
        <v>0.4</v>
      </c>
      <c r="BC131" s="46">
        <f t="shared" ref="BC131:BM131" si="215">BB131</f>
        <v>0.4</v>
      </c>
      <c r="BD131" s="46">
        <f t="shared" si="215"/>
        <v>0.4</v>
      </c>
      <c r="BE131" s="46">
        <f t="shared" si="215"/>
        <v>0.4</v>
      </c>
      <c r="BF131" s="46">
        <f t="shared" si="215"/>
        <v>0.4</v>
      </c>
      <c r="BG131" s="46">
        <f t="shared" si="215"/>
        <v>0.4</v>
      </c>
      <c r="BH131" s="46">
        <f t="shared" si="215"/>
        <v>0.4</v>
      </c>
      <c r="BI131" s="46">
        <f t="shared" si="215"/>
        <v>0.4</v>
      </c>
      <c r="BJ131" s="46">
        <f t="shared" si="215"/>
        <v>0.4</v>
      </c>
      <c r="BK131" s="46">
        <f t="shared" si="215"/>
        <v>0.4</v>
      </c>
      <c r="BL131" s="46">
        <f t="shared" si="215"/>
        <v>0.4</v>
      </c>
      <c r="BM131" s="46">
        <f t="shared" si="215"/>
        <v>0.4</v>
      </c>
      <c r="BN131" s="46"/>
      <c r="BO131" s="46">
        <v>0.5</v>
      </c>
      <c r="BP131" s="46">
        <v>0.5</v>
      </c>
      <c r="BQ131" s="46">
        <v>0.5</v>
      </c>
      <c r="BR131" s="46">
        <v>0.5</v>
      </c>
      <c r="BS131" s="46">
        <v>0.5</v>
      </c>
      <c r="BT131" s="46">
        <v>0.5</v>
      </c>
      <c r="BU131" s="46">
        <v>0.5</v>
      </c>
      <c r="BV131" s="46">
        <v>0.5</v>
      </c>
      <c r="BW131" s="46">
        <v>0.5</v>
      </c>
      <c r="BX131" s="46">
        <v>0.5</v>
      </c>
      <c r="BY131" s="46">
        <v>0.5</v>
      </c>
      <c r="BZ131" s="46">
        <v>0.5</v>
      </c>
      <c r="CA131" s="46"/>
      <c r="CB131" s="46">
        <v>0.6</v>
      </c>
      <c r="CC131" s="46">
        <f t="shared" ref="CC131:CM131" si="216">CB131</f>
        <v>0.6</v>
      </c>
      <c r="CD131" s="46">
        <f t="shared" si="216"/>
        <v>0.6</v>
      </c>
      <c r="CE131" s="46">
        <f t="shared" si="216"/>
        <v>0.6</v>
      </c>
      <c r="CF131" s="46">
        <f t="shared" si="216"/>
        <v>0.6</v>
      </c>
      <c r="CG131" s="46">
        <f t="shared" si="216"/>
        <v>0.6</v>
      </c>
      <c r="CH131" s="46">
        <f t="shared" si="216"/>
        <v>0.6</v>
      </c>
      <c r="CI131" s="46">
        <f t="shared" si="216"/>
        <v>0.6</v>
      </c>
      <c r="CJ131" s="46">
        <f t="shared" si="216"/>
        <v>0.6</v>
      </c>
      <c r="CK131" s="46">
        <f t="shared" si="216"/>
        <v>0.6</v>
      </c>
      <c r="CL131" s="46">
        <f t="shared" si="216"/>
        <v>0.6</v>
      </c>
      <c r="CM131" s="46">
        <f t="shared" si="216"/>
        <v>0.6</v>
      </c>
      <c r="CN131" s="46"/>
      <c r="CO131" s="46">
        <v>0.6</v>
      </c>
      <c r="CP131" s="46">
        <f t="shared" ref="CP131:CZ131" si="217">CO131</f>
        <v>0.6</v>
      </c>
      <c r="CQ131" s="46">
        <f t="shared" si="217"/>
        <v>0.6</v>
      </c>
      <c r="CR131" s="46">
        <f t="shared" si="217"/>
        <v>0.6</v>
      </c>
      <c r="CS131" s="46">
        <f t="shared" si="217"/>
        <v>0.6</v>
      </c>
      <c r="CT131" s="46">
        <f t="shared" si="217"/>
        <v>0.6</v>
      </c>
      <c r="CU131" s="46">
        <f t="shared" si="217"/>
        <v>0.6</v>
      </c>
      <c r="CV131" s="46">
        <f t="shared" si="217"/>
        <v>0.6</v>
      </c>
      <c r="CW131" s="46">
        <f t="shared" si="217"/>
        <v>0.6</v>
      </c>
      <c r="CX131" s="46">
        <f t="shared" si="217"/>
        <v>0.6</v>
      </c>
      <c r="CY131" s="46">
        <f t="shared" si="217"/>
        <v>0.6</v>
      </c>
      <c r="CZ131" s="46">
        <f t="shared" si="217"/>
        <v>0.6</v>
      </c>
      <c r="DA131" s="46"/>
      <c r="DB131" s="46">
        <v>0.6</v>
      </c>
      <c r="DC131" s="46">
        <f t="shared" ref="DC131:DM131" si="218">DB131</f>
        <v>0.6</v>
      </c>
      <c r="DD131" s="46">
        <f t="shared" si="218"/>
        <v>0.6</v>
      </c>
      <c r="DE131" s="46">
        <f t="shared" si="218"/>
        <v>0.6</v>
      </c>
      <c r="DF131" s="46">
        <f t="shared" si="218"/>
        <v>0.6</v>
      </c>
      <c r="DG131" s="46">
        <f t="shared" si="218"/>
        <v>0.6</v>
      </c>
      <c r="DH131" s="46">
        <f t="shared" si="218"/>
        <v>0.6</v>
      </c>
      <c r="DI131" s="46">
        <f t="shared" si="218"/>
        <v>0.6</v>
      </c>
      <c r="DJ131" s="46">
        <f t="shared" si="218"/>
        <v>0.6</v>
      </c>
      <c r="DK131" s="46">
        <f t="shared" si="218"/>
        <v>0.6</v>
      </c>
      <c r="DL131" s="46">
        <f t="shared" si="218"/>
        <v>0.6</v>
      </c>
      <c r="DM131" s="46">
        <f t="shared" si="218"/>
        <v>0.6</v>
      </c>
      <c r="DN131" s="46"/>
    </row>
    <row r="132" spans="1:150" ht="14.85" hidden="1" customHeight="1" outlineLevel="1">
      <c r="A132" s="13" t="s">
        <v>72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O132" s="47">
        <f t="shared" ref="AO132:AZ132" si="219">AO130*AO131</f>
        <v>1.25</v>
      </c>
      <c r="AP132" s="47">
        <f t="shared" si="219"/>
        <v>1.25</v>
      </c>
      <c r="AQ132" s="47">
        <f t="shared" si="219"/>
        <v>1.25</v>
      </c>
      <c r="AR132" s="47">
        <f t="shared" si="219"/>
        <v>1.25</v>
      </c>
      <c r="AS132" s="47">
        <f t="shared" si="219"/>
        <v>1.25</v>
      </c>
      <c r="AT132" s="47">
        <f t="shared" si="219"/>
        <v>1.25</v>
      </c>
      <c r="AU132" s="47">
        <f t="shared" si="219"/>
        <v>1.25</v>
      </c>
      <c r="AV132" s="47">
        <f t="shared" si="219"/>
        <v>1.25</v>
      </c>
      <c r="AW132" s="47">
        <f t="shared" si="219"/>
        <v>1.25</v>
      </c>
      <c r="AX132" s="47">
        <f t="shared" si="219"/>
        <v>1.25</v>
      </c>
      <c r="AY132" s="47">
        <f t="shared" si="219"/>
        <v>1.25</v>
      </c>
      <c r="AZ132" s="47">
        <f t="shared" si="219"/>
        <v>1.25</v>
      </c>
      <c r="BA132" s="47"/>
      <c r="BB132" s="47">
        <f>BB130*BB131</f>
        <v>1.666666666666667</v>
      </c>
      <c r="BC132" s="47">
        <f t="shared" ref="BC132:BM132" si="220">BC130*BC131</f>
        <v>1.666666666666667</v>
      </c>
      <c r="BD132" s="47">
        <f t="shared" si="220"/>
        <v>1.666666666666667</v>
      </c>
      <c r="BE132" s="47">
        <f t="shared" si="220"/>
        <v>1.666666666666667</v>
      </c>
      <c r="BF132" s="47">
        <f t="shared" si="220"/>
        <v>1.666666666666667</v>
      </c>
      <c r="BG132" s="47">
        <f t="shared" si="220"/>
        <v>1.666666666666667</v>
      </c>
      <c r="BH132" s="47">
        <f t="shared" si="220"/>
        <v>1.666666666666667</v>
      </c>
      <c r="BI132" s="47">
        <f t="shared" si="220"/>
        <v>1.666666666666667</v>
      </c>
      <c r="BJ132" s="47">
        <f t="shared" si="220"/>
        <v>1.666666666666667</v>
      </c>
      <c r="BK132" s="47">
        <f t="shared" si="220"/>
        <v>1.666666666666667</v>
      </c>
      <c r="BL132" s="47">
        <f t="shared" si="220"/>
        <v>1.666666666666667</v>
      </c>
      <c r="BM132" s="47">
        <f t="shared" si="220"/>
        <v>1.666666666666667</v>
      </c>
      <c r="BN132" s="47"/>
      <c r="BO132" s="47">
        <f>BO130*BO131</f>
        <v>2.0833333333333335</v>
      </c>
      <c r="BP132" s="47">
        <f t="shared" ref="BP132:BZ132" si="221">BP130*BP131</f>
        <v>2.0833333333333335</v>
      </c>
      <c r="BQ132" s="47">
        <f t="shared" si="221"/>
        <v>2.0833333333333335</v>
      </c>
      <c r="BR132" s="47">
        <f t="shared" si="221"/>
        <v>2.0833333333333335</v>
      </c>
      <c r="BS132" s="47">
        <f t="shared" si="221"/>
        <v>2.0833333333333335</v>
      </c>
      <c r="BT132" s="47">
        <f t="shared" si="221"/>
        <v>2.0833333333333335</v>
      </c>
      <c r="BU132" s="47">
        <f t="shared" si="221"/>
        <v>2.0833333333333335</v>
      </c>
      <c r="BV132" s="47">
        <f t="shared" si="221"/>
        <v>2.0833333333333335</v>
      </c>
      <c r="BW132" s="47">
        <f t="shared" si="221"/>
        <v>2.0833333333333335</v>
      </c>
      <c r="BX132" s="47">
        <f t="shared" si="221"/>
        <v>2.0833333333333335</v>
      </c>
      <c r="BY132" s="47">
        <f t="shared" si="221"/>
        <v>2.0833333333333335</v>
      </c>
      <c r="BZ132" s="47">
        <f t="shared" si="221"/>
        <v>2.0833333333333335</v>
      </c>
      <c r="CA132" s="47"/>
      <c r="CB132" s="47">
        <f>CB130*CB131</f>
        <v>2.5</v>
      </c>
      <c r="CC132" s="47">
        <f t="shared" ref="CC132:CM132" si="222">CC130*CC131</f>
        <v>2.5</v>
      </c>
      <c r="CD132" s="47">
        <f t="shared" si="222"/>
        <v>2.5</v>
      </c>
      <c r="CE132" s="47">
        <f t="shared" si="222"/>
        <v>2.5</v>
      </c>
      <c r="CF132" s="47">
        <f t="shared" si="222"/>
        <v>2.5</v>
      </c>
      <c r="CG132" s="47">
        <f t="shared" si="222"/>
        <v>2.5</v>
      </c>
      <c r="CH132" s="47">
        <f t="shared" si="222"/>
        <v>2.5</v>
      </c>
      <c r="CI132" s="47">
        <f t="shared" si="222"/>
        <v>2.5</v>
      </c>
      <c r="CJ132" s="47">
        <f t="shared" si="222"/>
        <v>2.5</v>
      </c>
      <c r="CK132" s="47">
        <f t="shared" si="222"/>
        <v>2.5</v>
      </c>
      <c r="CL132" s="47">
        <f t="shared" si="222"/>
        <v>2.5</v>
      </c>
      <c r="CM132" s="47">
        <f t="shared" si="222"/>
        <v>2.5</v>
      </c>
      <c r="CN132" s="47"/>
      <c r="CO132" s="47">
        <f>CO130*CO131</f>
        <v>2.5</v>
      </c>
      <c r="CP132" s="47">
        <f t="shared" ref="CP132:CZ132" si="223">CP130*CP131</f>
        <v>2.5</v>
      </c>
      <c r="CQ132" s="47">
        <f t="shared" si="223"/>
        <v>2.5</v>
      </c>
      <c r="CR132" s="47">
        <f t="shared" si="223"/>
        <v>2.5</v>
      </c>
      <c r="CS132" s="47">
        <f t="shared" si="223"/>
        <v>2.5</v>
      </c>
      <c r="CT132" s="47">
        <f t="shared" si="223"/>
        <v>2.5</v>
      </c>
      <c r="CU132" s="47">
        <f t="shared" si="223"/>
        <v>2.5</v>
      </c>
      <c r="CV132" s="47">
        <f t="shared" si="223"/>
        <v>2.5</v>
      </c>
      <c r="CW132" s="47">
        <f t="shared" si="223"/>
        <v>2.5</v>
      </c>
      <c r="CX132" s="47">
        <f t="shared" si="223"/>
        <v>2.5</v>
      </c>
      <c r="CY132" s="47">
        <f t="shared" si="223"/>
        <v>2.5</v>
      </c>
      <c r="CZ132" s="47">
        <f t="shared" si="223"/>
        <v>2.5</v>
      </c>
      <c r="DA132" s="47"/>
      <c r="DB132" s="47">
        <f>DB130*DB131</f>
        <v>2.5</v>
      </c>
      <c r="DC132" s="47">
        <f t="shared" ref="DC132:DM132" si="224">DC130*DC131</f>
        <v>2.5</v>
      </c>
      <c r="DD132" s="47">
        <f t="shared" si="224"/>
        <v>2.5</v>
      </c>
      <c r="DE132" s="47">
        <f t="shared" si="224"/>
        <v>2.5</v>
      </c>
      <c r="DF132" s="47">
        <f t="shared" si="224"/>
        <v>2.5</v>
      </c>
      <c r="DG132" s="47">
        <f t="shared" si="224"/>
        <v>2.5</v>
      </c>
      <c r="DH132" s="47">
        <f t="shared" si="224"/>
        <v>2.5</v>
      </c>
      <c r="DI132" s="47">
        <f t="shared" si="224"/>
        <v>2.5</v>
      </c>
      <c r="DJ132" s="47">
        <f t="shared" si="224"/>
        <v>2.5</v>
      </c>
      <c r="DK132" s="47">
        <f t="shared" si="224"/>
        <v>2.5</v>
      </c>
      <c r="DL132" s="47">
        <f t="shared" si="224"/>
        <v>2.5</v>
      </c>
      <c r="DM132" s="47">
        <f t="shared" si="224"/>
        <v>2.5</v>
      </c>
      <c r="DN132" s="47"/>
    </row>
    <row r="133" spans="1:150" ht="14.85" hidden="1" customHeight="1" outlineLevel="1">
      <c r="A133" s="13" t="s">
        <v>73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O133" s="72">
        <v>0.6</v>
      </c>
      <c r="AP133" s="48">
        <v>0.6</v>
      </c>
      <c r="AQ133" s="48">
        <v>0.6</v>
      </c>
      <c r="AR133" s="48">
        <v>0.6</v>
      </c>
      <c r="AS133" s="48">
        <v>0.6</v>
      </c>
      <c r="AT133" s="48">
        <v>0.6</v>
      </c>
      <c r="AU133" s="48">
        <v>0.6</v>
      </c>
      <c r="AV133" s="48">
        <v>0.6</v>
      </c>
      <c r="AW133" s="48">
        <v>0.6</v>
      </c>
      <c r="AX133" s="48">
        <v>0.6</v>
      </c>
      <c r="AY133" s="48">
        <v>0.6</v>
      </c>
      <c r="AZ133" s="48">
        <v>0.6</v>
      </c>
      <c r="BA133" s="48"/>
      <c r="BB133" s="48">
        <v>0.6</v>
      </c>
      <c r="BC133" s="48">
        <v>0.6</v>
      </c>
      <c r="BD133" s="48">
        <v>0.6</v>
      </c>
      <c r="BE133" s="48">
        <v>0.6</v>
      </c>
      <c r="BF133" s="48">
        <v>0.6</v>
      </c>
      <c r="BG133" s="48">
        <v>0.6</v>
      </c>
      <c r="BH133" s="48">
        <v>0.6</v>
      </c>
      <c r="BI133" s="48">
        <v>0.6</v>
      </c>
      <c r="BJ133" s="48">
        <v>0.6</v>
      </c>
      <c r="BK133" s="48">
        <v>0.6</v>
      </c>
      <c r="BL133" s="48">
        <v>0.6</v>
      </c>
      <c r="BM133" s="48">
        <v>0.6</v>
      </c>
      <c r="BN133" s="48"/>
      <c r="BO133" s="48">
        <v>0.6</v>
      </c>
      <c r="BP133" s="48">
        <v>0.6</v>
      </c>
      <c r="BQ133" s="48">
        <v>0.6</v>
      </c>
      <c r="BR133" s="48">
        <v>0.6</v>
      </c>
      <c r="BS133" s="48">
        <v>0.6</v>
      </c>
      <c r="BT133" s="48">
        <v>0.6</v>
      </c>
      <c r="BU133" s="48">
        <v>0.6</v>
      </c>
      <c r="BV133" s="48">
        <v>0.6</v>
      </c>
      <c r="BW133" s="48">
        <v>0.6</v>
      </c>
      <c r="BX133" s="48">
        <v>0.6</v>
      </c>
      <c r="BY133" s="48">
        <v>0.6</v>
      </c>
      <c r="BZ133" s="48">
        <v>0.6</v>
      </c>
      <c r="CA133" s="48"/>
      <c r="CB133" s="48">
        <v>0.6</v>
      </c>
      <c r="CC133" s="48">
        <v>0.6</v>
      </c>
      <c r="CD133" s="48">
        <v>0.6</v>
      </c>
      <c r="CE133" s="48">
        <v>0.6</v>
      </c>
      <c r="CF133" s="48">
        <v>0.6</v>
      </c>
      <c r="CG133" s="48">
        <v>0.6</v>
      </c>
      <c r="CH133" s="48">
        <v>0.6</v>
      </c>
      <c r="CI133" s="48">
        <v>0.6</v>
      </c>
      <c r="CJ133" s="48">
        <v>0.6</v>
      </c>
      <c r="CK133" s="48">
        <v>0.6</v>
      </c>
      <c r="CL133" s="48">
        <v>0.6</v>
      </c>
      <c r="CM133" s="48">
        <v>0.6</v>
      </c>
      <c r="CN133" s="48"/>
      <c r="CO133" s="48">
        <v>0.6</v>
      </c>
      <c r="CP133" s="48">
        <v>0.6</v>
      </c>
      <c r="CQ133" s="48">
        <v>0.6</v>
      </c>
      <c r="CR133" s="48">
        <v>0.6</v>
      </c>
      <c r="CS133" s="48">
        <v>0.6</v>
      </c>
      <c r="CT133" s="48">
        <v>0.6</v>
      </c>
      <c r="CU133" s="48">
        <v>0.6</v>
      </c>
      <c r="CV133" s="48">
        <v>0.6</v>
      </c>
      <c r="CW133" s="48">
        <v>0.6</v>
      </c>
      <c r="CX133" s="48">
        <v>0.6</v>
      </c>
      <c r="CY133" s="48">
        <v>0.6</v>
      </c>
      <c r="CZ133" s="48">
        <v>0.6</v>
      </c>
      <c r="DA133" s="48"/>
      <c r="DB133" s="48">
        <v>0.6</v>
      </c>
      <c r="DC133" s="48">
        <v>0.6</v>
      </c>
      <c r="DD133" s="48">
        <v>0.6</v>
      </c>
      <c r="DE133" s="48">
        <v>0.6</v>
      </c>
      <c r="DF133" s="48">
        <v>0.6</v>
      </c>
      <c r="DG133" s="48">
        <v>0.6</v>
      </c>
      <c r="DH133" s="48">
        <v>0.6</v>
      </c>
      <c r="DI133" s="48">
        <v>0.6</v>
      </c>
      <c r="DJ133" s="48">
        <v>0.6</v>
      </c>
      <c r="DK133" s="48">
        <v>0.6</v>
      </c>
      <c r="DL133" s="48">
        <v>0.6</v>
      </c>
      <c r="DM133" s="48">
        <v>0.6</v>
      </c>
      <c r="DN133" s="48"/>
    </row>
    <row r="134" spans="1:150" ht="14.85" hidden="1" customHeight="1" outlineLevel="1">
      <c r="A134" s="13" t="s">
        <v>74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O134" s="49">
        <f>AO132*AO133</f>
        <v>0.75</v>
      </c>
      <c r="AP134" s="49">
        <f t="shared" ref="AP134:AZ134" si="225">AP132*70%</f>
        <v>0.875</v>
      </c>
      <c r="AQ134" s="49">
        <f t="shared" si="225"/>
        <v>0.875</v>
      </c>
      <c r="AR134" s="49">
        <f t="shared" si="225"/>
        <v>0.875</v>
      </c>
      <c r="AS134" s="49">
        <f t="shared" si="225"/>
        <v>0.875</v>
      </c>
      <c r="AT134" s="49">
        <f t="shared" si="225"/>
        <v>0.875</v>
      </c>
      <c r="AU134" s="49">
        <f t="shared" si="225"/>
        <v>0.875</v>
      </c>
      <c r="AV134" s="49">
        <f t="shared" si="225"/>
        <v>0.875</v>
      </c>
      <c r="AW134" s="49">
        <f t="shared" si="225"/>
        <v>0.875</v>
      </c>
      <c r="AX134" s="49">
        <f t="shared" si="225"/>
        <v>0.875</v>
      </c>
      <c r="AY134" s="49">
        <f t="shared" si="225"/>
        <v>0.875</v>
      </c>
      <c r="AZ134" s="49">
        <f t="shared" si="225"/>
        <v>0.875</v>
      </c>
      <c r="BA134" s="49"/>
      <c r="BB134" s="49">
        <f>BB132*70%</f>
        <v>1.1666666666666667</v>
      </c>
      <c r="BC134" s="49">
        <f t="shared" ref="BC134:BM134" si="226">BC132*70%</f>
        <v>1.1666666666666667</v>
      </c>
      <c r="BD134" s="49">
        <f t="shared" si="226"/>
        <v>1.1666666666666667</v>
      </c>
      <c r="BE134" s="49">
        <f t="shared" si="226"/>
        <v>1.1666666666666667</v>
      </c>
      <c r="BF134" s="49">
        <f t="shared" si="226"/>
        <v>1.1666666666666667</v>
      </c>
      <c r="BG134" s="49">
        <f t="shared" si="226"/>
        <v>1.1666666666666667</v>
      </c>
      <c r="BH134" s="49">
        <f t="shared" si="226"/>
        <v>1.1666666666666667</v>
      </c>
      <c r="BI134" s="49">
        <f t="shared" si="226"/>
        <v>1.1666666666666667</v>
      </c>
      <c r="BJ134" s="49">
        <f t="shared" si="226"/>
        <v>1.1666666666666667</v>
      </c>
      <c r="BK134" s="49">
        <f t="shared" si="226"/>
        <v>1.1666666666666667</v>
      </c>
      <c r="BL134" s="49">
        <f t="shared" si="226"/>
        <v>1.1666666666666667</v>
      </c>
      <c r="BM134" s="49">
        <f t="shared" si="226"/>
        <v>1.1666666666666667</v>
      </c>
      <c r="BN134" s="49"/>
      <c r="BO134" s="49">
        <f>BO132*70%</f>
        <v>1.4583333333333333</v>
      </c>
      <c r="BP134" s="49">
        <f t="shared" ref="BP134:BZ134" si="227">BP132*70%</f>
        <v>1.4583333333333333</v>
      </c>
      <c r="BQ134" s="49">
        <f t="shared" si="227"/>
        <v>1.4583333333333333</v>
      </c>
      <c r="BR134" s="49">
        <f t="shared" si="227"/>
        <v>1.4583333333333333</v>
      </c>
      <c r="BS134" s="49">
        <f t="shared" si="227"/>
        <v>1.4583333333333333</v>
      </c>
      <c r="BT134" s="49">
        <f t="shared" si="227"/>
        <v>1.4583333333333333</v>
      </c>
      <c r="BU134" s="49">
        <f t="shared" si="227"/>
        <v>1.4583333333333333</v>
      </c>
      <c r="BV134" s="49">
        <f t="shared" si="227"/>
        <v>1.4583333333333333</v>
      </c>
      <c r="BW134" s="49">
        <f t="shared" si="227"/>
        <v>1.4583333333333333</v>
      </c>
      <c r="BX134" s="49">
        <f t="shared" si="227"/>
        <v>1.4583333333333333</v>
      </c>
      <c r="BY134" s="49">
        <f t="shared" si="227"/>
        <v>1.4583333333333333</v>
      </c>
      <c r="BZ134" s="49">
        <f t="shared" si="227"/>
        <v>1.4583333333333333</v>
      </c>
      <c r="CA134" s="49"/>
      <c r="CB134" s="49">
        <f>CB132*70%</f>
        <v>1.75</v>
      </c>
      <c r="CC134" s="49">
        <f t="shared" ref="CC134:CM134" si="228">CC132*70%</f>
        <v>1.75</v>
      </c>
      <c r="CD134" s="49">
        <f t="shared" si="228"/>
        <v>1.75</v>
      </c>
      <c r="CE134" s="49">
        <f t="shared" si="228"/>
        <v>1.75</v>
      </c>
      <c r="CF134" s="49">
        <f t="shared" si="228"/>
        <v>1.75</v>
      </c>
      <c r="CG134" s="49">
        <f t="shared" si="228"/>
        <v>1.75</v>
      </c>
      <c r="CH134" s="49">
        <f t="shared" si="228"/>
        <v>1.75</v>
      </c>
      <c r="CI134" s="49">
        <f t="shared" si="228"/>
        <v>1.75</v>
      </c>
      <c r="CJ134" s="49">
        <f t="shared" si="228"/>
        <v>1.75</v>
      </c>
      <c r="CK134" s="49">
        <f t="shared" si="228"/>
        <v>1.75</v>
      </c>
      <c r="CL134" s="49">
        <f t="shared" si="228"/>
        <v>1.75</v>
      </c>
      <c r="CM134" s="49">
        <f t="shared" si="228"/>
        <v>1.75</v>
      </c>
      <c r="CN134" s="49"/>
      <c r="CO134" s="49">
        <f>CO132*70%</f>
        <v>1.75</v>
      </c>
      <c r="CP134" s="49">
        <f t="shared" ref="CP134:CZ134" si="229">CP132*70%</f>
        <v>1.75</v>
      </c>
      <c r="CQ134" s="49">
        <f t="shared" si="229"/>
        <v>1.75</v>
      </c>
      <c r="CR134" s="49">
        <f t="shared" si="229"/>
        <v>1.75</v>
      </c>
      <c r="CS134" s="49">
        <f t="shared" si="229"/>
        <v>1.75</v>
      </c>
      <c r="CT134" s="49">
        <f t="shared" si="229"/>
        <v>1.75</v>
      </c>
      <c r="CU134" s="49">
        <f t="shared" si="229"/>
        <v>1.75</v>
      </c>
      <c r="CV134" s="49">
        <f t="shared" si="229"/>
        <v>1.75</v>
      </c>
      <c r="CW134" s="49">
        <f t="shared" si="229"/>
        <v>1.75</v>
      </c>
      <c r="CX134" s="49">
        <f t="shared" si="229"/>
        <v>1.75</v>
      </c>
      <c r="CY134" s="49">
        <f t="shared" si="229"/>
        <v>1.75</v>
      </c>
      <c r="CZ134" s="49">
        <f t="shared" si="229"/>
        <v>1.75</v>
      </c>
      <c r="DA134" s="49"/>
      <c r="DB134" s="49">
        <f>DB132*70%</f>
        <v>1.75</v>
      </c>
      <c r="DC134" s="49">
        <f t="shared" ref="DC134:DM134" si="230">DC132*70%</f>
        <v>1.75</v>
      </c>
      <c r="DD134" s="49">
        <f t="shared" si="230"/>
        <v>1.75</v>
      </c>
      <c r="DE134" s="49">
        <f t="shared" si="230"/>
        <v>1.75</v>
      </c>
      <c r="DF134" s="49">
        <f t="shared" si="230"/>
        <v>1.75</v>
      </c>
      <c r="DG134" s="49">
        <f t="shared" si="230"/>
        <v>1.75</v>
      </c>
      <c r="DH134" s="49">
        <f t="shared" si="230"/>
        <v>1.75</v>
      </c>
      <c r="DI134" s="49">
        <f t="shared" si="230"/>
        <v>1.75</v>
      </c>
      <c r="DJ134" s="49">
        <f t="shared" si="230"/>
        <v>1.75</v>
      </c>
      <c r="DK134" s="49">
        <f t="shared" si="230"/>
        <v>1.75</v>
      </c>
      <c r="DL134" s="49">
        <f t="shared" si="230"/>
        <v>1.75</v>
      </c>
      <c r="DM134" s="49">
        <f t="shared" si="230"/>
        <v>1.75</v>
      </c>
      <c r="DN134" s="49"/>
    </row>
    <row r="135" spans="1:150" ht="14.85" hidden="1" customHeight="1" outlineLevel="1">
      <c r="A135" s="13" t="s">
        <v>75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O135" s="46">
        <v>0.5</v>
      </c>
      <c r="AP135" s="46">
        <v>0.5</v>
      </c>
      <c r="AQ135" s="46">
        <v>0.5</v>
      </c>
      <c r="AR135" s="46">
        <v>0.5</v>
      </c>
      <c r="AS135" s="46">
        <v>0.5</v>
      </c>
      <c r="AT135" s="46">
        <v>0.5</v>
      </c>
      <c r="AU135" s="46">
        <v>0.5</v>
      </c>
      <c r="AV135" s="46">
        <v>0.5</v>
      </c>
      <c r="AW135" s="46">
        <v>0.5</v>
      </c>
      <c r="AX135" s="46">
        <v>0.5</v>
      </c>
      <c r="AY135" s="46">
        <v>0.5</v>
      </c>
      <c r="AZ135" s="46">
        <v>0.5</v>
      </c>
      <c r="BA135" s="46"/>
      <c r="BB135" s="46">
        <v>0.5</v>
      </c>
      <c r="BC135" s="46">
        <v>0.5</v>
      </c>
      <c r="BD135" s="46">
        <v>0.5</v>
      </c>
      <c r="BE135" s="46">
        <v>0.5</v>
      </c>
      <c r="BF135" s="46">
        <v>0.5</v>
      </c>
      <c r="BG135" s="46">
        <v>0.5</v>
      </c>
      <c r="BH135" s="46">
        <v>0.5</v>
      </c>
      <c r="BI135" s="46">
        <v>0.5</v>
      </c>
      <c r="BJ135" s="46">
        <v>0.5</v>
      </c>
      <c r="BK135" s="46">
        <v>0.5</v>
      </c>
      <c r="BL135" s="46">
        <v>0.5</v>
      </c>
      <c r="BM135" s="46">
        <v>0.5</v>
      </c>
      <c r="BN135" s="46"/>
      <c r="BO135" s="46">
        <v>0.5</v>
      </c>
      <c r="BP135" s="46">
        <v>0.5</v>
      </c>
      <c r="BQ135" s="46">
        <v>0.5</v>
      </c>
      <c r="BR135" s="46">
        <v>0.5</v>
      </c>
      <c r="BS135" s="46">
        <v>0.5</v>
      </c>
      <c r="BT135" s="46">
        <v>0.5</v>
      </c>
      <c r="BU135" s="46">
        <v>0.5</v>
      </c>
      <c r="BV135" s="46">
        <v>0.5</v>
      </c>
      <c r="BW135" s="46">
        <v>0.5</v>
      </c>
      <c r="BX135" s="46">
        <v>0.5</v>
      </c>
      <c r="BY135" s="46">
        <v>0.5</v>
      </c>
      <c r="BZ135" s="46">
        <v>0.5</v>
      </c>
      <c r="CA135" s="46"/>
      <c r="CB135" s="46">
        <v>0.5</v>
      </c>
      <c r="CC135" s="46">
        <v>0.5</v>
      </c>
      <c r="CD135" s="46">
        <v>0.5</v>
      </c>
      <c r="CE135" s="46">
        <v>0.5</v>
      </c>
      <c r="CF135" s="46">
        <v>0.5</v>
      </c>
      <c r="CG135" s="46">
        <v>0.5</v>
      </c>
      <c r="CH135" s="46">
        <v>0.5</v>
      </c>
      <c r="CI135" s="46">
        <v>0.5</v>
      </c>
      <c r="CJ135" s="46">
        <v>0.5</v>
      </c>
      <c r="CK135" s="46">
        <v>0.5</v>
      </c>
      <c r="CL135" s="46">
        <v>0.5</v>
      </c>
      <c r="CM135" s="46">
        <v>0.5</v>
      </c>
      <c r="CN135" s="46"/>
      <c r="CO135" s="46">
        <v>0.5</v>
      </c>
      <c r="CP135" s="46">
        <v>0.5</v>
      </c>
      <c r="CQ135" s="46">
        <v>0.5</v>
      </c>
      <c r="CR135" s="46">
        <v>0.5</v>
      </c>
      <c r="CS135" s="46">
        <v>0.5</v>
      </c>
      <c r="CT135" s="46">
        <v>0.5</v>
      </c>
      <c r="CU135" s="46">
        <v>0.5</v>
      </c>
      <c r="CV135" s="46">
        <v>0.5</v>
      </c>
      <c r="CW135" s="46">
        <v>0.5</v>
      </c>
      <c r="CX135" s="46">
        <v>0.5</v>
      </c>
      <c r="CY135" s="46">
        <v>0.5</v>
      </c>
      <c r="CZ135" s="46">
        <v>0.5</v>
      </c>
      <c r="DA135" s="46"/>
      <c r="DB135" s="46">
        <v>0.5</v>
      </c>
      <c r="DC135" s="46">
        <v>0.5</v>
      </c>
      <c r="DD135" s="46">
        <v>0.5</v>
      </c>
      <c r="DE135" s="46">
        <v>0.5</v>
      </c>
      <c r="DF135" s="46">
        <v>0.5</v>
      </c>
      <c r="DG135" s="46">
        <v>0.5</v>
      </c>
      <c r="DH135" s="46">
        <v>0.5</v>
      </c>
      <c r="DI135" s="46">
        <v>0.5</v>
      </c>
      <c r="DJ135" s="46">
        <v>0.5</v>
      </c>
      <c r="DK135" s="46">
        <v>0.5</v>
      </c>
      <c r="DL135" s="46">
        <v>0.5</v>
      </c>
      <c r="DM135" s="46">
        <v>0.5</v>
      </c>
      <c r="DN135" s="46"/>
    </row>
    <row r="136" spans="1:150" s="53" customFormat="1" ht="14.85" hidden="1" customHeight="1" outlineLevel="1">
      <c r="A136" s="73" t="s">
        <v>76</v>
      </c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>
        <f t="shared" ref="AO136:AZ136" si="231">AO130*AO131*AO133*AO135</f>
        <v>0.375</v>
      </c>
      <c r="AP136" s="52">
        <f t="shared" si="231"/>
        <v>0.375</v>
      </c>
      <c r="AQ136" s="52">
        <f t="shared" si="231"/>
        <v>0.375</v>
      </c>
      <c r="AR136" s="52">
        <f t="shared" si="231"/>
        <v>0.375</v>
      </c>
      <c r="AS136" s="52">
        <f t="shared" si="231"/>
        <v>0.375</v>
      </c>
      <c r="AT136" s="52">
        <f t="shared" si="231"/>
        <v>0.375</v>
      </c>
      <c r="AU136" s="52">
        <f t="shared" si="231"/>
        <v>0.375</v>
      </c>
      <c r="AV136" s="52">
        <f t="shared" si="231"/>
        <v>0.375</v>
      </c>
      <c r="AW136" s="52">
        <f t="shared" si="231"/>
        <v>0.375</v>
      </c>
      <c r="AX136" s="52">
        <f t="shared" si="231"/>
        <v>0.375</v>
      </c>
      <c r="AY136" s="52">
        <f t="shared" si="231"/>
        <v>0.375</v>
      </c>
      <c r="AZ136" s="52">
        <f t="shared" si="231"/>
        <v>0.375</v>
      </c>
      <c r="BA136" s="52"/>
      <c r="BB136" s="52">
        <f>BB130*BB131*BB133*BB135</f>
        <v>0.50000000000000011</v>
      </c>
      <c r="BC136" s="52">
        <f t="shared" ref="BC136:BM136" si="232">BC130*BC131*BC133*BC135</f>
        <v>0.50000000000000011</v>
      </c>
      <c r="BD136" s="52">
        <f t="shared" si="232"/>
        <v>0.50000000000000011</v>
      </c>
      <c r="BE136" s="52">
        <f t="shared" si="232"/>
        <v>0.50000000000000011</v>
      </c>
      <c r="BF136" s="52">
        <f t="shared" si="232"/>
        <v>0.50000000000000011</v>
      </c>
      <c r="BG136" s="52">
        <f t="shared" si="232"/>
        <v>0.50000000000000011</v>
      </c>
      <c r="BH136" s="52">
        <f t="shared" si="232"/>
        <v>0.50000000000000011</v>
      </c>
      <c r="BI136" s="52">
        <f t="shared" si="232"/>
        <v>0.50000000000000011</v>
      </c>
      <c r="BJ136" s="52">
        <f t="shared" si="232"/>
        <v>0.50000000000000011</v>
      </c>
      <c r="BK136" s="52">
        <f t="shared" si="232"/>
        <v>0.50000000000000011</v>
      </c>
      <c r="BL136" s="52">
        <f t="shared" si="232"/>
        <v>0.50000000000000011</v>
      </c>
      <c r="BM136" s="52">
        <f t="shared" si="232"/>
        <v>0.50000000000000011</v>
      </c>
      <c r="BN136" s="52"/>
      <c r="BO136" s="52">
        <f>BO130*BO131*BO133*BO135</f>
        <v>0.625</v>
      </c>
      <c r="BP136" s="52">
        <f t="shared" ref="BP136:BZ136" si="233">BP130*BP131*BP133*BP135</f>
        <v>0.625</v>
      </c>
      <c r="BQ136" s="52">
        <f t="shared" si="233"/>
        <v>0.625</v>
      </c>
      <c r="BR136" s="52">
        <f t="shared" si="233"/>
        <v>0.625</v>
      </c>
      <c r="BS136" s="52">
        <f t="shared" si="233"/>
        <v>0.625</v>
      </c>
      <c r="BT136" s="52">
        <f t="shared" si="233"/>
        <v>0.625</v>
      </c>
      <c r="BU136" s="52">
        <f t="shared" si="233"/>
        <v>0.625</v>
      </c>
      <c r="BV136" s="52">
        <f t="shared" si="233"/>
        <v>0.625</v>
      </c>
      <c r="BW136" s="52">
        <f t="shared" si="233"/>
        <v>0.625</v>
      </c>
      <c r="BX136" s="52">
        <f t="shared" si="233"/>
        <v>0.625</v>
      </c>
      <c r="BY136" s="52">
        <f t="shared" si="233"/>
        <v>0.625</v>
      </c>
      <c r="BZ136" s="52">
        <f t="shared" si="233"/>
        <v>0.625</v>
      </c>
      <c r="CA136" s="52"/>
      <c r="CB136" s="52">
        <f>CB130*CB131*CB133*CB135</f>
        <v>0.75</v>
      </c>
      <c r="CC136" s="52">
        <f t="shared" ref="CC136:CM136" si="234">CC130*CC131*CC133*CC135</f>
        <v>0.75</v>
      </c>
      <c r="CD136" s="52">
        <f t="shared" si="234"/>
        <v>0.75</v>
      </c>
      <c r="CE136" s="52">
        <f t="shared" si="234"/>
        <v>0.75</v>
      </c>
      <c r="CF136" s="52">
        <f t="shared" si="234"/>
        <v>0.75</v>
      </c>
      <c r="CG136" s="52">
        <f t="shared" si="234"/>
        <v>0.75</v>
      </c>
      <c r="CH136" s="52">
        <f t="shared" si="234"/>
        <v>0.75</v>
      </c>
      <c r="CI136" s="52">
        <f t="shared" si="234"/>
        <v>0.75</v>
      </c>
      <c r="CJ136" s="52">
        <f t="shared" si="234"/>
        <v>0.75</v>
      </c>
      <c r="CK136" s="52">
        <f t="shared" si="234"/>
        <v>0.75</v>
      </c>
      <c r="CL136" s="52">
        <f t="shared" si="234"/>
        <v>0.75</v>
      </c>
      <c r="CM136" s="52">
        <f t="shared" si="234"/>
        <v>0.75</v>
      </c>
      <c r="CN136" s="52"/>
      <c r="CO136" s="52">
        <f>CO130*CO131*CO133*CO135</f>
        <v>0.75</v>
      </c>
      <c r="CP136" s="52">
        <f t="shared" ref="CP136:CZ136" si="235">CP130*CP131*CP133*CP135</f>
        <v>0.75</v>
      </c>
      <c r="CQ136" s="52">
        <f t="shared" si="235"/>
        <v>0.75</v>
      </c>
      <c r="CR136" s="52">
        <f t="shared" si="235"/>
        <v>0.75</v>
      </c>
      <c r="CS136" s="52">
        <f t="shared" si="235"/>
        <v>0.75</v>
      </c>
      <c r="CT136" s="52">
        <f t="shared" si="235"/>
        <v>0.75</v>
      </c>
      <c r="CU136" s="52">
        <f t="shared" si="235"/>
        <v>0.75</v>
      </c>
      <c r="CV136" s="52">
        <f t="shared" si="235"/>
        <v>0.75</v>
      </c>
      <c r="CW136" s="52">
        <f t="shared" si="235"/>
        <v>0.75</v>
      </c>
      <c r="CX136" s="52">
        <f t="shared" si="235"/>
        <v>0.75</v>
      </c>
      <c r="CY136" s="52">
        <f t="shared" si="235"/>
        <v>0.75</v>
      </c>
      <c r="CZ136" s="52">
        <f t="shared" si="235"/>
        <v>0.75</v>
      </c>
      <c r="DA136" s="52"/>
      <c r="DB136" s="52">
        <f>DB130*DB131*DB133*DB135</f>
        <v>0.75</v>
      </c>
      <c r="DC136" s="52">
        <f t="shared" ref="DC136:DM136" si="236">DC130*DC131*DC133*DC135</f>
        <v>0.75</v>
      </c>
      <c r="DD136" s="52">
        <f t="shared" si="236"/>
        <v>0.75</v>
      </c>
      <c r="DE136" s="52">
        <f t="shared" si="236"/>
        <v>0.75</v>
      </c>
      <c r="DF136" s="52">
        <f t="shared" si="236"/>
        <v>0.75</v>
      </c>
      <c r="DG136" s="52">
        <f t="shared" si="236"/>
        <v>0.75</v>
      </c>
      <c r="DH136" s="52">
        <f t="shared" si="236"/>
        <v>0.75</v>
      </c>
      <c r="DI136" s="52">
        <f t="shared" si="236"/>
        <v>0.75</v>
      </c>
      <c r="DJ136" s="52">
        <f t="shared" si="236"/>
        <v>0.75</v>
      </c>
      <c r="DK136" s="52">
        <f t="shared" si="236"/>
        <v>0.75</v>
      </c>
      <c r="DL136" s="52">
        <f t="shared" si="236"/>
        <v>0.75</v>
      </c>
      <c r="DM136" s="52">
        <f t="shared" si="236"/>
        <v>0.75</v>
      </c>
      <c r="DN136" s="52"/>
      <c r="DO136" s="52"/>
      <c r="DP136" s="52"/>
      <c r="DQ136" s="52"/>
      <c r="DS136" s="54">
        <v>7</v>
      </c>
      <c r="DT136" s="54"/>
      <c r="DU136" s="49">
        <f>SUM(AO136:AZ136)</f>
        <v>4.5</v>
      </c>
      <c r="DV136" s="52"/>
      <c r="DW136" s="49">
        <f>SUM(BB136:BM136)</f>
        <v>6.0000000000000009</v>
      </c>
      <c r="DX136" s="52"/>
      <c r="DY136" s="49">
        <f>SUM(BO136:BZ136)</f>
        <v>7.5</v>
      </c>
      <c r="DZ136" s="52"/>
      <c r="EA136" s="49">
        <f>SUM(CB136:CM136)</f>
        <v>9</v>
      </c>
      <c r="EB136" s="52"/>
      <c r="EC136" s="49">
        <f>SUM(CD136:CP136)</f>
        <v>9</v>
      </c>
      <c r="ED136" s="52"/>
      <c r="EE136" s="49">
        <f>SUM(CF136:CR136)</f>
        <v>9</v>
      </c>
      <c r="EF136" s="52"/>
      <c r="EH136" s="52"/>
      <c r="EI136" s="52"/>
      <c r="EJ136" s="52"/>
      <c r="EK136" s="52"/>
      <c r="EL136" s="52"/>
      <c r="EM136" s="52"/>
      <c r="EN136" s="52"/>
      <c r="EO136" s="52"/>
      <c r="EP136" s="52"/>
      <c r="EQ136" s="52"/>
      <c r="ER136" s="52"/>
      <c r="ES136" s="52"/>
      <c r="ET136" s="52"/>
    </row>
    <row r="137" spans="1:150" s="53" customFormat="1" ht="14.85" hidden="1" customHeight="1" outlineLevel="1">
      <c r="A137" s="73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  <c r="DI137" s="52"/>
      <c r="DJ137" s="52"/>
      <c r="DK137" s="52"/>
      <c r="DL137" s="52"/>
      <c r="DM137" s="52"/>
      <c r="DN137" s="52"/>
      <c r="DO137" s="52"/>
      <c r="DP137" s="52"/>
      <c r="DQ137" s="52"/>
      <c r="DS137" s="52"/>
      <c r="DT137" s="52"/>
      <c r="DU137" s="52"/>
      <c r="DV137" s="52"/>
      <c r="DW137" s="52"/>
      <c r="DX137" s="52"/>
      <c r="DY137" s="52"/>
      <c r="DZ137" s="52"/>
      <c r="EA137" s="52"/>
      <c r="EB137" s="52"/>
      <c r="EC137" s="52"/>
      <c r="ED137" s="52"/>
      <c r="EE137" s="52"/>
      <c r="EF137" s="52"/>
      <c r="EH137" s="52"/>
      <c r="EI137" s="52"/>
      <c r="EJ137" s="52"/>
      <c r="EK137" s="52"/>
      <c r="EL137" s="52"/>
      <c r="EM137" s="52"/>
      <c r="EN137" s="52"/>
      <c r="EO137" s="52"/>
      <c r="EP137" s="52"/>
      <c r="EQ137" s="52"/>
      <c r="ER137" s="52"/>
      <c r="ES137" s="52"/>
      <c r="ET137" s="52"/>
    </row>
    <row r="138" spans="1:150" ht="14.85" hidden="1" customHeight="1" outlineLevel="1">
      <c r="A138" s="74" t="s">
        <v>82</v>
      </c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65"/>
      <c r="CF138" s="65"/>
      <c r="CG138" s="65"/>
      <c r="CH138" s="65"/>
      <c r="CI138" s="65"/>
      <c r="CJ138" s="65"/>
      <c r="CK138" s="65"/>
      <c r="CL138" s="65"/>
      <c r="CM138" s="65"/>
      <c r="CN138" s="65"/>
      <c r="CO138" s="65"/>
      <c r="CP138" s="65"/>
      <c r="CQ138" s="65"/>
      <c r="CR138" s="65"/>
      <c r="CS138" s="65"/>
      <c r="CT138" s="65"/>
      <c r="CU138" s="65"/>
      <c r="CV138" s="65"/>
      <c r="CW138" s="65"/>
      <c r="CX138" s="65"/>
      <c r="CY138" s="65"/>
      <c r="CZ138" s="65"/>
      <c r="DA138" s="65"/>
      <c r="DB138" s="65"/>
      <c r="DC138" s="65"/>
      <c r="DD138" s="65"/>
      <c r="DE138" s="65"/>
      <c r="DF138" s="65"/>
      <c r="DG138" s="65"/>
      <c r="DH138" s="65"/>
      <c r="DI138" s="65"/>
      <c r="DJ138" s="65"/>
      <c r="DK138" s="65"/>
      <c r="DL138" s="65"/>
      <c r="DM138" s="65"/>
      <c r="DN138" s="65"/>
    </row>
    <row r="139" spans="1:150" s="56" customFormat="1" ht="14.85" hidden="1" customHeight="1" outlineLevel="1">
      <c r="A139" s="75" t="s">
        <v>54</v>
      </c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>
        <v>1</v>
      </c>
      <c r="AP139" s="47">
        <v>1</v>
      </c>
      <c r="AQ139" s="47">
        <v>1</v>
      </c>
      <c r="AR139" s="47">
        <v>1</v>
      </c>
      <c r="AS139" s="47">
        <v>1</v>
      </c>
      <c r="AT139" s="47">
        <v>1</v>
      </c>
      <c r="AU139" s="47">
        <v>1</v>
      </c>
      <c r="AV139" s="47">
        <v>1</v>
      </c>
      <c r="AW139" s="47">
        <v>1</v>
      </c>
      <c r="AX139" s="47">
        <v>1</v>
      </c>
      <c r="AY139" s="47">
        <v>1</v>
      </c>
      <c r="AZ139" s="47">
        <v>1</v>
      </c>
      <c r="BA139" s="47"/>
      <c r="BB139" s="47">
        <v>1</v>
      </c>
      <c r="BC139" s="47">
        <v>1</v>
      </c>
      <c r="BD139" s="47">
        <v>1</v>
      </c>
      <c r="BE139" s="47">
        <v>1</v>
      </c>
      <c r="BF139" s="47">
        <v>1</v>
      </c>
      <c r="BG139" s="47">
        <v>1</v>
      </c>
      <c r="BH139" s="47">
        <v>1</v>
      </c>
      <c r="BI139" s="47">
        <v>1</v>
      </c>
      <c r="BJ139" s="47">
        <v>1</v>
      </c>
      <c r="BK139" s="47">
        <v>1</v>
      </c>
      <c r="BL139" s="47">
        <v>1</v>
      </c>
      <c r="BM139" s="47">
        <v>1</v>
      </c>
      <c r="BN139" s="47"/>
      <c r="BO139" s="69">
        <v>1</v>
      </c>
      <c r="BP139" s="69">
        <v>1</v>
      </c>
      <c r="BQ139" s="69">
        <v>1</v>
      </c>
      <c r="BR139" s="69">
        <v>1</v>
      </c>
      <c r="BS139" s="69">
        <v>1</v>
      </c>
      <c r="BT139" s="69">
        <v>1</v>
      </c>
      <c r="BU139" s="69">
        <v>1</v>
      </c>
      <c r="BV139" s="69">
        <v>1</v>
      </c>
      <c r="BW139" s="69">
        <v>1</v>
      </c>
      <c r="BX139" s="69">
        <v>1</v>
      </c>
      <c r="BY139" s="69">
        <v>1</v>
      </c>
      <c r="BZ139" s="69">
        <v>1</v>
      </c>
      <c r="CA139" s="47"/>
      <c r="CB139" s="69">
        <v>1</v>
      </c>
      <c r="CC139" s="69">
        <v>1</v>
      </c>
      <c r="CD139" s="69">
        <v>1</v>
      </c>
      <c r="CE139" s="69">
        <v>1</v>
      </c>
      <c r="CF139" s="69">
        <v>1</v>
      </c>
      <c r="CG139" s="69">
        <v>1</v>
      </c>
      <c r="CH139" s="69">
        <v>1</v>
      </c>
      <c r="CI139" s="69">
        <v>1</v>
      </c>
      <c r="CJ139" s="69">
        <v>1</v>
      </c>
      <c r="CK139" s="69">
        <v>1</v>
      </c>
      <c r="CL139" s="69">
        <v>1</v>
      </c>
      <c r="CM139" s="69">
        <v>1</v>
      </c>
      <c r="CN139" s="47"/>
      <c r="CO139" s="69">
        <v>1</v>
      </c>
      <c r="CP139" s="69">
        <v>1</v>
      </c>
      <c r="CQ139" s="69">
        <v>1</v>
      </c>
      <c r="CR139" s="69">
        <v>1</v>
      </c>
      <c r="CS139" s="69">
        <v>1</v>
      </c>
      <c r="CT139" s="69">
        <v>1</v>
      </c>
      <c r="CU139" s="69">
        <v>1</v>
      </c>
      <c r="CV139" s="69">
        <v>1</v>
      </c>
      <c r="CW139" s="69">
        <v>1</v>
      </c>
      <c r="CX139" s="69">
        <v>1</v>
      </c>
      <c r="CY139" s="69">
        <v>1</v>
      </c>
      <c r="CZ139" s="69">
        <v>1</v>
      </c>
      <c r="DA139" s="47"/>
      <c r="DB139" s="69">
        <v>1</v>
      </c>
      <c r="DC139" s="69">
        <v>1</v>
      </c>
      <c r="DD139" s="69">
        <v>1</v>
      </c>
      <c r="DE139" s="69">
        <v>1</v>
      </c>
      <c r="DF139" s="69">
        <v>1</v>
      </c>
      <c r="DG139" s="69">
        <v>1</v>
      </c>
      <c r="DH139" s="69">
        <v>1</v>
      </c>
      <c r="DI139" s="69">
        <v>1</v>
      </c>
      <c r="DJ139" s="69">
        <v>1</v>
      </c>
      <c r="DK139" s="69">
        <v>1</v>
      </c>
      <c r="DL139" s="69">
        <v>1</v>
      </c>
      <c r="DM139" s="69">
        <v>1</v>
      </c>
      <c r="DN139" s="47"/>
      <c r="DO139" s="49"/>
      <c r="DP139" s="49"/>
      <c r="DQ139" s="49"/>
      <c r="DS139" s="49">
        <v>1</v>
      </c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H139" s="49"/>
      <c r="EI139" s="49"/>
      <c r="EJ139" s="49"/>
      <c r="EK139" s="49"/>
      <c r="EL139" s="49"/>
      <c r="EM139" s="49"/>
      <c r="EN139" s="49"/>
      <c r="EO139" s="49"/>
      <c r="EP139" s="49"/>
      <c r="EQ139" s="49"/>
      <c r="ER139" s="49"/>
      <c r="ES139" s="49"/>
      <c r="ET139" s="49"/>
    </row>
    <row r="140" spans="1:150" s="56" customFormat="1" ht="14.85" hidden="1" customHeight="1" outlineLevel="1">
      <c r="A140" s="75" t="s">
        <v>40</v>
      </c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>
        <v>60</v>
      </c>
      <c r="AP140" s="47">
        <v>60</v>
      </c>
      <c r="AQ140" s="47">
        <v>60</v>
      </c>
      <c r="AR140" s="47">
        <v>60</v>
      </c>
      <c r="AS140" s="47">
        <v>60</v>
      </c>
      <c r="AT140" s="47">
        <v>60</v>
      </c>
      <c r="AU140" s="47">
        <v>60</v>
      </c>
      <c r="AV140" s="47">
        <v>60</v>
      </c>
      <c r="AW140" s="47">
        <v>60</v>
      </c>
      <c r="AX140" s="47">
        <v>60</v>
      </c>
      <c r="AY140" s="47">
        <v>60</v>
      </c>
      <c r="AZ140" s="47">
        <v>60</v>
      </c>
      <c r="BA140" s="47"/>
      <c r="BB140" s="47">
        <v>60</v>
      </c>
      <c r="BC140" s="47">
        <v>60</v>
      </c>
      <c r="BD140" s="47">
        <v>60</v>
      </c>
      <c r="BE140" s="47">
        <v>60</v>
      </c>
      <c r="BF140" s="47">
        <v>60</v>
      </c>
      <c r="BG140" s="47">
        <v>60</v>
      </c>
      <c r="BH140" s="47">
        <v>60</v>
      </c>
      <c r="BI140" s="47">
        <v>60</v>
      </c>
      <c r="BJ140" s="47">
        <v>60</v>
      </c>
      <c r="BK140" s="47">
        <v>60</v>
      </c>
      <c r="BL140" s="47">
        <v>60</v>
      </c>
      <c r="BM140" s="47">
        <v>60</v>
      </c>
      <c r="BN140" s="47"/>
      <c r="BO140" s="47">
        <v>60</v>
      </c>
      <c r="BP140" s="47">
        <v>60</v>
      </c>
      <c r="BQ140" s="47">
        <v>60</v>
      </c>
      <c r="BR140" s="47">
        <v>60</v>
      </c>
      <c r="BS140" s="47">
        <v>60</v>
      </c>
      <c r="BT140" s="47">
        <v>60</v>
      </c>
      <c r="BU140" s="47">
        <v>60</v>
      </c>
      <c r="BV140" s="47">
        <v>60</v>
      </c>
      <c r="BW140" s="47">
        <v>60</v>
      </c>
      <c r="BX140" s="47">
        <v>60</v>
      </c>
      <c r="BY140" s="47">
        <v>60</v>
      </c>
      <c r="BZ140" s="47">
        <v>60</v>
      </c>
      <c r="CA140" s="47"/>
      <c r="CB140" s="47">
        <v>60</v>
      </c>
      <c r="CC140" s="47">
        <v>60</v>
      </c>
      <c r="CD140" s="47">
        <v>60</v>
      </c>
      <c r="CE140" s="47">
        <v>60</v>
      </c>
      <c r="CF140" s="47">
        <v>60</v>
      </c>
      <c r="CG140" s="47">
        <v>60</v>
      </c>
      <c r="CH140" s="47">
        <v>60</v>
      </c>
      <c r="CI140" s="47">
        <v>60</v>
      </c>
      <c r="CJ140" s="47">
        <v>60</v>
      </c>
      <c r="CK140" s="47">
        <v>60</v>
      </c>
      <c r="CL140" s="47">
        <v>60</v>
      </c>
      <c r="CM140" s="47">
        <v>60</v>
      </c>
      <c r="CN140" s="47"/>
      <c r="CO140" s="47">
        <v>60</v>
      </c>
      <c r="CP140" s="47">
        <v>60</v>
      </c>
      <c r="CQ140" s="47">
        <v>60</v>
      </c>
      <c r="CR140" s="47">
        <v>60</v>
      </c>
      <c r="CS140" s="47">
        <v>60</v>
      </c>
      <c r="CT140" s="47">
        <v>60</v>
      </c>
      <c r="CU140" s="47">
        <v>60</v>
      </c>
      <c r="CV140" s="47">
        <v>60</v>
      </c>
      <c r="CW140" s="47">
        <v>60</v>
      </c>
      <c r="CX140" s="47">
        <v>60</v>
      </c>
      <c r="CY140" s="47">
        <v>60</v>
      </c>
      <c r="CZ140" s="47">
        <v>60</v>
      </c>
      <c r="DA140" s="47"/>
      <c r="DB140" s="47">
        <v>60</v>
      </c>
      <c r="DC140" s="47">
        <v>60</v>
      </c>
      <c r="DD140" s="47">
        <v>60</v>
      </c>
      <c r="DE140" s="47">
        <v>60</v>
      </c>
      <c r="DF140" s="47">
        <v>60</v>
      </c>
      <c r="DG140" s="47">
        <v>60</v>
      </c>
      <c r="DH140" s="47">
        <v>60</v>
      </c>
      <c r="DI140" s="47">
        <v>60</v>
      </c>
      <c r="DJ140" s="47">
        <v>60</v>
      </c>
      <c r="DK140" s="47">
        <v>60</v>
      </c>
      <c r="DL140" s="47">
        <v>60</v>
      </c>
      <c r="DM140" s="47">
        <v>60</v>
      </c>
      <c r="DN140" s="47"/>
      <c r="DO140" s="49"/>
      <c r="DP140" s="49"/>
      <c r="DQ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H140" s="49"/>
      <c r="EI140" s="49"/>
      <c r="EJ140" s="49"/>
      <c r="EK140" s="49"/>
      <c r="EL140" s="49"/>
      <c r="EM140" s="49"/>
      <c r="EN140" s="49"/>
      <c r="EO140" s="49"/>
      <c r="EP140" s="49"/>
      <c r="EQ140" s="49"/>
      <c r="ER140" s="49"/>
      <c r="ES140" s="49"/>
      <c r="ET140" s="49"/>
    </row>
    <row r="141" spans="1:150" s="56" customFormat="1" ht="14.85" hidden="1" customHeight="1" outlineLevel="1">
      <c r="A141" s="13" t="s">
        <v>68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>
        <v>12</v>
      </c>
      <c r="AP141" s="47">
        <v>12</v>
      </c>
      <c r="AQ141" s="47">
        <v>12</v>
      </c>
      <c r="AR141" s="47">
        <v>12</v>
      </c>
      <c r="AS141" s="47">
        <v>12</v>
      </c>
      <c r="AT141" s="47">
        <v>12</v>
      </c>
      <c r="AU141" s="47">
        <v>12</v>
      </c>
      <c r="AV141" s="47">
        <v>12</v>
      </c>
      <c r="AW141" s="47">
        <v>12</v>
      </c>
      <c r="AX141" s="47">
        <v>12</v>
      </c>
      <c r="AY141" s="47">
        <v>12</v>
      </c>
      <c r="AZ141" s="47">
        <v>12</v>
      </c>
      <c r="BA141" s="47"/>
      <c r="BB141" s="47">
        <v>12</v>
      </c>
      <c r="BC141" s="47">
        <v>12</v>
      </c>
      <c r="BD141" s="47">
        <v>12</v>
      </c>
      <c r="BE141" s="47">
        <v>12</v>
      </c>
      <c r="BF141" s="47">
        <v>12</v>
      </c>
      <c r="BG141" s="47">
        <v>12</v>
      </c>
      <c r="BH141" s="47">
        <v>12</v>
      </c>
      <c r="BI141" s="47">
        <v>12</v>
      </c>
      <c r="BJ141" s="47">
        <v>12</v>
      </c>
      <c r="BK141" s="47">
        <v>12</v>
      </c>
      <c r="BL141" s="47">
        <v>12</v>
      </c>
      <c r="BM141" s="47">
        <v>12</v>
      </c>
      <c r="BN141" s="47"/>
      <c r="BO141" s="47">
        <v>12</v>
      </c>
      <c r="BP141" s="47">
        <v>12</v>
      </c>
      <c r="BQ141" s="47">
        <v>12</v>
      </c>
      <c r="BR141" s="47">
        <v>12</v>
      </c>
      <c r="BS141" s="47">
        <v>12</v>
      </c>
      <c r="BT141" s="47">
        <v>12</v>
      </c>
      <c r="BU141" s="47">
        <v>12</v>
      </c>
      <c r="BV141" s="47">
        <v>12</v>
      </c>
      <c r="BW141" s="47">
        <v>12</v>
      </c>
      <c r="BX141" s="47">
        <v>12</v>
      </c>
      <c r="BY141" s="47">
        <v>12</v>
      </c>
      <c r="BZ141" s="47">
        <v>12</v>
      </c>
      <c r="CA141" s="47"/>
      <c r="CB141" s="47">
        <v>12</v>
      </c>
      <c r="CC141" s="47">
        <v>12</v>
      </c>
      <c r="CD141" s="47">
        <v>12</v>
      </c>
      <c r="CE141" s="47">
        <v>12</v>
      </c>
      <c r="CF141" s="47">
        <v>12</v>
      </c>
      <c r="CG141" s="47">
        <v>12</v>
      </c>
      <c r="CH141" s="47">
        <v>12</v>
      </c>
      <c r="CI141" s="47">
        <v>12</v>
      </c>
      <c r="CJ141" s="47">
        <v>12</v>
      </c>
      <c r="CK141" s="47">
        <v>12</v>
      </c>
      <c r="CL141" s="47">
        <v>12</v>
      </c>
      <c r="CM141" s="47">
        <v>12</v>
      </c>
      <c r="CN141" s="47"/>
      <c r="CO141" s="47">
        <v>12</v>
      </c>
      <c r="CP141" s="47">
        <v>12</v>
      </c>
      <c r="CQ141" s="47">
        <v>12</v>
      </c>
      <c r="CR141" s="47">
        <v>12</v>
      </c>
      <c r="CS141" s="47">
        <v>12</v>
      </c>
      <c r="CT141" s="47">
        <v>12</v>
      </c>
      <c r="CU141" s="47">
        <v>12</v>
      </c>
      <c r="CV141" s="47">
        <v>12</v>
      </c>
      <c r="CW141" s="47">
        <v>12</v>
      </c>
      <c r="CX141" s="47">
        <v>12</v>
      </c>
      <c r="CY141" s="47">
        <v>12</v>
      </c>
      <c r="CZ141" s="47">
        <v>12</v>
      </c>
      <c r="DA141" s="47"/>
      <c r="DB141" s="47">
        <v>12</v>
      </c>
      <c r="DC141" s="47">
        <v>12</v>
      </c>
      <c r="DD141" s="47">
        <v>12</v>
      </c>
      <c r="DE141" s="47">
        <v>12</v>
      </c>
      <c r="DF141" s="47">
        <v>12</v>
      </c>
      <c r="DG141" s="47">
        <v>12</v>
      </c>
      <c r="DH141" s="47">
        <v>12</v>
      </c>
      <c r="DI141" s="47">
        <v>12</v>
      </c>
      <c r="DJ141" s="47">
        <v>12</v>
      </c>
      <c r="DK141" s="47">
        <v>12</v>
      </c>
      <c r="DL141" s="47">
        <v>12</v>
      </c>
      <c r="DM141" s="47">
        <v>12</v>
      </c>
      <c r="DN141" s="47"/>
      <c r="DO141" s="49"/>
      <c r="DP141" s="49"/>
      <c r="DQ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H141" s="49"/>
      <c r="EI141" s="49"/>
      <c r="EJ141" s="49"/>
      <c r="EK141" s="49"/>
      <c r="EL141" s="49"/>
      <c r="EM141" s="49"/>
      <c r="EN141" s="49"/>
      <c r="EO141" s="49"/>
      <c r="EP141" s="49"/>
      <c r="EQ141" s="49"/>
      <c r="ER141" s="49"/>
      <c r="ES141" s="49"/>
      <c r="ET141" s="49"/>
    </row>
    <row r="142" spans="1:150" s="56" customFormat="1" ht="14.85" hidden="1" customHeight="1" outlineLevel="1">
      <c r="A142" s="76" t="s">
        <v>84</v>
      </c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9">
        <f>AO139*AO141*AO140*AO128/1000</f>
        <v>28.8</v>
      </c>
      <c r="AP142" s="49">
        <f t="shared" ref="AP142:AZ142" si="237">AP139*AP141*AP140*AP128/1000</f>
        <v>28.8</v>
      </c>
      <c r="AQ142" s="49">
        <f t="shared" si="237"/>
        <v>28.8</v>
      </c>
      <c r="AR142" s="49">
        <f t="shared" si="237"/>
        <v>28.8</v>
      </c>
      <c r="AS142" s="49">
        <f t="shared" si="237"/>
        <v>28.8</v>
      </c>
      <c r="AT142" s="49">
        <f t="shared" si="237"/>
        <v>28.8</v>
      </c>
      <c r="AU142" s="49">
        <f t="shared" si="237"/>
        <v>28.8</v>
      </c>
      <c r="AV142" s="49">
        <f t="shared" si="237"/>
        <v>28.8</v>
      </c>
      <c r="AW142" s="49">
        <f t="shared" si="237"/>
        <v>28.8</v>
      </c>
      <c r="AX142" s="49">
        <f t="shared" si="237"/>
        <v>28.8</v>
      </c>
      <c r="AY142" s="49">
        <f t="shared" si="237"/>
        <v>28.8</v>
      </c>
      <c r="AZ142" s="49">
        <f t="shared" si="237"/>
        <v>28.8</v>
      </c>
      <c r="BA142" s="49"/>
      <c r="BB142" s="49">
        <f t="shared" ref="BB142:BM142" si="238">BB139*BB141*BB140*BB128/1000</f>
        <v>28.8</v>
      </c>
      <c r="BC142" s="49">
        <f t="shared" si="238"/>
        <v>28.8</v>
      </c>
      <c r="BD142" s="49">
        <f t="shared" si="238"/>
        <v>28.8</v>
      </c>
      <c r="BE142" s="49">
        <f t="shared" si="238"/>
        <v>28.8</v>
      </c>
      <c r="BF142" s="49">
        <f t="shared" si="238"/>
        <v>28.8</v>
      </c>
      <c r="BG142" s="49">
        <f t="shared" si="238"/>
        <v>28.8</v>
      </c>
      <c r="BH142" s="49">
        <f t="shared" si="238"/>
        <v>28.8</v>
      </c>
      <c r="BI142" s="49">
        <f t="shared" si="238"/>
        <v>28.8</v>
      </c>
      <c r="BJ142" s="49">
        <f t="shared" si="238"/>
        <v>28.8</v>
      </c>
      <c r="BK142" s="49">
        <f t="shared" si="238"/>
        <v>28.8</v>
      </c>
      <c r="BL142" s="49">
        <f t="shared" si="238"/>
        <v>28.8</v>
      </c>
      <c r="BM142" s="49">
        <f t="shared" si="238"/>
        <v>28.8</v>
      </c>
      <c r="BN142" s="49"/>
      <c r="BO142" s="49">
        <f t="shared" ref="BO142:BZ142" si="239">BO139*BO141*BO140*BO128/1000</f>
        <v>28.8</v>
      </c>
      <c r="BP142" s="49">
        <f t="shared" si="239"/>
        <v>28.8</v>
      </c>
      <c r="BQ142" s="49">
        <f t="shared" si="239"/>
        <v>28.8</v>
      </c>
      <c r="BR142" s="49">
        <f t="shared" si="239"/>
        <v>28.8</v>
      </c>
      <c r="BS142" s="49">
        <f t="shared" si="239"/>
        <v>28.8</v>
      </c>
      <c r="BT142" s="49">
        <f t="shared" si="239"/>
        <v>28.8</v>
      </c>
      <c r="BU142" s="49">
        <f t="shared" si="239"/>
        <v>28.8</v>
      </c>
      <c r="BV142" s="49">
        <f t="shared" si="239"/>
        <v>28.8</v>
      </c>
      <c r="BW142" s="49">
        <f t="shared" si="239"/>
        <v>28.8</v>
      </c>
      <c r="BX142" s="49">
        <f t="shared" si="239"/>
        <v>28.8</v>
      </c>
      <c r="BY142" s="49">
        <f t="shared" si="239"/>
        <v>28.8</v>
      </c>
      <c r="BZ142" s="49">
        <f t="shared" si="239"/>
        <v>28.8</v>
      </c>
      <c r="CA142" s="49"/>
      <c r="CB142" s="49">
        <f t="shared" ref="CB142:DM142" si="240">CB139*CB141*CB140*CB128/1000</f>
        <v>28.8</v>
      </c>
      <c r="CC142" s="49">
        <f t="shared" si="240"/>
        <v>28.8</v>
      </c>
      <c r="CD142" s="49">
        <f t="shared" si="240"/>
        <v>28.8</v>
      </c>
      <c r="CE142" s="49">
        <f t="shared" si="240"/>
        <v>28.8</v>
      </c>
      <c r="CF142" s="49">
        <f t="shared" si="240"/>
        <v>28.8</v>
      </c>
      <c r="CG142" s="49">
        <f t="shared" si="240"/>
        <v>28.8</v>
      </c>
      <c r="CH142" s="49">
        <f t="shared" si="240"/>
        <v>28.8</v>
      </c>
      <c r="CI142" s="49">
        <f t="shared" si="240"/>
        <v>28.8</v>
      </c>
      <c r="CJ142" s="49">
        <f t="shared" si="240"/>
        <v>28.8</v>
      </c>
      <c r="CK142" s="49">
        <f t="shared" si="240"/>
        <v>28.8</v>
      </c>
      <c r="CL142" s="49">
        <f t="shared" si="240"/>
        <v>28.8</v>
      </c>
      <c r="CM142" s="49">
        <f t="shared" si="240"/>
        <v>28.8</v>
      </c>
      <c r="CN142" s="49"/>
      <c r="CO142" s="49">
        <f t="shared" si="240"/>
        <v>28.8</v>
      </c>
      <c r="CP142" s="49">
        <f t="shared" si="240"/>
        <v>28.8</v>
      </c>
      <c r="CQ142" s="49">
        <f t="shared" si="240"/>
        <v>28.8</v>
      </c>
      <c r="CR142" s="49">
        <f t="shared" si="240"/>
        <v>28.8</v>
      </c>
      <c r="CS142" s="49">
        <f t="shared" si="240"/>
        <v>28.8</v>
      </c>
      <c r="CT142" s="49">
        <f t="shared" si="240"/>
        <v>28.8</v>
      </c>
      <c r="CU142" s="49">
        <f t="shared" si="240"/>
        <v>28.8</v>
      </c>
      <c r="CV142" s="49">
        <f t="shared" si="240"/>
        <v>28.8</v>
      </c>
      <c r="CW142" s="49">
        <f t="shared" si="240"/>
        <v>28.8</v>
      </c>
      <c r="CX142" s="49">
        <f t="shared" si="240"/>
        <v>28.8</v>
      </c>
      <c r="CY142" s="49">
        <f t="shared" si="240"/>
        <v>28.8</v>
      </c>
      <c r="CZ142" s="49">
        <f t="shared" si="240"/>
        <v>28.8</v>
      </c>
      <c r="DA142" s="49"/>
      <c r="DB142" s="49">
        <f t="shared" si="240"/>
        <v>28.8</v>
      </c>
      <c r="DC142" s="49">
        <f t="shared" si="240"/>
        <v>28.8</v>
      </c>
      <c r="DD142" s="49">
        <f t="shared" si="240"/>
        <v>28.8</v>
      </c>
      <c r="DE142" s="49">
        <f t="shared" si="240"/>
        <v>28.8</v>
      </c>
      <c r="DF142" s="49">
        <f t="shared" si="240"/>
        <v>28.8</v>
      </c>
      <c r="DG142" s="49">
        <f t="shared" si="240"/>
        <v>28.8</v>
      </c>
      <c r="DH142" s="49">
        <f t="shared" si="240"/>
        <v>28.8</v>
      </c>
      <c r="DI142" s="49">
        <f t="shared" si="240"/>
        <v>28.8</v>
      </c>
      <c r="DJ142" s="49">
        <f t="shared" si="240"/>
        <v>28.8</v>
      </c>
      <c r="DK142" s="49">
        <f t="shared" si="240"/>
        <v>28.8</v>
      </c>
      <c r="DL142" s="49">
        <f t="shared" si="240"/>
        <v>28.8</v>
      </c>
      <c r="DM142" s="49">
        <f t="shared" si="240"/>
        <v>28.8</v>
      </c>
      <c r="DN142" s="49"/>
      <c r="DO142" s="49"/>
      <c r="DP142" s="49"/>
      <c r="DQ142" s="49"/>
      <c r="DS142" s="49"/>
      <c r="DT142" s="49"/>
      <c r="DU142" s="49">
        <f>SUM(AO142:AZ142)</f>
        <v>345.60000000000008</v>
      </c>
      <c r="DV142" s="49"/>
      <c r="DW142" s="49">
        <f>SUM(BB142:BM142)</f>
        <v>345.60000000000008</v>
      </c>
      <c r="DX142" s="49"/>
      <c r="DY142" s="49">
        <f>SUM(BO142:BZ142)</f>
        <v>345.60000000000008</v>
      </c>
      <c r="DZ142" s="49"/>
      <c r="EA142" s="49">
        <f>SUM(CB142:CM142)</f>
        <v>345.60000000000008</v>
      </c>
      <c r="EB142" s="49"/>
      <c r="EC142" s="49">
        <f>SUM(CD142:CP142)</f>
        <v>345.60000000000008</v>
      </c>
      <c r="ED142" s="49"/>
      <c r="EE142" s="49">
        <f>SUM(CF142:CR142)</f>
        <v>345.60000000000008</v>
      </c>
      <c r="EF142" s="49"/>
      <c r="EH142" s="49"/>
      <c r="EI142" s="49"/>
      <c r="EJ142" s="49"/>
      <c r="EK142" s="49"/>
      <c r="EL142" s="49"/>
      <c r="EM142" s="49"/>
      <c r="EN142" s="49"/>
      <c r="EO142" s="49"/>
      <c r="EP142" s="49"/>
      <c r="EQ142" s="49"/>
      <c r="ER142" s="49"/>
      <c r="ES142" s="49"/>
      <c r="ET142" s="49"/>
    </row>
    <row r="143" spans="1:150" s="56" customFormat="1" ht="14.85" hidden="1" customHeight="1" outlineLevel="1">
      <c r="A143" s="76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H143" s="49"/>
      <c r="EI143" s="49"/>
      <c r="EJ143" s="49"/>
      <c r="EK143" s="49"/>
      <c r="EL143" s="49"/>
      <c r="EM143" s="49"/>
      <c r="EN143" s="49"/>
      <c r="EO143" s="49"/>
      <c r="EP143" s="49"/>
      <c r="EQ143" s="49"/>
      <c r="ER143" s="49"/>
      <c r="ES143" s="49"/>
      <c r="ET143" s="49"/>
    </row>
    <row r="144" spans="1:150" ht="14.85" hidden="1" customHeight="1" outlineLevel="1">
      <c r="A144" s="74" t="s">
        <v>92</v>
      </c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64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  <c r="CE144" s="77"/>
      <c r="CF144" s="77"/>
      <c r="CG144" s="77"/>
      <c r="CH144" s="77"/>
      <c r="CI144" s="77"/>
      <c r="CJ144" s="77"/>
      <c r="CK144" s="77"/>
      <c r="CL144" s="77"/>
      <c r="CM144" s="77"/>
      <c r="CN144" s="77"/>
      <c r="CO144" s="77"/>
      <c r="CP144" s="77"/>
      <c r="CQ144" s="77"/>
      <c r="CR144" s="77"/>
      <c r="CS144" s="77"/>
      <c r="CT144" s="77"/>
      <c r="CU144" s="77"/>
      <c r="CV144" s="77"/>
      <c r="CW144" s="77"/>
      <c r="CX144" s="77"/>
      <c r="CY144" s="77"/>
      <c r="CZ144" s="77"/>
      <c r="DA144" s="77"/>
      <c r="DB144" s="77"/>
      <c r="DC144" s="77"/>
      <c r="DD144" s="77"/>
      <c r="DE144" s="77"/>
      <c r="DF144" s="77"/>
      <c r="DG144" s="77"/>
      <c r="DH144" s="77"/>
      <c r="DI144" s="77"/>
      <c r="DJ144" s="77"/>
      <c r="DK144" s="77"/>
      <c r="DL144" s="77"/>
      <c r="DM144" s="77"/>
      <c r="DN144" s="77"/>
      <c r="DS144">
        <v>6</v>
      </c>
    </row>
    <row r="145" spans="1:137" ht="14.85" hidden="1" customHeight="1" outlineLevel="1">
      <c r="A145" s="75" t="s">
        <v>54</v>
      </c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69">
        <v>1</v>
      </c>
      <c r="AP145" s="69"/>
      <c r="AQ145" s="69"/>
      <c r="AR145" s="69"/>
      <c r="AS145" s="69">
        <v>1</v>
      </c>
      <c r="AT145" s="69"/>
      <c r="AU145" s="69">
        <v>1</v>
      </c>
      <c r="AV145" s="69"/>
      <c r="AW145" s="69">
        <v>1</v>
      </c>
      <c r="AX145" s="69"/>
      <c r="AY145" s="69">
        <v>1</v>
      </c>
      <c r="AZ145" s="69"/>
      <c r="BA145" s="69"/>
      <c r="BB145" s="69">
        <v>1</v>
      </c>
      <c r="BC145" s="69"/>
      <c r="BD145" s="69">
        <v>1</v>
      </c>
      <c r="BE145" s="69"/>
      <c r="BF145" s="69">
        <v>1</v>
      </c>
      <c r="BG145" s="69"/>
      <c r="BH145" s="69">
        <v>1</v>
      </c>
      <c r="BI145" s="69"/>
      <c r="BJ145" s="69">
        <v>1</v>
      </c>
      <c r="BK145" s="69"/>
      <c r="BL145" s="69">
        <v>1</v>
      </c>
      <c r="BM145" s="69"/>
      <c r="BN145" s="69"/>
      <c r="BO145" s="69">
        <v>1</v>
      </c>
      <c r="BP145" s="69"/>
      <c r="BQ145" s="69">
        <v>1</v>
      </c>
      <c r="BR145" s="69"/>
      <c r="BS145" s="69">
        <v>1</v>
      </c>
      <c r="BT145" s="69"/>
      <c r="BU145" s="69">
        <v>1</v>
      </c>
      <c r="BV145" s="69"/>
      <c r="BW145" s="69">
        <v>1</v>
      </c>
      <c r="BX145" s="69">
        <v>1</v>
      </c>
      <c r="BY145" s="69">
        <v>1</v>
      </c>
      <c r="BZ145" s="69"/>
      <c r="CA145" s="69"/>
      <c r="CB145" s="69">
        <v>1</v>
      </c>
      <c r="CC145" s="69">
        <v>1</v>
      </c>
      <c r="CD145" s="69"/>
      <c r="CE145" s="69">
        <v>1</v>
      </c>
      <c r="CF145" s="69">
        <v>1</v>
      </c>
      <c r="CG145" s="69"/>
      <c r="CH145" s="69">
        <v>1</v>
      </c>
      <c r="CI145" s="69">
        <v>1</v>
      </c>
      <c r="CJ145" s="69"/>
      <c r="CK145" s="69">
        <v>1</v>
      </c>
      <c r="CL145" s="69">
        <v>1</v>
      </c>
      <c r="CM145" s="69">
        <v>1</v>
      </c>
      <c r="CN145" s="69"/>
      <c r="CO145" s="69">
        <v>1</v>
      </c>
      <c r="CP145" s="69">
        <v>1</v>
      </c>
      <c r="CQ145" s="69"/>
      <c r="CR145" s="69">
        <v>1</v>
      </c>
      <c r="CS145" s="69">
        <v>1</v>
      </c>
      <c r="CT145" s="69"/>
      <c r="CU145" s="69">
        <v>1</v>
      </c>
      <c r="CV145" s="69">
        <v>1</v>
      </c>
      <c r="CW145" s="69"/>
      <c r="CX145" s="69">
        <v>1</v>
      </c>
      <c r="CY145" s="69">
        <v>1</v>
      </c>
      <c r="CZ145" s="69">
        <v>1</v>
      </c>
      <c r="DA145" s="69"/>
      <c r="DB145" s="69">
        <v>1</v>
      </c>
      <c r="DC145" s="69">
        <v>1</v>
      </c>
      <c r="DD145" s="69"/>
      <c r="DE145" s="69">
        <v>1</v>
      </c>
      <c r="DF145" s="69">
        <v>1</v>
      </c>
      <c r="DG145" s="69"/>
      <c r="DH145" s="69">
        <v>1</v>
      </c>
      <c r="DI145" s="69">
        <v>1</v>
      </c>
      <c r="DJ145" s="69"/>
      <c r="DK145" s="69">
        <v>1</v>
      </c>
      <c r="DL145" s="69">
        <v>1</v>
      </c>
      <c r="DM145" s="69">
        <v>1</v>
      </c>
      <c r="DN145" s="69"/>
    </row>
    <row r="146" spans="1:137" ht="14.85" hidden="1" customHeight="1" outlineLevel="1">
      <c r="A146" s="13" t="s">
        <v>68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69">
        <v>7</v>
      </c>
      <c r="AP146" s="69"/>
      <c r="AQ146" s="69"/>
      <c r="AR146" s="69"/>
      <c r="AS146" s="69">
        <v>7</v>
      </c>
      <c r="AT146" s="69"/>
      <c r="AU146" s="69">
        <v>7</v>
      </c>
      <c r="AV146" s="69"/>
      <c r="AW146" s="69">
        <v>7</v>
      </c>
      <c r="AX146" s="69"/>
      <c r="AY146" s="69">
        <v>7</v>
      </c>
      <c r="AZ146" s="69"/>
      <c r="BA146" s="69"/>
      <c r="BB146" s="69">
        <v>7</v>
      </c>
      <c r="BC146" s="69"/>
      <c r="BD146" s="69">
        <v>7</v>
      </c>
      <c r="BE146" s="69"/>
      <c r="BF146" s="69">
        <v>7</v>
      </c>
      <c r="BG146" s="69"/>
      <c r="BH146" s="69">
        <v>7</v>
      </c>
      <c r="BI146" s="69"/>
      <c r="BJ146" s="69">
        <v>7</v>
      </c>
      <c r="BK146" s="69"/>
      <c r="BL146" s="69">
        <v>7</v>
      </c>
      <c r="BM146" s="69"/>
      <c r="BN146" s="69"/>
      <c r="BO146" s="69">
        <v>7</v>
      </c>
      <c r="BP146" s="69"/>
      <c r="BQ146" s="69">
        <v>7</v>
      </c>
      <c r="BR146" s="69"/>
      <c r="BS146" s="69">
        <v>7</v>
      </c>
      <c r="BT146" s="69"/>
      <c r="BU146" s="69">
        <v>7</v>
      </c>
      <c r="BV146" s="69"/>
      <c r="BW146" s="69">
        <v>7</v>
      </c>
      <c r="BX146" s="69">
        <v>7</v>
      </c>
      <c r="BY146" s="69">
        <v>7</v>
      </c>
      <c r="BZ146" s="69"/>
      <c r="CA146" s="69"/>
      <c r="CB146" s="69">
        <v>7</v>
      </c>
      <c r="CC146" s="69">
        <v>7</v>
      </c>
      <c r="CD146" s="69"/>
      <c r="CE146" s="69">
        <v>7</v>
      </c>
      <c r="CF146" s="69">
        <v>7</v>
      </c>
      <c r="CG146" s="69"/>
      <c r="CH146" s="69">
        <v>7</v>
      </c>
      <c r="CI146" s="69">
        <v>7</v>
      </c>
      <c r="CJ146" s="69"/>
      <c r="CK146" s="69">
        <v>7</v>
      </c>
      <c r="CL146" s="69">
        <v>7</v>
      </c>
      <c r="CM146" s="69">
        <v>7</v>
      </c>
      <c r="CN146" s="69"/>
      <c r="CO146" s="69">
        <v>7</v>
      </c>
      <c r="CP146" s="69">
        <v>7</v>
      </c>
      <c r="CQ146" s="69"/>
      <c r="CR146" s="69">
        <v>7</v>
      </c>
      <c r="CS146" s="69">
        <v>7</v>
      </c>
      <c r="CT146" s="69"/>
      <c r="CU146" s="69">
        <v>7</v>
      </c>
      <c r="CV146" s="69">
        <v>7</v>
      </c>
      <c r="CW146" s="69"/>
      <c r="CX146" s="69">
        <v>7</v>
      </c>
      <c r="CY146" s="69">
        <v>7</v>
      </c>
      <c r="CZ146" s="69">
        <v>7</v>
      </c>
      <c r="DA146" s="69"/>
      <c r="DB146" s="69">
        <v>7</v>
      </c>
      <c r="DC146" s="69">
        <v>7</v>
      </c>
      <c r="DD146" s="69"/>
      <c r="DE146" s="69">
        <v>7</v>
      </c>
      <c r="DF146" s="69">
        <v>7</v>
      </c>
      <c r="DG146" s="69"/>
      <c r="DH146" s="69">
        <v>7</v>
      </c>
      <c r="DI146" s="69">
        <v>7</v>
      </c>
      <c r="DJ146" s="69"/>
      <c r="DK146" s="69">
        <v>7</v>
      </c>
      <c r="DL146" s="69">
        <v>7</v>
      </c>
      <c r="DM146" s="69">
        <v>7</v>
      </c>
      <c r="DN146" s="69"/>
    </row>
    <row r="147" spans="1:137" ht="14.85" hidden="1" customHeight="1" outlineLevel="1">
      <c r="A147" s="13" t="s">
        <v>87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77">
        <f t="shared" ref="AO147:AZ147" si="241">AO145*AO146*AO128*AO129/1000</f>
        <v>25.2</v>
      </c>
      <c r="AP147" s="77">
        <f t="shared" si="241"/>
        <v>0</v>
      </c>
      <c r="AQ147" s="77">
        <f t="shared" si="241"/>
        <v>0</v>
      </c>
      <c r="AR147" s="77">
        <f t="shared" si="241"/>
        <v>0</v>
      </c>
      <c r="AS147" s="77">
        <f t="shared" si="241"/>
        <v>25.2</v>
      </c>
      <c r="AT147" s="77">
        <f t="shared" si="241"/>
        <v>0</v>
      </c>
      <c r="AU147" s="77">
        <f t="shared" si="241"/>
        <v>25.2</v>
      </c>
      <c r="AV147" s="77">
        <f t="shared" si="241"/>
        <v>0</v>
      </c>
      <c r="AW147" s="77">
        <f t="shared" si="241"/>
        <v>25.2</v>
      </c>
      <c r="AX147" s="77">
        <f t="shared" si="241"/>
        <v>0</v>
      </c>
      <c r="AY147" s="64">
        <f t="shared" si="241"/>
        <v>25.2</v>
      </c>
      <c r="AZ147" s="77">
        <f t="shared" si="241"/>
        <v>0</v>
      </c>
      <c r="BA147" s="77"/>
      <c r="BB147" s="77">
        <f>BB145*BB146*BB128*BB129/1000</f>
        <v>25.2</v>
      </c>
      <c r="BC147" s="77">
        <f t="shared" ref="BC147:BM147" si="242">BC145*BC146*BC128*BC129/1000</f>
        <v>0</v>
      </c>
      <c r="BD147" s="77">
        <f t="shared" si="242"/>
        <v>25.2</v>
      </c>
      <c r="BE147" s="77">
        <f t="shared" si="242"/>
        <v>0</v>
      </c>
      <c r="BF147" s="77">
        <f t="shared" si="242"/>
        <v>25.2</v>
      </c>
      <c r="BG147" s="77">
        <f t="shared" si="242"/>
        <v>0</v>
      </c>
      <c r="BH147" s="77">
        <f t="shared" si="242"/>
        <v>25.2</v>
      </c>
      <c r="BI147" s="77">
        <f t="shared" si="242"/>
        <v>0</v>
      </c>
      <c r="BJ147" s="77">
        <f t="shared" si="242"/>
        <v>25.2</v>
      </c>
      <c r="BK147" s="77">
        <f t="shared" si="242"/>
        <v>0</v>
      </c>
      <c r="BL147" s="77">
        <f t="shared" si="242"/>
        <v>25.2</v>
      </c>
      <c r="BM147" s="77">
        <f t="shared" si="242"/>
        <v>0</v>
      </c>
      <c r="BN147" s="77"/>
      <c r="BO147" s="77">
        <f t="shared" ref="BO147:BZ147" si="243">BO145*BO146*BO128*BO129/1000</f>
        <v>25.2</v>
      </c>
      <c r="BP147" s="77">
        <f t="shared" si="243"/>
        <v>0</v>
      </c>
      <c r="BQ147" s="77">
        <f t="shared" si="243"/>
        <v>25.2</v>
      </c>
      <c r="BR147" s="77">
        <f t="shared" si="243"/>
        <v>0</v>
      </c>
      <c r="BS147" s="77">
        <f t="shared" si="243"/>
        <v>25.2</v>
      </c>
      <c r="BT147" s="77">
        <f t="shared" si="243"/>
        <v>0</v>
      </c>
      <c r="BU147" s="77">
        <f t="shared" si="243"/>
        <v>25.2</v>
      </c>
      <c r="BV147" s="77">
        <f t="shared" si="243"/>
        <v>0</v>
      </c>
      <c r="BW147" s="77">
        <f t="shared" si="243"/>
        <v>25.2</v>
      </c>
      <c r="BX147" s="77">
        <f t="shared" si="243"/>
        <v>25.2</v>
      </c>
      <c r="BY147" s="77">
        <f t="shared" si="243"/>
        <v>25.2</v>
      </c>
      <c r="BZ147" s="77">
        <f t="shared" si="243"/>
        <v>0</v>
      </c>
      <c r="CA147" s="77"/>
      <c r="CB147" s="77">
        <f t="shared" ref="CB147:DM147" si="244">CB145*CB146*CB128*CB129/1000</f>
        <v>25.2</v>
      </c>
      <c r="CC147" s="77">
        <f t="shared" si="244"/>
        <v>25.2</v>
      </c>
      <c r="CD147" s="77">
        <f t="shared" si="244"/>
        <v>0</v>
      </c>
      <c r="CE147" s="77">
        <f t="shared" si="244"/>
        <v>25.2</v>
      </c>
      <c r="CF147" s="77">
        <f t="shared" si="244"/>
        <v>25.2</v>
      </c>
      <c r="CG147" s="77">
        <f t="shared" si="244"/>
        <v>0</v>
      </c>
      <c r="CH147" s="77">
        <f t="shared" si="244"/>
        <v>25.2</v>
      </c>
      <c r="CI147" s="77">
        <f t="shared" si="244"/>
        <v>25.2</v>
      </c>
      <c r="CJ147" s="77">
        <f t="shared" si="244"/>
        <v>0</v>
      </c>
      <c r="CK147" s="77">
        <f t="shared" si="244"/>
        <v>25.2</v>
      </c>
      <c r="CL147" s="77">
        <f t="shared" si="244"/>
        <v>25.2</v>
      </c>
      <c r="CM147" s="77">
        <f t="shared" si="244"/>
        <v>25.2</v>
      </c>
      <c r="CN147" s="77"/>
      <c r="CO147" s="77">
        <f t="shared" si="244"/>
        <v>25.2</v>
      </c>
      <c r="CP147" s="77">
        <f t="shared" si="244"/>
        <v>25.2</v>
      </c>
      <c r="CQ147" s="77">
        <f t="shared" si="244"/>
        <v>0</v>
      </c>
      <c r="CR147" s="77">
        <f t="shared" si="244"/>
        <v>25.2</v>
      </c>
      <c r="CS147" s="77">
        <f t="shared" si="244"/>
        <v>25.2</v>
      </c>
      <c r="CT147" s="77">
        <f t="shared" si="244"/>
        <v>0</v>
      </c>
      <c r="CU147" s="77">
        <f t="shared" si="244"/>
        <v>25.2</v>
      </c>
      <c r="CV147" s="77">
        <f t="shared" si="244"/>
        <v>25.2</v>
      </c>
      <c r="CW147" s="77">
        <f t="shared" si="244"/>
        <v>0</v>
      </c>
      <c r="CX147" s="77">
        <f t="shared" si="244"/>
        <v>25.2</v>
      </c>
      <c r="CY147" s="77">
        <f t="shared" si="244"/>
        <v>25.2</v>
      </c>
      <c r="CZ147" s="77">
        <f t="shared" si="244"/>
        <v>25.2</v>
      </c>
      <c r="DA147" s="77"/>
      <c r="DB147" s="77">
        <f t="shared" si="244"/>
        <v>25.2</v>
      </c>
      <c r="DC147" s="77">
        <f t="shared" si="244"/>
        <v>25.2</v>
      </c>
      <c r="DD147" s="77">
        <f t="shared" si="244"/>
        <v>0</v>
      </c>
      <c r="DE147" s="77">
        <f t="shared" si="244"/>
        <v>25.2</v>
      </c>
      <c r="DF147" s="77">
        <f t="shared" si="244"/>
        <v>25.2</v>
      </c>
      <c r="DG147" s="77">
        <f t="shared" si="244"/>
        <v>0</v>
      </c>
      <c r="DH147" s="77">
        <f t="shared" si="244"/>
        <v>25.2</v>
      </c>
      <c r="DI147" s="77">
        <f t="shared" si="244"/>
        <v>25.2</v>
      </c>
      <c r="DJ147" s="77">
        <f t="shared" si="244"/>
        <v>0</v>
      </c>
      <c r="DK147" s="77">
        <f t="shared" si="244"/>
        <v>25.2</v>
      </c>
      <c r="DL147" s="77">
        <f t="shared" si="244"/>
        <v>25.2</v>
      </c>
      <c r="DM147" s="77">
        <f t="shared" si="244"/>
        <v>25.2</v>
      </c>
      <c r="DN147" s="77"/>
      <c r="DU147" s="49">
        <f>SUM(AO147:AZ147)</f>
        <v>126</v>
      </c>
      <c r="DW147" s="65">
        <f>SUM(BB147:BM147)</f>
        <v>151.19999999999999</v>
      </c>
      <c r="DY147" s="65">
        <f>SUM(BO147:BZ147)</f>
        <v>176.39999999999998</v>
      </c>
      <c r="EA147" s="65">
        <f>SUM(CB147:CM147)</f>
        <v>226.79999999999995</v>
      </c>
      <c r="EC147" s="65">
        <f>SUM(CD147:CP147)</f>
        <v>226.79999999999995</v>
      </c>
      <c r="EE147" s="65">
        <f>SUM(CF147:CR147)</f>
        <v>226.79999999999995</v>
      </c>
    </row>
    <row r="148" spans="1:137" ht="14.85" hidden="1" customHeight="1" outlineLevel="1">
      <c r="A148" s="13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64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U148" s="49"/>
      <c r="DW148" s="78"/>
      <c r="DY148" s="78"/>
    </row>
    <row r="149" spans="1:137" ht="14.85" hidden="1" customHeight="1" outlineLevel="1">
      <c r="A149" s="79" t="s">
        <v>93</v>
      </c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64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U149" s="49"/>
      <c r="DW149" s="78"/>
      <c r="DY149" s="78"/>
    </row>
    <row r="150" spans="1:137" ht="14.85" hidden="1" customHeight="1" outlineLevel="1">
      <c r="A150" s="13" t="s">
        <v>54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47">
        <v>1</v>
      </c>
      <c r="AP150" s="69"/>
      <c r="AQ150" s="69"/>
      <c r="AR150" s="69"/>
      <c r="AS150" s="69"/>
      <c r="AT150" s="69"/>
      <c r="AU150" s="69"/>
      <c r="AV150" s="69"/>
      <c r="AW150" s="69"/>
      <c r="AX150" s="47">
        <v>1</v>
      </c>
      <c r="AY150" s="69"/>
      <c r="AZ150" s="69"/>
      <c r="BA150" s="69"/>
      <c r="BB150" s="69"/>
      <c r="BC150" s="47">
        <v>1</v>
      </c>
      <c r="BD150" s="69"/>
      <c r="BE150" s="69"/>
      <c r="BF150" s="69"/>
      <c r="BG150" s="47">
        <v>1</v>
      </c>
      <c r="BH150" s="69"/>
      <c r="BI150" s="69"/>
      <c r="BJ150" s="69"/>
      <c r="BK150" s="47">
        <v>1</v>
      </c>
      <c r="BL150" s="69"/>
      <c r="BM150" s="69"/>
      <c r="BN150" s="69"/>
      <c r="BO150" s="47"/>
      <c r="BP150" s="47">
        <v>1</v>
      </c>
      <c r="BQ150" s="69"/>
      <c r="BR150" s="69"/>
      <c r="BS150" s="69"/>
      <c r="BT150" s="47">
        <v>1</v>
      </c>
      <c r="BU150" s="69"/>
      <c r="BV150" s="69"/>
      <c r="BW150" s="69"/>
      <c r="BX150" s="47">
        <v>1</v>
      </c>
      <c r="BY150" s="69"/>
      <c r="BZ150" s="69"/>
      <c r="CA150" s="69"/>
      <c r="CB150" s="69"/>
      <c r="CC150" s="47">
        <v>1</v>
      </c>
      <c r="CD150" s="69"/>
      <c r="CE150" s="69"/>
      <c r="CF150" s="69"/>
      <c r="CG150" s="47">
        <v>1</v>
      </c>
      <c r="CH150" s="69"/>
      <c r="CI150" s="69"/>
      <c r="CJ150" s="69"/>
      <c r="CK150" s="69"/>
      <c r="CL150" s="47">
        <v>1</v>
      </c>
      <c r="CM150" s="69"/>
      <c r="CN150" s="69"/>
      <c r="CO150" s="69"/>
      <c r="CP150" s="47">
        <v>1</v>
      </c>
      <c r="CQ150" s="69"/>
      <c r="CR150" s="69"/>
      <c r="CS150" s="69"/>
      <c r="CT150" s="47">
        <v>1</v>
      </c>
      <c r="CU150" s="69"/>
      <c r="CV150" s="69"/>
      <c r="CW150" s="69"/>
      <c r="CX150" s="69"/>
      <c r="CY150" s="47">
        <v>1</v>
      </c>
      <c r="CZ150" s="69"/>
      <c r="DA150" s="69"/>
      <c r="DB150" s="69"/>
      <c r="DC150" s="47">
        <v>1</v>
      </c>
      <c r="DD150" s="69"/>
      <c r="DE150" s="69"/>
      <c r="DF150" s="69"/>
      <c r="DG150" s="47">
        <v>1</v>
      </c>
      <c r="DH150" s="69"/>
      <c r="DI150" s="69"/>
      <c r="DJ150" s="69"/>
      <c r="DK150" s="69"/>
      <c r="DL150" s="47">
        <v>1</v>
      </c>
      <c r="DM150" s="69"/>
      <c r="DN150" s="69"/>
      <c r="DU150" s="49"/>
      <c r="DW150" s="78"/>
      <c r="DY150" s="78"/>
    </row>
    <row r="151" spans="1:137" ht="14.85" hidden="1" customHeight="1" outlineLevel="1">
      <c r="A151" s="13" t="s">
        <v>40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47">
        <v>120</v>
      </c>
      <c r="AP151" s="69"/>
      <c r="AQ151" s="69"/>
      <c r="AR151" s="69"/>
      <c r="AS151" s="69"/>
      <c r="AT151" s="69"/>
      <c r="AU151" s="69"/>
      <c r="AV151" s="69"/>
      <c r="AW151" s="69"/>
      <c r="AX151" s="47">
        <v>120</v>
      </c>
      <c r="AY151" s="69"/>
      <c r="AZ151" s="69"/>
      <c r="BA151" s="69"/>
      <c r="BB151" s="69"/>
      <c r="BC151" s="47">
        <v>120</v>
      </c>
      <c r="BD151" s="69"/>
      <c r="BE151" s="69"/>
      <c r="BF151" s="69"/>
      <c r="BG151" s="47">
        <v>120</v>
      </c>
      <c r="BH151" s="69"/>
      <c r="BI151" s="69"/>
      <c r="BJ151" s="69"/>
      <c r="BK151" s="47">
        <v>120</v>
      </c>
      <c r="BL151" s="69"/>
      <c r="BM151" s="69"/>
      <c r="BN151" s="69"/>
      <c r="BO151" s="47"/>
      <c r="BP151" s="47">
        <v>120</v>
      </c>
      <c r="BQ151" s="69"/>
      <c r="BR151" s="69"/>
      <c r="BS151" s="69"/>
      <c r="BT151" s="47">
        <v>120</v>
      </c>
      <c r="BU151" s="69"/>
      <c r="BV151" s="69"/>
      <c r="BW151" s="69"/>
      <c r="BX151" s="47">
        <v>120</v>
      </c>
      <c r="BY151" s="69"/>
      <c r="BZ151" s="69"/>
      <c r="CA151" s="69"/>
      <c r="CB151" s="69"/>
      <c r="CC151" s="47">
        <v>120</v>
      </c>
      <c r="CD151" s="69"/>
      <c r="CE151" s="69"/>
      <c r="CF151" s="69"/>
      <c r="CG151" s="47">
        <v>120</v>
      </c>
      <c r="CH151" s="69"/>
      <c r="CI151" s="69"/>
      <c r="CJ151" s="69"/>
      <c r="CK151" s="69"/>
      <c r="CL151" s="47">
        <v>120</v>
      </c>
      <c r="CM151" s="69"/>
      <c r="CN151" s="69"/>
      <c r="CO151" s="69"/>
      <c r="CP151" s="47">
        <v>120</v>
      </c>
      <c r="CQ151" s="69"/>
      <c r="CR151" s="69"/>
      <c r="CS151" s="69"/>
      <c r="CT151" s="47">
        <v>120</v>
      </c>
      <c r="CU151" s="69"/>
      <c r="CV151" s="69"/>
      <c r="CW151" s="69"/>
      <c r="CX151" s="69"/>
      <c r="CY151" s="47">
        <v>120</v>
      </c>
      <c r="CZ151" s="69"/>
      <c r="DA151" s="69"/>
      <c r="DB151" s="69"/>
      <c r="DC151" s="47">
        <v>120</v>
      </c>
      <c r="DD151" s="69"/>
      <c r="DE151" s="69"/>
      <c r="DF151" s="69"/>
      <c r="DG151" s="47">
        <v>120</v>
      </c>
      <c r="DH151" s="69"/>
      <c r="DI151" s="69"/>
      <c r="DJ151" s="69"/>
      <c r="DK151" s="69"/>
      <c r="DL151" s="47">
        <v>120</v>
      </c>
      <c r="DM151" s="69"/>
      <c r="DN151" s="69"/>
      <c r="DU151" s="49"/>
      <c r="DW151" s="78"/>
      <c r="DY151" s="78"/>
    </row>
    <row r="152" spans="1:137" ht="14.85" hidden="1" customHeight="1" outlineLevel="1">
      <c r="A152" s="13" t="s">
        <v>68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47">
        <v>14</v>
      </c>
      <c r="AP152" s="69"/>
      <c r="AQ152" s="69"/>
      <c r="AR152" s="69"/>
      <c r="AS152" s="69"/>
      <c r="AT152" s="69"/>
      <c r="AU152" s="69"/>
      <c r="AV152" s="69"/>
      <c r="AW152" s="69"/>
      <c r="AX152" s="47">
        <v>14</v>
      </c>
      <c r="AY152" s="69"/>
      <c r="AZ152" s="69"/>
      <c r="BA152" s="69"/>
      <c r="BB152" s="69"/>
      <c r="BC152" s="47">
        <v>14</v>
      </c>
      <c r="BD152" s="69"/>
      <c r="BE152" s="69"/>
      <c r="BF152" s="69"/>
      <c r="BG152" s="47">
        <v>14</v>
      </c>
      <c r="BH152" s="69"/>
      <c r="BI152" s="69"/>
      <c r="BJ152" s="69"/>
      <c r="BK152" s="47">
        <v>14</v>
      </c>
      <c r="BL152" s="69"/>
      <c r="BM152" s="69"/>
      <c r="BN152" s="69"/>
      <c r="BO152" s="47"/>
      <c r="BP152" s="47">
        <v>14</v>
      </c>
      <c r="BQ152" s="69"/>
      <c r="BR152" s="69"/>
      <c r="BS152" s="69"/>
      <c r="BT152" s="47">
        <v>14</v>
      </c>
      <c r="BU152" s="69"/>
      <c r="BV152" s="69"/>
      <c r="BW152" s="69"/>
      <c r="BX152" s="47">
        <v>14</v>
      </c>
      <c r="BY152" s="69"/>
      <c r="BZ152" s="69"/>
      <c r="CA152" s="69"/>
      <c r="CB152" s="69"/>
      <c r="CC152" s="47">
        <v>14</v>
      </c>
      <c r="CD152" s="69"/>
      <c r="CE152" s="69"/>
      <c r="CF152" s="69"/>
      <c r="CG152" s="47">
        <v>14</v>
      </c>
      <c r="CH152" s="69"/>
      <c r="CI152" s="69"/>
      <c r="CJ152" s="69"/>
      <c r="CK152" s="69"/>
      <c r="CL152" s="47">
        <v>14</v>
      </c>
      <c r="CM152" s="69"/>
      <c r="CN152" s="69"/>
      <c r="CO152" s="69"/>
      <c r="CP152" s="47">
        <v>14</v>
      </c>
      <c r="CQ152" s="69"/>
      <c r="CR152" s="69"/>
      <c r="CS152" s="69"/>
      <c r="CT152" s="47">
        <v>14</v>
      </c>
      <c r="CU152" s="69"/>
      <c r="CV152" s="69"/>
      <c r="CW152" s="69"/>
      <c r="CX152" s="69"/>
      <c r="CY152" s="47">
        <v>14</v>
      </c>
      <c r="CZ152" s="69"/>
      <c r="DA152" s="69"/>
      <c r="DB152" s="69"/>
      <c r="DC152" s="47">
        <v>14</v>
      </c>
      <c r="DD152" s="69"/>
      <c r="DE152" s="69"/>
      <c r="DF152" s="69"/>
      <c r="DG152" s="47">
        <v>14</v>
      </c>
      <c r="DH152" s="69"/>
      <c r="DI152" s="69"/>
      <c r="DJ152" s="69"/>
      <c r="DK152" s="69"/>
      <c r="DL152" s="47">
        <v>14</v>
      </c>
      <c r="DM152" s="69"/>
      <c r="DN152" s="69"/>
      <c r="DU152" s="49"/>
      <c r="DW152" s="78"/>
      <c r="DY152" s="78"/>
    </row>
    <row r="153" spans="1:137" ht="14.85" hidden="1" customHeight="1" outlineLevel="1">
      <c r="A153" s="13" t="s">
        <v>94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6">
        <f>AO150*AO151*AO152*AO128/1000</f>
        <v>67.2</v>
      </c>
      <c r="AP153" s="56">
        <f t="shared" ref="AP153:AZ153" si="245">AP150*AP151*AP152*AP128/1000</f>
        <v>0</v>
      </c>
      <c r="AQ153" s="56">
        <f t="shared" si="245"/>
        <v>0</v>
      </c>
      <c r="AR153" s="56">
        <f t="shared" si="245"/>
        <v>0</v>
      </c>
      <c r="AS153" s="56">
        <f t="shared" si="245"/>
        <v>0</v>
      </c>
      <c r="AT153" s="56">
        <f t="shared" si="245"/>
        <v>0</v>
      </c>
      <c r="AU153" s="56">
        <f t="shared" si="245"/>
        <v>0</v>
      </c>
      <c r="AV153" s="56">
        <f t="shared" si="245"/>
        <v>0</v>
      </c>
      <c r="AW153" s="56">
        <f t="shared" si="245"/>
        <v>0</v>
      </c>
      <c r="AX153" s="56">
        <f t="shared" si="245"/>
        <v>67.2</v>
      </c>
      <c r="AY153" s="49">
        <f t="shared" si="245"/>
        <v>0</v>
      </c>
      <c r="AZ153" s="56">
        <f t="shared" si="245"/>
        <v>0</v>
      </c>
      <c r="BA153" s="56"/>
      <c r="BB153" s="56">
        <f t="shared" ref="BB153:BM153" si="246">BB150*BB151*BB152*BB128/1000</f>
        <v>0</v>
      </c>
      <c r="BC153" s="56">
        <f t="shared" si="246"/>
        <v>67.2</v>
      </c>
      <c r="BD153" s="56">
        <f t="shared" si="246"/>
        <v>0</v>
      </c>
      <c r="BE153" s="56">
        <f t="shared" si="246"/>
        <v>0</v>
      </c>
      <c r="BF153" s="56">
        <f t="shared" si="246"/>
        <v>0</v>
      </c>
      <c r="BG153" s="56">
        <f t="shared" si="246"/>
        <v>67.2</v>
      </c>
      <c r="BH153" s="56">
        <f t="shared" si="246"/>
        <v>0</v>
      </c>
      <c r="BI153" s="56">
        <f t="shared" si="246"/>
        <v>0</v>
      </c>
      <c r="BJ153" s="56">
        <f t="shared" si="246"/>
        <v>0</v>
      </c>
      <c r="BK153" s="56">
        <f t="shared" si="246"/>
        <v>67.2</v>
      </c>
      <c r="BL153" s="56">
        <f t="shared" si="246"/>
        <v>0</v>
      </c>
      <c r="BM153" s="56">
        <f t="shared" si="246"/>
        <v>0</v>
      </c>
      <c r="BN153" s="56"/>
      <c r="BO153" s="56">
        <f t="shared" ref="BO153:BZ153" si="247">BO150*BO151*BO152*BO128/1000</f>
        <v>0</v>
      </c>
      <c r="BP153" s="56">
        <f t="shared" si="247"/>
        <v>67.2</v>
      </c>
      <c r="BQ153" s="56">
        <f t="shared" si="247"/>
        <v>0</v>
      </c>
      <c r="BR153" s="56">
        <f t="shared" si="247"/>
        <v>0</v>
      </c>
      <c r="BS153" s="56">
        <f t="shared" si="247"/>
        <v>0</v>
      </c>
      <c r="BT153" s="56">
        <f t="shared" si="247"/>
        <v>67.2</v>
      </c>
      <c r="BU153" s="56">
        <f t="shared" si="247"/>
        <v>0</v>
      </c>
      <c r="BV153" s="56">
        <f t="shared" si="247"/>
        <v>0</v>
      </c>
      <c r="BW153" s="56">
        <f t="shared" si="247"/>
        <v>0</v>
      </c>
      <c r="BX153" s="56">
        <f t="shared" si="247"/>
        <v>67.2</v>
      </c>
      <c r="BY153" s="56">
        <f t="shared" si="247"/>
        <v>0</v>
      </c>
      <c r="BZ153" s="56">
        <f t="shared" si="247"/>
        <v>0</v>
      </c>
      <c r="CA153" s="56"/>
      <c r="CB153" s="56">
        <f t="shared" ref="CB153:DM153" si="248">CB150*CB151*CB152*CB128/1000</f>
        <v>0</v>
      </c>
      <c r="CC153" s="56">
        <f t="shared" si="248"/>
        <v>67.2</v>
      </c>
      <c r="CD153" s="56">
        <f t="shared" si="248"/>
        <v>0</v>
      </c>
      <c r="CE153" s="56">
        <f t="shared" si="248"/>
        <v>0</v>
      </c>
      <c r="CF153" s="56">
        <f t="shared" si="248"/>
        <v>0</v>
      </c>
      <c r="CG153" s="56">
        <f t="shared" si="248"/>
        <v>67.2</v>
      </c>
      <c r="CH153" s="56">
        <f t="shared" si="248"/>
        <v>0</v>
      </c>
      <c r="CI153" s="56">
        <f t="shared" si="248"/>
        <v>0</v>
      </c>
      <c r="CJ153" s="56">
        <f t="shared" si="248"/>
        <v>0</v>
      </c>
      <c r="CK153" s="56">
        <f t="shared" si="248"/>
        <v>0</v>
      </c>
      <c r="CL153" s="56">
        <f t="shared" si="248"/>
        <v>67.2</v>
      </c>
      <c r="CM153" s="56">
        <f t="shared" si="248"/>
        <v>0</v>
      </c>
      <c r="CN153" s="56"/>
      <c r="CO153" s="56">
        <f t="shared" si="248"/>
        <v>0</v>
      </c>
      <c r="CP153" s="56">
        <f t="shared" si="248"/>
        <v>67.2</v>
      </c>
      <c r="CQ153" s="56">
        <f t="shared" si="248"/>
        <v>0</v>
      </c>
      <c r="CR153" s="56">
        <f t="shared" si="248"/>
        <v>0</v>
      </c>
      <c r="CS153" s="56">
        <f t="shared" si="248"/>
        <v>0</v>
      </c>
      <c r="CT153" s="56">
        <f t="shared" si="248"/>
        <v>67.2</v>
      </c>
      <c r="CU153" s="56">
        <f t="shared" si="248"/>
        <v>0</v>
      </c>
      <c r="CV153" s="56">
        <f t="shared" si="248"/>
        <v>0</v>
      </c>
      <c r="CW153" s="56">
        <f t="shared" si="248"/>
        <v>0</v>
      </c>
      <c r="CX153" s="56">
        <f t="shared" si="248"/>
        <v>0</v>
      </c>
      <c r="CY153" s="56">
        <f t="shared" si="248"/>
        <v>67.2</v>
      </c>
      <c r="CZ153" s="56">
        <f t="shared" si="248"/>
        <v>0</v>
      </c>
      <c r="DA153" s="56"/>
      <c r="DB153" s="56">
        <f t="shared" si="248"/>
        <v>0</v>
      </c>
      <c r="DC153" s="56">
        <f t="shared" si="248"/>
        <v>67.2</v>
      </c>
      <c r="DD153" s="56">
        <f t="shared" si="248"/>
        <v>0</v>
      </c>
      <c r="DE153" s="56">
        <f t="shared" si="248"/>
        <v>0</v>
      </c>
      <c r="DF153" s="56">
        <f t="shared" si="248"/>
        <v>0</v>
      </c>
      <c r="DG153" s="56">
        <f t="shared" si="248"/>
        <v>67.2</v>
      </c>
      <c r="DH153" s="56">
        <f t="shared" si="248"/>
        <v>0</v>
      </c>
      <c r="DI153" s="56">
        <f t="shared" si="248"/>
        <v>0</v>
      </c>
      <c r="DJ153" s="56">
        <f t="shared" si="248"/>
        <v>0</v>
      </c>
      <c r="DK153" s="56">
        <f t="shared" si="248"/>
        <v>0</v>
      </c>
      <c r="DL153" s="56">
        <f t="shared" si="248"/>
        <v>67.2</v>
      </c>
      <c r="DM153" s="56">
        <f t="shared" si="248"/>
        <v>0</v>
      </c>
      <c r="DN153" s="56"/>
      <c r="DU153" s="49">
        <f>SUM(AO153:AZ153)</f>
        <v>134.4</v>
      </c>
      <c r="DW153" s="49">
        <f>SUM(BB153:BM153)</f>
        <v>201.60000000000002</v>
      </c>
      <c r="DY153" s="49">
        <f>SUM(BO153:BZ153)</f>
        <v>201.60000000000002</v>
      </c>
      <c r="EA153" s="49">
        <f>SUM(CB153:CM153)</f>
        <v>201.60000000000002</v>
      </c>
      <c r="EC153" s="49">
        <f>SUM(CD153:CP153)</f>
        <v>201.60000000000002</v>
      </c>
      <c r="EE153" s="49">
        <f>SUM(CF153:CR153)</f>
        <v>201.60000000000002</v>
      </c>
    </row>
    <row r="154" spans="1:137" ht="14.85" hidden="1" customHeight="1" outlineLevel="1">
      <c r="A154" s="13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64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BW154" s="77"/>
      <c r="BX154" s="77"/>
      <c r="BY154" s="77"/>
      <c r="BZ154" s="77"/>
      <c r="CA154" s="77"/>
      <c r="CB154" s="77"/>
      <c r="CC154" s="77"/>
      <c r="CD154" s="77"/>
      <c r="CE154" s="77"/>
      <c r="CF154" s="77"/>
      <c r="CG154" s="77"/>
      <c r="CH154" s="77"/>
      <c r="CI154" s="77"/>
      <c r="CJ154" s="77"/>
      <c r="CK154" s="77"/>
      <c r="CL154" s="77"/>
      <c r="CM154" s="77"/>
      <c r="CN154" s="77"/>
      <c r="CO154" s="77"/>
      <c r="CP154" s="77"/>
      <c r="CQ154" s="77"/>
      <c r="CR154" s="77"/>
      <c r="CS154" s="77"/>
      <c r="CT154" s="77"/>
      <c r="CU154" s="77"/>
      <c r="CV154" s="77"/>
      <c r="CW154" s="77"/>
      <c r="CX154" s="77"/>
      <c r="CY154" s="77"/>
      <c r="CZ154" s="77"/>
      <c r="DA154" s="77"/>
      <c r="DB154" s="77"/>
      <c r="DC154" s="77"/>
      <c r="DD154" s="77"/>
      <c r="DE154" s="77"/>
      <c r="DF154" s="77"/>
      <c r="DG154" s="77"/>
      <c r="DH154" s="77"/>
      <c r="DI154" s="77"/>
      <c r="DJ154" s="77"/>
      <c r="DK154" s="77"/>
      <c r="DL154" s="77"/>
      <c r="DM154" s="77"/>
      <c r="DN154" s="77"/>
      <c r="DU154" s="49"/>
      <c r="DW154" s="78"/>
      <c r="DY154" s="78"/>
    </row>
    <row r="155" spans="1:137" collapsed="1">
      <c r="A155" s="25" t="s">
        <v>95</v>
      </c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B155" t="e">
        <f>#REF!*AB139</f>
        <v>#REF!</v>
      </c>
      <c r="AO155" s="49">
        <f>AO142+AO147+AO153</f>
        <v>121.2</v>
      </c>
      <c r="AP155" s="49">
        <f t="shared" ref="AP155:AZ155" si="249">AP142+AP147+AP153</f>
        <v>28.8</v>
      </c>
      <c r="AQ155" s="49">
        <f t="shared" si="249"/>
        <v>28.8</v>
      </c>
      <c r="AR155" s="49">
        <f t="shared" si="249"/>
        <v>28.8</v>
      </c>
      <c r="AS155" s="49">
        <f t="shared" si="249"/>
        <v>54</v>
      </c>
      <c r="AT155" s="49">
        <f t="shared" si="249"/>
        <v>28.8</v>
      </c>
      <c r="AU155" s="49">
        <f t="shared" si="249"/>
        <v>54</v>
      </c>
      <c r="AV155" s="49">
        <f t="shared" si="249"/>
        <v>28.8</v>
      </c>
      <c r="AW155" s="49">
        <f t="shared" si="249"/>
        <v>54</v>
      </c>
      <c r="AX155" s="49">
        <f t="shared" si="249"/>
        <v>96</v>
      </c>
      <c r="AY155" s="49">
        <f t="shared" si="249"/>
        <v>54</v>
      </c>
      <c r="AZ155" s="49">
        <f t="shared" si="249"/>
        <v>28.8</v>
      </c>
      <c r="BA155" s="49"/>
      <c r="BB155" s="49">
        <f t="shared" ref="BB155:BM155" si="250">BB142+BB147+BB153</f>
        <v>54</v>
      </c>
      <c r="BC155" s="49">
        <f t="shared" si="250"/>
        <v>96</v>
      </c>
      <c r="BD155" s="49">
        <f t="shared" si="250"/>
        <v>54</v>
      </c>
      <c r="BE155" s="49">
        <f t="shared" si="250"/>
        <v>28.8</v>
      </c>
      <c r="BF155" s="49">
        <f t="shared" si="250"/>
        <v>54</v>
      </c>
      <c r="BG155" s="49">
        <f t="shared" si="250"/>
        <v>96</v>
      </c>
      <c r="BH155" s="49">
        <f t="shared" si="250"/>
        <v>54</v>
      </c>
      <c r="BI155" s="49">
        <f t="shared" si="250"/>
        <v>28.8</v>
      </c>
      <c r="BJ155" s="49">
        <f t="shared" si="250"/>
        <v>54</v>
      </c>
      <c r="BK155" s="49">
        <f t="shared" si="250"/>
        <v>96</v>
      </c>
      <c r="BL155" s="49">
        <f t="shared" si="250"/>
        <v>54</v>
      </c>
      <c r="BM155" s="49">
        <f t="shared" si="250"/>
        <v>28.8</v>
      </c>
      <c r="BN155" s="49"/>
      <c r="BO155" s="49">
        <f t="shared" ref="BO155:BZ155" si="251">BO142+BO147+BO153</f>
        <v>54</v>
      </c>
      <c r="BP155" s="49">
        <f t="shared" si="251"/>
        <v>96</v>
      </c>
      <c r="BQ155" s="49">
        <f t="shared" si="251"/>
        <v>54</v>
      </c>
      <c r="BR155" s="49">
        <f t="shared" si="251"/>
        <v>28.8</v>
      </c>
      <c r="BS155" s="49">
        <f t="shared" si="251"/>
        <v>54</v>
      </c>
      <c r="BT155" s="49">
        <f t="shared" si="251"/>
        <v>96</v>
      </c>
      <c r="BU155" s="49">
        <f t="shared" si="251"/>
        <v>54</v>
      </c>
      <c r="BV155" s="49">
        <f t="shared" si="251"/>
        <v>28.8</v>
      </c>
      <c r="BW155" s="49">
        <f t="shared" si="251"/>
        <v>54</v>
      </c>
      <c r="BX155" s="49">
        <f t="shared" si="251"/>
        <v>121.2</v>
      </c>
      <c r="BY155" s="49">
        <f t="shared" si="251"/>
        <v>54</v>
      </c>
      <c r="BZ155" s="49">
        <f t="shared" si="251"/>
        <v>28.8</v>
      </c>
      <c r="CA155" s="49"/>
      <c r="CB155" s="49">
        <f t="shared" ref="CB155:CM155" si="252">CB142+CB147+CB153</f>
        <v>54</v>
      </c>
      <c r="CC155" s="49">
        <f t="shared" si="252"/>
        <v>121.2</v>
      </c>
      <c r="CD155" s="49">
        <f t="shared" si="252"/>
        <v>28.8</v>
      </c>
      <c r="CE155" s="49">
        <f t="shared" si="252"/>
        <v>54</v>
      </c>
      <c r="CF155" s="49">
        <f t="shared" si="252"/>
        <v>54</v>
      </c>
      <c r="CG155" s="49">
        <f t="shared" si="252"/>
        <v>96</v>
      </c>
      <c r="CH155" s="49">
        <f t="shared" si="252"/>
        <v>54</v>
      </c>
      <c r="CI155" s="49">
        <f t="shared" si="252"/>
        <v>54</v>
      </c>
      <c r="CJ155" s="49">
        <f t="shared" si="252"/>
        <v>28.8</v>
      </c>
      <c r="CK155" s="49">
        <f t="shared" si="252"/>
        <v>54</v>
      </c>
      <c r="CL155" s="49">
        <f t="shared" si="252"/>
        <v>121.2</v>
      </c>
      <c r="CM155" s="49">
        <f t="shared" si="252"/>
        <v>54</v>
      </c>
      <c r="CN155" s="49"/>
      <c r="CO155" s="49">
        <f t="shared" ref="CO155:CZ155" si="253">CO142+CO147+CO153</f>
        <v>54</v>
      </c>
      <c r="CP155" s="49">
        <f t="shared" si="253"/>
        <v>121.2</v>
      </c>
      <c r="CQ155" s="49">
        <f t="shared" si="253"/>
        <v>28.8</v>
      </c>
      <c r="CR155" s="49">
        <f t="shared" si="253"/>
        <v>54</v>
      </c>
      <c r="CS155" s="49">
        <f t="shared" si="253"/>
        <v>54</v>
      </c>
      <c r="CT155" s="49">
        <f t="shared" si="253"/>
        <v>96</v>
      </c>
      <c r="CU155" s="49">
        <f t="shared" si="253"/>
        <v>54</v>
      </c>
      <c r="CV155" s="49">
        <f t="shared" si="253"/>
        <v>54</v>
      </c>
      <c r="CW155" s="49">
        <f t="shared" si="253"/>
        <v>28.8</v>
      </c>
      <c r="CX155" s="49">
        <f t="shared" si="253"/>
        <v>54</v>
      </c>
      <c r="CY155" s="49">
        <f t="shared" si="253"/>
        <v>121.2</v>
      </c>
      <c r="CZ155" s="49">
        <f t="shared" si="253"/>
        <v>54</v>
      </c>
      <c r="DA155" s="49"/>
      <c r="DB155" s="49">
        <f t="shared" ref="DB155:DM155" si="254">DB142+DB147+DB153</f>
        <v>54</v>
      </c>
      <c r="DC155" s="49">
        <f t="shared" si="254"/>
        <v>121.2</v>
      </c>
      <c r="DD155" s="49">
        <f t="shared" si="254"/>
        <v>28.8</v>
      </c>
      <c r="DE155" s="49">
        <f t="shared" si="254"/>
        <v>54</v>
      </c>
      <c r="DF155" s="49">
        <f t="shared" si="254"/>
        <v>54</v>
      </c>
      <c r="DG155" s="49">
        <f t="shared" si="254"/>
        <v>96</v>
      </c>
      <c r="DH155" s="49">
        <f t="shared" si="254"/>
        <v>54</v>
      </c>
      <c r="DI155" s="49">
        <f t="shared" si="254"/>
        <v>54</v>
      </c>
      <c r="DJ155" s="49">
        <f t="shared" si="254"/>
        <v>28.8</v>
      </c>
      <c r="DK155" s="49">
        <f t="shared" si="254"/>
        <v>54</v>
      </c>
      <c r="DL155" s="49">
        <f t="shared" si="254"/>
        <v>121.2</v>
      </c>
      <c r="DM155" s="49">
        <f t="shared" si="254"/>
        <v>54</v>
      </c>
      <c r="DN155" s="49"/>
      <c r="DR155" s="27"/>
      <c r="DS155">
        <v>576</v>
      </c>
      <c r="DU155" s="49">
        <f>DU142+DU147+DU153</f>
        <v>606.00000000000011</v>
      </c>
      <c r="DV155" s="28">
        <f>IFERROR(DU155/DS155*100,0)</f>
        <v>105.20833333333334</v>
      </c>
      <c r="DW155" s="49">
        <f>DW142+DW147+DW153</f>
        <v>698.40000000000009</v>
      </c>
      <c r="DX155" s="28">
        <f>IFERROR(DW155/DU155*100,0)</f>
        <v>115.24752475247524</v>
      </c>
      <c r="DY155" s="49">
        <f>DY142+DY147+DY153</f>
        <v>723.6</v>
      </c>
      <c r="DZ155" s="28">
        <f>IFERROR(DY155/DW155*100,0)</f>
        <v>103.60824742268039</v>
      </c>
      <c r="EA155" s="49">
        <f>EA142+EA147+EA153</f>
        <v>774.00000000000011</v>
      </c>
      <c r="EB155" s="28">
        <f>IFERROR(EA155/DY155*100,0)</f>
        <v>106.96517412935324</v>
      </c>
      <c r="EC155" s="49">
        <f>EC142+EC147+EC153</f>
        <v>774.00000000000011</v>
      </c>
      <c r="ED155" s="28">
        <f>IFERROR(EC155/EA155*100,0)</f>
        <v>100</v>
      </c>
      <c r="EE155" s="49">
        <f>EE142+EE147+EE153</f>
        <v>774.00000000000011</v>
      </c>
      <c r="EF155" s="28">
        <f>IFERROR(EE155/EC155*100,0)</f>
        <v>100</v>
      </c>
      <c r="EG155" s="27"/>
    </row>
    <row r="156" spans="1:137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</row>
    <row r="157" spans="1:137">
      <c r="A157" s="43" t="s">
        <v>96</v>
      </c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</row>
    <row r="158" spans="1:137">
      <c r="A158" t="s">
        <v>97</v>
      </c>
      <c r="B158" s="81">
        <v>650000</v>
      </c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O158" s="47">
        <f>650000/12</f>
        <v>54166.666666666664</v>
      </c>
      <c r="BP158" s="47">
        <f t="shared" ref="BP158:DM158" si="255">650000/12</f>
        <v>54166.666666666664</v>
      </c>
      <c r="BQ158" s="47">
        <f t="shared" si="255"/>
        <v>54166.666666666664</v>
      </c>
      <c r="BR158" s="47">
        <f t="shared" si="255"/>
        <v>54166.666666666664</v>
      </c>
      <c r="BS158" s="47">
        <f t="shared" si="255"/>
        <v>54166.666666666664</v>
      </c>
      <c r="BT158" s="47">
        <f t="shared" si="255"/>
        <v>54166.666666666664</v>
      </c>
      <c r="BU158" s="47">
        <f t="shared" si="255"/>
        <v>54166.666666666664</v>
      </c>
      <c r="BV158" s="47">
        <f t="shared" si="255"/>
        <v>54166.666666666664</v>
      </c>
      <c r="BW158" s="47">
        <f t="shared" si="255"/>
        <v>54166.666666666664</v>
      </c>
      <c r="BX158" s="47">
        <f t="shared" si="255"/>
        <v>54166.666666666664</v>
      </c>
      <c r="BY158" s="47">
        <f t="shared" si="255"/>
        <v>54166.666666666664</v>
      </c>
      <c r="BZ158" s="47">
        <f t="shared" si="255"/>
        <v>54166.666666666664</v>
      </c>
      <c r="CB158" s="47">
        <f t="shared" si="255"/>
        <v>54166.666666666664</v>
      </c>
      <c r="CC158" s="47">
        <f t="shared" si="255"/>
        <v>54166.666666666664</v>
      </c>
      <c r="CD158" s="47">
        <f t="shared" si="255"/>
        <v>54166.666666666664</v>
      </c>
      <c r="CE158" s="47">
        <f t="shared" si="255"/>
        <v>54166.666666666664</v>
      </c>
      <c r="CF158" s="47">
        <f t="shared" si="255"/>
        <v>54166.666666666664</v>
      </c>
      <c r="CG158" s="47">
        <f t="shared" si="255"/>
        <v>54166.666666666664</v>
      </c>
      <c r="CH158" s="47">
        <f t="shared" si="255"/>
        <v>54166.666666666664</v>
      </c>
      <c r="CI158" s="47">
        <f t="shared" si="255"/>
        <v>54166.666666666664</v>
      </c>
      <c r="CJ158" s="47">
        <f t="shared" si="255"/>
        <v>54166.666666666664</v>
      </c>
      <c r="CK158" s="47">
        <f t="shared" si="255"/>
        <v>54166.666666666664</v>
      </c>
      <c r="CL158" s="47">
        <f t="shared" si="255"/>
        <v>54166.666666666664</v>
      </c>
      <c r="CM158" s="47">
        <f t="shared" si="255"/>
        <v>54166.666666666664</v>
      </c>
      <c r="CO158" s="47">
        <f t="shared" si="255"/>
        <v>54166.666666666664</v>
      </c>
      <c r="CP158" s="47">
        <f t="shared" si="255"/>
        <v>54166.666666666664</v>
      </c>
      <c r="CQ158" s="47">
        <f t="shared" si="255"/>
        <v>54166.666666666664</v>
      </c>
      <c r="CR158" s="47">
        <f t="shared" si="255"/>
        <v>54166.666666666664</v>
      </c>
      <c r="CS158" s="47">
        <f t="shared" si="255"/>
        <v>54166.666666666664</v>
      </c>
      <c r="CT158" s="47">
        <f t="shared" si="255"/>
        <v>54166.666666666664</v>
      </c>
      <c r="CU158" s="47">
        <f t="shared" si="255"/>
        <v>54166.666666666664</v>
      </c>
      <c r="CV158" s="47">
        <f t="shared" si="255"/>
        <v>54166.666666666664</v>
      </c>
      <c r="CW158" s="47">
        <f t="shared" si="255"/>
        <v>54166.666666666664</v>
      </c>
      <c r="CX158" s="47">
        <f t="shared" si="255"/>
        <v>54166.666666666664</v>
      </c>
      <c r="CY158" s="47">
        <f t="shared" si="255"/>
        <v>54166.666666666664</v>
      </c>
      <c r="CZ158" s="47">
        <f t="shared" si="255"/>
        <v>54166.666666666664</v>
      </c>
      <c r="DB158" s="47">
        <f t="shared" si="255"/>
        <v>54166.666666666664</v>
      </c>
      <c r="DC158" s="47">
        <f t="shared" si="255"/>
        <v>54166.666666666664</v>
      </c>
      <c r="DD158" s="47">
        <f t="shared" si="255"/>
        <v>54166.666666666664</v>
      </c>
      <c r="DE158" s="47">
        <f t="shared" si="255"/>
        <v>54166.666666666664</v>
      </c>
      <c r="DF158" s="47">
        <f t="shared" si="255"/>
        <v>54166.666666666664</v>
      </c>
      <c r="DG158" s="47">
        <f t="shared" si="255"/>
        <v>54166.666666666664</v>
      </c>
      <c r="DH158" s="47">
        <f t="shared" si="255"/>
        <v>54166.666666666664</v>
      </c>
      <c r="DI158" s="47">
        <f t="shared" si="255"/>
        <v>54166.666666666664</v>
      </c>
      <c r="DJ158" s="47">
        <f t="shared" si="255"/>
        <v>54166.666666666664</v>
      </c>
      <c r="DK158" s="47">
        <f t="shared" si="255"/>
        <v>54166.666666666664</v>
      </c>
      <c r="DL158" s="47">
        <f t="shared" si="255"/>
        <v>54166.666666666664</v>
      </c>
      <c r="DM158" s="47">
        <f t="shared" si="255"/>
        <v>54166.666666666664</v>
      </c>
    </row>
    <row r="159" spans="1:137">
      <c r="A159" t="s">
        <v>96</v>
      </c>
      <c r="B159" s="48">
        <f>0.7%</f>
        <v>6.9999999999999993E-3</v>
      </c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O159" s="48">
        <f>0.7%</f>
        <v>6.9999999999999993E-3</v>
      </c>
      <c r="BP159" s="48">
        <f>0.7%</f>
        <v>6.9999999999999993E-3</v>
      </c>
      <c r="BQ159" s="48">
        <f t="shared" ref="BQ159:DM159" si="256">0.7%</f>
        <v>6.9999999999999993E-3</v>
      </c>
      <c r="BR159" s="48">
        <f t="shared" si="256"/>
        <v>6.9999999999999993E-3</v>
      </c>
      <c r="BS159" s="48">
        <f t="shared" si="256"/>
        <v>6.9999999999999993E-3</v>
      </c>
      <c r="BT159" s="48">
        <f t="shared" si="256"/>
        <v>6.9999999999999993E-3</v>
      </c>
      <c r="BU159" s="48">
        <f t="shared" si="256"/>
        <v>6.9999999999999993E-3</v>
      </c>
      <c r="BV159" s="48">
        <f t="shared" si="256"/>
        <v>6.9999999999999993E-3</v>
      </c>
      <c r="BW159" s="48">
        <f t="shared" si="256"/>
        <v>6.9999999999999993E-3</v>
      </c>
      <c r="BX159" s="48">
        <f t="shared" si="256"/>
        <v>6.9999999999999993E-3</v>
      </c>
      <c r="BY159" s="48">
        <f t="shared" si="256"/>
        <v>6.9999999999999993E-3</v>
      </c>
      <c r="BZ159" s="48">
        <f t="shared" si="256"/>
        <v>6.9999999999999993E-3</v>
      </c>
      <c r="CB159" s="48">
        <f t="shared" si="256"/>
        <v>6.9999999999999993E-3</v>
      </c>
      <c r="CC159" s="48">
        <f t="shared" si="256"/>
        <v>6.9999999999999993E-3</v>
      </c>
      <c r="CD159" s="48">
        <f t="shared" si="256"/>
        <v>6.9999999999999993E-3</v>
      </c>
      <c r="CE159" s="48">
        <f t="shared" si="256"/>
        <v>6.9999999999999993E-3</v>
      </c>
      <c r="CF159" s="48">
        <f t="shared" si="256"/>
        <v>6.9999999999999993E-3</v>
      </c>
      <c r="CG159" s="48">
        <f t="shared" si="256"/>
        <v>6.9999999999999993E-3</v>
      </c>
      <c r="CH159" s="48">
        <f t="shared" si="256"/>
        <v>6.9999999999999993E-3</v>
      </c>
      <c r="CI159" s="48">
        <f t="shared" si="256"/>
        <v>6.9999999999999993E-3</v>
      </c>
      <c r="CJ159" s="48">
        <f t="shared" si="256"/>
        <v>6.9999999999999993E-3</v>
      </c>
      <c r="CK159" s="48">
        <f t="shared" si="256"/>
        <v>6.9999999999999993E-3</v>
      </c>
      <c r="CL159" s="48">
        <f t="shared" si="256"/>
        <v>6.9999999999999993E-3</v>
      </c>
      <c r="CM159" s="48">
        <f t="shared" si="256"/>
        <v>6.9999999999999993E-3</v>
      </c>
      <c r="CO159" s="48">
        <f t="shared" si="256"/>
        <v>6.9999999999999993E-3</v>
      </c>
      <c r="CP159" s="48">
        <f t="shared" si="256"/>
        <v>6.9999999999999993E-3</v>
      </c>
      <c r="CQ159" s="48">
        <f t="shared" si="256"/>
        <v>6.9999999999999993E-3</v>
      </c>
      <c r="CR159" s="48">
        <f t="shared" si="256"/>
        <v>6.9999999999999993E-3</v>
      </c>
      <c r="CS159" s="48">
        <f t="shared" si="256"/>
        <v>6.9999999999999993E-3</v>
      </c>
      <c r="CT159" s="48">
        <f t="shared" si="256"/>
        <v>6.9999999999999993E-3</v>
      </c>
      <c r="CU159" s="48">
        <f t="shared" si="256"/>
        <v>6.9999999999999993E-3</v>
      </c>
      <c r="CV159" s="48">
        <f t="shared" si="256"/>
        <v>6.9999999999999993E-3</v>
      </c>
      <c r="CW159" s="48">
        <f t="shared" si="256"/>
        <v>6.9999999999999993E-3</v>
      </c>
      <c r="CX159" s="48">
        <f t="shared" si="256"/>
        <v>6.9999999999999993E-3</v>
      </c>
      <c r="CY159" s="48">
        <f t="shared" si="256"/>
        <v>6.9999999999999993E-3</v>
      </c>
      <c r="CZ159" s="48">
        <f t="shared" si="256"/>
        <v>6.9999999999999993E-3</v>
      </c>
      <c r="DB159" s="48">
        <f t="shared" si="256"/>
        <v>6.9999999999999993E-3</v>
      </c>
      <c r="DC159" s="48">
        <f t="shared" si="256"/>
        <v>6.9999999999999993E-3</v>
      </c>
      <c r="DD159" s="48">
        <f t="shared" si="256"/>
        <v>6.9999999999999993E-3</v>
      </c>
      <c r="DE159" s="48">
        <f t="shared" si="256"/>
        <v>6.9999999999999993E-3</v>
      </c>
      <c r="DF159" s="48">
        <f t="shared" si="256"/>
        <v>6.9999999999999993E-3</v>
      </c>
      <c r="DG159" s="48">
        <f t="shared" si="256"/>
        <v>6.9999999999999993E-3</v>
      </c>
      <c r="DH159" s="48">
        <f t="shared" si="256"/>
        <v>6.9999999999999993E-3</v>
      </c>
      <c r="DI159" s="48">
        <f t="shared" si="256"/>
        <v>6.9999999999999993E-3</v>
      </c>
      <c r="DJ159" s="48">
        <f t="shared" si="256"/>
        <v>6.9999999999999993E-3</v>
      </c>
      <c r="DK159" s="48">
        <f t="shared" si="256"/>
        <v>6.9999999999999993E-3</v>
      </c>
      <c r="DL159" s="48">
        <f t="shared" si="256"/>
        <v>6.9999999999999993E-3</v>
      </c>
      <c r="DM159" s="48">
        <f t="shared" si="256"/>
        <v>6.9999999999999993E-3</v>
      </c>
    </row>
    <row r="160" spans="1:137">
      <c r="A160" t="s">
        <v>98</v>
      </c>
      <c r="B160" s="48">
        <v>0.3</v>
      </c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O160" s="48">
        <v>0.3</v>
      </c>
      <c r="BP160" s="48">
        <v>0.3</v>
      </c>
      <c r="BQ160" s="48">
        <v>0.3</v>
      </c>
      <c r="BR160" s="48">
        <v>0.3</v>
      </c>
      <c r="BS160" s="48">
        <v>0.3</v>
      </c>
      <c r="BT160" s="48">
        <v>0.3</v>
      </c>
      <c r="BU160" s="48">
        <v>0.3</v>
      </c>
      <c r="BV160" s="48">
        <v>0.3</v>
      </c>
      <c r="BW160" s="48">
        <v>0.3</v>
      </c>
      <c r="BX160" s="48">
        <v>0.3</v>
      </c>
      <c r="BY160" s="48">
        <v>0.3</v>
      </c>
      <c r="BZ160" s="48">
        <v>0.3</v>
      </c>
      <c r="CB160" s="48">
        <v>0.3</v>
      </c>
      <c r="CC160" s="48">
        <v>0.3</v>
      </c>
      <c r="CD160" s="48">
        <v>0.3</v>
      </c>
      <c r="CE160" s="48">
        <v>0.3</v>
      </c>
      <c r="CF160" s="48">
        <v>0.3</v>
      </c>
      <c r="CG160" s="48">
        <v>0.3</v>
      </c>
      <c r="CH160" s="48">
        <v>0.3</v>
      </c>
      <c r="CI160" s="48">
        <v>0.3</v>
      </c>
      <c r="CJ160" s="48">
        <v>0.3</v>
      </c>
      <c r="CK160" s="48">
        <v>0.3</v>
      </c>
      <c r="CL160" s="48">
        <v>0.3</v>
      </c>
      <c r="CM160" s="48">
        <v>0.3</v>
      </c>
      <c r="CO160" s="48">
        <v>0.3</v>
      </c>
      <c r="CP160" s="48">
        <v>0.3</v>
      </c>
      <c r="CQ160" s="48">
        <v>0.3</v>
      </c>
      <c r="CR160" s="48">
        <v>0.3</v>
      </c>
      <c r="CS160" s="48">
        <v>0.3</v>
      </c>
      <c r="CT160" s="48">
        <v>0.3</v>
      </c>
      <c r="CU160" s="48">
        <v>0.3</v>
      </c>
      <c r="CV160" s="48">
        <v>0.3</v>
      </c>
      <c r="CW160" s="48">
        <v>0.3</v>
      </c>
      <c r="CX160" s="48">
        <v>0.3</v>
      </c>
      <c r="CY160" s="48">
        <v>0.3</v>
      </c>
      <c r="CZ160" s="48">
        <v>0.3</v>
      </c>
      <c r="DB160" s="48">
        <v>0.3</v>
      </c>
      <c r="DC160" s="48">
        <v>0.3</v>
      </c>
      <c r="DD160" s="48">
        <v>0.3</v>
      </c>
      <c r="DE160" s="48">
        <v>0.3</v>
      </c>
      <c r="DF160" s="48">
        <v>0.3</v>
      </c>
      <c r="DG160" s="48">
        <v>0.3</v>
      </c>
      <c r="DH160" s="48">
        <v>0.3</v>
      </c>
      <c r="DI160" s="48">
        <v>0.3</v>
      </c>
      <c r="DJ160" s="48">
        <v>0.3</v>
      </c>
      <c r="DK160" s="48">
        <v>0.3</v>
      </c>
      <c r="DL160" s="48">
        <v>0.3</v>
      </c>
      <c r="DM160" s="48">
        <v>0.3</v>
      </c>
    </row>
    <row r="161" spans="1:149">
      <c r="A161" s="14" t="s">
        <v>99</v>
      </c>
      <c r="B161" s="48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O161" s="69">
        <f>BO158*BO159*BO160</f>
        <v>113.74999999999999</v>
      </c>
      <c r="BP161" s="69">
        <f t="shared" ref="BP161:BZ161" si="257">BP158*BP159*BP160</f>
        <v>113.74999999999999</v>
      </c>
      <c r="BQ161" s="69">
        <f t="shared" si="257"/>
        <v>113.74999999999999</v>
      </c>
      <c r="BR161" s="69">
        <f t="shared" si="257"/>
        <v>113.74999999999999</v>
      </c>
      <c r="BS161" s="69">
        <f t="shared" si="257"/>
        <v>113.74999999999999</v>
      </c>
      <c r="BT161" s="69">
        <f t="shared" si="257"/>
        <v>113.74999999999999</v>
      </c>
      <c r="BU161" s="69">
        <f t="shared" si="257"/>
        <v>113.74999999999999</v>
      </c>
      <c r="BV161" s="69">
        <f t="shared" si="257"/>
        <v>113.74999999999999</v>
      </c>
      <c r="BW161" s="69">
        <f t="shared" si="257"/>
        <v>113.74999999999999</v>
      </c>
      <c r="BX161" s="69">
        <f t="shared" si="257"/>
        <v>113.74999999999999</v>
      </c>
      <c r="BY161" s="69">
        <f t="shared" si="257"/>
        <v>113.74999999999999</v>
      </c>
      <c r="BZ161" s="69">
        <f t="shared" si="257"/>
        <v>113.74999999999999</v>
      </c>
      <c r="CB161" s="69">
        <f t="shared" ref="CB161:CZ161" si="258">CB158*CB159*CB160</f>
        <v>113.74999999999999</v>
      </c>
      <c r="CC161" s="69">
        <f t="shared" si="258"/>
        <v>113.74999999999999</v>
      </c>
      <c r="CD161" s="69">
        <f t="shared" si="258"/>
        <v>113.74999999999999</v>
      </c>
      <c r="CE161" s="69">
        <f t="shared" si="258"/>
        <v>113.74999999999999</v>
      </c>
      <c r="CF161" s="69">
        <f t="shared" si="258"/>
        <v>113.74999999999999</v>
      </c>
      <c r="CG161" s="69">
        <f t="shared" si="258"/>
        <v>113.74999999999999</v>
      </c>
      <c r="CH161" s="69">
        <f t="shared" si="258"/>
        <v>113.74999999999999</v>
      </c>
      <c r="CI161" s="69">
        <f t="shared" si="258"/>
        <v>113.74999999999999</v>
      </c>
      <c r="CJ161" s="69">
        <f t="shared" si="258"/>
        <v>113.74999999999999</v>
      </c>
      <c r="CK161" s="69">
        <f t="shared" si="258"/>
        <v>113.74999999999999</v>
      </c>
      <c r="CL161" s="69">
        <f t="shared" si="258"/>
        <v>113.74999999999999</v>
      </c>
      <c r="CM161" s="69">
        <f t="shared" si="258"/>
        <v>113.74999999999999</v>
      </c>
      <c r="CO161" s="69">
        <f t="shared" si="258"/>
        <v>113.74999999999999</v>
      </c>
      <c r="CP161" s="69">
        <f t="shared" si="258"/>
        <v>113.74999999999999</v>
      </c>
      <c r="CQ161" s="69">
        <f t="shared" si="258"/>
        <v>113.74999999999999</v>
      </c>
      <c r="CR161" s="69">
        <f t="shared" si="258"/>
        <v>113.74999999999999</v>
      </c>
      <c r="CS161" s="69">
        <f t="shared" si="258"/>
        <v>113.74999999999999</v>
      </c>
      <c r="CT161" s="69">
        <f t="shared" si="258"/>
        <v>113.74999999999999</v>
      </c>
      <c r="CU161" s="69">
        <f t="shared" si="258"/>
        <v>113.74999999999999</v>
      </c>
      <c r="CV161" s="69">
        <f t="shared" si="258"/>
        <v>113.74999999999999</v>
      </c>
      <c r="CW161" s="69">
        <f t="shared" si="258"/>
        <v>113.74999999999999</v>
      </c>
      <c r="CX161" s="69">
        <f t="shared" si="258"/>
        <v>113.74999999999999</v>
      </c>
      <c r="CY161" s="69">
        <f t="shared" si="258"/>
        <v>113.74999999999999</v>
      </c>
      <c r="CZ161" s="69">
        <f t="shared" si="258"/>
        <v>113.74999999999999</v>
      </c>
      <c r="DB161" s="69">
        <f t="shared" ref="DB161:DM161" si="259">DB158*DB159*DB160</f>
        <v>113.74999999999999</v>
      </c>
      <c r="DC161" s="69">
        <f t="shared" si="259"/>
        <v>113.74999999999999</v>
      </c>
      <c r="DD161" s="69">
        <f t="shared" si="259"/>
        <v>113.74999999999999</v>
      </c>
      <c r="DE161" s="69">
        <f t="shared" si="259"/>
        <v>113.74999999999999</v>
      </c>
      <c r="DF161" s="69">
        <f t="shared" si="259"/>
        <v>113.74999999999999</v>
      </c>
      <c r="DG161" s="69">
        <f t="shared" si="259"/>
        <v>113.74999999999999</v>
      </c>
      <c r="DH161" s="69">
        <f t="shared" si="259"/>
        <v>113.74999999999999</v>
      </c>
      <c r="DI161" s="69">
        <f t="shared" si="259"/>
        <v>113.74999999999999</v>
      </c>
      <c r="DJ161" s="69">
        <f t="shared" si="259"/>
        <v>113.74999999999999</v>
      </c>
      <c r="DK161" s="69">
        <f t="shared" si="259"/>
        <v>113.74999999999999</v>
      </c>
      <c r="DL161" s="69">
        <f t="shared" si="259"/>
        <v>113.74999999999999</v>
      </c>
      <c r="DM161" s="69">
        <f t="shared" si="259"/>
        <v>113.74999999999999</v>
      </c>
    </row>
    <row r="162" spans="1:149">
      <c r="A162" t="s">
        <v>100</v>
      </c>
      <c r="B162" s="82">
        <v>0.7</v>
      </c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O162" s="82">
        <v>0.7</v>
      </c>
      <c r="BP162" s="82">
        <v>0.7</v>
      </c>
      <c r="BQ162" s="82">
        <v>0.7</v>
      </c>
      <c r="BR162" s="82">
        <v>0.7</v>
      </c>
      <c r="BS162" s="82">
        <v>0.7</v>
      </c>
      <c r="BT162" s="82">
        <v>0.7</v>
      </c>
      <c r="BU162" s="82">
        <v>0.7</v>
      </c>
      <c r="BV162" s="82">
        <v>0.7</v>
      </c>
      <c r="BW162" s="82">
        <v>0.7</v>
      </c>
      <c r="BX162" s="82">
        <v>0.7</v>
      </c>
      <c r="BY162" s="82">
        <v>0.7</v>
      </c>
      <c r="BZ162" s="82">
        <v>0.7</v>
      </c>
      <c r="CB162" s="82">
        <v>0.7</v>
      </c>
      <c r="CC162" s="82">
        <v>0.7</v>
      </c>
      <c r="CD162" s="82">
        <v>0.7</v>
      </c>
      <c r="CE162" s="82">
        <v>0.7</v>
      </c>
      <c r="CF162" s="82">
        <v>0.7</v>
      </c>
      <c r="CG162" s="82">
        <v>0.7</v>
      </c>
      <c r="CH162" s="82">
        <v>0.7</v>
      </c>
      <c r="CI162" s="82">
        <v>0.7</v>
      </c>
      <c r="CJ162" s="82">
        <v>0.7</v>
      </c>
      <c r="CK162" s="82">
        <v>0.7</v>
      </c>
      <c r="CL162" s="82">
        <v>0.7</v>
      </c>
      <c r="CM162" s="82">
        <v>0.7</v>
      </c>
      <c r="CO162" s="82">
        <v>0.7</v>
      </c>
      <c r="CP162" s="82">
        <v>0.7</v>
      </c>
      <c r="CQ162" s="82">
        <v>0.7</v>
      </c>
      <c r="CR162" s="82">
        <v>0.7</v>
      </c>
      <c r="CS162" s="82">
        <v>0.7</v>
      </c>
      <c r="CT162" s="82">
        <v>0.7</v>
      </c>
      <c r="CU162" s="82">
        <v>0.7</v>
      </c>
      <c r="CV162" s="82">
        <v>0.7</v>
      </c>
      <c r="CW162" s="82">
        <v>0.7</v>
      </c>
      <c r="CX162" s="82">
        <v>0.7</v>
      </c>
      <c r="CY162" s="82">
        <v>0.7</v>
      </c>
      <c r="CZ162" s="82">
        <v>0.7</v>
      </c>
      <c r="DB162" s="82">
        <v>0.7</v>
      </c>
      <c r="DC162" s="82">
        <v>0.7</v>
      </c>
      <c r="DD162" s="82">
        <v>0.7</v>
      </c>
      <c r="DE162" s="82">
        <v>0.7</v>
      </c>
      <c r="DF162" s="82">
        <v>0.7</v>
      </c>
      <c r="DG162" s="82">
        <v>0.7</v>
      </c>
      <c r="DH162" s="82">
        <v>0.7</v>
      </c>
      <c r="DI162" s="82">
        <v>0.7</v>
      </c>
      <c r="DJ162" s="82">
        <v>0.7</v>
      </c>
      <c r="DK162" s="82">
        <v>0.7</v>
      </c>
      <c r="DL162" s="82">
        <v>0.7</v>
      </c>
      <c r="DM162" s="82">
        <v>0.7</v>
      </c>
    </row>
    <row r="163" spans="1:149">
      <c r="B163" s="82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O163" s="69">
        <f>BO161*BO162</f>
        <v>79.624999999999986</v>
      </c>
      <c r="BP163" s="69">
        <f t="shared" ref="BP163:BZ163" si="260">BP161*BP162</f>
        <v>79.624999999999986</v>
      </c>
      <c r="BQ163" s="69">
        <f t="shared" si="260"/>
        <v>79.624999999999986</v>
      </c>
      <c r="BR163" s="69">
        <f t="shared" si="260"/>
        <v>79.624999999999986</v>
      </c>
      <c r="BS163" s="69">
        <f t="shared" si="260"/>
        <v>79.624999999999986</v>
      </c>
      <c r="BT163" s="69">
        <f t="shared" si="260"/>
        <v>79.624999999999986</v>
      </c>
      <c r="BU163" s="69">
        <f t="shared" si="260"/>
        <v>79.624999999999986</v>
      </c>
      <c r="BV163" s="69">
        <f t="shared" si="260"/>
        <v>79.624999999999986</v>
      </c>
      <c r="BW163" s="69">
        <f t="shared" si="260"/>
        <v>79.624999999999986</v>
      </c>
      <c r="BX163" s="69">
        <f t="shared" si="260"/>
        <v>79.624999999999986</v>
      </c>
      <c r="BY163" s="69">
        <f t="shared" si="260"/>
        <v>79.624999999999986</v>
      </c>
      <c r="BZ163" s="69">
        <f t="shared" si="260"/>
        <v>79.624999999999986</v>
      </c>
      <c r="CB163" s="69">
        <f t="shared" ref="CB163:CZ163" si="261">CB161*CB162</f>
        <v>79.624999999999986</v>
      </c>
      <c r="CC163" s="69">
        <f t="shared" si="261"/>
        <v>79.624999999999986</v>
      </c>
      <c r="CD163" s="69">
        <f t="shared" si="261"/>
        <v>79.624999999999986</v>
      </c>
      <c r="CE163" s="69">
        <f t="shared" si="261"/>
        <v>79.624999999999986</v>
      </c>
      <c r="CF163" s="69">
        <f t="shared" si="261"/>
        <v>79.624999999999986</v>
      </c>
      <c r="CG163" s="69">
        <f t="shared" si="261"/>
        <v>79.624999999999986</v>
      </c>
      <c r="CH163" s="69">
        <f t="shared" si="261"/>
        <v>79.624999999999986</v>
      </c>
      <c r="CI163" s="69">
        <f t="shared" si="261"/>
        <v>79.624999999999986</v>
      </c>
      <c r="CJ163" s="69">
        <f t="shared" si="261"/>
        <v>79.624999999999986</v>
      </c>
      <c r="CK163" s="69">
        <f t="shared" si="261"/>
        <v>79.624999999999986</v>
      </c>
      <c r="CL163" s="69">
        <f t="shared" si="261"/>
        <v>79.624999999999986</v>
      </c>
      <c r="CM163" s="69">
        <f t="shared" si="261"/>
        <v>79.624999999999986</v>
      </c>
      <c r="CO163" s="69">
        <f t="shared" si="261"/>
        <v>79.624999999999986</v>
      </c>
      <c r="CP163" s="69">
        <f t="shared" si="261"/>
        <v>79.624999999999986</v>
      </c>
      <c r="CQ163" s="69">
        <f t="shared" si="261"/>
        <v>79.624999999999986</v>
      </c>
      <c r="CR163" s="69">
        <f t="shared" si="261"/>
        <v>79.624999999999986</v>
      </c>
      <c r="CS163" s="69">
        <f t="shared" si="261"/>
        <v>79.624999999999986</v>
      </c>
      <c r="CT163" s="69">
        <f t="shared" si="261"/>
        <v>79.624999999999986</v>
      </c>
      <c r="CU163" s="69">
        <f t="shared" si="261"/>
        <v>79.624999999999986</v>
      </c>
      <c r="CV163" s="69">
        <f t="shared" si="261"/>
        <v>79.624999999999986</v>
      </c>
      <c r="CW163" s="69">
        <f t="shared" si="261"/>
        <v>79.624999999999986</v>
      </c>
      <c r="CX163" s="69">
        <f t="shared" si="261"/>
        <v>79.624999999999986</v>
      </c>
      <c r="CY163" s="69">
        <f t="shared" si="261"/>
        <v>79.624999999999986</v>
      </c>
      <c r="CZ163" s="69">
        <f t="shared" si="261"/>
        <v>79.624999999999986</v>
      </c>
      <c r="DB163" s="69">
        <f t="shared" ref="DB163:DM163" si="262">DB161*DB162</f>
        <v>79.624999999999986</v>
      </c>
      <c r="DC163" s="69">
        <f t="shared" si="262"/>
        <v>79.624999999999986</v>
      </c>
      <c r="DD163" s="69">
        <f t="shared" si="262"/>
        <v>79.624999999999986</v>
      </c>
      <c r="DE163" s="69">
        <f t="shared" si="262"/>
        <v>79.624999999999986</v>
      </c>
      <c r="DF163" s="69">
        <f t="shared" si="262"/>
        <v>79.624999999999986</v>
      </c>
      <c r="DG163" s="69">
        <f t="shared" si="262"/>
        <v>79.624999999999986</v>
      </c>
      <c r="DH163" s="69">
        <f t="shared" si="262"/>
        <v>79.624999999999986</v>
      </c>
      <c r="DI163" s="69">
        <f t="shared" si="262"/>
        <v>79.624999999999986</v>
      </c>
      <c r="DJ163" s="69">
        <f t="shared" si="262"/>
        <v>79.624999999999986</v>
      </c>
      <c r="DK163" s="69">
        <f t="shared" si="262"/>
        <v>79.624999999999986</v>
      </c>
      <c r="DL163" s="69">
        <f t="shared" si="262"/>
        <v>79.624999999999986</v>
      </c>
      <c r="DM163" s="69">
        <f t="shared" si="262"/>
        <v>79.624999999999986</v>
      </c>
    </row>
    <row r="164" spans="1:149">
      <c r="A164" t="s">
        <v>101</v>
      </c>
      <c r="B164" s="58">
        <v>70</v>
      </c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O164" s="58">
        <f>70/1000</f>
        <v>7.0000000000000007E-2</v>
      </c>
      <c r="BP164" s="58">
        <f t="shared" ref="BP164:DM164" si="263">70/1000</f>
        <v>7.0000000000000007E-2</v>
      </c>
      <c r="BQ164" s="58">
        <f t="shared" si="263"/>
        <v>7.0000000000000007E-2</v>
      </c>
      <c r="BR164" s="58">
        <f t="shared" si="263"/>
        <v>7.0000000000000007E-2</v>
      </c>
      <c r="BS164" s="58">
        <f t="shared" si="263"/>
        <v>7.0000000000000007E-2</v>
      </c>
      <c r="BT164" s="58">
        <f t="shared" si="263"/>
        <v>7.0000000000000007E-2</v>
      </c>
      <c r="BU164" s="58">
        <f t="shared" si="263"/>
        <v>7.0000000000000007E-2</v>
      </c>
      <c r="BV164" s="58">
        <f t="shared" si="263"/>
        <v>7.0000000000000007E-2</v>
      </c>
      <c r="BW164" s="58">
        <f t="shared" si="263"/>
        <v>7.0000000000000007E-2</v>
      </c>
      <c r="BX164" s="58">
        <f t="shared" si="263"/>
        <v>7.0000000000000007E-2</v>
      </c>
      <c r="BY164" s="58">
        <f t="shared" si="263"/>
        <v>7.0000000000000007E-2</v>
      </c>
      <c r="BZ164" s="58">
        <f t="shared" si="263"/>
        <v>7.0000000000000007E-2</v>
      </c>
      <c r="CB164" s="58">
        <f t="shared" si="263"/>
        <v>7.0000000000000007E-2</v>
      </c>
      <c r="CC164" s="58">
        <f t="shared" si="263"/>
        <v>7.0000000000000007E-2</v>
      </c>
      <c r="CD164" s="58">
        <f t="shared" si="263"/>
        <v>7.0000000000000007E-2</v>
      </c>
      <c r="CE164" s="58">
        <f t="shared" si="263"/>
        <v>7.0000000000000007E-2</v>
      </c>
      <c r="CF164" s="58">
        <f t="shared" si="263"/>
        <v>7.0000000000000007E-2</v>
      </c>
      <c r="CG164" s="58">
        <f t="shared" si="263"/>
        <v>7.0000000000000007E-2</v>
      </c>
      <c r="CH164" s="58">
        <f t="shared" si="263"/>
        <v>7.0000000000000007E-2</v>
      </c>
      <c r="CI164" s="58">
        <f t="shared" si="263"/>
        <v>7.0000000000000007E-2</v>
      </c>
      <c r="CJ164" s="58">
        <f t="shared" si="263"/>
        <v>7.0000000000000007E-2</v>
      </c>
      <c r="CK164" s="58">
        <f t="shared" si="263"/>
        <v>7.0000000000000007E-2</v>
      </c>
      <c r="CL164" s="58">
        <f t="shared" si="263"/>
        <v>7.0000000000000007E-2</v>
      </c>
      <c r="CM164" s="58">
        <f t="shared" si="263"/>
        <v>7.0000000000000007E-2</v>
      </c>
      <c r="CO164" s="58">
        <f t="shared" si="263"/>
        <v>7.0000000000000007E-2</v>
      </c>
      <c r="CP164" s="58">
        <f t="shared" si="263"/>
        <v>7.0000000000000007E-2</v>
      </c>
      <c r="CQ164" s="58">
        <f t="shared" si="263"/>
        <v>7.0000000000000007E-2</v>
      </c>
      <c r="CR164" s="58">
        <f t="shared" si="263"/>
        <v>7.0000000000000007E-2</v>
      </c>
      <c r="CS164" s="58">
        <f t="shared" si="263"/>
        <v>7.0000000000000007E-2</v>
      </c>
      <c r="CT164" s="58">
        <f t="shared" si="263"/>
        <v>7.0000000000000007E-2</v>
      </c>
      <c r="CU164" s="58">
        <f t="shared" si="263"/>
        <v>7.0000000000000007E-2</v>
      </c>
      <c r="CV164" s="58">
        <f t="shared" si="263"/>
        <v>7.0000000000000007E-2</v>
      </c>
      <c r="CW164" s="58">
        <f t="shared" si="263"/>
        <v>7.0000000000000007E-2</v>
      </c>
      <c r="CX164" s="58">
        <f t="shared" si="263"/>
        <v>7.0000000000000007E-2</v>
      </c>
      <c r="CY164" s="58">
        <f t="shared" si="263"/>
        <v>7.0000000000000007E-2</v>
      </c>
      <c r="CZ164" s="58">
        <f t="shared" si="263"/>
        <v>7.0000000000000007E-2</v>
      </c>
      <c r="DB164" s="58">
        <f t="shared" si="263"/>
        <v>7.0000000000000007E-2</v>
      </c>
      <c r="DC164" s="58">
        <f t="shared" si="263"/>
        <v>7.0000000000000007E-2</v>
      </c>
      <c r="DD164" s="58">
        <f t="shared" si="263"/>
        <v>7.0000000000000007E-2</v>
      </c>
      <c r="DE164" s="58">
        <f t="shared" si="263"/>
        <v>7.0000000000000007E-2</v>
      </c>
      <c r="DF164" s="58">
        <f t="shared" si="263"/>
        <v>7.0000000000000007E-2</v>
      </c>
      <c r="DG164" s="58">
        <f t="shared" si="263"/>
        <v>7.0000000000000007E-2</v>
      </c>
      <c r="DH164" s="58">
        <f t="shared" si="263"/>
        <v>7.0000000000000007E-2</v>
      </c>
      <c r="DI164" s="58">
        <f t="shared" si="263"/>
        <v>7.0000000000000007E-2</v>
      </c>
      <c r="DJ164" s="58">
        <f t="shared" si="263"/>
        <v>7.0000000000000007E-2</v>
      </c>
      <c r="DK164" s="58">
        <f t="shared" si="263"/>
        <v>7.0000000000000007E-2</v>
      </c>
      <c r="DL164" s="58">
        <f t="shared" si="263"/>
        <v>7.0000000000000007E-2</v>
      </c>
      <c r="DM164" s="58">
        <f t="shared" si="263"/>
        <v>7.0000000000000007E-2</v>
      </c>
    </row>
    <row r="165" spans="1:149">
      <c r="A165" t="s">
        <v>102</v>
      </c>
      <c r="B165" s="58">
        <v>1.5</v>
      </c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O165" s="58">
        <v>1.5</v>
      </c>
      <c r="BP165" s="58">
        <v>1.5</v>
      </c>
      <c r="BQ165" s="58">
        <v>1.5</v>
      </c>
      <c r="BR165" s="58">
        <v>1.5</v>
      </c>
      <c r="BS165" s="58">
        <v>1.5</v>
      </c>
      <c r="BT165" s="58">
        <v>1.5</v>
      </c>
      <c r="BU165" s="58">
        <v>1.5</v>
      </c>
      <c r="BV165" s="58">
        <v>1.5</v>
      </c>
      <c r="BW165" s="58">
        <v>1.5</v>
      </c>
      <c r="BX165" s="58">
        <v>1.5</v>
      </c>
      <c r="BY165" s="58">
        <v>1.5</v>
      </c>
      <c r="BZ165" s="58">
        <v>1.5</v>
      </c>
      <c r="CB165" s="58">
        <v>1.5</v>
      </c>
      <c r="CC165" s="58">
        <v>1.5</v>
      </c>
      <c r="CD165" s="58">
        <v>1.5</v>
      </c>
      <c r="CE165" s="58">
        <v>1.5</v>
      </c>
      <c r="CF165" s="58">
        <v>1.5</v>
      </c>
      <c r="CG165" s="58">
        <v>1.5</v>
      </c>
      <c r="CH165" s="58">
        <v>1.5</v>
      </c>
      <c r="CI165" s="58">
        <v>1.5</v>
      </c>
      <c r="CJ165" s="58">
        <v>1.5</v>
      </c>
      <c r="CK165" s="58">
        <v>1.5</v>
      </c>
      <c r="CL165" s="58">
        <v>1.5</v>
      </c>
      <c r="CM165" s="58">
        <v>1.5</v>
      </c>
      <c r="CO165" s="58">
        <v>1.5</v>
      </c>
      <c r="CP165" s="58">
        <v>1.5</v>
      </c>
      <c r="CQ165" s="58">
        <v>1.5</v>
      </c>
      <c r="CR165" s="58">
        <v>1.5</v>
      </c>
      <c r="CS165" s="58">
        <v>1.5</v>
      </c>
      <c r="CT165" s="58">
        <v>1.5</v>
      </c>
      <c r="CU165" s="58">
        <v>1.5</v>
      </c>
      <c r="CV165" s="58">
        <v>1.5</v>
      </c>
      <c r="CW165" s="58">
        <v>1.5</v>
      </c>
      <c r="CX165" s="58">
        <v>1.5</v>
      </c>
      <c r="CY165" s="58">
        <v>1.5</v>
      </c>
      <c r="CZ165" s="58">
        <v>1.5</v>
      </c>
      <c r="DB165" s="58">
        <v>1.5</v>
      </c>
      <c r="DC165" s="58">
        <v>1.5</v>
      </c>
      <c r="DD165" s="58">
        <v>1.5</v>
      </c>
      <c r="DE165" s="58">
        <v>1.5</v>
      </c>
      <c r="DF165" s="58">
        <v>1.5</v>
      </c>
      <c r="DG165" s="58">
        <v>1.5</v>
      </c>
      <c r="DH165" s="58">
        <v>1.5</v>
      </c>
      <c r="DI165" s="58">
        <v>1.5</v>
      </c>
      <c r="DJ165" s="58">
        <v>1.5</v>
      </c>
      <c r="DK165" s="58">
        <v>1.5</v>
      </c>
      <c r="DL165" s="58">
        <v>1.5</v>
      </c>
      <c r="DM165" s="58">
        <v>1.5</v>
      </c>
    </row>
    <row r="166" spans="1:149">
      <c r="A166" t="s">
        <v>103</v>
      </c>
      <c r="B166" s="69">
        <v>65</v>
      </c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O166" s="69">
        <v>65</v>
      </c>
      <c r="BP166" s="69">
        <v>65</v>
      </c>
      <c r="BQ166" s="69">
        <v>65</v>
      </c>
      <c r="BR166" s="69">
        <v>65</v>
      </c>
      <c r="BS166" s="69">
        <v>65</v>
      </c>
      <c r="BT166" s="69">
        <v>65</v>
      </c>
      <c r="BU166" s="69">
        <v>65</v>
      </c>
      <c r="BV166" s="69">
        <v>65</v>
      </c>
      <c r="BW166" s="69">
        <v>65</v>
      </c>
      <c r="BX166" s="69">
        <v>65</v>
      </c>
      <c r="BY166" s="69">
        <v>65</v>
      </c>
      <c r="BZ166" s="69">
        <v>65</v>
      </c>
      <c r="CB166" s="69">
        <v>65</v>
      </c>
      <c r="CC166" s="69">
        <v>65</v>
      </c>
      <c r="CD166" s="69">
        <v>65</v>
      </c>
      <c r="CE166" s="69">
        <v>65</v>
      </c>
      <c r="CF166" s="69">
        <v>65</v>
      </c>
      <c r="CG166" s="69">
        <v>65</v>
      </c>
      <c r="CH166" s="69">
        <v>65</v>
      </c>
      <c r="CI166" s="69">
        <v>65</v>
      </c>
      <c r="CJ166" s="69">
        <v>65</v>
      </c>
      <c r="CK166" s="69">
        <v>65</v>
      </c>
      <c r="CL166" s="69">
        <v>65</v>
      </c>
      <c r="CM166" s="69">
        <v>65</v>
      </c>
      <c r="CO166" s="69">
        <v>65</v>
      </c>
      <c r="CP166" s="69">
        <v>65</v>
      </c>
      <c r="CQ166" s="69">
        <v>65</v>
      </c>
      <c r="CR166" s="69">
        <v>65</v>
      </c>
      <c r="CS166" s="69">
        <v>65</v>
      </c>
      <c r="CT166" s="69">
        <v>65</v>
      </c>
      <c r="CU166" s="69">
        <v>65</v>
      </c>
      <c r="CV166" s="69">
        <v>65</v>
      </c>
      <c r="CW166" s="69">
        <v>65</v>
      </c>
      <c r="CX166" s="69">
        <v>65</v>
      </c>
      <c r="CY166" s="69">
        <v>65</v>
      </c>
      <c r="CZ166" s="69">
        <v>65</v>
      </c>
      <c r="DB166" s="69">
        <v>65</v>
      </c>
      <c r="DC166" s="69">
        <v>65</v>
      </c>
      <c r="DD166" s="69">
        <v>65</v>
      </c>
      <c r="DE166" s="69">
        <v>65</v>
      </c>
      <c r="DF166" s="69">
        <v>65</v>
      </c>
      <c r="DG166" s="69">
        <v>65</v>
      </c>
      <c r="DH166" s="69">
        <v>65</v>
      </c>
      <c r="DI166" s="69">
        <v>65</v>
      </c>
      <c r="DJ166" s="69">
        <v>65</v>
      </c>
      <c r="DK166" s="69">
        <v>65</v>
      </c>
      <c r="DL166" s="69">
        <v>65</v>
      </c>
      <c r="DM166" s="69">
        <v>65</v>
      </c>
    </row>
    <row r="167" spans="1:149">
      <c r="B167" s="69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O167" s="69">
        <f>BO164*BO165*BO166</f>
        <v>6.8250000000000011</v>
      </c>
      <c r="BP167" s="69">
        <f t="shared" ref="BP167:BZ167" si="264">BP164*BP165*BP166</f>
        <v>6.8250000000000011</v>
      </c>
      <c r="BQ167" s="69">
        <f t="shared" si="264"/>
        <v>6.8250000000000011</v>
      </c>
      <c r="BR167" s="69">
        <f t="shared" si="264"/>
        <v>6.8250000000000011</v>
      </c>
      <c r="BS167" s="69">
        <f t="shared" si="264"/>
        <v>6.8250000000000011</v>
      </c>
      <c r="BT167" s="69">
        <f t="shared" si="264"/>
        <v>6.8250000000000011</v>
      </c>
      <c r="BU167" s="69">
        <f t="shared" si="264"/>
        <v>6.8250000000000011</v>
      </c>
      <c r="BV167" s="69">
        <f t="shared" si="264"/>
        <v>6.8250000000000011</v>
      </c>
      <c r="BW167" s="69">
        <f t="shared" si="264"/>
        <v>6.8250000000000011</v>
      </c>
      <c r="BX167" s="69">
        <f t="shared" si="264"/>
        <v>6.8250000000000011</v>
      </c>
      <c r="BY167" s="69">
        <f t="shared" si="264"/>
        <v>6.8250000000000011</v>
      </c>
      <c r="BZ167" s="69">
        <f t="shared" si="264"/>
        <v>6.8250000000000011</v>
      </c>
      <c r="CB167" s="69">
        <f t="shared" ref="CB167:CZ167" si="265">CB164*CB165*CB166</f>
        <v>6.8250000000000011</v>
      </c>
      <c r="CC167" s="69">
        <f t="shared" si="265"/>
        <v>6.8250000000000011</v>
      </c>
      <c r="CD167" s="69">
        <f t="shared" si="265"/>
        <v>6.8250000000000011</v>
      </c>
      <c r="CE167" s="69">
        <f t="shared" si="265"/>
        <v>6.8250000000000011</v>
      </c>
      <c r="CF167" s="69">
        <f t="shared" si="265"/>
        <v>6.8250000000000011</v>
      </c>
      <c r="CG167" s="69">
        <f t="shared" si="265"/>
        <v>6.8250000000000011</v>
      </c>
      <c r="CH167" s="69">
        <f t="shared" si="265"/>
        <v>6.8250000000000011</v>
      </c>
      <c r="CI167" s="69">
        <f t="shared" si="265"/>
        <v>6.8250000000000011</v>
      </c>
      <c r="CJ167" s="69">
        <f t="shared" si="265"/>
        <v>6.8250000000000011</v>
      </c>
      <c r="CK167" s="69">
        <f t="shared" si="265"/>
        <v>6.8250000000000011</v>
      </c>
      <c r="CL167" s="69">
        <f t="shared" si="265"/>
        <v>6.8250000000000011</v>
      </c>
      <c r="CM167" s="69">
        <f t="shared" si="265"/>
        <v>6.8250000000000011</v>
      </c>
      <c r="CO167" s="69">
        <f t="shared" si="265"/>
        <v>6.8250000000000011</v>
      </c>
      <c r="CP167" s="69">
        <f t="shared" si="265"/>
        <v>6.8250000000000011</v>
      </c>
      <c r="CQ167" s="69">
        <f t="shared" si="265"/>
        <v>6.8250000000000011</v>
      </c>
      <c r="CR167" s="69">
        <f t="shared" si="265"/>
        <v>6.8250000000000011</v>
      </c>
      <c r="CS167" s="69">
        <f t="shared" si="265"/>
        <v>6.8250000000000011</v>
      </c>
      <c r="CT167" s="69">
        <f t="shared" si="265"/>
        <v>6.8250000000000011</v>
      </c>
      <c r="CU167" s="69">
        <f t="shared" si="265"/>
        <v>6.8250000000000011</v>
      </c>
      <c r="CV167" s="69">
        <f t="shared" si="265"/>
        <v>6.8250000000000011</v>
      </c>
      <c r="CW167" s="69">
        <f t="shared" si="265"/>
        <v>6.8250000000000011</v>
      </c>
      <c r="CX167" s="69">
        <f t="shared" si="265"/>
        <v>6.8250000000000011</v>
      </c>
      <c r="CY167" s="69">
        <f t="shared" si="265"/>
        <v>6.8250000000000011</v>
      </c>
      <c r="CZ167" s="69">
        <f t="shared" si="265"/>
        <v>6.8250000000000011</v>
      </c>
      <c r="DB167" s="69">
        <f t="shared" ref="DB167:DM167" si="266">DB164*DB165*DB166</f>
        <v>6.8250000000000011</v>
      </c>
      <c r="DC167" s="69">
        <f t="shared" si="266"/>
        <v>6.8250000000000011</v>
      </c>
      <c r="DD167" s="69">
        <f t="shared" si="266"/>
        <v>6.8250000000000011</v>
      </c>
      <c r="DE167" s="69">
        <f t="shared" si="266"/>
        <v>6.8250000000000011</v>
      </c>
      <c r="DF167" s="69">
        <f t="shared" si="266"/>
        <v>6.8250000000000011</v>
      </c>
      <c r="DG167" s="69">
        <f t="shared" si="266"/>
        <v>6.8250000000000011</v>
      </c>
      <c r="DH167" s="69">
        <f t="shared" si="266"/>
        <v>6.8250000000000011</v>
      </c>
      <c r="DI167" s="69">
        <f t="shared" si="266"/>
        <v>6.8250000000000011</v>
      </c>
      <c r="DJ167" s="69">
        <f t="shared" si="266"/>
        <v>6.8250000000000011</v>
      </c>
      <c r="DK167" s="69">
        <f t="shared" si="266"/>
        <v>6.8250000000000011</v>
      </c>
      <c r="DL167" s="69">
        <f t="shared" si="266"/>
        <v>6.8250000000000011</v>
      </c>
      <c r="DM167" s="69">
        <f t="shared" si="266"/>
        <v>6.8250000000000011</v>
      </c>
    </row>
    <row r="168" spans="1:149">
      <c r="B168" s="69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N168" s="23"/>
    </row>
    <row r="169" spans="1:149">
      <c r="A169" t="s">
        <v>104</v>
      </c>
      <c r="B169" s="69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N169" s="23"/>
      <c r="BO169" s="48">
        <v>0</v>
      </c>
      <c r="BP169" s="48">
        <v>0</v>
      </c>
      <c r="BQ169" s="48">
        <v>0.1</v>
      </c>
      <c r="BR169" s="48">
        <v>0.2</v>
      </c>
      <c r="BS169" s="48">
        <v>0.2</v>
      </c>
      <c r="BT169" s="48">
        <v>0.3</v>
      </c>
      <c r="BU169" s="48">
        <v>0.3</v>
      </c>
      <c r="BV169" s="48">
        <v>0.3</v>
      </c>
      <c r="BW169" s="48">
        <v>0.3</v>
      </c>
      <c r="BX169" s="48">
        <v>0.4</v>
      </c>
      <c r="BY169" s="48">
        <v>0.4</v>
      </c>
      <c r="BZ169" s="48">
        <v>0.4</v>
      </c>
      <c r="CA169" s="23"/>
      <c r="CB169" s="48">
        <v>0.4</v>
      </c>
      <c r="CC169" s="48">
        <v>0.4</v>
      </c>
      <c r="CD169" s="48">
        <v>0.4</v>
      </c>
      <c r="CE169" s="48">
        <v>0.4</v>
      </c>
      <c r="CF169" s="48">
        <v>0.4</v>
      </c>
      <c r="CG169" s="48">
        <v>0.4</v>
      </c>
      <c r="CH169" s="48">
        <v>0.5</v>
      </c>
      <c r="CI169" s="48">
        <v>0.5</v>
      </c>
      <c r="CJ169" s="48">
        <v>0.5</v>
      </c>
      <c r="CK169" s="48">
        <v>0.5</v>
      </c>
      <c r="CL169" s="48">
        <v>0.5</v>
      </c>
      <c r="CM169" s="48">
        <v>0.5</v>
      </c>
      <c r="CN169" s="23"/>
      <c r="CO169" s="48">
        <v>0.8</v>
      </c>
      <c r="CP169" s="48">
        <v>0.8</v>
      </c>
      <c r="CQ169" s="48">
        <v>0.8</v>
      </c>
      <c r="CR169" s="48">
        <v>0.8</v>
      </c>
      <c r="CS169" s="48">
        <v>0.8</v>
      </c>
      <c r="CT169" s="48">
        <v>0.8</v>
      </c>
      <c r="CU169" s="48">
        <v>0.8</v>
      </c>
      <c r="CV169" s="48">
        <v>0.8</v>
      </c>
      <c r="CW169" s="48">
        <v>0.8</v>
      </c>
      <c r="CX169" s="48">
        <v>0.8</v>
      </c>
      <c r="CY169" s="48">
        <v>0.8</v>
      </c>
      <c r="CZ169" s="48">
        <v>0.8</v>
      </c>
      <c r="DA169" s="23"/>
      <c r="DB169" s="48">
        <v>0.8</v>
      </c>
      <c r="DC169" s="48">
        <v>0.8</v>
      </c>
      <c r="DD169" s="48">
        <v>0.8</v>
      </c>
      <c r="DE169" s="48">
        <v>0.8</v>
      </c>
      <c r="DF169" s="48">
        <v>0.8</v>
      </c>
      <c r="DG169" s="48">
        <v>0.85</v>
      </c>
      <c r="DH169" s="48">
        <v>0.85</v>
      </c>
      <c r="DI169" s="48">
        <v>0.85</v>
      </c>
      <c r="DJ169" s="48">
        <v>0.85</v>
      </c>
      <c r="DK169" s="48">
        <v>0.85</v>
      </c>
      <c r="DL169" s="48">
        <v>0.85</v>
      </c>
      <c r="DM169" s="48">
        <v>0.85</v>
      </c>
      <c r="DN169" s="23"/>
    </row>
    <row r="170" spans="1:149">
      <c r="A170" t="s">
        <v>105</v>
      </c>
      <c r="B170" s="69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F170" s="19"/>
      <c r="BN170" s="23"/>
      <c r="BO170" s="49">
        <f>BO163*BO169</f>
        <v>0</v>
      </c>
      <c r="BP170" s="49">
        <f t="shared" ref="BP170:BZ170" si="267">BP163*BP169</f>
        <v>0</v>
      </c>
      <c r="BQ170" s="49">
        <f t="shared" si="267"/>
        <v>7.9624999999999986</v>
      </c>
      <c r="BR170" s="49">
        <f t="shared" si="267"/>
        <v>15.924999999999997</v>
      </c>
      <c r="BS170" s="49">
        <f t="shared" si="267"/>
        <v>15.924999999999997</v>
      </c>
      <c r="BT170" s="49">
        <f t="shared" si="267"/>
        <v>23.887499999999996</v>
      </c>
      <c r="BU170" s="49">
        <f t="shared" si="267"/>
        <v>23.887499999999996</v>
      </c>
      <c r="BV170" s="49">
        <f t="shared" si="267"/>
        <v>23.887499999999996</v>
      </c>
      <c r="BW170" s="49">
        <f t="shared" si="267"/>
        <v>23.887499999999996</v>
      </c>
      <c r="BX170" s="49">
        <f t="shared" si="267"/>
        <v>31.849999999999994</v>
      </c>
      <c r="BY170" s="49">
        <f t="shared" si="267"/>
        <v>31.849999999999994</v>
      </c>
      <c r="BZ170" s="49">
        <f t="shared" si="267"/>
        <v>31.849999999999994</v>
      </c>
      <c r="CA170" s="23"/>
      <c r="CB170" s="49">
        <f t="shared" ref="CB170:CZ170" si="268">CB163*CB169</f>
        <v>31.849999999999994</v>
      </c>
      <c r="CC170" s="49">
        <f t="shared" si="268"/>
        <v>31.849999999999994</v>
      </c>
      <c r="CD170" s="49">
        <f t="shared" si="268"/>
        <v>31.849999999999994</v>
      </c>
      <c r="CE170" s="49">
        <f t="shared" si="268"/>
        <v>31.849999999999994</v>
      </c>
      <c r="CF170" s="49">
        <f t="shared" si="268"/>
        <v>31.849999999999994</v>
      </c>
      <c r="CG170" s="49">
        <f t="shared" si="268"/>
        <v>31.849999999999994</v>
      </c>
      <c r="CH170" s="49">
        <f t="shared" si="268"/>
        <v>39.812499999999993</v>
      </c>
      <c r="CI170" s="49">
        <f t="shared" si="268"/>
        <v>39.812499999999993</v>
      </c>
      <c r="CJ170" s="49">
        <f t="shared" si="268"/>
        <v>39.812499999999993</v>
      </c>
      <c r="CK170" s="49">
        <f t="shared" si="268"/>
        <v>39.812499999999993</v>
      </c>
      <c r="CL170" s="49">
        <f t="shared" si="268"/>
        <v>39.812499999999993</v>
      </c>
      <c r="CM170" s="49">
        <f t="shared" si="268"/>
        <v>39.812499999999993</v>
      </c>
      <c r="CN170" s="23"/>
      <c r="CO170" s="49">
        <f t="shared" si="268"/>
        <v>63.699999999999989</v>
      </c>
      <c r="CP170" s="49">
        <f t="shared" si="268"/>
        <v>63.699999999999989</v>
      </c>
      <c r="CQ170" s="49">
        <f t="shared" si="268"/>
        <v>63.699999999999989</v>
      </c>
      <c r="CR170" s="49">
        <f t="shared" si="268"/>
        <v>63.699999999999989</v>
      </c>
      <c r="CS170" s="49">
        <f t="shared" si="268"/>
        <v>63.699999999999989</v>
      </c>
      <c r="CT170" s="49">
        <f t="shared" si="268"/>
        <v>63.699999999999989</v>
      </c>
      <c r="CU170" s="49">
        <f t="shared" si="268"/>
        <v>63.699999999999989</v>
      </c>
      <c r="CV170" s="49">
        <f t="shared" si="268"/>
        <v>63.699999999999989</v>
      </c>
      <c r="CW170" s="49">
        <f t="shared" si="268"/>
        <v>63.699999999999989</v>
      </c>
      <c r="CX170" s="49">
        <f t="shared" si="268"/>
        <v>63.699999999999989</v>
      </c>
      <c r="CY170" s="49">
        <f t="shared" si="268"/>
        <v>63.699999999999989</v>
      </c>
      <c r="CZ170" s="49">
        <f t="shared" si="268"/>
        <v>63.699999999999989</v>
      </c>
      <c r="DA170" s="23"/>
      <c r="DB170" s="49">
        <f t="shared" ref="DB170:DM170" si="269">DB163*DB169</f>
        <v>63.699999999999989</v>
      </c>
      <c r="DC170" s="49">
        <f t="shared" si="269"/>
        <v>63.699999999999989</v>
      </c>
      <c r="DD170" s="49">
        <f t="shared" si="269"/>
        <v>63.699999999999989</v>
      </c>
      <c r="DE170" s="49">
        <f t="shared" si="269"/>
        <v>63.699999999999989</v>
      </c>
      <c r="DF170" s="49">
        <f t="shared" si="269"/>
        <v>63.699999999999989</v>
      </c>
      <c r="DG170" s="49">
        <f t="shared" si="269"/>
        <v>67.681249999999991</v>
      </c>
      <c r="DH170" s="49">
        <f t="shared" si="269"/>
        <v>67.681249999999991</v>
      </c>
      <c r="DI170" s="49">
        <f t="shared" si="269"/>
        <v>67.681249999999991</v>
      </c>
      <c r="DJ170" s="49">
        <f t="shared" si="269"/>
        <v>67.681249999999991</v>
      </c>
      <c r="DK170" s="49">
        <f t="shared" si="269"/>
        <v>67.681249999999991</v>
      </c>
      <c r="DL170" s="49">
        <f t="shared" si="269"/>
        <v>67.681249999999991</v>
      </c>
      <c r="DM170" s="49">
        <f t="shared" si="269"/>
        <v>67.681249999999991</v>
      </c>
      <c r="DN170" s="23"/>
    </row>
    <row r="171" spans="1:149">
      <c r="A171" s="43" t="s">
        <v>106</v>
      </c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F171" s="19"/>
      <c r="BO171" s="64">
        <f>BO167*BO170</f>
        <v>0</v>
      </c>
      <c r="BP171" s="64">
        <f t="shared" ref="BP171:BZ171" si="270">BP167*BP170</f>
        <v>0</v>
      </c>
      <c r="BQ171" s="64">
        <f t="shared" si="270"/>
        <v>54.3440625</v>
      </c>
      <c r="BR171" s="64">
        <f t="shared" si="270"/>
        <v>108.688125</v>
      </c>
      <c r="BS171" s="64">
        <f t="shared" si="270"/>
        <v>108.688125</v>
      </c>
      <c r="BT171" s="64">
        <f t="shared" si="270"/>
        <v>163.03218749999999</v>
      </c>
      <c r="BU171" s="64">
        <f t="shared" si="270"/>
        <v>163.03218749999999</v>
      </c>
      <c r="BV171" s="64">
        <f t="shared" si="270"/>
        <v>163.03218749999999</v>
      </c>
      <c r="BW171" s="64">
        <f t="shared" si="270"/>
        <v>163.03218749999999</v>
      </c>
      <c r="BX171" s="64">
        <f t="shared" si="270"/>
        <v>217.37625</v>
      </c>
      <c r="BY171" s="64">
        <f t="shared" si="270"/>
        <v>217.37625</v>
      </c>
      <c r="BZ171" s="64">
        <f t="shared" si="270"/>
        <v>217.37625</v>
      </c>
      <c r="CB171" s="64">
        <f t="shared" ref="CB171:CZ171" si="271">CB167*CB170</f>
        <v>217.37625</v>
      </c>
      <c r="CC171" s="64">
        <f t="shared" si="271"/>
        <v>217.37625</v>
      </c>
      <c r="CD171" s="64">
        <f t="shared" si="271"/>
        <v>217.37625</v>
      </c>
      <c r="CE171" s="64">
        <f t="shared" si="271"/>
        <v>217.37625</v>
      </c>
      <c r="CF171" s="64">
        <f t="shared" si="271"/>
        <v>217.37625</v>
      </c>
      <c r="CG171" s="64">
        <f t="shared" si="271"/>
        <v>217.37625</v>
      </c>
      <c r="CH171" s="64">
        <f t="shared" si="271"/>
        <v>271.72031249999998</v>
      </c>
      <c r="CI171" s="64">
        <f t="shared" si="271"/>
        <v>271.72031249999998</v>
      </c>
      <c r="CJ171" s="64">
        <f t="shared" si="271"/>
        <v>271.72031249999998</v>
      </c>
      <c r="CK171" s="64">
        <f t="shared" si="271"/>
        <v>271.72031249999998</v>
      </c>
      <c r="CL171" s="64">
        <f t="shared" si="271"/>
        <v>271.72031249999998</v>
      </c>
      <c r="CM171" s="64">
        <f t="shared" si="271"/>
        <v>271.72031249999998</v>
      </c>
      <c r="CO171" s="64">
        <f t="shared" si="271"/>
        <v>434.7525</v>
      </c>
      <c r="CP171" s="64">
        <f t="shared" si="271"/>
        <v>434.7525</v>
      </c>
      <c r="CQ171" s="64">
        <f t="shared" si="271"/>
        <v>434.7525</v>
      </c>
      <c r="CR171" s="64">
        <f t="shared" si="271"/>
        <v>434.7525</v>
      </c>
      <c r="CS171" s="64">
        <f t="shared" si="271"/>
        <v>434.7525</v>
      </c>
      <c r="CT171" s="64">
        <f t="shared" si="271"/>
        <v>434.7525</v>
      </c>
      <c r="CU171" s="64">
        <f t="shared" si="271"/>
        <v>434.7525</v>
      </c>
      <c r="CV171" s="64">
        <f t="shared" si="271"/>
        <v>434.7525</v>
      </c>
      <c r="CW171" s="64">
        <f t="shared" si="271"/>
        <v>434.7525</v>
      </c>
      <c r="CX171" s="64">
        <f t="shared" si="271"/>
        <v>434.7525</v>
      </c>
      <c r="CY171" s="64">
        <f t="shared" si="271"/>
        <v>434.7525</v>
      </c>
      <c r="CZ171" s="64">
        <f t="shared" si="271"/>
        <v>434.7525</v>
      </c>
      <c r="DB171" s="64">
        <f t="shared" ref="DB171:DM171" si="272">DB167*DB170</f>
        <v>434.7525</v>
      </c>
      <c r="DC171" s="64">
        <f t="shared" si="272"/>
        <v>434.7525</v>
      </c>
      <c r="DD171" s="64">
        <f t="shared" si="272"/>
        <v>434.7525</v>
      </c>
      <c r="DE171" s="64">
        <f t="shared" si="272"/>
        <v>434.7525</v>
      </c>
      <c r="DF171" s="64">
        <f t="shared" si="272"/>
        <v>434.7525</v>
      </c>
      <c r="DG171" s="64">
        <f t="shared" si="272"/>
        <v>461.92453125000003</v>
      </c>
      <c r="DH171" s="64">
        <f t="shared" si="272"/>
        <v>461.92453125000003</v>
      </c>
      <c r="DI171" s="64">
        <f t="shared" si="272"/>
        <v>461.92453125000003</v>
      </c>
      <c r="DJ171" s="64">
        <f t="shared" si="272"/>
        <v>461.92453125000003</v>
      </c>
      <c r="DK171" s="64">
        <f t="shared" si="272"/>
        <v>461.92453125000003</v>
      </c>
      <c r="DL171" s="64">
        <f t="shared" si="272"/>
        <v>461.92453125000003</v>
      </c>
      <c r="DM171" s="64">
        <f t="shared" si="272"/>
        <v>461.92453125000003</v>
      </c>
      <c r="DU171" s="49">
        <f>SUM(AO171:AZ171)</f>
        <v>0</v>
      </c>
      <c r="DW171" s="49">
        <f>SUM(BB171:BM171)</f>
        <v>0</v>
      </c>
      <c r="DY171" s="49">
        <f>SUM(BO171:BZ171)</f>
        <v>1575.9778124999998</v>
      </c>
      <c r="DZ171" s="28">
        <f>IFERROR(DY171/DW171*100,0)</f>
        <v>0</v>
      </c>
      <c r="EA171" s="49">
        <f>SUM(CB171:CM171)</f>
        <v>2934.5793750000003</v>
      </c>
      <c r="EB171" s="28">
        <f>IFERROR(EA171/DY171*100,0)</f>
        <v>186.20689655172418</v>
      </c>
      <c r="EC171" s="49">
        <f>SUM(CD171:CP171)</f>
        <v>3369.3318750000003</v>
      </c>
      <c r="ED171" s="28">
        <f>IFERROR(EC171/EA171*100,0)</f>
        <v>114.81481481481481</v>
      </c>
      <c r="EE171" s="49">
        <f>SUM(CF171:CR171)</f>
        <v>3804.0843750000004</v>
      </c>
      <c r="EF171" s="28">
        <f>IFERROR(EE171/EC171*100,0)</f>
        <v>112.90322580645163</v>
      </c>
      <c r="EG171" s="27"/>
    </row>
    <row r="172" spans="1:149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F172" s="65"/>
      <c r="BN172" s="83"/>
    </row>
    <row r="173" spans="1:149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F173" s="19"/>
      <c r="BN173" s="83"/>
      <c r="CA173" s="83"/>
    </row>
    <row r="174" spans="1:149">
      <c r="A174">
        <v>1.6000000000000001E-3</v>
      </c>
      <c r="AA174" s="84"/>
      <c r="AB174" s="534">
        <v>2021</v>
      </c>
      <c r="AC174" s="534"/>
      <c r="AD174" s="534"/>
      <c r="AE174" s="534"/>
      <c r="AF174" s="534"/>
      <c r="AG174" s="534"/>
      <c r="AH174" s="534"/>
      <c r="AI174" s="534"/>
      <c r="AJ174" s="534"/>
      <c r="AK174" s="534"/>
      <c r="AL174" s="534"/>
      <c r="AM174" s="534"/>
      <c r="AN174" s="84"/>
      <c r="AO174" s="534">
        <v>2022</v>
      </c>
      <c r="AP174" s="534"/>
      <c r="AQ174" s="534"/>
      <c r="AR174" s="534"/>
      <c r="AS174" s="534"/>
      <c r="AT174" s="534"/>
      <c r="AU174" s="534"/>
      <c r="AV174" s="534"/>
      <c r="AW174" s="534"/>
      <c r="AX174" s="534"/>
      <c r="AY174" s="534"/>
      <c r="AZ174" s="534"/>
      <c r="BA174" s="84"/>
      <c r="BB174" s="534">
        <v>2023</v>
      </c>
      <c r="BC174" s="534"/>
      <c r="BD174" s="534"/>
      <c r="BE174" s="534"/>
      <c r="BF174" s="534"/>
      <c r="BG174" s="534"/>
      <c r="BH174" s="534"/>
      <c r="BI174" s="534"/>
      <c r="BJ174" s="534"/>
      <c r="BK174" s="534"/>
      <c r="BL174" s="534"/>
      <c r="BM174" s="534"/>
      <c r="BN174" s="85"/>
      <c r="BO174" s="534">
        <v>2024</v>
      </c>
      <c r="BP174" s="534"/>
      <c r="BQ174" s="534"/>
      <c r="BR174" s="534"/>
      <c r="BS174" s="534"/>
      <c r="BT174" s="534"/>
      <c r="BU174" s="534"/>
      <c r="BV174" s="534"/>
      <c r="BW174" s="534"/>
      <c r="BX174" s="534"/>
      <c r="BY174" s="534"/>
      <c r="BZ174" s="534"/>
      <c r="CA174" s="85"/>
      <c r="CB174" s="534">
        <v>2025</v>
      </c>
      <c r="CC174" s="534"/>
      <c r="CD174" s="534"/>
      <c r="CE174" s="534"/>
      <c r="CF174" s="534"/>
      <c r="CG174" s="534"/>
      <c r="CH174" s="534"/>
      <c r="CI174" s="534"/>
      <c r="CJ174" s="534"/>
      <c r="CK174" s="534"/>
      <c r="CL174" s="534"/>
      <c r="CM174" s="534"/>
      <c r="CN174" s="84"/>
      <c r="CO174" s="534">
        <v>2025</v>
      </c>
      <c r="CP174" s="534"/>
      <c r="CQ174" s="534"/>
      <c r="CR174" s="534"/>
      <c r="CS174" s="534"/>
      <c r="CT174" s="534"/>
      <c r="CU174" s="534"/>
      <c r="CV174" s="534"/>
      <c r="CW174" s="534"/>
      <c r="CX174" s="534"/>
      <c r="CY174" s="534"/>
      <c r="CZ174" s="534"/>
      <c r="DA174" s="84"/>
      <c r="DB174" s="534">
        <v>2025</v>
      </c>
      <c r="DC174" s="534"/>
      <c r="DD174" s="534"/>
      <c r="DE174" s="534"/>
      <c r="DF174" s="534"/>
      <c r="DG174" s="534"/>
      <c r="DH174" s="534"/>
      <c r="DI174" s="534"/>
      <c r="DJ174" s="534"/>
      <c r="DK174" s="534"/>
      <c r="DL174" s="534"/>
      <c r="DM174" s="534"/>
      <c r="DN174" s="84"/>
    </row>
    <row r="175" spans="1:149">
      <c r="AA175" s="86"/>
      <c r="AB175" s="86" t="s">
        <v>8</v>
      </c>
      <c r="AC175" s="86" t="s">
        <v>9</v>
      </c>
      <c r="AD175" s="86" t="s">
        <v>10</v>
      </c>
      <c r="AE175" s="86" t="s">
        <v>11</v>
      </c>
      <c r="AF175" s="86" t="s">
        <v>12</v>
      </c>
      <c r="AG175" s="86" t="s">
        <v>13</v>
      </c>
      <c r="AH175" s="86" t="s">
        <v>14</v>
      </c>
      <c r="AI175" s="86" t="s">
        <v>15</v>
      </c>
      <c r="AJ175" s="86" t="s">
        <v>16</v>
      </c>
      <c r="AK175" s="86" t="s">
        <v>17</v>
      </c>
      <c r="AL175" s="86" t="s">
        <v>18</v>
      </c>
      <c r="AM175" s="86" t="s">
        <v>19</v>
      </c>
      <c r="AN175" s="86"/>
      <c r="AO175" s="87" t="s">
        <v>8</v>
      </c>
      <c r="AP175" s="87" t="s">
        <v>9</v>
      </c>
      <c r="AQ175" s="87" t="s">
        <v>10</v>
      </c>
      <c r="AR175" s="87" t="s">
        <v>11</v>
      </c>
      <c r="AS175" s="87" t="s">
        <v>12</v>
      </c>
      <c r="AT175" s="87" t="s">
        <v>13</v>
      </c>
      <c r="AU175" s="87" t="s">
        <v>14</v>
      </c>
      <c r="AV175" s="87" t="s">
        <v>15</v>
      </c>
      <c r="AW175" s="87" t="s">
        <v>16</v>
      </c>
      <c r="AX175" s="87" t="s">
        <v>17</v>
      </c>
      <c r="AY175" s="87" t="s">
        <v>18</v>
      </c>
      <c r="AZ175" s="87" t="s">
        <v>19</v>
      </c>
      <c r="BA175" s="87" t="str">
        <f>+BA2</f>
        <v>FY</v>
      </c>
      <c r="BB175" s="88" t="s">
        <v>8</v>
      </c>
      <c r="BC175" s="88" t="s">
        <v>9</v>
      </c>
      <c r="BD175" s="88" t="s">
        <v>10</v>
      </c>
      <c r="BE175" s="88" t="s">
        <v>11</v>
      </c>
      <c r="BF175" s="88" t="s">
        <v>12</v>
      </c>
      <c r="BG175" s="88" t="s">
        <v>13</v>
      </c>
      <c r="BH175" s="89" t="s">
        <v>14</v>
      </c>
      <c r="BI175" s="89" t="s">
        <v>15</v>
      </c>
      <c r="BJ175" s="89" t="s">
        <v>16</v>
      </c>
      <c r="BK175" s="89" t="s">
        <v>17</v>
      </c>
      <c r="BL175" s="89" t="s">
        <v>18</v>
      </c>
      <c r="BM175" s="89" t="s">
        <v>19</v>
      </c>
      <c r="BN175" s="89" t="s">
        <v>23</v>
      </c>
      <c r="BO175" s="89" t="s">
        <v>8</v>
      </c>
      <c r="BP175" s="89" t="s">
        <v>9</v>
      </c>
      <c r="BQ175" s="89" t="s">
        <v>10</v>
      </c>
      <c r="BR175" s="89" t="s">
        <v>11</v>
      </c>
      <c r="BS175" s="89" t="s">
        <v>12</v>
      </c>
      <c r="BT175" s="89" t="s">
        <v>13</v>
      </c>
      <c r="BU175" s="89" t="s">
        <v>14</v>
      </c>
      <c r="BV175" s="89" t="s">
        <v>15</v>
      </c>
      <c r="BW175" s="89" t="s">
        <v>16</v>
      </c>
      <c r="BX175" s="89" t="s">
        <v>17</v>
      </c>
      <c r="BY175" s="89" t="s">
        <v>18</v>
      </c>
      <c r="BZ175" s="89" t="s">
        <v>19</v>
      </c>
      <c r="CA175" s="89" t="s">
        <v>23</v>
      </c>
      <c r="CB175" s="89" t="s">
        <v>8</v>
      </c>
      <c r="CC175" s="89" t="s">
        <v>9</v>
      </c>
      <c r="CD175" s="89" t="s">
        <v>10</v>
      </c>
      <c r="CE175" s="89" t="s">
        <v>11</v>
      </c>
      <c r="CF175" s="89" t="s">
        <v>12</v>
      </c>
      <c r="CG175" s="89" t="s">
        <v>13</v>
      </c>
      <c r="CH175" s="89" t="s">
        <v>14</v>
      </c>
      <c r="CI175" s="89" t="s">
        <v>15</v>
      </c>
      <c r="CJ175" s="89" t="s">
        <v>16</v>
      </c>
      <c r="CK175" s="89" t="s">
        <v>17</v>
      </c>
      <c r="CL175" s="89" t="s">
        <v>18</v>
      </c>
      <c r="CM175" s="89" t="s">
        <v>19</v>
      </c>
      <c r="CN175" s="89" t="s">
        <v>23</v>
      </c>
      <c r="CO175" s="89" t="s">
        <v>8</v>
      </c>
      <c r="CP175" s="89" t="s">
        <v>9</v>
      </c>
      <c r="CQ175" s="89" t="s">
        <v>10</v>
      </c>
      <c r="CR175" s="89" t="s">
        <v>11</v>
      </c>
      <c r="CS175" s="89" t="s">
        <v>12</v>
      </c>
      <c r="CT175" s="89" t="s">
        <v>13</v>
      </c>
      <c r="CU175" s="89" t="s">
        <v>14</v>
      </c>
      <c r="CV175" s="89" t="s">
        <v>15</v>
      </c>
      <c r="CW175" s="89" t="s">
        <v>16</v>
      </c>
      <c r="CX175" s="89" t="s">
        <v>17</v>
      </c>
      <c r="CY175" s="89" t="s">
        <v>18</v>
      </c>
      <c r="CZ175" s="89" t="s">
        <v>19</v>
      </c>
      <c r="DA175" s="89" t="s">
        <v>23</v>
      </c>
      <c r="DB175" s="89" t="s">
        <v>8</v>
      </c>
      <c r="DC175" s="89" t="s">
        <v>9</v>
      </c>
      <c r="DD175" s="89" t="s">
        <v>10</v>
      </c>
      <c r="DE175" s="89" t="s">
        <v>11</v>
      </c>
      <c r="DF175" s="89" t="s">
        <v>12</v>
      </c>
      <c r="DG175" s="89" t="s">
        <v>13</v>
      </c>
      <c r="DH175" s="89" t="s">
        <v>14</v>
      </c>
      <c r="DI175" s="89" t="s">
        <v>15</v>
      </c>
      <c r="DJ175" s="89" t="s">
        <v>16</v>
      </c>
      <c r="DK175" s="89" t="s">
        <v>17</v>
      </c>
      <c r="DL175" s="89" t="s">
        <v>18</v>
      </c>
      <c r="DM175" s="89" t="s">
        <v>19</v>
      </c>
      <c r="DN175" s="89" t="s">
        <v>23</v>
      </c>
      <c r="DR175" s="90"/>
      <c r="DS175" s="86" t="s">
        <v>32</v>
      </c>
      <c r="DT175" s="86"/>
      <c r="DU175" s="87" t="s">
        <v>33</v>
      </c>
      <c r="DV175" s="87" t="s">
        <v>31</v>
      </c>
      <c r="DW175" s="89" t="s">
        <v>34</v>
      </c>
      <c r="DX175" s="89" t="s">
        <v>31</v>
      </c>
      <c r="DY175" s="89" t="s">
        <v>35</v>
      </c>
      <c r="DZ175" s="89" t="s">
        <v>31</v>
      </c>
      <c r="EA175" s="89" t="s">
        <v>36</v>
      </c>
      <c r="EB175" s="89" t="s">
        <v>31</v>
      </c>
      <c r="EC175" s="89" t="s">
        <v>37</v>
      </c>
      <c r="ED175" s="89" t="s">
        <v>31</v>
      </c>
      <c r="EE175" s="89" t="s">
        <v>38</v>
      </c>
      <c r="EF175" s="89" t="s">
        <v>31</v>
      </c>
      <c r="EG175" s="90"/>
      <c r="ER175">
        <v>1000</v>
      </c>
    </row>
    <row r="176" spans="1:149" hidden="1" outlineLevel="1">
      <c r="A176" s="91" t="s">
        <v>107</v>
      </c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3"/>
      <c r="AP176" s="93"/>
      <c r="AQ176" s="93"/>
      <c r="AR176" s="93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F176" s="93"/>
      <c r="BG176" s="93"/>
      <c r="BH176" s="93"/>
      <c r="BI176" s="93"/>
      <c r="BJ176" s="93"/>
      <c r="BK176" s="93"/>
      <c r="BL176" s="93"/>
      <c r="BM176" s="93"/>
      <c r="BN176" s="93"/>
      <c r="BO176" s="94"/>
      <c r="BP176" s="94"/>
      <c r="BQ176" s="94"/>
      <c r="BR176" s="94"/>
      <c r="BS176" s="94"/>
      <c r="BT176" s="94"/>
      <c r="BU176" s="94"/>
      <c r="BV176" s="94"/>
      <c r="BW176" s="94"/>
      <c r="BX176" s="94"/>
      <c r="BY176" s="94"/>
      <c r="BZ176" s="94"/>
      <c r="CA176" s="93"/>
      <c r="CB176" s="94"/>
      <c r="CC176" s="94"/>
      <c r="CD176" s="94"/>
      <c r="CE176" s="94"/>
      <c r="CF176" s="94"/>
      <c r="CG176" s="94"/>
      <c r="CH176" s="94"/>
      <c r="CI176" s="94"/>
      <c r="CJ176" s="94"/>
      <c r="CK176" s="94"/>
      <c r="CL176" s="94"/>
      <c r="CM176" s="94"/>
      <c r="CN176" s="93"/>
      <c r="CO176" s="94"/>
      <c r="CP176" s="94"/>
      <c r="CQ176" s="94"/>
      <c r="CR176" s="94"/>
      <c r="CS176" s="94"/>
      <c r="CT176" s="94"/>
      <c r="CU176" s="94"/>
      <c r="CV176" s="94"/>
      <c r="CW176" s="94"/>
      <c r="CX176" s="94"/>
      <c r="CY176" s="94"/>
      <c r="CZ176" s="94"/>
      <c r="DA176" s="93"/>
      <c r="DB176" s="94"/>
      <c r="DC176" s="94"/>
      <c r="DD176" s="94"/>
      <c r="DE176" s="94"/>
      <c r="DF176" s="94"/>
      <c r="DG176" s="94"/>
      <c r="DH176" s="94"/>
      <c r="DI176" s="94"/>
      <c r="DJ176" s="94"/>
      <c r="DK176" s="94"/>
      <c r="DL176" s="94"/>
      <c r="DM176" s="94"/>
      <c r="DN176" s="93"/>
      <c r="DR176" s="22"/>
      <c r="DS176" s="92"/>
      <c r="DT176" s="92"/>
      <c r="DU176" s="93"/>
      <c r="DV176" s="93"/>
      <c r="DW176" s="93"/>
      <c r="DX176" s="93"/>
      <c r="DY176" s="94"/>
      <c r="DZ176" s="94"/>
      <c r="EA176" s="94"/>
      <c r="EB176" s="94"/>
      <c r="EC176" s="94"/>
      <c r="ED176" s="94"/>
      <c r="EE176" s="94"/>
      <c r="EF176" s="94"/>
      <c r="EG176" s="22"/>
      <c r="EH176" s="14" t="s">
        <v>108</v>
      </c>
      <c r="EI176" s="14" t="s">
        <v>33</v>
      </c>
      <c r="EJ176" s="95" t="s">
        <v>109</v>
      </c>
      <c r="EK176" s="95" t="s">
        <v>110</v>
      </c>
      <c r="EL176" s="95" t="s">
        <v>34</v>
      </c>
      <c r="EM176" s="14" t="s">
        <v>35</v>
      </c>
      <c r="EN176" s="14" t="s">
        <v>36</v>
      </c>
      <c r="EO176" s="14" t="s">
        <v>37</v>
      </c>
      <c r="EP176" s="14" t="s">
        <v>38</v>
      </c>
      <c r="EQ176" s="14" t="s">
        <v>111</v>
      </c>
      <c r="ER176" s="14" t="s">
        <v>112</v>
      </c>
      <c r="ES176" s="14" t="s">
        <v>113</v>
      </c>
    </row>
    <row r="177" spans="1:150" hidden="1" outlineLevel="1">
      <c r="A177" t="s">
        <v>114</v>
      </c>
      <c r="AA177" s="96">
        <f>+SUM(O177:Z177)</f>
        <v>0</v>
      </c>
      <c r="AB177" s="96">
        <v>536</v>
      </c>
      <c r="AC177" s="96">
        <v>732</v>
      </c>
      <c r="AD177" s="96">
        <v>851</v>
      </c>
      <c r="AE177" s="96">
        <v>844</v>
      </c>
      <c r="AF177" s="96">
        <v>710</v>
      </c>
      <c r="AG177" s="96">
        <v>653</v>
      </c>
      <c r="AH177" s="96">
        <v>777</v>
      </c>
      <c r="AI177" s="96">
        <v>872</v>
      </c>
      <c r="AJ177" s="96">
        <v>750</v>
      </c>
      <c r="AK177" s="96">
        <v>732</v>
      </c>
      <c r="AL177" s="96">
        <v>395</v>
      </c>
      <c r="AM177" s="96">
        <v>764</v>
      </c>
      <c r="AN177" s="96">
        <f>+SUM(AB177:AM177)</f>
        <v>8616</v>
      </c>
      <c r="AO177" s="96">
        <v>430</v>
      </c>
      <c r="AP177" s="96">
        <v>415</v>
      </c>
      <c r="AQ177">
        <v>404</v>
      </c>
      <c r="AR177">
        <v>274</v>
      </c>
      <c r="AS177">
        <v>328</v>
      </c>
      <c r="AT177" s="97">
        <f>372-48</f>
        <v>324</v>
      </c>
      <c r="AU177" s="96">
        <v>386</v>
      </c>
      <c r="AV177" s="96">
        <v>271</v>
      </c>
      <c r="AW177" s="96">
        <v>160</v>
      </c>
      <c r="AX177" s="96">
        <v>314</v>
      </c>
      <c r="AY177" s="98">
        <v>293</v>
      </c>
      <c r="AZ177" s="99">
        <v>80</v>
      </c>
      <c r="BA177" s="99">
        <f>SUM(AO177:AZ177)</f>
        <v>3679</v>
      </c>
      <c r="BB177" s="100">
        <v>220</v>
      </c>
      <c r="BC177" s="101">
        <v>240</v>
      </c>
      <c r="BD177" s="100">
        <v>120</v>
      </c>
      <c r="BE177" s="100">
        <v>148</v>
      </c>
      <c r="BF177" s="100">
        <v>204</v>
      </c>
      <c r="BG177" s="100">
        <v>210</v>
      </c>
      <c r="BH177" s="102">
        <v>224</v>
      </c>
      <c r="BI177" s="102">
        <v>224</v>
      </c>
      <c r="BJ177" s="102">
        <v>224</v>
      </c>
      <c r="BK177" s="102">
        <v>224</v>
      </c>
      <c r="BL177" s="102">
        <v>224</v>
      </c>
      <c r="BM177" s="102">
        <v>224</v>
      </c>
      <c r="BN177" s="103">
        <f>SUM(BB177:BM177)</f>
        <v>2486</v>
      </c>
      <c r="BO177" s="102">
        <v>124</v>
      </c>
      <c r="BP177" s="102">
        <v>124</v>
      </c>
      <c r="BQ177" s="102">
        <v>124</v>
      </c>
      <c r="BR177" s="102">
        <v>124</v>
      </c>
      <c r="BS177" s="102">
        <v>124</v>
      </c>
      <c r="BT177" s="102">
        <v>124</v>
      </c>
      <c r="BU177" s="102">
        <v>124</v>
      </c>
      <c r="BV177" s="102">
        <v>124</v>
      </c>
      <c r="BW177" s="102">
        <v>124</v>
      </c>
      <c r="BX177" s="102">
        <v>124</v>
      </c>
      <c r="BY177" s="102">
        <v>124</v>
      </c>
      <c r="BZ177" s="102">
        <v>124</v>
      </c>
      <c r="CA177" s="103">
        <f>SUM(BO177:BZ177)</f>
        <v>1488</v>
      </c>
      <c r="CB177" s="102">
        <v>200</v>
      </c>
      <c r="CC177" s="102">
        <v>100</v>
      </c>
      <c r="CD177" s="102">
        <v>200</v>
      </c>
      <c r="CE177" s="102">
        <v>50</v>
      </c>
      <c r="CF177" s="102">
        <v>200</v>
      </c>
      <c r="CG177" s="102">
        <v>100</v>
      </c>
      <c r="CH177" s="102">
        <v>100</v>
      </c>
      <c r="CI177" s="102">
        <v>50</v>
      </c>
      <c r="CJ177" s="102">
        <v>50</v>
      </c>
      <c r="CK177" s="102">
        <v>50</v>
      </c>
      <c r="CL177" s="102">
        <v>50</v>
      </c>
      <c r="CM177" s="102">
        <v>50</v>
      </c>
      <c r="CN177" s="103">
        <f>SUM(CB177:CM177)</f>
        <v>1200</v>
      </c>
      <c r="CO177" s="102"/>
      <c r="CP177" s="102"/>
      <c r="CQ177" s="102"/>
      <c r="CR177" s="102"/>
      <c r="CS177" s="102"/>
      <c r="CT177" s="102"/>
      <c r="CU177" s="102"/>
      <c r="CV177" s="102"/>
      <c r="CW177" s="102"/>
      <c r="CX177" s="102"/>
      <c r="CY177" s="102"/>
      <c r="CZ177" s="102"/>
      <c r="DA177" s="103">
        <f>SUM(CO177:CZ177)</f>
        <v>0</v>
      </c>
      <c r="DB177" s="102"/>
      <c r="DC177" s="102"/>
      <c r="DD177" s="102"/>
      <c r="DE177" s="102"/>
      <c r="DF177" s="102"/>
      <c r="DG177" s="102"/>
      <c r="DH177" s="102"/>
      <c r="DI177" s="102"/>
      <c r="DJ177" s="102"/>
      <c r="DK177" s="102"/>
      <c r="DL177" s="102"/>
      <c r="DM177" s="102"/>
      <c r="DN177" s="103">
        <f>SUM(DB177:DM177)</f>
        <v>0</v>
      </c>
      <c r="DR177" s="27"/>
      <c r="DS177" s="104">
        <f t="shared" ref="DS177:DS183" si="273">SUM(AB177:AM177)</f>
        <v>8616</v>
      </c>
      <c r="DT177" s="104"/>
      <c r="DU177" s="104">
        <f t="shared" ref="DU177:DU183" si="274">SUM(AO177:AZ177)</f>
        <v>3679</v>
      </c>
      <c r="DV177" s="28">
        <f t="shared" ref="DV177:DV185" si="275">IFERROR(DU177/DS177*100,0)</f>
        <v>42.699628597957293</v>
      </c>
      <c r="DW177" s="104">
        <f t="shared" ref="DW177:DW183" si="276">SUM(BB177:BM177)</f>
        <v>2486</v>
      </c>
      <c r="DX177" s="28">
        <f t="shared" ref="DX177:DX185" si="277">IFERROR(DW177/DU177*100,0)</f>
        <v>67.572709975536824</v>
      </c>
      <c r="DY177" s="105">
        <f t="shared" ref="DY177:DY183" si="278">SUM(BO177:BZ177)</f>
        <v>1488</v>
      </c>
      <c r="DZ177" s="28">
        <f t="shared" ref="DZ177:DZ185" si="279">IFERROR(DY177/DW177*100,0)</f>
        <v>59.855189058728882</v>
      </c>
      <c r="EA177" s="105">
        <f t="shared" ref="EA177:EA183" si="280">SUM(CB177:CM177)</f>
        <v>1200</v>
      </c>
      <c r="EB177" s="28">
        <f t="shared" ref="EB177:EB185" si="281">IFERROR(EA177/DY177*100,0)</f>
        <v>80.645161290322577</v>
      </c>
      <c r="EC177" s="105">
        <f>SUM(CO177:CZ177)</f>
        <v>0</v>
      </c>
      <c r="ED177" s="28">
        <f t="shared" ref="ED177:ED185" si="282">IFERROR(EC177/EA177*100,0)</f>
        <v>0</v>
      </c>
      <c r="EE177" s="105">
        <f>SUM(DB177:DM177)</f>
        <v>0</v>
      </c>
      <c r="EF177" s="28">
        <f t="shared" ref="EF177:EF185" si="283">IFERROR(EE177/EC177*100,0)</f>
        <v>0</v>
      </c>
      <c r="EG177" s="27"/>
      <c r="EH177" s="106">
        <f t="shared" ref="EH177:EH183" si="284">DS177/$ER$175</f>
        <v>8.6159999999999997</v>
      </c>
      <c r="EI177" s="106">
        <f t="shared" ref="EI177:EI184" si="285">+DU177/$ER$175</f>
        <v>3.6789999999999998</v>
      </c>
      <c r="EJ177" s="106">
        <f t="shared" ref="EJ177" si="286">+SUM(BB177:BE177)/$ER$175</f>
        <v>0.72799999999999998</v>
      </c>
      <c r="EK177" s="106">
        <f t="shared" ref="EK177:EK184" si="287">+SUM(BF177:BM177)/$ER$175</f>
        <v>1.758</v>
      </c>
      <c r="EL177" s="106">
        <f t="shared" ref="EL177:EL187" si="288">DW177/$ER$175</f>
        <v>2.4860000000000002</v>
      </c>
      <c r="EM177" s="106">
        <f t="shared" ref="EM177:EM184" si="289">DY177/$ER$175</f>
        <v>1.488</v>
      </c>
      <c r="EN177" s="106">
        <f t="shared" ref="EN177:EN184" si="290">EA177/$ER$175</f>
        <v>1.2</v>
      </c>
      <c r="EO177" s="106">
        <f t="shared" ref="EO177:EO184" si="291">+EC177/$ER$175</f>
        <v>0</v>
      </c>
      <c r="EP177" s="106">
        <f t="shared" ref="EP177:EP184" si="292">+EE177/$ER$175</f>
        <v>0</v>
      </c>
      <c r="EQ177" s="106"/>
      <c r="ER177" s="52">
        <f>+EJ177/4</f>
        <v>0.182</v>
      </c>
      <c r="ES177" s="107">
        <f>+EK177/8</f>
        <v>0.21975</v>
      </c>
      <c r="ET177" s="108">
        <f>+ES177/ER177-1</f>
        <v>0.20741758241758235</v>
      </c>
    </row>
    <row r="178" spans="1:150" hidden="1" outlineLevel="1">
      <c r="A178" t="s">
        <v>115</v>
      </c>
      <c r="AA178" s="96">
        <f t="shared" ref="AA178:AA201" si="293">+SUM(O178:Z178)</f>
        <v>0</v>
      </c>
      <c r="AB178" s="96">
        <v>510</v>
      </c>
      <c r="AC178" s="96">
        <v>295</v>
      </c>
      <c r="AD178" s="96">
        <v>652</v>
      </c>
      <c r="AE178" s="96">
        <v>1234</v>
      </c>
      <c r="AF178" s="96">
        <v>766</v>
      </c>
      <c r="AG178" s="96">
        <v>534</v>
      </c>
      <c r="AH178" s="96">
        <f>518+383</f>
        <v>901</v>
      </c>
      <c r="AI178" s="96">
        <v>420</v>
      </c>
      <c r="AJ178" s="96">
        <v>400</v>
      </c>
      <c r="AK178" s="96">
        <v>225</v>
      </c>
      <c r="AL178" s="96">
        <v>366</v>
      </c>
      <c r="AM178" s="96">
        <v>210</v>
      </c>
      <c r="AN178" s="96">
        <f t="shared" ref="AN178:AN201" si="294">+SUM(AB178:AM178)</f>
        <v>6513</v>
      </c>
      <c r="AO178" s="96">
        <v>1020</v>
      </c>
      <c r="AP178" s="96">
        <v>1115</v>
      </c>
      <c r="AQ178" s="109">
        <f>3221-602-624-26+18+20</f>
        <v>2007</v>
      </c>
      <c r="AR178" s="109">
        <f>1349-114</f>
        <v>1235</v>
      </c>
      <c r="AS178" s="109">
        <f>532+29+80+44+33</f>
        <v>718</v>
      </c>
      <c r="AT178" s="97">
        <v>474</v>
      </c>
      <c r="AU178" s="96">
        <v>266</v>
      </c>
      <c r="AV178" s="96">
        <v>355</v>
      </c>
      <c r="AW178" s="110">
        <v>628</v>
      </c>
      <c r="AX178" s="110">
        <v>382</v>
      </c>
      <c r="AY178" s="98">
        <v>438</v>
      </c>
      <c r="AZ178" s="99">
        <v>565</v>
      </c>
      <c r="BA178" s="99">
        <f t="shared" ref="BA178:BA182" si="295">SUM(AO178:AZ178)</f>
        <v>9203</v>
      </c>
      <c r="BB178" s="100">
        <v>600</v>
      </c>
      <c r="BC178" s="101">
        <v>391</v>
      </c>
      <c r="BD178" s="100">
        <v>444</v>
      </c>
      <c r="BE178" s="100">
        <v>171</v>
      </c>
      <c r="BF178" s="100">
        <v>158</v>
      </c>
      <c r="BG178" s="100">
        <v>588</v>
      </c>
      <c r="BH178" s="102">
        <f t="shared" ref="BH178:BM178" si="296">BH34</f>
        <v>288.2</v>
      </c>
      <c r="BI178" s="102">
        <f t="shared" si="296"/>
        <v>288.2</v>
      </c>
      <c r="BJ178" s="102">
        <f t="shared" si="296"/>
        <v>617.40000000000009</v>
      </c>
      <c r="BK178" s="102">
        <f t="shared" si="296"/>
        <v>300.79999999999995</v>
      </c>
      <c r="BL178" s="102">
        <f t="shared" si="296"/>
        <v>288.2</v>
      </c>
      <c r="BM178" s="102">
        <f t="shared" si="296"/>
        <v>617.40000000000009</v>
      </c>
      <c r="BN178" s="103">
        <f t="shared" ref="BN178:BN183" si="297">SUM(BB178:BM178)</f>
        <v>4752.1999999999989</v>
      </c>
      <c r="BO178" s="102">
        <f t="shared" ref="BO178:BZ178" si="298">BO34</f>
        <v>97.649999999999991</v>
      </c>
      <c r="BP178" s="102">
        <f t="shared" si="298"/>
        <v>288.2</v>
      </c>
      <c r="BQ178" s="102">
        <f t="shared" si="298"/>
        <v>718.2</v>
      </c>
      <c r="BR178" s="102">
        <f t="shared" si="298"/>
        <v>918.2</v>
      </c>
      <c r="BS178" s="102">
        <f t="shared" si="298"/>
        <v>201.6</v>
      </c>
      <c r="BT178" s="102">
        <f t="shared" si="298"/>
        <v>201.6</v>
      </c>
      <c r="BU178" s="102">
        <f t="shared" si="298"/>
        <v>258.29999999999995</v>
      </c>
      <c r="BV178" s="102">
        <f t="shared" si="298"/>
        <v>918.2</v>
      </c>
      <c r="BW178" s="102">
        <f t="shared" si="298"/>
        <v>718.2</v>
      </c>
      <c r="BX178" s="102">
        <f t="shared" si="298"/>
        <v>300.79999999999995</v>
      </c>
      <c r="BY178" s="102">
        <f t="shared" si="298"/>
        <v>201.6</v>
      </c>
      <c r="BZ178" s="102">
        <f t="shared" si="298"/>
        <v>288.2</v>
      </c>
      <c r="CA178" s="103">
        <f t="shared" ref="CA178:CA183" si="299">SUM(BO178:BZ178)</f>
        <v>5110.75</v>
      </c>
      <c r="CB178" s="102">
        <f t="shared" ref="CB178:DM178" si="300">CB34</f>
        <v>88.199999999999989</v>
      </c>
      <c r="CC178" s="102">
        <f t="shared" si="300"/>
        <v>288.2</v>
      </c>
      <c r="CD178" s="102">
        <f t="shared" si="300"/>
        <v>718.2</v>
      </c>
      <c r="CE178" s="102">
        <f t="shared" si="300"/>
        <v>718.2</v>
      </c>
      <c r="CF178" s="102">
        <f t="shared" si="300"/>
        <v>100.79999999999998</v>
      </c>
      <c r="CG178" s="102">
        <f t="shared" si="300"/>
        <v>88.199999999999989</v>
      </c>
      <c r="CH178" s="102">
        <f t="shared" si="300"/>
        <v>288.2</v>
      </c>
      <c r="CI178" s="102">
        <f t="shared" si="300"/>
        <v>718.2</v>
      </c>
      <c r="CJ178" s="102">
        <f t="shared" si="300"/>
        <v>718.2</v>
      </c>
      <c r="CK178" s="102">
        <f t="shared" si="300"/>
        <v>300.79999999999995</v>
      </c>
      <c r="CL178" s="102">
        <f t="shared" si="300"/>
        <v>88.199999999999989</v>
      </c>
      <c r="CM178" s="102">
        <f t="shared" si="300"/>
        <v>288.2</v>
      </c>
      <c r="CN178" s="103">
        <f t="shared" ref="CN178:CN183" si="301">SUM(CB178:CM178)</f>
        <v>4403.5999999999995</v>
      </c>
      <c r="CO178" s="102">
        <f t="shared" si="300"/>
        <v>88.199999999999989</v>
      </c>
      <c r="CP178" s="102">
        <f t="shared" si="300"/>
        <v>288.2</v>
      </c>
      <c r="CQ178" s="102">
        <f t="shared" si="300"/>
        <v>718.2</v>
      </c>
      <c r="CR178" s="102">
        <f t="shared" si="300"/>
        <v>718.2</v>
      </c>
      <c r="CS178" s="102">
        <f t="shared" si="300"/>
        <v>100.79999999999998</v>
      </c>
      <c r="CT178" s="102">
        <f t="shared" si="300"/>
        <v>88.199999999999989</v>
      </c>
      <c r="CU178" s="102">
        <f t="shared" si="300"/>
        <v>238.2</v>
      </c>
      <c r="CV178" s="102">
        <f t="shared" si="300"/>
        <v>718.2</v>
      </c>
      <c r="CW178" s="102">
        <f t="shared" si="300"/>
        <v>88.199999999999989</v>
      </c>
      <c r="CX178" s="102">
        <f t="shared" si="300"/>
        <v>100.79999999999998</v>
      </c>
      <c r="CY178" s="102">
        <f t="shared" si="300"/>
        <v>88.199999999999989</v>
      </c>
      <c r="CZ178" s="102">
        <f t="shared" si="300"/>
        <v>188.2</v>
      </c>
      <c r="DA178" s="103">
        <f t="shared" ref="DA178:DA183" si="302">SUM(CO178:CZ178)</f>
        <v>3423.5999999999995</v>
      </c>
      <c r="DB178" s="102">
        <f t="shared" si="300"/>
        <v>88.199999999999989</v>
      </c>
      <c r="DC178" s="102">
        <f t="shared" si="300"/>
        <v>188.2</v>
      </c>
      <c r="DD178" s="102">
        <f t="shared" si="300"/>
        <v>718.2</v>
      </c>
      <c r="DE178" s="102">
        <f t="shared" si="300"/>
        <v>88.199999999999989</v>
      </c>
      <c r="DF178" s="102">
        <f t="shared" si="300"/>
        <v>100.79999999999998</v>
      </c>
      <c r="DG178" s="102">
        <f t="shared" si="300"/>
        <v>88.199999999999989</v>
      </c>
      <c r="DH178" s="102">
        <f t="shared" si="300"/>
        <v>188.2</v>
      </c>
      <c r="DI178" s="102">
        <f t="shared" si="300"/>
        <v>88.199999999999989</v>
      </c>
      <c r="DJ178" s="102">
        <f t="shared" si="300"/>
        <v>88.199999999999989</v>
      </c>
      <c r="DK178" s="102">
        <f t="shared" si="300"/>
        <v>200.79999999999998</v>
      </c>
      <c r="DL178" s="102">
        <f t="shared" si="300"/>
        <v>88.199999999999989</v>
      </c>
      <c r="DM178" s="102">
        <f t="shared" si="300"/>
        <v>88.199999999999989</v>
      </c>
      <c r="DN178" s="103">
        <f t="shared" ref="DN178:DN183" si="303">SUM(DB178:DM178)</f>
        <v>2013.6000000000001</v>
      </c>
      <c r="DR178" s="27"/>
      <c r="DS178" s="104">
        <f t="shared" si="273"/>
        <v>6513</v>
      </c>
      <c r="DT178" s="104"/>
      <c r="DU178" s="104">
        <f t="shared" si="274"/>
        <v>9203</v>
      </c>
      <c r="DV178" s="28">
        <f t="shared" si="275"/>
        <v>141.3020113618916</v>
      </c>
      <c r="DW178" s="104">
        <f t="shared" si="276"/>
        <v>4752.1999999999989</v>
      </c>
      <c r="DX178" s="28">
        <f t="shared" si="277"/>
        <v>51.637509507769195</v>
      </c>
      <c r="DY178" s="105">
        <f t="shared" si="278"/>
        <v>5110.75</v>
      </c>
      <c r="DZ178" s="28">
        <f t="shared" si="279"/>
        <v>107.54492656032997</v>
      </c>
      <c r="EA178" s="105">
        <f t="shared" si="280"/>
        <v>4403.5999999999995</v>
      </c>
      <c r="EB178" s="28">
        <f t="shared" si="281"/>
        <v>86.16347894144694</v>
      </c>
      <c r="EC178" s="105">
        <f t="shared" ref="EC178:EC196" si="304">SUM(CO178:CZ178)</f>
        <v>3423.5999999999995</v>
      </c>
      <c r="ED178" s="28">
        <f t="shared" si="282"/>
        <v>77.745480970115352</v>
      </c>
      <c r="EE178" s="105">
        <f>SUM(DB178:DM178)</f>
        <v>2013.6000000000001</v>
      </c>
      <c r="EF178" s="28">
        <f t="shared" si="283"/>
        <v>58.815282159130753</v>
      </c>
      <c r="EG178" s="27"/>
      <c r="EH178" s="106">
        <f t="shared" si="284"/>
        <v>6.5129999999999999</v>
      </c>
      <c r="EI178" s="106">
        <f t="shared" si="285"/>
        <v>9.2029999999999994</v>
      </c>
      <c r="EJ178" s="106">
        <f t="shared" ref="EJ178:EJ184" si="305">+SUM(BB178:BE178)/$ER$175</f>
        <v>1.6060000000000001</v>
      </c>
      <c r="EK178" s="106">
        <f t="shared" si="287"/>
        <v>3.1462000000000003</v>
      </c>
      <c r="EL178" s="106">
        <f t="shared" si="288"/>
        <v>4.7521999999999993</v>
      </c>
      <c r="EM178" s="106">
        <f t="shared" si="289"/>
        <v>5.1107500000000003</v>
      </c>
      <c r="EN178" s="106">
        <f t="shared" si="290"/>
        <v>4.4035999999999991</v>
      </c>
      <c r="EO178" s="106">
        <f t="shared" si="291"/>
        <v>3.4235999999999995</v>
      </c>
      <c r="EP178" s="106">
        <f t="shared" si="292"/>
        <v>2.0136000000000003</v>
      </c>
      <c r="EQ178" s="106"/>
      <c r="ER178" s="52">
        <f t="shared" ref="ER178:ER184" si="306">+EJ178/4</f>
        <v>0.40150000000000002</v>
      </c>
      <c r="ES178" s="107">
        <f t="shared" ref="ES178:ES189" si="307">+EK178/8</f>
        <v>0.39327500000000004</v>
      </c>
      <c r="ET178" s="83">
        <f t="shared" ref="ET178:ET189" si="308">+ES178/ER178-1</f>
        <v>-2.0485678704856736E-2</v>
      </c>
    </row>
    <row r="179" spans="1:150" hidden="1" outlineLevel="1">
      <c r="A179" t="s">
        <v>116</v>
      </c>
      <c r="AA179" s="96">
        <f t="shared" si="293"/>
        <v>0</v>
      </c>
      <c r="AB179" s="96">
        <v>0</v>
      </c>
      <c r="AC179" s="96">
        <v>16</v>
      </c>
      <c r="AD179" s="96">
        <v>0</v>
      </c>
      <c r="AE179" s="96">
        <v>0</v>
      </c>
      <c r="AF179" s="96">
        <v>226</v>
      </c>
      <c r="AG179" s="96">
        <v>72</v>
      </c>
      <c r="AH179" s="96">
        <v>134</v>
      </c>
      <c r="AI179" s="96">
        <v>0</v>
      </c>
      <c r="AJ179" s="96">
        <v>198</v>
      </c>
      <c r="AK179" s="96">
        <v>0</v>
      </c>
      <c r="AL179" s="96">
        <v>0</v>
      </c>
      <c r="AM179" s="96">
        <v>0</v>
      </c>
      <c r="AN179" s="96">
        <f t="shared" si="294"/>
        <v>646</v>
      </c>
      <c r="AO179" s="96">
        <v>1311</v>
      </c>
      <c r="AP179" s="96">
        <v>92</v>
      </c>
      <c r="AR179">
        <v>12</v>
      </c>
      <c r="AS179">
        <v>223</v>
      </c>
      <c r="AT179" s="97">
        <v>16</v>
      </c>
      <c r="AU179" s="96">
        <v>84</v>
      </c>
      <c r="AV179" s="96">
        <v>0</v>
      </c>
      <c r="AW179" s="110">
        <v>232</v>
      </c>
      <c r="AX179" s="110"/>
      <c r="AY179" s="98">
        <v>60</v>
      </c>
      <c r="AZ179" s="99">
        <v>74</v>
      </c>
      <c r="BA179" s="99">
        <f t="shared" si="295"/>
        <v>2104</v>
      </c>
      <c r="BB179" s="100">
        <v>0</v>
      </c>
      <c r="BC179" s="101">
        <v>0</v>
      </c>
      <c r="BD179" s="100">
        <v>0</v>
      </c>
      <c r="BE179" s="100"/>
      <c r="BF179" s="100">
        <v>383</v>
      </c>
      <c r="BG179" s="100">
        <v>121</v>
      </c>
      <c r="BH179" s="102">
        <f t="shared" ref="BH179:BM179" si="309">BH72</f>
        <v>21.6</v>
      </c>
      <c r="BI179" s="102">
        <f t="shared" si="309"/>
        <v>21.6</v>
      </c>
      <c r="BJ179" s="102">
        <f t="shared" si="309"/>
        <v>32.4</v>
      </c>
      <c r="BK179" s="102">
        <f t="shared" si="309"/>
        <v>21.6</v>
      </c>
      <c r="BL179" s="102">
        <f t="shared" si="309"/>
        <v>32.4</v>
      </c>
      <c r="BM179" s="102">
        <f t="shared" si="309"/>
        <v>21.6</v>
      </c>
      <c r="BN179" s="103">
        <f t="shared" si="297"/>
        <v>655.20000000000005</v>
      </c>
      <c r="BO179" s="102">
        <f t="shared" ref="BO179:BZ179" si="310">BO72</f>
        <v>59.4</v>
      </c>
      <c r="BP179" s="102">
        <f t="shared" si="310"/>
        <v>21.6</v>
      </c>
      <c r="BQ179" s="102">
        <f t="shared" si="310"/>
        <v>59.4</v>
      </c>
      <c r="BR179" s="102">
        <f t="shared" si="310"/>
        <v>75.599999999999994</v>
      </c>
      <c r="BS179" s="102">
        <f t="shared" si="310"/>
        <v>21.6</v>
      </c>
      <c r="BT179" s="102">
        <f t="shared" si="310"/>
        <v>21.6</v>
      </c>
      <c r="BU179" s="102">
        <f t="shared" si="310"/>
        <v>21.6</v>
      </c>
      <c r="BV179" s="102">
        <f t="shared" si="310"/>
        <v>21.6</v>
      </c>
      <c r="BW179" s="102">
        <f t="shared" si="310"/>
        <v>59.4</v>
      </c>
      <c r="BX179" s="102">
        <f t="shared" si="310"/>
        <v>21.6</v>
      </c>
      <c r="BY179" s="102">
        <f t="shared" si="310"/>
        <v>59.4</v>
      </c>
      <c r="BZ179" s="102">
        <f t="shared" si="310"/>
        <v>21.6</v>
      </c>
      <c r="CA179" s="103">
        <f t="shared" si="299"/>
        <v>464.40000000000003</v>
      </c>
      <c r="CB179" s="102">
        <f t="shared" ref="CB179:DM179" si="311">CB72</f>
        <v>59.4</v>
      </c>
      <c r="CC179" s="102">
        <f t="shared" si="311"/>
        <v>21.6</v>
      </c>
      <c r="CD179" s="102">
        <f t="shared" si="311"/>
        <v>59.4</v>
      </c>
      <c r="CE179" s="102">
        <f t="shared" si="311"/>
        <v>75.599999999999994</v>
      </c>
      <c r="CF179" s="102">
        <f t="shared" si="311"/>
        <v>21.6</v>
      </c>
      <c r="CG179" s="102">
        <f t="shared" si="311"/>
        <v>21.6</v>
      </c>
      <c r="CH179" s="102">
        <f t="shared" si="311"/>
        <v>21.6</v>
      </c>
      <c r="CI179" s="102">
        <f t="shared" si="311"/>
        <v>21.6</v>
      </c>
      <c r="CJ179" s="102">
        <f t="shared" si="311"/>
        <v>59.4</v>
      </c>
      <c r="CK179" s="102">
        <f t="shared" si="311"/>
        <v>21.6</v>
      </c>
      <c r="CL179" s="102">
        <f t="shared" si="311"/>
        <v>59.4</v>
      </c>
      <c r="CM179" s="102">
        <f t="shared" si="311"/>
        <v>21.6</v>
      </c>
      <c r="CN179" s="103">
        <f t="shared" si="301"/>
        <v>464.40000000000003</v>
      </c>
      <c r="CO179" s="102">
        <f t="shared" si="311"/>
        <v>59.4</v>
      </c>
      <c r="CP179" s="102">
        <f t="shared" si="311"/>
        <v>21.6</v>
      </c>
      <c r="CQ179" s="102">
        <f t="shared" si="311"/>
        <v>59.4</v>
      </c>
      <c r="CR179" s="102">
        <f t="shared" si="311"/>
        <v>75.599999999999994</v>
      </c>
      <c r="CS179" s="102">
        <f t="shared" si="311"/>
        <v>21.6</v>
      </c>
      <c r="CT179" s="102">
        <f t="shared" si="311"/>
        <v>21.6</v>
      </c>
      <c r="CU179" s="102">
        <f t="shared" si="311"/>
        <v>21.6</v>
      </c>
      <c r="CV179" s="102">
        <f t="shared" si="311"/>
        <v>21.6</v>
      </c>
      <c r="CW179" s="102">
        <f t="shared" si="311"/>
        <v>59.4</v>
      </c>
      <c r="CX179" s="102">
        <f t="shared" si="311"/>
        <v>21.6</v>
      </c>
      <c r="CY179" s="102">
        <f t="shared" si="311"/>
        <v>59.4</v>
      </c>
      <c r="CZ179" s="102">
        <f t="shared" si="311"/>
        <v>21.6</v>
      </c>
      <c r="DA179" s="103">
        <f t="shared" si="302"/>
        <v>464.40000000000003</v>
      </c>
      <c r="DB179" s="102">
        <f t="shared" si="311"/>
        <v>59.4</v>
      </c>
      <c r="DC179" s="102">
        <f t="shared" si="311"/>
        <v>21.6</v>
      </c>
      <c r="DD179" s="102">
        <f t="shared" si="311"/>
        <v>59.4</v>
      </c>
      <c r="DE179" s="102">
        <f t="shared" si="311"/>
        <v>75.599999999999994</v>
      </c>
      <c r="DF179" s="102">
        <f t="shared" si="311"/>
        <v>21.6</v>
      </c>
      <c r="DG179" s="102">
        <f t="shared" si="311"/>
        <v>21.6</v>
      </c>
      <c r="DH179" s="102">
        <f t="shared" si="311"/>
        <v>21.6</v>
      </c>
      <c r="DI179" s="102">
        <f t="shared" si="311"/>
        <v>21.6</v>
      </c>
      <c r="DJ179" s="102">
        <f t="shared" si="311"/>
        <v>59.4</v>
      </c>
      <c r="DK179" s="102">
        <f t="shared" si="311"/>
        <v>21.6</v>
      </c>
      <c r="DL179" s="102">
        <f t="shared" si="311"/>
        <v>59.4</v>
      </c>
      <c r="DM179" s="102">
        <f t="shared" si="311"/>
        <v>21.6</v>
      </c>
      <c r="DN179" s="103">
        <f t="shared" si="303"/>
        <v>464.40000000000003</v>
      </c>
      <c r="DR179" s="27"/>
      <c r="DS179" s="104">
        <f t="shared" si="273"/>
        <v>646</v>
      </c>
      <c r="DT179" s="104"/>
      <c r="DU179" s="104">
        <f t="shared" si="274"/>
        <v>2104</v>
      </c>
      <c r="DV179" s="28">
        <f t="shared" si="275"/>
        <v>325.69659442724458</v>
      </c>
      <c r="DW179" s="104">
        <f t="shared" si="276"/>
        <v>655.20000000000005</v>
      </c>
      <c r="DX179" s="28">
        <f t="shared" si="277"/>
        <v>31.14068441064639</v>
      </c>
      <c r="DY179" s="105">
        <f t="shared" si="278"/>
        <v>464.40000000000003</v>
      </c>
      <c r="DZ179" s="28">
        <f t="shared" si="279"/>
        <v>70.879120879120876</v>
      </c>
      <c r="EA179" s="105">
        <f t="shared" si="280"/>
        <v>464.40000000000003</v>
      </c>
      <c r="EB179" s="28">
        <f t="shared" si="281"/>
        <v>100</v>
      </c>
      <c r="EC179" s="105">
        <f t="shared" si="304"/>
        <v>464.40000000000003</v>
      </c>
      <c r="ED179" s="28">
        <f t="shared" si="282"/>
        <v>100</v>
      </c>
      <c r="EE179" s="105">
        <f t="shared" ref="EE179:EE198" si="312">SUM(DB179:DM179)</f>
        <v>464.40000000000003</v>
      </c>
      <c r="EF179" s="28">
        <f t="shared" si="283"/>
        <v>100</v>
      </c>
      <c r="EG179" s="27"/>
      <c r="EH179" s="106">
        <f t="shared" si="284"/>
        <v>0.64600000000000002</v>
      </c>
      <c r="EI179" s="106">
        <f t="shared" si="285"/>
        <v>2.1040000000000001</v>
      </c>
      <c r="EJ179" s="106">
        <f t="shared" si="305"/>
        <v>0</v>
      </c>
      <c r="EK179" s="106">
        <f t="shared" si="287"/>
        <v>0.6552</v>
      </c>
      <c r="EL179" s="106">
        <f t="shared" si="288"/>
        <v>0.6552</v>
      </c>
      <c r="EM179" s="106">
        <f t="shared" si="289"/>
        <v>0.46440000000000003</v>
      </c>
      <c r="EN179" s="106">
        <f t="shared" si="290"/>
        <v>0.46440000000000003</v>
      </c>
      <c r="EO179" s="106">
        <f t="shared" si="291"/>
        <v>0.46440000000000003</v>
      </c>
      <c r="EP179" s="106">
        <f t="shared" si="292"/>
        <v>0.46440000000000003</v>
      </c>
      <c r="EQ179" s="106"/>
      <c r="ER179" s="52">
        <f t="shared" si="306"/>
        <v>0</v>
      </c>
      <c r="ES179" s="107">
        <f t="shared" si="307"/>
        <v>8.1900000000000001E-2</v>
      </c>
      <c r="ET179" s="83" t="e">
        <f t="shared" si="308"/>
        <v>#DIV/0!</v>
      </c>
    </row>
    <row r="180" spans="1:150" hidden="1" outlineLevel="1">
      <c r="A180" t="s">
        <v>117</v>
      </c>
      <c r="AA180" s="96">
        <f t="shared" si="293"/>
        <v>0</v>
      </c>
      <c r="AB180" s="110">
        <v>416</v>
      </c>
      <c r="AC180" s="110">
        <v>504</v>
      </c>
      <c r="AD180" s="110">
        <v>807</v>
      </c>
      <c r="AE180" s="110">
        <v>690</v>
      </c>
      <c r="AF180" s="110">
        <v>891</v>
      </c>
      <c r="AG180" s="110">
        <v>581</v>
      </c>
      <c r="AH180" s="110">
        <v>450</v>
      </c>
      <c r="AI180" s="110">
        <v>647</v>
      </c>
      <c r="AJ180" s="110">
        <v>517</v>
      </c>
      <c r="AK180" s="110">
        <v>550</v>
      </c>
      <c r="AL180" s="110">
        <v>520</v>
      </c>
      <c r="AM180" s="110">
        <v>601</v>
      </c>
      <c r="AN180" s="96">
        <f t="shared" si="294"/>
        <v>7174</v>
      </c>
      <c r="AO180" s="96">
        <v>446</v>
      </c>
      <c r="AP180" s="96">
        <v>323</v>
      </c>
      <c r="AQ180">
        <f>587</f>
        <v>587</v>
      </c>
      <c r="AR180">
        <v>519</v>
      </c>
      <c r="AS180">
        <v>827</v>
      </c>
      <c r="AT180" s="97">
        <f>1084+48</f>
        <v>1132</v>
      </c>
      <c r="AU180" s="96">
        <v>979</v>
      </c>
      <c r="AV180" s="96">
        <v>1435</v>
      </c>
      <c r="AW180" s="110">
        <v>1180</v>
      </c>
      <c r="AX180" s="110">
        <v>981</v>
      </c>
      <c r="AY180" s="98">
        <v>1064</v>
      </c>
      <c r="AZ180" s="99">
        <v>1144</v>
      </c>
      <c r="BA180" s="99">
        <f t="shared" si="295"/>
        <v>10617</v>
      </c>
      <c r="BB180" s="100">
        <v>1032</v>
      </c>
      <c r="BC180" s="101">
        <v>657</v>
      </c>
      <c r="BD180" s="100">
        <v>913</v>
      </c>
      <c r="BE180" s="100">
        <v>1114</v>
      </c>
      <c r="BF180" s="100">
        <v>1169</v>
      </c>
      <c r="BG180" s="100">
        <v>1352</v>
      </c>
      <c r="BH180" s="102">
        <f t="shared" ref="BH180:BM180" si="313">BH42</f>
        <v>1267.1999999999998</v>
      </c>
      <c r="BI180" s="102">
        <f t="shared" si="313"/>
        <v>1267.1999999999998</v>
      </c>
      <c r="BJ180" s="102">
        <f t="shared" si="313"/>
        <v>1267.1999999999998</v>
      </c>
      <c r="BK180" s="102">
        <f t="shared" si="313"/>
        <v>1267.1999999999998</v>
      </c>
      <c r="BL180" s="102">
        <f t="shared" si="313"/>
        <v>1267.1999999999998</v>
      </c>
      <c r="BM180" s="102">
        <f t="shared" si="313"/>
        <v>1267.1999999999998</v>
      </c>
      <c r="BN180" s="103">
        <f t="shared" si="297"/>
        <v>13840.2</v>
      </c>
      <c r="BO180" s="102">
        <f t="shared" ref="BO180:BZ180" si="314">BO42</f>
        <v>1267.1999999999998</v>
      </c>
      <c r="BP180" s="102">
        <f t="shared" si="314"/>
        <v>1267.1999999999998</v>
      </c>
      <c r="BQ180" s="102">
        <f t="shared" si="314"/>
        <v>1267.1999999999998</v>
      </c>
      <c r="BR180" s="102">
        <f t="shared" si="314"/>
        <v>1267.1999999999998</v>
      </c>
      <c r="BS180" s="102">
        <f t="shared" si="314"/>
        <v>1267.1999999999998</v>
      </c>
      <c r="BT180" s="102">
        <f t="shared" si="314"/>
        <v>1267.1999999999998</v>
      </c>
      <c r="BU180" s="102">
        <f t="shared" si="314"/>
        <v>1372.8</v>
      </c>
      <c r="BV180" s="102">
        <f t="shared" si="314"/>
        <v>1372.8</v>
      </c>
      <c r="BW180" s="102">
        <f t="shared" si="314"/>
        <v>1372.8</v>
      </c>
      <c r="BX180" s="102">
        <f t="shared" si="314"/>
        <v>1372.8</v>
      </c>
      <c r="BY180" s="102">
        <f t="shared" si="314"/>
        <v>1372.8</v>
      </c>
      <c r="BZ180" s="102">
        <f t="shared" si="314"/>
        <v>1372.8</v>
      </c>
      <c r="CA180" s="103">
        <f t="shared" si="299"/>
        <v>15839.999999999995</v>
      </c>
      <c r="CB180" s="102">
        <f t="shared" ref="CB180:DM180" si="315">CB42</f>
        <v>1372.8</v>
      </c>
      <c r="CC180" s="102">
        <f t="shared" si="315"/>
        <v>1372.8</v>
      </c>
      <c r="CD180" s="102">
        <f t="shared" si="315"/>
        <v>1372.8</v>
      </c>
      <c r="CE180" s="102">
        <f t="shared" si="315"/>
        <v>1372.8</v>
      </c>
      <c r="CF180" s="102">
        <f t="shared" si="315"/>
        <v>1478.3999999999999</v>
      </c>
      <c r="CG180" s="102">
        <f t="shared" si="315"/>
        <v>1478.3999999999999</v>
      </c>
      <c r="CH180" s="102">
        <f t="shared" si="315"/>
        <v>1478.3999999999999</v>
      </c>
      <c r="CI180" s="102">
        <f t="shared" si="315"/>
        <v>1478.3999999999999</v>
      </c>
      <c r="CJ180" s="102">
        <f t="shared" si="315"/>
        <v>1478.3999999999999</v>
      </c>
      <c r="CK180" s="102">
        <f t="shared" si="315"/>
        <v>1478.3999999999999</v>
      </c>
      <c r="CL180" s="102">
        <f t="shared" si="315"/>
        <v>1478.3999999999999</v>
      </c>
      <c r="CM180" s="102">
        <f t="shared" si="315"/>
        <v>1478.3999999999999</v>
      </c>
      <c r="CN180" s="103">
        <f t="shared" si="301"/>
        <v>17318.399999999998</v>
      </c>
      <c r="CO180" s="102">
        <f t="shared" si="315"/>
        <v>1267.1999999999998</v>
      </c>
      <c r="CP180" s="102">
        <f t="shared" si="315"/>
        <v>1267.1999999999998</v>
      </c>
      <c r="CQ180" s="102">
        <f t="shared" si="315"/>
        <v>1267.1999999999998</v>
      </c>
      <c r="CR180" s="102">
        <f t="shared" si="315"/>
        <v>633.59999999999991</v>
      </c>
      <c r="CS180" s="102">
        <f t="shared" si="315"/>
        <v>633.59999999999991</v>
      </c>
      <c r="CT180" s="102">
        <f t="shared" si="315"/>
        <v>633.59999999999991</v>
      </c>
      <c r="CU180" s="102">
        <f t="shared" si="315"/>
        <v>316.79999999999995</v>
      </c>
      <c r="CV180" s="102">
        <f t="shared" si="315"/>
        <v>316.79999999999995</v>
      </c>
      <c r="CW180" s="102">
        <f t="shared" si="315"/>
        <v>316.79999999999995</v>
      </c>
      <c r="CX180" s="102">
        <f t="shared" si="315"/>
        <v>316.79999999999995</v>
      </c>
      <c r="CY180" s="102">
        <f t="shared" si="315"/>
        <v>316.79999999999995</v>
      </c>
      <c r="CZ180" s="102">
        <f t="shared" si="315"/>
        <v>316.79999999999995</v>
      </c>
      <c r="DA180" s="103">
        <f t="shared" si="302"/>
        <v>7603.2000000000007</v>
      </c>
      <c r="DB180" s="102">
        <f t="shared" si="315"/>
        <v>105.6</v>
      </c>
      <c r="DC180" s="102">
        <f t="shared" si="315"/>
        <v>105.6</v>
      </c>
      <c r="DD180" s="102">
        <f t="shared" si="315"/>
        <v>105.6</v>
      </c>
      <c r="DE180" s="102">
        <f t="shared" si="315"/>
        <v>105.6</v>
      </c>
      <c r="DF180" s="102">
        <f t="shared" si="315"/>
        <v>105.6</v>
      </c>
      <c r="DG180" s="102">
        <f t="shared" si="315"/>
        <v>105.6</v>
      </c>
      <c r="DH180" s="102">
        <f t="shared" si="315"/>
        <v>0</v>
      </c>
      <c r="DI180" s="102">
        <f t="shared" si="315"/>
        <v>0</v>
      </c>
      <c r="DJ180" s="102">
        <f t="shared" si="315"/>
        <v>0</v>
      </c>
      <c r="DK180" s="102">
        <f t="shared" si="315"/>
        <v>0</v>
      </c>
      <c r="DL180" s="102">
        <f t="shared" si="315"/>
        <v>0</v>
      </c>
      <c r="DM180" s="102">
        <f t="shared" si="315"/>
        <v>0</v>
      </c>
      <c r="DN180" s="103">
        <f t="shared" si="303"/>
        <v>633.6</v>
      </c>
      <c r="DR180" s="27"/>
      <c r="DS180" s="104">
        <f t="shared" si="273"/>
        <v>7174</v>
      </c>
      <c r="DT180" s="104"/>
      <c r="DU180" s="104">
        <f t="shared" si="274"/>
        <v>10617</v>
      </c>
      <c r="DV180" s="28">
        <f t="shared" si="275"/>
        <v>147.99275160301087</v>
      </c>
      <c r="DW180" s="104">
        <f t="shared" si="276"/>
        <v>13840.2</v>
      </c>
      <c r="DX180" s="28">
        <f t="shared" si="277"/>
        <v>130.35885843458607</v>
      </c>
      <c r="DY180" s="105">
        <f t="shared" si="278"/>
        <v>15839.999999999995</v>
      </c>
      <c r="DZ180" s="28">
        <f t="shared" si="279"/>
        <v>114.44921316165946</v>
      </c>
      <c r="EA180" s="105">
        <f t="shared" si="280"/>
        <v>17318.399999999998</v>
      </c>
      <c r="EB180" s="28">
        <f t="shared" si="281"/>
        <v>109.33333333333334</v>
      </c>
      <c r="EC180" s="105">
        <f t="shared" si="304"/>
        <v>7603.2000000000007</v>
      </c>
      <c r="ED180" s="28">
        <f t="shared" si="282"/>
        <v>43.902439024390254</v>
      </c>
      <c r="EE180" s="105">
        <f t="shared" si="312"/>
        <v>633.6</v>
      </c>
      <c r="EF180" s="28">
        <f t="shared" si="283"/>
        <v>8.3333333333333321</v>
      </c>
      <c r="EG180" s="27"/>
      <c r="EH180" s="106">
        <f t="shared" si="284"/>
        <v>7.1740000000000004</v>
      </c>
      <c r="EI180" s="106">
        <f t="shared" si="285"/>
        <v>10.617000000000001</v>
      </c>
      <c r="EJ180" s="106">
        <f t="shared" si="305"/>
        <v>3.7160000000000002</v>
      </c>
      <c r="EK180" s="106">
        <f t="shared" si="287"/>
        <v>10.1242</v>
      </c>
      <c r="EL180" s="106">
        <f t="shared" si="288"/>
        <v>13.840200000000001</v>
      </c>
      <c r="EM180" s="106">
        <f t="shared" si="289"/>
        <v>15.839999999999995</v>
      </c>
      <c r="EN180" s="106">
        <f t="shared" si="290"/>
        <v>17.318399999999997</v>
      </c>
      <c r="EO180" s="106">
        <f t="shared" si="291"/>
        <v>7.6032000000000011</v>
      </c>
      <c r="EP180" s="106">
        <f t="shared" si="292"/>
        <v>0.63360000000000005</v>
      </c>
      <c r="EQ180" s="106"/>
      <c r="ER180" s="52">
        <f t="shared" si="306"/>
        <v>0.92900000000000005</v>
      </c>
      <c r="ES180" s="107">
        <f t="shared" si="307"/>
        <v>1.265525</v>
      </c>
      <c r="ET180" s="108">
        <f t="shared" si="308"/>
        <v>0.36224434876210965</v>
      </c>
    </row>
    <row r="181" spans="1:150" hidden="1" outlineLevel="1">
      <c r="A181" t="s">
        <v>118</v>
      </c>
      <c r="AA181" s="96">
        <f t="shared" si="293"/>
        <v>0</v>
      </c>
      <c r="AB181" s="110">
        <v>862</v>
      </c>
      <c r="AC181" s="110">
        <v>694</v>
      </c>
      <c r="AD181" s="110">
        <v>477</v>
      </c>
      <c r="AE181" s="110">
        <v>1070</v>
      </c>
      <c r="AF181" s="110">
        <v>884</v>
      </c>
      <c r="AG181" s="110">
        <v>579</v>
      </c>
      <c r="AH181" s="110">
        <v>877</v>
      </c>
      <c r="AI181" s="110">
        <v>402</v>
      </c>
      <c r="AJ181" s="110">
        <v>161</v>
      </c>
      <c r="AK181" s="110">
        <v>200</v>
      </c>
      <c r="AL181" s="110">
        <v>608</v>
      </c>
      <c r="AM181" s="110">
        <v>60</v>
      </c>
      <c r="AN181" s="96">
        <f t="shared" si="294"/>
        <v>6874</v>
      </c>
      <c r="AO181" s="96">
        <v>180</v>
      </c>
      <c r="AP181" s="96">
        <v>1102</v>
      </c>
      <c r="AQ181">
        <f>602-90-76</f>
        <v>436</v>
      </c>
      <c r="AR181">
        <v>872</v>
      </c>
      <c r="AS181">
        <f>740</f>
        <v>740</v>
      </c>
      <c r="AT181" s="97">
        <v>98</v>
      </c>
      <c r="AU181" s="96">
        <v>56</v>
      </c>
      <c r="AV181" s="96">
        <v>185</v>
      </c>
      <c r="AW181" s="110">
        <v>60</v>
      </c>
      <c r="AX181" s="110">
        <v>612</v>
      </c>
      <c r="AY181" s="98">
        <v>74</v>
      </c>
      <c r="AZ181" s="99">
        <v>224</v>
      </c>
      <c r="BA181" s="99">
        <f t="shared" si="295"/>
        <v>4639</v>
      </c>
      <c r="BB181" s="100">
        <v>229</v>
      </c>
      <c r="BC181" s="101">
        <v>30</v>
      </c>
      <c r="BD181" s="100">
        <v>215</v>
      </c>
      <c r="BE181" s="100">
        <v>300</v>
      </c>
      <c r="BF181" s="100">
        <v>332</v>
      </c>
      <c r="BG181" s="100">
        <v>199</v>
      </c>
      <c r="BH181" s="102">
        <f t="shared" ref="BH181:BM181" si="316">BH56</f>
        <v>354.96000000000004</v>
      </c>
      <c r="BI181" s="102">
        <f t="shared" si="316"/>
        <v>354.96000000000004</v>
      </c>
      <c r="BJ181" s="102">
        <f t="shared" si="316"/>
        <v>354.96000000000004</v>
      </c>
      <c r="BK181" s="102">
        <f t="shared" si="316"/>
        <v>354.96000000000004</v>
      </c>
      <c r="BL181" s="102">
        <f t="shared" si="316"/>
        <v>354.96000000000004</v>
      </c>
      <c r="BM181" s="102">
        <f t="shared" si="316"/>
        <v>354.96000000000004</v>
      </c>
      <c r="BN181" s="103">
        <f t="shared" si="297"/>
        <v>3434.76</v>
      </c>
      <c r="BO181" s="102">
        <f>BO56</f>
        <v>347.4</v>
      </c>
      <c r="BP181" s="102">
        <f>BP56</f>
        <v>347.4</v>
      </c>
      <c r="BQ181" s="102">
        <f t="shared" ref="BQ181:BZ181" si="317">BQ49+BQ55</f>
        <v>347.4</v>
      </c>
      <c r="BR181" s="102">
        <f t="shared" si="317"/>
        <v>347.4</v>
      </c>
      <c r="BS181" s="102">
        <f t="shared" si="317"/>
        <v>347.4</v>
      </c>
      <c r="BT181" s="102">
        <f t="shared" si="317"/>
        <v>347.4</v>
      </c>
      <c r="BU181" s="102">
        <f t="shared" si="317"/>
        <v>372.6</v>
      </c>
      <c r="BV181" s="102">
        <f t="shared" si="317"/>
        <v>372.6</v>
      </c>
      <c r="BW181" s="102">
        <f t="shared" si="317"/>
        <v>372.6</v>
      </c>
      <c r="BX181" s="102">
        <f t="shared" si="317"/>
        <v>372.6</v>
      </c>
      <c r="BY181" s="102">
        <f t="shared" si="317"/>
        <v>372.6</v>
      </c>
      <c r="BZ181" s="102">
        <f t="shared" si="317"/>
        <v>372.6</v>
      </c>
      <c r="CA181" s="103">
        <f t="shared" si="299"/>
        <v>4320</v>
      </c>
      <c r="CB181" s="102">
        <f t="shared" ref="CB181:DM181" si="318">CB49+CB55</f>
        <v>372.6</v>
      </c>
      <c r="CC181" s="102">
        <f t="shared" si="318"/>
        <v>372.6</v>
      </c>
      <c r="CD181" s="102">
        <f t="shared" si="318"/>
        <v>372.6</v>
      </c>
      <c r="CE181" s="102">
        <f t="shared" si="318"/>
        <v>372.6</v>
      </c>
      <c r="CF181" s="102">
        <f t="shared" si="318"/>
        <v>372.6</v>
      </c>
      <c r="CG181" s="102">
        <f t="shared" si="318"/>
        <v>372.6</v>
      </c>
      <c r="CH181" s="102">
        <f t="shared" si="318"/>
        <v>372.6</v>
      </c>
      <c r="CI181" s="102">
        <f t="shared" si="318"/>
        <v>372.6</v>
      </c>
      <c r="CJ181" s="102">
        <f t="shared" si="318"/>
        <v>372.6</v>
      </c>
      <c r="CK181" s="102">
        <f t="shared" si="318"/>
        <v>372.6</v>
      </c>
      <c r="CL181" s="102">
        <f t="shared" si="318"/>
        <v>372.6</v>
      </c>
      <c r="CM181" s="102">
        <f t="shared" si="318"/>
        <v>372.6</v>
      </c>
      <c r="CN181" s="103">
        <f t="shared" si="301"/>
        <v>4471.2</v>
      </c>
      <c r="CO181" s="102">
        <f t="shared" si="318"/>
        <v>372.6</v>
      </c>
      <c r="CP181" s="102">
        <f t="shared" si="318"/>
        <v>372.6</v>
      </c>
      <c r="CQ181" s="102">
        <f t="shared" si="318"/>
        <v>372.6</v>
      </c>
      <c r="CR181" s="102">
        <f t="shared" si="318"/>
        <v>149.4</v>
      </c>
      <c r="CS181" s="102">
        <f t="shared" si="318"/>
        <v>149.4</v>
      </c>
      <c r="CT181" s="102">
        <f t="shared" si="318"/>
        <v>149.4</v>
      </c>
      <c r="CU181" s="102">
        <f t="shared" si="318"/>
        <v>73.8</v>
      </c>
      <c r="CV181" s="102">
        <f t="shared" si="318"/>
        <v>73.8</v>
      </c>
      <c r="CW181" s="102">
        <f t="shared" si="318"/>
        <v>73.8</v>
      </c>
      <c r="CX181" s="102">
        <f t="shared" si="318"/>
        <v>73.8</v>
      </c>
      <c r="CY181" s="102">
        <f t="shared" si="318"/>
        <v>73.8</v>
      </c>
      <c r="CZ181" s="102">
        <f t="shared" si="318"/>
        <v>73.8</v>
      </c>
      <c r="DA181" s="103">
        <f t="shared" si="302"/>
        <v>2008.8000000000002</v>
      </c>
      <c r="DB181" s="102">
        <f t="shared" si="318"/>
        <v>196.20000000000002</v>
      </c>
      <c r="DC181" s="102">
        <f t="shared" si="318"/>
        <v>196.20000000000002</v>
      </c>
      <c r="DD181" s="102">
        <f t="shared" si="318"/>
        <v>171</v>
      </c>
      <c r="DE181" s="102">
        <f t="shared" si="318"/>
        <v>171</v>
      </c>
      <c r="DF181" s="102">
        <f t="shared" si="318"/>
        <v>171</v>
      </c>
      <c r="DG181" s="102">
        <f t="shared" si="318"/>
        <v>171</v>
      </c>
      <c r="DH181" s="102">
        <f t="shared" si="318"/>
        <v>73.8</v>
      </c>
      <c r="DI181" s="102">
        <f t="shared" si="318"/>
        <v>73.8</v>
      </c>
      <c r="DJ181" s="102">
        <f t="shared" si="318"/>
        <v>73.8</v>
      </c>
      <c r="DK181" s="102">
        <f t="shared" si="318"/>
        <v>73.8</v>
      </c>
      <c r="DL181" s="102">
        <f t="shared" si="318"/>
        <v>73.8</v>
      </c>
      <c r="DM181" s="102">
        <f t="shared" si="318"/>
        <v>73.8</v>
      </c>
      <c r="DN181" s="103">
        <f t="shared" si="303"/>
        <v>1519.1999999999998</v>
      </c>
      <c r="DR181" s="27"/>
      <c r="DS181" s="104">
        <f t="shared" si="273"/>
        <v>6874</v>
      </c>
      <c r="DT181" s="104"/>
      <c r="DU181" s="104">
        <f t="shared" si="274"/>
        <v>4639</v>
      </c>
      <c r="DV181" s="28">
        <f t="shared" si="275"/>
        <v>67.486179807972064</v>
      </c>
      <c r="DW181" s="104">
        <f t="shared" si="276"/>
        <v>3434.76</v>
      </c>
      <c r="DX181" s="28">
        <f t="shared" si="277"/>
        <v>74.040957102823896</v>
      </c>
      <c r="DY181" s="105">
        <f t="shared" si="278"/>
        <v>4320</v>
      </c>
      <c r="DZ181" s="28">
        <f t="shared" si="279"/>
        <v>125.77297977151241</v>
      </c>
      <c r="EA181" s="105">
        <f t="shared" si="280"/>
        <v>4471.2</v>
      </c>
      <c r="EB181" s="28">
        <f t="shared" si="281"/>
        <v>103.49999999999999</v>
      </c>
      <c r="EC181" s="105">
        <f t="shared" si="304"/>
        <v>2008.8000000000002</v>
      </c>
      <c r="ED181" s="28">
        <f t="shared" si="282"/>
        <v>44.927536231884062</v>
      </c>
      <c r="EE181" s="105">
        <f t="shared" si="312"/>
        <v>1519.1999999999998</v>
      </c>
      <c r="EF181" s="28">
        <f t="shared" si="283"/>
        <v>75.62724014336915</v>
      </c>
      <c r="EG181" s="27"/>
      <c r="EH181" s="106">
        <f t="shared" si="284"/>
        <v>6.8739999999999997</v>
      </c>
      <c r="EI181" s="106">
        <f t="shared" si="285"/>
        <v>4.6390000000000002</v>
      </c>
      <c r="EJ181" s="106">
        <f t="shared" si="305"/>
        <v>0.77400000000000002</v>
      </c>
      <c r="EK181" s="106">
        <f t="shared" si="287"/>
        <v>2.6607600000000002</v>
      </c>
      <c r="EL181" s="106">
        <f t="shared" si="288"/>
        <v>3.4347600000000003</v>
      </c>
      <c r="EM181" s="106">
        <f t="shared" si="289"/>
        <v>4.32</v>
      </c>
      <c r="EN181" s="106">
        <f t="shared" si="290"/>
        <v>4.4711999999999996</v>
      </c>
      <c r="EO181" s="106">
        <f t="shared" si="291"/>
        <v>2.0088000000000004</v>
      </c>
      <c r="EP181" s="106">
        <f t="shared" si="292"/>
        <v>1.5191999999999999</v>
      </c>
      <c r="EQ181" s="106"/>
      <c r="ER181" s="52">
        <f t="shared" si="306"/>
        <v>0.19350000000000001</v>
      </c>
      <c r="ES181" s="107">
        <f t="shared" si="307"/>
        <v>0.33259500000000003</v>
      </c>
      <c r="ET181" s="108">
        <f t="shared" si="308"/>
        <v>0.71883720930232564</v>
      </c>
    </row>
    <row r="182" spans="1:150" hidden="1" outlineLevel="1">
      <c r="A182" t="s">
        <v>119</v>
      </c>
      <c r="AA182" s="96">
        <f t="shared" si="293"/>
        <v>0</v>
      </c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96">
        <f t="shared" si="294"/>
        <v>0</v>
      </c>
      <c r="AO182" s="96"/>
      <c r="AP182" s="96">
        <v>0</v>
      </c>
      <c r="AQ182" s="96">
        <v>0</v>
      </c>
      <c r="AR182" s="96">
        <v>0</v>
      </c>
      <c r="AS182" s="96"/>
      <c r="AT182" s="96"/>
      <c r="AU182" s="96"/>
      <c r="AV182" s="96"/>
      <c r="AW182" s="110"/>
      <c r="AX182" s="110">
        <v>16</v>
      </c>
      <c r="AY182" s="96">
        <v>0</v>
      </c>
      <c r="AZ182" s="99">
        <v>0</v>
      </c>
      <c r="BA182" s="99">
        <f t="shared" si="295"/>
        <v>16</v>
      </c>
      <c r="BB182" s="100"/>
      <c r="BC182" s="101">
        <v>0</v>
      </c>
      <c r="BD182" s="100">
        <v>630</v>
      </c>
      <c r="BE182" s="100"/>
      <c r="BF182" s="100"/>
      <c r="BG182" s="100"/>
      <c r="BH182" s="102"/>
      <c r="BI182" s="102"/>
      <c r="BJ182" s="102"/>
      <c r="BK182" s="102"/>
      <c r="BL182" s="102"/>
      <c r="BM182" s="102"/>
      <c r="BN182" s="103">
        <f t="shared" si="297"/>
        <v>630</v>
      </c>
      <c r="BO182" s="102"/>
      <c r="BP182" s="102"/>
      <c r="BQ182" s="102"/>
      <c r="BR182" s="102">
        <v>550</v>
      </c>
      <c r="BS182" s="102"/>
      <c r="BT182" s="102"/>
      <c r="BU182" s="102">
        <v>550</v>
      </c>
      <c r="BV182" s="102"/>
      <c r="BW182" s="102"/>
      <c r="BX182" s="102">
        <v>550</v>
      </c>
      <c r="BY182" s="102"/>
      <c r="BZ182" s="102"/>
      <c r="CA182" s="103">
        <f t="shared" si="299"/>
        <v>1650</v>
      </c>
      <c r="CB182" s="102"/>
      <c r="CC182" s="102"/>
      <c r="CD182" s="102"/>
      <c r="CE182" s="102"/>
      <c r="CF182" s="102"/>
      <c r="CG182" s="102"/>
      <c r="CH182" s="102"/>
      <c r="CI182" s="102"/>
      <c r="CJ182" s="102"/>
      <c r="CK182" s="102"/>
      <c r="CL182" s="102"/>
      <c r="CM182" s="102"/>
      <c r="CN182" s="103">
        <f t="shared" si="301"/>
        <v>0</v>
      </c>
      <c r="CO182" s="102"/>
      <c r="CP182" s="102"/>
      <c r="CQ182" s="102"/>
      <c r="CR182" s="102"/>
      <c r="CS182" s="102"/>
      <c r="CT182" s="102"/>
      <c r="CU182" s="102"/>
      <c r="CV182" s="102"/>
      <c r="CW182" s="102"/>
      <c r="CX182" s="102"/>
      <c r="CY182" s="102"/>
      <c r="CZ182" s="102"/>
      <c r="DA182" s="103">
        <f t="shared" si="302"/>
        <v>0</v>
      </c>
      <c r="DB182" s="102"/>
      <c r="DC182" s="102"/>
      <c r="DD182" s="102"/>
      <c r="DE182" s="102"/>
      <c r="DF182" s="102"/>
      <c r="DG182" s="102"/>
      <c r="DH182" s="102"/>
      <c r="DI182" s="102"/>
      <c r="DJ182" s="102"/>
      <c r="DK182" s="102"/>
      <c r="DL182" s="102"/>
      <c r="DM182" s="102"/>
      <c r="DN182" s="103">
        <f t="shared" si="303"/>
        <v>0</v>
      </c>
      <c r="DR182" s="27"/>
      <c r="DS182" s="104">
        <f t="shared" si="273"/>
        <v>0</v>
      </c>
      <c r="DT182" s="104"/>
      <c r="DU182" s="104">
        <f t="shared" si="274"/>
        <v>16</v>
      </c>
      <c r="DV182" s="28">
        <f t="shared" si="275"/>
        <v>0</v>
      </c>
      <c r="DW182" s="104">
        <f t="shared" si="276"/>
        <v>630</v>
      </c>
      <c r="DX182" s="28">
        <f t="shared" si="277"/>
        <v>3937.5</v>
      </c>
      <c r="DY182" s="105">
        <f t="shared" si="278"/>
        <v>1650</v>
      </c>
      <c r="DZ182" s="28">
        <f t="shared" si="279"/>
        <v>261.90476190476193</v>
      </c>
      <c r="EA182" s="105">
        <f t="shared" si="280"/>
        <v>0</v>
      </c>
      <c r="EB182" s="28">
        <f t="shared" si="281"/>
        <v>0</v>
      </c>
      <c r="EC182" s="105">
        <f t="shared" si="304"/>
        <v>0</v>
      </c>
      <c r="ED182" s="28">
        <f t="shared" si="282"/>
        <v>0</v>
      </c>
      <c r="EE182" s="105">
        <f t="shared" si="312"/>
        <v>0</v>
      </c>
      <c r="EF182" s="28">
        <f t="shared" si="283"/>
        <v>0</v>
      </c>
      <c r="EG182" s="27"/>
      <c r="EH182" s="106">
        <f t="shared" si="284"/>
        <v>0</v>
      </c>
      <c r="EI182" s="106">
        <f t="shared" si="285"/>
        <v>1.6E-2</v>
      </c>
      <c r="EJ182" s="106">
        <f t="shared" si="305"/>
        <v>0.63</v>
      </c>
      <c r="EK182" s="106">
        <f t="shared" si="287"/>
        <v>0</v>
      </c>
      <c r="EL182" s="106">
        <f t="shared" si="288"/>
        <v>0.63</v>
      </c>
      <c r="EM182" s="106">
        <f t="shared" si="289"/>
        <v>1.65</v>
      </c>
      <c r="EN182" s="106">
        <f t="shared" si="290"/>
        <v>0</v>
      </c>
      <c r="EO182" s="106">
        <f t="shared" si="291"/>
        <v>0</v>
      </c>
      <c r="EP182" s="106">
        <f t="shared" si="292"/>
        <v>0</v>
      </c>
      <c r="EQ182" s="106"/>
      <c r="ER182" s="52">
        <f t="shared" si="306"/>
        <v>0.1575</v>
      </c>
      <c r="ES182" s="107">
        <f t="shared" si="307"/>
        <v>0</v>
      </c>
      <c r="ET182" s="83">
        <f t="shared" si="308"/>
        <v>-1</v>
      </c>
    </row>
    <row r="183" spans="1:150" hidden="1" outlineLevel="1">
      <c r="A183" t="s">
        <v>120</v>
      </c>
      <c r="AA183" s="96">
        <f t="shared" si="293"/>
        <v>0</v>
      </c>
      <c r="AB183" s="96">
        <v>-8</v>
      </c>
      <c r="AC183" s="96">
        <v>53</v>
      </c>
      <c r="AD183" s="96">
        <v>20</v>
      </c>
      <c r="AE183" s="96">
        <v>-85</v>
      </c>
      <c r="AF183" s="96">
        <v>-107</v>
      </c>
      <c r="AG183" s="96">
        <v>-124</v>
      </c>
      <c r="AH183" s="96">
        <v>0</v>
      </c>
      <c r="AI183" s="96">
        <v>125</v>
      </c>
      <c r="AJ183" s="96">
        <v>622</v>
      </c>
      <c r="AK183" s="96">
        <v>2</v>
      </c>
      <c r="AL183" s="96">
        <f>151-50</f>
        <v>101</v>
      </c>
      <c r="AM183" s="96">
        <v>49</v>
      </c>
      <c r="AN183" s="96">
        <f t="shared" si="294"/>
        <v>648</v>
      </c>
      <c r="AO183" s="96">
        <v>40</v>
      </c>
      <c r="AP183" s="96">
        <v>162</v>
      </c>
      <c r="AQ183" s="96"/>
      <c r="AR183" s="96"/>
      <c r="AS183" s="96"/>
      <c r="AT183" s="96"/>
      <c r="AU183" s="111"/>
      <c r="AV183" s="111"/>
      <c r="AW183" s="110"/>
      <c r="AX183" s="110"/>
      <c r="AY183" s="96"/>
      <c r="AZ183" s="99"/>
      <c r="BA183" s="99"/>
      <c r="BB183" s="100"/>
      <c r="BC183" s="101"/>
      <c r="BD183" s="100"/>
      <c r="BE183" s="100"/>
      <c r="BF183" s="100"/>
      <c r="BG183" s="100">
        <v>30</v>
      </c>
      <c r="BH183" s="102"/>
      <c r="BI183" s="102"/>
      <c r="BJ183" s="102"/>
      <c r="BK183" s="102"/>
      <c r="BL183" s="102"/>
      <c r="BM183" s="102"/>
      <c r="BN183" s="103">
        <f t="shared" si="297"/>
        <v>30</v>
      </c>
      <c r="BO183" s="102"/>
      <c r="BP183" s="102"/>
      <c r="BQ183" s="102"/>
      <c r="BR183" s="102"/>
      <c r="BS183" s="102"/>
      <c r="BT183" s="102"/>
      <c r="BU183" s="102"/>
      <c r="BV183" s="102"/>
      <c r="BW183" s="102"/>
      <c r="BX183" s="102"/>
      <c r="BY183" s="102"/>
      <c r="BZ183" s="102"/>
      <c r="CA183" s="103">
        <f t="shared" si="299"/>
        <v>0</v>
      </c>
      <c r="CB183" s="102"/>
      <c r="CC183" s="102"/>
      <c r="CD183" s="102"/>
      <c r="CE183" s="102"/>
      <c r="CF183" s="102"/>
      <c r="CG183" s="102"/>
      <c r="CH183" s="102"/>
      <c r="CI183" s="102"/>
      <c r="CJ183" s="102"/>
      <c r="CK183" s="102"/>
      <c r="CL183" s="102"/>
      <c r="CM183" s="102"/>
      <c r="CN183" s="103">
        <f t="shared" si="301"/>
        <v>0</v>
      </c>
      <c r="CO183" s="102"/>
      <c r="CP183" s="102"/>
      <c r="CQ183" s="102"/>
      <c r="CR183" s="102"/>
      <c r="CS183" s="102"/>
      <c r="CT183" s="102"/>
      <c r="CU183" s="102"/>
      <c r="CV183" s="102"/>
      <c r="CW183" s="102"/>
      <c r="CX183" s="102"/>
      <c r="CY183" s="102"/>
      <c r="CZ183" s="102"/>
      <c r="DA183" s="103">
        <f t="shared" si="302"/>
        <v>0</v>
      </c>
      <c r="DB183" s="102"/>
      <c r="DC183" s="102"/>
      <c r="DD183" s="102"/>
      <c r="DE183" s="102"/>
      <c r="DF183" s="102"/>
      <c r="DG183" s="102"/>
      <c r="DH183" s="102"/>
      <c r="DI183" s="102"/>
      <c r="DJ183" s="102"/>
      <c r="DK183" s="102"/>
      <c r="DL183" s="102"/>
      <c r="DM183" s="102"/>
      <c r="DN183" s="103">
        <f t="shared" si="303"/>
        <v>0</v>
      </c>
      <c r="DR183" s="27"/>
      <c r="DS183" s="104">
        <f t="shared" si="273"/>
        <v>648</v>
      </c>
      <c r="DT183" s="104"/>
      <c r="DU183" s="104">
        <f t="shared" si="274"/>
        <v>202</v>
      </c>
      <c r="DV183" s="28">
        <f t="shared" si="275"/>
        <v>31.172839506172838</v>
      </c>
      <c r="DW183" s="104">
        <f t="shared" si="276"/>
        <v>30</v>
      </c>
      <c r="DX183" s="28">
        <f t="shared" si="277"/>
        <v>14.85148514851485</v>
      </c>
      <c r="DY183" s="105">
        <f t="shared" si="278"/>
        <v>0</v>
      </c>
      <c r="DZ183" s="28">
        <f t="shared" si="279"/>
        <v>0</v>
      </c>
      <c r="EA183" s="105">
        <f t="shared" si="280"/>
        <v>0</v>
      </c>
      <c r="EB183" s="28">
        <f t="shared" si="281"/>
        <v>0</v>
      </c>
      <c r="EC183" s="105">
        <f t="shared" si="304"/>
        <v>0</v>
      </c>
      <c r="ED183" s="28">
        <f t="shared" si="282"/>
        <v>0</v>
      </c>
      <c r="EE183" s="105">
        <f t="shared" si="312"/>
        <v>0</v>
      </c>
      <c r="EF183" s="28">
        <f t="shared" si="283"/>
        <v>0</v>
      </c>
      <c r="EG183" s="27"/>
      <c r="EH183" s="106">
        <f t="shared" si="284"/>
        <v>0.64800000000000002</v>
      </c>
      <c r="EI183" s="106">
        <f t="shared" si="285"/>
        <v>0.20200000000000001</v>
      </c>
      <c r="EJ183" s="106">
        <f t="shared" si="305"/>
        <v>0</v>
      </c>
      <c r="EK183" s="106">
        <f t="shared" si="287"/>
        <v>0.03</v>
      </c>
      <c r="EL183" s="106">
        <f t="shared" si="288"/>
        <v>0.03</v>
      </c>
      <c r="EM183" s="106">
        <f t="shared" si="289"/>
        <v>0</v>
      </c>
      <c r="EN183" s="106">
        <f t="shared" si="290"/>
        <v>0</v>
      </c>
      <c r="EO183" s="106">
        <f t="shared" si="291"/>
        <v>0</v>
      </c>
      <c r="EP183" s="106">
        <f t="shared" si="292"/>
        <v>0</v>
      </c>
      <c r="EQ183" s="106"/>
      <c r="ER183" s="52">
        <f t="shared" si="306"/>
        <v>0</v>
      </c>
      <c r="ES183" s="107">
        <f t="shared" si="307"/>
        <v>3.7499999999999999E-3</v>
      </c>
      <c r="ET183" s="83" t="e">
        <f t="shared" si="308"/>
        <v>#DIV/0!</v>
      </c>
    </row>
    <row r="184" spans="1:150" hidden="1" outlineLevel="1">
      <c r="A184" t="s">
        <v>121</v>
      </c>
      <c r="AA184">
        <f t="shared" si="293"/>
        <v>0</v>
      </c>
      <c r="AN184">
        <f t="shared" si="294"/>
        <v>0</v>
      </c>
      <c r="AO184" s="96"/>
      <c r="AP184" s="96">
        <v>24</v>
      </c>
      <c r="AQ184">
        <v>24</v>
      </c>
      <c r="AS184">
        <v>-184</v>
      </c>
      <c r="AU184" s="96"/>
      <c r="AV184" s="96">
        <v>9</v>
      </c>
      <c r="AW184" s="110"/>
      <c r="AX184" s="110"/>
      <c r="AY184" s="98"/>
      <c r="AZ184" s="99">
        <v>21</v>
      </c>
      <c r="BA184" s="99">
        <f>SUM(AO184:AZ184)</f>
        <v>-106</v>
      </c>
      <c r="BB184" s="100">
        <v>51</v>
      </c>
      <c r="BC184" s="100">
        <v>-91</v>
      </c>
      <c r="BD184" s="100">
        <v>45</v>
      </c>
      <c r="BE184" s="100">
        <v>146</v>
      </c>
      <c r="BF184" s="100">
        <v>105</v>
      </c>
      <c r="BG184" s="100"/>
      <c r="BH184" s="102"/>
      <c r="BI184" s="102"/>
      <c r="BJ184" s="102"/>
      <c r="BK184" s="102"/>
      <c r="BL184" s="102"/>
      <c r="BM184" s="102"/>
      <c r="BN184" s="103">
        <f>SUM(BB184:BM184)</f>
        <v>256</v>
      </c>
      <c r="BO184" s="102"/>
      <c r="BP184" s="102"/>
      <c r="BQ184" s="102"/>
      <c r="BR184" s="102"/>
      <c r="BS184" s="102"/>
      <c r="BT184" s="102"/>
      <c r="BU184" s="102"/>
      <c r="BV184" s="102"/>
      <c r="BW184" s="102"/>
      <c r="BX184" s="102"/>
      <c r="BY184" s="102"/>
      <c r="BZ184" s="102"/>
      <c r="CA184" s="103">
        <f>SUM(BO184:BZ184)</f>
        <v>0</v>
      </c>
      <c r="CB184" s="102"/>
      <c r="CC184" s="102"/>
      <c r="CD184" s="102"/>
      <c r="CE184" s="102"/>
      <c r="CF184" s="102"/>
      <c r="CG184" s="102"/>
      <c r="CH184" s="102"/>
      <c r="CI184" s="102"/>
      <c r="CJ184" s="102"/>
      <c r="CK184" s="102"/>
      <c r="CL184" s="102"/>
      <c r="CM184" s="102"/>
      <c r="CN184" s="103">
        <f>SUM(CB184:CM184)</f>
        <v>0</v>
      </c>
      <c r="CO184" s="102"/>
      <c r="CP184" s="102"/>
      <c r="CQ184" s="102"/>
      <c r="CR184" s="102"/>
      <c r="CS184" s="102"/>
      <c r="CT184" s="102"/>
      <c r="CU184" s="102"/>
      <c r="CV184" s="102"/>
      <c r="CW184" s="102"/>
      <c r="CX184" s="102"/>
      <c r="CY184" s="102"/>
      <c r="CZ184" s="102"/>
      <c r="DA184" s="103">
        <f>SUM(CO184:CZ184)</f>
        <v>0</v>
      </c>
      <c r="DB184" s="102"/>
      <c r="DC184" s="102"/>
      <c r="DD184" s="102"/>
      <c r="DE184" s="102"/>
      <c r="DF184" s="102"/>
      <c r="DG184" s="102"/>
      <c r="DH184" s="102"/>
      <c r="DI184" s="102"/>
      <c r="DJ184" s="102"/>
      <c r="DK184" s="102"/>
      <c r="DL184" s="102"/>
      <c r="DM184" s="102"/>
      <c r="DN184" s="103">
        <f>SUM(DB184:DM184)</f>
        <v>0</v>
      </c>
      <c r="DR184" s="27"/>
      <c r="DS184" s="104"/>
      <c r="DT184" s="104"/>
      <c r="DU184" s="104"/>
      <c r="DV184" s="28"/>
      <c r="DW184" s="104"/>
      <c r="DX184" s="28"/>
      <c r="DY184" s="105"/>
      <c r="DZ184" s="28"/>
      <c r="EA184" s="105"/>
      <c r="EB184" s="28"/>
      <c r="EC184" s="105">
        <f>SUM(CO184:CZ184)</f>
        <v>0</v>
      </c>
      <c r="ED184" s="28"/>
      <c r="EE184" s="112">
        <f>SUM(DB184:DM184)</f>
        <v>0</v>
      </c>
      <c r="EF184" s="28"/>
      <c r="EG184" s="27"/>
      <c r="EH184" s="106"/>
      <c r="EI184" s="106">
        <f t="shared" si="285"/>
        <v>0</v>
      </c>
      <c r="EJ184" s="106">
        <f t="shared" si="305"/>
        <v>0.151</v>
      </c>
      <c r="EK184" s="106">
        <f t="shared" si="287"/>
        <v>0.105</v>
      </c>
      <c r="EL184" s="106">
        <f t="shared" si="288"/>
        <v>0</v>
      </c>
      <c r="EM184" s="106">
        <f t="shared" si="289"/>
        <v>0</v>
      </c>
      <c r="EN184" s="106">
        <f t="shared" si="290"/>
        <v>0</v>
      </c>
      <c r="EO184" s="106">
        <f t="shared" si="291"/>
        <v>0</v>
      </c>
      <c r="EP184" s="106">
        <f t="shared" si="292"/>
        <v>0</v>
      </c>
      <c r="EQ184" s="106"/>
      <c r="ER184" s="52">
        <f t="shared" si="306"/>
        <v>3.7749999999999999E-2</v>
      </c>
      <c r="ES184" s="107">
        <f t="shared" si="307"/>
        <v>1.3125E-2</v>
      </c>
      <c r="ET184" s="83">
        <f t="shared" si="308"/>
        <v>-0.65231788079470199</v>
      </c>
    </row>
    <row r="185" spans="1:150" collapsed="1">
      <c r="A185" s="113" t="s">
        <v>107</v>
      </c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4">
        <f t="shared" si="293"/>
        <v>0</v>
      </c>
      <c r="AB185" s="114">
        <f>SUM(AB177:AB184)</f>
        <v>2316</v>
      </c>
      <c r="AC185" s="114">
        <f t="shared" ref="AC185:CP185" si="319">SUM(AC177:AC184)</f>
        <v>2294</v>
      </c>
      <c r="AD185" s="114">
        <f t="shared" si="319"/>
        <v>2807</v>
      </c>
      <c r="AE185" s="114">
        <f t="shared" si="319"/>
        <v>3753</v>
      </c>
      <c r="AF185" s="114">
        <f t="shared" si="319"/>
        <v>3370</v>
      </c>
      <c r="AG185" s="114">
        <f t="shared" si="319"/>
        <v>2295</v>
      </c>
      <c r="AH185" s="114">
        <f t="shared" si="319"/>
        <v>3139</v>
      </c>
      <c r="AI185" s="114">
        <f t="shared" si="319"/>
        <v>2466</v>
      </c>
      <c r="AJ185" s="114">
        <f t="shared" si="319"/>
        <v>2648</v>
      </c>
      <c r="AK185" s="114">
        <f t="shared" si="319"/>
        <v>1709</v>
      </c>
      <c r="AL185" s="114">
        <f t="shared" si="319"/>
        <v>1990</v>
      </c>
      <c r="AM185" s="114">
        <f t="shared" si="319"/>
        <v>1684</v>
      </c>
      <c r="AN185" s="114">
        <f t="shared" si="294"/>
        <v>30471</v>
      </c>
      <c r="AO185" s="114">
        <f t="shared" si="319"/>
        <v>3427</v>
      </c>
      <c r="AP185" s="114">
        <f t="shared" si="319"/>
        <v>3233</v>
      </c>
      <c r="AQ185" s="114">
        <f t="shared" si="319"/>
        <v>3458</v>
      </c>
      <c r="AR185" s="114">
        <f t="shared" si="319"/>
        <v>2912</v>
      </c>
      <c r="AS185" s="114">
        <f t="shared" si="319"/>
        <v>2652</v>
      </c>
      <c r="AT185" s="114">
        <f t="shared" si="319"/>
        <v>2044</v>
      </c>
      <c r="AU185" s="114">
        <f t="shared" si="319"/>
        <v>1771</v>
      </c>
      <c r="AV185" s="114">
        <f t="shared" si="319"/>
        <v>2255</v>
      </c>
      <c r="AW185" s="114">
        <f t="shared" si="319"/>
        <v>2260</v>
      </c>
      <c r="AX185" s="114">
        <f t="shared" si="319"/>
        <v>2305</v>
      </c>
      <c r="AY185" s="114">
        <f t="shared" si="319"/>
        <v>1929</v>
      </c>
      <c r="AZ185" s="114">
        <f t="shared" si="319"/>
        <v>2108</v>
      </c>
      <c r="BA185" s="114">
        <f t="shared" si="319"/>
        <v>30152</v>
      </c>
      <c r="BB185" s="114">
        <f t="shared" si="319"/>
        <v>2132</v>
      </c>
      <c r="BC185" s="114">
        <f t="shared" si="319"/>
        <v>1227</v>
      </c>
      <c r="BD185" s="114">
        <f t="shared" si="319"/>
        <v>2367</v>
      </c>
      <c r="BE185" s="114">
        <f t="shared" si="319"/>
        <v>1879</v>
      </c>
      <c r="BF185" s="114">
        <f>SUM(BF177:BF184)</f>
        <v>2351</v>
      </c>
      <c r="BG185" s="114">
        <f>SUM(BG177:BG184)</f>
        <v>2500</v>
      </c>
      <c r="BH185" s="114">
        <f t="shared" si="319"/>
        <v>2155.96</v>
      </c>
      <c r="BI185" s="114">
        <f t="shared" si="319"/>
        <v>2155.96</v>
      </c>
      <c r="BJ185" s="114">
        <f t="shared" si="319"/>
        <v>2495.96</v>
      </c>
      <c r="BK185" s="114">
        <f t="shared" si="319"/>
        <v>2168.56</v>
      </c>
      <c r="BL185" s="114">
        <f t="shared" si="319"/>
        <v>2166.7599999999998</v>
      </c>
      <c r="BM185" s="114">
        <f t="shared" si="319"/>
        <v>2485.16</v>
      </c>
      <c r="BN185" s="114">
        <f t="shared" si="319"/>
        <v>26084.36</v>
      </c>
      <c r="BO185" s="114">
        <f t="shared" si="319"/>
        <v>1895.6499999999996</v>
      </c>
      <c r="BP185" s="114">
        <f t="shared" si="319"/>
        <v>2048.3999999999996</v>
      </c>
      <c r="BQ185" s="114">
        <f t="shared" si="319"/>
        <v>2516.1999999999998</v>
      </c>
      <c r="BR185" s="114">
        <f t="shared" si="319"/>
        <v>3282.4</v>
      </c>
      <c r="BS185" s="114">
        <f t="shared" si="319"/>
        <v>1961.7999999999997</v>
      </c>
      <c r="BT185" s="114">
        <f t="shared" si="319"/>
        <v>1961.7999999999997</v>
      </c>
      <c r="BU185" s="114">
        <f t="shared" si="319"/>
        <v>2699.2999999999997</v>
      </c>
      <c r="BV185" s="114">
        <f t="shared" si="319"/>
        <v>2809.2</v>
      </c>
      <c r="BW185" s="114">
        <f t="shared" si="319"/>
        <v>2647</v>
      </c>
      <c r="BX185" s="114">
        <f t="shared" si="319"/>
        <v>2741.7999999999997</v>
      </c>
      <c r="BY185" s="114">
        <f t="shared" si="319"/>
        <v>2130.4</v>
      </c>
      <c r="BZ185" s="114">
        <f t="shared" si="319"/>
        <v>2179.1999999999998</v>
      </c>
      <c r="CA185" s="114">
        <f t="shared" si="319"/>
        <v>28873.149999999994</v>
      </c>
      <c r="CB185" s="114">
        <f t="shared" si="319"/>
        <v>2093</v>
      </c>
      <c r="CC185" s="114">
        <f t="shared" si="319"/>
        <v>2155.1999999999998</v>
      </c>
      <c r="CD185" s="114">
        <f t="shared" si="319"/>
        <v>2723</v>
      </c>
      <c r="CE185" s="114">
        <f t="shared" si="319"/>
        <v>2589.1999999999998</v>
      </c>
      <c r="CF185" s="114">
        <f t="shared" si="319"/>
        <v>2173.3999999999996</v>
      </c>
      <c r="CG185" s="114">
        <f t="shared" si="319"/>
        <v>2060.7999999999997</v>
      </c>
      <c r="CH185" s="114">
        <f t="shared" si="319"/>
        <v>2260.7999999999997</v>
      </c>
      <c r="CI185" s="114">
        <f t="shared" si="319"/>
        <v>2640.7999999999997</v>
      </c>
      <c r="CJ185" s="114">
        <f t="shared" si="319"/>
        <v>2678.6</v>
      </c>
      <c r="CK185" s="114">
        <f t="shared" si="319"/>
        <v>2223.3999999999996</v>
      </c>
      <c r="CL185" s="114">
        <f t="shared" si="319"/>
        <v>2048.6</v>
      </c>
      <c r="CM185" s="114">
        <f t="shared" si="319"/>
        <v>2210.7999999999997</v>
      </c>
      <c r="CN185" s="114">
        <f t="shared" si="319"/>
        <v>27857.599999999999</v>
      </c>
      <c r="CO185" s="114">
        <f t="shared" si="319"/>
        <v>1787.3999999999996</v>
      </c>
      <c r="CP185" s="114">
        <f t="shared" si="319"/>
        <v>1949.6</v>
      </c>
      <c r="CQ185" s="114">
        <f t="shared" ref="CQ185:DN185" si="320">SUM(CQ177:CQ184)</f>
        <v>2417.3999999999996</v>
      </c>
      <c r="CR185" s="114">
        <f t="shared" si="320"/>
        <v>1576.8000000000002</v>
      </c>
      <c r="CS185" s="114">
        <f t="shared" si="320"/>
        <v>905.39999999999986</v>
      </c>
      <c r="CT185" s="114">
        <f t="shared" si="320"/>
        <v>892.79999999999984</v>
      </c>
      <c r="CU185" s="114">
        <f t="shared" si="320"/>
        <v>650.39999999999986</v>
      </c>
      <c r="CV185" s="114">
        <f t="shared" si="320"/>
        <v>1130.3999999999999</v>
      </c>
      <c r="CW185" s="114">
        <f t="shared" si="320"/>
        <v>538.19999999999993</v>
      </c>
      <c r="CX185" s="114">
        <f t="shared" si="320"/>
        <v>512.99999999999989</v>
      </c>
      <c r="CY185" s="114">
        <f t="shared" si="320"/>
        <v>538.19999999999993</v>
      </c>
      <c r="CZ185" s="114">
        <f t="shared" si="320"/>
        <v>600.39999999999986</v>
      </c>
      <c r="DA185" s="114">
        <f t="shared" si="320"/>
        <v>13500</v>
      </c>
      <c r="DB185" s="114">
        <f t="shared" si="320"/>
        <v>449.4</v>
      </c>
      <c r="DC185" s="114">
        <f t="shared" si="320"/>
        <v>511.6</v>
      </c>
      <c r="DD185" s="114">
        <f t="shared" si="320"/>
        <v>1054.2</v>
      </c>
      <c r="DE185" s="114">
        <f t="shared" si="320"/>
        <v>440.4</v>
      </c>
      <c r="DF185" s="114">
        <f t="shared" si="320"/>
        <v>399</v>
      </c>
      <c r="DG185" s="114">
        <f t="shared" si="320"/>
        <v>386.4</v>
      </c>
      <c r="DH185" s="114">
        <f t="shared" si="320"/>
        <v>283.59999999999997</v>
      </c>
      <c r="DI185" s="114">
        <f t="shared" si="320"/>
        <v>183.59999999999997</v>
      </c>
      <c r="DJ185" s="114">
        <f t="shared" si="320"/>
        <v>221.39999999999998</v>
      </c>
      <c r="DK185" s="114">
        <f t="shared" si="320"/>
        <v>296.2</v>
      </c>
      <c r="DL185" s="114">
        <f t="shared" si="320"/>
        <v>221.39999999999998</v>
      </c>
      <c r="DM185" s="114">
        <f t="shared" si="320"/>
        <v>183.59999999999997</v>
      </c>
      <c r="DN185" s="114">
        <f t="shared" si="320"/>
        <v>4630.7999999999993</v>
      </c>
      <c r="DP185" s="115"/>
      <c r="DQ185" s="115"/>
      <c r="DR185" s="116"/>
      <c r="DS185" s="114">
        <f>SUM(DS177:DS183)</f>
        <v>30471</v>
      </c>
      <c r="DT185" s="114"/>
      <c r="DU185" s="114">
        <f>SUM(DU177:DU183)</f>
        <v>30460</v>
      </c>
      <c r="DV185" s="116">
        <f t="shared" si="275"/>
        <v>99.963900101736087</v>
      </c>
      <c r="DW185" s="114">
        <f>SUM(DW177:DW183)</f>
        <v>25828.36</v>
      </c>
      <c r="DX185" s="116">
        <f t="shared" si="277"/>
        <v>84.79435325016415</v>
      </c>
      <c r="DY185" s="117">
        <f>SUM(DY177:DY183)</f>
        <v>28873.149999999994</v>
      </c>
      <c r="DZ185" s="116">
        <f t="shared" si="279"/>
        <v>111.78855335762701</v>
      </c>
      <c r="EA185" s="117">
        <f>SUM(EA177:EA183)</f>
        <v>27857.599999999999</v>
      </c>
      <c r="EB185" s="116">
        <f t="shared" si="281"/>
        <v>96.482718373298397</v>
      </c>
      <c r="EC185" s="117">
        <f t="shared" si="304"/>
        <v>13500</v>
      </c>
      <c r="ED185" s="116">
        <f t="shared" si="282"/>
        <v>48.460743208316586</v>
      </c>
      <c r="EE185" s="117">
        <f t="shared" si="312"/>
        <v>4630.8</v>
      </c>
      <c r="EF185" s="116">
        <f t="shared" si="283"/>
        <v>34.30222222222222</v>
      </c>
      <c r="EG185" s="27"/>
      <c r="EH185" s="118">
        <f t="shared" ref="EH185:EI185" si="321">+SUM(EH177:EH184)</f>
        <v>30.471</v>
      </c>
      <c r="EI185" s="118">
        <f t="shared" si="321"/>
        <v>30.46</v>
      </c>
      <c r="EJ185" s="118">
        <f>+SUM(EJ177:EJ184)</f>
        <v>7.6050000000000004</v>
      </c>
      <c r="EK185" s="118">
        <f t="shared" ref="EK185:ER185" si="322">+SUM(EK177:EK184)</f>
        <v>18.479360000000003</v>
      </c>
      <c r="EL185" s="118">
        <f t="shared" si="322"/>
        <v>25.82836</v>
      </c>
      <c r="EM185" s="118">
        <f t="shared" si="322"/>
        <v>28.873149999999995</v>
      </c>
      <c r="EN185" s="118">
        <f t="shared" si="322"/>
        <v>27.857599999999994</v>
      </c>
      <c r="EO185" s="118">
        <f t="shared" si="322"/>
        <v>13.500000000000002</v>
      </c>
      <c r="EP185" s="118">
        <f t="shared" si="322"/>
        <v>4.6307999999999998</v>
      </c>
      <c r="EQ185" s="118"/>
      <c r="ER185" s="119">
        <f t="shared" si="322"/>
        <v>1.9012500000000001</v>
      </c>
      <c r="ES185" s="107">
        <f t="shared" si="307"/>
        <v>2.3099200000000004</v>
      </c>
      <c r="ET185" s="120">
        <f t="shared" si="308"/>
        <v>0.21494806048652215</v>
      </c>
    </row>
    <row r="186" spans="1:150" hidden="1" outlineLevel="1">
      <c r="A186" t="s">
        <v>122</v>
      </c>
      <c r="AA186">
        <f t="shared" si="293"/>
        <v>0</v>
      </c>
      <c r="AB186">
        <v>114</v>
      </c>
      <c r="AC186">
        <v>197</v>
      </c>
      <c r="AD186">
        <v>109</v>
      </c>
      <c r="AE186">
        <v>166</v>
      </c>
      <c r="AF186">
        <v>108</v>
      </c>
      <c r="AG186">
        <v>57</v>
      </c>
      <c r="AH186">
        <v>143</v>
      </c>
      <c r="AI186">
        <v>112</v>
      </c>
      <c r="AJ186">
        <v>134</v>
      </c>
      <c r="AK186">
        <v>201</v>
      </c>
      <c r="AL186">
        <v>287</v>
      </c>
      <c r="AM186">
        <v>245</v>
      </c>
      <c r="AN186">
        <f t="shared" si="294"/>
        <v>1873</v>
      </c>
      <c r="AO186" s="96">
        <v>156</v>
      </c>
      <c r="AP186" s="96">
        <v>141</v>
      </c>
      <c r="AQ186">
        <f>132+28</f>
        <v>160</v>
      </c>
      <c r="AR186">
        <v>148</v>
      </c>
      <c r="AS186">
        <v>170</v>
      </c>
      <c r="AT186" s="97">
        <v>240</v>
      </c>
      <c r="AU186" s="96">
        <v>202</v>
      </c>
      <c r="AV186" s="96">
        <v>133</v>
      </c>
      <c r="AW186" s="110">
        <v>248</v>
      </c>
      <c r="AX186" s="110">
        <v>138</v>
      </c>
      <c r="AY186" s="98">
        <v>195</v>
      </c>
      <c r="AZ186" s="99">
        <v>255</v>
      </c>
      <c r="BA186" s="99">
        <f>SUM(AO186:AZ186)</f>
        <v>2186</v>
      </c>
      <c r="BB186" s="100">
        <v>168</v>
      </c>
      <c r="BC186" s="100">
        <v>313</v>
      </c>
      <c r="BD186" s="100">
        <v>157</v>
      </c>
      <c r="BE186" s="100">
        <v>193</v>
      </c>
      <c r="BF186" s="100">
        <v>160</v>
      </c>
      <c r="BG186" s="100">
        <v>232</v>
      </c>
      <c r="BH186" s="102">
        <f t="shared" ref="BH186:BM186" si="323">BH124</f>
        <v>357.98874999999975</v>
      </c>
      <c r="BI186" s="102">
        <f t="shared" si="323"/>
        <v>313.42324999999977</v>
      </c>
      <c r="BJ186" s="102">
        <f t="shared" si="323"/>
        <v>372.98274999999973</v>
      </c>
      <c r="BK186" s="102">
        <f t="shared" si="323"/>
        <v>380.47974999999968</v>
      </c>
      <c r="BL186" s="102">
        <f t="shared" si="323"/>
        <v>387.9767499999997</v>
      </c>
      <c r="BM186" s="102">
        <f t="shared" si="323"/>
        <v>343.41124999999977</v>
      </c>
      <c r="BN186" s="103">
        <f>SUM(BB186:BM186)</f>
        <v>3379.2624999999985</v>
      </c>
      <c r="BO186" s="102">
        <f t="shared" ref="BO186:BZ186" si="324">BO124</f>
        <v>363.19499999999971</v>
      </c>
      <c r="BP186" s="102">
        <f t="shared" si="324"/>
        <v>369.6209999999997</v>
      </c>
      <c r="BQ186" s="102">
        <f t="shared" si="324"/>
        <v>376.04699999999963</v>
      </c>
      <c r="BR186" s="102">
        <f t="shared" si="324"/>
        <v>360.16049999999967</v>
      </c>
      <c r="BS186" s="102">
        <f t="shared" si="324"/>
        <v>366.58649999999966</v>
      </c>
      <c r="BT186" s="102">
        <f t="shared" si="324"/>
        <v>373.01249999999965</v>
      </c>
      <c r="BU186" s="102">
        <f t="shared" si="324"/>
        <v>379.43849999999958</v>
      </c>
      <c r="BV186" s="102">
        <f t="shared" si="324"/>
        <v>385.86449999999962</v>
      </c>
      <c r="BW186" s="102">
        <f t="shared" si="324"/>
        <v>392.29049999999961</v>
      </c>
      <c r="BX186" s="102">
        <f t="shared" si="324"/>
        <v>398.7164999999996</v>
      </c>
      <c r="BY186" s="102">
        <f t="shared" si="324"/>
        <v>405.14249999999959</v>
      </c>
      <c r="BZ186" s="102">
        <f t="shared" si="324"/>
        <v>411.56849999999952</v>
      </c>
      <c r="CA186" s="103">
        <f>SUM(BO186:BZ186)</f>
        <v>4581.6434999999956</v>
      </c>
      <c r="CB186" s="102">
        <f t="shared" ref="CB186:DM186" si="325">CB124</f>
        <v>375.31068749999957</v>
      </c>
      <c r="CC186" s="102">
        <f t="shared" si="325"/>
        <v>382.53993749999955</v>
      </c>
      <c r="CD186" s="102">
        <f t="shared" si="325"/>
        <v>389.76918749999959</v>
      </c>
      <c r="CE186" s="102">
        <f t="shared" si="325"/>
        <v>396.99843749999962</v>
      </c>
      <c r="CF186" s="102">
        <f t="shared" si="325"/>
        <v>404.22768749999966</v>
      </c>
      <c r="CG186" s="102">
        <f t="shared" si="325"/>
        <v>411.4569374999997</v>
      </c>
      <c r="CH186" s="102">
        <f t="shared" si="325"/>
        <v>418.68618749999973</v>
      </c>
      <c r="CI186" s="102">
        <f t="shared" si="325"/>
        <v>425.91543749999971</v>
      </c>
      <c r="CJ186" s="102">
        <f t="shared" si="325"/>
        <v>433.1446874999998</v>
      </c>
      <c r="CK186" s="102">
        <f t="shared" si="325"/>
        <v>440.37393749999978</v>
      </c>
      <c r="CL186" s="102">
        <f t="shared" si="325"/>
        <v>447.60318749999982</v>
      </c>
      <c r="CM186" s="102">
        <f t="shared" si="325"/>
        <v>454.8324374999998</v>
      </c>
      <c r="CN186" s="103">
        <f>SUM(CB186:CM186)</f>
        <v>4980.8587499999967</v>
      </c>
      <c r="CO186" s="102">
        <f t="shared" si="325"/>
        <v>464.00287499999979</v>
      </c>
      <c r="CP186" s="102">
        <f t="shared" si="325"/>
        <v>472.03537499999982</v>
      </c>
      <c r="CQ186" s="102">
        <f t="shared" si="325"/>
        <v>480.06787499999973</v>
      </c>
      <c r="CR186" s="102">
        <f t="shared" si="325"/>
        <v>488.10037499999976</v>
      </c>
      <c r="CS186" s="102">
        <f t="shared" si="325"/>
        <v>496.13287499999967</v>
      </c>
      <c r="CT186" s="102">
        <f t="shared" si="325"/>
        <v>504.1653749999997</v>
      </c>
      <c r="CU186" s="102">
        <f t="shared" si="325"/>
        <v>512.19787499999961</v>
      </c>
      <c r="CV186" s="102">
        <f t="shared" si="325"/>
        <v>520.23037499999964</v>
      </c>
      <c r="CW186" s="102">
        <f t="shared" si="325"/>
        <v>528.26287499999944</v>
      </c>
      <c r="CX186" s="102">
        <f t="shared" si="325"/>
        <v>536.29537499999947</v>
      </c>
      <c r="CY186" s="102">
        <f t="shared" si="325"/>
        <v>544.32787499999938</v>
      </c>
      <c r="CZ186" s="102">
        <f t="shared" si="325"/>
        <v>552.36037499999952</v>
      </c>
      <c r="DA186" s="103">
        <f>SUM(CO186:CZ186)</f>
        <v>6098.1794999999956</v>
      </c>
      <c r="DB186" s="102">
        <f t="shared" si="325"/>
        <v>560.39287499999932</v>
      </c>
      <c r="DC186" s="102">
        <f t="shared" si="325"/>
        <v>568.42537499999924</v>
      </c>
      <c r="DD186" s="102">
        <f t="shared" si="325"/>
        <v>576.45787499999926</v>
      </c>
      <c r="DE186" s="102">
        <f t="shared" si="325"/>
        <v>584.49037499999929</v>
      </c>
      <c r="DF186" s="102">
        <f t="shared" si="325"/>
        <v>592.5228749999992</v>
      </c>
      <c r="DG186" s="102">
        <f t="shared" si="325"/>
        <v>600.55537499999912</v>
      </c>
      <c r="DH186" s="102">
        <f t="shared" si="325"/>
        <v>608.58787499999903</v>
      </c>
      <c r="DI186" s="102">
        <f t="shared" si="325"/>
        <v>616.62037499999906</v>
      </c>
      <c r="DJ186" s="102">
        <f t="shared" si="325"/>
        <v>624.65287499999909</v>
      </c>
      <c r="DK186" s="102">
        <f t="shared" si="325"/>
        <v>632.685374999999</v>
      </c>
      <c r="DL186" s="102">
        <f t="shared" si="325"/>
        <v>640.7178749999988</v>
      </c>
      <c r="DM186" s="102">
        <f t="shared" si="325"/>
        <v>648.75037499999894</v>
      </c>
      <c r="DN186" s="103">
        <f>SUM(DB186:DM186)</f>
        <v>7254.8594999999877</v>
      </c>
      <c r="DR186" s="27"/>
      <c r="DS186" s="104">
        <f>SUM(AB186:AM186)</f>
        <v>1873</v>
      </c>
      <c r="DT186" s="104"/>
      <c r="DU186" s="104">
        <f>SUM(AO186:AZ186)</f>
        <v>2186</v>
      </c>
      <c r="DV186" s="28">
        <f>IFERROR(DU186/DS186*100,0)</f>
        <v>116.71115856914042</v>
      </c>
      <c r="DW186" s="104">
        <f>SUM(BB186:BM186)</f>
        <v>3379.2624999999985</v>
      </c>
      <c r="DX186" s="28">
        <f>IFERROR(DW186/DU186*100,0)</f>
        <v>154.58657365050311</v>
      </c>
      <c r="DY186" s="105">
        <f>SUM(BO186:BZ186)</f>
        <v>4581.6434999999956</v>
      </c>
      <c r="DZ186" s="28">
        <f>IFERROR(DY186/DW186*100,0)</f>
        <v>135.5811660088554</v>
      </c>
      <c r="EA186" s="105">
        <f>SUM(CB186:CM186)</f>
        <v>4980.8587499999967</v>
      </c>
      <c r="EB186" s="28">
        <f>IFERROR(EA186/DY186*100,0)</f>
        <v>108.71336344698146</v>
      </c>
      <c r="EC186" s="105">
        <f>SUM(CO186:CZ186)</f>
        <v>6098.1794999999956</v>
      </c>
      <c r="ED186" s="28">
        <f>IFERROR(EC186/EA186*100,0)</f>
        <v>122.43229141962719</v>
      </c>
      <c r="EE186" s="121">
        <f>SUM(DB186:DM186)</f>
        <v>7254.8594999999877</v>
      </c>
      <c r="EF186" s="28">
        <f>IFERROR(EE186/EC186*100,0)</f>
        <v>118.9676279617547</v>
      </c>
      <c r="EG186" s="27"/>
      <c r="EH186" s="106">
        <f>DS186/$ER$175</f>
        <v>1.873</v>
      </c>
      <c r="EI186" s="106">
        <f>+DU186/$ER$175</f>
        <v>2.1859999999999999</v>
      </c>
      <c r="EJ186" s="106">
        <f t="shared" ref="EJ186:EJ187" si="326">+SUM(BB186:BE186)/$ER$175</f>
        <v>0.83099999999999996</v>
      </c>
      <c r="EK186" s="106">
        <f t="shared" ref="EK186:EK187" si="327">+SUM(BF186:BM186)/$ER$175</f>
        <v>2.5482624999999985</v>
      </c>
      <c r="EL186" s="106">
        <f t="shared" si="288"/>
        <v>3.3792624999999985</v>
      </c>
      <c r="EM186" s="106">
        <f>DY186/$ER$175</f>
        <v>4.5816434999999958</v>
      </c>
      <c r="EN186" s="106">
        <f>EA186/$ER$175</f>
        <v>4.9808587499999968</v>
      </c>
      <c r="EO186" s="106">
        <f>+EE186/$ER$175</f>
        <v>7.2548594999999878</v>
      </c>
      <c r="EP186" s="106">
        <f>+EE186/$ER$175</f>
        <v>7.2548594999999878</v>
      </c>
      <c r="EQ186" s="106"/>
      <c r="ER186" s="52">
        <f t="shared" ref="ER186:ER189" si="328">+EJ186/4</f>
        <v>0.20774999999999999</v>
      </c>
      <c r="ES186" s="107">
        <f t="shared" si="307"/>
        <v>0.31853281249999982</v>
      </c>
      <c r="ET186" s="108">
        <f t="shared" si="308"/>
        <v>0.5332506016847165</v>
      </c>
    </row>
    <row r="187" spans="1:150" hidden="1" outlineLevel="1">
      <c r="A187" t="s">
        <v>123</v>
      </c>
      <c r="AA187">
        <f t="shared" si="293"/>
        <v>0</v>
      </c>
      <c r="AB187">
        <v>24</v>
      </c>
      <c r="AC187">
        <v>24</v>
      </c>
      <c r="AD187" s="122">
        <v>48</v>
      </c>
      <c r="AE187">
        <v>16</v>
      </c>
      <c r="AF187">
        <v>16</v>
      </c>
      <c r="AG187" s="122">
        <v>32</v>
      </c>
      <c r="AH187" s="122">
        <v>32</v>
      </c>
      <c r="AI187" s="123">
        <v>148</v>
      </c>
      <c r="AJ187" s="122">
        <v>72</v>
      </c>
      <c r="AK187" s="122">
        <v>40</v>
      </c>
      <c r="AL187" s="123">
        <v>108</v>
      </c>
      <c r="AM187">
        <v>16</v>
      </c>
      <c r="AN187">
        <f t="shared" si="294"/>
        <v>576</v>
      </c>
      <c r="AO187" s="96">
        <v>326</v>
      </c>
      <c r="AP187" s="96">
        <v>0</v>
      </c>
      <c r="AQ187">
        <v>12</v>
      </c>
      <c r="AR187">
        <f>16+80</f>
        <v>96</v>
      </c>
      <c r="AS187">
        <v>28</v>
      </c>
      <c r="AT187" s="97">
        <v>30</v>
      </c>
      <c r="AU187" s="96">
        <v>24</v>
      </c>
      <c r="AV187" s="96">
        <v>0</v>
      </c>
      <c r="AW187" s="110">
        <v>0</v>
      </c>
      <c r="AX187" s="110">
        <v>54</v>
      </c>
      <c r="AY187" s="98">
        <v>29</v>
      </c>
      <c r="AZ187" s="99">
        <v>45</v>
      </c>
      <c r="BA187" s="99">
        <f>SUM(AO187:AZ187)</f>
        <v>644</v>
      </c>
      <c r="BB187" s="100">
        <v>0</v>
      </c>
      <c r="BC187" s="100">
        <v>52</v>
      </c>
      <c r="BD187" s="100">
        <v>231</v>
      </c>
      <c r="BE187" s="100">
        <v>19</v>
      </c>
      <c r="BF187" s="100">
        <v>0</v>
      </c>
      <c r="BG187" s="100">
        <v>8</v>
      </c>
      <c r="BH187" s="102">
        <v>54</v>
      </c>
      <c r="BI187" s="102">
        <v>28.8</v>
      </c>
      <c r="BJ187" s="102">
        <v>54</v>
      </c>
      <c r="BK187" s="102">
        <v>96</v>
      </c>
      <c r="BL187" s="102">
        <v>54</v>
      </c>
      <c r="BM187" s="102">
        <v>28.8</v>
      </c>
      <c r="BN187" s="103">
        <f>SUM(BB187:BM187)</f>
        <v>625.59999999999991</v>
      </c>
      <c r="BO187" s="102">
        <f t="shared" ref="BO187:BZ187" si="329">BO155</f>
        <v>54</v>
      </c>
      <c r="BP187" s="102">
        <f t="shared" si="329"/>
        <v>96</v>
      </c>
      <c r="BQ187" s="102">
        <f t="shared" si="329"/>
        <v>54</v>
      </c>
      <c r="BR187" s="102">
        <f t="shared" si="329"/>
        <v>28.8</v>
      </c>
      <c r="BS187" s="102">
        <f t="shared" si="329"/>
        <v>54</v>
      </c>
      <c r="BT187" s="102">
        <f t="shared" si="329"/>
        <v>96</v>
      </c>
      <c r="BU187" s="102">
        <f t="shared" si="329"/>
        <v>54</v>
      </c>
      <c r="BV187" s="102">
        <f t="shared" si="329"/>
        <v>28.8</v>
      </c>
      <c r="BW187" s="102">
        <f t="shared" si="329"/>
        <v>54</v>
      </c>
      <c r="BX187" s="102">
        <f t="shared" si="329"/>
        <v>121.2</v>
      </c>
      <c r="BY187" s="102">
        <f t="shared" si="329"/>
        <v>54</v>
      </c>
      <c r="BZ187" s="102">
        <f t="shared" si="329"/>
        <v>28.8</v>
      </c>
      <c r="CA187" s="103">
        <f>SUM(BO187:BZ187)</f>
        <v>723.6</v>
      </c>
      <c r="CB187" s="102">
        <f t="shared" ref="CB187:DM187" si="330">CB155</f>
        <v>54</v>
      </c>
      <c r="CC187" s="102">
        <f t="shared" si="330"/>
        <v>121.2</v>
      </c>
      <c r="CD187" s="102">
        <f t="shared" si="330"/>
        <v>28.8</v>
      </c>
      <c r="CE187" s="102">
        <f t="shared" si="330"/>
        <v>54</v>
      </c>
      <c r="CF187" s="102">
        <f t="shared" si="330"/>
        <v>54</v>
      </c>
      <c r="CG187" s="102">
        <f t="shared" si="330"/>
        <v>96</v>
      </c>
      <c r="CH187" s="102">
        <f t="shared" si="330"/>
        <v>54</v>
      </c>
      <c r="CI187" s="102">
        <f t="shared" si="330"/>
        <v>54</v>
      </c>
      <c r="CJ187" s="102">
        <f t="shared" si="330"/>
        <v>28.8</v>
      </c>
      <c r="CK187" s="102">
        <f t="shared" si="330"/>
        <v>54</v>
      </c>
      <c r="CL187" s="102">
        <f t="shared" si="330"/>
        <v>121.2</v>
      </c>
      <c r="CM187" s="102">
        <f t="shared" si="330"/>
        <v>54</v>
      </c>
      <c r="CN187" s="103">
        <f>SUM(CB187:CM187)</f>
        <v>774</v>
      </c>
      <c r="CO187" s="102">
        <f t="shared" si="330"/>
        <v>54</v>
      </c>
      <c r="CP187" s="102">
        <f t="shared" si="330"/>
        <v>121.2</v>
      </c>
      <c r="CQ187" s="102">
        <f t="shared" si="330"/>
        <v>28.8</v>
      </c>
      <c r="CR187" s="102">
        <f t="shared" si="330"/>
        <v>54</v>
      </c>
      <c r="CS187" s="102">
        <f t="shared" si="330"/>
        <v>54</v>
      </c>
      <c r="CT187" s="102">
        <f t="shared" si="330"/>
        <v>96</v>
      </c>
      <c r="CU187" s="102">
        <f t="shared" si="330"/>
        <v>54</v>
      </c>
      <c r="CV187" s="102">
        <f t="shared" si="330"/>
        <v>54</v>
      </c>
      <c r="CW187" s="102">
        <f t="shared" si="330"/>
        <v>28.8</v>
      </c>
      <c r="CX187" s="102">
        <f t="shared" si="330"/>
        <v>54</v>
      </c>
      <c r="CY187" s="102">
        <f t="shared" si="330"/>
        <v>121.2</v>
      </c>
      <c r="CZ187" s="102">
        <f t="shared" si="330"/>
        <v>54</v>
      </c>
      <c r="DA187" s="103">
        <f>SUM(CO187:CZ187)</f>
        <v>774</v>
      </c>
      <c r="DB187" s="102">
        <f t="shared" si="330"/>
        <v>54</v>
      </c>
      <c r="DC187" s="102">
        <f t="shared" si="330"/>
        <v>121.2</v>
      </c>
      <c r="DD187" s="102">
        <f t="shared" si="330"/>
        <v>28.8</v>
      </c>
      <c r="DE187" s="102">
        <f t="shared" si="330"/>
        <v>54</v>
      </c>
      <c r="DF187" s="102">
        <f t="shared" si="330"/>
        <v>54</v>
      </c>
      <c r="DG187" s="102">
        <f t="shared" si="330"/>
        <v>96</v>
      </c>
      <c r="DH187" s="102">
        <f t="shared" si="330"/>
        <v>54</v>
      </c>
      <c r="DI187" s="102">
        <f t="shared" si="330"/>
        <v>54</v>
      </c>
      <c r="DJ187" s="102">
        <f t="shared" si="330"/>
        <v>28.8</v>
      </c>
      <c r="DK187" s="102">
        <f t="shared" si="330"/>
        <v>54</v>
      </c>
      <c r="DL187" s="102">
        <f t="shared" si="330"/>
        <v>121.2</v>
      </c>
      <c r="DM187" s="102">
        <f t="shared" si="330"/>
        <v>54</v>
      </c>
      <c r="DN187" s="103">
        <f>SUM(DB187:DM187)</f>
        <v>774</v>
      </c>
      <c r="DR187" s="27"/>
      <c r="DS187" s="104">
        <f>SUM(AB187:AM187)</f>
        <v>576</v>
      </c>
      <c r="DT187" s="104"/>
      <c r="DU187" s="104">
        <f>SUM(AO187:AZ187)</f>
        <v>644</v>
      </c>
      <c r="DV187" s="28">
        <f>IFERROR(DU187/DS187*100,0)</f>
        <v>111.80555555555556</v>
      </c>
      <c r="DW187" s="104">
        <f>SUM(BB187:BM187)</f>
        <v>625.59999999999991</v>
      </c>
      <c r="DX187" s="28">
        <f>IFERROR(DW187/DU187*100,0)</f>
        <v>97.142857142857125</v>
      </c>
      <c r="DY187" s="105">
        <f>SUM(BO187:BZ187)</f>
        <v>723.6</v>
      </c>
      <c r="DZ187" s="28">
        <f>IFERROR(DY187/DW187*100,0)</f>
        <v>115.66496163682866</v>
      </c>
      <c r="EA187" s="105">
        <f>SUM(CB187:CM187)</f>
        <v>774</v>
      </c>
      <c r="EB187" s="28">
        <f>IFERROR(EA187/DY187*100,0)</f>
        <v>106.96517412935323</v>
      </c>
      <c r="EC187" s="105">
        <f>SUM(CO187:CZ187)</f>
        <v>774</v>
      </c>
      <c r="ED187" s="28">
        <f>IFERROR(EC187/EA187*100,0)</f>
        <v>100</v>
      </c>
      <c r="EE187" s="121">
        <f>SUM(DB187:DM187)</f>
        <v>774</v>
      </c>
      <c r="EF187" s="28">
        <f>IFERROR(EE187/EC187*100,0)</f>
        <v>100</v>
      </c>
      <c r="EG187" s="27"/>
      <c r="EH187" s="106">
        <f>DS187/$ER$175</f>
        <v>0.57599999999999996</v>
      </c>
      <c r="EI187" s="106">
        <f>+DU187/$ER$175</f>
        <v>0.64400000000000002</v>
      </c>
      <c r="EJ187" s="106">
        <f t="shared" si="326"/>
        <v>0.30199999999999999</v>
      </c>
      <c r="EK187" s="106">
        <f t="shared" si="327"/>
        <v>0.3236</v>
      </c>
      <c r="EL187" s="106">
        <f t="shared" si="288"/>
        <v>0.62559999999999993</v>
      </c>
      <c r="EM187" s="106">
        <f>DY187/$ER$175</f>
        <v>0.72360000000000002</v>
      </c>
      <c r="EN187" s="106">
        <f>EA187/$ER$175</f>
        <v>0.77400000000000002</v>
      </c>
      <c r="EO187" s="106">
        <f>+EE187/$ER$175</f>
        <v>0.77400000000000002</v>
      </c>
      <c r="EP187" s="106">
        <f>+EE187/$ER$175</f>
        <v>0.77400000000000002</v>
      </c>
      <c r="EQ187" s="106"/>
      <c r="ER187" s="52">
        <f t="shared" si="328"/>
        <v>7.5499999999999998E-2</v>
      </c>
      <c r="ES187" s="107">
        <f t="shared" si="307"/>
        <v>4.045E-2</v>
      </c>
      <c r="ET187" s="83">
        <f t="shared" si="308"/>
        <v>-0.46423841059602644</v>
      </c>
    </row>
    <row r="188" spans="1:150" s="14" customFormat="1" ht="12.75" customHeight="1" collapsed="1">
      <c r="A188" s="113" t="s">
        <v>124</v>
      </c>
      <c r="B188" s="113">
        <f>+SUM(B186:B187)</f>
        <v>0</v>
      </c>
      <c r="C188" s="124">
        <f t="shared" ref="C188:BQ188" si="331">+SUM(C186:C187)</f>
        <v>0</v>
      </c>
      <c r="D188" s="124">
        <f t="shared" si="331"/>
        <v>0</v>
      </c>
      <c r="E188" s="124">
        <f t="shared" si="331"/>
        <v>0</v>
      </c>
      <c r="F188" s="124">
        <f t="shared" si="331"/>
        <v>0</v>
      </c>
      <c r="G188" s="124">
        <f t="shared" si="331"/>
        <v>0</v>
      </c>
      <c r="H188" s="124">
        <f t="shared" si="331"/>
        <v>0</v>
      </c>
      <c r="I188" s="124">
        <f t="shared" si="331"/>
        <v>0</v>
      </c>
      <c r="J188" s="124">
        <f t="shared" si="331"/>
        <v>0</v>
      </c>
      <c r="K188" s="124">
        <f t="shared" si="331"/>
        <v>0</v>
      </c>
      <c r="L188" s="124">
        <f t="shared" si="331"/>
        <v>0</v>
      </c>
      <c r="M188" s="124">
        <f t="shared" si="331"/>
        <v>0</v>
      </c>
      <c r="N188" s="124"/>
      <c r="O188" s="124">
        <f t="shared" si="331"/>
        <v>0</v>
      </c>
      <c r="P188" s="124">
        <f t="shared" si="331"/>
        <v>0</v>
      </c>
      <c r="Q188" s="124">
        <f t="shared" si="331"/>
        <v>0</v>
      </c>
      <c r="R188" s="124">
        <f t="shared" si="331"/>
        <v>0</v>
      </c>
      <c r="S188" s="124">
        <f t="shared" si="331"/>
        <v>0</v>
      </c>
      <c r="T188" s="124">
        <f t="shared" si="331"/>
        <v>0</v>
      </c>
      <c r="U188" s="124">
        <f t="shared" si="331"/>
        <v>0</v>
      </c>
      <c r="V188" s="124">
        <f t="shared" si="331"/>
        <v>0</v>
      </c>
      <c r="W188" s="124">
        <f t="shared" si="331"/>
        <v>0</v>
      </c>
      <c r="X188" s="124">
        <f t="shared" si="331"/>
        <v>0</v>
      </c>
      <c r="Y188" s="124">
        <f t="shared" si="331"/>
        <v>0</v>
      </c>
      <c r="Z188" s="124">
        <f t="shared" si="331"/>
        <v>0</v>
      </c>
      <c r="AA188" s="124">
        <f t="shared" si="293"/>
        <v>0</v>
      </c>
      <c r="AB188" s="124">
        <f t="shared" si="331"/>
        <v>138</v>
      </c>
      <c r="AC188" s="124">
        <f t="shared" si="331"/>
        <v>221</v>
      </c>
      <c r="AD188" s="124">
        <f t="shared" si="331"/>
        <v>157</v>
      </c>
      <c r="AE188" s="124">
        <f t="shared" si="331"/>
        <v>182</v>
      </c>
      <c r="AF188" s="124">
        <f t="shared" si="331"/>
        <v>124</v>
      </c>
      <c r="AG188" s="124">
        <f t="shared" si="331"/>
        <v>89</v>
      </c>
      <c r="AH188" s="124">
        <f t="shared" si="331"/>
        <v>175</v>
      </c>
      <c r="AI188" s="124">
        <f t="shared" si="331"/>
        <v>260</v>
      </c>
      <c r="AJ188" s="124">
        <f t="shared" si="331"/>
        <v>206</v>
      </c>
      <c r="AK188" s="124">
        <f t="shared" si="331"/>
        <v>241</v>
      </c>
      <c r="AL188" s="124">
        <f t="shared" si="331"/>
        <v>395</v>
      </c>
      <c r="AM188" s="124">
        <f t="shared" si="331"/>
        <v>261</v>
      </c>
      <c r="AN188" s="124">
        <f t="shared" si="294"/>
        <v>2449</v>
      </c>
      <c r="AO188" s="124">
        <f t="shared" si="331"/>
        <v>482</v>
      </c>
      <c r="AP188" s="124">
        <f t="shared" si="331"/>
        <v>141</v>
      </c>
      <c r="AQ188" s="124">
        <f t="shared" si="331"/>
        <v>172</v>
      </c>
      <c r="AR188" s="124">
        <f t="shared" si="331"/>
        <v>244</v>
      </c>
      <c r="AS188" s="124">
        <f t="shared" si="331"/>
        <v>198</v>
      </c>
      <c r="AT188" s="124">
        <f t="shared" si="331"/>
        <v>270</v>
      </c>
      <c r="AU188" s="124">
        <f t="shared" si="331"/>
        <v>226</v>
      </c>
      <c r="AV188" s="124">
        <f t="shared" si="331"/>
        <v>133</v>
      </c>
      <c r="AW188" s="124">
        <f t="shared" si="331"/>
        <v>248</v>
      </c>
      <c r="AX188" s="124">
        <f t="shared" si="331"/>
        <v>192</v>
      </c>
      <c r="AY188" s="124">
        <f t="shared" si="331"/>
        <v>224</v>
      </c>
      <c r="AZ188" s="124">
        <f t="shared" si="331"/>
        <v>300</v>
      </c>
      <c r="BA188" s="124">
        <f t="shared" si="331"/>
        <v>2830</v>
      </c>
      <c r="BB188" s="124">
        <f t="shared" si="331"/>
        <v>168</v>
      </c>
      <c r="BC188" s="124">
        <f t="shared" si="331"/>
        <v>365</v>
      </c>
      <c r="BD188" s="124">
        <f t="shared" si="331"/>
        <v>388</v>
      </c>
      <c r="BE188" s="124">
        <f t="shared" si="331"/>
        <v>212</v>
      </c>
      <c r="BF188" s="124">
        <f t="shared" si="331"/>
        <v>160</v>
      </c>
      <c r="BG188" s="124">
        <f t="shared" si="331"/>
        <v>240</v>
      </c>
      <c r="BH188" s="124">
        <f t="shared" si="331"/>
        <v>411.98874999999975</v>
      </c>
      <c r="BI188" s="124">
        <f t="shared" si="331"/>
        <v>342.22324999999978</v>
      </c>
      <c r="BJ188" s="124">
        <f t="shared" si="331"/>
        <v>426.98274999999973</v>
      </c>
      <c r="BK188" s="124">
        <f t="shared" si="331"/>
        <v>476.47974999999968</v>
      </c>
      <c r="BL188" s="124">
        <f t="shared" si="331"/>
        <v>441.9767499999997</v>
      </c>
      <c r="BM188" s="124">
        <f t="shared" si="331"/>
        <v>372.21124999999978</v>
      </c>
      <c r="BN188" s="124">
        <f t="shared" si="331"/>
        <v>4004.8624999999984</v>
      </c>
      <c r="BO188" s="124">
        <f t="shared" si="331"/>
        <v>417.19499999999971</v>
      </c>
      <c r="BP188" s="124">
        <f t="shared" si="331"/>
        <v>465.6209999999997</v>
      </c>
      <c r="BQ188" s="124">
        <f t="shared" si="331"/>
        <v>430.04699999999963</v>
      </c>
      <c r="BR188" s="124">
        <f t="shared" ref="BR188:EE188" si="332">+SUM(BR186:BR187)</f>
        <v>388.96049999999968</v>
      </c>
      <c r="BS188" s="124">
        <f t="shared" si="332"/>
        <v>420.58649999999966</v>
      </c>
      <c r="BT188" s="124">
        <f t="shared" si="332"/>
        <v>469.01249999999965</v>
      </c>
      <c r="BU188" s="124">
        <f t="shared" si="332"/>
        <v>433.43849999999958</v>
      </c>
      <c r="BV188" s="124">
        <f t="shared" si="332"/>
        <v>414.66449999999963</v>
      </c>
      <c r="BW188" s="124">
        <f t="shared" si="332"/>
        <v>446.29049999999961</v>
      </c>
      <c r="BX188" s="124">
        <f t="shared" si="332"/>
        <v>519.91649999999959</v>
      </c>
      <c r="BY188" s="124">
        <f t="shared" si="332"/>
        <v>459.14249999999959</v>
      </c>
      <c r="BZ188" s="124">
        <f t="shared" si="332"/>
        <v>440.36849999999953</v>
      </c>
      <c r="CA188" s="124">
        <f t="shared" si="332"/>
        <v>5305.2434999999959</v>
      </c>
      <c r="CB188" s="124">
        <f t="shared" si="332"/>
        <v>429.31068749999957</v>
      </c>
      <c r="CC188" s="124">
        <f t="shared" si="332"/>
        <v>503.73993749999954</v>
      </c>
      <c r="CD188" s="124">
        <f t="shared" si="332"/>
        <v>418.5691874999996</v>
      </c>
      <c r="CE188" s="124">
        <f t="shared" si="332"/>
        <v>450.99843749999962</v>
      </c>
      <c r="CF188" s="124">
        <f t="shared" si="332"/>
        <v>458.22768749999966</v>
      </c>
      <c r="CG188" s="124">
        <f t="shared" si="332"/>
        <v>507.4569374999997</v>
      </c>
      <c r="CH188" s="124">
        <f t="shared" si="332"/>
        <v>472.68618749999973</v>
      </c>
      <c r="CI188" s="124">
        <f t="shared" si="332"/>
        <v>479.91543749999971</v>
      </c>
      <c r="CJ188" s="124">
        <f t="shared" si="332"/>
        <v>461.94468749999982</v>
      </c>
      <c r="CK188" s="124">
        <f t="shared" si="332"/>
        <v>494.37393749999978</v>
      </c>
      <c r="CL188" s="124">
        <f t="shared" si="332"/>
        <v>568.80318749999981</v>
      </c>
      <c r="CM188" s="124">
        <f t="shared" si="332"/>
        <v>508.8324374999998</v>
      </c>
      <c r="CN188" s="124">
        <f t="shared" si="332"/>
        <v>5754.8587499999967</v>
      </c>
      <c r="CO188" s="124">
        <f t="shared" si="332"/>
        <v>518.00287499999979</v>
      </c>
      <c r="CP188" s="124">
        <f t="shared" si="332"/>
        <v>593.23537499999986</v>
      </c>
      <c r="CQ188" s="124">
        <f t="shared" si="332"/>
        <v>508.86787499999974</v>
      </c>
      <c r="CR188" s="124">
        <f t="shared" si="332"/>
        <v>542.10037499999976</v>
      </c>
      <c r="CS188" s="124">
        <f t="shared" si="332"/>
        <v>550.13287499999967</v>
      </c>
      <c r="CT188" s="124">
        <f t="shared" si="332"/>
        <v>600.1653749999997</v>
      </c>
      <c r="CU188" s="124">
        <f t="shared" si="332"/>
        <v>566.19787499999961</v>
      </c>
      <c r="CV188" s="124">
        <f t="shared" si="332"/>
        <v>574.23037499999964</v>
      </c>
      <c r="CW188" s="124">
        <f t="shared" si="332"/>
        <v>557.06287499999939</v>
      </c>
      <c r="CX188" s="124">
        <f t="shared" si="332"/>
        <v>590.29537499999947</v>
      </c>
      <c r="CY188" s="124">
        <f t="shared" si="332"/>
        <v>665.52787499999943</v>
      </c>
      <c r="CZ188" s="124">
        <f t="shared" si="332"/>
        <v>606.36037499999952</v>
      </c>
      <c r="DA188" s="124">
        <f t="shared" si="332"/>
        <v>6872.1794999999956</v>
      </c>
      <c r="DB188" s="124">
        <f t="shared" si="332"/>
        <v>614.39287499999932</v>
      </c>
      <c r="DC188" s="124">
        <f t="shared" si="332"/>
        <v>689.62537499999928</v>
      </c>
      <c r="DD188" s="124">
        <f t="shared" si="332"/>
        <v>605.25787499999922</v>
      </c>
      <c r="DE188" s="124">
        <f t="shared" si="332"/>
        <v>638.49037499999929</v>
      </c>
      <c r="DF188" s="124">
        <f t="shared" si="332"/>
        <v>646.5228749999992</v>
      </c>
      <c r="DG188" s="124">
        <f t="shared" si="332"/>
        <v>696.55537499999912</v>
      </c>
      <c r="DH188" s="124">
        <f t="shared" si="332"/>
        <v>662.58787499999903</v>
      </c>
      <c r="DI188" s="124">
        <f t="shared" si="332"/>
        <v>670.62037499999906</v>
      </c>
      <c r="DJ188" s="124">
        <f t="shared" si="332"/>
        <v>653.45287499999904</v>
      </c>
      <c r="DK188" s="124">
        <f t="shared" si="332"/>
        <v>686.685374999999</v>
      </c>
      <c r="DL188" s="124">
        <f t="shared" si="332"/>
        <v>761.91787499999884</v>
      </c>
      <c r="DM188" s="124">
        <f t="shared" si="332"/>
        <v>702.75037499999894</v>
      </c>
      <c r="DN188" s="124">
        <f t="shared" si="332"/>
        <v>8028.8594999999877</v>
      </c>
      <c r="DO188"/>
      <c r="DP188" s="124">
        <f t="shared" si="332"/>
        <v>0</v>
      </c>
      <c r="DQ188" s="124">
        <f t="shared" si="332"/>
        <v>0</v>
      </c>
      <c r="DR188" s="124">
        <f t="shared" si="332"/>
        <v>0</v>
      </c>
      <c r="DS188" s="124">
        <f t="shared" si="332"/>
        <v>2449</v>
      </c>
      <c r="DT188" s="124">
        <f t="shared" si="332"/>
        <v>0</v>
      </c>
      <c r="DU188" s="124">
        <f t="shared" si="332"/>
        <v>2830</v>
      </c>
      <c r="DV188" s="28">
        <f t="shared" ref="DV188:DV189" si="333">IFERROR(DU188/DS188*100,0)</f>
        <v>115.55737035524704</v>
      </c>
      <c r="DW188" s="124">
        <f t="shared" si="332"/>
        <v>4004.8624999999984</v>
      </c>
      <c r="DX188" s="28">
        <f t="shared" ref="DX188:DX189" si="334">IFERROR(DW188/DU188*100,0)</f>
        <v>141.51457597173138</v>
      </c>
      <c r="DY188" s="124">
        <f t="shared" si="332"/>
        <v>5305.2434999999959</v>
      </c>
      <c r="DZ188" s="28">
        <f t="shared" ref="DZ188:DZ189" si="335">IFERROR(DY188/DW188*100,0)</f>
        <v>132.47005359110327</v>
      </c>
      <c r="EA188" s="124">
        <f t="shared" si="332"/>
        <v>5754.8587499999967</v>
      </c>
      <c r="EB188" s="28">
        <f t="shared" ref="EB188:EB189" si="336">IFERROR(EA188/DY188*100,0)</f>
        <v>108.47492202761289</v>
      </c>
      <c r="EC188" s="124">
        <f t="shared" si="332"/>
        <v>6872.1794999999956</v>
      </c>
      <c r="ED188" s="28">
        <f t="shared" ref="ED188:ED189" si="337">IFERROR(EC188/EA188*100,0)</f>
        <v>119.41525932326313</v>
      </c>
      <c r="EE188" s="124">
        <f t="shared" si="332"/>
        <v>8028.8594999999877</v>
      </c>
      <c r="EF188" s="28">
        <f t="shared" ref="EF188:EF189" si="338">IFERROR(EE188/EC188*100,0)</f>
        <v>116.8313414979919</v>
      </c>
      <c r="EG188" s="27"/>
      <c r="EH188" s="125">
        <f t="shared" ref="EH188" si="339">+SUM(EH186:EH187)</f>
        <v>2.4489999999999998</v>
      </c>
      <c r="EI188" s="125">
        <f t="shared" ref="EI188" si="340">+SUM(EI186:EI187)</f>
        <v>2.83</v>
      </c>
      <c r="EJ188" s="125">
        <f t="shared" ref="EJ188:EP188" si="341">+SUM(EJ186:EJ187)</f>
        <v>1.133</v>
      </c>
      <c r="EK188" s="125">
        <f t="shared" si="341"/>
        <v>2.8718624999999984</v>
      </c>
      <c r="EL188" s="125">
        <f t="shared" si="341"/>
        <v>4.004862499999998</v>
      </c>
      <c r="EM188" s="125">
        <f t="shared" si="341"/>
        <v>5.305243499999996</v>
      </c>
      <c r="EN188" s="125">
        <f t="shared" si="341"/>
        <v>5.7548587499999968</v>
      </c>
      <c r="EO188" s="125">
        <f t="shared" si="341"/>
        <v>8.0288594999999887</v>
      </c>
      <c r="EP188" s="125">
        <f t="shared" si="341"/>
        <v>8.0288594999999887</v>
      </c>
      <c r="EQ188" s="113"/>
      <c r="ER188" s="119">
        <f t="shared" si="328"/>
        <v>0.28325</v>
      </c>
      <c r="ES188" s="107">
        <f t="shared" si="307"/>
        <v>0.3589828124999998</v>
      </c>
      <c r="ET188" s="120">
        <f t="shared" si="308"/>
        <v>0.26737091791703382</v>
      </c>
    </row>
    <row r="189" spans="1:150" s="14" customFormat="1">
      <c r="A189" s="126" t="s">
        <v>125</v>
      </c>
      <c r="B189" s="126">
        <f>+SUM(B185,B188)</f>
        <v>0</v>
      </c>
      <c r="C189" s="127">
        <f t="shared" ref="C189:BQ189" si="342">+SUM(C185,C188)</f>
        <v>0</v>
      </c>
      <c r="D189" s="127">
        <f t="shared" si="342"/>
        <v>0</v>
      </c>
      <c r="E189" s="127">
        <f t="shared" si="342"/>
        <v>0</v>
      </c>
      <c r="F189" s="127">
        <f t="shared" si="342"/>
        <v>0</v>
      </c>
      <c r="G189" s="127">
        <f t="shared" si="342"/>
        <v>0</v>
      </c>
      <c r="H189" s="127">
        <f t="shared" si="342"/>
        <v>0</v>
      </c>
      <c r="I189" s="127">
        <f t="shared" si="342"/>
        <v>0</v>
      </c>
      <c r="J189" s="127">
        <f t="shared" si="342"/>
        <v>0</v>
      </c>
      <c r="K189" s="127">
        <f t="shared" si="342"/>
        <v>0</v>
      </c>
      <c r="L189" s="127">
        <f t="shared" si="342"/>
        <v>0</v>
      </c>
      <c r="M189" s="127">
        <f t="shared" si="342"/>
        <v>0</v>
      </c>
      <c r="N189" s="127"/>
      <c r="O189" s="127">
        <f t="shared" si="342"/>
        <v>0</v>
      </c>
      <c r="P189" s="127">
        <f t="shared" si="342"/>
        <v>0</v>
      </c>
      <c r="Q189" s="127">
        <f t="shared" si="342"/>
        <v>0</v>
      </c>
      <c r="R189" s="127">
        <f t="shared" si="342"/>
        <v>0</v>
      </c>
      <c r="S189" s="127">
        <f t="shared" si="342"/>
        <v>0</v>
      </c>
      <c r="T189" s="127">
        <f t="shared" si="342"/>
        <v>0</v>
      </c>
      <c r="U189" s="127">
        <f t="shared" si="342"/>
        <v>0</v>
      </c>
      <c r="V189" s="127">
        <f t="shared" si="342"/>
        <v>0</v>
      </c>
      <c r="W189" s="127">
        <f t="shared" si="342"/>
        <v>0</v>
      </c>
      <c r="X189" s="127">
        <f t="shared" si="342"/>
        <v>0</v>
      </c>
      <c r="Y189" s="127">
        <f t="shared" si="342"/>
        <v>0</v>
      </c>
      <c r="Z189" s="127">
        <f t="shared" si="342"/>
        <v>0</v>
      </c>
      <c r="AA189" s="127">
        <f t="shared" si="293"/>
        <v>0</v>
      </c>
      <c r="AB189" s="127">
        <f t="shared" si="342"/>
        <v>2454</v>
      </c>
      <c r="AC189" s="127">
        <f t="shared" si="342"/>
        <v>2515</v>
      </c>
      <c r="AD189" s="127">
        <f t="shared" si="342"/>
        <v>2964</v>
      </c>
      <c r="AE189" s="127">
        <f t="shared" si="342"/>
        <v>3935</v>
      </c>
      <c r="AF189" s="127">
        <f t="shared" si="342"/>
        <v>3494</v>
      </c>
      <c r="AG189" s="127">
        <f t="shared" si="342"/>
        <v>2384</v>
      </c>
      <c r="AH189" s="127">
        <f t="shared" si="342"/>
        <v>3314</v>
      </c>
      <c r="AI189" s="127">
        <f t="shared" si="342"/>
        <v>2726</v>
      </c>
      <c r="AJ189" s="127">
        <f t="shared" si="342"/>
        <v>2854</v>
      </c>
      <c r="AK189" s="127">
        <f t="shared" si="342"/>
        <v>1950</v>
      </c>
      <c r="AL189" s="127">
        <f t="shared" si="342"/>
        <v>2385</v>
      </c>
      <c r="AM189" s="127">
        <f t="shared" si="342"/>
        <v>1945</v>
      </c>
      <c r="AN189" s="127">
        <f t="shared" si="294"/>
        <v>32920</v>
      </c>
      <c r="AO189" s="127">
        <f t="shared" si="342"/>
        <v>3909</v>
      </c>
      <c r="AP189" s="127">
        <f t="shared" si="342"/>
        <v>3374</v>
      </c>
      <c r="AQ189" s="127">
        <f t="shared" si="342"/>
        <v>3630</v>
      </c>
      <c r="AR189" s="127">
        <f t="shared" si="342"/>
        <v>3156</v>
      </c>
      <c r="AS189" s="127">
        <f t="shared" si="342"/>
        <v>2850</v>
      </c>
      <c r="AT189" s="127">
        <f t="shared" si="342"/>
        <v>2314</v>
      </c>
      <c r="AU189" s="127">
        <f t="shared" si="342"/>
        <v>1997</v>
      </c>
      <c r="AV189" s="127">
        <f t="shared" si="342"/>
        <v>2388</v>
      </c>
      <c r="AW189" s="127">
        <f t="shared" si="342"/>
        <v>2508</v>
      </c>
      <c r="AX189" s="127">
        <f t="shared" si="342"/>
        <v>2497</v>
      </c>
      <c r="AY189" s="127">
        <f t="shared" si="342"/>
        <v>2153</v>
      </c>
      <c r="AZ189" s="127">
        <f t="shared" si="342"/>
        <v>2408</v>
      </c>
      <c r="BA189" s="127">
        <f t="shared" si="342"/>
        <v>32982</v>
      </c>
      <c r="BB189" s="127">
        <f t="shared" si="342"/>
        <v>2300</v>
      </c>
      <c r="BC189" s="127">
        <f t="shared" si="342"/>
        <v>1592</v>
      </c>
      <c r="BD189" s="127">
        <f t="shared" si="342"/>
        <v>2755</v>
      </c>
      <c r="BE189" s="127">
        <f t="shared" si="342"/>
        <v>2091</v>
      </c>
      <c r="BF189" s="127">
        <f t="shared" si="342"/>
        <v>2511</v>
      </c>
      <c r="BG189" s="127">
        <f t="shared" si="342"/>
        <v>2740</v>
      </c>
      <c r="BH189" s="127">
        <f t="shared" si="342"/>
        <v>2567.9487499999996</v>
      </c>
      <c r="BI189" s="127">
        <f t="shared" si="342"/>
        <v>2498.18325</v>
      </c>
      <c r="BJ189" s="127">
        <f t="shared" si="342"/>
        <v>2922.9427499999997</v>
      </c>
      <c r="BK189" s="127">
        <f t="shared" si="342"/>
        <v>2645.0397499999995</v>
      </c>
      <c r="BL189" s="127">
        <f t="shared" si="342"/>
        <v>2608.7367499999996</v>
      </c>
      <c r="BM189" s="127">
        <f t="shared" si="342"/>
        <v>2857.3712499999997</v>
      </c>
      <c r="BN189" s="127">
        <f t="shared" si="342"/>
        <v>30089.2225</v>
      </c>
      <c r="BO189" s="127">
        <f t="shared" si="342"/>
        <v>2312.8449999999993</v>
      </c>
      <c r="BP189" s="127">
        <f t="shared" si="342"/>
        <v>2514.0209999999993</v>
      </c>
      <c r="BQ189" s="127">
        <f t="shared" si="342"/>
        <v>2946.2469999999994</v>
      </c>
      <c r="BR189" s="127">
        <f t="shared" ref="BR189:EE189" si="343">+SUM(BR185,BR188)</f>
        <v>3671.3604999999998</v>
      </c>
      <c r="BS189" s="127">
        <f t="shared" si="343"/>
        <v>2382.3864999999996</v>
      </c>
      <c r="BT189" s="127">
        <f t="shared" si="343"/>
        <v>2430.8124999999995</v>
      </c>
      <c r="BU189" s="127">
        <f t="shared" si="343"/>
        <v>3132.7384999999995</v>
      </c>
      <c r="BV189" s="127">
        <f t="shared" si="343"/>
        <v>3223.8644999999997</v>
      </c>
      <c r="BW189" s="127">
        <f t="shared" si="343"/>
        <v>3093.2904999999996</v>
      </c>
      <c r="BX189" s="127">
        <f t="shared" si="343"/>
        <v>3261.7164999999995</v>
      </c>
      <c r="BY189" s="127">
        <f t="shared" si="343"/>
        <v>2589.5424999999996</v>
      </c>
      <c r="BZ189" s="127">
        <f t="shared" si="343"/>
        <v>2619.5684999999994</v>
      </c>
      <c r="CA189" s="127">
        <f t="shared" si="343"/>
        <v>34178.393499999991</v>
      </c>
      <c r="CB189" s="127">
        <f t="shared" si="343"/>
        <v>2522.3106874999994</v>
      </c>
      <c r="CC189" s="127">
        <f t="shared" si="343"/>
        <v>2658.9399374999994</v>
      </c>
      <c r="CD189" s="127">
        <f t="shared" si="343"/>
        <v>3141.5691874999998</v>
      </c>
      <c r="CE189" s="127">
        <f t="shared" si="343"/>
        <v>3040.1984374999993</v>
      </c>
      <c r="CF189" s="127">
        <f t="shared" si="343"/>
        <v>2631.6276874999994</v>
      </c>
      <c r="CG189" s="127">
        <f t="shared" si="343"/>
        <v>2568.2569374999994</v>
      </c>
      <c r="CH189" s="127">
        <f t="shared" si="343"/>
        <v>2733.4861874999997</v>
      </c>
      <c r="CI189" s="127">
        <f t="shared" si="343"/>
        <v>3120.7154374999996</v>
      </c>
      <c r="CJ189" s="127">
        <f t="shared" si="343"/>
        <v>3140.5446874999998</v>
      </c>
      <c r="CK189" s="127">
        <f t="shared" si="343"/>
        <v>2717.7739374999992</v>
      </c>
      <c r="CL189" s="127">
        <f t="shared" si="343"/>
        <v>2617.4031874999996</v>
      </c>
      <c r="CM189" s="127">
        <f t="shared" si="343"/>
        <v>2719.6324374999995</v>
      </c>
      <c r="CN189" s="127">
        <f t="shared" si="343"/>
        <v>33612.458749999998</v>
      </c>
      <c r="CO189" s="127">
        <f t="shared" si="343"/>
        <v>2305.4028749999993</v>
      </c>
      <c r="CP189" s="127">
        <f t="shared" si="343"/>
        <v>2542.8353749999997</v>
      </c>
      <c r="CQ189" s="127">
        <f t="shared" si="343"/>
        <v>2926.2678749999995</v>
      </c>
      <c r="CR189" s="127">
        <f t="shared" si="343"/>
        <v>2118.9003750000002</v>
      </c>
      <c r="CS189" s="127">
        <f t="shared" si="343"/>
        <v>1455.5328749999994</v>
      </c>
      <c r="CT189" s="127">
        <f t="shared" si="343"/>
        <v>1492.9653749999995</v>
      </c>
      <c r="CU189" s="127">
        <f t="shared" si="343"/>
        <v>1216.5978749999995</v>
      </c>
      <c r="CV189" s="127">
        <f t="shared" si="343"/>
        <v>1704.6303749999995</v>
      </c>
      <c r="CW189" s="127">
        <f t="shared" si="343"/>
        <v>1095.2628749999994</v>
      </c>
      <c r="CX189" s="127">
        <f t="shared" si="343"/>
        <v>1103.2953749999992</v>
      </c>
      <c r="CY189" s="127">
        <f t="shared" si="343"/>
        <v>1203.7278749999994</v>
      </c>
      <c r="CZ189" s="127">
        <f t="shared" si="343"/>
        <v>1206.7603749999994</v>
      </c>
      <c r="DA189" s="127">
        <f t="shared" si="343"/>
        <v>20372.179499999995</v>
      </c>
      <c r="DB189" s="127">
        <f t="shared" si="343"/>
        <v>1063.7928749999992</v>
      </c>
      <c r="DC189" s="127">
        <f t="shared" si="343"/>
        <v>1201.2253749999993</v>
      </c>
      <c r="DD189" s="127">
        <f t="shared" si="343"/>
        <v>1659.4578749999991</v>
      </c>
      <c r="DE189" s="127">
        <f t="shared" si="343"/>
        <v>1078.8903749999993</v>
      </c>
      <c r="DF189" s="127">
        <f t="shared" si="343"/>
        <v>1045.5228749999992</v>
      </c>
      <c r="DG189" s="127">
        <f t="shared" si="343"/>
        <v>1082.9553749999991</v>
      </c>
      <c r="DH189" s="127">
        <f t="shared" si="343"/>
        <v>946.18787499999894</v>
      </c>
      <c r="DI189" s="127">
        <f t="shared" si="343"/>
        <v>854.22037499999897</v>
      </c>
      <c r="DJ189" s="127">
        <f t="shared" si="343"/>
        <v>874.85287499999902</v>
      </c>
      <c r="DK189" s="127">
        <f t="shared" si="343"/>
        <v>982.88537499999893</v>
      </c>
      <c r="DL189" s="127">
        <f t="shared" si="343"/>
        <v>983.31787499999882</v>
      </c>
      <c r="DM189" s="127">
        <f t="shared" si="343"/>
        <v>886.35037499999885</v>
      </c>
      <c r="DN189" s="127">
        <f t="shared" si="343"/>
        <v>12659.659499999987</v>
      </c>
      <c r="DP189" s="127">
        <f t="shared" si="343"/>
        <v>0</v>
      </c>
      <c r="DQ189" s="127">
        <f t="shared" si="343"/>
        <v>0</v>
      </c>
      <c r="DR189" s="127">
        <f t="shared" si="343"/>
        <v>0</v>
      </c>
      <c r="DS189" s="127">
        <f t="shared" si="343"/>
        <v>32920</v>
      </c>
      <c r="DT189" s="127">
        <f t="shared" si="343"/>
        <v>0</v>
      </c>
      <c r="DU189" s="127">
        <f t="shared" si="343"/>
        <v>33290</v>
      </c>
      <c r="DV189" s="28">
        <f t="shared" si="333"/>
        <v>101.12393681652492</v>
      </c>
      <c r="DW189" s="127">
        <f t="shared" si="343"/>
        <v>29833.2225</v>
      </c>
      <c r="DX189" s="28">
        <f t="shared" si="334"/>
        <v>89.616168519074805</v>
      </c>
      <c r="DY189" s="127">
        <f t="shared" si="343"/>
        <v>34178.393499999991</v>
      </c>
      <c r="DZ189" s="28">
        <f t="shared" si="335"/>
        <v>114.56487310413748</v>
      </c>
      <c r="EA189" s="127">
        <f t="shared" si="343"/>
        <v>33612.458749999998</v>
      </c>
      <c r="EB189" s="28">
        <f t="shared" si="336"/>
        <v>98.344173929649457</v>
      </c>
      <c r="EC189" s="127">
        <f t="shared" si="343"/>
        <v>20372.179499999995</v>
      </c>
      <c r="ED189" s="28">
        <f t="shared" si="337"/>
        <v>60.609013019614331</v>
      </c>
      <c r="EE189" s="127">
        <f t="shared" si="343"/>
        <v>12659.659499999987</v>
      </c>
      <c r="EF189" s="28">
        <f t="shared" si="338"/>
        <v>62.141900428473996</v>
      </c>
      <c r="EG189" s="27"/>
      <c r="EH189" s="127">
        <f t="shared" ref="EH189:EP189" si="344">+SUM(EH185,EH188)</f>
        <v>32.92</v>
      </c>
      <c r="EI189" s="127">
        <f t="shared" si="344"/>
        <v>33.29</v>
      </c>
      <c r="EJ189" s="127">
        <f t="shared" si="344"/>
        <v>8.7379999999999995</v>
      </c>
      <c r="EK189" s="127">
        <f t="shared" si="344"/>
        <v>21.351222500000002</v>
      </c>
      <c r="EL189" s="127">
        <f t="shared" si="344"/>
        <v>29.833222499999998</v>
      </c>
      <c r="EM189" s="127">
        <f t="shared" si="344"/>
        <v>34.178393499999991</v>
      </c>
      <c r="EN189" s="127">
        <f t="shared" si="344"/>
        <v>33.612458749999988</v>
      </c>
      <c r="EO189" s="127">
        <f t="shared" si="344"/>
        <v>21.528859499999989</v>
      </c>
      <c r="EP189" s="127">
        <f t="shared" si="344"/>
        <v>12.659659499999989</v>
      </c>
      <c r="EQ189" s="128"/>
      <c r="ER189" s="128">
        <f t="shared" si="328"/>
        <v>2.1844999999999999</v>
      </c>
      <c r="ES189" s="107">
        <f t="shared" si="307"/>
        <v>2.6689028125000003</v>
      </c>
      <c r="ET189" s="129">
        <f t="shared" si="308"/>
        <v>0.22174539368276514</v>
      </c>
    </row>
    <row r="190" spans="1:150">
      <c r="AA190">
        <f t="shared" si="293"/>
        <v>0</v>
      </c>
      <c r="AN190">
        <f t="shared" si="294"/>
        <v>0</v>
      </c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130"/>
      <c r="BP190" s="130"/>
      <c r="BQ190" s="130"/>
      <c r="BR190" s="130"/>
      <c r="BS190" s="130"/>
      <c r="BT190" s="130"/>
      <c r="BU190" s="130"/>
      <c r="BV190" s="130"/>
      <c r="BW190" s="130"/>
      <c r="BX190" s="130"/>
      <c r="BY190" s="130"/>
      <c r="BZ190" s="130"/>
      <c r="CA190" s="96"/>
      <c r="CB190" s="130"/>
      <c r="CC190" s="130"/>
      <c r="CD190" s="130"/>
      <c r="CE190" s="130"/>
      <c r="CF190" s="130"/>
      <c r="CG190" s="130"/>
      <c r="CH190" s="130"/>
      <c r="CI190" s="130"/>
      <c r="CJ190" s="130"/>
      <c r="CK190" s="130"/>
      <c r="CL190" s="130"/>
      <c r="CM190" s="130"/>
      <c r="CN190" s="96"/>
      <c r="CO190" s="130"/>
      <c r="CP190" s="130"/>
      <c r="CQ190" s="130"/>
      <c r="CR190" s="130"/>
      <c r="CS190" s="130"/>
      <c r="CT190" s="130"/>
      <c r="CU190" s="130"/>
      <c r="CV190" s="130"/>
      <c r="CW190" s="130"/>
      <c r="CX190" s="130"/>
      <c r="CY190" s="130"/>
      <c r="CZ190" s="130"/>
      <c r="DA190" s="96"/>
      <c r="DB190" s="130"/>
      <c r="DC190" s="130"/>
      <c r="DD190" s="130"/>
      <c r="DE190" s="130"/>
      <c r="DF190" s="130"/>
      <c r="DG190" s="130"/>
      <c r="DH190" s="130"/>
      <c r="DI190" s="130"/>
      <c r="DJ190" s="130"/>
      <c r="DK190" s="130"/>
      <c r="DL190" s="130"/>
      <c r="DM190" s="130"/>
      <c r="DN190" s="96"/>
      <c r="DU190" s="96"/>
      <c r="DV190" s="96"/>
      <c r="DW190" s="96"/>
      <c r="DY190" s="16"/>
      <c r="EA190" s="16"/>
      <c r="EC190" s="22"/>
      <c r="EE190" s="121"/>
      <c r="EH190" s="106"/>
      <c r="EI190" s="106"/>
      <c r="EJ190" s="106"/>
      <c r="EK190" s="106"/>
      <c r="EL190" s="106"/>
      <c r="EM190" s="106"/>
      <c r="EN190" s="106"/>
      <c r="EO190" s="106"/>
      <c r="EP190" s="106"/>
      <c r="EQ190" s="106"/>
      <c r="ER190" s="83"/>
      <c r="ET190" s="83"/>
    </row>
    <row r="191" spans="1:150">
      <c r="A191" s="91" t="s">
        <v>126</v>
      </c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2">
        <f t="shared" si="293"/>
        <v>0</v>
      </c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>
        <f t="shared" si="294"/>
        <v>0</v>
      </c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4"/>
      <c r="BP191" s="94"/>
      <c r="BQ191" s="94"/>
      <c r="BR191" s="94"/>
      <c r="BS191" s="94"/>
      <c r="BT191" s="94"/>
      <c r="BU191" s="94"/>
      <c r="BV191" s="94"/>
      <c r="BW191" s="94"/>
      <c r="BX191" s="94"/>
      <c r="BY191" s="94"/>
      <c r="BZ191" s="94"/>
      <c r="CA191" s="93"/>
      <c r="CB191" s="94"/>
      <c r="CC191" s="94"/>
      <c r="CD191" s="94"/>
      <c r="CE191" s="94"/>
      <c r="CF191" s="94"/>
      <c r="CG191" s="94"/>
      <c r="CH191" s="94"/>
      <c r="CI191" s="94"/>
      <c r="CJ191" s="94"/>
      <c r="CK191" s="94"/>
      <c r="CL191" s="94"/>
      <c r="CM191" s="94"/>
      <c r="CN191" s="93"/>
      <c r="CO191" s="94"/>
      <c r="CP191" s="94"/>
      <c r="CQ191" s="94"/>
      <c r="CR191" s="94"/>
      <c r="CS191" s="94"/>
      <c r="CT191" s="94"/>
      <c r="CU191" s="94"/>
      <c r="CV191" s="94"/>
      <c r="CW191" s="94"/>
      <c r="CX191" s="94"/>
      <c r="CY191" s="94"/>
      <c r="CZ191" s="94"/>
      <c r="DA191" s="93"/>
      <c r="DB191" s="94"/>
      <c r="DC191" s="94"/>
      <c r="DD191" s="94"/>
      <c r="DE191" s="94"/>
      <c r="DF191" s="94"/>
      <c r="DG191" s="94"/>
      <c r="DH191" s="94"/>
      <c r="DI191" s="94"/>
      <c r="DJ191" s="94"/>
      <c r="DK191" s="94"/>
      <c r="DL191" s="94"/>
      <c r="DM191" s="94"/>
      <c r="DN191" s="93"/>
      <c r="DR191" s="22"/>
      <c r="DS191" s="92"/>
      <c r="DT191" s="92"/>
      <c r="DU191" s="93"/>
      <c r="DV191" s="93"/>
      <c r="DW191" s="93"/>
      <c r="DX191" s="93"/>
      <c r="DY191" s="94"/>
      <c r="DZ191" s="94"/>
      <c r="EA191" s="94"/>
      <c r="EB191" s="94"/>
      <c r="EC191" s="94"/>
      <c r="ED191" s="94"/>
      <c r="EE191" s="94"/>
      <c r="EF191" s="94"/>
      <c r="EG191" s="22"/>
      <c r="EH191" s="131" t="s">
        <v>108</v>
      </c>
      <c r="EI191" s="131" t="s">
        <v>33</v>
      </c>
      <c r="EJ191" s="14" t="s">
        <v>109</v>
      </c>
      <c r="EK191" s="14" t="s">
        <v>110</v>
      </c>
      <c r="EL191" s="131" t="s">
        <v>34</v>
      </c>
      <c r="EM191" s="131" t="s">
        <v>35</v>
      </c>
      <c r="EN191" s="131" t="s">
        <v>36</v>
      </c>
      <c r="EO191" s="14" t="s">
        <v>37</v>
      </c>
      <c r="EP191" s="14" t="s">
        <v>38</v>
      </c>
      <c r="EQ191" s="131"/>
      <c r="ER191" s="131"/>
    </row>
    <row r="192" spans="1:150" hidden="1" outlineLevel="1">
      <c r="A192" t="s">
        <v>127</v>
      </c>
      <c r="AA192">
        <f t="shared" si="293"/>
        <v>0</v>
      </c>
      <c r="AB192">
        <v>493</v>
      </c>
      <c r="AC192">
        <v>778</v>
      </c>
      <c r="AD192">
        <v>0</v>
      </c>
      <c r="AE192">
        <v>541</v>
      </c>
      <c r="AF192">
        <v>745</v>
      </c>
      <c r="AG192">
        <v>511</v>
      </c>
      <c r="AH192">
        <v>145</v>
      </c>
      <c r="AI192">
        <v>180</v>
      </c>
      <c r="AJ192">
        <v>170</v>
      </c>
      <c r="AK192">
        <v>137</v>
      </c>
      <c r="AL192">
        <v>214</v>
      </c>
      <c r="AM192">
        <v>362</v>
      </c>
      <c r="AN192">
        <f t="shared" si="294"/>
        <v>4276</v>
      </c>
      <c r="AO192" s="96">
        <v>653</v>
      </c>
      <c r="AP192" s="132">
        <v>1134</v>
      </c>
      <c r="AQ192">
        <f>141+34</f>
        <v>175</v>
      </c>
      <c r="AR192">
        <v>163</v>
      </c>
      <c r="AS192">
        <v>350</v>
      </c>
      <c r="AT192" s="97">
        <v>170</v>
      </c>
      <c r="AU192" s="96">
        <v>580</v>
      </c>
      <c r="AV192" s="132">
        <v>798</v>
      </c>
      <c r="AW192" s="110">
        <v>610</v>
      </c>
      <c r="AX192" s="133">
        <v>1029</v>
      </c>
      <c r="AY192" s="98">
        <v>414</v>
      </c>
      <c r="AZ192" s="99">
        <v>240</v>
      </c>
      <c r="BA192" s="99">
        <f t="shared" ref="BA192" si="345">SUM(AO192:AZ192)</f>
        <v>6316</v>
      </c>
      <c r="BB192" s="100">
        <v>93</v>
      </c>
      <c r="BC192" s="100">
        <v>191</v>
      </c>
      <c r="BD192" s="100">
        <v>84</v>
      </c>
      <c r="BE192" s="100">
        <v>117</v>
      </c>
      <c r="BF192" s="100">
        <v>211</v>
      </c>
      <c r="BG192" s="100">
        <v>608</v>
      </c>
      <c r="BH192" s="102">
        <f t="shared" ref="BH192:BM192" si="346">BH94</f>
        <v>501.63750000000005</v>
      </c>
      <c r="BI192" s="102">
        <f t="shared" si="346"/>
        <v>630.39374999999995</v>
      </c>
      <c r="BJ192" s="102">
        <f t="shared" si="346"/>
        <v>797.34375</v>
      </c>
      <c r="BK192" s="102">
        <f t="shared" si="346"/>
        <v>501.63750000000005</v>
      </c>
      <c r="BL192" s="102">
        <f t="shared" si="346"/>
        <v>696.54375000000005</v>
      </c>
      <c r="BM192" s="102">
        <f t="shared" si="346"/>
        <v>797.34375</v>
      </c>
      <c r="BN192" s="103">
        <f t="shared" ref="BN192" si="347">SUM(BB192:BM192)</f>
        <v>5228.8999999999996</v>
      </c>
      <c r="BO192" s="102">
        <f t="shared" ref="BO192:BZ192" si="348">BO94</f>
        <v>511.62890625</v>
      </c>
      <c r="BP192" s="102">
        <f t="shared" si="348"/>
        <v>826.62890625</v>
      </c>
      <c r="BQ192" s="102">
        <f t="shared" si="348"/>
        <v>511.62890625</v>
      </c>
      <c r="BR192" s="102">
        <f t="shared" si="348"/>
        <v>511.62890625</v>
      </c>
      <c r="BS192" s="102">
        <f t="shared" si="348"/>
        <v>826.62890625</v>
      </c>
      <c r="BT192" s="102">
        <f t="shared" si="348"/>
        <v>604.65234375</v>
      </c>
      <c r="BU192" s="102">
        <f t="shared" si="348"/>
        <v>604.65234375</v>
      </c>
      <c r="BV192" s="102">
        <f t="shared" si="348"/>
        <v>604.65234375</v>
      </c>
      <c r="BW192" s="102">
        <f t="shared" si="348"/>
        <v>604.65234375</v>
      </c>
      <c r="BX192" s="102">
        <f t="shared" si="348"/>
        <v>604.65234375</v>
      </c>
      <c r="BY192" s="102">
        <f t="shared" si="348"/>
        <v>919.65234375</v>
      </c>
      <c r="BZ192" s="102">
        <f t="shared" si="348"/>
        <v>604.65234375</v>
      </c>
      <c r="CA192" s="103">
        <f t="shared" ref="CA192" si="349">SUM(BO192:BZ192)</f>
        <v>7735.7109375</v>
      </c>
      <c r="CB192" s="102">
        <f t="shared" ref="CB192:DM192" si="350">CB94</f>
        <v>994.14</v>
      </c>
      <c r="CC192" s="102">
        <f t="shared" si="350"/>
        <v>679.14</v>
      </c>
      <c r="CD192" s="102">
        <f t="shared" si="350"/>
        <v>994.14</v>
      </c>
      <c r="CE192" s="102">
        <f t="shared" si="350"/>
        <v>994.14</v>
      </c>
      <c r="CF192" s="102">
        <f t="shared" si="350"/>
        <v>679.14</v>
      </c>
      <c r="CG192" s="102">
        <f t="shared" si="350"/>
        <v>994.14</v>
      </c>
      <c r="CH192" s="102">
        <f t="shared" si="350"/>
        <v>994.14</v>
      </c>
      <c r="CI192" s="102">
        <f t="shared" si="350"/>
        <v>679.14</v>
      </c>
      <c r="CJ192" s="102">
        <f t="shared" si="350"/>
        <v>994.14</v>
      </c>
      <c r="CK192" s="102">
        <f t="shared" si="350"/>
        <v>679.14</v>
      </c>
      <c r="CL192" s="102">
        <f t="shared" si="350"/>
        <v>994.14</v>
      </c>
      <c r="CM192" s="102">
        <f t="shared" si="350"/>
        <v>994.14</v>
      </c>
      <c r="CN192" s="103">
        <f t="shared" ref="CN192" si="351">SUM(CB192:CM192)</f>
        <v>10669.68</v>
      </c>
      <c r="CO192" s="102">
        <f t="shared" si="350"/>
        <v>1055.3287499999999</v>
      </c>
      <c r="CP192" s="102">
        <f t="shared" si="350"/>
        <v>740.3287499999999</v>
      </c>
      <c r="CQ192" s="102">
        <f t="shared" si="350"/>
        <v>1055.3287499999999</v>
      </c>
      <c r="CR192" s="102">
        <f t="shared" si="350"/>
        <v>1055.3287499999999</v>
      </c>
      <c r="CS192" s="102">
        <f t="shared" si="350"/>
        <v>740.3287499999999</v>
      </c>
      <c r="CT192" s="102">
        <f t="shared" si="350"/>
        <v>1055.3287499999999</v>
      </c>
      <c r="CU192" s="102">
        <f t="shared" si="350"/>
        <v>1055.3287499999999</v>
      </c>
      <c r="CV192" s="102">
        <f t="shared" si="350"/>
        <v>740.3287499999999</v>
      </c>
      <c r="CW192" s="102">
        <f t="shared" si="350"/>
        <v>1055.3287499999999</v>
      </c>
      <c r="CX192" s="102">
        <f t="shared" si="350"/>
        <v>740.3287499999999</v>
      </c>
      <c r="CY192" s="102">
        <f t="shared" si="350"/>
        <v>1055.3287499999999</v>
      </c>
      <c r="CZ192" s="102">
        <f t="shared" si="350"/>
        <v>740.3287499999999</v>
      </c>
      <c r="DA192" s="103">
        <f t="shared" ref="DA192" si="352">SUM(CO192:CZ192)</f>
        <v>11088.945</v>
      </c>
      <c r="DB192" s="102">
        <f t="shared" si="350"/>
        <v>1074.07125</v>
      </c>
      <c r="DC192" s="102">
        <f t="shared" si="350"/>
        <v>759.07124999999996</v>
      </c>
      <c r="DD192" s="102">
        <f t="shared" si="350"/>
        <v>1074.07125</v>
      </c>
      <c r="DE192" s="102">
        <f t="shared" si="350"/>
        <v>1074.07125</v>
      </c>
      <c r="DF192" s="102">
        <f t="shared" si="350"/>
        <v>759.07124999999996</v>
      </c>
      <c r="DG192" s="102">
        <f t="shared" si="350"/>
        <v>1074.07125</v>
      </c>
      <c r="DH192" s="102">
        <f t="shared" si="350"/>
        <v>1074.07125</v>
      </c>
      <c r="DI192" s="102">
        <f t="shared" si="350"/>
        <v>759.07124999999996</v>
      </c>
      <c r="DJ192" s="102">
        <f t="shared" si="350"/>
        <v>1074.07125</v>
      </c>
      <c r="DK192" s="102">
        <f t="shared" si="350"/>
        <v>759.07124999999996</v>
      </c>
      <c r="DL192" s="102">
        <f t="shared" si="350"/>
        <v>1074.07125</v>
      </c>
      <c r="DM192" s="102">
        <f t="shared" si="350"/>
        <v>759.07124999999996</v>
      </c>
      <c r="DN192" s="103">
        <f t="shared" ref="DN192" si="353">SUM(DB192:DM192)</f>
        <v>11313.855000000003</v>
      </c>
      <c r="DQ192">
        <v>2865</v>
      </c>
      <c r="DR192" s="27"/>
      <c r="DS192" s="104">
        <f>SUM(AB192:AM192)</f>
        <v>4276</v>
      </c>
      <c r="DT192" s="104"/>
      <c r="DU192" s="104">
        <f>SUM(AO192:AZ192)</f>
        <v>6316</v>
      </c>
      <c r="DV192" s="28">
        <f>IFERROR(DU192/DS192*100,0)</f>
        <v>147.70813844714687</v>
      </c>
      <c r="DW192" s="104">
        <f>SUM(BB192:BM192)</f>
        <v>5228.8999999999996</v>
      </c>
      <c r="DX192" s="28">
        <f>IFERROR(DW192/DU192*100,0)</f>
        <v>82.788157061431278</v>
      </c>
      <c r="DY192" s="104">
        <f>SUM(BO192:BZ192)</f>
        <v>7735.7109375</v>
      </c>
      <c r="DZ192" s="28">
        <f>IFERROR(DY192/DW192*100,0)</f>
        <v>147.94145876761843</v>
      </c>
      <c r="EA192" s="104">
        <f>SUM(CB192:CM192)</f>
        <v>10669.68</v>
      </c>
      <c r="EB192" s="28">
        <f>IFERROR(EA192/DY192*100,0)</f>
        <v>137.92759432461665</v>
      </c>
      <c r="EC192" s="105">
        <f t="shared" si="304"/>
        <v>11088.945</v>
      </c>
      <c r="ED192" s="28">
        <f>IFERROR(EC192/EA192*100,0)</f>
        <v>103.92949929145017</v>
      </c>
      <c r="EE192" s="121">
        <f t="shared" si="312"/>
        <v>11313.855000000003</v>
      </c>
      <c r="EF192" s="28">
        <f>IFERROR(EE192/EC192*100,0)</f>
        <v>102.02823622986681</v>
      </c>
      <c r="EG192" s="27"/>
      <c r="EH192" s="106">
        <f>DS192/$ER$175</f>
        <v>4.2759999999999998</v>
      </c>
      <c r="EI192" s="106">
        <f>+DU192/$ER$175</f>
        <v>6.3159999999999998</v>
      </c>
      <c r="EJ192" s="106">
        <f t="shared" ref="EJ192:EJ193" si="354">+SUM(BB192:BE192)/$ER$175</f>
        <v>0.48499999999999999</v>
      </c>
      <c r="EK192" s="106">
        <f t="shared" ref="EK192:EK193" si="355">+SUM(BF192:BM192)/$ER$175</f>
        <v>4.7439</v>
      </c>
      <c r="EL192" s="106">
        <f t="shared" ref="EL192:EL193" si="356">DW192/$ER$175</f>
        <v>5.2288999999999994</v>
      </c>
      <c r="EM192" s="106">
        <f>DY192/$ER$175</f>
        <v>7.7357109375000004</v>
      </c>
      <c r="EN192" s="106">
        <f>EA192/$ER$175</f>
        <v>10.66968</v>
      </c>
      <c r="EO192" s="106">
        <f>+EE192/$ER$175</f>
        <v>11.313855000000004</v>
      </c>
      <c r="EP192" s="106">
        <f>+EE192/$ER$175</f>
        <v>11.313855000000004</v>
      </c>
      <c r="EQ192" s="106"/>
      <c r="ER192" s="106">
        <f t="shared" ref="ER192:ER194" si="357">+EJ192/4</f>
        <v>0.12125</v>
      </c>
      <c r="ES192" s="106">
        <f t="shared" ref="ES192:ES194" si="358">+EK192/8</f>
        <v>0.5929875</v>
      </c>
      <c r="ET192" s="83">
        <f t="shared" ref="ET192:ET194" si="359">+ES192/ER192-1</f>
        <v>3.890618556701031</v>
      </c>
    </row>
    <row r="193" spans="1:150" ht="15.6" hidden="1" customHeight="1" outlineLevel="1">
      <c r="A193" t="s">
        <v>120</v>
      </c>
      <c r="AA193">
        <f t="shared" si="293"/>
        <v>0</v>
      </c>
      <c r="AN193">
        <f t="shared" si="294"/>
        <v>0</v>
      </c>
      <c r="AO193" s="96">
        <v>0</v>
      </c>
      <c r="AP193" s="96">
        <v>22</v>
      </c>
      <c r="AQ193">
        <v>10</v>
      </c>
      <c r="AR193">
        <f>195-80</f>
        <v>115</v>
      </c>
      <c r="AS193">
        <v>35</v>
      </c>
      <c r="AT193" s="97">
        <v>5</v>
      </c>
      <c r="AU193" s="96">
        <f>14+86</f>
        <v>100</v>
      </c>
      <c r="AV193" s="96">
        <v>21</v>
      </c>
      <c r="AW193" s="134">
        <v>38</v>
      </c>
      <c r="AX193" s="134">
        <f>14+2</f>
        <v>16</v>
      </c>
      <c r="AY193" s="135">
        <v>0</v>
      </c>
      <c r="AZ193" s="136">
        <v>240</v>
      </c>
      <c r="BA193" s="99">
        <f>SUM(AO193:AZ193)</f>
        <v>602</v>
      </c>
      <c r="BB193" s="100">
        <v>0</v>
      </c>
      <c r="BC193" s="100">
        <v>23</v>
      </c>
      <c r="BD193" s="100">
        <v>9</v>
      </c>
      <c r="BE193" s="100">
        <v>32</v>
      </c>
      <c r="BF193" s="100">
        <v>101</v>
      </c>
      <c r="BG193" s="100">
        <v>214</v>
      </c>
      <c r="BH193" s="102"/>
      <c r="BI193" s="102"/>
      <c r="BJ193" s="102"/>
      <c r="BK193" s="102"/>
      <c r="BL193" s="102"/>
      <c r="BM193" s="102"/>
      <c r="BN193" s="103">
        <f>SUM(BB193:BM193)</f>
        <v>379</v>
      </c>
      <c r="BO193" s="102"/>
      <c r="BP193" s="102"/>
      <c r="BQ193" s="102"/>
      <c r="BR193" s="102"/>
      <c r="BS193" s="102"/>
      <c r="BT193" s="102"/>
      <c r="BU193" s="102"/>
      <c r="BV193" s="102"/>
      <c r="BW193" s="102"/>
      <c r="BX193" s="102"/>
      <c r="BY193" s="102"/>
      <c r="BZ193" s="102"/>
      <c r="CA193" s="103">
        <f>SUM(BO193:BZ193)</f>
        <v>0</v>
      </c>
      <c r="CB193" s="102"/>
      <c r="CC193" s="102"/>
      <c r="CD193" s="102"/>
      <c r="CE193" s="102"/>
      <c r="CF193" s="102"/>
      <c r="CG193" s="102"/>
      <c r="CH193" s="102"/>
      <c r="CI193" s="102"/>
      <c r="CJ193" s="102"/>
      <c r="CK193" s="102"/>
      <c r="CL193" s="102"/>
      <c r="CM193" s="102"/>
      <c r="CN193" s="103">
        <f>SUM(CB193:CM193)</f>
        <v>0</v>
      </c>
      <c r="CO193" s="102"/>
      <c r="CP193" s="102"/>
      <c r="CQ193" s="102"/>
      <c r="CR193" s="102"/>
      <c r="CS193" s="102"/>
      <c r="CT193" s="102"/>
      <c r="CU193" s="102"/>
      <c r="CV193" s="102"/>
      <c r="CW193" s="102"/>
      <c r="CX193" s="102"/>
      <c r="CY193" s="102"/>
      <c r="CZ193" s="102"/>
      <c r="DA193" s="103">
        <f>SUM(CO193:CZ193)</f>
        <v>0</v>
      </c>
      <c r="DB193" s="102"/>
      <c r="DC193" s="102"/>
      <c r="DD193" s="102"/>
      <c r="DE193" s="102"/>
      <c r="DF193" s="102"/>
      <c r="DG193" s="102"/>
      <c r="DH193" s="102"/>
      <c r="DI193" s="102"/>
      <c r="DJ193" s="102"/>
      <c r="DK193" s="102"/>
      <c r="DL193" s="102"/>
      <c r="DM193" s="102"/>
      <c r="DN193" s="103">
        <f>SUM(DB193:DM193)</f>
        <v>0</v>
      </c>
      <c r="DR193" s="27"/>
      <c r="DS193" s="104">
        <f>SUM(AB193:AM193)</f>
        <v>0</v>
      </c>
      <c r="DT193" s="104"/>
      <c r="DU193" s="104">
        <f>SUM(AO193:AZ193)</f>
        <v>602</v>
      </c>
      <c r="DV193" s="28">
        <f>IFERROR(DU193/DS193*100,0)</f>
        <v>0</v>
      </c>
      <c r="DW193" s="104">
        <f>SUM(BB193:BM193)</f>
        <v>379</v>
      </c>
      <c r="DX193" s="28">
        <f>IFERROR(DW193/DU193*100,0)</f>
        <v>62.956810631229231</v>
      </c>
      <c r="DY193" s="105">
        <f>SUM(BO193:BZ193)</f>
        <v>0</v>
      </c>
      <c r="DZ193" s="28">
        <f>IFERROR(DY193/DW193*100,0)</f>
        <v>0</v>
      </c>
      <c r="EA193" s="105">
        <f>SUM(CB193:CM193)</f>
        <v>0</v>
      </c>
      <c r="EB193" s="28">
        <f>IFERROR(EA193/DY193*100,0)</f>
        <v>0</v>
      </c>
      <c r="EC193" s="105">
        <f>SUM(CO193:CZ193)</f>
        <v>0</v>
      </c>
      <c r="ED193" s="28">
        <f>IFERROR(EC193/EA193*100,0)</f>
        <v>0</v>
      </c>
      <c r="EE193" s="112">
        <f>SUM(DB193:DM193)</f>
        <v>0</v>
      </c>
      <c r="EF193" s="28">
        <f>IFERROR(EE193/EC193*100,0)</f>
        <v>0</v>
      </c>
      <c r="EG193" s="27"/>
      <c r="EH193" s="106"/>
      <c r="EI193" s="106">
        <f>+DU193/$ER$175</f>
        <v>0.60199999999999998</v>
      </c>
      <c r="EJ193" s="106">
        <f t="shared" si="354"/>
        <v>6.4000000000000001E-2</v>
      </c>
      <c r="EK193" s="106">
        <f t="shared" si="355"/>
        <v>0.315</v>
      </c>
      <c r="EL193" s="106">
        <f t="shared" si="356"/>
        <v>0.379</v>
      </c>
      <c r="EM193" s="106">
        <f>DY193/$ER$175</f>
        <v>0</v>
      </c>
      <c r="EN193" s="106">
        <f>EA193/$ER$175</f>
        <v>0</v>
      </c>
      <c r="EO193" s="106">
        <f>+EE193/$ER$175</f>
        <v>0</v>
      </c>
      <c r="EP193" s="106">
        <f>+EE193/$ER$175</f>
        <v>0</v>
      </c>
      <c r="EQ193" s="106"/>
      <c r="ER193" s="106">
        <f t="shared" si="357"/>
        <v>1.6E-2</v>
      </c>
      <c r="ES193" s="106">
        <f t="shared" si="358"/>
        <v>3.9375E-2</v>
      </c>
      <c r="ET193" s="83">
        <f t="shared" si="359"/>
        <v>1.4609375</v>
      </c>
    </row>
    <row r="194" spans="1:150" collapsed="1">
      <c r="A194" s="13" t="s">
        <v>128</v>
      </c>
      <c r="B194" s="15">
        <f>+SUM(B192:B193)</f>
        <v>0</v>
      </c>
      <c r="C194" s="137">
        <f t="shared" ref="C194:BQ194" si="360">+SUM(C192:C193)</f>
        <v>0</v>
      </c>
      <c r="D194" s="137">
        <f t="shared" si="360"/>
        <v>0</v>
      </c>
      <c r="E194" s="137">
        <f t="shared" si="360"/>
        <v>0</v>
      </c>
      <c r="F194" s="137">
        <f t="shared" si="360"/>
        <v>0</v>
      </c>
      <c r="G194" s="137">
        <f t="shared" si="360"/>
        <v>0</v>
      </c>
      <c r="H194" s="137">
        <f t="shared" si="360"/>
        <v>0</v>
      </c>
      <c r="I194" s="137">
        <f t="shared" si="360"/>
        <v>0</v>
      </c>
      <c r="J194" s="137">
        <f t="shared" si="360"/>
        <v>0</v>
      </c>
      <c r="K194" s="137">
        <f t="shared" si="360"/>
        <v>0</v>
      </c>
      <c r="L194" s="137">
        <f t="shared" si="360"/>
        <v>0</v>
      </c>
      <c r="M194" s="137">
        <f t="shared" si="360"/>
        <v>0</v>
      </c>
      <c r="N194" s="137"/>
      <c r="O194" s="137">
        <f t="shared" si="360"/>
        <v>0</v>
      </c>
      <c r="P194" s="137">
        <f t="shared" si="360"/>
        <v>0</v>
      </c>
      <c r="Q194" s="137">
        <f t="shared" si="360"/>
        <v>0</v>
      </c>
      <c r="R194" s="137">
        <f t="shared" si="360"/>
        <v>0</v>
      </c>
      <c r="S194" s="137">
        <f t="shared" si="360"/>
        <v>0</v>
      </c>
      <c r="T194" s="137">
        <f t="shared" si="360"/>
        <v>0</v>
      </c>
      <c r="U194" s="137">
        <f t="shared" si="360"/>
        <v>0</v>
      </c>
      <c r="V194" s="137">
        <f t="shared" si="360"/>
        <v>0</v>
      </c>
      <c r="W194" s="137">
        <f t="shared" si="360"/>
        <v>0</v>
      </c>
      <c r="X194" s="137">
        <f t="shared" si="360"/>
        <v>0</v>
      </c>
      <c r="Y194" s="137">
        <f t="shared" si="360"/>
        <v>0</v>
      </c>
      <c r="Z194" s="137">
        <f t="shared" si="360"/>
        <v>0</v>
      </c>
      <c r="AA194" s="137">
        <f t="shared" si="293"/>
        <v>0</v>
      </c>
      <c r="AB194" s="137">
        <f t="shared" si="360"/>
        <v>493</v>
      </c>
      <c r="AC194" s="137">
        <f t="shared" si="360"/>
        <v>778</v>
      </c>
      <c r="AD194" s="137">
        <f t="shared" si="360"/>
        <v>0</v>
      </c>
      <c r="AE194" s="137">
        <f t="shared" si="360"/>
        <v>541</v>
      </c>
      <c r="AF194" s="137">
        <f t="shared" si="360"/>
        <v>745</v>
      </c>
      <c r="AG194" s="137">
        <f t="shared" si="360"/>
        <v>511</v>
      </c>
      <c r="AH194" s="137">
        <f t="shared" si="360"/>
        <v>145</v>
      </c>
      <c r="AI194" s="137">
        <f t="shared" si="360"/>
        <v>180</v>
      </c>
      <c r="AJ194" s="137">
        <f t="shared" si="360"/>
        <v>170</v>
      </c>
      <c r="AK194" s="137">
        <f t="shared" si="360"/>
        <v>137</v>
      </c>
      <c r="AL194" s="137">
        <f t="shared" si="360"/>
        <v>214</v>
      </c>
      <c r="AM194" s="137">
        <f t="shared" si="360"/>
        <v>362</v>
      </c>
      <c r="AN194" s="137">
        <f t="shared" si="294"/>
        <v>4276</v>
      </c>
      <c r="AO194" s="137">
        <f t="shared" si="360"/>
        <v>653</v>
      </c>
      <c r="AP194" s="137">
        <f t="shared" si="360"/>
        <v>1156</v>
      </c>
      <c r="AQ194" s="137">
        <f t="shared" si="360"/>
        <v>185</v>
      </c>
      <c r="AR194" s="137">
        <f t="shared" si="360"/>
        <v>278</v>
      </c>
      <c r="AS194" s="137">
        <f t="shared" si="360"/>
        <v>385</v>
      </c>
      <c r="AT194" s="137">
        <f t="shared" si="360"/>
        <v>175</v>
      </c>
      <c r="AU194" s="137">
        <f t="shared" si="360"/>
        <v>680</v>
      </c>
      <c r="AV194" s="137">
        <f t="shared" si="360"/>
        <v>819</v>
      </c>
      <c r="AW194" s="137">
        <f t="shared" si="360"/>
        <v>648</v>
      </c>
      <c r="AX194" s="137">
        <f t="shared" si="360"/>
        <v>1045</v>
      </c>
      <c r="AY194" s="137">
        <f t="shared" si="360"/>
        <v>414</v>
      </c>
      <c r="AZ194" s="137">
        <f t="shared" si="360"/>
        <v>480</v>
      </c>
      <c r="BA194" s="137">
        <f t="shared" si="360"/>
        <v>6918</v>
      </c>
      <c r="BB194" s="137">
        <f t="shared" si="360"/>
        <v>93</v>
      </c>
      <c r="BC194" s="137">
        <f t="shared" si="360"/>
        <v>214</v>
      </c>
      <c r="BD194" s="137">
        <f t="shared" si="360"/>
        <v>93</v>
      </c>
      <c r="BE194" s="137">
        <f t="shared" si="360"/>
        <v>149</v>
      </c>
      <c r="BF194" s="137">
        <f t="shared" si="360"/>
        <v>312</v>
      </c>
      <c r="BG194" s="137">
        <f t="shared" si="360"/>
        <v>822</v>
      </c>
      <c r="BH194" s="137">
        <f t="shared" si="360"/>
        <v>501.63750000000005</v>
      </c>
      <c r="BI194" s="137">
        <f t="shared" si="360"/>
        <v>630.39374999999995</v>
      </c>
      <c r="BJ194" s="137">
        <f t="shared" si="360"/>
        <v>797.34375</v>
      </c>
      <c r="BK194" s="137">
        <f t="shared" si="360"/>
        <v>501.63750000000005</v>
      </c>
      <c r="BL194" s="137">
        <f t="shared" si="360"/>
        <v>696.54375000000005</v>
      </c>
      <c r="BM194" s="137">
        <f t="shared" si="360"/>
        <v>797.34375</v>
      </c>
      <c r="BN194" s="137">
        <f t="shared" si="360"/>
        <v>5607.9</v>
      </c>
      <c r="BO194" s="137">
        <f t="shared" si="360"/>
        <v>511.62890625</v>
      </c>
      <c r="BP194" s="137">
        <f t="shared" si="360"/>
        <v>826.62890625</v>
      </c>
      <c r="BQ194" s="137">
        <f t="shared" si="360"/>
        <v>511.62890625</v>
      </c>
      <c r="BR194" s="137">
        <f t="shared" ref="BR194:EE194" si="361">+SUM(BR192:BR193)</f>
        <v>511.62890625</v>
      </c>
      <c r="BS194" s="137">
        <f t="shared" si="361"/>
        <v>826.62890625</v>
      </c>
      <c r="BT194" s="137">
        <f t="shared" si="361"/>
        <v>604.65234375</v>
      </c>
      <c r="BU194" s="137">
        <f t="shared" si="361"/>
        <v>604.65234375</v>
      </c>
      <c r="BV194" s="137">
        <f t="shared" si="361"/>
        <v>604.65234375</v>
      </c>
      <c r="BW194" s="137">
        <f t="shared" si="361"/>
        <v>604.65234375</v>
      </c>
      <c r="BX194" s="137">
        <f t="shared" si="361"/>
        <v>604.65234375</v>
      </c>
      <c r="BY194" s="137">
        <f t="shared" si="361"/>
        <v>919.65234375</v>
      </c>
      <c r="BZ194" s="137">
        <f t="shared" si="361"/>
        <v>604.65234375</v>
      </c>
      <c r="CA194" s="137">
        <f t="shared" si="361"/>
        <v>7735.7109375</v>
      </c>
      <c r="CB194" s="137">
        <f t="shared" si="361"/>
        <v>994.14</v>
      </c>
      <c r="CC194" s="137">
        <f t="shared" si="361"/>
        <v>679.14</v>
      </c>
      <c r="CD194" s="137">
        <f t="shared" si="361"/>
        <v>994.14</v>
      </c>
      <c r="CE194" s="137">
        <f t="shared" si="361"/>
        <v>994.14</v>
      </c>
      <c r="CF194" s="137">
        <f t="shared" si="361"/>
        <v>679.14</v>
      </c>
      <c r="CG194" s="137">
        <f t="shared" si="361"/>
        <v>994.14</v>
      </c>
      <c r="CH194" s="137">
        <f t="shared" si="361"/>
        <v>994.14</v>
      </c>
      <c r="CI194" s="137">
        <f t="shared" si="361"/>
        <v>679.14</v>
      </c>
      <c r="CJ194" s="137">
        <f t="shared" si="361"/>
        <v>994.14</v>
      </c>
      <c r="CK194" s="137">
        <f t="shared" si="361"/>
        <v>679.14</v>
      </c>
      <c r="CL194" s="137">
        <f t="shared" si="361"/>
        <v>994.14</v>
      </c>
      <c r="CM194" s="137">
        <f t="shared" si="361"/>
        <v>994.14</v>
      </c>
      <c r="CN194" s="137">
        <f t="shared" si="361"/>
        <v>10669.68</v>
      </c>
      <c r="CO194" s="137">
        <f t="shared" si="361"/>
        <v>1055.3287499999999</v>
      </c>
      <c r="CP194" s="137">
        <f t="shared" si="361"/>
        <v>740.3287499999999</v>
      </c>
      <c r="CQ194" s="137">
        <f t="shared" si="361"/>
        <v>1055.3287499999999</v>
      </c>
      <c r="CR194" s="137">
        <f t="shared" si="361"/>
        <v>1055.3287499999999</v>
      </c>
      <c r="CS194" s="137">
        <f t="shared" si="361"/>
        <v>740.3287499999999</v>
      </c>
      <c r="CT194" s="137">
        <f t="shared" si="361"/>
        <v>1055.3287499999999</v>
      </c>
      <c r="CU194" s="137">
        <f t="shared" si="361"/>
        <v>1055.3287499999999</v>
      </c>
      <c r="CV194" s="137">
        <f t="shared" si="361"/>
        <v>740.3287499999999</v>
      </c>
      <c r="CW194" s="137">
        <f t="shared" si="361"/>
        <v>1055.3287499999999</v>
      </c>
      <c r="CX194" s="137">
        <f t="shared" si="361"/>
        <v>740.3287499999999</v>
      </c>
      <c r="CY194" s="137">
        <f t="shared" si="361"/>
        <v>1055.3287499999999</v>
      </c>
      <c r="CZ194" s="137">
        <f t="shared" si="361"/>
        <v>740.3287499999999</v>
      </c>
      <c r="DA194" s="137">
        <f t="shared" si="361"/>
        <v>11088.945</v>
      </c>
      <c r="DB194" s="137">
        <f t="shared" si="361"/>
        <v>1074.07125</v>
      </c>
      <c r="DC194" s="137">
        <f t="shared" si="361"/>
        <v>759.07124999999996</v>
      </c>
      <c r="DD194" s="137">
        <f t="shared" si="361"/>
        <v>1074.07125</v>
      </c>
      <c r="DE194" s="137">
        <f t="shared" si="361"/>
        <v>1074.07125</v>
      </c>
      <c r="DF194" s="137">
        <f t="shared" si="361"/>
        <v>759.07124999999996</v>
      </c>
      <c r="DG194" s="137">
        <f t="shared" si="361"/>
        <v>1074.07125</v>
      </c>
      <c r="DH194" s="137">
        <f t="shared" si="361"/>
        <v>1074.07125</v>
      </c>
      <c r="DI194" s="137">
        <f t="shared" si="361"/>
        <v>759.07124999999996</v>
      </c>
      <c r="DJ194" s="137">
        <f t="shared" si="361"/>
        <v>1074.07125</v>
      </c>
      <c r="DK194" s="137">
        <f t="shared" si="361"/>
        <v>759.07124999999996</v>
      </c>
      <c r="DL194" s="137">
        <f t="shared" si="361"/>
        <v>1074.07125</v>
      </c>
      <c r="DM194" s="137">
        <f t="shared" si="361"/>
        <v>759.07124999999996</v>
      </c>
      <c r="DN194" s="137">
        <f t="shared" si="361"/>
        <v>11313.855000000003</v>
      </c>
      <c r="DP194" s="137">
        <f t="shared" si="361"/>
        <v>0</v>
      </c>
      <c r="DQ194" s="137">
        <f t="shared" si="361"/>
        <v>2865</v>
      </c>
      <c r="DR194" s="137">
        <f t="shared" si="361"/>
        <v>0</v>
      </c>
      <c r="DS194" s="137">
        <f t="shared" si="361"/>
        <v>4276</v>
      </c>
      <c r="DT194" s="137">
        <f t="shared" si="361"/>
        <v>0</v>
      </c>
      <c r="DU194" s="137">
        <f t="shared" si="361"/>
        <v>6918</v>
      </c>
      <c r="DV194" s="28">
        <f>IFERROR(DU194/DS194*100,0)</f>
        <v>161.78671655753041</v>
      </c>
      <c r="DW194" s="137">
        <f t="shared" si="361"/>
        <v>5607.9</v>
      </c>
      <c r="DX194" s="28">
        <f>IFERROR(DW194/DU194*100,0)</f>
        <v>81.062445793581944</v>
      </c>
      <c r="DY194" s="137">
        <f t="shared" si="361"/>
        <v>7735.7109375</v>
      </c>
      <c r="DZ194" s="28">
        <f>IFERROR(DY194/DW194*100,0)</f>
        <v>137.94309701492537</v>
      </c>
      <c r="EA194" s="137">
        <f t="shared" si="361"/>
        <v>10669.68</v>
      </c>
      <c r="EB194" s="28">
        <f>IFERROR(EA194/DY194*100,0)</f>
        <v>137.92759432461665</v>
      </c>
      <c r="EC194" s="137">
        <f t="shared" si="361"/>
        <v>11088.945</v>
      </c>
      <c r="ED194" s="28">
        <f>IFERROR(EC194/EA194*100,0)</f>
        <v>103.92949929145017</v>
      </c>
      <c r="EE194" s="137">
        <f t="shared" si="361"/>
        <v>11313.855000000003</v>
      </c>
      <c r="EF194" s="28">
        <f>IFERROR(EE194/EC194*100,0)</f>
        <v>102.02823622986681</v>
      </c>
      <c r="EG194" s="27"/>
      <c r="EH194" s="138">
        <f t="shared" ref="EH194" si="362">+SUM(EH192:EH193)</f>
        <v>4.2759999999999998</v>
      </c>
      <c r="EI194" s="138">
        <f t="shared" ref="EI194" si="363">+SUM(EI192:EI193)</f>
        <v>6.9180000000000001</v>
      </c>
      <c r="EJ194" s="138">
        <f t="shared" ref="EJ194:EP194" si="364">+SUM(EJ192:EJ193)</f>
        <v>0.54899999999999993</v>
      </c>
      <c r="EK194" s="138">
        <f t="shared" si="364"/>
        <v>5.0589000000000004</v>
      </c>
      <c r="EL194" s="138">
        <f t="shared" si="364"/>
        <v>5.607899999999999</v>
      </c>
      <c r="EM194" s="138">
        <f t="shared" si="364"/>
        <v>7.7357109375000004</v>
      </c>
      <c r="EN194" s="138">
        <f t="shared" si="364"/>
        <v>10.66968</v>
      </c>
      <c r="EO194" s="138">
        <f t="shared" si="364"/>
        <v>11.313855000000004</v>
      </c>
      <c r="EP194" s="138">
        <f t="shared" si="364"/>
        <v>11.313855000000004</v>
      </c>
      <c r="EQ194" s="138"/>
      <c r="ER194" s="138">
        <f t="shared" si="357"/>
        <v>0.13724999999999998</v>
      </c>
      <c r="ES194" s="138">
        <f t="shared" si="358"/>
        <v>0.63236250000000005</v>
      </c>
      <c r="ET194" s="139">
        <f t="shared" si="359"/>
        <v>3.6073770491803288</v>
      </c>
    </row>
    <row r="195" spans="1:150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32">
        <f t="shared" si="293"/>
        <v>0</v>
      </c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  <c r="AN195" s="132">
        <f t="shared" si="294"/>
        <v>0</v>
      </c>
      <c r="AO195" s="132"/>
      <c r="AP195" s="132"/>
      <c r="AQ195" s="132"/>
      <c r="AR195" s="132"/>
      <c r="AS195" s="132"/>
      <c r="AT195" s="132"/>
      <c r="AU195" s="132"/>
      <c r="AV195" s="132"/>
      <c r="AW195" s="132"/>
      <c r="AX195" s="132"/>
      <c r="AY195" s="132"/>
      <c r="AZ195" s="132"/>
      <c r="BA195" s="132"/>
      <c r="BB195" s="132"/>
      <c r="BC195" s="132"/>
      <c r="BD195" s="132"/>
      <c r="BE195" s="132"/>
      <c r="BF195" s="132"/>
      <c r="BG195" s="132"/>
      <c r="BH195" s="132"/>
      <c r="BI195" s="132"/>
      <c r="BJ195" s="132"/>
      <c r="BK195" s="132"/>
      <c r="BL195" s="132"/>
      <c r="BM195" s="132"/>
      <c r="BN195" s="132"/>
      <c r="BO195" s="140"/>
      <c r="BP195" s="140"/>
      <c r="BQ195" s="140"/>
      <c r="BR195" s="140"/>
      <c r="BS195" s="140"/>
      <c r="BT195" s="140"/>
      <c r="BU195" s="140"/>
      <c r="BV195" s="140"/>
      <c r="BW195" s="140"/>
      <c r="BX195" s="140"/>
      <c r="BY195" s="140"/>
      <c r="BZ195" s="140"/>
      <c r="CA195" s="132"/>
      <c r="CB195" s="140"/>
      <c r="CC195" s="140"/>
      <c r="CD195" s="140"/>
      <c r="CE195" s="140"/>
      <c r="CF195" s="140"/>
      <c r="CG195" s="140"/>
      <c r="CH195" s="140"/>
      <c r="CI195" s="140"/>
      <c r="CJ195" s="140"/>
      <c r="CK195" s="140"/>
      <c r="CL195" s="140"/>
      <c r="CM195" s="140"/>
      <c r="CN195" s="132"/>
      <c r="CO195" s="140"/>
      <c r="CP195" s="140"/>
      <c r="CQ195" s="140"/>
      <c r="CR195" s="140"/>
      <c r="CS195" s="140"/>
      <c r="CT195" s="140"/>
      <c r="CU195" s="140"/>
      <c r="CV195" s="140"/>
      <c r="CW195" s="140"/>
      <c r="CX195" s="140"/>
      <c r="CY195" s="140"/>
      <c r="CZ195" s="140"/>
      <c r="DA195" s="132"/>
      <c r="DB195" s="140"/>
      <c r="DC195" s="140"/>
      <c r="DD195" s="140"/>
      <c r="DE195" s="140"/>
      <c r="DF195" s="140"/>
      <c r="DG195" s="140"/>
      <c r="DH195" s="140"/>
      <c r="DI195" s="140"/>
      <c r="DJ195" s="140"/>
      <c r="DK195" s="140"/>
      <c r="DL195" s="140"/>
      <c r="DM195" s="140"/>
      <c r="DN195" s="132"/>
      <c r="DR195" s="27"/>
      <c r="DS195" s="141"/>
      <c r="DT195" s="141"/>
      <c r="DU195" s="141"/>
      <c r="DV195" s="28"/>
      <c r="DW195" s="141"/>
      <c r="DX195" s="28"/>
      <c r="DY195" s="112"/>
      <c r="DZ195" s="28"/>
      <c r="EA195" s="112"/>
      <c r="EB195" s="28"/>
      <c r="EC195" s="105"/>
      <c r="ED195" s="28"/>
      <c r="EE195" s="112">
        <f t="shared" si="312"/>
        <v>0</v>
      </c>
      <c r="EF195" s="28"/>
      <c r="EG195" s="27"/>
      <c r="EH195" s="106"/>
      <c r="EI195" s="106"/>
      <c r="EJ195" s="106"/>
      <c r="EK195" s="106"/>
      <c r="EL195" s="106"/>
      <c r="EM195" s="106"/>
      <c r="EN195" s="106"/>
      <c r="EO195" s="106"/>
      <c r="EP195" s="106"/>
      <c r="EQ195" s="106"/>
      <c r="ER195" s="106"/>
      <c r="ES195" s="106"/>
      <c r="ET195" s="83"/>
    </row>
    <row r="196" spans="1:150">
      <c r="A196" s="13" t="s">
        <v>96</v>
      </c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42">
        <f t="shared" si="293"/>
        <v>0</v>
      </c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>
        <f t="shared" si="294"/>
        <v>0</v>
      </c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>
        <f t="shared" ref="BO196:DM196" si="365">BO171</f>
        <v>0</v>
      </c>
      <c r="BP196" s="142">
        <f t="shared" si="365"/>
        <v>0</v>
      </c>
      <c r="BQ196" s="142">
        <f t="shared" si="365"/>
        <v>54.3440625</v>
      </c>
      <c r="BR196" s="142">
        <f t="shared" si="365"/>
        <v>108.688125</v>
      </c>
      <c r="BS196" s="142">
        <f t="shared" si="365"/>
        <v>108.688125</v>
      </c>
      <c r="BT196" s="142">
        <f t="shared" si="365"/>
        <v>163.03218749999999</v>
      </c>
      <c r="BU196" s="142">
        <f t="shared" si="365"/>
        <v>163.03218749999999</v>
      </c>
      <c r="BV196" s="142">
        <f t="shared" si="365"/>
        <v>163.03218749999999</v>
      </c>
      <c r="BW196" s="142">
        <f t="shared" si="365"/>
        <v>163.03218749999999</v>
      </c>
      <c r="BX196" s="142">
        <f t="shared" si="365"/>
        <v>217.37625</v>
      </c>
      <c r="BY196" s="142">
        <f t="shared" si="365"/>
        <v>217.37625</v>
      </c>
      <c r="BZ196" s="142">
        <f t="shared" si="365"/>
        <v>217.37625</v>
      </c>
      <c r="CA196" s="142">
        <f>SUM(BO196:BZ196)</f>
        <v>1575.9778124999998</v>
      </c>
      <c r="CB196" s="142">
        <f t="shared" si="365"/>
        <v>217.37625</v>
      </c>
      <c r="CC196" s="142">
        <f t="shared" si="365"/>
        <v>217.37625</v>
      </c>
      <c r="CD196" s="142">
        <f t="shared" si="365"/>
        <v>217.37625</v>
      </c>
      <c r="CE196" s="142">
        <f t="shared" si="365"/>
        <v>217.37625</v>
      </c>
      <c r="CF196" s="142">
        <f t="shared" si="365"/>
        <v>217.37625</v>
      </c>
      <c r="CG196" s="142">
        <f t="shared" si="365"/>
        <v>217.37625</v>
      </c>
      <c r="CH196" s="142">
        <f t="shared" si="365"/>
        <v>271.72031249999998</v>
      </c>
      <c r="CI196" s="142">
        <f t="shared" si="365"/>
        <v>271.72031249999998</v>
      </c>
      <c r="CJ196" s="142">
        <f t="shared" si="365"/>
        <v>271.72031249999998</v>
      </c>
      <c r="CK196" s="142">
        <f t="shared" si="365"/>
        <v>271.72031249999998</v>
      </c>
      <c r="CL196" s="142">
        <f t="shared" si="365"/>
        <v>271.72031249999998</v>
      </c>
      <c r="CM196" s="142">
        <f t="shared" si="365"/>
        <v>271.72031249999998</v>
      </c>
      <c r="CN196" s="142">
        <f>SUM(CB196:CM196)</f>
        <v>2934.5793750000003</v>
      </c>
      <c r="CO196" s="142">
        <f t="shared" si="365"/>
        <v>434.7525</v>
      </c>
      <c r="CP196" s="142">
        <f t="shared" si="365"/>
        <v>434.7525</v>
      </c>
      <c r="CQ196" s="142">
        <f t="shared" si="365"/>
        <v>434.7525</v>
      </c>
      <c r="CR196" s="142">
        <f t="shared" si="365"/>
        <v>434.7525</v>
      </c>
      <c r="CS196" s="142">
        <f t="shared" si="365"/>
        <v>434.7525</v>
      </c>
      <c r="CT196" s="142">
        <f t="shared" si="365"/>
        <v>434.7525</v>
      </c>
      <c r="CU196" s="142">
        <f t="shared" si="365"/>
        <v>434.7525</v>
      </c>
      <c r="CV196" s="142">
        <f t="shared" si="365"/>
        <v>434.7525</v>
      </c>
      <c r="CW196" s="142">
        <f t="shared" si="365"/>
        <v>434.7525</v>
      </c>
      <c r="CX196" s="142">
        <f t="shared" si="365"/>
        <v>434.7525</v>
      </c>
      <c r="CY196" s="142">
        <f t="shared" si="365"/>
        <v>434.7525</v>
      </c>
      <c r="CZ196" s="142">
        <f t="shared" si="365"/>
        <v>434.7525</v>
      </c>
      <c r="DA196" s="142">
        <f>SUM(CO196:CZ196)</f>
        <v>5217.0299999999988</v>
      </c>
      <c r="DB196" s="142">
        <f t="shared" si="365"/>
        <v>434.7525</v>
      </c>
      <c r="DC196" s="142">
        <f t="shared" si="365"/>
        <v>434.7525</v>
      </c>
      <c r="DD196" s="142">
        <f t="shared" si="365"/>
        <v>434.7525</v>
      </c>
      <c r="DE196" s="142">
        <f t="shared" si="365"/>
        <v>434.7525</v>
      </c>
      <c r="DF196" s="142">
        <f t="shared" si="365"/>
        <v>434.7525</v>
      </c>
      <c r="DG196" s="142">
        <f t="shared" si="365"/>
        <v>461.92453125000003</v>
      </c>
      <c r="DH196" s="142">
        <f t="shared" si="365"/>
        <v>461.92453125000003</v>
      </c>
      <c r="DI196" s="142">
        <f t="shared" si="365"/>
        <v>461.92453125000003</v>
      </c>
      <c r="DJ196" s="142">
        <f t="shared" si="365"/>
        <v>461.92453125000003</v>
      </c>
      <c r="DK196" s="142">
        <f t="shared" si="365"/>
        <v>461.92453125000003</v>
      </c>
      <c r="DL196" s="142">
        <f t="shared" si="365"/>
        <v>461.92453125000003</v>
      </c>
      <c r="DM196" s="142">
        <f t="shared" si="365"/>
        <v>461.92453125000003</v>
      </c>
      <c r="DN196" s="142">
        <f>SUM(DB196:DM196)</f>
        <v>5407.2342187499999</v>
      </c>
      <c r="DP196" s="15"/>
      <c r="DQ196" s="15"/>
      <c r="DR196" s="143"/>
      <c r="DS196" s="142"/>
      <c r="DT196" s="142"/>
      <c r="DU196" s="142"/>
      <c r="DV196" s="28">
        <f>IFERROR(DU196/DS196*100,0)</f>
        <v>0</v>
      </c>
      <c r="DW196" s="142"/>
      <c r="DX196" s="28">
        <f>IFERROR(DW196/DU196*100,0)</f>
        <v>0</v>
      </c>
      <c r="DY196" s="144">
        <f>SUM(BO196:BZ196)</f>
        <v>1575.9778124999998</v>
      </c>
      <c r="DZ196" s="28">
        <f>IFERROR(DY196/DW196*100,0)</f>
        <v>0</v>
      </c>
      <c r="EA196" s="144">
        <f>SUM(CB196:CM196)</f>
        <v>2934.5793750000003</v>
      </c>
      <c r="EB196" s="28">
        <f>IFERROR(EA196/DY196*100,0)</f>
        <v>186.20689655172418</v>
      </c>
      <c r="EC196" s="144">
        <f t="shared" si="304"/>
        <v>5217.0299999999988</v>
      </c>
      <c r="ED196" s="143">
        <f>IFERROR(EC196/EA196*100,0)</f>
        <v>177.77777777777771</v>
      </c>
      <c r="EE196" s="144">
        <f>SUM(DB196:DM196)</f>
        <v>5407.2342187499999</v>
      </c>
      <c r="EF196" s="143">
        <f>IFERROR(EE196/EC196*100,0)</f>
        <v>103.64583333333334</v>
      </c>
      <c r="EG196" s="27"/>
      <c r="EH196" s="145"/>
      <c r="EI196" s="145">
        <f>+DU196</f>
        <v>0</v>
      </c>
      <c r="EJ196" s="145"/>
      <c r="EK196" s="145">
        <f>+SUM(BF196:BM196)/$ER$175</f>
        <v>0</v>
      </c>
      <c r="EL196" s="145">
        <f>DW196</f>
        <v>0</v>
      </c>
      <c r="EM196" s="145">
        <f>DY196/$ER$175</f>
        <v>1.5759778124999999</v>
      </c>
      <c r="EN196" s="145">
        <f>EA196/$ER$175</f>
        <v>2.9345793750000002</v>
      </c>
      <c r="EO196" s="145">
        <f>EB196/$ER$175</f>
        <v>0.18620689655172418</v>
      </c>
      <c r="EP196" s="145">
        <f>EC196/$ER$175</f>
        <v>5.2170299999999985</v>
      </c>
      <c r="EQ196" s="145"/>
      <c r="ER196" s="145">
        <f t="shared" ref="ER196:ER197" si="366">+EJ196/4</f>
        <v>0</v>
      </c>
      <c r="ES196" s="145">
        <f t="shared" ref="ES196:ES197" si="367">+EK196/8</f>
        <v>0</v>
      </c>
      <c r="ET196" s="139" t="e">
        <f t="shared" ref="ET196:ET197" si="368">+ES196/ER196-1</f>
        <v>#DIV/0!</v>
      </c>
    </row>
    <row r="197" spans="1:150" s="56" customFormat="1">
      <c r="A197" s="146" t="s">
        <v>129</v>
      </c>
      <c r="B197" s="146">
        <f>+SUM(B194,B196)</f>
        <v>0</v>
      </c>
      <c r="C197" s="146">
        <f t="shared" ref="C197:BQ197" si="369">+SUM(C194,C196)</f>
        <v>0</v>
      </c>
      <c r="D197" s="146">
        <f t="shared" si="369"/>
        <v>0</v>
      </c>
      <c r="E197" s="146">
        <f t="shared" si="369"/>
        <v>0</v>
      </c>
      <c r="F197" s="146">
        <f t="shared" si="369"/>
        <v>0</v>
      </c>
      <c r="G197" s="146">
        <f t="shared" si="369"/>
        <v>0</v>
      </c>
      <c r="H197" s="146">
        <f t="shared" si="369"/>
        <v>0</v>
      </c>
      <c r="I197" s="146">
        <f t="shared" si="369"/>
        <v>0</v>
      </c>
      <c r="J197" s="146">
        <f t="shared" si="369"/>
        <v>0</v>
      </c>
      <c r="K197" s="146">
        <f t="shared" si="369"/>
        <v>0</v>
      </c>
      <c r="L197" s="146">
        <f t="shared" si="369"/>
        <v>0</v>
      </c>
      <c r="M197" s="146">
        <f t="shared" si="369"/>
        <v>0</v>
      </c>
      <c r="N197" s="146"/>
      <c r="O197" s="146">
        <f t="shared" si="369"/>
        <v>0</v>
      </c>
      <c r="P197" s="146">
        <f t="shared" si="369"/>
        <v>0</v>
      </c>
      <c r="Q197" s="146">
        <f t="shared" si="369"/>
        <v>0</v>
      </c>
      <c r="R197" s="146">
        <f t="shared" si="369"/>
        <v>0</v>
      </c>
      <c r="S197" s="146">
        <f t="shared" si="369"/>
        <v>0</v>
      </c>
      <c r="T197" s="146">
        <f t="shared" si="369"/>
        <v>0</v>
      </c>
      <c r="U197" s="146">
        <f t="shared" si="369"/>
        <v>0</v>
      </c>
      <c r="V197" s="146">
        <f t="shared" si="369"/>
        <v>0</v>
      </c>
      <c r="W197" s="146">
        <f t="shared" si="369"/>
        <v>0</v>
      </c>
      <c r="X197" s="146">
        <f t="shared" si="369"/>
        <v>0</v>
      </c>
      <c r="Y197" s="146">
        <f t="shared" si="369"/>
        <v>0</v>
      </c>
      <c r="Z197" s="146">
        <f t="shared" si="369"/>
        <v>0</v>
      </c>
      <c r="AA197" s="146">
        <f t="shared" si="293"/>
        <v>0</v>
      </c>
      <c r="AB197" s="146">
        <f t="shared" si="369"/>
        <v>493</v>
      </c>
      <c r="AC197" s="146">
        <f t="shared" si="369"/>
        <v>778</v>
      </c>
      <c r="AD197" s="146">
        <f t="shared" si="369"/>
        <v>0</v>
      </c>
      <c r="AE197" s="146">
        <f t="shared" si="369"/>
        <v>541</v>
      </c>
      <c r="AF197" s="146">
        <f t="shared" si="369"/>
        <v>745</v>
      </c>
      <c r="AG197" s="146">
        <f t="shared" si="369"/>
        <v>511</v>
      </c>
      <c r="AH197" s="146">
        <f t="shared" si="369"/>
        <v>145</v>
      </c>
      <c r="AI197" s="146">
        <f t="shared" si="369"/>
        <v>180</v>
      </c>
      <c r="AJ197" s="146">
        <f t="shared" si="369"/>
        <v>170</v>
      </c>
      <c r="AK197" s="146">
        <f t="shared" si="369"/>
        <v>137</v>
      </c>
      <c r="AL197" s="146">
        <f t="shared" si="369"/>
        <v>214</v>
      </c>
      <c r="AM197" s="146">
        <f t="shared" si="369"/>
        <v>362</v>
      </c>
      <c r="AN197" s="146">
        <f t="shared" si="294"/>
        <v>4276</v>
      </c>
      <c r="AO197" s="146">
        <f t="shared" si="369"/>
        <v>653</v>
      </c>
      <c r="AP197" s="146">
        <f t="shared" si="369"/>
        <v>1156</v>
      </c>
      <c r="AQ197" s="146">
        <f t="shared" si="369"/>
        <v>185</v>
      </c>
      <c r="AR197" s="146">
        <f t="shared" si="369"/>
        <v>278</v>
      </c>
      <c r="AS197" s="146">
        <f t="shared" si="369"/>
        <v>385</v>
      </c>
      <c r="AT197" s="146">
        <f t="shared" si="369"/>
        <v>175</v>
      </c>
      <c r="AU197" s="146">
        <f t="shared" si="369"/>
        <v>680</v>
      </c>
      <c r="AV197" s="146">
        <f t="shared" si="369"/>
        <v>819</v>
      </c>
      <c r="AW197" s="146">
        <f t="shared" si="369"/>
        <v>648</v>
      </c>
      <c r="AX197" s="146">
        <f t="shared" si="369"/>
        <v>1045</v>
      </c>
      <c r="AY197" s="146">
        <f t="shared" si="369"/>
        <v>414</v>
      </c>
      <c r="AZ197" s="146">
        <f t="shared" si="369"/>
        <v>480</v>
      </c>
      <c r="BA197" s="146">
        <f t="shared" si="369"/>
        <v>6918</v>
      </c>
      <c r="BB197" s="146">
        <f t="shared" si="369"/>
        <v>93</v>
      </c>
      <c r="BC197" s="146">
        <f t="shared" si="369"/>
        <v>214</v>
      </c>
      <c r="BD197" s="146">
        <f t="shared" si="369"/>
        <v>93</v>
      </c>
      <c r="BE197" s="146">
        <f t="shared" si="369"/>
        <v>149</v>
      </c>
      <c r="BF197" s="146">
        <f t="shared" si="369"/>
        <v>312</v>
      </c>
      <c r="BG197" s="146">
        <f t="shared" si="369"/>
        <v>822</v>
      </c>
      <c r="BH197" s="146">
        <f t="shared" si="369"/>
        <v>501.63750000000005</v>
      </c>
      <c r="BI197" s="146">
        <f t="shared" si="369"/>
        <v>630.39374999999995</v>
      </c>
      <c r="BJ197" s="146">
        <f t="shared" si="369"/>
        <v>797.34375</v>
      </c>
      <c r="BK197" s="146">
        <f t="shared" si="369"/>
        <v>501.63750000000005</v>
      </c>
      <c r="BL197" s="146">
        <f t="shared" si="369"/>
        <v>696.54375000000005</v>
      </c>
      <c r="BM197" s="146">
        <f t="shared" si="369"/>
        <v>797.34375</v>
      </c>
      <c r="BN197" s="146">
        <f t="shared" si="369"/>
        <v>5607.9</v>
      </c>
      <c r="BO197" s="146">
        <f t="shared" si="369"/>
        <v>511.62890625</v>
      </c>
      <c r="BP197" s="146">
        <f t="shared" si="369"/>
        <v>826.62890625</v>
      </c>
      <c r="BQ197" s="146">
        <f t="shared" si="369"/>
        <v>565.97296874999995</v>
      </c>
      <c r="BR197" s="146">
        <f t="shared" ref="BR197:EE197" si="370">+SUM(BR194,BR196)</f>
        <v>620.31703125000001</v>
      </c>
      <c r="BS197" s="146">
        <f t="shared" si="370"/>
        <v>935.31703125000001</v>
      </c>
      <c r="BT197" s="146">
        <f t="shared" si="370"/>
        <v>767.68453124999996</v>
      </c>
      <c r="BU197" s="146">
        <f t="shared" si="370"/>
        <v>767.68453124999996</v>
      </c>
      <c r="BV197" s="146">
        <f t="shared" si="370"/>
        <v>767.68453124999996</v>
      </c>
      <c r="BW197" s="146">
        <f t="shared" si="370"/>
        <v>767.68453124999996</v>
      </c>
      <c r="BX197" s="146">
        <f t="shared" si="370"/>
        <v>822.02859375000003</v>
      </c>
      <c r="BY197" s="146">
        <f t="shared" si="370"/>
        <v>1137.02859375</v>
      </c>
      <c r="BZ197" s="146">
        <f t="shared" si="370"/>
        <v>822.02859375000003</v>
      </c>
      <c r="CA197" s="146">
        <f t="shared" si="370"/>
        <v>9311.6887499999993</v>
      </c>
      <c r="CB197" s="146">
        <f t="shared" si="370"/>
        <v>1211.5162499999999</v>
      </c>
      <c r="CC197" s="146">
        <f t="shared" si="370"/>
        <v>896.51625000000001</v>
      </c>
      <c r="CD197" s="146">
        <f t="shared" si="370"/>
        <v>1211.5162499999999</v>
      </c>
      <c r="CE197" s="146">
        <f t="shared" si="370"/>
        <v>1211.5162499999999</v>
      </c>
      <c r="CF197" s="146">
        <f t="shared" si="370"/>
        <v>896.51625000000001</v>
      </c>
      <c r="CG197" s="146">
        <f t="shared" si="370"/>
        <v>1211.5162499999999</v>
      </c>
      <c r="CH197" s="146">
        <f t="shared" si="370"/>
        <v>1265.8603125</v>
      </c>
      <c r="CI197" s="146">
        <f t="shared" si="370"/>
        <v>950.86031249999996</v>
      </c>
      <c r="CJ197" s="146">
        <f t="shared" si="370"/>
        <v>1265.8603125</v>
      </c>
      <c r="CK197" s="146">
        <f t="shared" si="370"/>
        <v>950.86031249999996</v>
      </c>
      <c r="CL197" s="146">
        <f t="shared" si="370"/>
        <v>1265.8603125</v>
      </c>
      <c r="CM197" s="146">
        <f t="shared" si="370"/>
        <v>1265.8603125</v>
      </c>
      <c r="CN197" s="146">
        <f t="shared" si="370"/>
        <v>13604.259375000001</v>
      </c>
      <c r="CO197" s="146">
        <f t="shared" si="370"/>
        <v>1490.08125</v>
      </c>
      <c r="CP197" s="146">
        <f t="shared" si="370"/>
        <v>1175.08125</v>
      </c>
      <c r="CQ197" s="146">
        <f t="shared" si="370"/>
        <v>1490.08125</v>
      </c>
      <c r="CR197" s="146">
        <f t="shared" si="370"/>
        <v>1490.08125</v>
      </c>
      <c r="CS197" s="146">
        <f t="shared" si="370"/>
        <v>1175.08125</v>
      </c>
      <c r="CT197" s="146">
        <f t="shared" si="370"/>
        <v>1490.08125</v>
      </c>
      <c r="CU197" s="146">
        <f t="shared" si="370"/>
        <v>1490.08125</v>
      </c>
      <c r="CV197" s="146">
        <f t="shared" si="370"/>
        <v>1175.08125</v>
      </c>
      <c r="CW197" s="146">
        <f t="shared" si="370"/>
        <v>1490.08125</v>
      </c>
      <c r="CX197" s="146">
        <f t="shared" si="370"/>
        <v>1175.08125</v>
      </c>
      <c r="CY197" s="146">
        <f t="shared" si="370"/>
        <v>1490.08125</v>
      </c>
      <c r="CZ197" s="146">
        <f t="shared" si="370"/>
        <v>1175.08125</v>
      </c>
      <c r="DA197" s="146">
        <f t="shared" si="370"/>
        <v>16305.974999999999</v>
      </c>
      <c r="DB197" s="146">
        <f t="shared" si="370"/>
        <v>1508.82375</v>
      </c>
      <c r="DC197" s="146">
        <f t="shared" si="370"/>
        <v>1193.82375</v>
      </c>
      <c r="DD197" s="146">
        <f t="shared" si="370"/>
        <v>1508.82375</v>
      </c>
      <c r="DE197" s="146">
        <f t="shared" si="370"/>
        <v>1508.82375</v>
      </c>
      <c r="DF197" s="146">
        <f t="shared" si="370"/>
        <v>1193.82375</v>
      </c>
      <c r="DG197" s="146">
        <f t="shared" si="370"/>
        <v>1535.9957812499999</v>
      </c>
      <c r="DH197" s="146">
        <f t="shared" si="370"/>
        <v>1535.9957812499999</v>
      </c>
      <c r="DI197" s="146">
        <f t="shared" si="370"/>
        <v>1220.9957812499999</v>
      </c>
      <c r="DJ197" s="146">
        <f t="shared" si="370"/>
        <v>1535.9957812499999</v>
      </c>
      <c r="DK197" s="146">
        <f t="shared" si="370"/>
        <v>1220.9957812499999</v>
      </c>
      <c r="DL197" s="146">
        <f t="shared" si="370"/>
        <v>1535.9957812499999</v>
      </c>
      <c r="DM197" s="146">
        <f t="shared" si="370"/>
        <v>1220.9957812499999</v>
      </c>
      <c r="DN197" s="146">
        <f t="shared" si="370"/>
        <v>16721.089218750003</v>
      </c>
      <c r="DO197" s="49"/>
      <c r="DP197" s="146">
        <f t="shared" si="370"/>
        <v>0</v>
      </c>
      <c r="DQ197" s="146">
        <f t="shared" si="370"/>
        <v>2865</v>
      </c>
      <c r="DR197" s="146">
        <f t="shared" si="370"/>
        <v>0</v>
      </c>
      <c r="DS197" s="146">
        <f t="shared" si="370"/>
        <v>4276</v>
      </c>
      <c r="DT197" s="146">
        <f t="shared" si="370"/>
        <v>0</v>
      </c>
      <c r="DU197" s="146">
        <f t="shared" si="370"/>
        <v>6918</v>
      </c>
      <c r="DV197" s="147">
        <f t="shared" si="370"/>
        <v>161.78671655753041</v>
      </c>
      <c r="DW197" s="146">
        <f t="shared" si="370"/>
        <v>5607.9</v>
      </c>
      <c r="DX197" s="147">
        <f t="shared" si="370"/>
        <v>81.062445793581944</v>
      </c>
      <c r="DY197" s="146">
        <f t="shared" si="370"/>
        <v>9311.6887499999993</v>
      </c>
      <c r="DZ197" s="147">
        <f t="shared" si="370"/>
        <v>137.94309701492537</v>
      </c>
      <c r="EA197" s="146">
        <f t="shared" si="370"/>
        <v>13604.259375000001</v>
      </c>
      <c r="EB197" s="147">
        <f t="shared" si="370"/>
        <v>324.13449087634081</v>
      </c>
      <c r="EC197" s="146">
        <f t="shared" si="370"/>
        <v>16305.974999999999</v>
      </c>
      <c r="ED197" s="147">
        <f t="shared" si="370"/>
        <v>281.70727706922787</v>
      </c>
      <c r="EE197" s="146">
        <f t="shared" si="370"/>
        <v>16721.089218750003</v>
      </c>
      <c r="EF197" s="147">
        <f t="shared" ref="EF197" si="371">+SUM(EF194,EF196)</f>
        <v>205.67406956320013</v>
      </c>
      <c r="EG197" s="148"/>
      <c r="EH197" s="146">
        <f t="shared" ref="EH197:EP197" si="372">+SUM(EH194,EH196)</f>
        <v>4.2759999999999998</v>
      </c>
      <c r="EI197" s="146">
        <f t="shared" si="372"/>
        <v>6.9180000000000001</v>
      </c>
      <c r="EJ197" s="146">
        <f t="shared" si="372"/>
        <v>0.54899999999999993</v>
      </c>
      <c r="EK197" s="146">
        <f t="shared" si="372"/>
        <v>5.0589000000000004</v>
      </c>
      <c r="EL197" s="146">
        <f t="shared" si="372"/>
        <v>5.607899999999999</v>
      </c>
      <c r="EM197" s="146">
        <f t="shared" si="372"/>
        <v>9.3116887500000001</v>
      </c>
      <c r="EN197" s="146">
        <f t="shared" si="372"/>
        <v>13.604259375</v>
      </c>
      <c r="EO197" s="146">
        <f t="shared" si="372"/>
        <v>11.500061896551728</v>
      </c>
      <c r="EP197" s="146">
        <f t="shared" si="372"/>
        <v>16.530885000000001</v>
      </c>
      <c r="EQ197" s="146"/>
      <c r="ER197" s="146">
        <f t="shared" si="366"/>
        <v>0.13724999999999998</v>
      </c>
      <c r="ES197" s="146">
        <f t="shared" si="367"/>
        <v>0.63236250000000005</v>
      </c>
      <c r="ET197" s="139">
        <f t="shared" si="368"/>
        <v>3.6073770491803288</v>
      </c>
    </row>
    <row r="198" spans="1:150">
      <c r="AA198" s="96">
        <f t="shared" si="293"/>
        <v>0</v>
      </c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>
        <f t="shared" si="294"/>
        <v>0</v>
      </c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9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9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9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96"/>
      <c r="DS198" s="96"/>
      <c r="DT198" s="96"/>
      <c r="DU198" s="96"/>
      <c r="DV198" s="96"/>
      <c r="DW198" s="96"/>
      <c r="DY198" s="16"/>
      <c r="EA198" s="16"/>
      <c r="EC198" s="112"/>
      <c r="EE198" s="112">
        <f t="shared" si="312"/>
        <v>0</v>
      </c>
      <c r="EH198" s="106"/>
      <c r="EI198" s="106"/>
      <c r="EJ198" s="106"/>
      <c r="EK198" s="106">
        <f>+EL199-EK199</f>
        <v>9.0309999999999953</v>
      </c>
      <c r="EL198" s="106"/>
      <c r="EM198" s="106"/>
      <c r="EN198" s="106"/>
      <c r="EO198" s="106"/>
      <c r="EP198" s="106"/>
      <c r="EQ198" s="106"/>
      <c r="ER198" s="106"/>
      <c r="ES198" s="106"/>
      <c r="ET198" s="83"/>
    </row>
    <row r="199" spans="1:150" s="157" customFormat="1" ht="24.95" customHeight="1">
      <c r="A199" s="149" t="s">
        <v>130</v>
      </c>
      <c r="B199" s="149">
        <v>3647</v>
      </c>
      <c r="C199" s="149">
        <v>3678</v>
      </c>
      <c r="D199" s="149">
        <v>4542</v>
      </c>
      <c r="E199" s="149">
        <v>4453</v>
      </c>
      <c r="F199" s="149">
        <v>4767</v>
      </c>
      <c r="G199" s="149">
        <v>3642</v>
      </c>
      <c r="H199" s="149">
        <v>3559</v>
      </c>
      <c r="I199" s="149">
        <v>5162</v>
      </c>
      <c r="J199" s="149">
        <v>4349</v>
      </c>
      <c r="K199" s="149">
        <v>3915</v>
      </c>
      <c r="L199" s="149">
        <v>4392</v>
      </c>
      <c r="M199" s="149">
        <v>4253</v>
      </c>
      <c r="N199" s="149"/>
      <c r="O199" s="149">
        <v>1738</v>
      </c>
      <c r="P199" s="149">
        <v>2960</v>
      </c>
      <c r="Q199" s="149">
        <v>4173</v>
      </c>
      <c r="R199" s="149">
        <v>2972</v>
      </c>
      <c r="S199" s="149">
        <v>2747</v>
      </c>
      <c r="T199" s="149">
        <v>2098</v>
      </c>
      <c r="U199" s="149">
        <v>2465</v>
      </c>
      <c r="V199" s="149">
        <v>1756</v>
      </c>
      <c r="W199" s="149">
        <v>2086</v>
      </c>
      <c r="X199" s="149">
        <v>2896</v>
      </c>
      <c r="Y199" s="149">
        <v>2700</v>
      </c>
      <c r="Z199" s="149">
        <v>3543</v>
      </c>
      <c r="AA199" s="150">
        <f t="shared" si="293"/>
        <v>32134</v>
      </c>
      <c r="AB199" s="150">
        <f>+AB197+AB189</f>
        <v>2947</v>
      </c>
      <c r="AC199" s="150">
        <f t="shared" ref="AC199:CP199" si="373">+AC197+AC189</f>
        <v>3293</v>
      </c>
      <c r="AD199" s="150">
        <f t="shared" si="373"/>
        <v>2964</v>
      </c>
      <c r="AE199" s="150">
        <f t="shared" si="373"/>
        <v>4476</v>
      </c>
      <c r="AF199" s="150">
        <f t="shared" si="373"/>
        <v>4239</v>
      </c>
      <c r="AG199" s="150">
        <f t="shared" si="373"/>
        <v>2895</v>
      </c>
      <c r="AH199" s="150">
        <f t="shared" si="373"/>
        <v>3459</v>
      </c>
      <c r="AI199" s="150">
        <f t="shared" si="373"/>
        <v>2906</v>
      </c>
      <c r="AJ199" s="150">
        <f t="shared" si="373"/>
        <v>3024</v>
      </c>
      <c r="AK199" s="150">
        <f t="shared" si="373"/>
        <v>2087</v>
      </c>
      <c r="AL199" s="150">
        <f t="shared" si="373"/>
        <v>2599</v>
      </c>
      <c r="AM199" s="150">
        <f t="shared" si="373"/>
        <v>2307</v>
      </c>
      <c r="AN199" s="150">
        <f t="shared" si="294"/>
        <v>37196</v>
      </c>
      <c r="AO199" s="150">
        <f t="shared" si="373"/>
        <v>4562</v>
      </c>
      <c r="AP199" s="150">
        <f t="shared" si="373"/>
        <v>4530</v>
      </c>
      <c r="AQ199" s="150">
        <f t="shared" si="373"/>
        <v>3815</v>
      </c>
      <c r="AR199" s="150">
        <f t="shared" si="373"/>
        <v>3434</v>
      </c>
      <c r="AS199" s="150">
        <f t="shared" si="373"/>
        <v>3235</v>
      </c>
      <c r="AT199" s="150">
        <f t="shared" si="373"/>
        <v>2489</v>
      </c>
      <c r="AU199" s="150">
        <f t="shared" si="373"/>
        <v>2677</v>
      </c>
      <c r="AV199" s="150">
        <f t="shared" si="373"/>
        <v>3207</v>
      </c>
      <c r="AW199" s="150">
        <f t="shared" si="373"/>
        <v>3156</v>
      </c>
      <c r="AX199" s="150">
        <f t="shared" si="373"/>
        <v>3542</v>
      </c>
      <c r="AY199" s="150">
        <f t="shared" si="373"/>
        <v>2567</v>
      </c>
      <c r="AZ199" s="150">
        <f t="shared" si="373"/>
        <v>2888</v>
      </c>
      <c r="BA199" s="150">
        <f t="shared" si="373"/>
        <v>39900</v>
      </c>
      <c r="BB199" s="150">
        <f t="shared" si="373"/>
        <v>2393</v>
      </c>
      <c r="BC199" s="150">
        <f t="shared" si="373"/>
        <v>1806</v>
      </c>
      <c r="BD199" s="150">
        <f t="shared" si="373"/>
        <v>2848</v>
      </c>
      <c r="BE199" s="150">
        <f t="shared" si="373"/>
        <v>2240</v>
      </c>
      <c r="BF199" s="150">
        <f t="shared" si="373"/>
        <v>2823</v>
      </c>
      <c r="BG199" s="150">
        <f t="shared" si="373"/>
        <v>3562</v>
      </c>
      <c r="BH199" s="150">
        <f t="shared" si="373"/>
        <v>3069.5862499999994</v>
      </c>
      <c r="BI199" s="150">
        <f t="shared" si="373"/>
        <v>3128.5770000000002</v>
      </c>
      <c r="BJ199" s="150">
        <f t="shared" si="373"/>
        <v>3720.2864999999997</v>
      </c>
      <c r="BK199" s="150">
        <f t="shared" si="373"/>
        <v>3146.6772499999997</v>
      </c>
      <c r="BL199" s="150">
        <f t="shared" si="373"/>
        <v>3305.2804999999998</v>
      </c>
      <c r="BM199" s="150">
        <f t="shared" si="373"/>
        <v>3654.7149999999997</v>
      </c>
      <c r="BN199" s="151">
        <f t="shared" si="373"/>
        <v>35697.122499999998</v>
      </c>
      <c r="BO199" s="150">
        <f t="shared" si="373"/>
        <v>2824.4739062499993</v>
      </c>
      <c r="BP199" s="150">
        <f t="shared" si="373"/>
        <v>3340.6499062499993</v>
      </c>
      <c r="BQ199" s="150">
        <f t="shared" si="373"/>
        <v>3512.2199687499992</v>
      </c>
      <c r="BR199" s="150">
        <f t="shared" si="373"/>
        <v>4291.6775312499994</v>
      </c>
      <c r="BS199" s="150">
        <f t="shared" si="373"/>
        <v>3317.7035312499997</v>
      </c>
      <c r="BT199" s="150">
        <f t="shared" si="373"/>
        <v>3198.4970312499995</v>
      </c>
      <c r="BU199" s="150">
        <f t="shared" si="373"/>
        <v>3900.4230312499994</v>
      </c>
      <c r="BV199" s="150">
        <f t="shared" si="373"/>
        <v>3991.5490312499996</v>
      </c>
      <c r="BW199" s="150">
        <f t="shared" si="373"/>
        <v>3860.9750312499996</v>
      </c>
      <c r="BX199" s="150">
        <f t="shared" si="373"/>
        <v>4083.7450937499998</v>
      </c>
      <c r="BY199" s="150">
        <f t="shared" si="373"/>
        <v>3726.5710937499998</v>
      </c>
      <c r="BZ199" s="150">
        <f t="shared" si="373"/>
        <v>3441.5970937499997</v>
      </c>
      <c r="CA199" s="151">
        <f t="shared" si="373"/>
        <v>43490.082249999992</v>
      </c>
      <c r="CB199" s="150">
        <f t="shared" si="373"/>
        <v>3733.8269374999991</v>
      </c>
      <c r="CC199" s="150">
        <f t="shared" si="373"/>
        <v>3555.4561874999995</v>
      </c>
      <c r="CD199" s="150">
        <f t="shared" si="373"/>
        <v>4353.0854374999999</v>
      </c>
      <c r="CE199" s="150">
        <f t="shared" si="373"/>
        <v>4251.7146874999989</v>
      </c>
      <c r="CF199" s="150">
        <f t="shared" si="373"/>
        <v>3528.1439374999995</v>
      </c>
      <c r="CG199" s="150">
        <f t="shared" si="373"/>
        <v>3779.773187499999</v>
      </c>
      <c r="CH199" s="150">
        <f t="shared" si="373"/>
        <v>3999.3464999999997</v>
      </c>
      <c r="CI199" s="150">
        <f t="shared" si="373"/>
        <v>4071.5757499999995</v>
      </c>
      <c r="CJ199" s="150">
        <f t="shared" si="373"/>
        <v>4406.4049999999997</v>
      </c>
      <c r="CK199" s="150">
        <f t="shared" si="373"/>
        <v>3668.6342499999992</v>
      </c>
      <c r="CL199" s="150">
        <f t="shared" si="373"/>
        <v>3883.2634999999996</v>
      </c>
      <c r="CM199" s="150">
        <f t="shared" si="373"/>
        <v>3985.4927499999994</v>
      </c>
      <c r="CN199" s="151">
        <f t="shared" si="373"/>
        <v>47216.718124999999</v>
      </c>
      <c r="CO199" s="150">
        <f t="shared" si="373"/>
        <v>3795.484124999999</v>
      </c>
      <c r="CP199" s="150">
        <f t="shared" si="373"/>
        <v>3717.9166249999998</v>
      </c>
      <c r="CQ199" s="150">
        <f t="shared" ref="CQ199:DN199" si="374">+CQ197+CQ189</f>
        <v>4416.3491249999997</v>
      </c>
      <c r="CR199" s="150">
        <f t="shared" si="374"/>
        <v>3608.9816250000003</v>
      </c>
      <c r="CS199" s="150">
        <f t="shared" si="374"/>
        <v>2630.6141249999991</v>
      </c>
      <c r="CT199" s="150">
        <f t="shared" si="374"/>
        <v>2983.0466249999995</v>
      </c>
      <c r="CU199" s="150">
        <f t="shared" si="374"/>
        <v>2706.6791249999997</v>
      </c>
      <c r="CV199" s="150">
        <f t="shared" si="374"/>
        <v>2879.7116249999995</v>
      </c>
      <c r="CW199" s="150">
        <f t="shared" si="374"/>
        <v>2585.3441249999996</v>
      </c>
      <c r="CX199" s="150">
        <f t="shared" si="374"/>
        <v>2278.376624999999</v>
      </c>
      <c r="CY199" s="150">
        <f t="shared" si="374"/>
        <v>2693.8091249999993</v>
      </c>
      <c r="CZ199" s="150">
        <f t="shared" si="374"/>
        <v>2381.8416249999991</v>
      </c>
      <c r="DA199" s="151">
        <f t="shared" si="374"/>
        <v>36678.15449999999</v>
      </c>
      <c r="DB199" s="150">
        <f t="shared" si="374"/>
        <v>2572.6166249999992</v>
      </c>
      <c r="DC199" s="150">
        <f t="shared" si="374"/>
        <v>2395.0491249999995</v>
      </c>
      <c r="DD199" s="150">
        <f t="shared" si="374"/>
        <v>3168.2816249999992</v>
      </c>
      <c r="DE199" s="150">
        <f t="shared" si="374"/>
        <v>2587.7141249999995</v>
      </c>
      <c r="DF199" s="150">
        <f t="shared" si="374"/>
        <v>2239.3466249999992</v>
      </c>
      <c r="DG199" s="150">
        <f t="shared" si="374"/>
        <v>2618.9511562499993</v>
      </c>
      <c r="DH199" s="150">
        <f t="shared" si="374"/>
        <v>2482.1836562499989</v>
      </c>
      <c r="DI199" s="150">
        <f t="shared" si="374"/>
        <v>2075.2161562499987</v>
      </c>
      <c r="DJ199" s="150">
        <f t="shared" si="374"/>
        <v>2410.8486562499988</v>
      </c>
      <c r="DK199" s="150">
        <f t="shared" si="374"/>
        <v>2203.8811562499986</v>
      </c>
      <c r="DL199" s="150">
        <f t="shared" si="374"/>
        <v>2519.3136562499985</v>
      </c>
      <c r="DM199" s="150">
        <f t="shared" si="374"/>
        <v>2107.3461562499988</v>
      </c>
      <c r="DN199" s="151">
        <f t="shared" si="374"/>
        <v>29380.74871874999</v>
      </c>
      <c r="DO199"/>
      <c r="DP199" s="150">
        <f t="shared" ref="DP199" si="375">+DP197+DP189</f>
        <v>0</v>
      </c>
      <c r="DQ199" s="150">
        <f>SUM(O199:Z199)</f>
        <v>32134</v>
      </c>
      <c r="DR199" s="152">
        <f>IFERROR(DQ199/DP199*100,0)</f>
        <v>0</v>
      </c>
      <c r="DS199" s="150">
        <f t="shared" ref="DS199:EE199" si="376">+DS197+DS189</f>
        <v>37196</v>
      </c>
      <c r="DT199" s="152">
        <f>IFERROR(DS199/DQ199*100,0)</f>
        <v>115.75278521192507</v>
      </c>
      <c r="DU199" s="150">
        <f t="shared" si="376"/>
        <v>40208</v>
      </c>
      <c r="DV199" s="152">
        <f>IFERROR(DU199/DS199*100,0)</f>
        <v>108.09764490805462</v>
      </c>
      <c r="DW199" s="150">
        <f t="shared" si="376"/>
        <v>35441.122499999998</v>
      </c>
      <c r="DX199" s="152">
        <f>IFERROR(DW199/DU199*100,0)</f>
        <v>88.144455083565447</v>
      </c>
      <c r="DY199" s="150">
        <f t="shared" si="376"/>
        <v>43490.082249999992</v>
      </c>
      <c r="DZ199" s="152">
        <f>IFERROR(DY199/DW199*100,0)</f>
        <v>122.71079238531453</v>
      </c>
      <c r="EA199" s="150">
        <f t="shared" si="376"/>
        <v>47216.718124999999</v>
      </c>
      <c r="EB199" s="152">
        <f>IFERROR(EA199/DY199*100,0)</f>
        <v>108.5689326903952</v>
      </c>
      <c r="EC199" s="150">
        <f t="shared" si="376"/>
        <v>36678.15449999999</v>
      </c>
      <c r="ED199" s="152">
        <f>IFERROR(EC199/EA199*100,0)</f>
        <v>77.680440226488074</v>
      </c>
      <c r="EE199" s="150">
        <f t="shared" si="376"/>
        <v>29380.74871874999</v>
      </c>
      <c r="EF199" s="152">
        <f>IFERROR(EE199/EC199*100,0)</f>
        <v>80.104217671993283</v>
      </c>
      <c r="EG199" s="153"/>
      <c r="EH199" s="154">
        <f t="shared" ref="EH199:EI199" si="377">+SUM(EH189,EH197)</f>
        <v>37.195999999999998</v>
      </c>
      <c r="EI199" s="154">
        <f t="shared" si="377"/>
        <v>40.207999999999998</v>
      </c>
      <c r="EJ199" s="154">
        <f>+SUM(EJ189,EJ197)</f>
        <v>9.286999999999999</v>
      </c>
      <c r="EK199" s="154">
        <f t="shared" ref="EK199:EP199" si="378">+SUM(EK189,EK197)</f>
        <v>26.410122500000003</v>
      </c>
      <c r="EL199" s="154">
        <f t="shared" si="378"/>
        <v>35.441122499999999</v>
      </c>
      <c r="EM199" s="154">
        <f t="shared" si="378"/>
        <v>43.490082249999993</v>
      </c>
      <c r="EN199" s="154">
        <f t="shared" si="378"/>
        <v>47.216718124999986</v>
      </c>
      <c r="EO199" s="154">
        <f t="shared" si="378"/>
        <v>33.028921396551716</v>
      </c>
      <c r="EP199" s="154">
        <f t="shared" si="378"/>
        <v>29.190544499999991</v>
      </c>
      <c r="EQ199" s="155"/>
      <c r="ER199" s="155">
        <f t="shared" ref="ER199" si="379">+EJ199/4</f>
        <v>2.3217499999999998</v>
      </c>
      <c r="ES199" s="155">
        <f t="shared" ref="ES199" si="380">+EK199/8</f>
        <v>3.3012653125000004</v>
      </c>
      <c r="ET199" s="156">
        <f t="shared" ref="ET199" si="381">+ES199/ER199-1</f>
        <v>0.42188664261871467</v>
      </c>
    </row>
    <row r="200" spans="1:150" ht="24.95" customHeight="1">
      <c r="A200" t="s">
        <v>109</v>
      </c>
      <c r="AA200" s="96">
        <f t="shared" si="293"/>
        <v>0</v>
      </c>
      <c r="AB200" s="96">
        <v>2947</v>
      </c>
      <c r="AC200" s="96">
        <v>3293</v>
      </c>
      <c r="AD200" s="96">
        <v>2964</v>
      </c>
      <c r="AE200" s="96">
        <v>4476</v>
      </c>
      <c r="AF200" s="96">
        <v>4239</v>
      </c>
      <c r="AG200" s="96">
        <v>2895</v>
      </c>
      <c r="AH200" s="96">
        <v>3459</v>
      </c>
      <c r="AI200" s="96">
        <v>2906</v>
      </c>
      <c r="AJ200" s="96">
        <v>3024</v>
      </c>
      <c r="AK200" s="96">
        <v>2087</v>
      </c>
      <c r="AL200" s="96">
        <v>2599</v>
      </c>
      <c r="AM200" s="96">
        <v>2307</v>
      </c>
      <c r="AN200" s="96">
        <f t="shared" si="294"/>
        <v>37196</v>
      </c>
      <c r="AO200" s="96">
        <v>4562</v>
      </c>
      <c r="AP200" s="96">
        <v>4530</v>
      </c>
      <c r="AQ200" s="96">
        <v>3815</v>
      </c>
      <c r="AR200" s="96">
        <v>3434</v>
      </c>
      <c r="AS200" s="96">
        <v>3235</v>
      </c>
      <c r="AT200" s="96">
        <v>2489</v>
      </c>
      <c r="AU200" s="96">
        <v>2677</v>
      </c>
      <c r="AV200" s="96">
        <v>3207</v>
      </c>
      <c r="AW200" s="96"/>
      <c r="AX200" s="96"/>
      <c r="AY200" s="96"/>
      <c r="AZ200" s="96"/>
      <c r="BA200" s="96"/>
      <c r="BB200" s="96">
        <v>2393</v>
      </c>
      <c r="BC200" s="96">
        <v>1806</v>
      </c>
      <c r="BD200" s="96">
        <v>2848</v>
      </c>
      <c r="BE200" s="96">
        <v>2240</v>
      </c>
      <c r="BF200" s="96">
        <v>2823</v>
      </c>
      <c r="BG200" s="96">
        <v>3562</v>
      </c>
      <c r="BH200" s="96"/>
      <c r="BI200" s="96"/>
      <c r="BJ200" s="96"/>
      <c r="BK200" s="96"/>
      <c r="BL200" s="96"/>
      <c r="BM200" s="96"/>
      <c r="BN200" s="83">
        <f>+BN197/BN199</f>
        <v>0.15709669595917711</v>
      </c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83">
        <f>+CA197/CA199</f>
        <v>0.21411062633711164</v>
      </c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9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96"/>
      <c r="DB200" s="16"/>
      <c r="DC200" s="16"/>
      <c r="DD200" s="16"/>
      <c r="DE200" s="16"/>
      <c r="DF200" s="16"/>
      <c r="DG200" s="16"/>
      <c r="DH200" s="16"/>
      <c r="DI200" s="16"/>
      <c r="DJ200" s="16"/>
      <c r="DK200" s="16"/>
      <c r="DL200" s="16"/>
      <c r="DM200" s="16"/>
      <c r="DN200" s="96"/>
      <c r="DS200" s="104">
        <f>SUM(AB200:AM200)</f>
        <v>37196</v>
      </c>
      <c r="DT200" s="104"/>
      <c r="DU200" s="104">
        <f>SUM(AO200:AZ200)</f>
        <v>27949</v>
      </c>
      <c r="DV200" s="96"/>
      <c r="DW200" s="104">
        <f>SUM(BB200:BM200)</f>
        <v>15672</v>
      </c>
      <c r="DX200" s="96"/>
      <c r="DY200" s="105">
        <f>SUM(BO200:BZ200)</f>
        <v>0</v>
      </c>
      <c r="EA200" s="105">
        <f>SUM(CB200:CM200)</f>
        <v>0</v>
      </c>
      <c r="EC200" s="105">
        <f>SUM(CD200:CP200)</f>
        <v>0</v>
      </c>
      <c r="EE200" s="105">
        <f>SUM(CF200:CR200)</f>
        <v>0</v>
      </c>
    </row>
    <row r="201" spans="1:150">
      <c r="A201" s="158" t="s">
        <v>131</v>
      </c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96">
        <f t="shared" si="293"/>
        <v>0</v>
      </c>
      <c r="AB201" s="159">
        <f>+AB199-AB200</f>
        <v>0</v>
      </c>
      <c r="AC201" s="159">
        <f t="shared" ref="AC201:BM201" si="382">+AC199-AC200</f>
        <v>0</v>
      </c>
      <c r="AD201" s="159">
        <f t="shared" si="382"/>
        <v>0</v>
      </c>
      <c r="AE201" s="159">
        <f t="shared" si="382"/>
        <v>0</v>
      </c>
      <c r="AF201" s="159">
        <f t="shared" si="382"/>
        <v>0</v>
      </c>
      <c r="AG201" s="159">
        <f t="shared" si="382"/>
        <v>0</v>
      </c>
      <c r="AH201" s="159">
        <f t="shared" si="382"/>
        <v>0</v>
      </c>
      <c r="AI201" s="159">
        <f t="shared" si="382"/>
        <v>0</v>
      </c>
      <c r="AJ201" s="159">
        <f t="shared" si="382"/>
        <v>0</v>
      </c>
      <c r="AK201" s="159">
        <f t="shared" si="382"/>
        <v>0</v>
      </c>
      <c r="AL201" s="159">
        <f t="shared" si="382"/>
        <v>0</v>
      </c>
      <c r="AM201" s="159">
        <f t="shared" si="382"/>
        <v>0</v>
      </c>
      <c r="AN201" s="96">
        <f t="shared" si="294"/>
        <v>0</v>
      </c>
      <c r="AO201" s="159">
        <f t="shared" si="382"/>
        <v>0</v>
      </c>
      <c r="AP201" s="159">
        <f t="shared" si="382"/>
        <v>0</v>
      </c>
      <c r="AQ201" s="159">
        <f t="shared" si="382"/>
        <v>0</v>
      </c>
      <c r="AR201" s="159">
        <f t="shared" si="382"/>
        <v>0</v>
      </c>
      <c r="AS201" s="159">
        <f t="shared" si="382"/>
        <v>0</v>
      </c>
      <c r="AT201" s="159">
        <f t="shared" si="382"/>
        <v>0</v>
      </c>
      <c r="AU201" s="159">
        <f t="shared" si="382"/>
        <v>0</v>
      </c>
      <c r="AV201" s="159">
        <f t="shared" si="382"/>
        <v>0</v>
      </c>
      <c r="AW201" s="159">
        <f t="shared" si="382"/>
        <v>3156</v>
      </c>
      <c r="AX201" s="159">
        <f t="shared" si="382"/>
        <v>3542</v>
      </c>
      <c r="AY201" s="159">
        <f t="shared" si="382"/>
        <v>2567</v>
      </c>
      <c r="AZ201" s="159">
        <f t="shared" si="382"/>
        <v>2888</v>
      </c>
      <c r="BA201" s="159">
        <f t="shared" si="382"/>
        <v>39900</v>
      </c>
      <c r="BB201" s="159">
        <f t="shared" si="382"/>
        <v>0</v>
      </c>
      <c r="BC201" s="159">
        <f t="shared" si="382"/>
        <v>0</v>
      </c>
      <c r="BD201" s="159">
        <f t="shared" si="382"/>
        <v>0</v>
      </c>
      <c r="BE201" s="159">
        <f t="shared" si="382"/>
        <v>0</v>
      </c>
      <c r="BF201" s="159">
        <f t="shared" si="382"/>
        <v>0</v>
      </c>
      <c r="BG201" s="159">
        <f t="shared" si="382"/>
        <v>0</v>
      </c>
      <c r="BH201" s="159">
        <f t="shared" si="382"/>
        <v>3069.5862499999994</v>
      </c>
      <c r="BI201" s="159">
        <f t="shared" si="382"/>
        <v>3128.5770000000002</v>
      </c>
      <c r="BJ201" s="159">
        <f t="shared" si="382"/>
        <v>3720.2864999999997</v>
      </c>
      <c r="BK201" s="159">
        <f t="shared" si="382"/>
        <v>3146.6772499999997</v>
      </c>
      <c r="BL201" s="159">
        <f t="shared" si="382"/>
        <v>3305.2804999999998</v>
      </c>
      <c r="BM201" s="159">
        <f t="shared" si="382"/>
        <v>3654.7149999999997</v>
      </c>
      <c r="BN201" s="159"/>
      <c r="BO201" s="160">
        <f t="shared" ref="BO201:BZ201" si="383">+BO199-BO200</f>
        <v>2824.4739062499993</v>
      </c>
      <c r="BP201" s="160">
        <f t="shared" si="383"/>
        <v>3340.6499062499993</v>
      </c>
      <c r="BQ201" s="160">
        <f t="shared" si="383"/>
        <v>3512.2199687499992</v>
      </c>
      <c r="BR201" s="160">
        <f t="shared" si="383"/>
        <v>4291.6775312499994</v>
      </c>
      <c r="BS201" s="160">
        <f t="shared" si="383"/>
        <v>3317.7035312499997</v>
      </c>
      <c r="BT201" s="160">
        <f t="shared" si="383"/>
        <v>3198.4970312499995</v>
      </c>
      <c r="BU201" s="160">
        <f t="shared" si="383"/>
        <v>3900.4230312499994</v>
      </c>
      <c r="BV201" s="160">
        <f t="shared" si="383"/>
        <v>3991.5490312499996</v>
      </c>
      <c r="BW201" s="160">
        <f t="shared" si="383"/>
        <v>3860.9750312499996</v>
      </c>
      <c r="BX201" s="160">
        <f t="shared" si="383"/>
        <v>4083.7450937499998</v>
      </c>
      <c r="BY201" s="160">
        <f t="shared" si="383"/>
        <v>3726.5710937499998</v>
      </c>
      <c r="BZ201" s="160">
        <f t="shared" si="383"/>
        <v>3441.5970937499997</v>
      </c>
      <c r="CA201" s="159"/>
      <c r="CB201" s="160">
        <f t="shared" ref="CB201:CM201" si="384">+CB199-CB200</f>
        <v>3733.8269374999991</v>
      </c>
      <c r="CC201" s="160">
        <f t="shared" si="384"/>
        <v>3555.4561874999995</v>
      </c>
      <c r="CD201" s="160">
        <f t="shared" si="384"/>
        <v>4353.0854374999999</v>
      </c>
      <c r="CE201" s="160">
        <f t="shared" si="384"/>
        <v>4251.7146874999989</v>
      </c>
      <c r="CF201" s="160">
        <f t="shared" si="384"/>
        <v>3528.1439374999995</v>
      </c>
      <c r="CG201" s="160">
        <f t="shared" si="384"/>
        <v>3779.773187499999</v>
      </c>
      <c r="CH201" s="160">
        <f t="shared" si="384"/>
        <v>3999.3464999999997</v>
      </c>
      <c r="CI201" s="160">
        <f t="shared" si="384"/>
        <v>4071.5757499999995</v>
      </c>
      <c r="CJ201" s="160">
        <f t="shared" si="384"/>
        <v>4406.4049999999997</v>
      </c>
      <c r="CK201" s="160">
        <f t="shared" si="384"/>
        <v>3668.6342499999992</v>
      </c>
      <c r="CL201" s="160">
        <f t="shared" si="384"/>
        <v>3883.2634999999996</v>
      </c>
      <c r="CM201" s="160">
        <f t="shared" si="384"/>
        <v>3985.4927499999994</v>
      </c>
      <c r="CN201" s="160">
        <f>+CN199-CN200</f>
        <v>47216.718124999999</v>
      </c>
      <c r="CO201" s="160">
        <f t="shared" ref="CO201:CZ201" si="385">+CO199-CO200</f>
        <v>3795.484124999999</v>
      </c>
      <c r="CP201" s="160">
        <f t="shared" si="385"/>
        <v>3717.9166249999998</v>
      </c>
      <c r="CQ201" s="160">
        <f t="shared" si="385"/>
        <v>4416.3491249999997</v>
      </c>
      <c r="CR201" s="160">
        <f t="shared" si="385"/>
        <v>3608.9816250000003</v>
      </c>
      <c r="CS201" s="160">
        <f t="shared" si="385"/>
        <v>2630.6141249999991</v>
      </c>
      <c r="CT201" s="160">
        <f t="shared" si="385"/>
        <v>2983.0466249999995</v>
      </c>
      <c r="CU201" s="160">
        <f t="shared" si="385"/>
        <v>2706.6791249999997</v>
      </c>
      <c r="CV201" s="160">
        <f t="shared" si="385"/>
        <v>2879.7116249999995</v>
      </c>
      <c r="CW201" s="160">
        <f t="shared" si="385"/>
        <v>2585.3441249999996</v>
      </c>
      <c r="CX201" s="160">
        <f t="shared" si="385"/>
        <v>2278.376624999999</v>
      </c>
      <c r="CY201" s="160">
        <f t="shared" si="385"/>
        <v>2693.8091249999993</v>
      </c>
      <c r="CZ201" s="160">
        <f t="shared" si="385"/>
        <v>2381.8416249999991</v>
      </c>
      <c r="DA201" s="159"/>
      <c r="DB201" s="160">
        <f t="shared" ref="DB201:DM201" si="386">+DB199-DB200</f>
        <v>2572.6166249999992</v>
      </c>
      <c r="DC201" s="160">
        <f t="shared" si="386"/>
        <v>2395.0491249999995</v>
      </c>
      <c r="DD201" s="160">
        <f t="shared" si="386"/>
        <v>3168.2816249999992</v>
      </c>
      <c r="DE201" s="160">
        <f t="shared" si="386"/>
        <v>2587.7141249999995</v>
      </c>
      <c r="DF201" s="160">
        <f t="shared" si="386"/>
        <v>2239.3466249999992</v>
      </c>
      <c r="DG201" s="160">
        <f t="shared" si="386"/>
        <v>2618.9511562499993</v>
      </c>
      <c r="DH201" s="160">
        <f t="shared" si="386"/>
        <v>2482.1836562499989</v>
      </c>
      <c r="DI201" s="160">
        <f t="shared" si="386"/>
        <v>2075.2161562499987</v>
      </c>
      <c r="DJ201" s="160">
        <f t="shared" si="386"/>
        <v>2410.8486562499988</v>
      </c>
      <c r="DK201" s="160">
        <f t="shared" si="386"/>
        <v>2203.8811562499986</v>
      </c>
      <c r="DL201" s="160">
        <f t="shared" si="386"/>
        <v>2519.3136562499985</v>
      </c>
      <c r="DM201" s="160">
        <f t="shared" si="386"/>
        <v>2107.3461562499988</v>
      </c>
      <c r="DN201" s="159"/>
      <c r="DS201" s="159">
        <f>+DS199-DS200</f>
        <v>0</v>
      </c>
      <c r="DT201" s="159"/>
      <c r="DU201" s="159">
        <f>+DU199-DU200</f>
        <v>12259</v>
      </c>
      <c r="DV201" s="161"/>
      <c r="DW201" s="159">
        <f>+DW199-DW200</f>
        <v>19769.122499999998</v>
      </c>
      <c r="DX201" s="161"/>
      <c r="DY201" s="160">
        <f>+DY199-DY200</f>
        <v>43490.082249999992</v>
      </c>
      <c r="EA201" s="160">
        <f>+EA199-EA200</f>
        <v>47216.718124999999</v>
      </c>
      <c r="EC201" s="160">
        <f>+EC199-EC200</f>
        <v>36678.15449999999</v>
      </c>
      <c r="EE201" s="160">
        <f>+EE199-EE200</f>
        <v>29380.74871874999</v>
      </c>
      <c r="EH201" s="106"/>
      <c r="EI201" s="19"/>
      <c r="EJ201" s="19"/>
      <c r="EK201" s="19"/>
    </row>
    <row r="202" spans="1:150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62"/>
      <c r="AB202" s="162"/>
      <c r="AC202" s="162"/>
      <c r="AD202" s="162"/>
      <c r="AE202" s="162"/>
      <c r="AF202" s="162"/>
      <c r="AG202" s="162"/>
      <c r="AH202" s="162"/>
      <c r="AI202" s="162"/>
      <c r="AJ202" s="162"/>
      <c r="AK202" s="162"/>
      <c r="AL202" s="162"/>
      <c r="AM202" s="162"/>
      <c r="AN202" s="162"/>
      <c r="AO202" s="162"/>
      <c r="AP202" s="162"/>
      <c r="AQ202" s="162"/>
      <c r="AR202" s="162"/>
      <c r="AS202" s="162"/>
      <c r="AT202" s="162"/>
      <c r="AU202" s="162"/>
      <c r="AV202" s="162"/>
      <c r="AW202" s="162"/>
      <c r="AX202" s="162"/>
      <c r="AY202" s="162"/>
      <c r="AZ202" s="162"/>
      <c r="BA202" s="162"/>
      <c r="BB202" s="162"/>
      <c r="BC202" s="162"/>
      <c r="BD202" s="162"/>
      <c r="BE202" s="162"/>
      <c r="BF202" s="162"/>
      <c r="BG202" s="162"/>
      <c r="BH202" s="162"/>
      <c r="BI202" s="162"/>
      <c r="BJ202" s="162"/>
      <c r="BK202" s="162"/>
      <c r="BL202" s="162"/>
      <c r="BM202" s="162"/>
      <c r="BN202" s="162"/>
      <c r="BO202" s="163"/>
      <c r="BP202" s="163"/>
      <c r="BQ202" s="163"/>
      <c r="BR202" s="163"/>
      <c r="BS202" s="163"/>
      <c r="BT202" s="163"/>
      <c r="BU202" s="163"/>
      <c r="BV202" s="163"/>
      <c r="BW202" s="163"/>
      <c r="BX202" s="163"/>
      <c r="BY202" s="163"/>
      <c r="BZ202" s="163"/>
      <c r="CA202" s="162"/>
      <c r="CN202" s="162"/>
      <c r="DA202" s="162"/>
      <c r="DN202" s="162"/>
      <c r="DS202" s="162"/>
      <c r="DT202" s="162"/>
      <c r="DU202" s="162"/>
      <c r="DV202" s="96"/>
      <c r="DX202" s="96"/>
    </row>
    <row r="203" spans="1:150">
      <c r="A203" t="s">
        <v>132</v>
      </c>
      <c r="B203" s="164">
        <v>1603335.8500169662</v>
      </c>
      <c r="C203" s="164">
        <v>1603335.8500169662</v>
      </c>
      <c r="D203" s="164">
        <v>1603335.8500169662</v>
      </c>
      <c r="E203" s="164">
        <v>1603335.8500169662</v>
      </c>
      <c r="F203" s="164">
        <v>1603335.8500169662</v>
      </c>
      <c r="G203" s="164">
        <v>1603335.8500169662</v>
      </c>
      <c r="H203" s="164">
        <v>1603335.8500169662</v>
      </c>
      <c r="I203" s="164">
        <v>1603335.8500169662</v>
      </c>
      <c r="J203" s="164">
        <v>1603335.8500169662</v>
      </c>
      <c r="K203" s="164">
        <v>1603335.8500169662</v>
      </c>
      <c r="L203" s="164">
        <v>1603335.8500169662</v>
      </c>
      <c r="M203" s="164">
        <v>1603335.8500169662</v>
      </c>
      <c r="N203" s="164"/>
      <c r="O203" s="164">
        <v>1603335.8500169662</v>
      </c>
      <c r="P203" s="164">
        <v>1603335.8500169662</v>
      </c>
      <c r="Q203" s="164">
        <v>1603335.8500169662</v>
      </c>
      <c r="R203" s="164">
        <v>1603335.8500169662</v>
      </c>
      <c r="S203" s="164">
        <v>1603335.8500169662</v>
      </c>
      <c r="T203" s="164">
        <v>1603335.8500169662</v>
      </c>
      <c r="U203" s="164">
        <v>1603335.8500169662</v>
      </c>
      <c r="V203" s="164">
        <v>1603335.8500169662</v>
      </c>
      <c r="W203" s="164">
        <v>1603335.8500169662</v>
      </c>
      <c r="X203" s="164">
        <v>1603335.8500169662</v>
      </c>
      <c r="Y203" s="164">
        <v>1603335.8500169662</v>
      </c>
      <c r="Z203" s="164">
        <v>1603335.8500169662</v>
      </c>
      <c r="AA203" s="164"/>
      <c r="AB203" s="164">
        <v>1603335.8500169662</v>
      </c>
      <c r="AC203" s="164">
        <v>1602239.2448628407</v>
      </c>
      <c r="AD203" s="164">
        <v>1615774.8256860098</v>
      </c>
      <c r="AE203" s="164">
        <v>1609323</v>
      </c>
      <c r="AF203" s="164">
        <v>1591216.6090010749</v>
      </c>
      <c r="AG203" s="164">
        <v>1578884.0721550568</v>
      </c>
      <c r="AH203" s="164">
        <v>1615984.8334457614</v>
      </c>
      <c r="AI203" s="164">
        <v>1620769.2417985774</v>
      </c>
      <c r="AJ203" s="164">
        <v>1623563</v>
      </c>
      <c r="AK203" s="164">
        <v>1613873.6357344415</v>
      </c>
      <c r="AL203" s="164">
        <v>1614348.6832542431</v>
      </c>
      <c r="AM203" s="164">
        <v>1584639.6233684921</v>
      </c>
      <c r="AN203" s="164"/>
      <c r="AO203" s="164">
        <v>1634334.9504055234</v>
      </c>
      <c r="AP203" s="164">
        <v>1623967.5234547462</v>
      </c>
      <c r="AQ203" s="164">
        <v>1609876.2467234603</v>
      </c>
      <c r="AR203" s="164">
        <v>1620259.2239370998</v>
      </c>
      <c r="AS203" s="164">
        <v>1625491.2847758888</v>
      </c>
      <c r="AT203" s="164">
        <v>1618034.3313717686</v>
      </c>
      <c r="AU203" s="164">
        <v>1619373</v>
      </c>
      <c r="AV203" s="164">
        <v>1619373</v>
      </c>
      <c r="AW203" s="164">
        <v>1619373</v>
      </c>
      <c r="AX203" s="164">
        <v>1619373</v>
      </c>
      <c r="AY203" s="165">
        <v>1619373</v>
      </c>
      <c r="AZ203" s="164">
        <v>1619373</v>
      </c>
      <c r="BA203" s="164">
        <v>1619373</v>
      </c>
      <c r="BB203" s="164">
        <v>1619373</v>
      </c>
      <c r="BC203" s="164">
        <v>1619373</v>
      </c>
      <c r="BD203" s="164">
        <v>1619373</v>
      </c>
      <c r="BE203" s="164">
        <v>1619373</v>
      </c>
      <c r="BF203" s="164">
        <v>1619373</v>
      </c>
      <c r="BG203" s="164">
        <v>1619373</v>
      </c>
      <c r="BH203" s="164">
        <v>1619373</v>
      </c>
      <c r="BI203" s="164">
        <v>1619373</v>
      </c>
      <c r="BJ203" s="164">
        <v>1619373</v>
      </c>
      <c r="BK203" s="164">
        <v>1619373</v>
      </c>
      <c r="BL203" s="164">
        <v>1619373</v>
      </c>
      <c r="BM203" s="164">
        <v>1619373</v>
      </c>
      <c r="BN203" s="164"/>
      <c r="BO203" s="164">
        <v>1619373</v>
      </c>
      <c r="BP203" s="164">
        <v>1619373</v>
      </c>
      <c r="BQ203" s="164">
        <v>1619373</v>
      </c>
      <c r="BR203" s="164">
        <v>1619373</v>
      </c>
      <c r="BS203" s="164">
        <v>1619373</v>
      </c>
      <c r="BT203" s="164">
        <v>1619373</v>
      </c>
      <c r="BU203" s="164">
        <v>1619373</v>
      </c>
      <c r="BV203" s="164">
        <v>1619373</v>
      </c>
      <c r="BW203" s="164">
        <v>1619373</v>
      </c>
      <c r="BX203" s="164">
        <v>1619373</v>
      </c>
      <c r="BY203" s="164">
        <v>1619373</v>
      </c>
      <c r="BZ203" s="164">
        <v>1619373</v>
      </c>
      <c r="CA203" s="164"/>
      <c r="CB203" s="164">
        <v>1619373</v>
      </c>
      <c r="CC203" s="164">
        <v>1619373</v>
      </c>
      <c r="CD203" s="164">
        <v>1619373</v>
      </c>
      <c r="CE203" s="164">
        <v>1619373</v>
      </c>
      <c r="CF203" s="164">
        <v>1619373</v>
      </c>
      <c r="CG203" s="164">
        <v>1619373</v>
      </c>
      <c r="CH203" s="164">
        <v>1619373</v>
      </c>
      <c r="CI203" s="164">
        <v>1619373</v>
      </c>
      <c r="CJ203" s="164">
        <v>1619373</v>
      </c>
      <c r="CK203" s="164">
        <v>1619373</v>
      </c>
      <c r="CL203" s="164">
        <v>1619373</v>
      </c>
      <c r="CM203" s="164">
        <v>1619373</v>
      </c>
      <c r="CN203" s="164"/>
      <c r="CO203" s="164">
        <v>1619373</v>
      </c>
      <c r="CP203" s="164">
        <v>1619373</v>
      </c>
      <c r="CQ203" s="164">
        <v>1619373</v>
      </c>
      <c r="CR203" s="164">
        <v>1619373</v>
      </c>
      <c r="CS203" s="164">
        <v>1619373</v>
      </c>
      <c r="CT203" s="164">
        <v>1619373</v>
      </c>
      <c r="CU203" s="164">
        <v>1619373</v>
      </c>
      <c r="CV203" s="164">
        <v>1619373</v>
      </c>
      <c r="CW203" s="164">
        <v>1619373</v>
      </c>
      <c r="CX203" s="164">
        <v>1619373</v>
      </c>
      <c r="CY203" s="164">
        <v>1619373</v>
      </c>
      <c r="CZ203" s="164">
        <v>1619373</v>
      </c>
      <c r="DA203" s="164"/>
      <c r="DB203" s="164">
        <v>1619373</v>
      </c>
      <c r="DC203" s="164">
        <v>1619373</v>
      </c>
      <c r="DD203" s="164">
        <v>1619373</v>
      </c>
      <c r="DE203" s="164">
        <v>1619373</v>
      </c>
      <c r="DF203" s="164">
        <v>1619373</v>
      </c>
      <c r="DG203" s="164">
        <v>1619373</v>
      </c>
      <c r="DH203" s="164">
        <v>1619373</v>
      </c>
      <c r="DI203" s="164">
        <v>1619373</v>
      </c>
      <c r="DJ203" s="164">
        <v>1619373</v>
      </c>
      <c r="DK203" s="164">
        <v>1619373</v>
      </c>
      <c r="DL203" s="164">
        <v>1619373</v>
      </c>
      <c r="DM203" s="164">
        <v>1619373</v>
      </c>
      <c r="DN203" s="164"/>
      <c r="DS203" s="166"/>
      <c r="DT203" s="166"/>
      <c r="DU203" s="166"/>
      <c r="DW203" s="166"/>
      <c r="DY203" s="166"/>
      <c r="EA203" s="166"/>
      <c r="EC203" s="166"/>
      <c r="EE203" s="166"/>
    </row>
    <row r="204" spans="1:150">
      <c r="A204" s="113" t="s">
        <v>133</v>
      </c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24">
        <f t="shared" ref="AA204:AA205" si="387">+SUM(O204:Z204)</f>
        <v>0</v>
      </c>
      <c r="AB204" s="114">
        <f>+AB185*AB$203/1000000</f>
        <v>3713.3258286392938</v>
      </c>
      <c r="AC204" s="114">
        <f t="shared" ref="AC204:CP204" si="388">+AC185*AC$203/1000000</f>
        <v>3675.536827715357</v>
      </c>
      <c r="AD204" s="114">
        <f t="shared" si="388"/>
        <v>4535.4799357006295</v>
      </c>
      <c r="AE204" s="114">
        <f t="shared" si="388"/>
        <v>6039.7892190000002</v>
      </c>
      <c r="AF204" s="114">
        <f t="shared" si="388"/>
        <v>5362.3999723336228</v>
      </c>
      <c r="AG204" s="114">
        <f t="shared" si="388"/>
        <v>3623.5389455958552</v>
      </c>
      <c r="AH204" s="114">
        <f t="shared" si="388"/>
        <v>5072.5763921862454</v>
      </c>
      <c r="AI204" s="114">
        <f t="shared" si="388"/>
        <v>3996.8169502752921</v>
      </c>
      <c r="AJ204" s="114">
        <f t="shared" si="388"/>
        <v>4299.1948240000002</v>
      </c>
      <c r="AK204" s="114">
        <f t="shared" si="388"/>
        <v>2758.1100434701607</v>
      </c>
      <c r="AL204" s="114">
        <f t="shared" si="388"/>
        <v>3212.5538796759438</v>
      </c>
      <c r="AM204" s="114">
        <f t="shared" si="388"/>
        <v>2668.5331257525404</v>
      </c>
      <c r="AN204" s="124">
        <f t="shared" ref="AN204:AN205" si="389">+SUM(AB204:AM204)</f>
        <v>48957.855944344934</v>
      </c>
      <c r="AO204" s="114">
        <f t="shared" si="388"/>
        <v>5600.865875039729</v>
      </c>
      <c r="AP204" s="114">
        <f t="shared" si="388"/>
        <v>5250.2870033291947</v>
      </c>
      <c r="AQ204" s="114">
        <f t="shared" si="388"/>
        <v>5566.9520611697253</v>
      </c>
      <c r="AR204" s="114">
        <f t="shared" si="388"/>
        <v>4718.1948601048343</v>
      </c>
      <c r="AS204" s="114">
        <f t="shared" si="388"/>
        <v>4310.8028872256573</v>
      </c>
      <c r="AT204" s="114">
        <f t="shared" si="388"/>
        <v>3307.2621733238948</v>
      </c>
      <c r="AU204" s="114">
        <f t="shared" si="388"/>
        <v>2867.9095830000001</v>
      </c>
      <c r="AV204" s="114">
        <f t="shared" si="388"/>
        <v>3651.686115</v>
      </c>
      <c r="AW204" s="114">
        <f t="shared" si="388"/>
        <v>3659.78298</v>
      </c>
      <c r="AX204" s="114">
        <f t="shared" si="388"/>
        <v>3732.6547650000002</v>
      </c>
      <c r="AY204" s="114">
        <f t="shared" si="388"/>
        <v>3123.7705169999999</v>
      </c>
      <c r="AZ204" s="114">
        <f t="shared" si="388"/>
        <v>3413.6382840000001</v>
      </c>
      <c r="BA204" s="114">
        <f t="shared" si="388"/>
        <v>48827.334695999998</v>
      </c>
      <c r="BB204" s="114">
        <f t="shared" si="388"/>
        <v>3452.503236</v>
      </c>
      <c r="BC204" s="114">
        <f t="shared" si="388"/>
        <v>1986.970671</v>
      </c>
      <c r="BD204" s="114">
        <f t="shared" si="388"/>
        <v>3833.055891</v>
      </c>
      <c r="BE204" s="114">
        <f t="shared" si="388"/>
        <v>3042.8018670000001</v>
      </c>
      <c r="BF204" s="114">
        <f t="shared" si="388"/>
        <v>3807.145923</v>
      </c>
      <c r="BG204" s="114">
        <f t="shared" si="388"/>
        <v>4048.4324999999999</v>
      </c>
      <c r="BH204" s="114">
        <f t="shared" si="388"/>
        <v>3491.3034130799997</v>
      </c>
      <c r="BI204" s="114">
        <f t="shared" si="388"/>
        <v>3491.3034130799997</v>
      </c>
      <c r="BJ204" s="114">
        <f t="shared" si="388"/>
        <v>4041.8902330800001</v>
      </c>
      <c r="BK204" s="114">
        <f t="shared" si="388"/>
        <v>3511.7075128800002</v>
      </c>
      <c r="BL204" s="114">
        <f t="shared" si="388"/>
        <v>3508.7926414799995</v>
      </c>
      <c r="BM204" s="114">
        <f t="shared" si="388"/>
        <v>4024.4010046799999</v>
      </c>
      <c r="BN204" s="103">
        <f t="shared" ref="BN204:BN208" si="390">SUM(BB204:BM204)</f>
        <v>42240.308306280007</v>
      </c>
      <c r="BO204" s="114">
        <f t="shared" si="388"/>
        <v>3069.7644274499994</v>
      </c>
      <c r="BP204" s="114">
        <f t="shared" si="388"/>
        <v>3317.1236531999994</v>
      </c>
      <c r="BQ204" s="114">
        <f t="shared" si="388"/>
        <v>4074.6663426</v>
      </c>
      <c r="BR204" s="114">
        <f t="shared" si="388"/>
        <v>5315.4299351999998</v>
      </c>
      <c r="BS204" s="114">
        <f t="shared" si="388"/>
        <v>3176.8859513999996</v>
      </c>
      <c r="BT204" s="114">
        <f t="shared" si="388"/>
        <v>3176.8859513999996</v>
      </c>
      <c r="BU204" s="114">
        <f t="shared" si="388"/>
        <v>4371.1735388999996</v>
      </c>
      <c r="BV204" s="114">
        <f t="shared" si="388"/>
        <v>4549.1426315999997</v>
      </c>
      <c r="BW204" s="114">
        <f t="shared" si="388"/>
        <v>4286.4803309999998</v>
      </c>
      <c r="BX204" s="114">
        <f t="shared" si="388"/>
        <v>4439.9968913999992</v>
      </c>
      <c r="BY204" s="114">
        <f t="shared" si="388"/>
        <v>3449.9122392000004</v>
      </c>
      <c r="BZ204" s="114">
        <f t="shared" si="388"/>
        <v>3528.9376416</v>
      </c>
      <c r="CA204" s="103">
        <f t="shared" ref="CA204:CA208" si="391">SUM(BO204:BZ204)</f>
        <v>46756.399534949996</v>
      </c>
      <c r="CB204" s="114">
        <f t="shared" si="388"/>
        <v>3389.3476890000002</v>
      </c>
      <c r="CC204" s="114">
        <f t="shared" si="388"/>
        <v>3490.0726896000001</v>
      </c>
      <c r="CD204" s="114">
        <f t="shared" si="388"/>
        <v>4409.5526790000004</v>
      </c>
      <c r="CE204" s="114">
        <f t="shared" si="388"/>
        <v>4192.8805715999997</v>
      </c>
      <c r="CF204" s="114">
        <f t="shared" si="388"/>
        <v>3519.5452781999993</v>
      </c>
      <c r="CG204" s="114">
        <f t="shared" si="388"/>
        <v>3337.2038783999997</v>
      </c>
      <c r="CH204" s="114">
        <f t="shared" si="388"/>
        <v>3661.0784783999998</v>
      </c>
      <c r="CI204" s="114">
        <f t="shared" si="388"/>
        <v>4276.4402184</v>
      </c>
      <c r="CJ204" s="114">
        <f t="shared" si="388"/>
        <v>4337.6525178000002</v>
      </c>
      <c r="CK204" s="114">
        <f t="shared" si="388"/>
        <v>3600.5139281999996</v>
      </c>
      <c r="CL204" s="114">
        <f t="shared" si="388"/>
        <v>3317.4475277999995</v>
      </c>
      <c r="CM204" s="114">
        <f t="shared" si="388"/>
        <v>3580.1098283999995</v>
      </c>
      <c r="CN204" s="103">
        <f t="shared" ref="CN204:CN208" si="392">SUM(CB204:CM204)</f>
        <v>45111.845284799994</v>
      </c>
      <c r="CO204" s="114">
        <f t="shared" si="388"/>
        <v>2894.4673001999995</v>
      </c>
      <c r="CP204" s="114">
        <f t="shared" si="388"/>
        <v>3157.1296007999999</v>
      </c>
      <c r="CQ204" s="114">
        <f t="shared" ref="CQ204:DM204" si="393">+CQ185*CQ$203/1000000</f>
        <v>3914.6722901999992</v>
      </c>
      <c r="CR204" s="114">
        <f t="shared" si="393"/>
        <v>2553.4273464000003</v>
      </c>
      <c r="CS204" s="114">
        <f t="shared" si="393"/>
        <v>1466.1803141999999</v>
      </c>
      <c r="CT204" s="114">
        <f t="shared" si="393"/>
        <v>1445.7762143999998</v>
      </c>
      <c r="CU204" s="114">
        <f t="shared" si="393"/>
        <v>1053.2401991999998</v>
      </c>
      <c r="CV204" s="114">
        <f t="shared" si="393"/>
        <v>1830.5392391999999</v>
      </c>
      <c r="CW204" s="114">
        <f t="shared" si="393"/>
        <v>871.54654859999994</v>
      </c>
      <c r="CX204" s="114">
        <f t="shared" si="393"/>
        <v>830.73834899999974</v>
      </c>
      <c r="CY204" s="114">
        <f t="shared" si="393"/>
        <v>871.54654859999994</v>
      </c>
      <c r="CZ204" s="114">
        <f t="shared" si="393"/>
        <v>972.27154919999975</v>
      </c>
      <c r="DA204" s="103">
        <f t="shared" ref="DA204:DA208" si="394">SUM(CO204:CZ204)</f>
        <v>21861.535499999994</v>
      </c>
      <c r="DB204" s="114">
        <f t="shared" si="393"/>
        <v>727.74622619999991</v>
      </c>
      <c r="DC204" s="114">
        <f t="shared" si="393"/>
        <v>828.47122680000007</v>
      </c>
      <c r="DD204" s="114">
        <f t="shared" si="393"/>
        <v>1707.1430166000002</v>
      </c>
      <c r="DE204" s="114">
        <f t="shared" si="393"/>
        <v>713.17186919999995</v>
      </c>
      <c r="DF204" s="114">
        <f t="shared" si="393"/>
        <v>646.12982699999998</v>
      </c>
      <c r="DG204" s="114">
        <f t="shared" si="393"/>
        <v>625.72572719999994</v>
      </c>
      <c r="DH204" s="114">
        <f t="shared" si="393"/>
        <v>459.25418279999997</v>
      </c>
      <c r="DI204" s="114">
        <f t="shared" si="393"/>
        <v>297.31688279999997</v>
      </c>
      <c r="DJ204" s="114">
        <f t="shared" si="393"/>
        <v>358.52918219999998</v>
      </c>
      <c r="DK204" s="114">
        <f t="shared" si="393"/>
        <v>479.65828259999995</v>
      </c>
      <c r="DL204" s="114">
        <f t="shared" si="393"/>
        <v>358.52918219999998</v>
      </c>
      <c r="DM204" s="114">
        <f t="shared" si="393"/>
        <v>297.31688279999997</v>
      </c>
      <c r="DN204" s="103">
        <f t="shared" ref="DN204:DN208" si="395">SUM(DB204:DM204)</f>
        <v>7498.9924884000002</v>
      </c>
      <c r="DP204" s="115"/>
      <c r="DQ204" s="115"/>
      <c r="DR204" s="116"/>
      <c r="DS204" s="114">
        <f t="shared" ref="DS204:DS213" si="396">SUM(AB204:AM204)</f>
        <v>48957.855944344934</v>
      </c>
      <c r="DT204" s="114"/>
      <c r="DU204" s="114">
        <f t="shared" ref="DU204:DU213" si="397">SUM(AO204:AZ204)</f>
        <v>49203.807104193038</v>
      </c>
      <c r="DV204" s="116">
        <f t="shared" ref="DV204:DV213" si="398">IFERROR(DU204/DS204*100,0)</f>
        <v>100.50237322510141</v>
      </c>
      <c r="DW204" s="114">
        <f t="shared" ref="DW204:DW213" si="399">SUM(BB204:BM204)</f>
        <v>42240.308306280007</v>
      </c>
      <c r="DX204" s="116">
        <f t="shared" ref="DX204:DX213" si="400">IFERROR(DW204/DU204*100,0)</f>
        <v>85.847642270511187</v>
      </c>
      <c r="DY204" s="117">
        <f t="shared" ref="DY204:DY213" si="401">SUM(BO204:BZ204)</f>
        <v>46756.399534949996</v>
      </c>
      <c r="DZ204" s="116">
        <f t="shared" ref="DZ204:DZ213" si="402">IFERROR(DY204/DW204*100,0)</f>
        <v>110.69142581991657</v>
      </c>
      <c r="EA204" s="117">
        <f t="shared" ref="EA204:EA213" si="403">SUM(CB204:CM204)</f>
        <v>45111.845284799994</v>
      </c>
      <c r="EB204" s="116">
        <f t="shared" ref="EB204:EB213" si="404">IFERROR(EA204/DY204*100,0)</f>
        <v>96.482718373298368</v>
      </c>
      <c r="EC204" s="117">
        <f t="shared" ref="EC204:EC213" si="405">SUM(CD204:CP204)</f>
        <v>89395.867092</v>
      </c>
      <c r="ED204" s="116">
        <f t="shared" ref="ED204:ED213" si="406">IFERROR(EC204/EA204*100,0)</f>
        <v>198.16495319051177</v>
      </c>
      <c r="EE204" s="117">
        <f t="shared" ref="EE204:EE213" si="407">SUM(CF204:CR204)</f>
        <v>87261.533477999998</v>
      </c>
      <c r="EF204" s="116">
        <f t="shared" ref="EF204:EF213" si="408">IFERROR(EE204/EC204*100,0)</f>
        <v>97.612491848416781</v>
      </c>
      <c r="EG204" s="27"/>
      <c r="EH204" s="49">
        <f t="shared" ref="EH204:EH208" si="409">DS204</f>
        <v>48957.855944344934</v>
      </c>
      <c r="EI204" s="49">
        <f t="shared" ref="EI204:EI213" si="410">+DU204</f>
        <v>49203.807104193038</v>
      </c>
      <c r="EJ204" s="49">
        <f t="shared" ref="EJ204:EJ213" si="411">+SUM(BB204:BE204)</f>
        <v>12315.331665</v>
      </c>
      <c r="EK204" s="106">
        <f t="shared" ref="EK204:EK213" si="412">+SUM(BF204:BM204)</f>
        <v>29924.976641279998</v>
      </c>
      <c r="EL204" s="49">
        <f t="shared" ref="EL204:EL213" si="413">DW204</f>
        <v>42240.308306280007</v>
      </c>
      <c r="EM204" s="49">
        <f t="shared" ref="EM204:EM213" si="414">DY204</f>
        <v>46756.399534949996</v>
      </c>
      <c r="EN204" s="49">
        <f t="shared" ref="EN204:EN213" si="415">EA204</f>
        <v>45111.845284799994</v>
      </c>
      <c r="EO204" s="49">
        <f t="shared" ref="EO204:EO213" si="416">+EC204</f>
        <v>89395.867092</v>
      </c>
      <c r="EP204" s="49">
        <f t="shared" ref="EP204:EP213" si="417">+EE204</f>
        <v>87261.533477999998</v>
      </c>
      <c r="ER204" s="52">
        <f t="shared" ref="ER204:ER213" si="418">+EJ204/4</f>
        <v>3078.8329162499999</v>
      </c>
      <c r="ES204" s="107">
        <f t="shared" ref="ES204:ES213" si="419">+EK204/8</f>
        <v>3740.6220801599998</v>
      </c>
      <c r="ET204" s="83">
        <f t="shared" ref="ET204:ET213" si="420">+ES204/ER204-1</f>
        <v>0.21494806048652193</v>
      </c>
    </row>
    <row r="205" spans="1:150">
      <c r="A205" s="113" t="s">
        <v>134</v>
      </c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24">
        <f t="shared" si="387"/>
        <v>0</v>
      </c>
      <c r="AB205" s="114">
        <f>+AB188*AB$203/1000000</f>
        <v>221.26034730234133</v>
      </c>
      <c r="AC205" s="114">
        <f t="shared" ref="AC205:CP205" si="421">+AC188*AC$203/1000000</f>
        <v>354.0948731146878</v>
      </c>
      <c r="AD205" s="114">
        <f t="shared" si="421"/>
        <v>253.67664763270355</v>
      </c>
      <c r="AE205" s="114">
        <f t="shared" si="421"/>
        <v>292.89678600000002</v>
      </c>
      <c r="AF205" s="114">
        <f t="shared" si="421"/>
        <v>197.31085951613329</v>
      </c>
      <c r="AG205" s="114">
        <f t="shared" si="421"/>
        <v>140.52068242180005</v>
      </c>
      <c r="AH205" s="114">
        <f t="shared" si="421"/>
        <v>282.79734585300821</v>
      </c>
      <c r="AI205" s="114">
        <f t="shared" si="421"/>
        <v>421.40000286763012</v>
      </c>
      <c r="AJ205" s="114">
        <f t="shared" si="421"/>
        <v>334.45397800000001</v>
      </c>
      <c r="AK205" s="114">
        <f t="shared" si="421"/>
        <v>388.94354621200034</v>
      </c>
      <c r="AL205" s="114">
        <f t="shared" si="421"/>
        <v>637.66772988542607</v>
      </c>
      <c r="AM205" s="114">
        <f t="shared" si="421"/>
        <v>413.59094169917643</v>
      </c>
      <c r="AN205" s="124">
        <f t="shared" si="389"/>
        <v>3938.6137405049076</v>
      </c>
      <c r="AO205" s="114">
        <f t="shared" si="421"/>
        <v>787.7494460954623</v>
      </c>
      <c r="AP205" s="114">
        <f t="shared" si="421"/>
        <v>228.97942080711923</v>
      </c>
      <c r="AQ205" s="114">
        <f t="shared" si="421"/>
        <v>276.89871443643517</v>
      </c>
      <c r="AR205" s="114">
        <f t="shared" si="421"/>
        <v>395.34325064065234</v>
      </c>
      <c r="AS205" s="114">
        <f t="shared" si="421"/>
        <v>321.84727438562595</v>
      </c>
      <c r="AT205" s="114">
        <f t="shared" si="421"/>
        <v>436.8692694703775</v>
      </c>
      <c r="AU205" s="114">
        <f t="shared" si="421"/>
        <v>365.978298</v>
      </c>
      <c r="AV205" s="114">
        <f t="shared" si="421"/>
        <v>215.376609</v>
      </c>
      <c r="AW205" s="114">
        <f t="shared" si="421"/>
        <v>401.60450400000002</v>
      </c>
      <c r="AX205" s="114">
        <f t="shared" si="421"/>
        <v>310.91961600000002</v>
      </c>
      <c r="AY205" s="114">
        <f t="shared" si="421"/>
        <v>362.739552</v>
      </c>
      <c r="AZ205" s="114">
        <f t="shared" si="421"/>
        <v>485.81189999999998</v>
      </c>
      <c r="BA205" s="114">
        <f t="shared" si="421"/>
        <v>4582.8255900000004</v>
      </c>
      <c r="BB205" s="114">
        <f t="shared" si="421"/>
        <v>272.054664</v>
      </c>
      <c r="BC205" s="114">
        <f t="shared" si="421"/>
        <v>591.071145</v>
      </c>
      <c r="BD205" s="114">
        <f t="shared" si="421"/>
        <v>628.31672400000002</v>
      </c>
      <c r="BE205" s="114">
        <f t="shared" si="421"/>
        <v>343.307076</v>
      </c>
      <c r="BF205" s="114">
        <f t="shared" si="421"/>
        <v>259.09967999999998</v>
      </c>
      <c r="BG205" s="114">
        <f t="shared" si="421"/>
        <v>388.64952</v>
      </c>
      <c r="BH205" s="114">
        <f t="shared" si="421"/>
        <v>667.16345805374954</v>
      </c>
      <c r="BI205" s="114">
        <f t="shared" si="421"/>
        <v>554.18709102224966</v>
      </c>
      <c r="BJ205" s="114">
        <f t="shared" si="421"/>
        <v>691.44433681574958</v>
      </c>
      <c r="BK205" s="114">
        <f t="shared" si="421"/>
        <v>771.59844219674949</v>
      </c>
      <c r="BL205" s="114">
        <f t="shared" si="421"/>
        <v>715.72521557774951</v>
      </c>
      <c r="BM205" s="114">
        <f t="shared" si="421"/>
        <v>602.74884854624963</v>
      </c>
      <c r="BN205" s="103">
        <f t="shared" si="390"/>
        <v>6485.3662012124978</v>
      </c>
      <c r="BO205" s="114">
        <f t="shared" si="421"/>
        <v>675.59431873499955</v>
      </c>
      <c r="BP205" s="114">
        <f t="shared" si="421"/>
        <v>754.01407563299949</v>
      </c>
      <c r="BQ205" s="114">
        <f t="shared" si="421"/>
        <v>696.40650053099944</v>
      </c>
      <c r="BR205" s="114">
        <f t="shared" si="421"/>
        <v>629.87213176649948</v>
      </c>
      <c r="BS205" s="114">
        <f t="shared" si="421"/>
        <v>681.08642226449945</v>
      </c>
      <c r="BT205" s="114">
        <f t="shared" si="421"/>
        <v>759.50617916249939</v>
      </c>
      <c r="BU205" s="114">
        <f t="shared" si="421"/>
        <v>701.89860406049934</v>
      </c>
      <c r="BV205" s="114">
        <f t="shared" si="421"/>
        <v>671.49649535849937</v>
      </c>
      <c r="BW205" s="114">
        <f t="shared" si="421"/>
        <v>722.71078585649934</v>
      </c>
      <c r="BX205" s="114">
        <f t="shared" si="421"/>
        <v>841.93874235449937</v>
      </c>
      <c r="BY205" s="114">
        <f t="shared" si="421"/>
        <v>743.52296765249935</v>
      </c>
      <c r="BZ205" s="114">
        <f t="shared" si="421"/>
        <v>713.12085895049916</v>
      </c>
      <c r="CA205" s="103">
        <f t="shared" si="391"/>
        <v>8591.1680823254937</v>
      </c>
      <c r="CB205" s="114">
        <f t="shared" si="421"/>
        <v>695.21413594893681</v>
      </c>
      <c r="CC205" s="114">
        <f t="shared" si="421"/>
        <v>815.74285380918684</v>
      </c>
      <c r="CD205" s="114">
        <f t="shared" si="421"/>
        <v>677.81964086943685</v>
      </c>
      <c r="CE205" s="114">
        <f t="shared" si="421"/>
        <v>730.33469272968682</v>
      </c>
      <c r="CF205" s="114">
        <f t="shared" si="421"/>
        <v>742.04154498993694</v>
      </c>
      <c r="CG205" s="114">
        <f t="shared" si="421"/>
        <v>821.762063250187</v>
      </c>
      <c r="CH205" s="114">
        <f t="shared" si="421"/>
        <v>765.45524951043706</v>
      </c>
      <c r="CI205" s="114">
        <f t="shared" si="421"/>
        <v>777.16210177068695</v>
      </c>
      <c r="CJ205" s="114">
        <f t="shared" si="421"/>
        <v>748.06075443093721</v>
      </c>
      <c r="CK205" s="114">
        <f t="shared" si="421"/>
        <v>800.57580629118718</v>
      </c>
      <c r="CL205" s="114">
        <f t="shared" si="421"/>
        <v>921.1045241514372</v>
      </c>
      <c r="CM205" s="114">
        <f t="shared" si="421"/>
        <v>823.98951081168718</v>
      </c>
      <c r="CN205" s="103">
        <f t="shared" si="392"/>
        <v>9319.2628785637444</v>
      </c>
      <c r="CO205" s="114">
        <f t="shared" si="421"/>
        <v>838.83986969737475</v>
      </c>
      <c r="CP205" s="114">
        <f t="shared" si="421"/>
        <v>960.66934891987478</v>
      </c>
      <c r="CQ205" s="114">
        <f t="shared" ref="CQ205:DM205" si="422">+CQ188*CQ$203/1000000</f>
        <v>824.04689734237456</v>
      </c>
      <c r="CR205" s="114">
        <f t="shared" si="422"/>
        <v>877.86271056487465</v>
      </c>
      <c r="CS205" s="114">
        <f t="shared" si="422"/>
        <v>890.87032418737442</v>
      </c>
      <c r="CT205" s="114">
        <f t="shared" si="422"/>
        <v>971.89160380987448</v>
      </c>
      <c r="CU205" s="114">
        <f t="shared" si="422"/>
        <v>916.88555143237431</v>
      </c>
      <c r="CV205" s="114">
        <f t="shared" si="422"/>
        <v>929.89316505487443</v>
      </c>
      <c r="CW205" s="114">
        <f t="shared" si="422"/>
        <v>902.09257907737401</v>
      </c>
      <c r="CX205" s="114">
        <f t="shared" si="422"/>
        <v>955.90839229987421</v>
      </c>
      <c r="CY205" s="114">
        <f t="shared" si="422"/>
        <v>1077.7378715223742</v>
      </c>
      <c r="CZ205" s="114">
        <f t="shared" si="422"/>
        <v>981.92361954487421</v>
      </c>
      <c r="DA205" s="103">
        <f t="shared" si="394"/>
        <v>11128.621933453493</v>
      </c>
      <c r="DB205" s="114">
        <f t="shared" si="422"/>
        <v>994.93123316737388</v>
      </c>
      <c r="DC205" s="114">
        <f t="shared" si="422"/>
        <v>1116.7607123898738</v>
      </c>
      <c r="DD205" s="114">
        <f t="shared" si="422"/>
        <v>980.1382608123738</v>
      </c>
      <c r="DE205" s="114">
        <f t="shared" si="422"/>
        <v>1033.9540740348739</v>
      </c>
      <c r="DF205" s="114">
        <f t="shared" si="422"/>
        <v>1046.9616876573737</v>
      </c>
      <c r="DG205" s="114">
        <f t="shared" si="422"/>
        <v>1127.9829672798737</v>
      </c>
      <c r="DH205" s="114">
        <f t="shared" si="422"/>
        <v>1072.9769149023734</v>
      </c>
      <c r="DI205" s="114">
        <f t="shared" si="422"/>
        <v>1085.9845285248734</v>
      </c>
      <c r="DJ205" s="114">
        <f t="shared" si="422"/>
        <v>1058.1839425473734</v>
      </c>
      <c r="DK205" s="114">
        <f t="shared" si="422"/>
        <v>1111.9997557698734</v>
      </c>
      <c r="DL205" s="114">
        <f t="shared" si="422"/>
        <v>1233.8292349923731</v>
      </c>
      <c r="DM205" s="114">
        <f t="shared" si="422"/>
        <v>1138.0149830148732</v>
      </c>
      <c r="DN205" s="103">
        <f t="shared" si="395"/>
        <v>13001.718295093484</v>
      </c>
      <c r="DP205" s="115"/>
      <c r="DQ205" s="115"/>
      <c r="DR205" s="116"/>
      <c r="DS205" s="114"/>
      <c r="DT205" s="114"/>
      <c r="DU205" s="114"/>
      <c r="DV205" s="116"/>
      <c r="DW205" s="114"/>
      <c r="DX205" s="116"/>
      <c r="DY205" s="117"/>
      <c r="DZ205" s="116"/>
      <c r="EA205" s="117"/>
      <c r="EB205" s="116"/>
      <c r="EC205" s="117"/>
      <c r="ED205" s="116"/>
      <c r="EE205" s="117"/>
      <c r="EF205" s="116"/>
      <c r="EG205" s="27"/>
      <c r="EH205" s="49">
        <f t="shared" si="409"/>
        <v>0</v>
      </c>
      <c r="EI205" s="49">
        <f t="shared" si="410"/>
        <v>0</v>
      </c>
      <c r="EJ205" s="49">
        <f t="shared" si="411"/>
        <v>1834.749609</v>
      </c>
      <c r="EK205" s="106">
        <f t="shared" si="412"/>
        <v>4650.6165922124974</v>
      </c>
      <c r="EL205" s="49">
        <f t="shared" si="413"/>
        <v>0</v>
      </c>
      <c r="EM205" s="49">
        <f t="shared" si="414"/>
        <v>0</v>
      </c>
      <c r="EN205" s="49">
        <f t="shared" si="415"/>
        <v>0</v>
      </c>
      <c r="EO205" s="49">
        <f t="shared" si="416"/>
        <v>0</v>
      </c>
      <c r="EP205" s="49">
        <f t="shared" si="417"/>
        <v>0</v>
      </c>
      <c r="ER205" s="52">
        <f t="shared" si="418"/>
        <v>458.68740224999999</v>
      </c>
      <c r="ES205" s="107">
        <f t="shared" si="419"/>
        <v>581.32707402656217</v>
      </c>
      <c r="ET205" s="83">
        <f t="shared" si="420"/>
        <v>0.26737091791703382</v>
      </c>
    </row>
    <row r="206" spans="1:150" s="56" customFormat="1">
      <c r="A206" s="75" t="s">
        <v>135</v>
      </c>
      <c r="B206" s="137"/>
      <c r="C206" s="137"/>
      <c r="D206" s="137"/>
      <c r="E206" s="137"/>
      <c r="F206" s="137"/>
      <c r="G206" s="137"/>
      <c r="H206" s="137"/>
      <c r="I206" s="137"/>
      <c r="J206" s="137"/>
      <c r="K206" s="137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>
        <f>+AB194*AB$203/1000000</f>
        <v>790.44457405836442</v>
      </c>
      <c r="AC206" s="137">
        <f t="shared" ref="AC206:CP206" si="423">+AC194*AC$203/1000000</f>
        <v>1246.5421325032901</v>
      </c>
      <c r="AD206" s="137">
        <f t="shared" si="423"/>
        <v>0</v>
      </c>
      <c r="AE206" s="137">
        <f t="shared" si="423"/>
        <v>870.64374299999997</v>
      </c>
      <c r="AF206" s="137">
        <f t="shared" si="423"/>
        <v>1185.4563737058008</v>
      </c>
      <c r="AG206" s="137">
        <f t="shared" si="423"/>
        <v>806.80976087123406</v>
      </c>
      <c r="AH206" s="137">
        <f t="shared" si="423"/>
        <v>234.3178008496354</v>
      </c>
      <c r="AI206" s="137">
        <f t="shared" si="423"/>
        <v>291.73846352374392</v>
      </c>
      <c r="AJ206" s="137">
        <f t="shared" si="423"/>
        <v>276.00571000000002</v>
      </c>
      <c r="AK206" s="137">
        <f t="shared" si="423"/>
        <v>221.10068809561849</v>
      </c>
      <c r="AL206" s="137">
        <f t="shared" si="423"/>
        <v>345.47061821640801</v>
      </c>
      <c r="AM206" s="137">
        <f t="shared" si="423"/>
        <v>573.63954365939412</v>
      </c>
      <c r="AN206" s="137"/>
      <c r="AO206" s="137">
        <f t="shared" si="423"/>
        <v>1067.2207226148068</v>
      </c>
      <c r="AP206" s="137">
        <f t="shared" si="423"/>
        <v>1877.3064571136865</v>
      </c>
      <c r="AQ206" s="137">
        <f t="shared" si="423"/>
        <v>297.82710564384013</v>
      </c>
      <c r="AR206" s="137">
        <f t="shared" si="423"/>
        <v>450.43206425451376</v>
      </c>
      <c r="AS206" s="137">
        <f t="shared" si="423"/>
        <v>625.81414463871715</v>
      </c>
      <c r="AT206" s="137">
        <f t="shared" si="423"/>
        <v>283.15600799005949</v>
      </c>
      <c r="AU206" s="137">
        <f t="shared" si="423"/>
        <v>1101.17364</v>
      </c>
      <c r="AV206" s="137">
        <f t="shared" si="423"/>
        <v>1326.2664870000001</v>
      </c>
      <c r="AW206" s="137">
        <f t="shared" si="423"/>
        <v>1049.3537040000001</v>
      </c>
      <c r="AX206" s="137">
        <f t="shared" si="423"/>
        <v>1692.2447850000001</v>
      </c>
      <c r="AY206" s="137">
        <f t="shared" si="423"/>
        <v>670.42042200000003</v>
      </c>
      <c r="AZ206" s="137">
        <f t="shared" si="423"/>
        <v>777.29903999999999</v>
      </c>
      <c r="BA206" s="137">
        <f t="shared" si="423"/>
        <v>11202.822414</v>
      </c>
      <c r="BB206" s="137">
        <f t="shared" si="423"/>
        <v>150.60168899999999</v>
      </c>
      <c r="BC206" s="137">
        <f t="shared" si="423"/>
        <v>346.54582199999999</v>
      </c>
      <c r="BD206" s="137">
        <f t="shared" si="423"/>
        <v>150.60168899999999</v>
      </c>
      <c r="BE206" s="137">
        <f t="shared" si="423"/>
        <v>241.28657699999999</v>
      </c>
      <c r="BF206" s="137">
        <f t="shared" si="423"/>
        <v>505.24437599999999</v>
      </c>
      <c r="BG206" s="137">
        <f t="shared" si="423"/>
        <v>1331.1246060000001</v>
      </c>
      <c r="BH206" s="137">
        <f t="shared" si="423"/>
        <v>812.3382232875</v>
      </c>
      <c r="BI206" s="137">
        <f t="shared" si="423"/>
        <v>1020.84261811875</v>
      </c>
      <c r="BJ206" s="137">
        <f t="shared" si="423"/>
        <v>1291.19694046875</v>
      </c>
      <c r="BK206" s="137">
        <f t="shared" si="423"/>
        <v>812.3382232875</v>
      </c>
      <c r="BL206" s="137">
        <f t="shared" si="423"/>
        <v>1127.9641420687501</v>
      </c>
      <c r="BM206" s="137">
        <f t="shared" si="423"/>
        <v>1291.19694046875</v>
      </c>
      <c r="BN206" s="103">
        <f t="shared" si="390"/>
        <v>9081.2818466999997</v>
      </c>
      <c r="BO206" s="137">
        <f t="shared" si="423"/>
        <v>828.51803680078126</v>
      </c>
      <c r="BP206" s="137">
        <f t="shared" si="423"/>
        <v>1338.6205318007812</v>
      </c>
      <c r="BQ206" s="137">
        <f t="shared" si="423"/>
        <v>828.51803680078126</v>
      </c>
      <c r="BR206" s="137">
        <f t="shared" si="423"/>
        <v>828.51803680078126</v>
      </c>
      <c r="BS206" s="137">
        <f t="shared" si="423"/>
        <v>1338.6205318007812</v>
      </c>
      <c r="BT206" s="137">
        <f t="shared" si="423"/>
        <v>979.1576798554687</v>
      </c>
      <c r="BU206" s="137">
        <f t="shared" si="423"/>
        <v>979.1576798554687</v>
      </c>
      <c r="BV206" s="137">
        <f t="shared" si="423"/>
        <v>979.1576798554687</v>
      </c>
      <c r="BW206" s="137">
        <f t="shared" si="423"/>
        <v>979.1576798554687</v>
      </c>
      <c r="BX206" s="137">
        <f t="shared" si="423"/>
        <v>979.1576798554687</v>
      </c>
      <c r="BY206" s="137">
        <f t="shared" si="423"/>
        <v>1489.2601748554687</v>
      </c>
      <c r="BZ206" s="137">
        <f t="shared" si="423"/>
        <v>979.1576798554687</v>
      </c>
      <c r="CA206" s="103">
        <f t="shared" si="391"/>
        <v>12527.001427992187</v>
      </c>
      <c r="CB206" s="137">
        <f t="shared" si="423"/>
        <v>1609.8834742199999</v>
      </c>
      <c r="CC206" s="137">
        <f t="shared" si="423"/>
        <v>1099.7809792200001</v>
      </c>
      <c r="CD206" s="137">
        <f t="shared" si="423"/>
        <v>1609.8834742199999</v>
      </c>
      <c r="CE206" s="137">
        <f t="shared" si="423"/>
        <v>1609.8834742199999</v>
      </c>
      <c r="CF206" s="137">
        <f t="shared" si="423"/>
        <v>1099.7809792200001</v>
      </c>
      <c r="CG206" s="137">
        <f t="shared" si="423"/>
        <v>1609.8834742199999</v>
      </c>
      <c r="CH206" s="137">
        <f t="shared" si="423"/>
        <v>1609.8834742199999</v>
      </c>
      <c r="CI206" s="137">
        <f t="shared" si="423"/>
        <v>1099.7809792200001</v>
      </c>
      <c r="CJ206" s="137">
        <f t="shared" si="423"/>
        <v>1609.8834742199999</v>
      </c>
      <c r="CK206" s="137">
        <f t="shared" si="423"/>
        <v>1099.7809792200001</v>
      </c>
      <c r="CL206" s="137">
        <f t="shared" si="423"/>
        <v>1609.8834742199999</v>
      </c>
      <c r="CM206" s="137">
        <f t="shared" si="423"/>
        <v>1609.8834742199999</v>
      </c>
      <c r="CN206" s="103">
        <f t="shared" si="392"/>
        <v>17278.19171064</v>
      </c>
      <c r="CO206" s="137">
        <f t="shared" si="423"/>
        <v>1708.9708838737497</v>
      </c>
      <c r="CP206" s="137">
        <f t="shared" si="423"/>
        <v>1198.8683888737498</v>
      </c>
      <c r="CQ206" s="137">
        <f t="shared" ref="CQ206:DM206" si="424">+CQ194*CQ$203/1000000</f>
        <v>1708.9708838737497</v>
      </c>
      <c r="CR206" s="137">
        <f t="shared" si="424"/>
        <v>1708.9708838737497</v>
      </c>
      <c r="CS206" s="137">
        <f t="shared" si="424"/>
        <v>1198.8683888737498</v>
      </c>
      <c r="CT206" s="137">
        <f t="shared" si="424"/>
        <v>1708.9708838737497</v>
      </c>
      <c r="CU206" s="137">
        <f t="shared" si="424"/>
        <v>1708.9708838737497</v>
      </c>
      <c r="CV206" s="137">
        <f t="shared" si="424"/>
        <v>1198.8683888737498</v>
      </c>
      <c r="CW206" s="137">
        <f t="shared" si="424"/>
        <v>1708.9708838737497</v>
      </c>
      <c r="CX206" s="137">
        <f t="shared" si="424"/>
        <v>1198.8683888737498</v>
      </c>
      <c r="CY206" s="137">
        <f t="shared" si="424"/>
        <v>1708.9708838737497</v>
      </c>
      <c r="CZ206" s="137">
        <f t="shared" si="424"/>
        <v>1198.8683888737498</v>
      </c>
      <c r="DA206" s="103">
        <f t="shared" si="394"/>
        <v>17957.138131485</v>
      </c>
      <c r="DB206" s="137">
        <f t="shared" si="424"/>
        <v>1739.3219823262498</v>
      </c>
      <c r="DC206" s="137">
        <f t="shared" si="424"/>
        <v>1229.2194873262499</v>
      </c>
      <c r="DD206" s="137">
        <f t="shared" si="424"/>
        <v>1739.3219823262498</v>
      </c>
      <c r="DE206" s="137">
        <f t="shared" si="424"/>
        <v>1739.3219823262498</v>
      </c>
      <c r="DF206" s="137">
        <f t="shared" si="424"/>
        <v>1229.2194873262499</v>
      </c>
      <c r="DG206" s="137">
        <f t="shared" si="424"/>
        <v>1739.3219823262498</v>
      </c>
      <c r="DH206" s="137">
        <f t="shared" si="424"/>
        <v>1739.3219823262498</v>
      </c>
      <c r="DI206" s="137">
        <f t="shared" si="424"/>
        <v>1229.2194873262499</v>
      </c>
      <c r="DJ206" s="137">
        <f t="shared" si="424"/>
        <v>1739.3219823262498</v>
      </c>
      <c r="DK206" s="137">
        <f t="shared" si="424"/>
        <v>1229.2194873262499</v>
      </c>
      <c r="DL206" s="137">
        <f t="shared" si="424"/>
        <v>1739.3219823262498</v>
      </c>
      <c r="DM206" s="137">
        <f t="shared" si="424"/>
        <v>1229.2194873262499</v>
      </c>
      <c r="DN206" s="103">
        <f t="shared" si="395"/>
        <v>18321.351312914998</v>
      </c>
      <c r="DO206" s="49"/>
      <c r="DP206" s="137"/>
      <c r="DQ206" s="137"/>
      <c r="DR206" s="137"/>
      <c r="DS206" s="137">
        <f t="shared" si="396"/>
        <v>6842.1694084834899</v>
      </c>
      <c r="DT206" s="137"/>
      <c r="DU206" s="137">
        <f t="shared" si="397"/>
        <v>11218.514580255624</v>
      </c>
      <c r="DV206" s="167">
        <f t="shared" si="398"/>
        <v>163.96136825180002</v>
      </c>
      <c r="DW206" s="137">
        <f t="shared" si="399"/>
        <v>9081.2818466999997</v>
      </c>
      <c r="DX206" s="167">
        <f t="shared" si="400"/>
        <v>80.949057753892717</v>
      </c>
      <c r="DY206" s="137">
        <f t="shared" si="401"/>
        <v>12527.001427992187</v>
      </c>
      <c r="DZ206" s="167">
        <f t="shared" si="402"/>
        <v>137.94309701492537</v>
      </c>
      <c r="EA206" s="137">
        <f t="shared" si="403"/>
        <v>17278.19171064</v>
      </c>
      <c r="EB206" s="167">
        <f t="shared" si="404"/>
        <v>137.92759432461665</v>
      </c>
      <c r="EC206" s="137">
        <f t="shared" si="405"/>
        <v>34754.558240587496</v>
      </c>
      <c r="ED206" s="167">
        <f t="shared" si="406"/>
        <v>201.1469650448748</v>
      </c>
      <c r="EE206" s="137">
        <f t="shared" si="407"/>
        <v>34952.733059894999</v>
      </c>
      <c r="EF206" s="167">
        <f t="shared" si="408"/>
        <v>100.57021245367483</v>
      </c>
      <c r="EG206" s="148"/>
      <c r="EH206" s="49">
        <f t="shared" si="409"/>
        <v>6842.1694084834899</v>
      </c>
      <c r="EI206" s="49">
        <f t="shared" si="410"/>
        <v>11218.514580255624</v>
      </c>
      <c r="EJ206" s="49">
        <f t="shared" si="411"/>
        <v>889.03577699999994</v>
      </c>
      <c r="EK206" s="106">
        <f t="shared" si="412"/>
        <v>8192.2460697000006</v>
      </c>
      <c r="EL206" s="49">
        <f t="shared" si="413"/>
        <v>9081.2818466999997</v>
      </c>
      <c r="EM206" s="49">
        <f t="shared" si="414"/>
        <v>12527.001427992187</v>
      </c>
      <c r="EN206" s="49">
        <f t="shared" si="415"/>
        <v>17278.19171064</v>
      </c>
      <c r="EO206" s="49">
        <f t="shared" si="416"/>
        <v>34754.558240587496</v>
      </c>
      <c r="EP206" s="49">
        <f t="shared" si="417"/>
        <v>34952.733059894999</v>
      </c>
      <c r="EQ206"/>
      <c r="ER206" s="52">
        <f t="shared" si="418"/>
        <v>222.25894424999998</v>
      </c>
      <c r="ES206" s="107">
        <f t="shared" si="419"/>
        <v>1024.0307587125001</v>
      </c>
      <c r="ET206" s="83">
        <f t="shared" si="420"/>
        <v>3.6073770491803288</v>
      </c>
    </row>
    <row r="207" spans="1:150" s="56" customFormat="1">
      <c r="A207" s="75" t="s">
        <v>136</v>
      </c>
      <c r="B207" s="137"/>
      <c r="C207" s="137"/>
      <c r="D207" s="137"/>
      <c r="E207" s="137"/>
      <c r="F207" s="137"/>
      <c r="G207" s="137"/>
      <c r="H207" s="137"/>
      <c r="I207" s="137"/>
      <c r="J207" s="137"/>
      <c r="K207" s="137"/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>
        <f>+AB196*AB$203/1000000</f>
        <v>0</v>
      </c>
      <c r="AC207" s="137">
        <f t="shared" ref="AC207:CP207" si="425">+AC196*AC$203/1000000</f>
        <v>0</v>
      </c>
      <c r="AD207" s="137">
        <f t="shared" si="425"/>
        <v>0</v>
      </c>
      <c r="AE207" s="137">
        <f t="shared" si="425"/>
        <v>0</v>
      </c>
      <c r="AF207" s="137">
        <f t="shared" si="425"/>
        <v>0</v>
      </c>
      <c r="AG207" s="137">
        <f t="shared" si="425"/>
        <v>0</v>
      </c>
      <c r="AH207" s="137">
        <f t="shared" si="425"/>
        <v>0</v>
      </c>
      <c r="AI207" s="137">
        <f t="shared" si="425"/>
        <v>0</v>
      </c>
      <c r="AJ207" s="137">
        <f t="shared" si="425"/>
        <v>0</v>
      </c>
      <c r="AK207" s="137">
        <f t="shared" si="425"/>
        <v>0</v>
      </c>
      <c r="AL207" s="137">
        <f t="shared" si="425"/>
        <v>0</v>
      </c>
      <c r="AM207" s="137">
        <f t="shared" si="425"/>
        <v>0</v>
      </c>
      <c r="AN207" s="137"/>
      <c r="AO207" s="137">
        <f t="shared" si="425"/>
        <v>0</v>
      </c>
      <c r="AP207" s="137">
        <f t="shared" si="425"/>
        <v>0</v>
      </c>
      <c r="AQ207" s="137">
        <f t="shared" si="425"/>
        <v>0</v>
      </c>
      <c r="AR207" s="137">
        <f t="shared" si="425"/>
        <v>0</v>
      </c>
      <c r="AS207" s="137">
        <f t="shared" si="425"/>
        <v>0</v>
      </c>
      <c r="AT207" s="137">
        <f t="shared" si="425"/>
        <v>0</v>
      </c>
      <c r="AU207" s="137">
        <f t="shared" si="425"/>
        <v>0</v>
      </c>
      <c r="AV207" s="137">
        <f t="shared" si="425"/>
        <v>0</v>
      </c>
      <c r="AW207" s="137">
        <f t="shared" si="425"/>
        <v>0</v>
      </c>
      <c r="AX207" s="137">
        <f t="shared" si="425"/>
        <v>0</v>
      </c>
      <c r="AY207" s="137">
        <f t="shared" si="425"/>
        <v>0</v>
      </c>
      <c r="AZ207" s="137">
        <f t="shared" si="425"/>
        <v>0</v>
      </c>
      <c r="BA207" s="137">
        <f t="shared" si="425"/>
        <v>0</v>
      </c>
      <c r="BB207" s="137">
        <f t="shared" si="425"/>
        <v>0</v>
      </c>
      <c r="BC207" s="137">
        <f t="shared" si="425"/>
        <v>0</v>
      </c>
      <c r="BD207" s="137">
        <f t="shared" si="425"/>
        <v>0</v>
      </c>
      <c r="BE207" s="137">
        <f t="shared" si="425"/>
        <v>0</v>
      </c>
      <c r="BF207" s="137">
        <f t="shared" si="425"/>
        <v>0</v>
      </c>
      <c r="BG207" s="137">
        <f t="shared" si="425"/>
        <v>0</v>
      </c>
      <c r="BH207" s="137">
        <f t="shared" si="425"/>
        <v>0</v>
      </c>
      <c r="BI207" s="137">
        <f t="shared" si="425"/>
        <v>0</v>
      </c>
      <c r="BJ207" s="137">
        <f t="shared" si="425"/>
        <v>0</v>
      </c>
      <c r="BK207" s="137">
        <f t="shared" si="425"/>
        <v>0</v>
      </c>
      <c r="BL207" s="137">
        <f t="shared" si="425"/>
        <v>0</v>
      </c>
      <c r="BM207" s="137">
        <f t="shared" si="425"/>
        <v>0</v>
      </c>
      <c r="BN207" s="103">
        <f t="shared" si="390"/>
        <v>0</v>
      </c>
      <c r="BO207" s="137">
        <f t="shared" si="425"/>
        <v>0</v>
      </c>
      <c r="BP207" s="137">
        <f t="shared" si="425"/>
        <v>0</v>
      </c>
      <c r="BQ207" s="137">
        <f t="shared" si="425"/>
        <v>88.003307522812506</v>
      </c>
      <c r="BR207" s="137">
        <f t="shared" si="425"/>
        <v>176.00661504562501</v>
      </c>
      <c r="BS207" s="137">
        <f t="shared" si="425"/>
        <v>176.00661504562501</v>
      </c>
      <c r="BT207" s="137">
        <f t="shared" si="425"/>
        <v>264.0099225684375</v>
      </c>
      <c r="BU207" s="137">
        <f t="shared" si="425"/>
        <v>264.0099225684375</v>
      </c>
      <c r="BV207" s="137">
        <f t="shared" si="425"/>
        <v>264.0099225684375</v>
      </c>
      <c r="BW207" s="137">
        <f t="shared" si="425"/>
        <v>264.0099225684375</v>
      </c>
      <c r="BX207" s="137">
        <f t="shared" si="425"/>
        <v>352.01323009125002</v>
      </c>
      <c r="BY207" s="137">
        <f t="shared" si="425"/>
        <v>352.01323009125002</v>
      </c>
      <c r="BZ207" s="137">
        <f t="shared" si="425"/>
        <v>352.01323009125002</v>
      </c>
      <c r="CA207" s="103">
        <f t="shared" si="391"/>
        <v>2552.0959181615626</v>
      </c>
      <c r="CB207" s="137">
        <f t="shared" si="425"/>
        <v>352.01323009125002</v>
      </c>
      <c r="CC207" s="137">
        <f t="shared" si="425"/>
        <v>352.01323009125002</v>
      </c>
      <c r="CD207" s="137">
        <f t="shared" si="425"/>
        <v>352.01323009125002</v>
      </c>
      <c r="CE207" s="137">
        <f t="shared" si="425"/>
        <v>352.01323009125002</v>
      </c>
      <c r="CF207" s="137">
        <f t="shared" si="425"/>
        <v>352.01323009125002</v>
      </c>
      <c r="CG207" s="137">
        <f t="shared" si="425"/>
        <v>352.01323009125002</v>
      </c>
      <c r="CH207" s="137">
        <f t="shared" si="425"/>
        <v>440.01653761406249</v>
      </c>
      <c r="CI207" s="137">
        <f t="shared" si="425"/>
        <v>440.01653761406249</v>
      </c>
      <c r="CJ207" s="137">
        <f t="shared" si="425"/>
        <v>440.01653761406249</v>
      </c>
      <c r="CK207" s="137">
        <f t="shared" si="425"/>
        <v>440.01653761406249</v>
      </c>
      <c r="CL207" s="137">
        <f t="shared" si="425"/>
        <v>440.01653761406249</v>
      </c>
      <c r="CM207" s="137">
        <f t="shared" si="425"/>
        <v>440.01653761406249</v>
      </c>
      <c r="CN207" s="103">
        <f t="shared" si="392"/>
        <v>4752.1786062318752</v>
      </c>
      <c r="CO207" s="137">
        <f t="shared" si="425"/>
        <v>704.02646018250005</v>
      </c>
      <c r="CP207" s="137">
        <f t="shared" si="425"/>
        <v>704.02646018250005</v>
      </c>
      <c r="CQ207" s="137">
        <f t="shared" ref="CQ207:DM207" si="426">+CQ196*CQ$203/1000000</f>
        <v>704.02646018250005</v>
      </c>
      <c r="CR207" s="137">
        <f t="shared" si="426"/>
        <v>704.02646018250005</v>
      </c>
      <c r="CS207" s="137">
        <f t="shared" si="426"/>
        <v>704.02646018250005</v>
      </c>
      <c r="CT207" s="137">
        <f t="shared" si="426"/>
        <v>704.02646018250005</v>
      </c>
      <c r="CU207" s="137">
        <f t="shared" si="426"/>
        <v>704.02646018250005</v>
      </c>
      <c r="CV207" s="137">
        <f t="shared" si="426"/>
        <v>704.02646018250005</v>
      </c>
      <c r="CW207" s="137">
        <f t="shared" si="426"/>
        <v>704.02646018250005</v>
      </c>
      <c r="CX207" s="137">
        <f t="shared" si="426"/>
        <v>704.02646018250005</v>
      </c>
      <c r="CY207" s="137">
        <f t="shared" si="426"/>
        <v>704.02646018250005</v>
      </c>
      <c r="CZ207" s="137">
        <f t="shared" si="426"/>
        <v>704.02646018250005</v>
      </c>
      <c r="DA207" s="103">
        <f t="shared" si="394"/>
        <v>8448.3175221900001</v>
      </c>
      <c r="DB207" s="137">
        <f t="shared" si="426"/>
        <v>704.02646018250005</v>
      </c>
      <c r="DC207" s="137">
        <f t="shared" si="426"/>
        <v>704.02646018250005</v>
      </c>
      <c r="DD207" s="137">
        <f t="shared" si="426"/>
        <v>704.02646018250005</v>
      </c>
      <c r="DE207" s="137">
        <f t="shared" si="426"/>
        <v>704.02646018250005</v>
      </c>
      <c r="DF207" s="137">
        <f t="shared" si="426"/>
        <v>704.02646018250005</v>
      </c>
      <c r="DG207" s="137">
        <f t="shared" si="426"/>
        <v>748.02811394390631</v>
      </c>
      <c r="DH207" s="137">
        <f t="shared" si="426"/>
        <v>748.02811394390631</v>
      </c>
      <c r="DI207" s="137">
        <f t="shared" si="426"/>
        <v>748.02811394390631</v>
      </c>
      <c r="DJ207" s="137">
        <f t="shared" si="426"/>
        <v>748.02811394390631</v>
      </c>
      <c r="DK207" s="137">
        <f t="shared" si="426"/>
        <v>748.02811394390631</v>
      </c>
      <c r="DL207" s="137">
        <f t="shared" si="426"/>
        <v>748.02811394390631</v>
      </c>
      <c r="DM207" s="137">
        <f t="shared" si="426"/>
        <v>748.02811394390631</v>
      </c>
      <c r="DN207" s="103">
        <f t="shared" si="395"/>
        <v>8756.3290985198455</v>
      </c>
      <c r="DO207" s="49"/>
      <c r="DP207" s="137"/>
      <c r="DQ207" s="137"/>
      <c r="DR207" s="137"/>
      <c r="DS207" s="137">
        <f t="shared" si="396"/>
        <v>0</v>
      </c>
      <c r="DT207" s="137"/>
      <c r="DU207" s="137">
        <f t="shared" si="397"/>
        <v>0</v>
      </c>
      <c r="DV207" s="167">
        <f t="shared" si="398"/>
        <v>0</v>
      </c>
      <c r="DW207" s="137">
        <f t="shared" si="399"/>
        <v>0</v>
      </c>
      <c r="DX207" s="167">
        <f t="shared" si="400"/>
        <v>0</v>
      </c>
      <c r="DY207" s="137">
        <f t="shared" si="401"/>
        <v>2552.0959181615626</v>
      </c>
      <c r="DZ207" s="167">
        <f t="shared" si="402"/>
        <v>0</v>
      </c>
      <c r="EA207" s="137">
        <f t="shared" si="403"/>
        <v>4752.1786062318752</v>
      </c>
      <c r="EB207" s="167">
        <f t="shared" si="404"/>
        <v>186.20689655172413</v>
      </c>
      <c r="EC207" s="137">
        <f t="shared" si="405"/>
        <v>10208.38367264625</v>
      </c>
      <c r="ED207" s="167">
        <f t="shared" si="406"/>
        <v>214.81481481481484</v>
      </c>
      <c r="EE207" s="137">
        <f t="shared" si="407"/>
        <v>10912.410132828751</v>
      </c>
      <c r="EF207" s="167">
        <f t="shared" si="408"/>
        <v>106.89655172413792</v>
      </c>
      <c r="EG207" s="148"/>
      <c r="EH207" s="49">
        <f t="shared" si="409"/>
        <v>0</v>
      </c>
      <c r="EI207" s="49">
        <f t="shared" si="410"/>
        <v>0</v>
      </c>
      <c r="EJ207" s="49">
        <f t="shared" si="411"/>
        <v>0</v>
      </c>
      <c r="EK207" s="106">
        <f t="shared" si="412"/>
        <v>0</v>
      </c>
      <c r="EL207" s="49">
        <f t="shared" si="413"/>
        <v>0</v>
      </c>
      <c r="EM207" s="49">
        <f t="shared" si="414"/>
        <v>2552.0959181615626</v>
      </c>
      <c r="EN207" s="49">
        <f t="shared" si="415"/>
        <v>4752.1786062318752</v>
      </c>
      <c r="EO207" s="49">
        <f t="shared" si="416"/>
        <v>10208.38367264625</v>
      </c>
      <c r="EP207" s="49">
        <f t="shared" si="417"/>
        <v>10912.410132828751</v>
      </c>
      <c r="EQ207"/>
      <c r="ER207" s="52">
        <f t="shared" si="418"/>
        <v>0</v>
      </c>
      <c r="ES207" s="107">
        <f t="shared" si="419"/>
        <v>0</v>
      </c>
      <c r="ET207" s="83" t="e">
        <f t="shared" si="420"/>
        <v>#DIV/0!</v>
      </c>
    </row>
    <row r="208" spans="1:150" s="157" customFormat="1" ht="24.95" customHeight="1">
      <c r="A208" s="149" t="s">
        <v>137</v>
      </c>
      <c r="B208" s="149">
        <f t="shared" ref="B208:Y208" si="427">+B199*B203/1000000</f>
        <v>5847.3658450118764</v>
      </c>
      <c r="C208" s="149">
        <f t="shared" si="427"/>
        <v>5897.0692563624016</v>
      </c>
      <c r="D208" s="149">
        <f t="shared" si="427"/>
        <v>7282.3514307770602</v>
      </c>
      <c r="E208" s="149">
        <f t="shared" si="427"/>
        <v>7139.6545401255498</v>
      </c>
      <c r="F208" s="149">
        <f t="shared" si="427"/>
        <v>7643.101997030878</v>
      </c>
      <c r="G208" s="149">
        <f t="shared" si="427"/>
        <v>5839.3491657617915</v>
      </c>
      <c r="H208" s="149">
        <f t="shared" si="427"/>
        <v>5706.2722902103824</v>
      </c>
      <c r="I208" s="149">
        <f t="shared" si="427"/>
        <v>8276.4196577875791</v>
      </c>
      <c r="J208" s="149">
        <f t="shared" si="427"/>
        <v>6972.9076117237864</v>
      </c>
      <c r="K208" s="149">
        <f t="shared" si="427"/>
        <v>6277.0598528164228</v>
      </c>
      <c r="L208" s="149">
        <f t="shared" si="427"/>
        <v>7041.8510532745158</v>
      </c>
      <c r="M208" s="149">
        <f t="shared" si="427"/>
        <v>6818.9873701221568</v>
      </c>
      <c r="N208" s="149"/>
      <c r="O208" s="149">
        <f t="shared" si="427"/>
        <v>2786.5977073294875</v>
      </c>
      <c r="P208" s="149">
        <f t="shared" si="427"/>
        <v>4745.8741160502204</v>
      </c>
      <c r="Q208" s="149">
        <f t="shared" si="427"/>
        <v>6690.7205021208001</v>
      </c>
      <c r="R208" s="149">
        <f t="shared" si="427"/>
        <v>4765.1141462504238</v>
      </c>
      <c r="S208" s="149">
        <f t="shared" si="427"/>
        <v>4404.3635799966059</v>
      </c>
      <c r="T208" s="149">
        <f t="shared" si="427"/>
        <v>3363.7986133355953</v>
      </c>
      <c r="U208" s="149">
        <f t="shared" si="427"/>
        <v>3952.2228702918219</v>
      </c>
      <c r="V208" s="149">
        <f t="shared" si="427"/>
        <v>2815.4577526297926</v>
      </c>
      <c r="W208" s="149">
        <f t="shared" si="427"/>
        <v>3344.5585831353919</v>
      </c>
      <c r="X208" s="149">
        <f t="shared" si="427"/>
        <v>4643.2606216491349</v>
      </c>
      <c r="Y208" s="149">
        <f t="shared" si="427"/>
        <v>4329.0067950458088</v>
      </c>
      <c r="Z208" s="149">
        <f>+Z199*Z203/1000000</f>
        <v>5680.6189166101112</v>
      </c>
      <c r="AA208" s="150">
        <f t="shared" ref="AA208:AA211" si="428">+SUM(O208:Z208)</f>
        <v>51521.594204445195</v>
      </c>
      <c r="AB208" s="150">
        <f>+SUM(AB204:AB207)</f>
        <v>4725.0307499999999</v>
      </c>
      <c r="AC208" s="150">
        <f t="shared" ref="AC208:AM208" si="429">+SUM(AC204:AC207)</f>
        <v>5276.1738333333351</v>
      </c>
      <c r="AD208" s="150">
        <f t="shared" si="429"/>
        <v>4789.1565833333334</v>
      </c>
      <c r="AE208" s="150">
        <f t="shared" si="429"/>
        <v>7203.3297480000001</v>
      </c>
      <c r="AF208" s="150">
        <f t="shared" si="429"/>
        <v>6745.1672055555564</v>
      </c>
      <c r="AG208" s="150">
        <f t="shared" si="429"/>
        <v>4570.8693888888893</v>
      </c>
      <c r="AH208" s="150">
        <f t="shared" si="429"/>
        <v>5589.6915388888892</v>
      </c>
      <c r="AI208" s="150">
        <f t="shared" si="429"/>
        <v>4709.9554166666667</v>
      </c>
      <c r="AJ208" s="150">
        <f t="shared" si="429"/>
        <v>4909.6545120000001</v>
      </c>
      <c r="AK208" s="150">
        <f t="shared" si="429"/>
        <v>3368.1542777777795</v>
      </c>
      <c r="AL208" s="150">
        <f t="shared" si="429"/>
        <v>4195.6922277777776</v>
      </c>
      <c r="AM208" s="150">
        <f t="shared" si="429"/>
        <v>3655.7636111111105</v>
      </c>
      <c r="AN208" s="150">
        <f t="shared" ref="AN208:AN211" si="430">+SUM(AB208:AM208)</f>
        <v>59738.639093333339</v>
      </c>
      <c r="AO208" s="150">
        <f>+SUM(AO204:AO207)</f>
        <v>7455.8360437499978</v>
      </c>
      <c r="AP208" s="150">
        <f t="shared" ref="AP208:BA208" si="431">+SUM(AP204:AP207)</f>
        <v>7356.5728812500001</v>
      </c>
      <c r="AQ208" s="150">
        <f t="shared" si="431"/>
        <v>6141.6778812500006</v>
      </c>
      <c r="AR208" s="150">
        <f t="shared" si="431"/>
        <v>5563.9701750000004</v>
      </c>
      <c r="AS208" s="150">
        <f t="shared" si="431"/>
        <v>5258.4643062500008</v>
      </c>
      <c r="AT208" s="150">
        <f t="shared" si="431"/>
        <v>4027.2874507843321</v>
      </c>
      <c r="AU208" s="150">
        <f t="shared" si="431"/>
        <v>4335.0615209999996</v>
      </c>
      <c r="AV208" s="150">
        <f t="shared" si="431"/>
        <v>5193.3292110000002</v>
      </c>
      <c r="AW208" s="150">
        <f t="shared" si="431"/>
        <v>5110.741188</v>
      </c>
      <c r="AX208" s="150">
        <f t="shared" si="431"/>
        <v>5735.8191660000002</v>
      </c>
      <c r="AY208" s="150">
        <f t="shared" si="431"/>
        <v>4156.9304910000001</v>
      </c>
      <c r="AZ208" s="150">
        <f t="shared" si="431"/>
        <v>4676.7492240000001</v>
      </c>
      <c r="BA208" s="150">
        <f t="shared" si="431"/>
        <v>64612.9827</v>
      </c>
      <c r="BB208" s="150">
        <f>+SUM(BB204:BB207)</f>
        <v>3875.1595889999999</v>
      </c>
      <c r="BC208" s="150">
        <f t="shared" ref="BC208:BM208" si="432">+SUM(BC204:BC207)</f>
        <v>2924.587638</v>
      </c>
      <c r="BD208" s="150">
        <f t="shared" si="432"/>
        <v>4611.9743040000003</v>
      </c>
      <c r="BE208" s="150">
        <f t="shared" si="432"/>
        <v>3627.39552</v>
      </c>
      <c r="BF208" s="150">
        <f t="shared" si="432"/>
        <v>4571.4899789999999</v>
      </c>
      <c r="BG208" s="150">
        <f t="shared" si="432"/>
        <v>5768.2066260000001</v>
      </c>
      <c r="BH208" s="150">
        <f t="shared" si="432"/>
        <v>4970.8050944212491</v>
      </c>
      <c r="BI208" s="150">
        <f t="shared" si="432"/>
        <v>5066.333122220999</v>
      </c>
      <c r="BJ208" s="150">
        <f t="shared" si="432"/>
        <v>6024.5315103644998</v>
      </c>
      <c r="BK208" s="150">
        <f t="shared" si="432"/>
        <v>5095.6441783642495</v>
      </c>
      <c r="BL208" s="150">
        <f t="shared" si="432"/>
        <v>5352.4819991264994</v>
      </c>
      <c r="BM208" s="150">
        <f t="shared" si="432"/>
        <v>5918.3467936949992</v>
      </c>
      <c r="BN208" s="151">
        <f t="shared" si="390"/>
        <v>57806.956354192494</v>
      </c>
      <c r="BO208" s="150">
        <f>+SUM(BO204:BO207)</f>
        <v>4573.8767829857798</v>
      </c>
      <c r="BP208" s="150">
        <f t="shared" ref="BP208:BZ208" si="433">+SUM(BP204:BP207)</f>
        <v>5409.7582606337801</v>
      </c>
      <c r="BQ208" s="150">
        <f t="shared" si="433"/>
        <v>5687.5941874545933</v>
      </c>
      <c r="BR208" s="150">
        <f t="shared" si="433"/>
        <v>6949.8267188129057</v>
      </c>
      <c r="BS208" s="150">
        <f t="shared" si="433"/>
        <v>5372.5995205109057</v>
      </c>
      <c r="BT208" s="150">
        <f t="shared" si="433"/>
        <v>5179.5597329864049</v>
      </c>
      <c r="BU208" s="150">
        <f t="shared" si="433"/>
        <v>6316.2397453844051</v>
      </c>
      <c r="BV208" s="150">
        <f t="shared" si="433"/>
        <v>6463.8067293824051</v>
      </c>
      <c r="BW208" s="150">
        <f t="shared" si="433"/>
        <v>6252.3587192804052</v>
      </c>
      <c r="BX208" s="150">
        <f t="shared" si="433"/>
        <v>6613.1065437012176</v>
      </c>
      <c r="BY208" s="150">
        <f t="shared" si="433"/>
        <v>6034.7086117992185</v>
      </c>
      <c r="BZ208" s="150">
        <f t="shared" si="433"/>
        <v>5573.2294104972179</v>
      </c>
      <c r="CA208" s="151">
        <f t="shared" si="391"/>
        <v>70426.664963429241</v>
      </c>
      <c r="CB208" s="150">
        <f>+SUM(CB204:CB207)</f>
        <v>6046.4585292601869</v>
      </c>
      <c r="CC208" s="150">
        <f t="shared" ref="CC208:CM208" si="434">+SUM(CC204:CC207)</f>
        <v>5757.6097527204365</v>
      </c>
      <c r="CD208" s="150">
        <f t="shared" si="434"/>
        <v>7049.2690241806868</v>
      </c>
      <c r="CE208" s="150">
        <f t="shared" si="434"/>
        <v>6885.1119686409365</v>
      </c>
      <c r="CF208" s="150">
        <f t="shared" si="434"/>
        <v>5713.3810325011873</v>
      </c>
      <c r="CG208" s="150">
        <f t="shared" si="434"/>
        <v>6120.8626459614361</v>
      </c>
      <c r="CH208" s="150">
        <f t="shared" si="434"/>
        <v>6476.4337397444988</v>
      </c>
      <c r="CI208" s="150">
        <f t="shared" si="434"/>
        <v>6593.3998370047493</v>
      </c>
      <c r="CJ208" s="150">
        <f t="shared" si="434"/>
        <v>7135.6132840649989</v>
      </c>
      <c r="CK208" s="150">
        <f t="shared" si="434"/>
        <v>5940.8872513252491</v>
      </c>
      <c r="CL208" s="150">
        <f t="shared" si="434"/>
        <v>6288.4520637854985</v>
      </c>
      <c r="CM208" s="150">
        <f t="shared" si="434"/>
        <v>6453.9993510457489</v>
      </c>
      <c r="CN208" s="151">
        <f t="shared" si="392"/>
        <v>76461.478480235601</v>
      </c>
      <c r="CO208" s="150">
        <f>+SUM(CO204:CO207)</f>
        <v>6146.3045139536243</v>
      </c>
      <c r="CP208" s="150">
        <f t="shared" ref="CP208:CZ208" si="435">+SUM(CP204:CP207)</f>
        <v>6020.6937987761248</v>
      </c>
      <c r="CQ208" s="150">
        <f t="shared" si="435"/>
        <v>7151.716531598624</v>
      </c>
      <c r="CR208" s="150">
        <f t="shared" si="435"/>
        <v>5844.2874010211253</v>
      </c>
      <c r="CS208" s="150">
        <f t="shared" si="435"/>
        <v>4259.9454874436242</v>
      </c>
      <c r="CT208" s="150">
        <f t="shared" si="435"/>
        <v>4830.6651622661248</v>
      </c>
      <c r="CU208" s="150">
        <f t="shared" si="435"/>
        <v>4383.1230946886235</v>
      </c>
      <c r="CV208" s="150">
        <f t="shared" si="435"/>
        <v>4663.327253311124</v>
      </c>
      <c r="CW208" s="150">
        <f t="shared" si="435"/>
        <v>4186.6364717336237</v>
      </c>
      <c r="CX208" s="150">
        <f t="shared" si="435"/>
        <v>3689.5415903561243</v>
      </c>
      <c r="CY208" s="150">
        <f t="shared" si="435"/>
        <v>4362.2817641786241</v>
      </c>
      <c r="CZ208" s="150">
        <f t="shared" si="435"/>
        <v>3857.0900178011243</v>
      </c>
      <c r="DA208" s="151">
        <f t="shared" si="394"/>
        <v>59395.613087128484</v>
      </c>
      <c r="DB208" s="150">
        <f>+SUM(DB204:DB207)</f>
        <v>4166.0259018761235</v>
      </c>
      <c r="DC208" s="150">
        <f t="shared" ref="DC208:DM208" si="436">+SUM(DC204:DC207)</f>
        <v>3878.4778866986239</v>
      </c>
      <c r="DD208" s="150">
        <f t="shared" si="436"/>
        <v>5130.629719921124</v>
      </c>
      <c r="DE208" s="150">
        <f t="shared" si="436"/>
        <v>4190.4743857436233</v>
      </c>
      <c r="DF208" s="150">
        <f t="shared" si="436"/>
        <v>3626.3374621661237</v>
      </c>
      <c r="DG208" s="150">
        <f t="shared" si="436"/>
        <v>4241.0587907500303</v>
      </c>
      <c r="DH208" s="150">
        <f t="shared" si="436"/>
        <v>4019.5811939725295</v>
      </c>
      <c r="DI208" s="150">
        <f t="shared" si="436"/>
        <v>3360.5490125950296</v>
      </c>
      <c r="DJ208" s="150">
        <f t="shared" si="436"/>
        <v>3904.0632210175295</v>
      </c>
      <c r="DK208" s="150">
        <f t="shared" si="436"/>
        <v>3568.9056396400297</v>
      </c>
      <c r="DL208" s="150">
        <f t="shared" si="436"/>
        <v>4079.708513462529</v>
      </c>
      <c r="DM208" s="150">
        <f t="shared" si="436"/>
        <v>3412.5794670850296</v>
      </c>
      <c r="DN208" s="151">
        <f t="shared" si="395"/>
        <v>47578.391194928328</v>
      </c>
      <c r="DO208"/>
      <c r="DP208" s="150">
        <f>SUM(B208:M208)</f>
        <v>80742.390071004396</v>
      </c>
      <c r="DQ208" s="150">
        <f>SUM(O208:Z208)</f>
        <v>51521.594204445195</v>
      </c>
      <c r="DR208" s="152">
        <f>IFERROR(DQ208/DP208*100,0)</f>
        <v>63.809845310669402</v>
      </c>
      <c r="DS208" s="150">
        <f t="shared" si="396"/>
        <v>59738.639093333339</v>
      </c>
      <c r="DT208" s="152">
        <f>IFERROR(DS208/DQ208*100,0)</f>
        <v>115.94873958340986</v>
      </c>
      <c r="DU208" s="150">
        <f t="shared" si="397"/>
        <v>65012.439539284336</v>
      </c>
      <c r="DV208" s="152">
        <f t="shared" si="398"/>
        <v>108.82812284644017</v>
      </c>
      <c r="DW208" s="150">
        <f t="shared" si="399"/>
        <v>57806.956354192494</v>
      </c>
      <c r="DX208" s="152">
        <f t="shared" si="400"/>
        <v>88.916762336325078</v>
      </c>
      <c r="DY208" s="150">
        <f t="shared" si="401"/>
        <v>70426.664963429241</v>
      </c>
      <c r="DZ208" s="152">
        <f t="shared" si="402"/>
        <v>121.83077851723203</v>
      </c>
      <c r="EA208" s="150">
        <f t="shared" si="403"/>
        <v>76461.478480235601</v>
      </c>
      <c r="EB208" s="152">
        <f t="shared" si="404"/>
        <v>108.56893269039516</v>
      </c>
      <c r="EC208" s="150">
        <f t="shared" si="405"/>
        <v>153285.88699122035</v>
      </c>
      <c r="ED208" s="152">
        <f t="shared" si="406"/>
        <v>200.47465735421656</v>
      </c>
      <c r="EE208" s="150">
        <f t="shared" si="407"/>
        <v>152347.50993101849</v>
      </c>
      <c r="EF208" s="152">
        <f t="shared" si="408"/>
        <v>99.387825533960864</v>
      </c>
      <c r="EG208" s="153"/>
      <c r="EH208" s="168">
        <f t="shared" si="409"/>
        <v>59738.639093333339</v>
      </c>
      <c r="EI208" s="168">
        <f t="shared" si="410"/>
        <v>65012.439539284336</v>
      </c>
      <c r="EJ208" s="168">
        <f t="shared" si="411"/>
        <v>15039.117050999999</v>
      </c>
      <c r="EK208" s="155">
        <f t="shared" si="412"/>
        <v>42767.839303192501</v>
      </c>
      <c r="EL208" s="168">
        <f t="shared" si="413"/>
        <v>57806.956354192494</v>
      </c>
      <c r="EM208" s="168">
        <f t="shared" si="414"/>
        <v>70426.664963429241</v>
      </c>
      <c r="EN208" s="168">
        <f t="shared" si="415"/>
        <v>76461.478480235601</v>
      </c>
      <c r="EO208" s="168">
        <f t="shared" si="416"/>
        <v>153285.88699122035</v>
      </c>
      <c r="EP208" s="168">
        <f t="shared" si="417"/>
        <v>152347.50993101849</v>
      </c>
      <c r="EQ208" s="155"/>
      <c r="ER208" s="169">
        <f t="shared" si="418"/>
        <v>3759.7792627499998</v>
      </c>
      <c r="ES208" s="170">
        <f t="shared" si="419"/>
        <v>5345.9799128990626</v>
      </c>
      <c r="ET208" s="171">
        <f t="shared" si="420"/>
        <v>0.42188664261871445</v>
      </c>
    </row>
    <row r="209" spans="1:150">
      <c r="A209" s="113" t="s">
        <v>138</v>
      </c>
      <c r="AA209" s="64">
        <f t="shared" si="428"/>
        <v>0</v>
      </c>
      <c r="AB209" s="64">
        <f>+AB204*$A$174</f>
        <v>5.9413213258228703</v>
      </c>
      <c r="AC209" s="64">
        <f t="shared" ref="AC209:CP212" si="437">+AC204*$A$174</f>
        <v>5.8808589243445715</v>
      </c>
      <c r="AD209" s="64">
        <f t="shared" si="437"/>
        <v>7.2567678971210077</v>
      </c>
      <c r="AE209" s="64">
        <f t="shared" si="437"/>
        <v>9.6636627504000003</v>
      </c>
      <c r="AF209" s="64">
        <f t="shared" si="437"/>
        <v>8.5798399557337977</v>
      </c>
      <c r="AG209" s="64">
        <f t="shared" si="437"/>
        <v>5.7976623129533689</v>
      </c>
      <c r="AH209" s="64">
        <f t="shared" si="437"/>
        <v>8.1161222274979927</v>
      </c>
      <c r="AI209" s="64">
        <f t="shared" si="437"/>
        <v>6.3949071204404673</v>
      </c>
      <c r="AJ209" s="64">
        <f t="shared" si="437"/>
        <v>6.8787117184000008</v>
      </c>
      <c r="AK209" s="64">
        <f t="shared" si="437"/>
        <v>4.4129760695522577</v>
      </c>
      <c r="AL209" s="64">
        <f t="shared" si="437"/>
        <v>5.1400862074815103</v>
      </c>
      <c r="AM209" s="64">
        <f t="shared" si="437"/>
        <v>4.2696530012040652</v>
      </c>
      <c r="AN209" s="64">
        <f t="shared" si="430"/>
        <v>78.332569510951913</v>
      </c>
      <c r="AO209" s="64">
        <f t="shared" si="437"/>
        <v>8.9613854000635662</v>
      </c>
      <c r="AP209" s="64">
        <f t="shared" si="437"/>
        <v>8.4004592053267118</v>
      </c>
      <c r="AQ209" s="64">
        <f t="shared" si="437"/>
        <v>8.9071232978715607</v>
      </c>
      <c r="AR209" s="64">
        <f t="shared" si="437"/>
        <v>7.5491117761677353</v>
      </c>
      <c r="AS209" s="64">
        <f t="shared" si="437"/>
        <v>6.8972846195610522</v>
      </c>
      <c r="AT209" s="64">
        <f t="shared" si="437"/>
        <v>5.2916194773182319</v>
      </c>
      <c r="AU209" s="64">
        <f t="shared" si="437"/>
        <v>4.5886553328000002</v>
      </c>
      <c r="AV209" s="64">
        <f t="shared" si="437"/>
        <v>5.8426977840000003</v>
      </c>
      <c r="AW209" s="64">
        <f t="shared" si="437"/>
        <v>5.8556527680000006</v>
      </c>
      <c r="AX209" s="64">
        <f t="shared" si="437"/>
        <v>5.9722476240000004</v>
      </c>
      <c r="AY209" s="64">
        <f t="shared" si="437"/>
        <v>4.9980328272000003</v>
      </c>
      <c r="AZ209" s="64">
        <f t="shared" si="437"/>
        <v>5.4618212544000002</v>
      </c>
      <c r="BA209" s="64">
        <f t="shared" si="437"/>
        <v>78.123735513599996</v>
      </c>
      <c r="BB209" s="64">
        <f t="shared" si="437"/>
        <v>5.5240051776000003</v>
      </c>
      <c r="BC209" s="64">
        <f t="shared" si="437"/>
        <v>3.1791530736000002</v>
      </c>
      <c r="BD209" s="64">
        <f t="shared" si="437"/>
        <v>6.1328894256000002</v>
      </c>
      <c r="BE209" s="64">
        <f t="shared" si="437"/>
        <v>4.8684829872000002</v>
      </c>
      <c r="BF209" s="64">
        <f t="shared" si="437"/>
        <v>6.0914334768000007</v>
      </c>
      <c r="BG209" s="64">
        <f t="shared" si="437"/>
        <v>6.4774919999999998</v>
      </c>
      <c r="BH209" s="64">
        <f t="shared" si="437"/>
        <v>5.5860854609279995</v>
      </c>
      <c r="BI209" s="64">
        <f t="shared" si="437"/>
        <v>5.5860854609279995</v>
      </c>
      <c r="BJ209" s="64">
        <f t="shared" si="437"/>
        <v>6.4670243729280008</v>
      </c>
      <c r="BK209" s="64">
        <f t="shared" si="437"/>
        <v>5.6187320206080003</v>
      </c>
      <c r="BL209" s="64">
        <f t="shared" si="437"/>
        <v>5.6140682263679995</v>
      </c>
      <c r="BM209" s="64">
        <f t="shared" si="437"/>
        <v>6.4390416074879999</v>
      </c>
      <c r="BN209" s="64">
        <f t="shared" si="437"/>
        <v>67.584493290048016</v>
      </c>
      <c r="BO209" s="64">
        <f t="shared" si="437"/>
        <v>4.9116230839199995</v>
      </c>
      <c r="BP209" s="64">
        <f t="shared" si="437"/>
        <v>5.3073978451199988</v>
      </c>
      <c r="BQ209" s="64">
        <f t="shared" si="437"/>
        <v>6.5194661481600003</v>
      </c>
      <c r="BR209" s="64">
        <f t="shared" si="437"/>
        <v>8.5046878963200001</v>
      </c>
      <c r="BS209" s="64">
        <f t="shared" si="437"/>
        <v>5.0830175222399996</v>
      </c>
      <c r="BT209" s="64">
        <f t="shared" si="437"/>
        <v>5.0830175222399996</v>
      </c>
      <c r="BU209" s="64">
        <f t="shared" si="437"/>
        <v>6.9938776622400001</v>
      </c>
      <c r="BV209" s="64">
        <f t="shared" si="437"/>
        <v>7.27862821056</v>
      </c>
      <c r="BW209" s="64">
        <f t="shared" si="437"/>
        <v>6.8583685295999999</v>
      </c>
      <c r="BX209" s="64">
        <f t="shared" si="437"/>
        <v>7.1039950262399989</v>
      </c>
      <c r="BY209" s="64">
        <f t="shared" si="437"/>
        <v>5.5198595827200005</v>
      </c>
      <c r="BZ209" s="64">
        <f t="shared" si="437"/>
        <v>5.6463002265600002</v>
      </c>
      <c r="CA209" s="64">
        <f t="shared" si="437"/>
        <v>74.810239255919996</v>
      </c>
      <c r="CB209" s="64">
        <f t="shared" si="437"/>
        <v>5.4229563024000003</v>
      </c>
      <c r="CC209" s="64">
        <f t="shared" si="437"/>
        <v>5.5841163033600001</v>
      </c>
      <c r="CD209" s="64">
        <f t="shared" si="437"/>
        <v>7.0552842864000009</v>
      </c>
      <c r="CE209" s="64">
        <f t="shared" si="437"/>
        <v>6.7086089145600001</v>
      </c>
      <c r="CF209" s="64">
        <f t="shared" si="437"/>
        <v>5.6312724451199996</v>
      </c>
      <c r="CG209" s="64">
        <f t="shared" si="437"/>
        <v>5.3395262054399995</v>
      </c>
      <c r="CH209" s="64">
        <f t="shared" si="437"/>
        <v>5.85772556544</v>
      </c>
      <c r="CI209" s="64">
        <f t="shared" si="437"/>
        <v>6.84230434944</v>
      </c>
      <c r="CJ209" s="64">
        <f t="shared" si="437"/>
        <v>6.9402440284800004</v>
      </c>
      <c r="CK209" s="64">
        <f t="shared" si="437"/>
        <v>5.7608222851199997</v>
      </c>
      <c r="CL209" s="64">
        <f t="shared" si="437"/>
        <v>5.3079160444799998</v>
      </c>
      <c r="CM209" s="64">
        <f t="shared" si="437"/>
        <v>5.7281757254399999</v>
      </c>
      <c r="CN209" s="64">
        <f t="shared" si="437"/>
        <v>72.17895245567999</v>
      </c>
      <c r="CO209" s="64">
        <f t="shared" si="437"/>
        <v>4.6311476803199998</v>
      </c>
      <c r="CP209" s="64">
        <f t="shared" si="437"/>
        <v>5.0514073612799999</v>
      </c>
      <c r="CQ209" s="64">
        <f t="shared" ref="CQ209:DN212" si="438">+CQ204*$A$174</f>
        <v>6.2634756643199987</v>
      </c>
      <c r="CR209" s="64">
        <f t="shared" si="438"/>
        <v>4.0854837542400002</v>
      </c>
      <c r="CS209" s="64">
        <f t="shared" si="438"/>
        <v>2.3458885027199998</v>
      </c>
      <c r="CT209" s="64">
        <f t="shared" si="438"/>
        <v>2.31324194304</v>
      </c>
      <c r="CU209" s="64">
        <f t="shared" si="438"/>
        <v>1.6851843187199997</v>
      </c>
      <c r="CV209" s="64">
        <f t="shared" si="438"/>
        <v>2.92886278272</v>
      </c>
      <c r="CW209" s="64">
        <f t="shared" si="438"/>
        <v>1.39447447776</v>
      </c>
      <c r="CX209" s="64">
        <f t="shared" si="438"/>
        <v>1.3291813583999996</v>
      </c>
      <c r="CY209" s="64">
        <f t="shared" si="438"/>
        <v>1.39447447776</v>
      </c>
      <c r="CZ209" s="64">
        <f t="shared" si="438"/>
        <v>1.5556344787199996</v>
      </c>
      <c r="DA209" s="64">
        <f t="shared" si="438"/>
        <v>34.978456799999989</v>
      </c>
      <c r="DB209" s="64">
        <f t="shared" si="438"/>
        <v>1.1643939619199999</v>
      </c>
      <c r="DC209" s="64">
        <f t="shared" si="438"/>
        <v>1.3255539628800002</v>
      </c>
      <c r="DD209" s="64">
        <f t="shared" si="438"/>
        <v>2.7314288265600006</v>
      </c>
      <c r="DE209" s="64">
        <f t="shared" si="438"/>
        <v>1.14107499072</v>
      </c>
      <c r="DF209" s="64">
        <f t="shared" si="438"/>
        <v>1.0338077232</v>
      </c>
      <c r="DG209" s="64">
        <f t="shared" si="438"/>
        <v>1.00116116352</v>
      </c>
      <c r="DH209" s="64">
        <f t="shared" si="438"/>
        <v>0.73480669247999997</v>
      </c>
      <c r="DI209" s="64">
        <f t="shared" si="438"/>
        <v>0.47570701247999997</v>
      </c>
      <c r="DJ209" s="64">
        <f t="shared" si="438"/>
        <v>0.57364669152000003</v>
      </c>
      <c r="DK209" s="64">
        <f t="shared" si="438"/>
        <v>0.76745325215999993</v>
      </c>
      <c r="DL209" s="64">
        <f t="shared" si="438"/>
        <v>0.57364669152000003</v>
      </c>
      <c r="DM209" s="64">
        <f t="shared" si="438"/>
        <v>0.47570701247999997</v>
      </c>
      <c r="DN209" s="64">
        <f t="shared" si="438"/>
        <v>11.998387981440001</v>
      </c>
      <c r="DR209" s="27"/>
      <c r="DS209" s="166">
        <f t="shared" si="396"/>
        <v>78.332569510951913</v>
      </c>
      <c r="DT209" s="166"/>
      <c r="DU209" s="166">
        <f t="shared" si="397"/>
        <v>78.726091366708857</v>
      </c>
      <c r="DV209" s="28">
        <f t="shared" si="398"/>
        <v>100.50237322510138</v>
      </c>
      <c r="DW209" s="166">
        <f t="shared" si="399"/>
        <v>67.584493290047988</v>
      </c>
      <c r="DX209" s="28">
        <f t="shared" si="400"/>
        <v>85.847642270511159</v>
      </c>
      <c r="DY209" s="166">
        <f t="shared" si="401"/>
        <v>74.810239255919996</v>
      </c>
      <c r="DZ209" s="28">
        <f t="shared" si="402"/>
        <v>110.69142581991662</v>
      </c>
      <c r="EA209" s="166">
        <f t="shared" si="403"/>
        <v>72.178952455680005</v>
      </c>
      <c r="EB209" s="28">
        <f t="shared" si="404"/>
        <v>96.482718373298397</v>
      </c>
      <c r="EC209" s="166">
        <f t="shared" si="405"/>
        <v>143.03338734720001</v>
      </c>
      <c r="ED209" s="28">
        <f t="shared" si="406"/>
        <v>198.16495319051174</v>
      </c>
      <c r="EE209" s="166">
        <f t="shared" si="407"/>
        <v>139.61845356479998</v>
      </c>
      <c r="EF209" s="28">
        <f t="shared" si="408"/>
        <v>97.612491848416767</v>
      </c>
      <c r="EG209" s="27"/>
      <c r="EH209" s="106">
        <f>DS209</f>
        <v>78.332569510951913</v>
      </c>
      <c r="EI209" s="106">
        <f t="shared" si="410"/>
        <v>78.726091366708857</v>
      </c>
      <c r="EJ209" s="106">
        <f t="shared" si="411"/>
        <v>19.704530664000004</v>
      </c>
      <c r="EK209" s="106">
        <f t="shared" si="412"/>
        <v>47.879962626047998</v>
      </c>
      <c r="EL209" s="106">
        <f t="shared" si="413"/>
        <v>67.584493290047988</v>
      </c>
      <c r="EM209" s="106">
        <f t="shared" si="414"/>
        <v>74.810239255919996</v>
      </c>
      <c r="EN209" s="106">
        <f t="shared" si="415"/>
        <v>72.178952455680005</v>
      </c>
      <c r="EO209" s="106">
        <f t="shared" si="416"/>
        <v>143.03338734720001</v>
      </c>
      <c r="EP209" s="106">
        <f t="shared" si="417"/>
        <v>139.61845356479998</v>
      </c>
      <c r="ER209" s="52">
        <f t="shared" si="418"/>
        <v>4.9261326660000009</v>
      </c>
      <c r="ES209" s="107">
        <f t="shared" si="419"/>
        <v>5.9849953282559998</v>
      </c>
      <c r="ET209" s="83">
        <f t="shared" si="420"/>
        <v>0.21494806048652171</v>
      </c>
    </row>
    <row r="210" spans="1:150">
      <c r="A210" s="113" t="s">
        <v>139</v>
      </c>
      <c r="AA210" s="64">
        <f t="shared" si="428"/>
        <v>0</v>
      </c>
      <c r="AB210" s="64">
        <f t="shared" ref="AB210:AR212" si="439">+AB205*$A$174</f>
        <v>0.35401655568374613</v>
      </c>
      <c r="AC210" s="64">
        <f t="shared" si="439"/>
        <v>0.56655179698350056</v>
      </c>
      <c r="AD210" s="64">
        <f t="shared" si="439"/>
        <v>0.40588263621232568</v>
      </c>
      <c r="AE210" s="64">
        <f t="shared" si="439"/>
        <v>0.46863485760000007</v>
      </c>
      <c r="AF210" s="64">
        <f t="shared" si="439"/>
        <v>0.31569737522581326</v>
      </c>
      <c r="AG210" s="64">
        <f t="shared" si="439"/>
        <v>0.2248330918748801</v>
      </c>
      <c r="AH210" s="64">
        <f t="shared" si="439"/>
        <v>0.45247575336481316</v>
      </c>
      <c r="AI210" s="64">
        <f t="shared" si="439"/>
        <v>0.67424000458820821</v>
      </c>
      <c r="AJ210" s="64">
        <f t="shared" si="439"/>
        <v>0.53512636480000009</v>
      </c>
      <c r="AK210" s="64">
        <f t="shared" si="439"/>
        <v>0.62230967393920056</v>
      </c>
      <c r="AL210" s="64">
        <f t="shared" si="439"/>
        <v>1.0202683678166817</v>
      </c>
      <c r="AM210" s="64">
        <f t="shared" si="439"/>
        <v>0.66174550671868226</v>
      </c>
      <c r="AN210" s="64">
        <f t="shared" si="430"/>
        <v>6.3017819848078513</v>
      </c>
      <c r="AO210" s="64">
        <f t="shared" si="439"/>
        <v>1.2603991137527397</v>
      </c>
      <c r="AP210" s="64">
        <f t="shared" si="439"/>
        <v>0.36636707329139079</v>
      </c>
      <c r="AQ210" s="64">
        <f t="shared" si="439"/>
        <v>0.44303794309829631</v>
      </c>
      <c r="AR210" s="64">
        <f t="shared" si="439"/>
        <v>0.63254920102504375</v>
      </c>
      <c r="AS210" s="64">
        <f t="shared" si="437"/>
        <v>0.51495563901700159</v>
      </c>
      <c r="AT210" s="64">
        <f t="shared" si="437"/>
        <v>0.69899083115260408</v>
      </c>
      <c r="AU210" s="64">
        <f t="shared" si="437"/>
        <v>0.58556527680000003</v>
      </c>
      <c r="AV210" s="64">
        <f t="shared" si="437"/>
        <v>0.34460257440000003</v>
      </c>
      <c r="AW210" s="64">
        <f t="shared" si="437"/>
        <v>0.64256720640000009</v>
      </c>
      <c r="AX210" s="64">
        <f t="shared" si="437"/>
        <v>0.49747138560000004</v>
      </c>
      <c r="AY210" s="64">
        <f t="shared" si="437"/>
        <v>0.58038328319999999</v>
      </c>
      <c r="AZ210" s="64">
        <f t="shared" si="437"/>
        <v>0.77729904000000005</v>
      </c>
      <c r="BA210" s="64">
        <f t="shared" si="437"/>
        <v>7.3325209440000005</v>
      </c>
      <c r="BB210" s="64">
        <f t="shared" si="437"/>
        <v>0.43528746240000005</v>
      </c>
      <c r="BC210" s="64">
        <f t="shared" si="437"/>
        <v>0.94571383200000003</v>
      </c>
      <c r="BD210" s="64">
        <f t="shared" si="437"/>
        <v>1.0053067584000002</v>
      </c>
      <c r="BE210" s="64">
        <f t="shared" si="437"/>
        <v>0.54929132160000005</v>
      </c>
      <c r="BF210" s="64">
        <f t="shared" si="437"/>
        <v>0.41455948799999998</v>
      </c>
      <c r="BG210" s="64">
        <f t="shared" si="437"/>
        <v>0.62183923200000002</v>
      </c>
      <c r="BH210" s="64">
        <f t="shared" si="437"/>
        <v>1.0674615328859993</v>
      </c>
      <c r="BI210" s="64">
        <f t="shared" si="437"/>
        <v>0.88669934563559949</v>
      </c>
      <c r="BJ210" s="64">
        <f t="shared" si="437"/>
        <v>1.1063109389051993</v>
      </c>
      <c r="BK210" s="64">
        <f t="shared" si="437"/>
        <v>1.2345575075147992</v>
      </c>
      <c r="BL210" s="64">
        <f t="shared" si="437"/>
        <v>1.1451603449243992</v>
      </c>
      <c r="BM210" s="64">
        <f t="shared" si="437"/>
        <v>0.9643981576739995</v>
      </c>
      <c r="BN210" s="64">
        <f t="shared" si="437"/>
        <v>10.376585921939997</v>
      </c>
      <c r="BO210" s="64">
        <f t="shared" si="437"/>
        <v>1.0809509099759993</v>
      </c>
      <c r="BP210" s="64">
        <f t="shared" si="437"/>
        <v>1.2064225210127992</v>
      </c>
      <c r="BQ210" s="64">
        <f t="shared" si="437"/>
        <v>1.1142504008495993</v>
      </c>
      <c r="BR210" s="64">
        <f t="shared" si="437"/>
        <v>1.0077954108263991</v>
      </c>
      <c r="BS210" s="64">
        <f t="shared" si="437"/>
        <v>1.0897382756231992</v>
      </c>
      <c r="BT210" s="64">
        <f t="shared" si="437"/>
        <v>1.2152098866599992</v>
      </c>
      <c r="BU210" s="64">
        <f t="shared" si="437"/>
        <v>1.123037766496799</v>
      </c>
      <c r="BV210" s="64">
        <f t="shared" si="437"/>
        <v>1.074394392573599</v>
      </c>
      <c r="BW210" s="64">
        <f t="shared" si="437"/>
        <v>1.1563372573703989</v>
      </c>
      <c r="BX210" s="64">
        <f t="shared" si="437"/>
        <v>1.347101987767199</v>
      </c>
      <c r="BY210" s="64">
        <f t="shared" si="437"/>
        <v>1.1896367482439991</v>
      </c>
      <c r="BZ210" s="64">
        <f t="shared" si="437"/>
        <v>1.1409933743207987</v>
      </c>
      <c r="CA210" s="64">
        <f t="shared" si="437"/>
        <v>13.745868931720791</v>
      </c>
      <c r="CB210" s="64">
        <f t="shared" si="437"/>
        <v>1.1123426175182989</v>
      </c>
      <c r="CC210" s="64">
        <f t="shared" si="437"/>
        <v>1.3051885660946989</v>
      </c>
      <c r="CD210" s="64">
        <f t="shared" si="437"/>
        <v>1.084511425391099</v>
      </c>
      <c r="CE210" s="64">
        <f t="shared" si="437"/>
        <v>1.1685355083674989</v>
      </c>
      <c r="CF210" s="64">
        <f t="shared" si="437"/>
        <v>1.1872664719838992</v>
      </c>
      <c r="CG210" s="64">
        <f t="shared" si="437"/>
        <v>1.3148193012002993</v>
      </c>
      <c r="CH210" s="64">
        <f t="shared" si="437"/>
        <v>1.2247283992166993</v>
      </c>
      <c r="CI210" s="64">
        <f t="shared" si="437"/>
        <v>1.2434593628330992</v>
      </c>
      <c r="CJ210" s="64">
        <f t="shared" si="437"/>
        <v>1.1968972070894996</v>
      </c>
      <c r="CK210" s="64">
        <f t="shared" si="437"/>
        <v>1.2809212900658995</v>
      </c>
      <c r="CL210" s="64">
        <f t="shared" si="437"/>
        <v>1.4737672386422995</v>
      </c>
      <c r="CM210" s="64">
        <f t="shared" si="437"/>
        <v>1.3183832172986996</v>
      </c>
      <c r="CN210" s="64">
        <f t="shared" si="437"/>
        <v>14.910820605701991</v>
      </c>
      <c r="CO210" s="64">
        <f t="shared" si="437"/>
        <v>1.3421437915157997</v>
      </c>
      <c r="CP210" s="64">
        <f t="shared" si="437"/>
        <v>1.5370709582717996</v>
      </c>
      <c r="CQ210" s="64">
        <f t="shared" si="438"/>
        <v>1.3184750357477995</v>
      </c>
      <c r="CR210" s="64">
        <f t="shared" si="438"/>
        <v>1.4045803369037995</v>
      </c>
      <c r="CS210" s="64">
        <f t="shared" si="438"/>
        <v>1.4253925186997991</v>
      </c>
      <c r="CT210" s="64">
        <f t="shared" si="438"/>
        <v>1.5550265660957991</v>
      </c>
      <c r="CU210" s="64">
        <f t="shared" si="438"/>
        <v>1.4670168822917991</v>
      </c>
      <c r="CV210" s="64">
        <f t="shared" si="438"/>
        <v>1.4878290640877991</v>
      </c>
      <c r="CW210" s="64">
        <f t="shared" si="438"/>
        <v>1.4433481265237984</v>
      </c>
      <c r="CX210" s="64">
        <f t="shared" si="438"/>
        <v>1.5294534276797989</v>
      </c>
      <c r="CY210" s="64">
        <f t="shared" si="438"/>
        <v>1.7243805944357988</v>
      </c>
      <c r="CZ210" s="64">
        <f t="shared" si="438"/>
        <v>1.5710777912717988</v>
      </c>
      <c r="DA210" s="64">
        <f t="shared" si="438"/>
        <v>17.805795093525589</v>
      </c>
      <c r="DB210" s="64">
        <f t="shared" si="438"/>
        <v>1.5918899730677982</v>
      </c>
      <c r="DC210" s="64">
        <f t="shared" si="438"/>
        <v>1.7868171398237982</v>
      </c>
      <c r="DD210" s="64">
        <f t="shared" si="438"/>
        <v>1.5682212172997982</v>
      </c>
      <c r="DE210" s="64">
        <f t="shared" si="438"/>
        <v>1.6543265184557983</v>
      </c>
      <c r="DF210" s="64">
        <f t="shared" si="438"/>
        <v>1.6751387002517979</v>
      </c>
      <c r="DG210" s="64">
        <f t="shared" si="438"/>
        <v>1.8047727476477979</v>
      </c>
      <c r="DH210" s="64">
        <f t="shared" si="438"/>
        <v>1.7167630638437976</v>
      </c>
      <c r="DI210" s="64">
        <f t="shared" si="438"/>
        <v>1.7375752456397975</v>
      </c>
      <c r="DJ210" s="64">
        <f t="shared" si="438"/>
        <v>1.6930943080757974</v>
      </c>
      <c r="DK210" s="64">
        <f t="shared" si="438"/>
        <v>1.7791996092317977</v>
      </c>
      <c r="DL210" s="64">
        <f t="shared" si="438"/>
        <v>1.9741267759877972</v>
      </c>
      <c r="DM210" s="64">
        <f t="shared" si="438"/>
        <v>1.8208239728237972</v>
      </c>
      <c r="DN210" s="64">
        <f t="shared" si="438"/>
        <v>20.802749272149576</v>
      </c>
      <c r="DR210" s="27"/>
      <c r="DS210" s="166"/>
      <c r="DT210" s="166"/>
      <c r="DU210" s="166">
        <f t="shared" si="397"/>
        <v>7.3441885677370751</v>
      </c>
      <c r="DV210" s="28"/>
      <c r="DW210" s="166">
        <f t="shared" si="399"/>
        <v>10.376585921939997</v>
      </c>
      <c r="DX210" s="28"/>
      <c r="DY210" s="166">
        <f t="shared" si="401"/>
        <v>13.745868931720787</v>
      </c>
      <c r="DZ210" s="28"/>
      <c r="EA210" s="166">
        <f t="shared" si="403"/>
        <v>14.910820605701991</v>
      </c>
      <c r="EB210" s="28"/>
      <c r="EC210" s="166">
        <f t="shared" si="405"/>
        <v>30.283324777578585</v>
      </c>
      <c r="ED210" s="28"/>
      <c r="EE210" s="166">
        <f t="shared" si="407"/>
        <v>30.753333216471585</v>
      </c>
      <c r="EF210" s="28"/>
      <c r="EG210" s="27"/>
      <c r="EH210" s="106">
        <f t="shared" ref="EH210:EH213" si="440">DS210</f>
        <v>0</v>
      </c>
      <c r="EI210" s="106">
        <f t="shared" si="410"/>
        <v>7.3441885677370751</v>
      </c>
      <c r="EJ210" s="106">
        <f t="shared" si="411"/>
        <v>2.9355993744000006</v>
      </c>
      <c r="EK210" s="106">
        <f t="shared" si="412"/>
        <v>7.4409865475399961</v>
      </c>
      <c r="EL210" s="106">
        <f t="shared" si="413"/>
        <v>10.376585921939997</v>
      </c>
      <c r="EM210" s="106">
        <f t="shared" si="414"/>
        <v>13.745868931720787</v>
      </c>
      <c r="EN210" s="106">
        <f t="shared" si="415"/>
        <v>14.910820605701991</v>
      </c>
      <c r="EO210" s="106">
        <f t="shared" si="416"/>
        <v>30.283324777578585</v>
      </c>
      <c r="EP210" s="106">
        <f t="shared" si="417"/>
        <v>30.753333216471585</v>
      </c>
      <c r="ER210" s="52">
        <f t="shared" si="418"/>
        <v>0.73389984360000016</v>
      </c>
      <c r="ES210" s="107">
        <f t="shared" si="419"/>
        <v>0.93012331844249951</v>
      </c>
      <c r="ET210" s="83">
        <f t="shared" si="420"/>
        <v>0.26737091791703338</v>
      </c>
    </row>
    <row r="211" spans="1:150">
      <c r="A211" s="75" t="s">
        <v>140</v>
      </c>
      <c r="Z211" s="64">
        <f t="shared" ref="Z211:Z212" si="441">+Z206*$A$174</f>
        <v>0</v>
      </c>
      <c r="AA211" s="64">
        <f t="shared" si="428"/>
        <v>0</v>
      </c>
      <c r="AB211" s="64">
        <f t="shared" si="439"/>
        <v>1.2647113184933831</v>
      </c>
      <c r="AC211" s="64">
        <f t="shared" si="439"/>
        <v>1.9944674120052641</v>
      </c>
      <c r="AD211" s="64">
        <f t="shared" si="439"/>
        <v>0</v>
      </c>
      <c r="AE211" s="64">
        <f t="shared" si="439"/>
        <v>1.3930299888</v>
      </c>
      <c r="AF211" s="64">
        <f t="shared" si="439"/>
        <v>1.8967301979292814</v>
      </c>
      <c r="AG211" s="64">
        <f t="shared" si="439"/>
        <v>1.2908956173939745</v>
      </c>
      <c r="AH211" s="64">
        <f t="shared" si="439"/>
        <v>0.37490848135941668</v>
      </c>
      <c r="AI211" s="64">
        <f t="shared" si="439"/>
        <v>0.46678154163799029</v>
      </c>
      <c r="AJ211" s="64">
        <f t="shared" si="439"/>
        <v>0.44160913600000007</v>
      </c>
      <c r="AK211" s="64">
        <f t="shared" si="439"/>
        <v>0.35376110095298963</v>
      </c>
      <c r="AL211" s="64">
        <f t="shared" si="439"/>
        <v>0.55275298914625282</v>
      </c>
      <c r="AM211" s="64">
        <f t="shared" si="439"/>
        <v>0.9178232698550306</v>
      </c>
      <c r="AN211" s="64">
        <f t="shared" si="430"/>
        <v>10.947471053573585</v>
      </c>
      <c r="AO211" s="64">
        <f t="shared" si="439"/>
        <v>1.707553156183691</v>
      </c>
      <c r="AP211" s="64">
        <f t="shared" si="439"/>
        <v>3.0036903313818986</v>
      </c>
      <c r="AQ211" s="64">
        <f t="shared" si="439"/>
        <v>0.47652336903014425</v>
      </c>
      <c r="AR211" s="64">
        <f t="shared" si="439"/>
        <v>0.72069130280722205</v>
      </c>
      <c r="AS211" s="64">
        <f t="shared" si="437"/>
        <v>1.0013026314219475</v>
      </c>
      <c r="AT211" s="64">
        <f t="shared" si="437"/>
        <v>0.45304961278409522</v>
      </c>
      <c r="AU211" s="64">
        <f t="shared" si="437"/>
        <v>1.7618778240000001</v>
      </c>
      <c r="AV211" s="64">
        <f t="shared" si="437"/>
        <v>2.1220263792000003</v>
      </c>
      <c r="AW211" s="64">
        <f t="shared" si="437"/>
        <v>1.6789659264000003</v>
      </c>
      <c r="AX211" s="64">
        <f t="shared" si="437"/>
        <v>2.7075916560000004</v>
      </c>
      <c r="AY211" s="64">
        <f t="shared" si="437"/>
        <v>1.0726726752000002</v>
      </c>
      <c r="AZ211" s="64">
        <f t="shared" si="437"/>
        <v>1.243678464</v>
      </c>
      <c r="BA211" s="64">
        <f t="shared" si="437"/>
        <v>17.9245158624</v>
      </c>
      <c r="BB211" s="64">
        <f t="shared" si="437"/>
        <v>0.24096270240000001</v>
      </c>
      <c r="BC211" s="64">
        <f t="shared" si="437"/>
        <v>0.55447331519999998</v>
      </c>
      <c r="BD211" s="64">
        <f t="shared" si="437"/>
        <v>0.24096270240000001</v>
      </c>
      <c r="BE211" s="64">
        <f t="shared" si="437"/>
        <v>0.3860585232</v>
      </c>
      <c r="BF211" s="64">
        <f t="shared" si="437"/>
        <v>0.80839100159999999</v>
      </c>
      <c r="BG211" s="64">
        <f t="shared" si="437"/>
        <v>2.1297993696000002</v>
      </c>
      <c r="BH211" s="64">
        <f t="shared" si="437"/>
        <v>1.2997411572600002</v>
      </c>
      <c r="BI211" s="64">
        <f t="shared" si="437"/>
        <v>1.6333481889900001</v>
      </c>
      <c r="BJ211" s="64">
        <f t="shared" si="437"/>
        <v>2.0659151047500002</v>
      </c>
      <c r="BK211" s="64">
        <f t="shared" si="437"/>
        <v>1.2997411572600002</v>
      </c>
      <c r="BL211" s="64">
        <f t="shared" si="437"/>
        <v>1.8047426273100002</v>
      </c>
      <c r="BM211" s="64">
        <f t="shared" si="437"/>
        <v>2.0659151047500002</v>
      </c>
      <c r="BN211" s="64">
        <f t="shared" si="437"/>
        <v>14.53005095472</v>
      </c>
      <c r="BO211" s="64">
        <f t="shared" si="437"/>
        <v>1.3256288588812501</v>
      </c>
      <c r="BP211" s="64">
        <f t="shared" si="437"/>
        <v>2.14179285088125</v>
      </c>
      <c r="BQ211" s="64">
        <f t="shared" si="437"/>
        <v>1.3256288588812501</v>
      </c>
      <c r="BR211" s="64">
        <f t="shared" si="437"/>
        <v>1.3256288588812501</v>
      </c>
      <c r="BS211" s="64">
        <f t="shared" si="437"/>
        <v>2.14179285088125</v>
      </c>
      <c r="BT211" s="64">
        <f t="shared" si="437"/>
        <v>1.5666522877687501</v>
      </c>
      <c r="BU211" s="64">
        <f t="shared" si="437"/>
        <v>1.5666522877687501</v>
      </c>
      <c r="BV211" s="64">
        <f t="shared" si="437"/>
        <v>1.5666522877687501</v>
      </c>
      <c r="BW211" s="64">
        <f t="shared" si="437"/>
        <v>1.5666522877687501</v>
      </c>
      <c r="BX211" s="64">
        <f t="shared" si="437"/>
        <v>1.5666522877687501</v>
      </c>
      <c r="BY211" s="64">
        <f t="shared" si="437"/>
        <v>2.38281627976875</v>
      </c>
      <c r="BZ211" s="64">
        <f t="shared" si="437"/>
        <v>1.5666522877687501</v>
      </c>
      <c r="CA211" s="64">
        <f t="shared" si="437"/>
        <v>20.043202284787501</v>
      </c>
      <c r="CB211" s="64">
        <f t="shared" si="437"/>
        <v>2.5758135587519999</v>
      </c>
      <c r="CC211" s="64">
        <f t="shared" si="437"/>
        <v>1.7596495667520002</v>
      </c>
      <c r="CD211" s="64">
        <f t="shared" si="437"/>
        <v>2.5758135587519999</v>
      </c>
      <c r="CE211" s="64">
        <f t="shared" si="437"/>
        <v>2.5758135587519999</v>
      </c>
      <c r="CF211" s="64">
        <f t="shared" si="437"/>
        <v>1.7596495667520002</v>
      </c>
      <c r="CG211" s="64">
        <f t="shared" si="437"/>
        <v>2.5758135587519999</v>
      </c>
      <c r="CH211" s="64">
        <f t="shared" si="437"/>
        <v>2.5758135587519999</v>
      </c>
      <c r="CI211" s="64">
        <f t="shared" si="437"/>
        <v>1.7596495667520002</v>
      </c>
      <c r="CJ211" s="64">
        <f t="shared" si="437"/>
        <v>2.5758135587519999</v>
      </c>
      <c r="CK211" s="64">
        <f t="shared" si="437"/>
        <v>1.7596495667520002</v>
      </c>
      <c r="CL211" s="64">
        <f t="shared" si="437"/>
        <v>2.5758135587519999</v>
      </c>
      <c r="CM211" s="64">
        <f t="shared" si="437"/>
        <v>2.5758135587519999</v>
      </c>
      <c r="CN211" s="64">
        <f t="shared" si="437"/>
        <v>27.645106737024001</v>
      </c>
      <c r="CO211" s="64">
        <f t="shared" si="437"/>
        <v>2.7343534141979995</v>
      </c>
      <c r="CP211" s="64">
        <f t="shared" si="437"/>
        <v>1.9181894221979998</v>
      </c>
      <c r="CQ211" s="64">
        <f t="shared" si="438"/>
        <v>2.7343534141979995</v>
      </c>
      <c r="CR211" s="64">
        <f t="shared" si="438"/>
        <v>2.7343534141979995</v>
      </c>
      <c r="CS211" s="64">
        <f t="shared" si="438"/>
        <v>1.9181894221979998</v>
      </c>
      <c r="CT211" s="64">
        <f t="shared" si="438"/>
        <v>2.7343534141979995</v>
      </c>
      <c r="CU211" s="64">
        <f t="shared" si="438"/>
        <v>2.7343534141979995</v>
      </c>
      <c r="CV211" s="64">
        <f t="shared" si="438"/>
        <v>1.9181894221979998</v>
      </c>
      <c r="CW211" s="64">
        <f t="shared" si="438"/>
        <v>2.7343534141979995</v>
      </c>
      <c r="CX211" s="64">
        <f t="shared" si="438"/>
        <v>1.9181894221979998</v>
      </c>
      <c r="CY211" s="64">
        <f t="shared" si="438"/>
        <v>2.7343534141979995</v>
      </c>
      <c r="CZ211" s="64">
        <f t="shared" si="438"/>
        <v>1.9181894221979998</v>
      </c>
      <c r="DA211" s="64">
        <f t="shared" si="438"/>
        <v>28.731421010376003</v>
      </c>
      <c r="DB211" s="64">
        <f t="shared" si="438"/>
        <v>2.7829151717219998</v>
      </c>
      <c r="DC211" s="64">
        <f t="shared" si="438"/>
        <v>1.9667511797219999</v>
      </c>
      <c r="DD211" s="64">
        <f t="shared" si="438"/>
        <v>2.7829151717219998</v>
      </c>
      <c r="DE211" s="64">
        <f t="shared" si="438"/>
        <v>2.7829151717219998</v>
      </c>
      <c r="DF211" s="64">
        <f t="shared" si="438"/>
        <v>1.9667511797219999</v>
      </c>
      <c r="DG211" s="64">
        <f t="shared" si="438"/>
        <v>2.7829151717219998</v>
      </c>
      <c r="DH211" s="64">
        <f t="shared" si="438"/>
        <v>2.7829151717219998</v>
      </c>
      <c r="DI211" s="64">
        <f t="shared" si="438"/>
        <v>1.9667511797219999</v>
      </c>
      <c r="DJ211" s="64">
        <f t="shared" si="438"/>
        <v>2.7829151717219998</v>
      </c>
      <c r="DK211" s="64">
        <f t="shared" si="438"/>
        <v>1.9667511797219999</v>
      </c>
      <c r="DL211" s="64">
        <f t="shared" si="438"/>
        <v>2.7829151717219998</v>
      </c>
      <c r="DM211" s="64">
        <f t="shared" si="438"/>
        <v>1.9667511797219999</v>
      </c>
      <c r="DN211" s="64">
        <f t="shared" si="438"/>
        <v>29.314162100663999</v>
      </c>
      <c r="DR211" s="27"/>
      <c r="DS211" s="166">
        <f t="shared" si="396"/>
        <v>10.947471053573585</v>
      </c>
      <c r="DT211" s="166"/>
      <c r="DU211" s="166">
        <f t="shared" si="397"/>
        <v>17.949623328409</v>
      </c>
      <c r="DV211" s="28">
        <f t="shared" si="398"/>
        <v>163.96136825180005</v>
      </c>
      <c r="DW211" s="166">
        <f t="shared" si="399"/>
        <v>14.53005095472</v>
      </c>
      <c r="DX211" s="28">
        <f t="shared" si="400"/>
        <v>80.949057753892703</v>
      </c>
      <c r="DY211" s="166">
        <f t="shared" si="401"/>
        <v>20.043202284787505</v>
      </c>
      <c r="DZ211" s="28">
        <f t="shared" si="402"/>
        <v>137.9430970149254</v>
      </c>
      <c r="EA211" s="166">
        <f t="shared" si="403"/>
        <v>27.645106737023998</v>
      </c>
      <c r="EB211" s="28">
        <f t="shared" si="404"/>
        <v>137.92759432461662</v>
      </c>
      <c r="EC211" s="166">
        <f t="shared" si="405"/>
        <v>55.607293184939991</v>
      </c>
      <c r="ED211" s="28">
        <f t="shared" si="406"/>
        <v>201.1469650448748</v>
      </c>
      <c r="EE211" s="166">
        <f t="shared" si="407"/>
        <v>55.924372895831993</v>
      </c>
      <c r="EF211" s="28">
        <f t="shared" si="408"/>
        <v>100.57021245367483</v>
      </c>
      <c r="EG211" s="27"/>
      <c r="EH211" s="106">
        <f t="shared" si="440"/>
        <v>10.947471053573585</v>
      </c>
      <c r="EI211" s="106">
        <f t="shared" si="410"/>
        <v>17.949623328409</v>
      </c>
      <c r="EJ211" s="106">
        <f t="shared" si="411"/>
        <v>1.4224572432</v>
      </c>
      <c r="EK211" s="106">
        <f t="shared" si="412"/>
        <v>13.107593711520003</v>
      </c>
      <c r="EL211" s="106">
        <f t="shared" si="413"/>
        <v>14.53005095472</v>
      </c>
      <c r="EM211" s="106">
        <f t="shared" si="414"/>
        <v>20.043202284787505</v>
      </c>
      <c r="EN211" s="106">
        <f t="shared" si="415"/>
        <v>27.645106737023998</v>
      </c>
      <c r="EO211" s="106">
        <f t="shared" si="416"/>
        <v>55.607293184939991</v>
      </c>
      <c r="EP211" s="106">
        <f t="shared" si="417"/>
        <v>55.924372895831993</v>
      </c>
      <c r="ER211" s="52">
        <f t="shared" si="418"/>
        <v>0.3556143108</v>
      </c>
      <c r="ES211" s="107">
        <f t="shared" si="419"/>
        <v>1.6384492139400004</v>
      </c>
      <c r="ET211" s="83">
        <f t="shared" si="420"/>
        <v>3.6073770491803288</v>
      </c>
    </row>
    <row r="212" spans="1:150">
      <c r="A212" s="75" t="s">
        <v>141</v>
      </c>
      <c r="Z212" s="64">
        <f t="shared" si="441"/>
        <v>0</v>
      </c>
      <c r="AA212" s="64"/>
      <c r="AB212" s="64">
        <f t="shared" si="439"/>
        <v>0</v>
      </c>
      <c r="AC212" s="64">
        <f t="shared" si="437"/>
        <v>0</v>
      </c>
      <c r="AD212" s="64">
        <f t="shared" si="437"/>
        <v>0</v>
      </c>
      <c r="AE212" s="64">
        <f t="shared" si="437"/>
        <v>0</v>
      </c>
      <c r="AF212" s="64">
        <f t="shared" si="437"/>
        <v>0</v>
      </c>
      <c r="AG212" s="64">
        <f t="shared" si="437"/>
        <v>0</v>
      </c>
      <c r="AH212" s="64">
        <f t="shared" si="437"/>
        <v>0</v>
      </c>
      <c r="AI212" s="64">
        <f t="shared" si="437"/>
        <v>0</v>
      </c>
      <c r="AJ212" s="64">
        <f t="shared" si="437"/>
        <v>0</v>
      </c>
      <c r="AK212" s="64">
        <f t="shared" si="437"/>
        <v>0</v>
      </c>
      <c r="AL212" s="64">
        <f t="shared" si="437"/>
        <v>0</v>
      </c>
      <c r="AM212" s="64">
        <f t="shared" si="437"/>
        <v>0</v>
      </c>
      <c r="AN212" s="64"/>
      <c r="AO212" s="64">
        <f t="shared" si="437"/>
        <v>0</v>
      </c>
      <c r="AP212" s="64">
        <f t="shared" si="437"/>
        <v>0</v>
      </c>
      <c r="AQ212" s="64">
        <f t="shared" si="437"/>
        <v>0</v>
      </c>
      <c r="AR212" s="64">
        <f t="shared" si="437"/>
        <v>0</v>
      </c>
      <c r="AS212" s="64">
        <f t="shared" si="437"/>
        <v>0</v>
      </c>
      <c r="AT212" s="64">
        <f t="shared" si="437"/>
        <v>0</v>
      </c>
      <c r="AU212" s="64">
        <f t="shared" si="437"/>
        <v>0</v>
      </c>
      <c r="AV212" s="64">
        <f t="shared" si="437"/>
        <v>0</v>
      </c>
      <c r="AW212" s="64">
        <f t="shared" si="437"/>
        <v>0</v>
      </c>
      <c r="AX212" s="64">
        <f t="shared" si="437"/>
        <v>0</v>
      </c>
      <c r="AY212" s="64">
        <f t="shared" si="437"/>
        <v>0</v>
      </c>
      <c r="AZ212" s="64">
        <f t="shared" si="437"/>
        <v>0</v>
      </c>
      <c r="BA212" s="64">
        <f t="shared" si="437"/>
        <v>0</v>
      </c>
      <c r="BB212" s="64">
        <f t="shared" si="437"/>
        <v>0</v>
      </c>
      <c r="BC212" s="64">
        <f t="shared" si="437"/>
        <v>0</v>
      </c>
      <c r="BD212" s="64">
        <f t="shared" si="437"/>
        <v>0</v>
      </c>
      <c r="BE212" s="64">
        <f t="shared" si="437"/>
        <v>0</v>
      </c>
      <c r="BF212" s="64">
        <f t="shared" si="437"/>
        <v>0</v>
      </c>
      <c r="BG212" s="64">
        <f t="shared" si="437"/>
        <v>0</v>
      </c>
      <c r="BH212" s="64">
        <f t="shared" si="437"/>
        <v>0</v>
      </c>
      <c r="BI212" s="64">
        <f t="shared" si="437"/>
        <v>0</v>
      </c>
      <c r="BJ212" s="64">
        <f t="shared" si="437"/>
        <v>0</v>
      </c>
      <c r="BK212" s="64">
        <f t="shared" si="437"/>
        <v>0</v>
      </c>
      <c r="BL212" s="64">
        <f t="shared" si="437"/>
        <v>0</v>
      </c>
      <c r="BM212" s="64">
        <f t="shared" si="437"/>
        <v>0</v>
      </c>
      <c r="BN212" s="64">
        <f t="shared" si="437"/>
        <v>0</v>
      </c>
      <c r="BO212" s="64">
        <f t="shared" si="437"/>
        <v>0</v>
      </c>
      <c r="BP212" s="64">
        <f t="shared" si="437"/>
        <v>0</v>
      </c>
      <c r="BQ212" s="64">
        <f t="shared" si="437"/>
        <v>0.14080529203650002</v>
      </c>
      <c r="BR212" s="64">
        <f t="shared" si="437"/>
        <v>0.28161058407300005</v>
      </c>
      <c r="BS212" s="64">
        <f t="shared" si="437"/>
        <v>0.28161058407300005</v>
      </c>
      <c r="BT212" s="64">
        <f t="shared" si="437"/>
        <v>0.42241587610950004</v>
      </c>
      <c r="BU212" s="64">
        <f t="shared" si="437"/>
        <v>0.42241587610950004</v>
      </c>
      <c r="BV212" s="64">
        <f t="shared" si="437"/>
        <v>0.42241587610950004</v>
      </c>
      <c r="BW212" s="64">
        <f t="shared" si="437"/>
        <v>0.42241587610950004</v>
      </c>
      <c r="BX212" s="64">
        <f t="shared" si="437"/>
        <v>0.5632211681460001</v>
      </c>
      <c r="BY212" s="64">
        <f t="shared" si="437"/>
        <v>0.5632211681460001</v>
      </c>
      <c r="BZ212" s="64">
        <f t="shared" si="437"/>
        <v>0.5632211681460001</v>
      </c>
      <c r="CA212" s="64">
        <f t="shared" si="437"/>
        <v>4.0833534690585003</v>
      </c>
      <c r="CB212" s="64">
        <f t="shared" si="437"/>
        <v>0.5632211681460001</v>
      </c>
      <c r="CC212" s="64">
        <f t="shared" si="437"/>
        <v>0.5632211681460001</v>
      </c>
      <c r="CD212" s="64">
        <f t="shared" si="437"/>
        <v>0.5632211681460001</v>
      </c>
      <c r="CE212" s="64">
        <f t="shared" si="437"/>
        <v>0.5632211681460001</v>
      </c>
      <c r="CF212" s="64">
        <f t="shared" si="437"/>
        <v>0.5632211681460001</v>
      </c>
      <c r="CG212" s="64">
        <f t="shared" si="437"/>
        <v>0.5632211681460001</v>
      </c>
      <c r="CH212" s="64">
        <f t="shared" si="437"/>
        <v>0.70402646018250004</v>
      </c>
      <c r="CI212" s="64">
        <f t="shared" si="437"/>
        <v>0.70402646018250004</v>
      </c>
      <c r="CJ212" s="64">
        <f t="shared" si="437"/>
        <v>0.70402646018250004</v>
      </c>
      <c r="CK212" s="64">
        <f t="shared" si="437"/>
        <v>0.70402646018250004</v>
      </c>
      <c r="CL212" s="64">
        <f t="shared" si="437"/>
        <v>0.70402646018250004</v>
      </c>
      <c r="CM212" s="64">
        <f t="shared" si="437"/>
        <v>0.70402646018250004</v>
      </c>
      <c r="CN212" s="64">
        <f t="shared" si="437"/>
        <v>7.6034857699710008</v>
      </c>
      <c r="CO212" s="64">
        <f t="shared" si="437"/>
        <v>1.1264423362920002</v>
      </c>
      <c r="CP212" s="64">
        <f t="shared" si="437"/>
        <v>1.1264423362920002</v>
      </c>
      <c r="CQ212" s="64">
        <f t="shared" si="438"/>
        <v>1.1264423362920002</v>
      </c>
      <c r="CR212" s="64">
        <f t="shared" si="438"/>
        <v>1.1264423362920002</v>
      </c>
      <c r="CS212" s="64">
        <f t="shared" si="438"/>
        <v>1.1264423362920002</v>
      </c>
      <c r="CT212" s="64">
        <f t="shared" si="438"/>
        <v>1.1264423362920002</v>
      </c>
      <c r="CU212" s="64">
        <f t="shared" si="438"/>
        <v>1.1264423362920002</v>
      </c>
      <c r="CV212" s="64">
        <f t="shared" si="438"/>
        <v>1.1264423362920002</v>
      </c>
      <c r="CW212" s="64">
        <f t="shared" si="438"/>
        <v>1.1264423362920002</v>
      </c>
      <c r="CX212" s="64">
        <f t="shared" si="438"/>
        <v>1.1264423362920002</v>
      </c>
      <c r="CY212" s="64">
        <f t="shared" si="438"/>
        <v>1.1264423362920002</v>
      </c>
      <c r="CZ212" s="64">
        <f t="shared" si="438"/>
        <v>1.1264423362920002</v>
      </c>
      <c r="DA212" s="64">
        <f t="shared" si="438"/>
        <v>13.517308035504001</v>
      </c>
      <c r="DB212" s="64">
        <f t="shared" si="438"/>
        <v>1.1264423362920002</v>
      </c>
      <c r="DC212" s="64">
        <f t="shared" si="438"/>
        <v>1.1264423362920002</v>
      </c>
      <c r="DD212" s="64">
        <f t="shared" si="438"/>
        <v>1.1264423362920002</v>
      </c>
      <c r="DE212" s="64">
        <f t="shared" si="438"/>
        <v>1.1264423362920002</v>
      </c>
      <c r="DF212" s="64">
        <f t="shared" si="438"/>
        <v>1.1264423362920002</v>
      </c>
      <c r="DG212" s="64">
        <f t="shared" si="438"/>
        <v>1.19684498231025</v>
      </c>
      <c r="DH212" s="64">
        <f t="shared" si="438"/>
        <v>1.19684498231025</v>
      </c>
      <c r="DI212" s="64">
        <f t="shared" si="438"/>
        <v>1.19684498231025</v>
      </c>
      <c r="DJ212" s="64">
        <f t="shared" si="438"/>
        <v>1.19684498231025</v>
      </c>
      <c r="DK212" s="64">
        <f t="shared" si="438"/>
        <v>1.19684498231025</v>
      </c>
      <c r="DL212" s="64">
        <f t="shared" si="438"/>
        <v>1.19684498231025</v>
      </c>
      <c r="DM212" s="64">
        <f t="shared" si="438"/>
        <v>1.19684498231025</v>
      </c>
      <c r="DN212" s="64">
        <f t="shared" si="438"/>
        <v>14.010126557631754</v>
      </c>
      <c r="DR212" s="27"/>
      <c r="DS212" s="166">
        <f t="shared" si="396"/>
        <v>0</v>
      </c>
      <c r="DT212" s="166"/>
      <c r="DU212" s="166">
        <f t="shared" si="397"/>
        <v>0</v>
      </c>
      <c r="DV212" s="28">
        <f t="shared" si="398"/>
        <v>0</v>
      </c>
      <c r="DW212" s="166">
        <f t="shared" si="399"/>
        <v>0</v>
      </c>
      <c r="DX212" s="28">
        <f t="shared" si="400"/>
        <v>0</v>
      </c>
      <c r="DY212" s="172">
        <f t="shared" si="401"/>
        <v>4.0833534690585003</v>
      </c>
      <c r="DZ212" s="28">
        <f t="shared" si="402"/>
        <v>0</v>
      </c>
      <c r="EA212" s="172">
        <f t="shared" si="403"/>
        <v>7.6034857699710008</v>
      </c>
      <c r="EB212" s="28">
        <f t="shared" si="404"/>
        <v>186.20689655172416</v>
      </c>
      <c r="EC212" s="172">
        <f t="shared" si="405"/>
        <v>16.333413876234001</v>
      </c>
      <c r="ED212" s="28">
        <f t="shared" si="406"/>
        <v>214.81481481481478</v>
      </c>
      <c r="EE212" s="172">
        <f t="shared" si="407"/>
        <v>17.459856212526002</v>
      </c>
      <c r="EF212" s="28">
        <f t="shared" si="408"/>
        <v>106.89655172413795</v>
      </c>
      <c r="EG212" s="27"/>
      <c r="EH212" s="106">
        <f t="shared" si="440"/>
        <v>0</v>
      </c>
      <c r="EI212" s="106">
        <f t="shared" si="410"/>
        <v>0</v>
      </c>
      <c r="EJ212" s="106">
        <f t="shared" si="411"/>
        <v>0</v>
      </c>
      <c r="EK212" s="106">
        <f t="shared" si="412"/>
        <v>0</v>
      </c>
      <c r="EL212" s="106">
        <f t="shared" si="413"/>
        <v>0</v>
      </c>
      <c r="EM212" s="106">
        <f t="shared" si="414"/>
        <v>4.0833534690585003</v>
      </c>
      <c r="EN212" s="106">
        <f t="shared" si="415"/>
        <v>7.6034857699710008</v>
      </c>
      <c r="EO212" s="106">
        <f t="shared" si="416"/>
        <v>16.333413876234001</v>
      </c>
      <c r="EP212" s="106">
        <f t="shared" si="417"/>
        <v>17.459856212526002</v>
      </c>
      <c r="ER212" s="52">
        <f t="shared" si="418"/>
        <v>0</v>
      </c>
      <c r="ES212" s="107">
        <f t="shared" si="419"/>
        <v>0</v>
      </c>
      <c r="ET212" s="83" t="e">
        <f t="shared" si="420"/>
        <v>#DIV/0!</v>
      </c>
    </row>
    <row r="213" spans="1:150" s="157" customFormat="1" ht="24.95" customHeight="1">
      <c r="A213" s="149" t="s">
        <v>142</v>
      </c>
      <c r="B213" s="149">
        <f t="shared" ref="B213:Y213" si="442">+B208*$A$174</f>
        <v>9.3557853520190033</v>
      </c>
      <c r="C213" s="149">
        <f t="shared" si="442"/>
        <v>9.4353108101798426</v>
      </c>
      <c r="D213" s="149">
        <f t="shared" si="442"/>
        <v>11.651762289243297</v>
      </c>
      <c r="E213" s="149">
        <f t="shared" si="442"/>
        <v>11.423447264200881</v>
      </c>
      <c r="F213" s="149">
        <f t="shared" si="442"/>
        <v>12.228963195249406</v>
      </c>
      <c r="G213" s="149">
        <f t="shared" si="442"/>
        <v>9.3429586652188661</v>
      </c>
      <c r="H213" s="149">
        <f t="shared" si="442"/>
        <v>9.1300356643366118</v>
      </c>
      <c r="I213" s="149">
        <f t="shared" si="442"/>
        <v>13.242271452460127</v>
      </c>
      <c r="J213" s="149">
        <f t="shared" si="442"/>
        <v>11.156652178758058</v>
      </c>
      <c r="K213" s="149">
        <f t="shared" si="442"/>
        <v>10.043295764506277</v>
      </c>
      <c r="L213" s="149">
        <f t="shared" si="442"/>
        <v>11.266961685239226</v>
      </c>
      <c r="M213" s="149">
        <f t="shared" si="442"/>
        <v>10.910379792195451</v>
      </c>
      <c r="N213" s="149"/>
      <c r="O213" s="149">
        <f t="shared" si="442"/>
        <v>4.4585563317271806</v>
      </c>
      <c r="P213" s="149">
        <f t="shared" si="442"/>
        <v>7.5933985856803528</v>
      </c>
      <c r="Q213" s="149">
        <f t="shared" si="442"/>
        <v>10.705152803393281</v>
      </c>
      <c r="R213" s="149">
        <f t="shared" si="442"/>
        <v>7.6241826340006789</v>
      </c>
      <c r="S213" s="149">
        <f t="shared" si="442"/>
        <v>7.0469817279945701</v>
      </c>
      <c r="T213" s="149">
        <f t="shared" si="442"/>
        <v>5.3820777813369531</v>
      </c>
      <c r="U213" s="149">
        <f t="shared" si="442"/>
        <v>6.3235565924669155</v>
      </c>
      <c r="V213" s="149">
        <f t="shared" si="442"/>
        <v>4.504732404207668</v>
      </c>
      <c r="W213" s="149">
        <f t="shared" si="442"/>
        <v>5.351293733016627</v>
      </c>
      <c r="X213" s="149">
        <f t="shared" si="442"/>
        <v>7.4292169946386162</v>
      </c>
      <c r="Y213" s="149">
        <f t="shared" si="442"/>
        <v>6.9264108720732942</v>
      </c>
      <c r="Z213" s="149">
        <f>+Z208*$A$174</f>
        <v>9.0889902665761788</v>
      </c>
      <c r="AA213" s="150">
        <f t="shared" ref="AA213" si="443">+SUM(O213:Z213)</f>
        <v>82.43455072711231</v>
      </c>
      <c r="AB213" s="150">
        <f>+SUM(AB209:AB212)</f>
        <v>7.560049199999999</v>
      </c>
      <c r="AC213" s="150">
        <f t="shared" ref="AC213:CP213" si="444">+SUM(AC209:AC212)</f>
        <v>8.4418781333333364</v>
      </c>
      <c r="AD213" s="150">
        <f t="shared" si="444"/>
        <v>7.6626505333333332</v>
      </c>
      <c r="AE213" s="150">
        <f t="shared" si="444"/>
        <v>11.5253275968</v>
      </c>
      <c r="AF213" s="150">
        <f t="shared" si="444"/>
        <v>10.792267528888893</v>
      </c>
      <c r="AG213" s="150">
        <f t="shared" si="444"/>
        <v>7.3133910222222234</v>
      </c>
      <c r="AH213" s="150">
        <f t="shared" si="444"/>
        <v>8.9435064622222225</v>
      </c>
      <c r="AI213" s="150">
        <f t="shared" si="444"/>
        <v>7.5359286666666661</v>
      </c>
      <c r="AJ213" s="150">
        <f t="shared" si="444"/>
        <v>7.8554472192000011</v>
      </c>
      <c r="AK213" s="150">
        <f t="shared" si="444"/>
        <v>5.3890468444444481</v>
      </c>
      <c r="AL213" s="150">
        <f t="shared" si="444"/>
        <v>6.7131075644444449</v>
      </c>
      <c r="AM213" s="150">
        <f t="shared" si="444"/>
        <v>5.8492217777777782</v>
      </c>
      <c r="AN213" s="150">
        <f t="shared" ref="AN213" si="445">+SUM(AB213:AM213)</f>
        <v>95.581822549333367</v>
      </c>
      <c r="AO213" s="150">
        <f t="shared" si="444"/>
        <v>11.929337669999997</v>
      </c>
      <c r="AP213" s="150">
        <f t="shared" si="444"/>
        <v>11.770516610000001</v>
      </c>
      <c r="AQ213" s="150">
        <f t="shared" si="444"/>
        <v>9.8266846100000009</v>
      </c>
      <c r="AR213" s="150">
        <f t="shared" si="444"/>
        <v>8.9023522800000006</v>
      </c>
      <c r="AS213" s="150">
        <f t="shared" si="444"/>
        <v>8.4135428900000022</v>
      </c>
      <c r="AT213" s="150">
        <f t="shared" si="444"/>
        <v>6.4436599212549313</v>
      </c>
      <c r="AU213" s="150">
        <f t="shared" si="444"/>
        <v>6.9360984335999998</v>
      </c>
      <c r="AV213" s="150">
        <f t="shared" si="444"/>
        <v>8.3093267375999993</v>
      </c>
      <c r="AW213" s="150">
        <f t="shared" si="444"/>
        <v>8.1771859008000014</v>
      </c>
      <c r="AX213" s="150">
        <f t="shared" si="444"/>
        <v>9.1773106656000003</v>
      </c>
      <c r="AY213" s="150">
        <f t="shared" si="444"/>
        <v>6.6510887856000007</v>
      </c>
      <c r="AZ213" s="150">
        <f t="shared" si="444"/>
        <v>7.4827987584000004</v>
      </c>
      <c r="BA213" s="150">
        <f t="shared" si="444"/>
        <v>103.38077231999999</v>
      </c>
      <c r="BB213" s="150">
        <f t="shared" si="444"/>
        <v>6.2002553424000002</v>
      </c>
      <c r="BC213" s="150">
        <f t="shared" si="444"/>
        <v>4.6793402208000003</v>
      </c>
      <c r="BD213" s="150">
        <f t="shared" si="444"/>
        <v>7.3791588864</v>
      </c>
      <c r="BE213" s="150">
        <f t="shared" si="444"/>
        <v>5.8038328320000003</v>
      </c>
      <c r="BF213" s="150">
        <f t="shared" si="444"/>
        <v>7.3143839664000012</v>
      </c>
      <c r="BG213" s="150">
        <f t="shared" si="444"/>
        <v>9.2291306015999997</v>
      </c>
      <c r="BH213" s="150">
        <f t="shared" si="444"/>
        <v>7.9532881510739983</v>
      </c>
      <c r="BI213" s="150">
        <f t="shared" si="444"/>
        <v>8.1061329955535992</v>
      </c>
      <c r="BJ213" s="150">
        <f t="shared" si="444"/>
        <v>9.6392504165832005</v>
      </c>
      <c r="BK213" s="150">
        <f t="shared" si="444"/>
        <v>8.1530306853827987</v>
      </c>
      <c r="BL213" s="150">
        <f t="shared" si="444"/>
        <v>8.563971198602399</v>
      </c>
      <c r="BM213" s="150">
        <f t="shared" si="444"/>
        <v>9.4693548699119994</v>
      </c>
      <c r="BN213" s="151">
        <f t="shared" si="444"/>
        <v>92.491130166708004</v>
      </c>
      <c r="BO213" s="150">
        <f t="shared" si="444"/>
        <v>7.3182028527772491</v>
      </c>
      <c r="BP213" s="150">
        <f t="shared" si="444"/>
        <v>8.6556132170140483</v>
      </c>
      <c r="BQ213" s="150">
        <f t="shared" si="444"/>
        <v>9.1001506999273492</v>
      </c>
      <c r="BR213" s="150">
        <f t="shared" si="444"/>
        <v>11.119722750100649</v>
      </c>
      <c r="BS213" s="150">
        <f t="shared" si="444"/>
        <v>8.596159232817449</v>
      </c>
      <c r="BT213" s="150">
        <f t="shared" si="444"/>
        <v>8.28729557277825</v>
      </c>
      <c r="BU213" s="150">
        <f t="shared" si="444"/>
        <v>10.105983592615051</v>
      </c>
      <c r="BV213" s="150">
        <f t="shared" si="444"/>
        <v>10.34209076701185</v>
      </c>
      <c r="BW213" s="150">
        <f t="shared" si="444"/>
        <v>10.00377395084865</v>
      </c>
      <c r="BX213" s="150">
        <f t="shared" si="444"/>
        <v>10.580970469921949</v>
      </c>
      <c r="BY213" s="150">
        <f t="shared" si="444"/>
        <v>9.6555337788787501</v>
      </c>
      <c r="BZ213" s="150">
        <f t="shared" si="444"/>
        <v>8.9171670567955506</v>
      </c>
      <c r="CA213" s="151">
        <f t="shared" si="444"/>
        <v>112.68266394148678</v>
      </c>
      <c r="CB213" s="150">
        <f t="shared" si="444"/>
        <v>9.674333646816299</v>
      </c>
      <c r="CC213" s="150">
        <f t="shared" si="444"/>
        <v>9.2121756043526997</v>
      </c>
      <c r="CD213" s="150">
        <f t="shared" si="444"/>
        <v>11.2788304386891</v>
      </c>
      <c r="CE213" s="150">
        <f t="shared" si="444"/>
        <v>11.016179149825499</v>
      </c>
      <c r="CF213" s="150">
        <f t="shared" si="444"/>
        <v>9.141409652001899</v>
      </c>
      <c r="CG213" s="150">
        <f t="shared" si="444"/>
        <v>9.7933802335382989</v>
      </c>
      <c r="CH213" s="150">
        <f t="shared" si="444"/>
        <v>10.362293983591201</v>
      </c>
      <c r="CI213" s="150">
        <f t="shared" si="444"/>
        <v>10.5494397392076</v>
      </c>
      <c r="CJ213" s="150">
        <f t="shared" si="444"/>
        <v>11.416981254504</v>
      </c>
      <c r="CK213" s="150">
        <f t="shared" si="444"/>
        <v>9.5054196021203996</v>
      </c>
      <c r="CL213" s="150">
        <f t="shared" si="444"/>
        <v>10.0615233020568</v>
      </c>
      <c r="CM213" s="150">
        <f t="shared" si="444"/>
        <v>10.326398961673201</v>
      </c>
      <c r="CN213" s="151">
        <f t="shared" si="444"/>
        <v>122.33836556837699</v>
      </c>
      <c r="CO213" s="150">
        <f t="shared" si="444"/>
        <v>9.8340872223257989</v>
      </c>
      <c r="CP213" s="150">
        <f t="shared" si="444"/>
        <v>9.6331100780417991</v>
      </c>
      <c r="CQ213" s="150">
        <f t="shared" ref="CQ213:DN213" si="446">+SUM(CQ209:CQ212)</f>
        <v>11.442746450557797</v>
      </c>
      <c r="CR213" s="150">
        <f t="shared" si="446"/>
        <v>9.3508598416337989</v>
      </c>
      <c r="CS213" s="150">
        <f t="shared" si="446"/>
        <v>6.8159127799097989</v>
      </c>
      <c r="CT213" s="150">
        <f t="shared" si="446"/>
        <v>7.7290642596257983</v>
      </c>
      <c r="CU213" s="150">
        <f t="shared" si="446"/>
        <v>7.0129969515017985</v>
      </c>
      <c r="CV213" s="150">
        <f t="shared" si="446"/>
        <v>7.4613236052977996</v>
      </c>
      <c r="CW213" s="150">
        <f t="shared" si="446"/>
        <v>6.6986183547737985</v>
      </c>
      <c r="CX213" s="150">
        <f t="shared" si="446"/>
        <v>5.9032665445697985</v>
      </c>
      <c r="CY213" s="150">
        <f t="shared" si="446"/>
        <v>6.9796508226857989</v>
      </c>
      <c r="CZ213" s="150">
        <f t="shared" si="446"/>
        <v>6.1713440284817986</v>
      </c>
      <c r="DA213" s="151">
        <f t="shared" si="446"/>
        <v>95.03298093940559</v>
      </c>
      <c r="DB213" s="150">
        <f t="shared" si="446"/>
        <v>6.6656414430017987</v>
      </c>
      <c r="DC213" s="150">
        <f t="shared" si="446"/>
        <v>6.2055646187177986</v>
      </c>
      <c r="DD213" s="150">
        <f t="shared" si="446"/>
        <v>8.2090075518737979</v>
      </c>
      <c r="DE213" s="150">
        <f t="shared" si="446"/>
        <v>6.7047590171897982</v>
      </c>
      <c r="DF213" s="150">
        <f t="shared" si="446"/>
        <v>5.8021399394657989</v>
      </c>
      <c r="DG213" s="150">
        <f t="shared" si="446"/>
        <v>6.7856940652000475</v>
      </c>
      <c r="DH213" s="150">
        <f t="shared" si="446"/>
        <v>6.4313299103560464</v>
      </c>
      <c r="DI213" s="150">
        <f t="shared" si="446"/>
        <v>5.3768784201520479</v>
      </c>
      <c r="DJ213" s="150">
        <f t="shared" si="446"/>
        <v>6.2465011536280475</v>
      </c>
      <c r="DK213" s="150">
        <f t="shared" si="446"/>
        <v>5.7102490234240477</v>
      </c>
      <c r="DL213" s="150">
        <f t="shared" si="446"/>
        <v>6.5275336215400461</v>
      </c>
      <c r="DM213" s="150">
        <f t="shared" si="446"/>
        <v>5.4601271473360473</v>
      </c>
      <c r="DN213" s="151">
        <f t="shared" si="446"/>
        <v>76.12542591188533</v>
      </c>
      <c r="DO213"/>
      <c r="DP213" s="150">
        <f>SUM(B213:M213)</f>
        <v>129.18782411360704</v>
      </c>
      <c r="DQ213" s="150">
        <f>SUM(O213:Z213)</f>
        <v>82.43455072711231</v>
      </c>
      <c r="DR213" s="152">
        <f>IFERROR(DQ213/DP213*100,0)</f>
        <v>63.809845310669402</v>
      </c>
      <c r="DS213" s="150">
        <f t="shared" si="396"/>
        <v>95.581822549333367</v>
      </c>
      <c r="DT213" s="152">
        <f>IFERROR(DS213/DQ213*100,0)</f>
        <v>115.94873958340987</v>
      </c>
      <c r="DU213" s="150">
        <f t="shared" si="397"/>
        <v>104.01990326285492</v>
      </c>
      <c r="DV213" s="152">
        <f t="shared" si="398"/>
        <v>108.82812284644012</v>
      </c>
      <c r="DW213" s="150">
        <f t="shared" si="399"/>
        <v>92.491130166708004</v>
      </c>
      <c r="DX213" s="152">
        <f t="shared" si="400"/>
        <v>88.916762336325121</v>
      </c>
      <c r="DY213" s="150">
        <f t="shared" si="401"/>
        <v>112.68266394148679</v>
      </c>
      <c r="DZ213" s="152">
        <f t="shared" si="402"/>
        <v>121.83077851723201</v>
      </c>
      <c r="EA213" s="150">
        <f t="shared" si="403"/>
        <v>122.338365568377</v>
      </c>
      <c r="EB213" s="152">
        <f t="shared" si="404"/>
        <v>108.56893269039519</v>
      </c>
      <c r="EC213" s="150">
        <f t="shared" si="405"/>
        <v>245.25741918595256</v>
      </c>
      <c r="ED213" s="152">
        <f t="shared" si="406"/>
        <v>200.47465735421648</v>
      </c>
      <c r="EE213" s="150">
        <f t="shared" si="407"/>
        <v>243.75601588962957</v>
      </c>
      <c r="EF213" s="152">
        <f t="shared" si="408"/>
        <v>99.387825533960864</v>
      </c>
      <c r="EG213" s="153"/>
      <c r="EH213" s="155">
        <f t="shared" si="440"/>
        <v>95.581822549333367</v>
      </c>
      <c r="EI213" s="155">
        <f t="shared" si="410"/>
        <v>104.01990326285492</v>
      </c>
      <c r="EJ213" s="155">
        <f t="shared" si="411"/>
        <v>24.062587281600003</v>
      </c>
      <c r="EK213" s="155">
        <f t="shared" si="412"/>
        <v>68.428542885108001</v>
      </c>
      <c r="EL213" s="155">
        <f t="shared" si="413"/>
        <v>92.491130166708004</v>
      </c>
      <c r="EM213" s="155">
        <f t="shared" si="414"/>
        <v>112.68266394148679</v>
      </c>
      <c r="EN213" s="155">
        <f t="shared" si="415"/>
        <v>122.338365568377</v>
      </c>
      <c r="EO213" s="155">
        <f t="shared" si="416"/>
        <v>245.25741918595256</v>
      </c>
      <c r="EP213" s="155">
        <f t="shared" si="417"/>
        <v>243.75601588962957</v>
      </c>
      <c r="EQ213" s="155"/>
      <c r="ER213" s="169">
        <f t="shared" si="418"/>
        <v>6.0156468204000006</v>
      </c>
      <c r="ES213" s="170">
        <f t="shared" si="419"/>
        <v>8.5535678606385002</v>
      </c>
      <c r="ET213" s="171">
        <f t="shared" si="420"/>
        <v>0.42188664261871422</v>
      </c>
    </row>
    <row r="214" spans="1:150"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  <c r="DU214" s="64"/>
    </row>
    <row r="215" spans="1:150" hidden="1">
      <c r="A215" s="173" t="s">
        <v>143</v>
      </c>
      <c r="B215" s="173"/>
      <c r="C215" s="173"/>
      <c r="D215" s="173"/>
      <c r="E215" s="173"/>
      <c r="F215" s="173"/>
      <c r="G215" s="173"/>
      <c r="H215" s="173"/>
      <c r="I215" s="173"/>
      <c r="J215" s="173"/>
      <c r="K215" s="173"/>
      <c r="L215" s="173"/>
      <c r="M215" s="173"/>
      <c r="N215" s="173"/>
      <c r="O215" s="173"/>
      <c r="P215" s="173"/>
      <c r="Q215" s="173"/>
      <c r="R215" s="173"/>
      <c r="S215" s="173"/>
      <c r="T215" s="173"/>
      <c r="U215" s="173"/>
      <c r="V215" s="173"/>
      <c r="W215" s="173"/>
      <c r="X215" s="173"/>
      <c r="Y215" s="173"/>
      <c r="Z215" s="173"/>
      <c r="AA215" s="174"/>
      <c r="AB215" s="174"/>
      <c r="AC215" s="174"/>
      <c r="AD215" s="174"/>
      <c r="AE215" s="174"/>
      <c r="AF215" s="174"/>
      <c r="AG215" s="174"/>
      <c r="AH215" s="174"/>
      <c r="AI215" s="174"/>
      <c r="AJ215" s="174"/>
      <c r="AK215" s="174"/>
      <c r="AL215" s="174"/>
      <c r="AM215" s="174"/>
      <c r="AN215" s="174"/>
      <c r="AO215" s="175">
        <v>0</v>
      </c>
      <c r="AP215" s="176">
        <v>0</v>
      </c>
      <c r="AQ215" s="176">
        <v>0</v>
      </c>
      <c r="AR215" s="176">
        <v>0</v>
      </c>
      <c r="AS215" s="176">
        <v>0</v>
      </c>
      <c r="AT215" s="176">
        <v>1228</v>
      </c>
      <c r="AU215" s="176">
        <v>1260</v>
      </c>
      <c r="AV215" s="176">
        <v>1270</v>
      </c>
      <c r="AW215" s="176">
        <v>752</v>
      </c>
      <c r="AX215" s="176">
        <v>1586</v>
      </c>
      <c r="AY215" s="176">
        <v>1723.7249999999999</v>
      </c>
      <c r="AZ215" s="176">
        <v>1515.1999999999998</v>
      </c>
      <c r="BA215" s="176">
        <v>1515.1999999999998</v>
      </c>
      <c r="BB215" s="176">
        <v>30.974500000000262</v>
      </c>
      <c r="BC215" s="176">
        <v>-465.72249999999985</v>
      </c>
      <c r="BD215" s="176">
        <v>-784.01949999999988</v>
      </c>
      <c r="BE215" s="176">
        <v>-366.61950000000024</v>
      </c>
      <c r="BF215" s="176">
        <v>-562.91650000000027</v>
      </c>
      <c r="BG215" s="176">
        <v>322.68350000000009</v>
      </c>
      <c r="BH215" s="176">
        <v>-454.41350000000011</v>
      </c>
      <c r="BI215" s="176">
        <v>-994.21349999999984</v>
      </c>
      <c r="BJ215" s="176">
        <v>-1179.7104999999997</v>
      </c>
      <c r="BK215" s="176">
        <v>-546.51049999999987</v>
      </c>
      <c r="BL215" s="176">
        <v>-902.20749999999953</v>
      </c>
      <c r="BM215" s="176">
        <v>-624.20749999999998</v>
      </c>
      <c r="BN215" s="176"/>
      <c r="BO215" s="177"/>
      <c r="BP215" s="177"/>
      <c r="BQ215" s="177"/>
      <c r="BR215" s="177"/>
      <c r="BS215" s="177"/>
      <c r="BT215" s="177"/>
      <c r="BU215" s="177"/>
      <c r="BV215" s="177"/>
      <c r="BW215" s="177"/>
      <c r="BX215" s="177"/>
      <c r="BY215" s="177"/>
      <c r="BZ215" s="177"/>
      <c r="CA215" s="176"/>
      <c r="CB215" s="177"/>
      <c r="CC215" s="177"/>
      <c r="CD215" s="177"/>
      <c r="CE215" s="177"/>
      <c r="CF215" s="177"/>
      <c r="CG215" s="177"/>
      <c r="CH215" s="177"/>
      <c r="CI215" s="177"/>
      <c r="CJ215" s="177"/>
      <c r="CK215" s="177"/>
      <c r="CL215" s="177"/>
      <c r="CM215" s="177"/>
      <c r="CN215" s="176"/>
      <c r="CO215" s="177"/>
      <c r="CP215" s="177"/>
      <c r="CQ215" s="177"/>
      <c r="CR215" s="177"/>
      <c r="CS215" s="177"/>
      <c r="CT215" s="177"/>
      <c r="CU215" s="177"/>
      <c r="CV215" s="177"/>
      <c r="CW215" s="177"/>
      <c r="CX215" s="177"/>
      <c r="CY215" s="177"/>
      <c r="CZ215" s="177"/>
      <c r="DA215" s="176"/>
      <c r="DB215" s="177"/>
      <c r="DC215" s="177"/>
      <c r="DD215" s="177"/>
      <c r="DE215" s="177"/>
      <c r="DF215" s="177"/>
      <c r="DG215" s="177"/>
      <c r="DH215" s="177"/>
      <c r="DI215" s="177"/>
      <c r="DJ215" s="177"/>
      <c r="DK215" s="177"/>
      <c r="DL215" s="177"/>
      <c r="DM215" s="177"/>
      <c r="DN215" s="176"/>
      <c r="DU215" s="176">
        <f>SUM(AO215:AZ215)</f>
        <v>9334.9249999999993</v>
      </c>
      <c r="DV215" s="111"/>
      <c r="DW215" s="176">
        <f>SUM(BB215:BM215)</f>
        <v>-6526.882999999998</v>
      </c>
      <c r="DX215" s="111"/>
    </row>
    <row r="216" spans="1:150" hidden="1">
      <c r="A216" s="178" t="s">
        <v>144</v>
      </c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4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  <c r="AM216" s="174"/>
      <c r="AN216" s="174"/>
      <c r="AO216" s="179">
        <f t="shared" ref="AO216:BM216" si="447">AO215+AO199</f>
        <v>4562</v>
      </c>
      <c r="AP216" s="180">
        <f t="shared" si="447"/>
        <v>4530</v>
      </c>
      <c r="AQ216" s="180">
        <f t="shared" si="447"/>
        <v>3815</v>
      </c>
      <c r="AR216" s="180">
        <f t="shared" si="447"/>
        <v>3434</v>
      </c>
      <c r="AS216" s="180">
        <f t="shared" si="447"/>
        <v>3235</v>
      </c>
      <c r="AT216" s="180">
        <f t="shared" si="447"/>
        <v>3717</v>
      </c>
      <c r="AU216" s="180">
        <f t="shared" si="447"/>
        <v>3937</v>
      </c>
      <c r="AV216" s="180">
        <f t="shared" si="447"/>
        <v>4477</v>
      </c>
      <c r="AW216" s="180">
        <f t="shared" si="447"/>
        <v>3908</v>
      </c>
      <c r="AX216" s="180">
        <f t="shared" si="447"/>
        <v>5128</v>
      </c>
      <c r="AY216" s="180">
        <f t="shared" si="447"/>
        <v>4290.7250000000004</v>
      </c>
      <c r="AZ216" s="180">
        <f t="shared" si="447"/>
        <v>4403.2</v>
      </c>
      <c r="BA216" s="180">
        <f t="shared" si="447"/>
        <v>41415.199999999997</v>
      </c>
      <c r="BB216" s="180">
        <f t="shared" si="447"/>
        <v>2423.9745000000003</v>
      </c>
      <c r="BC216" s="180">
        <f t="shared" si="447"/>
        <v>1340.2775000000001</v>
      </c>
      <c r="BD216" s="180">
        <f t="shared" si="447"/>
        <v>2063.9805000000001</v>
      </c>
      <c r="BE216" s="180">
        <f t="shared" si="447"/>
        <v>1873.3804999999998</v>
      </c>
      <c r="BF216" s="180">
        <f t="shared" si="447"/>
        <v>2260.0834999999997</v>
      </c>
      <c r="BG216" s="180">
        <f t="shared" si="447"/>
        <v>3884.6835000000001</v>
      </c>
      <c r="BH216" s="180">
        <f t="shared" si="447"/>
        <v>2615.1727499999993</v>
      </c>
      <c r="BI216" s="180">
        <f t="shared" si="447"/>
        <v>2134.3635000000004</v>
      </c>
      <c r="BJ216" s="180">
        <f t="shared" si="447"/>
        <v>2540.576</v>
      </c>
      <c r="BK216" s="180">
        <f t="shared" si="447"/>
        <v>2600.1667499999999</v>
      </c>
      <c r="BL216" s="180">
        <f t="shared" si="447"/>
        <v>2403.0730000000003</v>
      </c>
      <c r="BM216" s="180">
        <f t="shared" si="447"/>
        <v>3030.5074999999997</v>
      </c>
      <c r="BN216" s="180"/>
      <c r="BO216" s="181">
        <f t="shared" ref="BO216:BZ216" si="448">BO215+BO199</f>
        <v>2824.4739062499993</v>
      </c>
      <c r="BP216" s="181">
        <f t="shared" si="448"/>
        <v>3340.6499062499993</v>
      </c>
      <c r="BQ216" s="181">
        <f t="shared" si="448"/>
        <v>3512.2199687499992</v>
      </c>
      <c r="BR216" s="181">
        <f t="shared" si="448"/>
        <v>4291.6775312499994</v>
      </c>
      <c r="BS216" s="181">
        <f t="shared" si="448"/>
        <v>3317.7035312499997</v>
      </c>
      <c r="BT216" s="181">
        <f t="shared" si="448"/>
        <v>3198.4970312499995</v>
      </c>
      <c r="BU216" s="181">
        <f t="shared" si="448"/>
        <v>3900.4230312499994</v>
      </c>
      <c r="BV216" s="181">
        <f t="shared" si="448"/>
        <v>3991.5490312499996</v>
      </c>
      <c r="BW216" s="181">
        <f t="shared" si="448"/>
        <v>3860.9750312499996</v>
      </c>
      <c r="BX216" s="181">
        <f t="shared" si="448"/>
        <v>4083.7450937499998</v>
      </c>
      <c r="BY216" s="181">
        <f t="shared" si="448"/>
        <v>3726.5710937499998</v>
      </c>
      <c r="BZ216" s="181">
        <f t="shared" si="448"/>
        <v>3441.5970937499997</v>
      </c>
      <c r="CA216" s="180"/>
      <c r="CB216" s="181">
        <f t="shared" ref="CB216:CM216" si="449">CB215+CB199</f>
        <v>3733.8269374999991</v>
      </c>
      <c r="CC216" s="181">
        <f t="shared" si="449"/>
        <v>3555.4561874999995</v>
      </c>
      <c r="CD216" s="181">
        <f t="shared" si="449"/>
        <v>4353.0854374999999</v>
      </c>
      <c r="CE216" s="181">
        <f t="shared" si="449"/>
        <v>4251.7146874999989</v>
      </c>
      <c r="CF216" s="181">
        <f t="shared" si="449"/>
        <v>3528.1439374999995</v>
      </c>
      <c r="CG216" s="181">
        <f t="shared" si="449"/>
        <v>3779.773187499999</v>
      </c>
      <c r="CH216" s="181">
        <f t="shared" si="449"/>
        <v>3999.3464999999997</v>
      </c>
      <c r="CI216" s="181">
        <f t="shared" si="449"/>
        <v>4071.5757499999995</v>
      </c>
      <c r="CJ216" s="181">
        <f t="shared" si="449"/>
        <v>4406.4049999999997</v>
      </c>
      <c r="CK216" s="181">
        <f t="shared" si="449"/>
        <v>3668.6342499999992</v>
      </c>
      <c r="CL216" s="181">
        <f t="shared" si="449"/>
        <v>3883.2634999999996</v>
      </c>
      <c r="CM216" s="181">
        <f t="shared" si="449"/>
        <v>3985.4927499999994</v>
      </c>
      <c r="CN216" s="180"/>
      <c r="CO216" s="181">
        <f t="shared" ref="CO216:CZ216" si="450">CO215+CO199</f>
        <v>3795.484124999999</v>
      </c>
      <c r="CP216" s="181">
        <f t="shared" si="450"/>
        <v>3717.9166249999998</v>
      </c>
      <c r="CQ216" s="181">
        <f t="shared" si="450"/>
        <v>4416.3491249999997</v>
      </c>
      <c r="CR216" s="181">
        <f t="shared" si="450"/>
        <v>3608.9816250000003</v>
      </c>
      <c r="CS216" s="181">
        <f t="shared" si="450"/>
        <v>2630.6141249999991</v>
      </c>
      <c r="CT216" s="181">
        <f t="shared" si="450"/>
        <v>2983.0466249999995</v>
      </c>
      <c r="CU216" s="181">
        <f t="shared" si="450"/>
        <v>2706.6791249999997</v>
      </c>
      <c r="CV216" s="181">
        <f t="shared" si="450"/>
        <v>2879.7116249999995</v>
      </c>
      <c r="CW216" s="181">
        <f t="shared" si="450"/>
        <v>2585.3441249999996</v>
      </c>
      <c r="CX216" s="181">
        <f t="shared" si="450"/>
        <v>2278.376624999999</v>
      </c>
      <c r="CY216" s="181">
        <f t="shared" si="450"/>
        <v>2693.8091249999993</v>
      </c>
      <c r="CZ216" s="181">
        <f t="shared" si="450"/>
        <v>2381.8416249999991</v>
      </c>
      <c r="DA216" s="180"/>
      <c r="DB216" s="181">
        <f t="shared" ref="DB216:DM216" si="451">DB215+DB199</f>
        <v>2572.6166249999992</v>
      </c>
      <c r="DC216" s="181">
        <f t="shared" si="451"/>
        <v>2395.0491249999995</v>
      </c>
      <c r="DD216" s="181">
        <f t="shared" si="451"/>
        <v>3168.2816249999992</v>
      </c>
      <c r="DE216" s="181">
        <f t="shared" si="451"/>
        <v>2587.7141249999995</v>
      </c>
      <c r="DF216" s="181">
        <f t="shared" si="451"/>
        <v>2239.3466249999992</v>
      </c>
      <c r="DG216" s="181">
        <f t="shared" si="451"/>
        <v>2618.9511562499993</v>
      </c>
      <c r="DH216" s="181">
        <f t="shared" si="451"/>
        <v>2482.1836562499989</v>
      </c>
      <c r="DI216" s="181">
        <f t="shared" si="451"/>
        <v>2075.2161562499987</v>
      </c>
      <c r="DJ216" s="181">
        <f t="shared" si="451"/>
        <v>2410.8486562499988</v>
      </c>
      <c r="DK216" s="181">
        <f t="shared" si="451"/>
        <v>2203.8811562499986</v>
      </c>
      <c r="DL216" s="181">
        <f t="shared" si="451"/>
        <v>2519.3136562499985</v>
      </c>
      <c r="DM216" s="181">
        <f t="shared" si="451"/>
        <v>2107.3461562499988</v>
      </c>
      <c r="DN216" s="180"/>
      <c r="DR216" s="22"/>
      <c r="DU216" s="180">
        <f>SUM(AO216:AZ216)</f>
        <v>49436.924999999996</v>
      </c>
      <c r="DV216" s="28">
        <f>DU216/$DS$199*100</f>
        <v>132.9092509947306</v>
      </c>
      <c r="DW216" s="180">
        <f>SUM(BB216:BM216)</f>
        <v>29170.239499999996</v>
      </c>
      <c r="DX216" s="28">
        <f>DW216/$DU$216*100</f>
        <v>59.004963395275901</v>
      </c>
      <c r="DY216" s="181">
        <f>SUM(BO216:BZ216)</f>
        <v>43490.082249999999</v>
      </c>
      <c r="DZ216" s="16">
        <f>DY216/DW199*100</f>
        <v>122.71079238531455</v>
      </c>
      <c r="EA216" s="181">
        <f>SUM(CB216:CM216)</f>
        <v>47216.718124999992</v>
      </c>
      <c r="EB216" s="16">
        <f>EA216/DY199*100</f>
        <v>108.56893269039519</v>
      </c>
      <c r="EC216" s="181">
        <f>SUM(CD216:CP216)</f>
        <v>47440.835749999984</v>
      </c>
      <c r="ED216" s="16">
        <f>EC216/EA199*100</f>
        <v>100.4746573542165</v>
      </c>
      <c r="EE216" s="181">
        <f>SUM(CF216:CR216)</f>
        <v>46861.366374999991</v>
      </c>
      <c r="EF216" s="16">
        <f>EE216/EC199*100</f>
        <v>127.76369753009249</v>
      </c>
      <c r="EG216" s="22"/>
    </row>
    <row r="217" spans="1:150" hidden="1">
      <c r="A217" t="s">
        <v>145</v>
      </c>
      <c r="AO217" s="49">
        <f t="shared" ref="AO217:BM217" si="452">+AO203*AO216/1000000</f>
        <v>7455.8360437499978</v>
      </c>
      <c r="AP217" s="49">
        <f t="shared" si="452"/>
        <v>7356.5728812500001</v>
      </c>
      <c r="AQ217" s="49">
        <f t="shared" si="452"/>
        <v>6141.6778812500006</v>
      </c>
      <c r="AR217" s="49">
        <f t="shared" si="452"/>
        <v>5563.9701750000013</v>
      </c>
      <c r="AS217" s="49">
        <f t="shared" si="452"/>
        <v>5258.4643062499999</v>
      </c>
      <c r="AT217" s="49">
        <f t="shared" si="452"/>
        <v>6014.2336097088646</v>
      </c>
      <c r="AU217" s="49">
        <f t="shared" si="452"/>
        <v>6375.471501</v>
      </c>
      <c r="AV217" s="49">
        <f t="shared" si="452"/>
        <v>7249.9329209999996</v>
      </c>
      <c r="AW217" s="49">
        <f t="shared" si="452"/>
        <v>6328.5096839999997</v>
      </c>
      <c r="AX217" s="49">
        <f t="shared" si="452"/>
        <v>8304.1447439999993</v>
      </c>
      <c r="AY217" s="49">
        <f t="shared" si="452"/>
        <v>6948.2842154250002</v>
      </c>
      <c r="AZ217" s="49">
        <f t="shared" si="452"/>
        <v>7130.4231935999996</v>
      </c>
      <c r="BA217" s="49">
        <f t="shared" si="452"/>
        <v>67066.656669599994</v>
      </c>
      <c r="BB217" s="49">
        <f t="shared" si="452"/>
        <v>3925.3188579885004</v>
      </c>
      <c r="BC217" s="49">
        <f t="shared" si="452"/>
        <v>2170.4091960075002</v>
      </c>
      <c r="BD217" s="49">
        <f t="shared" si="452"/>
        <v>3342.3542942264999</v>
      </c>
      <c r="BE217" s="49">
        <f t="shared" si="452"/>
        <v>3033.7018004264992</v>
      </c>
      <c r="BF217" s="49">
        <f t="shared" si="452"/>
        <v>3659.9181976454997</v>
      </c>
      <c r="BG217" s="49">
        <f t="shared" si="452"/>
        <v>6290.7515734455001</v>
      </c>
      <c r="BH217" s="49">
        <f t="shared" si="452"/>
        <v>4234.940141685749</v>
      </c>
      <c r="BI217" s="49">
        <f t="shared" si="452"/>
        <v>3456.3306240855009</v>
      </c>
      <c r="BJ217" s="49">
        <f t="shared" si="452"/>
        <v>4114.1401788479998</v>
      </c>
      <c r="BK217" s="49">
        <f t="shared" si="452"/>
        <v>4210.6398304477498</v>
      </c>
      <c r="BL217" s="49">
        <f t="shared" si="452"/>
        <v>3891.4715332290007</v>
      </c>
      <c r="BM217" s="49">
        <f t="shared" si="452"/>
        <v>4907.5220217974993</v>
      </c>
      <c r="BN217" s="49"/>
      <c r="BO217" s="49">
        <f t="shared" ref="BO217:BZ217" si="453">+BO208*BO216/1000000</f>
        <v>12.918795623946027</v>
      </c>
      <c r="BP217" s="49">
        <f t="shared" si="453"/>
        <v>18.072108426221398</v>
      </c>
      <c r="BQ217" s="49">
        <f t="shared" si="453"/>
        <v>19.976081879324447</v>
      </c>
      <c r="BR217" s="49">
        <f t="shared" si="453"/>
        <v>29.826415175210258</v>
      </c>
      <c r="BS217" s="49">
        <f t="shared" si="453"/>
        <v>17.824692401191086</v>
      </c>
      <c r="BT217" s="49">
        <f t="shared" si="453"/>
        <v>16.566806429139056</v>
      </c>
      <c r="BU217" s="49">
        <f t="shared" si="453"/>
        <v>24.636006973793965</v>
      </c>
      <c r="BV217" s="49">
        <f t="shared" si="453"/>
        <v>25.800601488853566</v>
      </c>
      <c r="BW217" s="49">
        <f t="shared" si="453"/>
        <v>24.140200901559872</v>
      </c>
      <c r="BX217" s="49">
        <f t="shared" si="453"/>
        <v>27.006241402285866</v>
      </c>
      <c r="BY217" s="49">
        <f t="shared" si="453"/>
        <v>22.488770671935157</v>
      </c>
      <c r="BZ217" s="49">
        <f t="shared" si="453"/>
        <v>19.18081014196925</v>
      </c>
      <c r="CA217" s="49"/>
      <c r="CB217" s="49">
        <f t="shared" ref="CB217:DM217" si="454">+CB208*CB216/1000000</f>
        <v>22.576429733028313</v>
      </c>
      <c r="CC217" s="49">
        <f t="shared" si="454"/>
        <v>20.470929220520215</v>
      </c>
      <c r="CD217" s="49">
        <f t="shared" si="454"/>
        <v>30.686070334180783</v>
      </c>
      <c r="CE217" s="49">
        <f t="shared" si="454"/>
        <v>29.273531682152704</v>
      </c>
      <c r="CF217" s="49">
        <f t="shared" si="454"/>
        <v>20.157630652446553</v>
      </c>
      <c r="CG217" s="49">
        <f t="shared" si="454"/>
        <v>23.135472513575333</v>
      </c>
      <c r="CH217" s="49">
        <f t="shared" si="454"/>
        <v>25.901502609529071</v>
      </c>
      <c r="CI217" s="49">
        <f t="shared" si="454"/>
        <v>26.845526886402489</v>
      </c>
      <c r="CJ217" s="49">
        <f t="shared" si="454"/>
        <v>31.442402052970429</v>
      </c>
      <c r="CK217" s="49">
        <f t="shared" si="454"/>
        <v>21.794942445600164</v>
      </c>
      <c r="CL217" s="49">
        <f t="shared" si="454"/>
        <v>24.419716370797897</v>
      </c>
      <c r="CM217" s="49">
        <f t="shared" si="454"/>
        <v>25.722367622097533</v>
      </c>
      <c r="CN217" s="49"/>
      <c r="CO217" s="49">
        <f t="shared" si="454"/>
        <v>23.328201210126817</v>
      </c>
      <c r="CP217" s="49">
        <f t="shared" si="454"/>
        <v>22.384437568504158</v>
      </c>
      <c r="CQ217" s="49">
        <f t="shared" si="454"/>
        <v>31.584477046573618</v>
      </c>
      <c r="CR217" s="49">
        <f t="shared" si="454"/>
        <v>21.091925841504249</v>
      </c>
      <c r="CS217" s="49">
        <f t="shared" si="454"/>
        <v>11.206272770999204</v>
      </c>
      <c r="CT217" s="49">
        <f t="shared" si="454"/>
        <v>14.410099408803038</v>
      </c>
      <c r="CU217" s="49">
        <f t="shared" si="454"/>
        <v>11.863707782699093</v>
      </c>
      <c r="CV217" s="49">
        <f t="shared" si="454"/>
        <v>13.429037702539361</v>
      </c>
      <c r="CW217" s="49">
        <f t="shared" si="454"/>
        <v>10.823896005707251</v>
      </c>
      <c r="CX217" s="49">
        <f t="shared" si="454"/>
        <v>8.4061653164327144</v>
      </c>
      <c r="CY217" s="49">
        <f t="shared" si="454"/>
        <v>11.751154422165472</v>
      </c>
      <c r="CZ217" s="49">
        <f t="shared" si="454"/>
        <v>9.1869775557707047</v>
      </c>
      <c r="DA217" s="49"/>
      <c r="DB217" s="49">
        <f t="shared" si="454"/>
        <v>10.71758749534713</v>
      </c>
      <c r="DC217" s="49">
        <f t="shared" si="454"/>
        <v>9.2891450688693862</v>
      </c>
      <c r="DD217" s="49">
        <f t="shared" si="454"/>
        <v>16.255279866304988</v>
      </c>
      <c r="DE217" s="49">
        <f t="shared" si="454"/>
        <v>10.84374975843947</v>
      </c>
      <c r="DF217" s="49">
        <f t="shared" si="454"/>
        <v>8.1206265570127716</v>
      </c>
      <c r="DG217" s="49">
        <f t="shared" si="454"/>
        <v>11.107125823759016</v>
      </c>
      <c r="DH217" s="49">
        <f t="shared" si="454"/>
        <v>9.9773387446484705</v>
      </c>
      <c r="DI217" s="49">
        <f t="shared" si="454"/>
        <v>6.9738656048071856</v>
      </c>
      <c r="DJ217" s="49">
        <f t="shared" si="454"/>
        <v>9.4121055703051546</v>
      </c>
      <c r="DK217" s="49">
        <f t="shared" si="454"/>
        <v>7.8654438876370101</v>
      </c>
      <c r="DL217" s="49">
        <f t="shared" si="454"/>
        <v>10.27806537148553</v>
      </c>
      <c r="DM217" s="49">
        <f t="shared" si="454"/>
        <v>7.1914862228593064</v>
      </c>
      <c r="DN217" s="49"/>
      <c r="DU217" s="166">
        <f>SUM(AO217:AZ217)</f>
        <v>80127.521156233852</v>
      </c>
      <c r="DW217" s="166">
        <f>SUM(BB217:BM217)</f>
        <v>47237.498249833501</v>
      </c>
    </row>
    <row r="218" spans="1:150" hidden="1">
      <c r="A218" t="s">
        <v>146</v>
      </c>
      <c r="AO218" s="64">
        <f>+AO217*$A$174</f>
        <v>11.929337669999997</v>
      </c>
      <c r="AP218" s="64">
        <f t="shared" ref="AP218:BM218" si="455">+AP217*$A$174</f>
        <v>11.770516610000001</v>
      </c>
      <c r="AQ218" s="64">
        <f t="shared" si="455"/>
        <v>9.8266846100000009</v>
      </c>
      <c r="AR218" s="64">
        <f t="shared" si="455"/>
        <v>8.9023522800000023</v>
      </c>
      <c r="AS218" s="64">
        <f t="shared" si="455"/>
        <v>8.4135428900000004</v>
      </c>
      <c r="AT218" s="64">
        <f t="shared" si="455"/>
        <v>9.6227737755341831</v>
      </c>
      <c r="AU218" s="64">
        <f t="shared" si="455"/>
        <v>10.200754401600001</v>
      </c>
      <c r="AV218" s="64">
        <f t="shared" si="455"/>
        <v>11.599892673599999</v>
      </c>
      <c r="AW218" s="64">
        <f t="shared" si="455"/>
        <v>10.1256154944</v>
      </c>
      <c r="AX218" s="64">
        <f t="shared" si="455"/>
        <v>13.286631590399999</v>
      </c>
      <c r="AY218" s="64">
        <f t="shared" si="455"/>
        <v>11.11725474468</v>
      </c>
      <c r="AZ218" s="64">
        <f t="shared" si="455"/>
        <v>11.408677109759999</v>
      </c>
      <c r="BA218" s="64">
        <f t="shared" si="455"/>
        <v>107.30665067135999</v>
      </c>
      <c r="BB218" s="64">
        <f t="shared" si="455"/>
        <v>6.2805101727816011</v>
      </c>
      <c r="BC218" s="64">
        <f t="shared" si="455"/>
        <v>3.4726547136120005</v>
      </c>
      <c r="BD218" s="64">
        <f t="shared" si="455"/>
        <v>5.3477668707624</v>
      </c>
      <c r="BE218" s="64">
        <f t="shared" si="455"/>
        <v>4.8539228806823989</v>
      </c>
      <c r="BF218" s="64">
        <f t="shared" si="455"/>
        <v>5.8558691162327996</v>
      </c>
      <c r="BG218" s="64">
        <f t="shared" si="455"/>
        <v>10.0652025175128</v>
      </c>
      <c r="BH218" s="64">
        <f t="shared" si="455"/>
        <v>6.7759042266971985</v>
      </c>
      <c r="BI218" s="64">
        <f t="shared" si="455"/>
        <v>5.5301289985368021</v>
      </c>
      <c r="BJ218" s="64">
        <f t="shared" si="455"/>
        <v>6.5826242861567996</v>
      </c>
      <c r="BK218" s="64">
        <f t="shared" si="455"/>
        <v>6.7370237287163999</v>
      </c>
      <c r="BL218" s="64">
        <f t="shared" si="455"/>
        <v>6.226354453166401</v>
      </c>
      <c r="BM218" s="64">
        <f t="shared" si="455"/>
        <v>7.8520352348759994</v>
      </c>
      <c r="BN218" s="64"/>
      <c r="BO218" s="64">
        <f t="shared" ref="BO218:BZ218" si="456">+BO217*$A$174</f>
        <v>2.0670072998313645E-2</v>
      </c>
      <c r="BP218" s="64">
        <f t="shared" si="456"/>
        <v>2.8915373481954238E-2</v>
      </c>
      <c r="BQ218" s="64">
        <f t="shared" si="456"/>
        <v>3.1961731006919118E-2</v>
      </c>
      <c r="BR218" s="64">
        <f t="shared" si="456"/>
        <v>4.7722264280336414E-2</v>
      </c>
      <c r="BS218" s="64">
        <f t="shared" si="456"/>
        <v>2.8519507841905739E-2</v>
      </c>
      <c r="BT218" s="64">
        <f t="shared" si="456"/>
        <v>2.6506890286622491E-2</v>
      </c>
      <c r="BU218" s="64">
        <f t="shared" si="456"/>
        <v>3.9417611158070347E-2</v>
      </c>
      <c r="BV218" s="64">
        <f t="shared" si="456"/>
        <v>4.1280962382165706E-2</v>
      </c>
      <c r="BW218" s="64">
        <f t="shared" si="456"/>
        <v>3.86243214424958E-2</v>
      </c>
      <c r="BX218" s="64">
        <f t="shared" si="456"/>
        <v>4.3209986243657385E-2</v>
      </c>
      <c r="BY218" s="64">
        <f t="shared" si="456"/>
        <v>3.5982033075096252E-2</v>
      </c>
      <c r="BZ218" s="64">
        <f t="shared" si="456"/>
        <v>3.0689296227150799E-2</v>
      </c>
      <c r="CA218" s="64"/>
      <c r="CB218" s="64">
        <f t="shared" ref="CB218:DM218" si="457">+CB217*$A$174</f>
        <v>3.6122287572845302E-2</v>
      </c>
      <c r="CC218" s="64">
        <f t="shared" si="457"/>
        <v>3.2753486752832343E-2</v>
      </c>
      <c r="CD218" s="64">
        <f t="shared" si="457"/>
        <v>4.9097712534689253E-2</v>
      </c>
      <c r="CE218" s="64">
        <f t="shared" si="457"/>
        <v>4.6837650691444327E-2</v>
      </c>
      <c r="CF218" s="64">
        <f t="shared" si="457"/>
        <v>3.2252209043914487E-2</v>
      </c>
      <c r="CG218" s="64">
        <f t="shared" si="457"/>
        <v>3.7016756021720533E-2</v>
      </c>
      <c r="CH218" s="64">
        <f t="shared" si="457"/>
        <v>4.1442404175246514E-2</v>
      </c>
      <c r="CI218" s="64">
        <f t="shared" si="457"/>
        <v>4.2952843018243987E-2</v>
      </c>
      <c r="CJ218" s="64">
        <f t="shared" si="457"/>
        <v>5.0307843284752692E-2</v>
      </c>
      <c r="CK218" s="64">
        <f t="shared" si="457"/>
        <v>3.4871907912960264E-2</v>
      </c>
      <c r="CL218" s="64">
        <f t="shared" si="457"/>
        <v>3.9071546193276636E-2</v>
      </c>
      <c r="CM218" s="64">
        <f t="shared" si="457"/>
        <v>4.1155788195356056E-2</v>
      </c>
      <c r="CN218" s="64"/>
      <c r="CO218" s="64">
        <f t="shared" si="457"/>
        <v>3.732512193620291E-2</v>
      </c>
      <c r="CP218" s="64">
        <f t="shared" si="457"/>
        <v>3.5815100109606653E-2</v>
      </c>
      <c r="CQ218" s="64">
        <f t="shared" si="457"/>
        <v>5.0535163274517791E-2</v>
      </c>
      <c r="CR218" s="64">
        <f t="shared" si="457"/>
        <v>3.3747081346406797E-2</v>
      </c>
      <c r="CS218" s="64">
        <f t="shared" si="457"/>
        <v>1.7930036433598726E-2</v>
      </c>
      <c r="CT218" s="64">
        <f t="shared" si="457"/>
        <v>2.3056159054084861E-2</v>
      </c>
      <c r="CU218" s="64">
        <f t="shared" si="457"/>
        <v>1.8981932452318551E-2</v>
      </c>
      <c r="CV218" s="64">
        <f t="shared" si="457"/>
        <v>2.148646032406298E-2</v>
      </c>
      <c r="CW218" s="64">
        <f t="shared" si="457"/>
        <v>1.7318233609131602E-2</v>
      </c>
      <c r="CX218" s="64">
        <f t="shared" si="457"/>
        <v>1.3449864506292344E-2</v>
      </c>
      <c r="CY218" s="64">
        <f t="shared" si="457"/>
        <v>1.8801847075464756E-2</v>
      </c>
      <c r="CZ218" s="64">
        <f t="shared" si="457"/>
        <v>1.4699164089233129E-2</v>
      </c>
      <c r="DA218" s="64"/>
      <c r="DB218" s="64">
        <f t="shared" si="457"/>
        <v>1.7148139992555409E-2</v>
      </c>
      <c r="DC218" s="64">
        <f t="shared" si="457"/>
        <v>1.4862632110191018E-2</v>
      </c>
      <c r="DD218" s="64">
        <f t="shared" si="457"/>
        <v>2.6008447786087983E-2</v>
      </c>
      <c r="DE218" s="64">
        <f t="shared" si="457"/>
        <v>1.7349999613503152E-2</v>
      </c>
      <c r="DF218" s="64">
        <f t="shared" si="457"/>
        <v>1.2993002491220436E-2</v>
      </c>
      <c r="DG218" s="64">
        <f t="shared" si="457"/>
        <v>1.7771401318014426E-2</v>
      </c>
      <c r="DH218" s="64">
        <f t="shared" si="457"/>
        <v>1.5963741991437554E-2</v>
      </c>
      <c r="DI218" s="64">
        <f t="shared" si="457"/>
        <v>1.1158184967691498E-2</v>
      </c>
      <c r="DJ218" s="64">
        <f t="shared" si="457"/>
        <v>1.5059368912488248E-2</v>
      </c>
      <c r="DK218" s="64">
        <f t="shared" si="457"/>
        <v>1.2584710220219217E-2</v>
      </c>
      <c r="DL218" s="64">
        <f t="shared" si="457"/>
        <v>1.644490459437685E-2</v>
      </c>
      <c r="DM218" s="64">
        <f t="shared" si="457"/>
        <v>1.150637795657489E-2</v>
      </c>
      <c r="DN218" s="64"/>
      <c r="DU218" s="166">
        <f>SUM(AO218:AZ218)</f>
        <v>128.20403384997417</v>
      </c>
      <c r="DW218" s="166">
        <f>SUM(BB218:BM218)</f>
        <v>75.579997199733597</v>
      </c>
    </row>
    <row r="219" spans="1:150"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4"/>
      <c r="BE219" s="64"/>
      <c r="BF219" s="64"/>
      <c r="BG219" s="64"/>
      <c r="BH219" s="64"/>
      <c r="BI219" s="64"/>
      <c r="BJ219" s="64"/>
      <c r="BK219" s="64"/>
      <c r="BL219" s="64"/>
      <c r="BM219" s="64"/>
      <c r="BN219" s="64"/>
      <c r="BO219" s="64"/>
      <c r="BP219" s="64"/>
      <c r="BQ219" s="64"/>
      <c r="BR219" s="64"/>
      <c r="BS219" s="64"/>
      <c r="BT219" s="64"/>
      <c r="BU219" s="64"/>
      <c r="BV219" s="64"/>
      <c r="BW219" s="64"/>
      <c r="BX219" s="64"/>
      <c r="BY219" s="64"/>
      <c r="BZ219" s="64"/>
      <c r="CA219" s="64"/>
      <c r="CB219" s="64"/>
      <c r="CC219" s="64"/>
      <c r="CD219" s="64"/>
      <c r="CE219" s="64"/>
      <c r="CF219" s="64"/>
      <c r="CG219" s="64"/>
      <c r="CH219" s="64"/>
      <c r="CI219" s="64"/>
      <c r="CJ219" s="64"/>
      <c r="CK219" s="64"/>
      <c r="CL219" s="64"/>
      <c r="CM219" s="64"/>
      <c r="CN219" s="64"/>
      <c r="CO219" s="64"/>
      <c r="CP219" s="64"/>
      <c r="CQ219" s="64"/>
      <c r="CR219" s="64"/>
      <c r="CS219" s="64"/>
      <c r="CT219" s="64"/>
      <c r="CU219" s="64"/>
      <c r="CV219" s="64"/>
      <c r="CW219" s="64"/>
      <c r="CX219" s="64"/>
      <c r="CY219" s="64"/>
      <c r="CZ219" s="64"/>
      <c r="DA219" s="64"/>
      <c r="DB219" s="64"/>
      <c r="DC219" s="64"/>
      <c r="DD219" s="64"/>
      <c r="DE219" s="64"/>
      <c r="DF219" s="64"/>
      <c r="DG219" s="64"/>
      <c r="DH219" s="64"/>
      <c r="DI219" s="64"/>
      <c r="DJ219" s="64"/>
      <c r="DK219" s="64"/>
      <c r="DL219" s="64"/>
      <c r="DM219" s="64"/>
      <c r="DN219" s="64"/>
      <c r="DU219" s="64"/>
    </row>
    <row r="220" spans="1:150">
      <c r="A220" s="182" t="s">
        <v>147</v>
      </c>
      <c r="B220" s="182"/>
      <c r="C220" s="182"/>
      <c r="D220" s="182"/>
      <c r="E220" s="182"/>
      <c r="F220" s="182"/>
      <c r="G220" s="182"/>
      <c r="H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  <c r="Z220" s="182"/>
      <c r="AA220" s="174"/>
      <c r="AB220" s="174"/>
      <c r="AC220" s="174"/>
      <c r="AD220" s="174"/>
      <c r="AE220" s="174"/>
      <c r="AF220" s="174"/>
      <c r="AG220" s="174"/>
      <c r="AH220" s="174"/>
      <c r="AI220" s="174"/>
      <c r="AJ220" s="174"/>
      <c r="AK220" s="174"/>
      <c r="AL220" s="174"/>
      <c r="AM220" s="174"/>
      <c r="AN220" s="174"/>
      <c r="AO220" s="183">
        <v>2167.4</v>
      </c>
      <c r="AP220" s="184">
        <v>2334.8000000000002</v>
      </c>
      <c r="AQ220" s="184">
        <v>2346.8000000000002</v>
      </c>
      <c r="AR220" s="184">
        <v>2156.8048939153177</v>
      </c>
      <c r="AS220" s="184">
        <v>2257.1999999999998</v>
      </c>
      <c r="AT220" s="184">
        <v>2117.1999999999998</v>
      </c>
      <c r="AU220" s="184">
        <v>2359.788712926882</v>
      </c>
      <c r="AV220" s="184">
        <v>2412.1999999999998</v>
      </c>
      <c r="AW220" s="184">
        <v>2082.1999999999998</v>
      </c>
      <c r="AX220" s="184">
        <v>2142.1999999999998</v>
      </c>
      <c r="AY220" s="184">
        <v>2119.8000000000002</v>
      </c>
      <c r="AZ220" s="184">
        <v>1869.8</v>
      </c>
      <c r="BA220" s="184">
        <v>1869.8</v>
      </c>
      <c r="BB220" s="184">
        <v>2179</v>
      </c>
      <c r="BC220" s="184">
        <v>2705</v>
      </c>
      <c r="BD220" s="184">
        <v>2824</v>
      </c>
      <c r="BE220" s="184">
        <v>2926</v>
      </c>
      <c r="BF220" s="184">
        <v>2604</v>
      </c>
      <c r="BG220" s="184">
        <v>2316</v>
      </c>
      <c r="BH220" s="184">
        <v>2595</v>
      </c>
      <c r="BI220" s="184">
        <v>3295</v>
      </c>
      <c r="BJ220" s="184">
        <v>3050</v>
      </c>
      <c r="BK220" s="184">
        <v>2636</v>
      </c>
      <c r="BL220" s="184">
        <v>2741</v>
      </c>
      <c r="BM220" s="184">
        <v>2565</v>
      </c>
      <c r="BN220" s="103">
        <f t="shared" ref="BN220:BN225" si="458">SUM(BB220:BM220)</f>
        <v>32436</v>
      </c>
      <c r="BO220" s="185">
        <v>2346.8000000000002</v>
      </c>
      <c r="BP220" s="185">
        <v>2346.8000000000002</v>
      </c>
      <c r="BQ220" s="185">
        <v>2346.8000000000002</v>
      </c>
      <c r="BR220" s="185">
        <v>2346.8000000000002</v>
      </c>
      <c r="BS220" s="185">
        <v>2346.8000000000002</v>
      </c>
      <c r="BT220" s="185">
        <v>2346.8000000000002</v>
      </c>
      <c r="BU220" s="185">
        <v>2346.8000000000002</v>
      </c>
      <c r="BV220" s="185">
        <v>2346.8000000000002</v>
      </c>
      <c r="BW220" s="185">
        <v>2346.8000000000002</v>
      </c>
      <c r="BX220" s="185">
        <v>2346.8000000000002</v>
      </c>
      <c r="BY220" s="185">
        <v>2346.8000000000002</v>
      </c>
      <c r="BZ220" s="185">
        <v>2346.8000000000002</v>
      </c>
      <c r="CA220" s="103">
        <f t="shared" ref="CA220:CA225" si="459">SUM(BO220:BZ220)</f>
        <v>28161.599999999995</v>
      </c>
      <c r="CB220" s="185">
        <v>2346.8000000000002</v>
      </c>
      <c r="CC220" s="185">
        <v>2346.8000000000002</v>
      </c>
      <c r="CD220" s="185">
        <v>2346.8000000000002</v>
      </c>
      <c r="CE220" s="185">
        <v>2346.8000000000002</v>
      </c>
      <c r="CF220" s="185">
        <v>2346.8000000000002</v>
      </c>
      <c r="CG220" s="185">
        <v>2346.8000000000002</v>
      </c>
      <c r="CH220" s="185">
        <v>2346.8000000000002</v>
      </c>
      <c r="CI220" s="185">
        <v>2346.8000000000002</v>
      </c>
      <c r="CJ220" s="185">
        <v>2346.8000000000002</v>
      </c>
      <c r="CK220" s="185">
        <v>2346.8000000000002</v>
      </c>
      <c r="CL220" s="185">
        <v>2346.8000000000002</v>
      </c>
      <c r="CM220" s="185">
        <v>2346.8000000000002</v>
      </c>
      <c r="CN220" s="103">
        <f t="shared" ref="CN220:CN225" si="460">SUM(CB220:CM220)</f>
        <v>28161.599999999995</v>
      </c>
      <c r="CO220" s="185">
        <v>2346.8000000000002</v>
      </c>
      <c r="CP220" s="185">
        <v>2346.8000000000002</v>
      </c>
      <c r="CQ220" s="185">
        <v>2346.8000000000002</v>
      </c>
      <c r="CR220" s="185">
        <v>2346.8000000000002</v>
      </c>
      <c r="CS220" s="185">
        <v>2346.8000000000002</v>
      </c>
      <c r="CT220" s="185">
        <v>2346.8000000000002</v>
      </c>
      <c r="CU220" s="185">
        <v>2346.8000000000002</v>
      </c>
      <c r="CV220" s="185">
        <v>2346.8000000000002</v>
      </c>
      <c r="CW220" s="185">
        <v>2346.8000000000002</v>
      </c>
      <c r="CX220" s="185">
        <v>2346.8000000000002</v>
      </c>
      <c r="CY220" s="185">
        <v>2346.8000000000002</v>
      </c>
      <c r="CZ220" s="185">
        <v>2346.8000000000002</v>
      </c>
      <c r="DA220" s="103">
        <f t="shared" ref="DA220:DA225" si="461">SUM(CO220:CZ220)</f>
        <v>28161.599999999995</v>
      </c>
      <c r="DB220" s="185">
        <v>2346.8000000000002</v>
      </c>
      <c r="DC220" s="185">
        <v>2346.8000000000002</v>
      </c>
      <c r="DD220" s="185">
        <v>2346.8000000000002</v>
      </c>
      <c r="DE220" s="185">
        <v>2346.8000000000002</v>
      </c>
      <c r="DF220" s="185">
        <v>2346.8000000000002</v>
      </c>
      <c r="DG220" s="185">
        <v>2346.8000000000002</v>
      </c>
      <c r="DH220" s="185">
        <v>2346.8000000000002</v>
      </c>
      <c r="DI220" s="185">
        <v>2346.8000000000002</v>
      </c>
      <c r="DJ220" s="185">
        <v>2346.8000000000002</v>
      </c>
      <c r="DK220" s="185">
        <v>2346.8000000000002</v>
      </c>
      <c r="DL220" s="185">
        <v>2346.8000000000002</v>
      </c>
      <c r="DM220" s="185">
        <v>2346.8000000000002</v>
      </c>
      <c r="DN220" s="103">
        <f t="shared" ref="DN220:DN225" si="462">SUM(DB220:DM220)</f>
        <v>28161.599999999995</v>
      </c>
      <c r="DR220" s="22"/>
      <c r="DU220" s="184">
        <f t="shared" ref="DU220:DU225" si="463">SUM(AO220:AZ220)</f>
        <v>26366.193606842204</v>
      </c>
      <c r="DV220" s="111"/>
      <c r="DW220" s="184">
        <f t="shared" ref="DW220:DW225" si="464">SUM(BB220:BM220)</f>
        <v>32436</v>
      </c>
      <c r="DX220" s="111"/>
      <c r="DY220" s="185">
        <f>SUM(BO220:BZ220)</f>
        <v>28161.599999999995</v>
      </c>
      <c r="DZ220" s="16">
        <f>DY220/DW199*100</f>
        <v>79.460237186336286</v>
      </c>
      <c r="EA220" s="185">
        <f>SUM(CB220:CM220)</f>
        <v>28161.599999999995</v>
      </c>
      <c r="EB220" s="16">
        <f>EA220/DY199*100</f>
        <v>64.754073901527292</v>
      </c>
      <c r="EC220" s="185">
        <f>SUM(CD220:CP220)</f>
        <v>56323.199999999997</v>
      </c>
      <c r="ED220" s="16">
        <f>EC220/EA199*100</f>
        <v>119.28656254950162</v>
      </c>
      <c r="EE220" s="185">
        <f>SUM(CF220:CR220)</f>
        <v>56323.200000000004</v>
      </c>
      <c r="EF220" s="16">
        <f>EE220/EC199*100</f>
        <v>153.56061603372115</v>
      </c>
      <c r="EG220" s="22"/>
      <c r="EH220" s="106">
        <f>DS220/$ER$175</f>
        <v>0</v>
      </c>
      <c r="EI220" s="106">
        <f>+DU220/$ER$175</f>
        <v>26.366193606842202</v>
      </c>
      <c r="EJ220" s="106">
        <f>+SUM(BB220:BE220)/$ER$175</f>
        <v>10.634</v>
      </c>
      <c r="EK220" s="106">
        <f>+SUM(BF220:BM220)/$ER$175</f>
        <v>21.802</v>
      </c>
      <c r="EL220" s="106">
        <f>DW220/$ER$175</f>
        <v>32.436</v>
      </c>
      <c r="EM220" s="106">
        <f>DY220/$ER$175</f>
        <v>28.161599999999996</v>
      </c>
      <c r="EN220" s="106">
        <f>EA220/$ER$175</f>
        <v>28.161599999999996</v>
      </c>
      <c r="EO220" s="106">
        <f>+EE220/$ER$175</f>
        <v>56.323200000000007</v>
      </c>
      <c r="EP220" s="106">
        <f>+EE220/$ER$175</f>
        <v>56.323200000000007</v>
      </c>
      <c r="EQ220" s="106"/>
      <c r="ER220" s="106">
        <f t="shared" ref="ER220:ER222" si="465">+EJ220/4</f>
        <v>2.6585000000000001</v>
      </c>
      <c r="ES220" s="106">
        <f t="shared" ref="ES220:ES222" si="466">+EK220/8</f>
        <v>2.72525</v>
      </c>
      <c r="ET220" s="83">
        <f t="shared" ref="ET220:ET222" si="467">+ES220/ER220-1</f>
        <v>2.5108143690050655E-2</v>
      </c>
    </row>
    <row r="221" spans="1:150" s="190" customFormat="1" ht="15.6" customHeight="1">
      <c r="A221" t="s">
        <v>145</v>
      </c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 s="174"/>
      <c r="AB221" s="174"/>
      <c r="AC221" s="174"/>
      <c r="AD221" s="174"/>
      <c r="AE221" s="174"/>
      <c r="AF221" s="174"/>
      <c r="AG221" s="174"/>
      <c r="AH221" s="174"/>
      <c r="AI221" s="174"/>
      <c r="AJ221" s="174"/>
      <c r="AK221" s="174"/>
      <c r="AL221" s="174"/>
      <c r="AM221" s="174"/>
      <c r="AN221" s="174"/>
      <c r="AO221" s="49">
        <f t="shared" ref="AO221:BA221" si="468">+AO200*AO220/1000000</f>
        <v>9.8876788000000015</v>
      </c>
      <c r="AP221" s="49">
        <f t="shared" si="468"/>
        <v>10.576644</v>
      </c>
      <c r="AQ221" s="49">
        <f t="shared" si="468"/>
        <v>8.9530419999999999</v>
      </c>
      <c r="AR221" s="49">
        <f t="shared" si="468"/>
        <v>7.406468005705201</v>
      </c>
      <c r="AS221" s="49">
        <f t="shared" si="468"/>
        <v>7.3020419999999993</v>
      </c>
      <c r="AT221" s="49">
        <f t="shared" si="468"/>
        <v>5.2697107999999995</v>
      </c>
      <c r="AU221" s="49">
        <f t="shared" si="468"/>
        <v>6.3171543845052636</v>
      </c>
      <c r="AV221" s="49">
        <f t="shared" si="468"/>
        <v>7.7359253999999993</v>
      </c>
      <c r="AW221" s="49">
        <f t="shared" si="468"/>
        <v>0</v>
      </c>
      <c r="AX221" s="49">
        <f t="shared" si="468"/>
        <v>0</v>
      </c>
      <c r="AY221" s="49">
        <f t="shared" si="468"/>
        <v>0</v>
      </c>
      <c r="AZ221" s="49">
        <f t="shared" si="468"/>
        <v>0</v>
      </c>
      <c r="BA221" s="49">
        <f t="shared" si="468"/>
        <v>0</v>
      </c>
      <c r="BB221" s="49">
        <f>+BB203*BB220/1000000</f>
        <v>3528.6137669999998</v>
      </c>
      <c r="BC221" s="49">
        <f t="shared" ref="BC221:BM221" si="469">+BC203*BC220/1000000</f>
        <v>4380.4039650000004</v>
      </c>
      <c r="BD221" s="49">
        <f t="shared" si="469"/>
        <v>4573.1093520000004</v>
      </c>
      <c r="BE221" s="49">
        <f t="shared" si="469"/>
        <v>4738.285398</v>
      </c>
      <c r="BF221" s="49">
        <f t="shared" si="469"/>
        <v>4216.8472920000004</v>
      </c>
      <c r="BG221" s="49">
        <f t="shared" si="469"/>
        <v>3750.4678680000002</v>
      </c>
      <c r="BH221" s="49">
        <f t="shared" si="469"/>
        <v>4202.272935</v>
      </c>
      <c r="BI221" s="49">
        <f t="shared" si="469"/>
        <v>5335.8340349999999</v>
      </c>
      <c r="BJ221" s="49">
        <f t="shared" si="469"/>
        <v>4939.0876500000004</v>
      </c>
      <c r="BK221" s="49">
        <f t="shared" si="469"/>
        <v>4268.6672280000003</v>
      </c>
      <c r="BL221" s="49">
        <f t="shared" si="469"/>
        <v>4438.7013930000003</v>
      </c>
      <c r="BM221" s="49">
        <f t="shared" si="469"/>
        <v>4153.6917450000001</v>
      </c>
      <c r="BN221" s="103">
        <f t="shared" ref="BN221:BN222" si="470">SUM(BB221:BM221)</f>
        <v>52525.982627999998</v>
      </c>
      <c r="BO221" s="186"/>
      <c r="BP221" s="186"/>
      <c r="BQ221" s="186"/>
      <c r="BR221" s="186"/>
      <c r="BS221" s="186"/>
      <c r="BT221" s="186"/>
      <c r="BU221" s="186"/>
      <c r="BV221" s="186"/>
      <c r="BW221" s="186"/>
      <c r="BX221" s="186"/>
      <c r="BY221" s="186"/>
      <c r="BZ221" s="186"/>
      <c r="CA221" s="103">
        <f t="shared" si="459"/>
        <v>0</v>
      </c>
      <c r="CB221" s="186"/>
      <c r="CC221" s="186"/>
      <c r="CD221" s="186"/>
      <c r="CE221" s="186"/>
      <c r="CF221" s="186"/>
      <c r="CG221" s="186"/>
      <c r="CH221" s="186"/>
      <c r="CI221" s="186"/>
      <c r="CJ221" s="186"/>
      <c r="CK221" s="186"/>
      <c r="CL221" s="186"/>
      <c r="CM221" s="186"/>
      <c r="CN221" s="103">
        <f t="shared" si="460"/>
        <v>0</v>
      </c>
      <c r="CO221" s="186"/>
      <c r="CP221" s="186"/>
      <c r="CQ221" s="186"/>
      <c r="CR221" s="186"/>
      <c r="CS221" s="186"/>
      <c r="CT221" s="186"/>
      <c r="CU221" s="186"/>
      <c r="CV221" s="186"/>
      <c r="CW221" s="186"/>
      <c r="CX221" s="186"/>
      <c r="CY221" s="186"/>
      <c r="CZ221" s="186"/>
      <c r="DA221" s="103">
        <f t="shared" si="461"/>
        <v>0</v>
      </c>
      <c r="DB221" s="186"/>
      <c r="DC221" s="186"/>
      <c r="DD221" s="186"/>
      <c r="DE221" s="186"/>
      <c r="DF221" s="186"/>
      <c r="DG221" s="186"/>
      <c r="DH221" s="186"/>
      <c r="DI221" s="186"/>
      <c r="DJ221" s="186"/>
      <c r="DK221" s="186"/>
      <c r="DL221" s="186"/>
      <c r="DM221" s="186"/>
      <c r="DN221" s="103">
        <f t="shared" si="462"/>
        <v>0</v>
      </c>
      <c r="DO221" s="187"/>
      <c r="DP221" s="187"/>
      <c r="DQ221" s="187"/>
      <c r="DR221" s="188"/>
      <c r="DS221"/>
      <c r="DT221"/>
      <c r="DU221" s="166">
        <f t="shared" si="463"/>
        <v>63.448665390210465</v>
      </c>
      <c r="DV221" s="28"/>
      <c r="DW221" s="166">
        <f t="shared" si="464"/>
        <v>52525.982627999998</v>
      </c>
      <c r="DX221" s="28"/>
      <c r="DY221" s="186"/>
      <c r="DZ221" s="189"/>
      <c r="EA221" s="186"/>
      <c r="EB221" s="189"/>
      <c r="EC221" s="186"/>
      <c r="ED221" s="189"/>
      <c r="EE221" s="186"/>
      <c r="EF221" s="189"/>
      <c r="EG221" s="188"/>
      <c r="EH221" s="106">
        <f t="shared" ref="EH221:EH222" si="471">DS221</f>
        <v>0</v>
      </c>
      <c r="EI221" s="106">
        <f t="shared" ref="EI221:EI222" si="472">+DU221</f>
        <v>63.448665390210465</v>
      </c>
      <c r="EJ221" s="106">
        <f t="shared" ref="EJ221:EJ222" si="473">+SUM(BB221:BE221)</f>
        <v>17220.412482</v>
      </c>
      <c r="EK221" s="106">
        <f t="shared" ref="EK221:EK222" si="474">+SUM(BF221:BM221)</f>
        <v>35305.570145999998</v>
      </c>
      <c r="EL221" s="106">
        <f t="shared" ref="EL221:EL222" si="475">DW221</f>
        <v>52525.982627999998</v>
      </c>
      <c r="EM221" s="106">
        <f t="shared" ref="EM221:EM222" si="476">DY221</f>
        <v>0</v>
      </c>
      <c r="EN221" s="106">
        <f t="shared" ref="EN221:EN222" si="477">EA221</f>
        <v>0</v>
      </c>
      <c r="EO221" s="106">
        <f t="shared" ref="EO221:EO222" si="478">+EC221</f>
        <v>0</v>
      </c>
      <c r="EP221" s="106">
        <f t="shared" ref="EP221:EP222" si="479">+EE221</f>
        <v>0</v>
      </c>
      <c r="EQ221"/>
      <c r="ER221" s="52">
        <f t="shared" si="465"/>
        <v>4305.1031204999999</v>
      </c>
      <c r="ES221" s="107">
        <f t="shared" si="466"/>
        <v>4413.1962682499998</v>
      </c>
      <c r="ET221" s="83">
        <f t="shared" si="467"/>
        <v>2.5108143690050655E-2</v>
      </c>
    </row>
    <row r="222" spans="1:150" s="190" customFormat="1">
      <c r="A222" t="s">
        <v>146</v>
      </c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 s="187"/>
      <c r="AB222" s="187"/>
      <c r="AC222" s="187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64">
        <f>+AO221*$A$174</f>
        <v>1.5820286080000003E-2</v>
      </c>
      <c r="AP222" s="64">
        <f t="shared" ref="AP222:BM222" si="480">+AP221*$A$174</f>
        <v>1.6922630399999999E-2</v>
      </c>
      <c r="AQ222" s="64">
        <f t="shared" si="480"/>
        <v>1.4324867200000001E-2</v>
      </c>
      <c r="AR222" s="64">
        <f t="shared" si="480"/>
        <v>1.1850348809128322E-2</v>
      </c>
      <c r="AS222" s="64">
        <f t="shared" si="480"/>
        <v>1.16832672E-2</v>
      </c>
      <c r="AT222" s="64">
        <f t="shared" si="480"/>
        <v>8.43153728E-3</v>
      </c>
      <c r="AU222" s="64">
        <f t="shared" si="480"/>
        <v>1.0107447015208422E-2</v>
      </c>
      <c r="AV222" s="64">
        <f t="shared" si="480"/>
        <v>1.2377480639999999E-2</v>
      </c>
      <c r="AW222" s="64">
        <f t="shared" si="480"/>
        <v>0</v>
      </c>
      <c r="AX222" s="64">
        <f t="shared" si="480"/>
        <v>0</v>
      </c>
      <c r="AY222" s="64">
        <f t="shared" si="480"/>
        <v>0</v>
      </c>
      <c r="AZ222" s="64">
        <f t="shared" si="480"/>
        <v>0</v>
      </c>
      <c r="BA222" s="64">
        <f t="shared" si="480"/>
        <v>0</v>
      </c>
      <c r="BB222" s="64">
        <f t="shared" si="480"/>
        <v>5.6457820272000001</v>
      </c>
      <c r="BC222" s="64">
        <f t="shared" si="480"/>
        <v>7.0086463440000006</v>
      </c>
      <c r="BD222" s="64">
        <f t="shared" si="480"/>
        <v>7.3169749632000007</v>
      </c>
      <c r="BE222" s="64">
        <f t="shared" si="480"/>
        <v>7.5812566368000001</v>
      </c>
      <c r="BF222" s="64">
        <f t="shared" si="480"/>
        <v>6.7469556672000008</v>
      </c>
      <c r="BG222" s="64">
        <f t="shared" si="480"/>
        <v>6.0007485888000005</v>
      </c>
      <c r="BH222" s="64">
        <f t="shared" si="480"/>
        <v>6.7236366960000007</v>
      </c>
      <c r="BI222" s="64">
        <f t="shared" si="480"/>
        <v>8.537334456</v>
      </c>
      <c r="BJ222" s="64">
        <f t="shared" si="480"/>
        <v>7.9025402400000013</v>
      </c>
      <c r="BK222" s="64">
        <f t="shared" si="480"/>
        <v>6.8298675648000007</v>
      </c>
      <c r="BL222" s="64">
        <f t="shared" si="480"/>
        <v>7.1019222288000003</v>
      </c>
      <c r="BM222" s="64">
        <f t="shared" si="480"/>
        <v>6.6459067920000008</v>
      </c>
      <c r="BN222" s="103">
        <f t="shared" si="470"/>
        <v>84.041572204800019</v>
      </c>
      <c r="BO222" s="186"/>
      <c r="BP222" s="186"/>
      <c r="BQ222" s="186"/>
      <c r="BR222" s="186"/>
      <c r="BS222" s="186"/>
      <c r="BT222" s="186"/>
      <c r="BU222" s="186"/>
      <c r="BV222" s="186"/>
      <c r="BW222" s="186"/>
      <c r="BX222" s="186"/>
      <c r="BY222" s="186"/>
      <c r="BZ222" s="186"/>
      <c r="CA222" s="103">
        <f t="shared" si="459"/>
        <v>0</v>
      </c>
      <c r="CB222" s="186"/>
      <c r="CC222" s="186"/>
      <c r="CD222" s="186"/>
      <c r="CE222" s="186"/>
      <c r="CF222" s="186"/>
      <c r="CG222" s="186"/>
      <c r="CH222" s="186"/>
      <c r="CI222" s="186"/>
      <c r="CJ222" s="186"/>
      <c r="CK222" s="186"/>
      <c r="CL222" s="186"/>
      <c r="CM222" s="186"/>
      <c r="CN222" s="103">
        <f t="shared" si="460"/>
        <v>0</v>
      </c>
      <c r="CO222" s="186"/>
      <c r="CP222" s="186"/>
      <c r="CQ222" s="186"/>
      <c r="CR222" s="186"/>
      <c r="CS222" s="186"/>
      <c r="CT222" s="186"/>
      <c r="CU222" s="186"/>
      <c r="CV222" s="186"/>
      <c r="CW222" s="186"/>
      <c r="CX222" s="186"/>
      <c r="CY222" s="186"/>
      <c r="CZ222" s="186"/>
      <c r="DA222" s="103">
        <f t="shared" si="461"/>
        <v>0</v>
      </c>
      <c r="DB222" s="186"/>
      <c r="DC222" s="186"/>
      <c r="DD222" s="186"/>
      <c r="DE222" s="186"/>
      <c r="DF222" s="186"/>
      <c r="DG222" s="186"/>
      <c r="DH222" s="186"/>
      <c r="DI222" s="186"/>
      <c r="DJ222" s="186"/>
      <c r="DK222" s="186"/>
      <c r="DL222" s="186"/>
      <c r="DM222" s="186"/>
      <c r="DN222" s="103">
        <f t="shared" si="462"/>
        <v>0</v>
      </c>
      <c r="DO222" s="187"/>
      <c r="DP222" s="187"/>
      <c r="DQ222" s="187"/>
      <c r="DR222" s="188"/>
      <c r="DS222" s="187"/>
      <c r="DT222" s="187"/>
      <c r="DU222" s="166">
        <f t="shared" si="463"/>
        <v>0.10151786462433673</v>
      </c>
      <c r="DV222" s="191"/>
      <c r="DW222" s="166">
        <f t="shared" si="464"/>
        <v>84.041572204800019</v>
      </c>
      <c r="DX222" s="192"/>
      <c r="DY222" s="186"/>
      <c r="DZ222" s="189"/>
      <c r="EA222" s="186"/>
      <c r="EB222" s="189"/>
      <c r="EC222" s="186"/>
      <c r="ED222" s="189"/>
      <c r="EE222" s="186"/>
      <c r="EF222" s="189"/>
      <c r="EG222" s="188"/>
      <c r="EH222" s="106">
        <f t="shared" si="471"/>
        <v>0</v>
      </c>
      <c r="EI222" s="106">
        <f t="shared" si="472"/>
        <v>0.10151786462433673</v>
      </c>
      <c r="EJ222" s="106">
        <f t="shared" si="473"/>
        <v>27.552659971200001</v>
      </c>
      <c r="EK222" s="106">
        <f t="shared" si="474"/>
        <v>56.488912233600004</v>
      </c>
      <c r="EL222" s="106">
        <f t="shared" si="475"/>
        <v>84.041572204800019</v>
      </c>
      <c r="EM222" s="106">
        <f t="shared" si="476"/>
        <v>0</v>
      </c>
      <c r="EN222" s="106">
        <f t="shared" si="477"/>
        <v>0</v>
      </c>
      <c r="EO222" s="106">
        <f t="shared" si="478"/>
        <v>0</v>
      </c>
      <c r="EP222" s="106">
        <f t="shared" si="479"/>
        <v>0</v>
      </c>
      <c r="EQ222"/>
      <c r="ER222" s="52">
        <f t="shared" si="465"/>
        <v>6.8881649928000002</v>
      </c>
      <c r="ES222" s="107">
        <f t="shared" si="466"/>
        <v>7.0611140292000005</v>
      </c>
      <c r="ET222" s="83">
        <f t="shared" si="467"/>
        <v>2.5108143690050877E-2</v>
      </c>
    </row>
    <row r="223" spans="1:150" s="190" customFormat="1">
      <c r="A223" s="193" t="s">
        <v>148</v>
      </c>
      <c r="B223" s="193"/>
      <c r="C223" s="193"/>
      <c r="D223" s="193"/>
      <c r="E223" s="193"/>
      <c r="F223" s="193"/>
      <c r="G223" s="193"/>
      <c r="H223" s="193"/>
      <c r="I223" s="193"/>
      <c r="J223" s="193"/>
      <c r="K223" s="193"/>
      <c r="L223" s="193"/>
      <c r="M223" s="193"/>
      <c r="N223" s="193"/>
      <c r="O223" s="193"/>
      <c r="P223" s="193"/>
      <c r="Q223" s="193"/>
      <c r="R223" s="193"/>
      <c r="S223" s="193"/>
      <c r="T223" s="193"/>
      <c r="U223" s="193"/>
      <c r="V223" s="193"/>
      <c r="W223" s="193"/>
      <c r="X223" s="193"/>
      <c r="Y223" s="193"/>
      <c r="Z223" s="193"/>
      <c r="AA223" s="174"/>
      <c r="AB223" s="174"/>
      <c r="AC223" s="174"/>
      <c r="AD223" s="174"/>
      <c r="AE223" s="174"/>
      <c r="AF223" s="174"/>
      <c r="AG223" s="174"/>
      <c r="AH223" s="174"/>
      <c r="AI223" s="174"/>
      <c r="AJ223" s="174"/>
      <c r="AK223" s="174"/>
      <c r="AL223" s="174"/>
      <c r="AM223" s="174"/>
      <c r="AN223" s="174"/>
      <c r="AO223" s="194">
        <v>4562</v>
      </c>
      <c r="AP223" s="195">
        <v>4530</v>
      </c>
      <c r="AQ223" s="195">
        <v>3815</v>
      </c>
      <c r="AR223" s="195">
        <v>3434</v>
      </c>
      <c r="AS223" s="195">
        <v>3235</v>
      </c>
      <c r="AT223" s="195">
        <v>3200</v>
      </c>
      <c r="AU223" s="195">
        <v>2272.3000000000002</v>
      </c>
      <c r="AV223" s="195">
        <v>1916.5</v>
      </c>
      <c r="AW223" s="195">
        <v>1842.5</v>
      </c>
      <c r="AX223" s="195">
        <v>1957.5</v>
      </c>
      <c r="AY223" s="195">
        <v>1652.5</v>
      </c>
      <c r="AZ223" s="195">
        <v>1527.3</v>
      </c>
      <c r="BA223" s="195">
        <v>1527.3</v>
      </c>
      <c r="BB223" s="194">
        <f>+BB199</f>
        <v>2393</v>
      </c>
      <c r="BC223" s="194">
        <f t="shared" ref="BC223:BM223" si="481">+BC199</f>
        <v>1806</v>
      </c>
      <c r="BD223" s="194">
        <f t="shared" si="481"/>
        <v>2848</v>
      </c>
      <c r="BE223" s="194">
        <f t="shared" si="481"/>
        <v>2240</v>
      </c>
      <c r="BF223" s="194">
        <f t="shared" si="481"/>
        <v>2823</v>
      </c>
      <c r="BG223" s="194">
        <f t="shared" si="481"/>
        <v>3562</v>
      </c>
      <c r="BH223" s="194">
        <f t="shared" si="481"/>
        <v>3069.5862499999994</v>
      </c>
      <c r="BI223" s="194">
        <f t="shared" si="481"/>
        <v>3128.5770000000002</v>
      </c>
      <c r="BJ223" s="194">
        <f t="shared" si="481"/>
        <v>3720.2864999999997</v>
      </c>
      <c r="BK223" s="194">
        <f t="shared" si="481"/>
        <v>3146.6772499999997</v>
      </c>
      <c r="BL223" s="194">
        <f t="shared" si="481"/>
        <v>3305.2804999999998</v>
      </c>
      <c r="BM223" s="194">
        <f t="shared" si="481"/>
        <v>3654.7149999999997</v>
      </c>
      <c r="BN223" s="103">
        <f t="shared" si="458"/>
        <v>35697.122499999998</v>
      </c>
      <c r="BO223" s="186"/>
      <c r="BP223" s="186"/>
      <c r="BQ223" s="186"/>
      <c r="BR223" s="186"/>
      <c r="BS223" s="186"/>
      <c r="BT223" s="186"/>
      <c r="BU223" s="186"/>
      <c r="BV223" s="186"/>
      <c r="BW223" s="186"/>
      <c r="BX223" s="186"/>
      <c r="BY223" s="186"/>
      <c r="BZ223" s="186"/>
      <c r="CA223" s="103">
        <f t="shared" si="459"/>
        <v>0</v>
      </c>
      <c r="CB223" s="186"/>
      <c r="CC223" s="186"/>
      <c r="CD223" s="186"/>
      <c r="CE223" s="186"/>
      <c r="CF223" s="186"/>
      <c r="CG223" s="186"/>
      <c r="CH223" s="186"/>
      <c r="CI223" s="186"/>
      <c r="CJ223" s="186"/>
      <c r="CK223" s="186"/>
      <c r="CL223" s="186"/>
      <c r="CM223" s="186"/>
      <c r="CN223" s="103">
        <f t="shared" si="460"/>
        <v>0</v>
      </c>
      <c r="CO223" s="186"/>
      <c r="CP223" s="186"/>
      <c r="CQ223" s="186"/>
      <c r="CR223" s="186"/>
      <c r="CS223" s="186"/>
      <c r="CT223" s="186"/>
      <c r="CU223" s="186"/>
      <c r="CV223" s="186"/>
      <c r="CW223" s="186"/>
      <c r="CX223" s="186"/>
      <c r="CY223" s="186"/>
      <c r="CZ223" s="186"/>
      <c r="DA223" s="103">
        <f t="shared" si="461"/>
        <v>0</v>
      </c>
      <c r="DB223" s="186"/>
      <c r="DC223" s="186"/>
      <c r="DD223" s="186"/>
      <c r="DE223" s="186"/>
      <c r="DF223" s="186"/>
      <c r="DG223" s="186"/>
      <c r="DH223" s="186"/>
      <c r="DI223" s="186"/>
      <c r="DJ223" s="186"/>
      <c r="DK223" s="186"/>
      <c r="DL223" s="186"/>
      <c r="DM223" s="186"/>
      <c r="DN223" s="103">
        <f t="shared" si="462"/>
        <v>0</v>
      </c>
      <c r="DO223" s="187"/>
      <c r="DP223" s="187"/>
      <c r="DQ223" s="187"/>
      <c r="DR223" s="188"/>
      <c r="DS223"/>
      <c r="DT223"/>
      <c r="DU223" s="196">
        <f t="shared" si="463"/>
        <v>33944.6</v>
      </c>
      <c r="DV223" s="28">
        <f>DU223/$DS$199*100</f>
        <v>91.258737498655762</v>
      </c>
      <c r="DW223" s="196">
        <f t="shared" si="464"/>
        <v>35697.122499999998</v>
      </c>
      <c r="DX223" s="28">
        <f>DW223/$DU$223*100</f>
        <v>105.16289041555946</v>
      </c>
      <c r="DY223" s="186"/>
      <c r="DZ223" s="189"/>
      <c r="EA223" s="186"/>
      <c r="EB223" s="189"/>
      <c r="EC223" s="186"/>
      <c r="ED223" s="189"/>
      <c r="EE223" s="186"/>
      <c r="EF223" s="189"/>
      <c r="EG223" s="188"/>
      <c r="EH223" s="187"/>
      <c r="EI223" s="187"/>
      <c r="EJ223" s="187"/>
      <c r="EK223" s="187"/>
      <c r="EL223" s="197">
        <f>+EL213-EL222</f>
        <v>8.4495579619079848</v>
      </c>
      <c r="EM223" s="187"/>
      <c r="EN223" s="187"/>
      <c r="EO223" s="187"/>
      <c r="EP223" s="187"/>
      <c r="EQ223" s="187"/>
      <c r="ER223" s="187"/>
      <c r="ES223" s="187"/>
      <c r="ET223" s="187"/>
    </row>
    <row r="224" spans="1:150" s="190" customFormat="1" ht="15.6" customHeight="1">
      <c r="A224" t="s">
        <v>145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 s="174"/>
      <c r="AB224" s="174"/>
      <c r="AC224" s="174"/>
      <c r="AD224" s="174"/>
      <c r="AE224" s="174"/>
      <c r="AF224" s="174"/>
      <c r="AG224" s="174"/>
      <c r="AH224" s="174"/>
      <c r="AI224" s="174"/>
      <c r="AJ224" s="174"/>
      <c r="AK224" s="174"/>
      <c r="AL224" s="174"/>
      <c r="AM224" s="174"/>
      <c r="AN224" s="174"/>
      <c r="AO224" s="49">
        <f t="shared" ref="AO224:BM224" si="482">+AO203*AO223/1000000</f>
        <v>7455.8360437499978</v>
      </c>
      <c r="AP224" s="49">
        <f t="shared" si="482"/>
        <v>7356.5728812500001</v>
      </c>
      <c r="AQ224" s="49">
        <f t="shared" si="482"/>
        <v>6141.6778812500006</v>
      </c>
      <c r="AR224" s="49">
        <f t="shared" si="482"/>
        <v>5563.9701750000013</v>
      </c>
      <c r="AS224" s="49">
        <f t="shared" si="482"/>
        <v>5258.4643062499999</v>
      </c>
      <c r="AT224" s="49">
        <f t="shared" si="482"/>
        <v>5177.7098603896602</v>
      </c>
      <c r="AU224" s="49">
        <f t="shared" si="482"/>
        <v>3679.7012678999999</v>
      </c>
      <c r="AV224" s="49">
        <f t="shared" si="482"/>
        <v>3103.5283545000002</v>
      </c>
      <c r="AW224" s="49">
        <f t="shared" si="482"/>
        <v>2983.6947525</v>
      </c>
      <c r="AX224" s="49">
        <f t="shared" si="482"/>
        <v>3169.9226475</v>
      </c>
      <c r="AY224" s="49">
        <f t="shared" si="482"/>
        <v>2676.0138824999999</v>
      </c>
      <c r="AZ224" s="49">
        <f t="shared" si="482"/>
        <v>2473.2683829000002</v>
      </c>
      <c r="BA224" s="49">
        <f t="shared" si="482"/>
        <v>2473.2683829000002</v>
      </c>
      <c r="BB224" s="49">
        <f t="shared" si="482"/>
        <v>3875.1595889999999</v>
      </c>
      <c r="BC224" s="49">
        <f t="shared" si="482"/>
        <v>2924.587638</v>
      </c>
      <c r="BD224" s="49">
        <f t="shared" si="482"/>
        <v>4611.9743040000003</v>
      </c>
      <c r="BE224" s="49">
        <f t="shared" si="482"/>
        <v>3627.39552</v>
      </c>
      <c r="BF224" s="49">
        <f t="shared" si="482"/>
        <v>4571.4899789999999</v>
      </c>
      <c r="BG224" s="49">
        <f t="shared" si="482"/>
        <v>5768.2066260000001</v>
      </c>
      <c r="BH224" s="49">
        <f t="shared" si="482"/>
        <v>4970.8050944212491</v>
      </c>
      <c r="BI224" s="49">
        <f t="shared" si="482"/>
        <v>5066.3331222210008</v>
      </c>
      <c r="BJ224" s="49">
        <f t="shared" si="482"/>
        <v>6024.5315103644989</v>
      </c>
      <c r="BK224" s="49">
        <f t="shared" si="482"/>
        <v>5095.6441783642495</v>
      </c>
      <c r="BL224" s="49">
        <f t="shared" si="482"/>
        <v>5352.4819991265003</v>
      </c>
      <c r="BM224" s="49">
        <f t="shared" si="482"/>
        <v>5918.3467936950001</v>
      </c>
      <c r="BN224" s="103">
        <f t="shared" si="458"/>
        <v>57806.956354192502</v>
      </c>
      <c r="BO224" s="186"/>
      <c r="BP224" s="186"/>
      <c r="BQ224" s="186"/>
      <c r="BR224" s="186"/>
      <c r="BS224" s="186"/>
      <c r="BT224" s="186"/>
      <c r="BU224" s="186"/>
      <c r="BV224" s="186"/>
      <c r="BW224" s="186"/>
      <c r="BX224" s="186"/>
      <c r="BY224" s="186"/>
      <c r="BZ224" s="186"/>
      <c r="CA224" s="103">
        <f t="shared" si="459"/>
        <v>0</v>
      </c>
      <c r="CB224" s="186"/>
      <c r="CC224" s="186"/>
      <c r="CD224" s="186"/>
      <c r="CE224" s="186"/>
      <c r="CF224" s="186"/>
      <c r="CG224" s="186"/>
      <c r="CH224" s="186"/>
      <c r="CI224" s="186"/>
      <c r="CJ224" s="186"/>
      <c r="CK224" s="186"/>
      <c r="CL224" s="186"/>
      <c r="CM224" s="186"/>
      <c r="CN224" s="103">
        <f t="shared" si="460"/>
        <v>0</v>
      </c>
      <c r="CO224" s="186"/>
      <c r="CP224" s="186"/>
      <c r="CQ224" s="186"/>
      <c r="CR224" s="186"/>
      <c r="CS224" s="186"/>
      <c r="CT224" s="186"/>
      <c r="CU224" s="186"/>
      <c r="CV224" s="186"/>
      <c r="CW224" s="186"/>
      <c r="CX224" s="186"/>
      <c r="CY224" s="186"/>
      <c r="CZ224" s="186"/>
      <c r="DA224" s="103">
        <f t="shared" si="461"/>
        <v>0</v>
      </c>
      <c r="DB224" s="186"/>
      <c r="DC224" s="186"/>
      <c r="DD224" s="186"/>
      <c r="DE224" s="186"/>
      <c r="DF224" s="186"/>
      <c r="DG224" s="186"/>
      <c r="DH224" s="186"/>
      <c r="DI224" s="186"/>
      <c r="DJ224" s="186"/>
      <c r="DK224" s="186"/>
      <c r="DL224" s="186"/>
      <c r="DM224" s="186"/>
      <c r="DN224" s="103">
        <f t="shared" si="462"/>
        <v>0</v>
      </c>
      <c r="DO224" s="187"/>
      <c r="DP224" s="187"/>
      <c r="DQ224" s="187"/>
      <c r="DR224" s="188"/>
      <c r="DS224"/>
      <c r="DT224"/>
      <c r="DU224" s="166">
        <f t="shared" si="463"/>
        <v>55040.360435689669</v>
      </c>
      <c r="DV224" s="28"/>
      <c r="DW224" s="166">
        <f t="shared" si="464"/>
        <v>57806.956354192502</v>
      </c>
      <c r="DX224" s="28"/>
      <c r="DY224" s="186"/>
      <c r="DZ224" s="189"/>
      <c r="EA224" s="186"/>
      <c r="EB224" s="189"/>
      <c r="EC224" s="186"/>
      <c r="ED224" s="189"/>
      <c r="EE224" s="186"/>
      <c r="EF224" s="189"/>
      <c r="EG224" s="188"/>
      <c r="EH224" s="187"/>
      <c r="EI224" s="187"/>
      <c r="EJ224" s="187"/>
      <c r="EK224" s="187"/>
      <c r="EL224" s="187"/>
      <c r="EM224" s="187"/>
      <c r="EN224" s="187"/>
      <c r="EO224" s="187"/>
      <c r="EP224" s="187"/>
      <c r="EQ224" s="187"/>
      <c r="ER224" s="187"/>
      <c r="ES224" s="187"/>
      <c r="ET224" s="187"/>
    </row>
    <row r="225" spans="1:150" s="190" customFormat="1">
      <c r="A225" t="s">
        <v>146</v>
      </c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s="187"/>
      <c r="AB225" s="187"/>
      <c r="AC225" s="187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64">
        <f>+AO224*$A$174</f>
        <v>11.929337669999997</v>
      </c>
      <c r="AP225" s="64">
        <f t="shared" ref="AP225:BM225" si="483">+AP224*$A$174</f>
        <v>11.770516610000001</v>
      </c>
      <c r="AQ225" s="64">
        <f t="shared" si="483"/>
        <v>9.8266846100000009</v>
      </c>
      <c r="AR225" s="64">
        <f t="shared" si="483"/>
        <v>8.9023522800000023</v>
      </c>
      <c r="AS225" s="64">
        <f t="shared" si="483"/>
        <v>8.4135428900000004</v>
      </c>
      <c r="AT225" s="64">
        <f t="shared" si="483"/>
        <v>8.2843357766234575</v>
      </c>
      <c r="AU225" s="64">
        <f t="shared" si="483"/>
        <v>5.8875220286400003</v>
      </c>
      <c r="AV225" s="64">
        <f t="shared" si="483"/>
        <v>4.9656453672000005</v>
      </c>
      <c r="AW225" s="64">
        <f t="shared" si="483"/>
        <v>4.7739116040000003</v>
      </c>
      <c r="AX225" s="64">
        <f t="shared" si="483"/>
        <v>5.0718762360000005</v>
      </c>
      <c r="AY225" s="64">
        <f t="shared" si="483"/>
        <v>4.2816222120000003</v>
      </c>
      <c r="AZ225" s="64">
        <f t="shared" si="483"/>
        <v>3.9572294126400007</v>
      </c>
      <c r="BA225" s="64">
        <f t="shared" si="483"/>
        <v>3.9572294126400007</v>
      </c>
      <c r="BB225" s="64">
        <f t="shared" si="483"/>
        <v>6.2002553424000002</v>
      </c>
      <c r="BC225" s="64">
        <f t="shared" si="483"/>
        <v>4.6793402208000003</v>
      </c>
      <c r="BD225" s="64">
        <f t="shared" si="483"/>
        <v>7.3791588864000008</v>
      </c>
      <c r="BE225" s="64">
        <f t="shared" si="483"/>
        <v>5.8038328320000003</v>
      </c>
      <c r="BF225" s="64">
        <f t="shared" si="483"/>
        <v>7.3143839664000003</v>
      </c>
      <c r="BG225" s="64">
        <f t="shared" si="483"/>
        <v>9.2291306016000014</v>
      </c>
      <c r="BH225" s="64">
        <f t="shared" si="483"/>
        <v>7.9532881510739992</v>
      </c>
      <c r="BI225" s="64">
        <f t="shared" si="483"/>
        <v>8.106132995553601</v>
      </c>
      <c r="BJ225" s="64">
        <f t="shared" si="483"/>
        <v>9.6392504165831987</v>
      </c>
      <c r="BK225" s="64">
        <f t="shared" si="483"/>
        <v>8.1530306853827987</v>
      </c>
      <c r="BL225" s="64">
        <f t="shared" si="483"/>
        <v>8.5639711986024007</v>
      </c>
      <c r="BM225" s="64">
        <f t="shared" si="483"/>
        <v>9.4693548699120011</v>
      </c>
      <c r="BN225" s="103">
        <f t="shared" si="458"/>
        <v>92.491130166708004</v>
      </c>
      <c r="BO225" s="186"/>
      <c r="BP225" s="186"/>
      <c r="BQ225" s="186"/>
      <c r="BR225" s="186"/>
      <c r="BS225" s="186"/>
      <c r="BT225" s="186"/>
      <c r="BU225" s="186"/>
      <c r="BV225" s="186"/>
      <c r="BW225" s="186"/>
      <c r="BX225" s="186"/>
      <c r="BY225" s="186"/>
      <c r="BZ225" s="186"/>
      <c r="CA225" s="103">
        <f t="shared" si="459"/>
        <v>0</v>
      </c>
      <c r="CB225" s="186"/>
      <c r="CC225" s="186"/>
      <c r="CD225" s="186"/>
      <c r="CE225" s="186"/>
      <c r="CF225" s="186"/>
      <c r="CG225" s="186"/>
      <c r="CH225" s="186"/>
      <c r="CI225" s="186"/>
      <c r="CJ225" s="186"/>
      <c r="CK225" s="186"/>
      <c r="CL225" s="186"/>
      <c r="CM225" s="186"/>
      <c r="CN225" s="103">
        <f t="shared" si="460"/>
        <v>0</v>
      </c>
      <c r="CO225" s="186"/>
      <c r="CP225" s="186"/>
      <c r="CQ225" s="186"/>
      <c r="CR225" s="186"/>
      <c r="CS225" s="186"/>
      <c r="CT225" s="186"/>
      <c r="CU225" s="186"/>
      <c r="CV225" s="186"/>
      <c r="CW225" s="186"/>
      <c r="CX225" s="186"/>
      <c r="CY225" s="186"/>
      <c r="CZ225" s="186"/>
      <c r="DA225" s="103">
        <f t="shared" si="461"/>
        <v>0</v>
      </c>
      <c r="DB225" s="186"/>
      <c r="DC225" s="186"/>
      <c r="DD225" s="186"/>
      <c r="DE225" s="186"/>
      <c r="DF225" s="186"/>
      <c r="DG225" s="186"/>
      <c r="DH225" s="186"/>
      <c r="DI225" s="186"/>
      <c r="DJ225" s="186"/>
      <c r="DK225" s="186"/>
      <c r="DL225" s="186"/>
      <c r="DM225" s="186"/>
      <c r="DN225" s="103">
        <f t="shared" si="462"/>
        <v>0</v>
      </c>
      <c r="DO225" s="187"/>
      <c r="DP225" s="187"/>
      <c r="DQ225" s="187"/>
      <c r="DR225" s="188"/>
      <c r="DS225" s="187"/>
      <c r="DT225" s="187"/>
      <c r="DU225" s="166">
        <f t="shared" si="463"/>
        <v>88.064576697103462</v>
      </c>
      <c r="DV225" s="191"/>
      <c r="DW225" s="166">
        <f t="shared" si="464"/>
        <v>92.491130166708004</v>
      </c>
      <c r="DX225" s="192"/>
      <c r="DY225" s="186"/>
      <c r="DZ225" s="189"/>
      <c r="EA225" s="186"/>
      <c r="EB225" s="189"/>
      <c r="EC225" s="186"/>
      <c r="ED225" s="189"/>
      <c r="EE225" s="186"/>
      <c r="EF225" s="189"/>
      <c r="EG225" s="188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</row>
    <row r="226" spans="1:150" s="190" customFormat="1">
      <c r="A226" s="198"/>
      <c r="B226" s="198"/>
      <c r="C226" s="198"/>
      <c r="D226" s="198"/>
      <c r="E226" s="198"/>
      <c r="F226" s="198"/>
      <c r="G226" s="198"/>
      <c r="H226" s="198"/>
      <c r="I226" s="198"/>
      <c r="J226" s="198"/>
      <c r="K226" s="198"/>
      <c r="L226" s="198"/>
      <c r="M226" s="198"/>
      <c r="N226" s="198"/>
      <c r="O226" s="198"/>
      <c r="P226" s="198"/>
      <c r="Q226" s="198"/>
      <c r="R226" s="198"/>
      <c r="S226" s="198"/>
      <c r="T226" s="198"/>
      <c r="U226" s="198"/>
      <c r="V226" s="198"/>
      <c r="W226" s="198"/>
      <c r="X226" s="198"/>
      <c r="Y226" s="198"/>
      <c r="Z226" s="198"/>
      <c r="AA226" s="187"/>
      <c r="AB226" s="187"/>
      <c r="AC226" s="187"/>
      <c r="AD226" s="187"/>
      <c r="AE226" s="187"/>
      <c r="AF226" s="187"/>
      <c r="AG226" s="187"/>
      <c r="AH226" s="187"/>
      <c r="AI226" s="187"/>
      <c r="AJ226" s="187"/>
      <c r="AK226" s="187"/>
      <c r="AL226" s="187"/>
      <c r="AM226" s="187"/>
      <c r="AN226" s="187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200">
        <f>+BN225/BN222-1</f>
        <v>0.10054021765939058</v>
      </c>
      <c r="BO226" s="186"/>
      <c r="BP226" s="186"/>
      <c r="BQ226" s="186"/>
      <c r="BR226" s="186"/>
      <c r="BS226" s="186"/>
      <c r="BT226" s="186"/>
      <c r="BU226" s="186"/>
      <c r="BV226" s="186"/>
      <c r="BW226" s="186"/>
      <c r="BX226" s="186"/>
      <c r="BY226" s="186"/>
      <c r="BZ226" s="186"/>
      <c r="CA226" s="200" t="e">
        <f>+CA225/CA222-1</f>
        <v>#DIV/0!</v>
      </c>
      <c r="CB226" s="186"/>
      <c r="CC226" s="186"/>
      <c r="CD226" s="186"/>
      <c r="CE226" s="186"/>
      <c r="CF226" s="186"/>
      <c r="CG226" s="186"/>
      <c r="CH226" s="186"/>
      <c r="CI226" s="186"/>
      <c r="CJ226" s="186"/>
      <c r="CK226" s="186"/>
      <c r="CL226" s="186"/>
      <c r="CM226" s="186"/>
      <c r="CN226" s="200" t="e">
        <f>+CN225/CN222-1</f>
        <v>#DIV/0!</v>
      </c>
      <c r="CO226" s="186"/>
      <c r="CP226" s="186"/>
      <c r="CQ226" s="186"/>
      <c r="CR226" s="186"/>
      <c r="CS226" s="186"/>
      <c r="CT226" s="186"/>
      <c r="CU226" s="186"/>
      <c r="CV226" s="186"/>
      <c r="CW226" s="186"/>
      <c r="CX226" s="186"/>
      <c r="CY226" s="186"/>
      <c r="CZ226" s="186"/>
      <c r="DA226" s="200" t="e">
        <f>+DA225/DA222-1</f>
        <v>#DIV/0!</v>
      </c>
      <c r="DB226" s="186"/>
      <c r="DC226" s="186"/>
      <c r="DD226" s="186"/>
      <c r="DE226" s="186"/>
      <c r="DF226" s="186"/>
      <c r="DG226" s="186"/>
      <c r="DH226" s="186"/>
      <c r="DI226" s="186"/>
      <c r="DJ226" s="186"/>
      <c r="DK226" s="186"/>
      <c r="DL226" s="186"/>
      <c r="DM226" s="186"/>
      <c r="DN226" s="200" t="e">
        <f>+DN225/DN222-1</f>
        <v>#DIV/0!</v>
      </c>
      <c r="DO226" s="187"/>
      <c r="DP226" s="187"/>
      <c r="DQ226" s="187"/>
      <c r="DR226" s="188"/>
      <c r="DS226" s="187"/>
      <c r="DT226" s="187"/>
      <c r="DU226" s="199"/>
      <c r="DV226" s="191"/>
      <c r="DW226" s="199"/>
      <c r="DX226" s="192"/>
      <c r="DY226" s="186"/>
      <c r="DZ226" s="189"/>
      <c r="EA226" s="186"/>
      <c r="EB226" s="189"/>
      <c r="EC226" s="186"/>
      <c r="ED226" s="189"/>
      <c r="EE226" s="186"/>
      <c r="EF226" s="189"/>
      <c r="EG226" s="188"/>
      <c r="EH226" s="187"/>
      <c r="EI226" s="187"/>
      <c r="EJ226" s="187"/>
      <c r="EK226" s="187"/>
      <c r="EL226" s="187"/>
      <c r="EM226" s="187"/>
      <c r="EN226" s="187"/>
      <c r="EO226" s="187"/>
      <c r="EP226" s="187"/>
      <c r="EQ226" s="187"/>
      <c r="ER226" s="187"/>
      <c r="ES226" s="187"/>
      <c r="ET226" s="187"/>
    </row>
    <row r="227" spans="1:150"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DU227" s="96"/>
      <c r="DV227" s="96"/>
    </row>
    <row r="228" spans="1:150">
      <c r="A228" t="s">
        <v>149</v>
      </c>
      <c r="AA228" s="96"/>
      <c r="AB228" s="96">
        <f t="shared" ref="AB228:BM230" si="484">+AB177+AB180</f>
        <v>952</v>
      </c>
      <c r="AC228" s="96">
        <f t="shared" si="484"/>
        <v>1236</v>
      </c>
      <c r="AD228" s="96">
        <f t="shared" si="484"/>
        <v>1658</v>
      </c>
      <c r="AE228" s="96">
        <f t="shared" si="484"/>
        <v>1534</v>
      </c>
      <c r="AF228" s="96">
        <f t="shared" si="484"/>
        <v>1601</v>
      </c>
      <c r="AG228" s="96">
        <f t="shared" si="484"/>
        <v>1234</v>
      </c>
      <c r="AH228" s="96">
        <f t="shared" si="484"/>
        <v>1227</v>
      </c>
      <c r="AI228" s="96">
        <f t="shared" si="484"/>
        <v>1519</v>
      </c>
      <c r="AJ228" s="96">
        <f t="shared" si="484"/>
        <v>1267</v>
      </c>
      <c r="AK228" s="96">
        <f t="shared" si="484"/>
        <v>1282</v>
      </c>
      <c r="AL228" s="96">
        <f t="shared" si="484"/>
        <v>915</v>
      </c>
      <c r="AM228" s="96">
        <f t="shared" si="484"/>
        <v>1365</v>
      </c>
      <c r="AN228" s="96"/>
      <c r="AO228" s="201">
        <f t="shared" si="484"/>
        <v>876</v>
      </c>
      <c r="AP228" s="201">
        <f t="shared" si="484"/>
        <v>738</v>
      </c>
      <c r="AQ228" s="201">
        <f t="shared" si="484"/>
        <v>991</v>
      </c>
      <c r="AR228" s="201">
        <f t="shared" si="484"/>
        <v>793</v>
      </c>
      <c r="AS228" s="201">
        <f t="shared" si="484"/>
        <v>1155</v>
      </c>
      <c r="AT228" s="201">
        <f t="shared" si="484"/>
        <v>1456</v>
      </c>
      <c r="AU228" s="201">
        <f t="shared" si="484"/>
        <v>1365</v>
      </c>
      <c r="AV228" s="201">
        <f t="shared" si="484"/>
        <v>1706</v>
      </c>
      <c r="AW228" s="201">
        <f t="shared" si="484"/>
        <v>1340</v>
      </c>
      <c r="AX228" s="96">
        <f t="shared" si="484"/>
        <v>1295</v>
      </c>
      <c r="AY228" s="96">
        <f t="shared" si="484"/>
        <v>1357</v>
      </c>
      <c r="AZ228" s="96">
        <f t="shared" si="484"/>
        <v>1224</v>
      </c>
      <c r="BA228" s="96">
        <f t="shared" si="484"/>
        <v>14296</v>
      </c>
      <c r="BB228" s="96">
        <f t="shared" si="484"/>
        <v>1252</v>
      </c>
      <c r="BC228" s="96">
        <f t="shared" si="484"/>
        <v>897</v>
      </c>
      <c r="BD228" s="96">
        <f t="shared" si="484"/>
        <v>1033</v>
      </c>
      <c r="BE228" s="96">
        <f t="shared" si="484"/>
        <v>1262</v>
      </c>
      <c r="BF228" s="96">
        <f t="shared" si="484"/>
        <v>1373</v>
      </c>
      <c r="BG228" s="96">
        <f t="shared" si="484"/>
        <v>1562</v>
      </c>
      <c r="BH228" s="96">
        <f t="shared" si="484"/>
        <v>1491.1999999999998</v>
      </c>
      <c r="BI228" s="96">
        <f t="shared" si="484"/>
        <v>1491.1999999999998</v>
      </c>
      <c r="BJ228" s="96">
        <f t="shared" si="484"/>
        <v>1491.1999999999998</v>
      </c>
      <c r="BK228" s="96">
        <f t="shared" si="484"/>
        <v>1491.1999999999998</v>
      </c>
      <c r="BL228" s="96">
        <f t="shared" si="484"/>
        <v>1491.1999999999998</v>
      </c>
      <c r="BM228" s="96">
        <f t="shared" si="484"/>
        <v>1491.1999999999998</v>
      </c>
      <c r="BN228" s="96">
        <f>SUM(BB228:BM228)</f>
        <v>16326.200000000004</v>
      </c>
      <c r="BO228" s="96">
        <f t="shared" ref="BO228:BZ230" si="485">+BO177+BO180</f>
        <v>1391.1999999999998</v>
      </c>
      <c r="BP228" s="96">
        <f t="shared" si="485"/>
        <v>1391.1999999999998</v>
      </c>
      <c r="BQ228" s="96">
        <f t="shared" si="485"/>
        <v>1391.1999999999998</v>
      </c>
      <c r="BR228" s="96">
        <f t="shared" si="485"/>
        <v>1391.1999999999998</v>
      </c>
      <c r="BS228" s="96">
        <f t="shared" si="485"/>
        <v>1391.1999999999998</v>
      </c>
      <c r="BT228" s="96">
        <f t="shared" si="485"/>
        <v>1391.1999999999998</v>
      </c>
      <c r="BU228" s="96">
        <f t="shared" si="485"/>
        <v>1496.8</v>
      </c>
      <c r="BV228" s="96">
        <f t="shared" si="485"/>
        <v>1496.8</v>
      </c>
      <c r="BW228" s="96">
        <f t="shared" si="485"/>
        <v>1496.8</v>
      </c>
      <c r="BX228" s="96">
        <f t="shared" si="485"/>
        <v>1496.8</v>
      </c>
      <c r="BY228" s="96">
        <f t="shared" si="485"/>
        <v>1496.8</v>
      </c>
      <c r="BZ228" s="96">
        <f t="shared" si="485"/>
        <v>1496.8</v>
      </c>
      <c r="CA228" s="96">
        <f t="shared" ref="CA228:CA235" si="486">SUM(BO228:BZ228)</f>
        <v>17327.999999999996</v>
      </c>
      <c r="CB228" s="96">
        <f t="shared" ref="CB228:CM230" si="487">+CB177+CB180</f>
        <v>1572.8</v>
      </c>
      <c r="CC228" s="96">
        <f t="shared" si="487"/>
        <v>1472.8</v>
      </c>
      <c r="CD228" s="96">
        <f t="shared" si="487"/>
        <v>1572.8</v>
      </c>
      <c r="CE228" s="96">
        <f t="shared" si="487"/>
        <v>1422.8</v>
      </c>
      <c r="CF228" s="96">
        <f t="shared" si="487"/>
        <v>1678.3999999999999</v>
      </c>
      <c r="CG228" s="96">
        <f t="shared" si="487"/>
        <v>1578.3999999999999</v>
      </c>
      <c r="CH228" s="96">
        <f t="shared" si="487"/>
        <v>1578.3999999999999</v>
      </c>
      <c r="CI228" s="96">
        <f t="shared" si="487"/>
        <v>1528.3999999999999</v>
      </c>
      <c r="CJ228" s="96">
        <f t="shared" si="487"/>
        <v>1528.3999999999999</v>
      </c>
      <c r="CK228" s="96">
        <f t="shared" si="487"/>
        <v>1528.3999999999999</v>
      </c>
      <c r="CL228" s="96">
        <f t="shared" si="487"/>
        <v>1528.3999999999999</v>
      </c>
      <c r="CM228" s="96">
        <f t="shared" si="487"/>
        <v>1528.3999999999999</v>
      </c>
      <c r="CN228" s="96">
        <f t="shared" ref="CN228:CN235" si="488">SUM(CB228:CM228)</f>
        <v>18518.400000000001</v>
      </c>
      <c r="CO228" s="96">
        <f t="shared" ref="CO228:CZ230" si="489">+CO177+CO180</f>
        <v>1267.1999999999998</v>
      </c>
      <c r="CP228" s="96">
        <f t="shared" si="489"/>
        <v>1267.1999999999998</v>
      </c>
      <c r="CQ228" s="96">
        <f t="shared" si="489"/>
        <v>1267.1999999999998</v>
      </c>
      <c r="CR228" s="96">
        <f t="shared" si="489"/>
        <v>633.59999999999991</v>
      </c>
      <c r="CS228" s="96">
        <f t="shared" si="489"/>
        <v>633.59999999999991</v>
      </c>
      <c r="CT228" s="96">
        <f t="shared" si="489"/>
        <v>633.59999999999991</v>
      </c>
      <c r="CU228" s="96">
        <f t="shared" si="489"/>
        <v>316.79999999999995</v>
      </c>
      <c r="CV228" s="96">
        <f t="shared" si="489"/>
        <v>316.79999999999995</v>
      </c>
      <c r="CW228" s="96">
        <f t="shared" si="489"/>
        <v>316.79999999999995</v>
      </c>
      <c r="CX228" s="96">
        <f t="shared" si="489"/>
        <v>316.79999999999995</v>
      </c>
      <c r="CY228" s="96">
        <f t="shared" si="489"/>
        <v>316.79999999999995</v>
      </c>
      <c r="CZ228" s="96">
        <f t="shared" si="489"/>
        <v>316.79999999999995</v>
      </c>
      <c r="DA228" s="96">
        <f t="shared" ref="DA228:DA235" si="490">SUM(CO228:CZ228)</f>
        <v>7603.2000000000007</v>
      </c>
      <c r="DB228" s="96">
        <f t="shared" ref="DB228:DM230" si="491">+DB177+DB180</f>
        <v>105.6</v>
      </c>
      <c r="DC228" s="96">
        <f t="shared" si="491"/>
        <v>105.6</v>
      </c>
      <c r="DD228" s="96">
        <f t="shared" si="491"/>
        <v>105.6</v>
      </c>
      <c r="DE228" s="96">
        <f t="shared" si="491"/>
        <v>105.6</v>
      </c>
      <c r="DF228" s="96">
        <f t="shared" si="491"/>
        <v>105.6</v>
      </c>
      <c r="DG228" s="96">
        <f t="shared" si="491"/>
        <v>105.6</v>
      </c>
      <c r="DH228" s="96">
        <f t="shared" si="491"/>
        <v>0</v>
      </c>
      <c r="DI228" s="96">
        <f t="shared" si="491"/>
        <v>0</v>
      </c>
      <c r="DJ228" s="96">
        <f t="shared" si="491"/>
        <v>0</v>
      </c>
      <c r="DK228" s="96">
        <f t="shared" si="491"/>
        <v>0</v>
      </c>
      <c r="DL228" s="96">
        <f t="shared" si="491"/>
        <v>0</v>
      </c>
      <c r="DM228" s="96">
        <f t="shared" si="491"/>
        <v>0</v>
      </c>
      <c r="DN228" s="96">
        <f t="shared" ref="DN228:DN235" si="492">SUM(DB228:DM228)</f>
        <v>633.6</v>
      </c>
      <c r="DR228" s="202"/>
      <c r="DS228" s="104">
        <f t="shared" ref="DS228:DS236" si="493">SUM(AB228:AM228)</f>
        <v>15790</v>
      </c>
      <c r="DT228" s="104"/>
      <c r="DU228" s="104">
        <f t="shared" ref="DU228:DU236" si="494">SUM(AO228:AZ228)</f>
        <v>14296</v>
      </c>
      <c r="DV228" s="203">
        <f t="shared" ref="DV228:DV236" si="495">IFERROR(DU228/DS228*100,0)</f>
        <v>90.538315389487011</v>
      </c>
      <c r="DW228" s="104">
        <f t="shared" ref="DW228:DW236" si="496">SUM(BB228:BM228)</f>
        <v>16326.200000000004</v>
      </c>
      <c r="DX228" s="203">
        <f t="shared" ref="DX228:DX236" si="497">IFERROR(DW228/DU228*100,0)</f>
        <v>114.20117515388924</v>
      </c>
      <c r="DY228" s="105">
        <f t="shared" ref="DY228:DY236" si="498">SUM(BO228:BZ228)</f>
        <v>17327.999999999996</v>
      </c>
      <c r="DZ228" s="204">
        <f t="shared" ref="DZ228:DZ236" si="499">IFERROR(DY228/DW228*100,0)</f>
        <v>106.1361492570224</v>
      </c>
      <c r="EA228" s="105">
        <f t="shared" ref="EA228:EA236" si="500">SUM(CB228:CM228)</f>
        <v>18518.400000000001</v>
      </c>
      <c r="EB228" s="204">
        <f t="shared" ref="EB228:EB236" si="501">IFERROR(EA228/DY228*100,0)</f>
        <v>106.86980609418286</v>
      </c>
      <c r="EC228" s="105">
        <f t="shared" ref="EC228:EC236" si="502">SUM(CD228:CP228)</f>
        <v>36525.599999999991</v>
      </c>
      <c r="ED228" s="204">
        <f t="shared" ref="ED228:ED236" si="503">IFERROR(EC228/EA228*100,0)</f>
        <v>197.23950233281485</v>
      </c>
      <c r="EE228" s="105">
        <f t="shared" ref="EE228:EE236" si="504">SUM(CF228:CR228)</f>
        <v>35430.799999999996</v>
      </c>
      <c r="EF228" s="204">
        <f t="shared" ref="EF228:EF236" si="505">IFERROR(EE228/EC228*100,0)</f>
        <v>97.002650196026906</v>
      </c>
      <c r="EG228" s="202"/>
    </row>
    <row r="229" spans="1:150">
      <c r="A229" t="s">
        <v>150</v>
      </c>
      <c r="AA229" s="96"/>
      <c r="AB229" s="96">
        <f t="shared" si="484"/>
        <v>1372</v>
      </c>
      <c r="AC229" s="96">
        <f t="shared" si="484"/>
        <v>989</v>
      </c>
      <c r="AD229" s="96">
        <f t="shared" si="484"/>
        <v>1129</v>
      </c>
      <c r="AE229" s="96">
        <f t="shared" si="484"/>
        <v>2304</v>
      </c>
      <c r="AF229" s="96">
        <f t="shared" si="484"/>
        <v>1650</v>
      </c>
      <c r="AG229" s="96">
        <f t="shared" si="484"/>
        <v>1113</v>
      </c>
      <c r="AH229" s="96">
        <f t="shared" si="484"/>
        <v>1778</v>
      </c>
      <c r="AI229" s="96">
        <f t="shared" si="484"/>
        <v>822</v>
      </c>
      <c r="AJ229" s="96">
        <f t="shared" si="484"/>
        <v>561</v>
      </c>
      <c r="AK229" s="96">
        <f t="shared" si="484"/>
        <v>425</v>
      </c>
      <c r="AL229" s="96">
        <f t="shared" si="484"/>
        <v>974</v>
      </c>
      <c r="AM229" s="96">
        <f t="shared" si="484"/>
        <v>270</v>
      </c>
      <c r="AN229" s="96"/>
      <c r="AO229" s="201">
        <f t="shared" si="484"/>
        <v>1200</v>
      </c>
      <c r="AP229" s="201">
        <f t="shared" si="484"/>
        <v>2217</v>
      </c>
      <c r="AQ229" s="201">
        <f t="shared" si="484"/>
        <v>2443</v>
      </c>
      <c r="AR229" s="201">
        <f t="shared" si="484"/>
        <v>2107</v>
      </c>
      <c r="AS229" s="201">
        <f t="shared" si="484"/>
        <v>1458</v>
      </c>
      <c r="AT229" s="201">
        <f t="shared" si="484"/>
        <v>572</v>
      </c>
      <c r="AU229" s="201">
        <f t="shared" si="484"/>
        <v>322</v>
      </c>
      <c r="AV229" s="201">
        <f t="shared" si="484"/>
        <v>540</v>
      </c>
      <c r="AW229" s="201">
        <f t="shared" si="484"/>
        <v>688</v>
      </c>
      <c r="AX229" s="96">
        <f t="shared" si="484"/>
        <v>994</v>
      </c>
      <c r="AY229" s="96">
        <f t="shared" si="484"/>
        <v>512</v>
      </c>
      <c r="AZ229" s="96">
        <f t="shared" si="484"/>
        <v>789</v>
      </c>
      <c r="BA229" s="96">
        <f t="shared" si="484"/>
        <v>13842</v>
      </c>
      <c r="BB229" s="96">
        <f t="shared" si="484"/>
        <v>829</v>
      </c>
      <c r="BC229" s="96">
        <f t="shared" si="484"/>
        <v>421</v>
      </c>
      <c r="BD229" s="96">
        <f t="shared" si="484"/>
        <v>659</v>
      </c>
      <c r="BE229" s="96">
        <f t="shared" si="484"/>
        <v>471</v>
      </c>
      <c r="BF229" s="96">
        <f t="shared" si="484"/>
        <v>490</v>
      </c>
      <c r="BG229" s="96">
        <f t="shared" si="484"/>
        <v>787</v>
      </c>
      <c r="BH229" s="96">
        <f t="shared" si="484"/>
        <v>643.16000000000008</v>
      </c>
      <c r="BI229" s="96">
        <f t="shared" si="484"/>
        <v>643.16000000000008</v>
      </c>
      <c r="BJ229" s="96">
        <f t="shared" si="484"/>
        <v>972.36000000000013</v>
      </c>
      <c r="BK229" s="96">
        <f t="shared" si="484"/>
        <v>655.76</v>
      </c>
      <c r="BL229" s="96">
        <f t="shared" si="484"/>
        <v>643.16000000000008</v>
      </c>
      <c r="BM229" s="96">
        <f t="shared" si="484"/>
        <v>972.36000000000013</v>
      </c>
      <c r="BN229" s="96">
        <f t="shared" ref="BN229:BN234" si="506">SUM(BB229:BM229)</f>
        <v>8186.9600000000009</v>
      </c>
      <c r="BO229" s="96">
        <f t="shared" si="485"/>
        <v>445.04999999999995</v>
      </c>
      <c r="BP229" s="96">
        <f t="shared" si="485"/>
        <v>635.59999999999991</v>
      </c>
      <c r="BQ229" s="96">
        <f t="shared" si="485"/>
        <v>1065.5999999999999</v>
      </c>
      <c r="BR229" s="96">
        <f t="shared" si="485"/>
        <v>1265.5999999999999</v>
      </c>
      <c r="BS229" s="96">
        <f t="shared" si="485"/>
        <v>549</v>
      </c>
      <c r="BT229" s="96">
        <f t="shared" si="485"/>
        <v>549</v>
      </c>
      <c r="BU229" s="96">
        <f t="shared" si="485"/>
        <v>630.9</v>
      </c>
      <c r="BV229" s="96">
        <f t="shared" si="485"/>
        <v>1290.8000000000002</v>
      </c>
      <c r="BW229" s="96">
        <f t="shared" si="485"/>
        <v>1090.8000000000002</v>
      </c>
      <c r="BX229" s="96">
        <f t="shared" si="485"/>
        <v>673.4</v>
      </c>
      <c r="BY229" s="96">
        <f t="shared" si="485"/>
        <v>574.20000000000005</v>
      </c>
      <c r="BZ229" s="96">
        <f t="shared" si="485"/>
        <v>660.8</v>
      </c>
      <c r="CA229" s="96">
        <f t="shared" si="486"/>
        <v>9430.75</v>
      </c>
      <c r="CB229" s="96">
        <f t="shared" si="487"/>
        <v>460.8</v>
      </c>
      <c r="CC229" s="96">
        <f t="shared" si="487"/>
        <v>660.8</v>
      </c>
      <c r="CD229" s="96">
        <f t="shared" si="487"/>
        <v>1090.8000000000002</v>
      </c>
      <c r="CE229" s="96">
        <f t="shared" si="487"/>
        <v>1090.8000000000002</v>
      </c>
      <c r="CF229" s="96">
        <f t="shared" si="487"/>
        <v>473.4</v>
      </c>
      <c r="CG229" s="96">
        <f t="shared" si="487"/>
        <v>460.8</v>
      </c>
      <c r="CH229" s="96">
        <f t="shared" si="487"/>
        <v>660.8</v>
      </c>
      <c r="CI229" s="96">
        <f t="shared" si="487"/>
        <v>1090.8000000000002</v>
      </c>
      <c r="CJ229" s="96">
        <f t="shared" si="487"/>
        <v>1090.8000000000002</v>
      </c>
      <c r="CK229" s="96">
        <f t="shared" si="487"/>
        <v>673.4</v>
      </c>
      <c r="CL229" s="96">
        <f t="shared" si="487"/>
        <v>460.8</v>
      </c>
      <c r="CM229" s="96">
        <f t="shared" si="487"/>
        <v>660.8</v>
      </c>
      <c r="CN229" s="96">
        <f t="shared" si="488"/>
        <v>8874.7999999999993</v>
      </c>
      <c r="CO229" s="96">
        <f t="shared" si="489"/>
        <v>460.8</v>
      </c>
      <c r="CP229" s="96">
        <f t="shared" si="489"/>
        <v>660.8</v>
      </c>
      <c r="CQ229" s="96">
        <f t="shared" si="489"/>
        <v>1090.8000000000002</v>
      </c>
      <c r="CR229" s="96">
        <f t="shared" si="489"/>
        <v>867.6</v>
      </c>
      <c r="CS229" s="96">
        <f t="shared" si="489"/>
        <v>250.2</v>
      </c>
      <c r="CT229" s="96">
        <f t="shared" si="489"/>
        <v>237.6</v>
      </c>
      <c r="CU229" s="96">
        <f t="shared" si="489"/>
        <v>312</v>
      </c>
      <c r="CV229" s="96">
        <f t="shared" si="489"/>
        <v>792</v>
      </c>
      <c r="CW229" s="96">
        <f t="shared" si="489"/>
        <v>162</v>
      </c>
      <c r="CX229" s="96">
        <f t="shared" si="489"/>
        <v>174.59999999999997</v>
      </c>
      <c r="CY229" s="96">
        <f t="shared" si="489"/>
        <v>162</v>
      </c>
      <c r="CZ229" s="96">
        <f t="shared" si="489"/>
        <v>262</v>
      </c>
      <c r="DA229" s="96">
        <f t="shared" si="490"/>
        <v>5432.4</v>
      </c>
      <c r="DB229" s="96">
        <f t="shared" si="491"/>
        <v>284.39999999999998</v>
      </c>
      <c r="DC229" s="96">
        <f t="shared" si="491"/>
        <v>384.4</v>
      </c>
      <c r="DD229" s="96">
        <f t="shared" si="491"/>
        <v>889.2</v>
      </c>
      <c r="DE229" s="96">
        <f t="shared" si="491"/>
        <v>259.2</v>
      </c>
      <c r="DF229" s="96">
        <f t="shared" si="491"/>
        <v>271.79999999999995</v>
      </c>
      <c r="DG229" s="96">
        <f t="shared" si="491"/>
        <v>259.2</v>
      </c>
      <c r="DH229" s="96">
        <f t="shared" si="491"/>
        <v>262</v>
      </c>
      <c r="DI229" s="96">
        <f t="shared" si="491"/>
        <v>162</v>
      </c>
      <c r="DJ229" s="96">
        <f t="shared" si="491"/>
        <v>162</v>
      </c>
      <c r="DK229" s="96">
        <f t="shared" si="491"/>
        <v>274.59999999999997</v>
      </c>
      <c r="DL229" s="96">
        <f t="shared" si="491"/>
        <v>162</v>
      </c>
      <c r="DM229" s="96">
        <f t="shared" si="491"/>
        <v>162</v>
      </c>
      <c r="DN229" s="96">
        <f t="shared" si="492"/>
        <v>3532.7999999999997</v>
      </c>
      <c r="DR229" s="202"/>
      <c r="DS229" s="104">
        <f t="shared" si="493"/>
        <v>13387</v>
      </c>
      <c r="DT229" s="104"/>
      <c r="DU229" s="104">
        <f t="shared" si="494"/>
        <v>13842</v>
      </c>
      <c r="DV229" s="203">
        <f t="shared" si="495"/>
        <v>103.39881975050422</v>
      </c>
      <c r="DW229" s="104">
        <f t="shared" si="496"/>
        <v>8186.9600000000009</v>
      </c>
      <c r="DX229" s="203">
        <f t="shared" si="497"/>
        <v>59.14578818089872</v>
      </c>
      <c r="DY229" s="105">
        <f t="shared" si="498"/>
        <v>9430.75</v>
      </c>
      <c r="DZ229" s="204">
        <f t="shared" si="499"/>
        <v>115.19233024223887</v>
      </c>
      <c r="EA229" s="105">
        <f t="shared" si="500"/>
        <v>8874.7999999999993</v>
      </c>
      <c r="EB229" s="204">
        <f t="shared" si="501"/>
        <v>94.104922726188249</v>
      </c>
      <c r="EC229" s="105">
        <f t="shared" si="502"/>
        <v>17749.599999999999</v>
      </c>
      <c r="ED229" s="204">
        <f t="shared" si="503"/>
        <v>200</v>
      </c>
      <c r="EE229" s="105">
        <f t="shared" si="504"/>
        <v>17526.399999999998</v>
      </c>
      <c r="EF229" s="204">
        <f t="shared" si="505"/>
        <v>98.742506873394333</v>
      </c>
      <c r="EG229" s="202"/>
    </row>
    <row r="230" spans="1:150">
      <c r="A230" t="s">
        <v>88</v>
      </c>
      <c r="AA230" s="96"/>
      <c r="AB230" s="96">
        <f t="shared" si="484"/>
        <v>0</v>
      </c>
      <c r="AC230" s="96">
        <f t="shared" si="484"/>
        <v>16</v>
      </c>
      <c r="AD230" s="96">
        <f t="shared" si="484"/>
        <v>0</v>
      </c>
      <c r="AE230" s="96">
        <f t="shared" si="484"/>
        <v>0</v>
      </c>
      <c r="AF230" s="96">
        <f t="shared" si="484"/>
        <v>226</v>
      </c>
      <c r="AG230" s="96">
        <f t="shared" si="484"/>
        <v>72</v>
      </c>
      <c r="AH230" s="96">
        <f t="shared" si="484"/>
        <v>134</v>
      </c>
      <c r="AI230" s="96">
        <f t="shared" si="484"/>
        <v>0</v>
      </c>
      <c r="AJ230" s="96">
        <f t="shared" si="484"/>
        <v>198</v>
      </c>
      <c r="AK230" s="96">
        <f t="shared" si="484"/>
        <v>0</v>
      </c>
      <c r="AL230" s="96">
        <f t="shared" si="484"/>
        <v>0</v>
      </c>
      <c r="AM230" s="96">
        <f t="shared" si="484"/>
        <v>0</v>
      </c>
      <c r="AN230" s="96"/>
      <c r="AO230" s="201">
        <f t="shared" si="484"/>
        <v>1311</v>
      </c>
      <c r="AP230" s="201">
        <f t="shared" si="484"/>
        <v>92</v>
      </c>
      <c r="AQ230" s="201">
        <f t="shared" si="484"/>
        <v>0</v>
      </c>
      <c r="AR230" s="201">
        <f t="shared" si="484"/>
        <v>12</v>
      </c>
      <c r="AS230" s="201">
        <f t="shared" si="484"/>
        <v>223</v>
      </c>
      <c r="AT230" s="201">
        <f t="shared" si="484"/>
        <v>16</v>
      </c>
      <c r="AU230" s="201">
        <f t="shared" si="484"/>
        <v>84</v>
      </c>
      <c r="AV230" s="201">
        <f t="shared" si="484"/>
        <v>0</v>
      </c>
      <c r="AW230" s="201">
        <f t="shared" si="484"/>
        <v>232</v>
      </c>
      <c r="AX230" s="96">
        <f t="shared" si="484"/>
        <v>16</v>
      </c>
      <c r="AY230" s="96">
        <f t="shared" si="484"/>
        <v>60</v>
      </c>
      <c r="AZ230" s="96">
        <f t="shared" si="484"/>
        <v>74</v>
      </c>
      <c r="BA230" s="96">
        <f t="shared" si="484"/>
        <v>2120</v>
      </c>
      <c r="BB230" s="96">
        <f t="shared" si="484"/>
        <v>0</v>
      </c>
      <c r="BC230" s="96">
        <f t="shared" si="484"/>
        <v>0</v>
      </c>
      <c r="BD230" s="96">
        <f t="shared" si="484"/>
        <v>630</v>
      </c>
      <c r="BE230" s="96">
        <f t="shared" si="484"/>
        <v>0</v>
      </c>
      <c r="BF230" s="96">
        <f t="shared" si="484"/>
        <v>383</v>
      </c>
      <c r="BG230" s="96">
        <f t="shared" si="484"/>
        <v>121</v>
      </c>
      <c r="BH230" s="96">
        <f t="shared" si="484"/>
        <v>21.6</v>
      </c>
      <c r="BI230" s="96">
        <f t="shared" si="484"/>
        <v>21.6</v>
      </c>
      <c r="BJ230" s="96">
        <f t="shared" si="484"/>
        <v>32.4</v>
      </c>
      <c r="BK230" s="96">
        <f t="shared" si="484"/>
        <v>21.6</v>
      </c>
      <c r="BL230" s="96">
        <f t="shared" si="484"/>
        <v>32.4</v>
      </c>
      <c r="BM230" s="96">
        <f t="shared" si="484"/>
        <v>21.6</v>
      </c>
      <c r="BN230" s="96">
        <f t="shared" si="506"/>
        <v>1285.1999999999998</v>
      </c>
      <c r="BO230" s="96">
        <f t="shared" si="485"/>
        <v>59.4</v>
      </c>
      <c r="BP230" s="96">
        <f t="shared" si="485"/>
        <v>21.6</v>
      </c>
      <c r="BQ230" s="96">
        <f t="shared" si="485"/>
        <v>59.4</v>
      </c>
      <c r="BR230" s="96">
        <f t="shared" si="485"/>
        <v>625.6</v>
      </c>
      <c r="BS230" s="96">
        <f t="shared" si="485"/>
        <v>21.6</v>
      </c>
      <c r="BT230" s="96">
        <f t="shared" si="485"/>
        <v>21.6</v>
      </c>
      <c r="BU230" s="96">
        <f t="shared" si="485"/>
        <v>571.6</v>
      </c>
      <c r="BV230" s="96">
        <f t="shared" si="485"/>
        <v>21.6</v>
      </c>
      <c r="BW230" s="96">
        <f t="shared" si="485"/>
        <v>59.4</v>
      </c>
      <c r="BX230" s="96">
        <f t="shared" si="485"/>
        <v>571.6</v>
      </c>
      <c r="BY230" s="96">
        <f t="shared" si="485"/>
        <v>59.4</v>
      </c>
      <c r="BZ230" s="96">
        <f t="shared" si="485"/>
        <v>21.6</v>
      </c>
      <c r="CA230" s="96">
        <f t="shared" si="486"/>
        <v>2114.4</v>
      </c>
      <c r="CB230" s="96">
        <f t="shared" si="487"/>
        <v>59.4</v>
      </c>
      <c r="CC230" s="96">
        <f t="shared" si="487"/>
        <v>21.6</v>
      </c>
      <c r="CD230" s="96">
        <f t="shared" si="487"/>
        <v>59.4</v>
      </c>
      <c r="CE230" s="96">
        <f t="shared" si="487"/>
        <v>75.599999999999994</v>
      </c>
      <c r="CF230" s="96">
        <f t="shared" si="487"/>
        <v>21.6</v>
      </c>
      <c r="CG230" s="96">
        <f t="shared" si="487"/>
        <v>21.6</v>
      </c>
      <c r="CH230" s="96">
        <f t="shared" si="487"/>
        <v>21.6</v>
      </c>
      <c r="CI230" s="96">
        <f t="shared" si="487"/>
        <v>21.6</v>
      </c>
      <c r="CJ230" s="96">
        <f t="shared" si="487"/>
        <v>59.4</v>
      </c>
      <c r="CK230" s="96">
        <f t="shared" si="487"/>
        <v>21.6</v>
      </c>
      <c r="CL230" s="96">
        <f t="shared" si="487"/>
        <v>59.4</v>
      </c>
      <c r="CM230" s="96">
        <f t="shared" si="487"/>
        <v>21.6</v>
      </c>
      <c r="CN230" s="96">
        <f t="shared" si="488"/>
        <v>464.40000000000003</v>
      </c>
      <c r="CO230" s="96">
        <f t="shared" si="489"/>
        <v>59.4</v>
      </c>
      <c r="CP230" s="96">
        <f t="shared" si="489"/>
        <v>21.6</v>
      </c>
      <c r="CQ230" s="96">
        <f t="shared" si="489"/>
        <v>59.4</v>
      </c>
      <c r="CR230" s="96">
        <f t="shared" si="489"/>
        <v>75.599999999999994</v>
      </c>
      <c r="CS230" s="96">
        <f t="shared" si="489"/>
        <v>21.6</v>
      </c>
      <c r="CT230" s="96">
        <f t="shared" si="489"/>
        <v>21.6</v>
      </c>
      <c r="CU230" s="96">
        <f t="shared" si="489"/>
        <v>21.6</v>
      </c>
      <c r="CV230" s="96">
        <f t="shared" si="489"/>
        <v>21.6</v>
      </c>
      <c r="CW230" s="96">
        <f t="shared" si="489"/>
        <v>59.4</v>
      </c>
      <c r="CX230" s="96">
        <f t="shared" si="489"/>
        <v>21.6</v>
      </c>
      <c r="CY230" s="96">
        <f t="shared" si="489"/>
        <v>59.4</v>
      </c>
      <c r="CZ230" s="96">
        <f t="shared" si="489"/>
        <v>21.6</v>
      </c>
      <c r="DA230" s="96">
        <f t="shared" si="490"/>
        <v>464.40000000000003</v>
      </c>
      <c r="DB230" s="96">
        <f t="shared" si="491"/>
        <v>59.4</v>
      </c>
      <c r="DC230" s="96">
        <f t="shared" si="491"/>
        <v>21.6</v>
      </c>
      <c r="DD230" s="96">
        <f t="shared" si="491"/>
        <v>59.4</v>
      </c>
      <c r="DE230" s="96">
        <f t="shared" si="491"/>
        <v>75.599999999999994</v>
      </c>
      <c r="DF230" s="96">
        <f t="shared" si="491"/>
        <v>21.6</v>
      </c>
      <c r="DG230" s="96">
        <f t="shared" si="491"/>
        <v>21.6</v>
      </c>
      <c r="DH230" s="96">
        <f t="shared" si="491"/>
        <v>21.6</v>
      </c>
      <c r="DI230" s="96">
        <f t="shared" si="491"/>
        <v>21.6</v>
      </c>
      <c r="DJ230" s="96">
        <f t="shared" si="491"/>
        <v>59.4</v>
      </c>
      <c r="DK230" s="96">
        <f t="shared" si="491"/>
        <v>21.6</v>
      </c>
      <c r="DL230" s="96">
        <f t="shared" si="491"/>
        <v>59.4</v>
      </c>
      <c r="DM230" s="96">
        <f t="shared" si="491"/>
        <v>21.6</v>
      </c>
      <c r="DN230" s="96">
        <f t="shared" si="492"/>
        <v>464.40000000000003</v>
      </c>
      <c r="DR230" s="202"/>
      <c r="DS230" s="104">
        <f t="shared" si="493"/>
        <v>646</v>
      </c>
      <c r="DT230" s="104"/>
      <c r="DU230" s="104">
        <f t="shared" si="494"/>
        <v>2120</v>
      </c>
      <c r="DV230" s="203">
        <f t="shared" si="495"/>
        <v>328.17337461300309</v>
      </c>
      <c r="DW230" s="104">
        <f t="shared" si="496"/>
        <v>1285.1999999999998</v>
      </c>
      <c r="DX230" s="203">
        <f t="shared" si="497"/>
        <v>60.622641509433947</v>
      </c>
      <c r="DY230" s="105">
        <f t="shared" si="498"/>
        <v>2114.4</v>
      </c>
      <c r="DZ230" s="204">
        <f t="shared" si="499"/>
        <v>164.51914098972927</v>
      </c>
      <c r="EA230" s="105">
        <f t="shared" si="500"/>
        <v>464.40000000000003</v>
      </c>
      <c r="EB230" s="204">
        <f t="shared" si="501"/>
        <v>21.963677639046537</v>
      </c>
      <c r="EC230" s="105">
        <f t="shared" si="502"/>
        <v>928.8</v>
      </c>
      <c r="ED230" s="204">
        <f t="shared" si="503"/>
        <v>199.99999999999997</v>
      </c>
      <c r="EE230" s="105">
        <f t="shared" si="504"/>
        <v>928.80000000000007</v>
      </c>
      <c r="EF230" s="204">
        <f t="shared" si="505"/>
        <v>100.00000000000003</v>
      </c>
      <c r="EG230" s="202"/>
    </row>
    <row r="231" spans="1:150">
      <c r="A231" t="str">
        <f>+A192</f>
        <v>AHA</v>
      </c>
      <c r="AA231" s="96"/>
      <c r="AB231" s="96">
        <f t="shared" ref="AB231:BM231" si="507">+AB192</f>
        <v>493</v>
      </c>
      <c r="AC231" s="96">
        <f t="shared" si="507"/>
        <v>778</v>
      </c>
      <c r="AD231" s="96">
        <f t="shared" si="507"/>
        <v>0</v>
      </c>
      <c r="AE231" s="96">
        <f t="shared" si="507"/>
        <v>541</v>
      </c>
      <c r="AF231" s="96">
        <f t="shared" si="507"/>
        <v>745</v>
      </c>
      <c r="AG231" s="96">
        <f t="shared" si="507"/>
        <v>511</v>
      </c>
      <c r="AH231" s="96">
        <f t="shared" si="507"/>
        <v>145</v>
      </c>
      <c r="AI231" s="96">
        <f t="shared" si="507"/>
        <v>180</v>
      </c>
      <c r="AJ231" s="96">
        <f t="shared" si="507"/>
        <v>170</v>
      </c>
      <c r="AK231" s="96">
        <f t="shared" si="507"/>
        <v>137</v>
      </c>
      <c r="AL231" s="96">
        <f t="shared" si="507"/>
        <v>214</v>
      </c>
      <c r="AM231" s="96">
        <f t="shared" si="507"/>
        <v>362</v>
      </c>
      <c r="AN231" s="96"/>
      <c r="AO231" s="201">
        <f t="shared" si="507"/>
        <v>653</v>
      </c>
      <c r="AP231" s="201">
        <f t="shared" si="507"/>
        <v>1134</v>
      </c>
      <c r="AQ231" s="201">
        <f t="shared" si="507"/>
        <v>175</v>
      </c>
      <c r="AR231" s="201">
        <f t="shared" si="507"/>
        <v>163</v>
      </c>
      <c r="AS231" s="201">
        <f t="shared" si="507"/>
        <v>350</v>
      </c>
      <c r="AT231" s="201">
        <f t="shared" si="507"/>
        <v>170</v>
      </c>
      <c r="AU231" s="201">
        <f t="shared" si="507"/>
        <v>580</v>
      </c>
      <c r="AV231" s="201">
        <f t="shared" si="507"/>
        <v>798</v>
      </c>
      <c r="AW231" s="201">
        <f t="shared" si="507"/>
        <v>610</v>
      </c>
      <c r="AX231" s="96">
        <f t="shared" si="507"/>
        <v>1029</v>
      </c>
      <c r="AY231" s="96">
        <f t="shared" si="507"/>
        <v>414</v>
      </c>
      <c r="AZ231" s="96">
        <f t="shared" si="507"/>
        <v>240</v>
      </c>
      <c r="BA231" s="96">
        <f t="shared" si="507"/>
        <v>6316</v>
      </c>
      <c r="BB231" s="96">
        <f t="shared" si="507"/>
        <v>93</v>
      </c>
      <c r="BC231" s="96">
        <f t="shared" si="507"/>
        <v>191</v>
      </c>
      <c r="BD231" s="96">
        <f t="shared" si="507"/>
        <v>84</v>
      </c>
      <c r="BE231" s="96">
        <f t="shared" si="507"/>
        <v>117</v>
      </c>
      <c r="BF231" s="96">
        <f t="shared" si="507"/>
        <v>211</v>
      </c>
      <c r="BG231" s="96">
        <f t="shared" si="507"/>
        <v>608</v>
      </c>
      <c r="BH231" s="96">
        <f t="shared" si="507"/>
        <v>501.63750000000005</v>
      </c>
      <c r="BI231" s="96">
        <f t="shared" si="507"/>
        <v>630.39374999999995</v>
      </c>
      <c r="BJ231" s="96">
        <f t="shared" si="507"/>
        <v>797.34375</v>
      </c>
      <c r="BK231" s="96">
        <f t="shared" si="507"/>
        <v>501.63750000000005</v>
      </c>
      <c r="BL231" s="96">
        <f t="shared" si="507"/>
        <v>696.54375000000005</v>
      </c>
      <c r="BM231" s="96">
        <f t="shared" si="507"/>
        <v>797.34375</v>
      </c>
      <c r="BN231" s="96">
        <f t="shared" si="506"/>
        <v>5228.8999999999996</v>
      </c>
      <c r="BO231" s="96">
        <f t="shared" ref="BO231:BZ231" si="508">+BO192</f>
        <v>511.62890625</v>
      </c>
      <c r="BP231" s="96">
        <f t="shared" si="508"/>
        <v>826.62890625</v>
      </c>
      <c r="BQ231" s="96">
        <f t="shared" si="508"/>
        <v>511.62890625</v>
      </c>
      <c r="BR231" s="96">
        <f t="shared" si="508"/>
        <v>511.62890625</v>
      </c>
      <c r="BS231" s="96">
        <f t="shared" si="508"/>
        <v>826.62890625</v>
      </c>
      <c r="BT231" s="96">
        <f t="shared" si="508"/>
        <v>604.65234375</v>
      </c>
      <c r="BU231" s="96">
        <f t="shared" si="508"/>
        <v>604.65234375</v>
      </c>
      <c r="BV231" s="96">
        <f t="shared" si="508"/>
        <v>604.65234375</v>
      </c>
      <c r="BW231" s="96">
        <f t="shared" si="508"/>
        <v>604.65234375</v>
      </c>
      <c r="BX231" s="96">
        <f t="shared" si="508"/>
        <v>604.65234375</v>
      </c>
      <c r="BY231" s="96">
        <f t="shared" si="508"/>
        <v>919.65234375</v>
      </c>
      <c r="BZ231" s="96">
        <f t="shared" si="508"/>
        <v>604.65234375</v>
      </c>
      <c r="CA231" s="96">
        <f t="shared" si="486"/>
        <v>7735.7109375</v>
      </c>
      <c r="CB231" s="96">
        <f t="shared" ref="CB231:CM231" si="509">+CB192</f>
        <v>994.14</v>
      </c>
      <c r="CC231" s="96">
        <f t="shared" si="509"/>
        <v>679.14</v>
      </c>
      <c r="CD231" s="96">
        <f t="shared" si="509"/>
        <v>994.14</v>
      </c>
      <c r="CE231" s="96">
        <f t="shared" si="509"/>
        <v>994.14</v>
      </c>
      <c r="CF231" s="96">
        <f t="shared" si="509"/>
        <v>679.14</v>
      </c>
      <c r="CG231" s="96">
        <f t="shared" si="509"/>
        <v>994.14</v>
      </c>
      <c r="CH231" s="96">
        <f t="shared" si="509"/>
        <v>994.14</v>
      </c>
      <c r="CI231" s="96">
        <f t="shared" si="509"/>
        <v>679.14</v>
      </c>
      <c r="CJ231" s="96">
        <f t="shared" si="509"/>
        <v>994.14</v>
      </c>
      <c r="CK231" s="96">
        <f t="shared" si="509"/>
        <v>679.14</v>
      </c>
      <c r="CL231" s="96">
        <f t="shared" si="509"/>
        <v>994.14</v>
      </c>
      <c r="CM231" s="96">
        <f t="shared" si="509"/>
        <v>994.14</v>
      </c>
      <c r="CN231" s="96">
        <f t="shared" si="488"/>
        <v>10669.68</v>
      </c>
      <c r="CO231" s="96">
        <f t="shared" ref="CO231:CZ231" si="510">+CO192</f>
        <v>1055.3287499999999</v>
      </c>
      <c r="CP231" s="96">
        <f t="shared" si="510"/>
        <v>740.3287499999999</v>
      </c>
      <c r="CQ231" s="96">
        <f t="shared" si="510"/>
        <v>1055.3287499999999</v>
      </c>
      <c r="CR231" s="96">
        <f t="shared" si="510"/>
        <v>1055.3287499999999</v>
      </c>
      <c r="CS231" s="96">
        <f t="shared" si="510"/>
        <v>740.3287499999999</v>
      </c>
      <c r="CT231" s="96">
        <f t="shared" si="510"/>
        <v>1055.3287499999999</v>
      </c>
      <c r="CU231" s="96">
        <f t="shared" si="510"/>
        <v>1055.3287499999999</v>
      </c>
      <c r="CV231" s="96">
        <f t="shared" si="510"/>
        <v>740.3287499999999</v>
      </c>
      <c r="CW231" s="96">
        <f t="shared" si="510"/>
        <v>1055.3287499999999</v>
      </c>
      <c r="CX231" s="96">
        <f t="shared" si="510"/>
        <v>740.3287499999999</v>
      </c>
      <c r="CY231" s="96">
        <f t="shared" si="510"/>
        <v>1055.3287499999999</v>
      </c>
      <c r="CZ231" s="96">
        <f t="shared" si="510"/>
        <v>740.3287499999999</v>
      </c>
      <c r="DA231" s="96">
        <f t="shared" si="490"/>
        <v>11088.945</v>
      </c>
      <c r="DB231" s="96">
        <f t="shared" ref="DB231:DM231" si="511">+DB192</f>
        <v>1074.07125</v>
      </c>
      <c r="DC231" s="96">
        <f t="shared" si="511"/>
        <v>759.07124999999996</v>
      </c>
      <c r="DD231" s="96">
        <f t="shared" si="511"/>
        <v>1074.07125</v>
      </c>
      <c r="DE231" s="96">
        <f t="shared" si="511"/>
        <v>1074.07125</v>
      </c>
      <c r="DF231" s="96">
        <f t="shared" si="511"/>
        <v>759.07124999999996</v>
      </c>
      <c r="DG231" s="96">
        <f t="shared" si="511"/>
        <v>1074.07125</v>
      </c>
      <c r="DH231" s="96">
        <f t="shared" si="511"/>
        <v>1074.07125</v>
      </c>
      <c r="DI231" s="96">
        <f t="shared" si="511"/>
        <v>759.07124999999996</v>
      </c>
      <c r="DJ231" s="96">
        <f t="shared" si="511"/>
        <v>1074.07125</v>
      </c>
      <c r="DK231" s="96">
        <f t="shared" si="511"/>
        <v>759.07124999999996</v>
      </c>
      <c r="DL231" s="96">
        <f t="shared" si="511"/>
        <v>1074.07125</v>
      </c>
      <c r="DM231" s="96">
        <f t="shared" si="511"/>
        <v>759.07124999999996</v>
      </c>
      <c r="DN231" s="96">
        <f t="shared" si="492"/>
        <v>11313.855000000003</v>
      </c>
      <c r="DR231" s="202"/>
      <c r="DS231" s="104">
        <f t="shared" si="493"/>
        <v>4276</v>
      </c>
      <c r="DT231" s="104"/>
      <c r="DU231" s="104">
        <f t="shared" si="494"/>
        <v>6316</v>
      </c>
      <c r="DV231" s="203">
        <f t="shared" si="495"/>
        <v>147.70813844714687</v>
      </c>
      <c r="DW231" s="104">
        <f t="shared" si="496"/>
        <v>5228.8999999999996</v>
      </c>
      <c r="DX231" s="203">
        <f t="shared" si="497"/>
        <v>82.788157061431278</v>
      </c>
      <c r="DY231" s="105">
        <f t="shared" si="498"/>
        <v>7735.7109375</v>
      </c>
      <c r="DZ231" s="204">
        <f t="shared" si="499"/>
        <v>147.94145876761843</v>
      </c>
      <c r="EA231" s="105">
        <f t="shared" si="500"/>
        <v>10669.68</v>
      </c>
      <c r="EB231" s="204">
        <f t="shared" si="501"/>
        <v>137.92759432461665</v>
      </c>
      <c r="EC231" s="105">
        <f t="shared" si="502"/>
        <v>21461.737500000003</v>
      </c>
      <c r="ED231" s="204">
        <f t="shared" si="503"/>
        <v>201.14696504487486</v>
      </c>
      <c r="EE231" s="105">
        <f t="shared" si="504"/>
        <v>21584.115000000005</v>
      </c>
      <c r="EF231" s="204">
        <f t="shared" si="505"/>
        <v>100.57021245367483</v>
      </c>
      <c r="EG231" s="202"/>
    </row>
    <row r="232" spans="1:150">
      <c r="A232" t="str">
        <f>+A186</f>
        <v>DFVII</v>
      </c>
      <c r="AA232" s="96"/>
      <c r="AB232" s="96">
        <f t="shared" ref="AB232:BM233" si="512">+AB186</f>
        <v>114</v>
      </c>
      <c r="AC232" s="96">
        <f t="shared" si="512"/>
        <v>197</v>
      </c>
      <c r="AD232" s="96">
        <f t="shared" si="512"/>
        <v>109</v>
      </c>
      <c r="AE232" s="96">
        <f t="shared" si="512"/>
        <v>166</v>
      </c>
      <c r="AF232" s="96">
        <f t="shared" si="512"/>
        <v>108</v>
      </c>
      <c r="AG232" s="96">
        <f t="shared" si="512"/>
        <v>57</v>
      </c>
      <c r="AH232" s="96">
        <f t="shared" si="512"/>
        <v>143</v>
      </c>
      <c r="AI232" s="96">
        <f t="shared" si="512"/>
        <v>112</v>
      </c>
      <c r="AJ232" s="96">
        <f t="shared" si="512"/>
        <v>134</v>
      </c>
      <c r="AK232" s="96">
        <f t="shared" si="512"/>
        <v>201</v>
      </c>
      <c r="AL232" s="96">
        <f t="shared" si="512"/>
        <v>287</v>
      </c>
      <c r="AM232" s="96">
        <f t="shared" si="512"/>
        <v>245</v>
      </c>
      <c r="AN232" s="96"/>
      <c r="AO232" s="201">
        <f t="shared" si="512"/>
        <v>156</v>
      </c>
      <c r="AP232" s="201">
        <f t="shared" si="512"/>
        <v>141</v>
      </c>
      <c r="AQ232" s="201">
        <f t="shared" si="512"/>
        <v>160</v>
      </c>
      <c r="AR232" s="201">
        <f t="shared" si="512"/>
        <v>148</v>
      </c>
      <c r="AS232" s="201">
        <f t="shared" si="512"/>
        <v>170</v>
      </c>
      <c r="AT232" s="201">
        <f t="shared" si="512"/>
        <v>240</v>
      </c>
      <c r="AU232" s="201">
        <f t="shared" si="512"/>
        <v>202</v>
      </c>
      <c r="AV232" s="201">
        <f t="shared" si="512"/>
        <v>133</v>
      </c>
      <c r="AW232" s="201">
        <f t="shared" si="512"/>
        <v>248</v>
      </c>
      <c r="AX232" s="96">
        <f t="shared" si="512"/>
        <v>138</v>
      </c>
      <c r="AY232" s="96">
        <f t="shared" si="512"/>
        <v>195</v>
      </c>
      <c r="AZ232" s="96">
        <f t="shared" si="512"/>
        <v>255</v>
      </c>
      <c r="BA232" s="96">
        <f t="shared" si="512"/>
        <v>2186</v>
      </c>
      <c r="BB232" s="96">
        <f t="shared" si="512"/>
        <v>168</v>
      </c>
      <c r="BC232" s="96">
        <f t="shared" si="512"/>
        <v>313</v>
      </c>
      <c r="BD232" s="96">
        <f t="shared" si="512"/>
        <v>157</v>
      </c>
      <c r="BE232" s="96">
        <f t="shared" si="512"/>
        <v>193</v>
      </c>
      <c r="BF232" s="96">
        <f t="shared" si="512"/>
        <v>160</v>
      </c>
      <c r="BG232" s="96">
        <f t="shared" si="512"/>
        <v>232</v>
      </c>
      <c r="BH232" s="96">
        <f t="shared" si="512"/>
        <v>357.98874999999975</v>
      </c>
      <c r="BI232" s="96">
        <f t="shared" si="512"/>
        <v>313.42324999999977</v>
      </c>
      <c r="BJ232" s="96">
        <f t="shared" si="512"/>
        <v>372.98274999999973</v>
      </c>
      <c r="BK232" s="96">
        <f t="shared" si="512"/>
        <v>380.47974999999968</v>
      </c>
      <c r="BL232" s="96">
        <f t="shared" si="512"/>
        <v>387.9767499999997</v>
      </c>
      <c r="BM232" s="96">
        <f t="shared" si="512"/>
        <v>343.41124999999977</v>
      </c>
      <c r="BN232" s="96">
        <f t="shared" si="506"/>
        <v>3379.2624999999985</v>
      </c>
      <c r="BO232" s="96">
        <f t="shared" ref="BO232:BZ233" si="513">+BO186</f>
        <v>363.19499999999971</v>
      </c>
      <c r="BP232" s="96">
        <f t="shared" si="513"/>
        <v>369.6209999999997</v>
      </c>
      <c r="BQ232" s="96">
        <f t="shared" si="513"/>
        <v>376.04699999999963</v>
      </c>
      <c r="BR232" s="96">
        <f t="shared" si="513"/>
        <v>360.16049999999967</v>
      </c>
      <c r="BS232" s="96">
        <f t="shared" si="513"/>
        <v>366.58649999999966</v>
      </c>
      <c r="BT232" s="96">
        <f t="shared" si="513"/>
        <v>373.01249999999965</v>
      </c>
      <c r="BU232" s="96">
        <f t="shared" si="513"/>
        <v>379.43849999999958</v>
      </c>
      <c r="BV232" s="96">
        <f t="shared" si="513"/>
        <v>385.86449999999962</v>
      </c>
      <c r="BW232" s="96">
        <f t="shared" si="513"/>
        <v>392.29049999999961</v>
      </c>
      <c r="BX232" s="96">
        <f t="shared" si="513"/>
        <v>398.7164999999996</v>
      </c>
      <c r="BY232" s="96">
        <f t="shared" si="513"/>
        <v>405.14249999999959</v>
      </c>
      <c r="BZ232" s="96">
        <f t="shared" si="513"/>
        <v>411.56849999999952</v>
      </c>
      <c r="CA232" s="96">
        <f t="shared" si="486"/>
        <v>4581.6434999999956</v>
      </c>
      <c r="CB232" s="96">
        <f t="shared" ref="CB232:CM233" si="514">+CB186</f>
        <v>375.31068749999957</v>
      </c>
      <c r="CC232" s="96">
        <f t="shared" si="514"/>
        <v>382.53993749999955</v>
      </c>
      <c r="CD232" s="96">
        <f t="shared" si="514"/>
        <v>389.76918749999959</v>
      </c>
      <c r="CE232" s="96">
        <f t="shared" si="514"/>
        <v>396.99843749999962</v>
      </c>
      <c r="CF232" s="96">
        <f t="shared" si="514"/>
        <v>404.22768749999966</v>
      </c>
      <c r="CG232" s="96">
        <f t="shared" si="514"/>
        <v>411.4569374999997</v>
      </c>
      <c r="CH232" s="96">
        <f t="shared" si="514"/>
        <v>418.68618749999973</v>
      </c>
      <c r="CI232" s="96">
        <f t="shared" si="514"/>
        <v>425.91543749999971</v>
      </c>
      <c r="CJ232" s="96">
        <f t="shared" si="514"/>
        <v>433.1446874999998</v>
      </c>
      <c r="CK232" s="96">
        <f t="shared" si="514"/>
        <v>440.37393749999978</v>
      </c>
      <c r="CL232" s="96">
        <f t="shared" si="514"/>
        <v>447.60318749999982</v>
      </c>
      <c r="CM232" s="96">
        <f t="shared" si="514"/>
        <v>454.8324374999998</v>
      </c>
      <c r="CN232" s="96">
        <f t="shared" si="488"/>
        <v>4980.8587499999967</v>
      </c>
      <c r="CO232" s="96">
        <f t="shared" ref="CO232:CZ233" si="515">+CO186</f>
        <v>464.00287499999979</v>
      </c>
      <c r="CP232" s="96">
        <f t="shared" si="515"/>
        <v>472.03537499999982</v>
      </c>
      <c r="CQ232" s="96">
        <f t="shared" si="515"/>
        <v>480.06787499999973</v>
      </c>
      <c r="CR232" s="96">
        <f t="shared" si="515"/>
        <v>488.10037499999976</v>
      </c>
      <c r="CS232" s="96">
        <f t="shared" si="515"/>
        <v>496.13287499999967</v>
      </c>
      <c r="CT232" s="96">
        <f t="shared" si="515"/>
        <v>504.1653749999997</v>
      </c>
      <c r="CU232" s="96">
        <f t="shared" si="515"/>
        <v>512.19787499999961</v>
      </c>
      <c r="CV232" s="96">
        <f t="shared" si="515"/>
        <v>520.23037499999964</v>
      </c>
      <c r="CW232" s="96">
        <f t="shared" si="515"/>
        <v>528.26287499999944</v>
      </c>
      <c r="CX232" s="96">
        <f t="shared" si="515"/>
        <v>536.29537499999947</v>
      </c>
      <c r="CY232" s="96">
        <f t="shared" si="515"/>
        <v>544.32787499999938</v>
      </c>
      <c r="CZ232" s="96">
        <f t="shared" si="515"/>
        <v>552.36037499999952</v>
      </c>
      <c r="DA232" s="96">
        <f t="shared" si="490"/>
        <v>6098.1794999999956</v>
      </c>
      <c r="DB232" s="96">
        <f t="shared" ref="DB232:DM233" si="516">+DB186</f>
        <v>560.39287499999932</v>
      </c>
      <c r="DC232" s="96">
        <f t="shared" si="516"/>
        <v>568.42537499999924</v>
      </c>
      <c r="DD232" s="96">
        <f t="shared" si="516"/>
        <v>576.45787499999926</v>
      </c>
      <c r="DE232" s="96">
        <f t="shared" si="516"/>
        <v>584.49037499999929</v>
      </c>
      <c r="DF232" s="96">
        <f t="shared" si="516"/>
        <v>592.5228749999992</v>
      </c>
      <c r="DG232" s="96">
        <f t="shared" si="516"/>
        <v>600.55537499999912</v>
      </c>
      <c r="DH232" s="96">
        <f t="shared" si="516"/>
        <v>608.58787499999903</v>
      </c>
      <c r="DI232" s="96">
        <f t="shared" si="516"/>
        <v>616.62037499999906</v>
      </c>
      <c r="DJ232" s="96">
        <f t="shared" si="516"/>
        <v>624.65287499999909</v>
      </c>
      <c r="DK232" s="96">
        <f t="shared" si="516"/>
        <v>632.685374999999</v>
      </c>
      <c r="DL232" s="96">
        <f t="shared" si="516"/>
        <v>640.7178749999988</v>
      </c>
      <c r="DM232" s="96">
        <f t="shared" si="516"/>
        <v>648.75037499999894</v>
      </c>
      <c r="DN232" s="96">
        <f t="shared" si="492"/>
        <v>7254.8594999999877</v>
      </c>
      <c r="DR232" s="202"/>
      <c r="DS232" s="104">
        <f t="shared" si="493"/>
        <v>1873</v>
      </c>
      <c r="DT232" s="104"/>
      <c r="DU232" s="104">
        <f t="shared" si="494"/>
        <v>2186</v>
      </c>
      <c r="DV232" s="203">
        <f t="shared" si="495"/>
        <v>116.71115856914042</v>
      </c>
      <c r="DW232" s="104">
        <f t="shared" si="496"/>
        <v>3379.2624999999985</v>
      </c>
      <c r="DX232" s="203">
        <f t="shared" si="497"/>
        <v>154.58657365050311</v>
      </c>
      <c r="DY232" s="105">
        <f t="shared" si="498"/>
        <v>4581.6434999999956</v>
      </c>
      <c r="DZ232" s="204">
        <f t="shared" si="499"/>
        <v>135.5811660088554</v>
      </c>
      <c r="EA232" s="105">
        <f t="shared" si="500"/>
        <v>4980.8587499999967</v>
      </c>
      <c r="EB232" s="204">
        <f t="shared" si="501"/>
        <v>108.71336344698146</v>
      </c>
      <c r="EC232" s="105">
        <f t="shared" si="502"/>
        <v>10139.905124999994</v>
      </c>
      <c r="ED232" s="204">
        <f t="shared" si="503"/>
        <v>203.57744786478838</v>
      </c>
      <c r="EE232" s="105">
        <f t="shared" si="504"/>
        <v>10321.305749999994</v>
      </c>
      <c r="EF232" s="204">
        <f t="shared" si="505"/>
        <v>101.78897753740077</v>
      </c>
      <c r="EG232" s="202"/>
    </row>
    <row r="233" spans="1:150">
      <c r="A233" t="str">
        <f>+A187</f>
        <v>TG</v>
      </c>
      <c r="AA233" s="96"/>
      <c r="AB233" s="96">
        <f t="shared" si="512"/>
        <v>24</v>
      </c>
      <c r="AC233" s="96">
        <f t="shared" si="512"/>
        <v>24</v>
      </c>
      <c r="AD233" s="96">
        <f t="shared" si="512"/>
        <v>48</v>
      </c>
      <c r="AE233" s="96">
        <f t="shared" si="512"/>
        <v>16</v>
      </c>
      <c r="AF233" s="96">
        <f t="shared" si="512"/>
        <v>16</v>
      </c>
      <c r="AG233" s="96">
        <f t="shared" si="512"/>
        <v>32</v>
      </c>
      <c r="AH233" s="96">
        <f t="shared" si="512"/>
        <v>32</v>
      </c>
      <c r="AI233" s="96">
        <f t="shared" si="512"/>
        <v>148</v>
      </c>
      <c r="AJ233" s="96">
        <f t="shared" si="512"/>
        <v>72</v>
      </c>
      <c r="AK233" s="96">
        <f t="shared" si="512"/>
        <v>40</v>
      </c>
      <c r="AL233" s="96">
        <f t="shared" si="512"/>
        <v>108</v>
      </c>
      <c r="AM233" s="96">
        <f t="shared" si="512"/>
        <v>16</v>
      </c>
      <c r="AN233" s="96"/>
      <c r="AO233" s="201">
        <f t="shared" si="512"/>
        <v>326</v>
      </c>
      <c r="AP233" s="201">
        <f t="shared" si="512"/>
        <v>0</v>
      </c>
      <c r="AQ233" s="201">
        <f t="shared" si="512"/>
        <v>12</v>
      </c>
      <c r="AR233" s="201">
        <f t="shared" si="512"/>
        <v>96</v>
      </c>
      <c r="AS233" s="201">
        <f t="shared" si="512"/>
        <v>28</v>
      </c>
      <c r="AT233" s="201">
        <f t="shared" si="512"/>
        <v>30</v>
      </c>
      <c r="AU233" s="201">
        <f t="shared" si="512"/>
        <v>24</v>
      </c>
      <c r="AV233" s="201">
        <f t="shared" si="512"/>
        <v>0</v>
      </c>
      <c r="AW233" s="201">
        <f t="shared" si="512"/>
        <v>0</v>
      </c>
      <c r="AX233" s="96">
        <f t="shared" si="512"/>
        <v>54</v>
      </c>
      <c r="AY233" s="96">
        <f t="shared" si="512"/>
        <v>29</v>
      </c>
      <c r="AZ233" s="96">
        <f t="shared" si="512"/>
        <v>45</v>
      </c>
      <c r="BA233" s="96">
        <f t="shared" si="512"/>
        <v>644</v>
      </c>
      <c r="BB233" s="96">
        <f t="shared" si="512"/>
        <v>0</v>
      </c>
      <c r="BC233" s="96">
        <f t="shared" si="512"/>
        <v>52</v>
      </c>
      <c r="BD233" s="96">
        <f t="shared" si="512"/>
        <v>231</v>
      </c>
      <c r="BE233" s="96">
        <f t="shared" si="512"/>
        <v>19</v>
      </c>
      <c r="BF233" s="96">
        <f t="shared" si="512"/>
        <v>0</v>
      </c>
      <c r="BG233" s="96">
        <f t="shared" si="512"/>
        <v>8</v>
      </c>
      <c r="BH233" s="96">
        <f t="shared" si="512"/>
        <v>54</v>
      </c>
      <c r="BI233" s="96">
        <f t="shared" si="512"/>
        <v>28.8</v>
      </c>
      <c r="BJ233" s="96">
        <f t="shared" si="512"/>
        <v>54</v>
      </c>
      <c r="BK233" s="96">
        <f t="shared" si="512"/>
        <v>96</v>
      </c>
      <c r="BL233" s="96">
        <f t="shared" si="512"/>
        <v>54</v>
      </c>
      <c r="BM233" s="96">
        <f t="shared" si="512"/>
        <v>28.8</v>
      </c>
      <c r="BN233" s="96">
        <f t="shared" si="506"/>
        <v>625.59999999999991</v>
      </c>
      <c r="BO233" s="96">
        <f t="shared" si="513"/>
        <v>54</v>
      </c>
      <c r="BP233" s="96">
        <f t="shared" si="513"/>
        <v>96</v>
      </c>
      <c r="BQ233" s="96">
        <f t="shared" si="513"/>
        <v>54</v>
      </c>
      <c r="BR233" s="96">
        <f t="shared" si="513"/>
        <v>28.8</v>
      </c>
      <c r="BS233" s="96">
        <f t="shared" si="513"/>
        <v>54</v>
      </c>
      <c r="BT233" s="96">
        <f t="shared" si="513"/>
        <v>96</v>
      </c>
      <c r="BU233" s="96">
        <f t="shared" si="513"/>
        <v>54</v>
      </c>
      <c r="BV233" s="96">
        <f t="shared" si="513"/>
        <v>28.8</v>
      </c>
      <c r="BW233" s="96">
        <f t="shared" si="513"/>
        <v>54</v>
      </c>
      <c r="BX233" s="96">
        <f t="shared" si="513"/>
        <v>121.2</v>
      </c>
      <c r="BY233" s="96">
        <f t="shared" si="513"/>
        <v>54</v>
      </c>
      <c r="BZ233" s="96">
        <f t="shared" si="513"/>
        <v>28.8</v>
      </c>
      <c r="CA233" s="96">
        <f t="shared" si="486"/>
        <v>723.6</v>
      </c>
      <c r="CB233" s="96">
        <f t="shared" si="514"/>
        <v>54</v>
      </c>
      <c r="CC233" s="96">
        <f t="shared" si="514"/>
        <v>121.2</v>
      </c>
      <c r="CD233" s="96">
        <f t="shared" si="514"/>
        <v>28.8</v>
      </c>
      <c r="CE233" s="96">
        <f t="shared" si="514"/>
        <v>54</v>
      </c>
      <c r="CF233" s="96">
        <f t="shared" si="514"/>
        <v>54</v>
      </c>
      <c r="CG233" s="96">
        <f t="shared" si="514"/>
        <v>96</v>
      </c>
      <c r="CH233" s="96">
        <f t="shared" si="514"/>
        <v>54</v>
      </c>
      <c r="CI233" s="96">
        <f t="shared" si="514"/>
        <v>54</v>
      </c>
      <c r="CJ233" s="96">
        <f t="shared" si="514"/>
        <v>28.8</v>
      </c>
      <c r="CK233" s="96">
        <f t="shared" si="514"/>
        <v>54</v>
      </c>
      <c r="CL233" s="96">
        <f t="shared" si="514"/>
        <v>121.2</v>
      </c>
      <c r="CM233" s="96">
        <f t="shared" si="514"/>
        <v>54</v>
      </c>
      <c r="CN233" s="96">
        <f t="shared" si="488"/>
        <v>774</v>
      </c>
      <c r="CO233" s="96">
        <f t="shared" si="515"/>
        <v>54</v>
      </c>
      <c r="CP233" s="96">
        <f t="shared" si="515"/>
        <v>121.2</v>
      </c>
      <c r="CQ233" s="96">
        <f t="shared" si="515"/>
        <v>28.8</v>
      </c>
      <c r="CR233" s="96">
        <f t="shared" si="515"/>
        <v>54</v>
      </c>
      <c r="CS233" s="96">
        <f t="shared" si="515"/>
        <v>54</v>
      </c>
      <c r="CT233" s="96">
        <f t="shared" si="515"/>
        <v>96</v>
      </c>
      <c r="CU233" s="96">
        <f t="shared" si="515"/>
        <v>54</v>
      </c>
      <c r="CV233" s="96">
        <f t="shared" si="515"/>
        <v>54</v>
      </c>
      <c r="CW233" s="96">
        <f t="shared" si="515"/>
        <v>28.8</v>
      </c>
      <c r="CX233" s="96">
        <f t="shared" si="515"/>
        <v>54</v>
      </c>
      <c r="CY233" s="96">
        <f t="shared" si="515"/>
        <v>121.2</v>
      </c>
      <c r="CZ233" s="96">
        <f t="shared" si="515"/>
        <v>54</v>
      </c>
      <c r="DA233" s="96">
        <f t="shared" si="490"/>
        <v>774</v>
      </c>
      <c r="DB233" s="96">
        <f t="shared" si="516"/>
        <v>54</v>
      </c>
      <c r="DC233" s="96">
        <f t="shared" si="516"/>
        <v>121.2</v>
      </c>
      <c r="DD233" s="96">
        <f t="shared" si="516"/>
        <v>28.8</v>
      </c>
      <c r="DE233" s="96">
        <f t="shared" si="516"/>
        <v>54</v>
      </c>
      <c r="DF233" s="96">
        <f t="shared" si="516"/>
        <v>54</v>
      </c>
      <c r="DG233" s="96">
        <f t="shared" si="516"/>
        <v>96</v>
      </c>
      <c r="DH233" s="96">
        <f t="shared" si="516"/>
        <v>54</v>
      </c>
      <c r="DI233" s="96">
        <f t="shared" si="516"/>
        <v>54</v>
      </c>
      <c r="DJ233" s="96">
        <f t="shared" si="516"/>
        <v>28.8</v>
      </c>
      <c r="DK233" s="96">
        <f t="shared" si="516"/>
        <v>54</v>
      </c>
      <c r="DL233" s="96">
        <f t="shared" si="516"/>
        <v>121.2</v>
      </c>
      <c r="DM233" s="96">
        <f t="shared" si="516"/>
        <v>54</v>
      </c>
      <c r="DN233" s="96">
        <f t="shared" si="492"/>
        <v>774</v>
      </c>
      <c r="DR233" s="202"/>
      <c r="DS233" s="104">
        <f t="shared" si="493"/>
        <v>576</v>
      </c>
      <c r="DT233" s="104"/>
      <c r="DU233" s="104">
        <f t="shared" si="494"/>
        <v>644</v>
      </c>
      <c r="DV233" s="203">
        <f t="shared" si="495"/>
        <v>111.80555555555556</v>
      </c>
      <c r="DW233" s="104">
        <f t="shared" si="496"/>
        <v>625.59999999999991</v>
      </c>
      <c r="DX233" s="203">
        <f t="shared" si="497"/>
        <v>97.142857142857125</v>
      </c>
      <c r="DY233" s="105">
        <f t="shared" si="498"/>
        <v>723.6</v>
      </c>
      <c r="DZ233" s="204">
        <f t="shared" si="499"/>
        <v>115.66496163682866</v>
      </c>
      <c r="EA233" s="105">
        <f t="shared" si="500"/>
        <v>774</v>
      </c>
      <c r="EB233" s="204">
        <f t="shared" si="501"/>
        <v>106.96517412935323</v>
      </c>
      <c r="EC233" s="105">
        <f t="shared" si="502"/>
        <v>1548.0000000000002</v>
      </c>
      <c r="ED233" s="204">
        <f t="shared" si="503"/>
        <v>200.00000000000006</v>
      </c>
      <c r="EE233" s="105">
        <f t="shared" si="504"/>
        <v>1548</v>
      </c>
      <c r="EF233" s="204">
        <f t="shared" si="505"/>
        <v>99.999999999999986</v>
      </c>
      <c r="EG233" s="202"/>
    </row>
    <row r="234" spans="1:150">
      <c r="A234" t="str">
        <f>+A193</f>
        <v>Others</v>
      </c>
      <c r="AA234" s="96"/>
      <c r="AB234" s="96">
        <f t="shared" ref="AB234:AO234" si="517">+AB193+AB183</f>
        <v>-8</v>
      </c>
      <c r="AC234" s="96">
        <f t="shared" si="517"/>
        <v>53</v>
      </c>
      <c r="AD234" s="96">
        <f t="shared" si="517"/>
        <v>20</v>
      </c>
      <c r="AE234" s="96">
        <f t="shared" si="517"/>
        <v>-85</v>
      </c>
      <c r="AF234" s="96">
        <f t="shared" si="517"/>
        <v>-107</v>
      </c>
      <c r="AG234" s="96">
        <f t="shared" si="517"/>
        <v>-124</v>
      </c>
      <c r="AH234" s="96">
        <f t="shared" si="517"/>
        <v>0</v>
      </c>
      <c r="AI234" s="96">
        <f t="shared" si="517"/>
        <v>125</v>
      </c>
      <c r="AJ234" s="96">
        <f t="shared" si="517"/>
        <v>622</v>
      </c>
      <c r="AK234" s="96">
        <f t="shared" si="517"/>
        <v>2</v>
      </c>
      <c r="AL234" s="96">
        <f t="shared" si="517"/>
        <v>101</v>
      </c>
      <c r="AM234" s="96">
        <f t="shared" si="517"/>
        <v>49</v>
      </c>
      <c r="AN234" s="96"/>
      <c r="AO234" s="201">
        <f t="shared" si="517"/>
        <v>40</v>
      </c>
      <c r="AP234" s="201">
        <f t="shared" ref="AP234:BM234" si="518">+AP193+AP183+AP184</f>
        <v>208</v>
      </c>
      <c r="AQ234" s="201">
        <f t="shared" si="518"/>
        <v>34</v>
      </c>
      <c r="AR234" s="201">
        <f t="shared" si="518"/>
        <v>115</v>
      </c>
      <c r="AS234" s="201">
        <f t="shared" si="518"/>
        <v>-149</v>
      </c>
      <c r="AT234" s="201">
        <f t="shared" si="518"/>
        <v>5</v>
      </c>
      <c r="AU234" s="201">
        <f t="shared" si="518"/>
        <v>100</v>
      </c>
      <c r="AV234" s="201">
        <f t="shared" si="518"/>
        <v>30</v>
      </c>
      <c r="AW234" s="201">
        <f t="shared" si="518"/>
        <v>38</v>
      </c>
      <c r="AX234" s="96">
        <f t="shared" si="518"/>
        <v>16</v>
      </c>
      <c r="AY234" s="96">
        <f t="shared" si="518"/>
        <v>0</v>
      </c>
      <c r="AZ234" s="96">
        <f t="shared" si="518"/>
        <v>261</v>
      </c>
      <c r="BA234" s="96">
        <f t="shared" si="518"/>
        <v>496</v>
      </c>
      <c r="BB234" s="96">
        <f t="shared" si="518"/>
        <v>51</v>
      </c>
      <c r="BC234" s="96">
        <f t="shared" si="518"/>
        <v>-68</v>
      </c>
      <c r="BD234" s="96">
        <f t="shared" si="518"/>
        <v>54</v>
      </c>
      <c r="BE234" s="96">
        <f t="shared" si="518"/>
        <v>178</v>
      </c>
      <c r="BF234" s="96">
        <f t="shared" si="518"/>
        <v>206</v>
      </c>
      <c r="BG234" s="96">
        <f t="shared" si="518"/>
        <v>244</v>
      </c>
      <c r="BH234" s="96">
        <f t="shared" si="518"/>
        <v>0</v>
      </c>
      <c r="BI234" s="96">
        <f t="shared" si="518"/>
        <v>0</v>
      </c>
      <c r="BJ234" s="96">
        <f t="shared" si="518"/>
        <v>0</v>
      </c>
      <c r="BK234" s="96">
        <f t="shared" si="518"/>
        <v>0</v>
      </c>
      <c r="BL234" s="96">
        <f t="shared" si="518"/>
        <v>0</v>
      </c>
      <c r="BM234" s="96">
        <f t="shared" si="518"/>
        <v>0</v>
      </c>
      <c r="BN234" s="96">
        <f t="shared" si="506"/>
        <v>665</v>
      </c>
      <c r="BO234" s="96">
        <f t="shared" ref="BO234:BZ234" si="519">+BO193+BO183+BO184</f>
        <v>0</v>
      </c>
      <c r="BP234" s="96">
        <f t="shared" si="519"/>
        <v>0</v>
      </c>
      <c r="BQ234" s="96">
        <f t="shared" si="519"/>
        <v>0</v>
      </c>
      <c r="BR234" s="96">
        <f t="shared" si="519"/>
        <v>0</v>
      </c>
      <c r="BS234" s="96">
        <f t="shared" si="519"/>
        <v>0</v>
      </c>
      <c r="BT234" s="96">
        <f t="shared" si="519"/>
        <v>0</v>
      </c>
      <c r="BU234" s="96">
        <f t="shared" si="519"/>
        <v>0</v>
      </c>
      <c r="BV234" s="96">
        <f t="shared" si="519"/>
        <v>0</v>
      </c>
      <c r="BW234" s="96">
        <f t="shared" si="519"/>
        <v>0</v>
      </c>
      <c r="BX234" s="96">
        <f t="shared" si="519"/>
        <v>0</v>
      </c>
      <c r="BY234" s="96">
        <f t="shared" si="519"/>
        <v>0</v>
      </c>
      <c r="BZ234" s="96">
        <f t="shared" si="519"/>
        <v>0</v>
      </c>
      <c r="CA234" s="96">
        <f t="shared" si="486"/>
        <v>0</v>
      </c>
      <c r="CB234" s="96">
        <f t="shared" ref="CB234:CM234" si="520">+CB193+CB183+CB184</f>
        <v>0</v>
      </c>
      <c r="CC234" s="96">
        <f t="shared" si="520"/>
        <v>0</v>
      </c>
      <c r="CD234" s="96">
        <f t="shared" si="520"/>
        <v>0</v>
      </c>
      <c r="CE234" s="96">
        <f t="shared" si="520"/>
        <v>0</v>
      </c>
      <c r="CF234" s="96">
        <f t="shared" si="520"/>
        <v>0</v>
      </c>
      <c r="CG234" s="96">
        <f t="shared" si="520"/>
        <v>0</v>
      </c>
      <c r="CH234" s="96">
        <f t="shared" si="520"/>
        <v>0</v>
      </c>
      <c r="CI234" s="96">
        <f t="shared" si="520"/>
        <v>0</v>
      </c>
      <c r="CJ234" s="96">
        <f t="shared" si="520"/>
        <v>0</v>
      </c>
      <c r="CK234" s="96">
        <f t="shared" si="520"/>
        <v>0</v>
      </c>
      <c r="CL234" s="96">
        <f t="shared" si="520"/>
        <v>0</v>
      </c>
      <c r="CM234" s="96">
        <f t="shared" si="520"/>
        <v>0</v>
      </c>
      <c r="CN234" s="96">
        <f t="shared" si="488"/>
        <v>0</v>
      </c>
      <c r="CO234" s="96">
        <f t="shared" ref="CO234:CZ234" si="521">+CO193+CO183+CO184</f>
        <v>0</v>
      </c>
      <c r="CP234" s="96">
        <f t="shared" si="521"/>
        <v>0</v>
      </c>
      <c r="CQ234" s="96">
        <f t="shared" si="521"/>
        <v>0</v>
      </c>
      <c r="CR234" s="96">
        <f t="shared" si="521"/>
        <v>0</v>
      </c>
      <c r="CS234" s="96">
        <f t="shared" si="521"/>
        <v>0</v>
      </c>
      <c r="CT234" s="96">
        <f t="shared" si="521"/>
        <v>0</v>
      </c>
      <c r="CU234" s="96">
        <f t="shared" si="521"/>
        <v>0</v>
      </c>
      <c r="CV234" s="96">
        <f t="shared" si="521"/>
        <v>0</v>
      </c>
      <c r="CW234" s="96">
        <f t="shared" si="521"/>
        <v>0</v>
      </c>
      <c r="CX234" s="96">
        <f t="shared" si="521"/>
        <v>0</v>
      </c>
      <c r="CY234" s="96">
        <f t="shared" si="521"/>
        <v>0</v>
      </c>
      <c r="CZ234" s="96">
        <f t="shared" si="521"/>
        <v>0</v>
      </c>
      <c r="DA234" s="96">
        <f t="shared" si="490"/>
        <v>0</v>
      </c>
      <c r="DB234" s="96">
        <f t="shared" ref="DB234:DM234" si="522">+DB193+DB183+DB184</f>
        <v>0</v>
      </c>
      <c r="DC234" s="96">
        <f t="shared" si="522"/>
        <v>0</v>
      </c>
      <c r="DD234" s="96">
        <f t="shared" si="522"/>
        <v>0</v>
      </c>
      <c r="DE234" s="96">
        <f t="shared" si="522"/>
        <v>0</v>
      </c>
      <c r="DF234" s="96">
        <f t="shared" si="522"/>
        <v>0</v>
      </c>
      <c r="DG234" s="96">
        <f t="shared" si="522"/>
        <v>0</v>
      </c>
      <c r="DH234" s="96">
        <f t="shared" si="522"/>
        <v>0</v>
      </c>
      <c r="DI234" s="96">
        <f t="shared" si="522"/>
        <v>0</v>
      </c>
      <c r="DJ234" s="96">
        <f t="shared" si="522"/>
        <v>0</v>
      </c>
      <c r="DK234" s="96">
        <f t="shared" si="522"/>
        <v>0</v>
      </c>
      <c r="DL234" s="96">
        <f t="shared" si="522"/>
        <v>0</v>
      </c>
      <c r="DM234" s="96">
        <f t="shared" si="522"/>
        <v>0</v>
      </c>
      <c r="DN234" s="96">
        <f t="shared" si="492"/>
        <v>0</v>
      </c>
      <c r="DR234" s="202"/>
      <c r="DS234" s="104">
        <f t="shared" si="493"/>
        <v>648</v>
      </c>
      <c r="DT234" s="104"/>
      <c r="DU234" s="104">
        <f t="shared" si="494"/>
        <v>698</v>
      </c>
      <c r="DV234" s="203">
        <f t="shared" si="495"/>
        <v>107.71604938271604</v>
      </c>
      <c r="DW234" s="104">
        <f t="shared" si="496"/>
        <v>665</v>
      </c>
      <c r="DX234" s="203">
        <f t="shared" si="497"/>
        <v>95.272206303724928</v>
      </c>
      <c r="DY234" s="105">
        <f t="shared" si="498"/>
        <v>0</v>
      </c>
      <c r="DZ234" s="204">
        <f t="shared" si="499"/>
        <v>0</v>
      </c>
      <c r="EA234" s="105">
        <f t="shared" si="500"/>
        <v>0</v>
      </c>
      <c r="EB234" s="204">
        <f t="shared" si="501"/>
        <v>0</v>
      </c>
      <c r="EC234" s="105">
        <f t="shared" si="502"/>
        <v>0</v>
      </c>
      <c r="ED234" s="204">
        <f t="shared" si="503"/>
        <v>0</v>
      </c>
      <c r="EE234" s="105">
        <f t="shared" si="504"/>
        <v>0</v>
      </c>
      <c r="EF234" s="204">
        <f t="shared" si="505"/>
        <v>0</v>
      </c>
      <c r="EG234" s="202"/>
    </row>
    <row r="235" spans="1:150">
      <c r="A235" t="s">
        <v>96</v>
      </c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201"/>
      <c r="AP235" s="201"/>
      <c r="AQ235" s="201"/>
      <c r="AR235" s="201"/>
      <c r="AS235" s="201"/>
      <c r="AT235" s="201"/>
      <c r="AU235" s="201"/>
      <c r="AV235" s="201"/>
      <c r="AW235" s="201"/>
      <c r="AX235" s="96"/>
      <c r="AY235" s="96"/>
      <c r="AZ235" s="96"/>
      <c r="BA235" s="96"/>
      <c r="BB235" s="96">
        <f t="shared" ref="BB235:BM235" si="523">+BB196</f>
        <v>0</v>
      </c>
      <c r="BC235" s="96">
        <f t="shared" si="523"/>
        <v>0</v>
      </c>
      <c r="BD235" s="96">
        <f t="shared" si="523"/>
        <v>0</v>
      </c>
      <c r="BE235" s="96">
        <f t="shared" si="523"/>
        <v>0</v>
      </c>
      <c r="BF235" s="96">
        <f t="shared" si="523"/>
        <v>0</v>
      </c>
      <c r="BG235" s="96">
        <f t="shared" si="523"/>
        <v>0</v>
      </c>
      <c r="BH235" s="96">
        <f t="shared" si="523"/>
        <v>0</v>
      </c>
      <c r="BI235" s="96">
        <f t="shared" si="523"/>
        <v>0</v>
      </c>
      <c r="BJ235" s="96">
        <f t="shared" si="523"/>
        <v>0</v>
      </c>
      <c r="BK235" s="96">
        <f t="shared" si="523"/>
        <v>0</v>
      </c>
      <c r="BL235" s="96">
        <f t="shared" si="523"/>
        <v>0</v>
      </c>
      <c r="BM235" s="96">
        <f t="shared" si="523"/>
        <v>0</v>
      </c>
      <c r="BN235" s="96">
        <f>SUM(BB235:BM235)</f>
        <v>0</v>
      </c>
      <c r="BO235" s="96">
        <f t="shared" ref="BO235:BZ235" si="524">+BO196</f>
        <v>0</v>
      </c>
      <c r="BP235" s="96">
        <f t="shared" si="524"/>
        <v>0</v>
      </c>
      <c r="BQ235" s="96">
        <f t="shared" si="524"/>
        <v>54.3440625</v>
      </c>
      <c r="BR235" s="96">
        <f t="shared" si="524"/>
        <v>108.688125</v>
      </c>
      <c r="BS235" s="96">
        <f t="shared" si="524"/>
        <v>108.688125</v>
      </c>
      <c r="BT235" s="96">
        <f t="shared" si="524"/>
        <v>163.03218749999999</v>
      </c>
      <c r="BU235" s="96">
        <f t="shared" si="524"/>
        <v>163.03218749999999</v>
      </c>
      <c r="BV235" s="96">
        <f t="shared" si="524"/>
        <v>163.03218749999999</v>
      </c>
      <c r="BW235" s="96">
        <f t="shared" si="524"/>
        <v>163.03218749999999</v>
      </c>
      <c r="BX235" s="96">
        <f t="shared" si="524"/>
        <v>217.37625</v>
      </c>
      <c r="BY235" s="96">
        <f t="shared" si="524"/>
        <v>217.37625</v>
      </c>
      <c r="BZ235" s="96">
        <f t="shared" si="524"/>
        <v>217.37625</v>
      </c>
      <c r="CA235" s="96">
        <f t="shared" si="486"/>
        <v>1575.9778124999998</v>
      </c>
      <c r="CB235" s="96">
        <f t="shared" ref="CB235:CM235" si="525">+CB196</f>
        <v>217.37625</v>
      </c>
      <c r="CC235" s="96">
        <f t="shared" si="525"/>
        <v>217.37625</v>
      </c>
      <c r="CD235" s="96">
        <f t="shared" si="525"/>
        <v>217.37625</v>
      </c>
      <c r="CE235" s="96">
        <f t="shared" si="525"/>
        <v>217.37625</v>
      </c>
      <c r="CF235" s="96">
        <f t="shared" si="525"/>
        <v>217.37625</v>
      </c>
      <c r="CG235" s="96">
        <f t="shared" si="525"/>
        <v>217.37625</v>
      </c>
      <c r="CH235" s="96">
        <f t="shared" si="525"/>
        <v>271.72031249999998</v>
      </c>
      <c r="CI235" s="96">
        <f t="shared" si="525"/>
        <v>271.72031249999998</v>
      </c>
      <c r="CJ235" s="96">
        <f t="shared" si="525"/>
        <v>271.72031249999998</v>
      </c>
      <c r="CK235" s="96">
        <f t="shared" si="525"/>
        <v>271.72031249999998</v>
      </c>
      <c r="CL235" s="96">
        <f t="shared" si="525"/>
        <v>271.72031249999998</v>
      </c>
      <c r="CM235" s="96">
        <f t="shared" si="525"/>
        <v>271.72031249999998</v>
      </c>
      <c r="CN235" s="96">
        <f t="shared" si="488"/>
        <v>2934.5793750000003</v>
      </c>
      <c r="CO235" s="96">
        <f t="shared" ref="CO235:CZ235" si="526">+CO196</f>
        <v>434.7525</v>
      </c>
      <c r="CP235" s="96">
        <f t="shared" si="526"/>
        <v>434.7525</v>
      </c>
      <c r="CQ235" s="96">
        <f t="shared" si="526"/>
        <v>434.7525</v>
      </c>
      <c r="CR235" s="96">
        <f t="shared" si="526"/>
        <v>434.7525</v>
      </c>
      <c r="CS235" s="96">
        <f t="shared" si="526"/>
        <v>434.7525</v>
      </c>
      <c r="CT235" s="96">
        <f t="shared" si="526"/>
        <v>434.7525</v>
      </c>
      <c r="CU235" s="96">
        <f t="shared" si="526"/>
        <v>434.7525</v>
      </c>
      <c r="CV235" s="96">
        <f t="shared" si="526"/>
        <v>434.7525</v>
      </c>
      <c r="CW235" s="96">
        <f t="shared" si="526"/>
        <v>434.7525</v>
      </c>
      <c r="CX235" s="96">
        <f t="shared" si="526"/>
        <v>434.7525</v>
      </c>
      <c r="CY235" s="96">
        <f t="shared" si="526"/>
        <v>434.7525</v>
      </c>
      <c r="CZ235" s="96">
        <f t="shared" si="526"/>
        <v>434.7525</v>
      </c>
      <c r="DA235" s="96">
        <f t="shared" si="490"/>
        <v>5217.0299999999988</v>
      </c>
      <c r="DB235" s="96">
        <f t="shared" ref="DB235:DM235" si="527">+DB196</f>
        <v>434.7525</v>
      </c>
      <c r="DC235" s="96">
        <f t="shared" si="527"/>
        <v>434.7525</v>
      </c>
      <c r="DD235" s="96">
        <f t="shared" si="527"/>
        <v>434.7525</v>
      </c>
      <c r="DE235" s="96">
        <f t="shared" si="527"/>
        <v>434.7525</v>
      </c>
      <c r="DF235" s="96">
        <f t="shared" si="527"/>
        <v>434.7525</v>
      </c>
      <c r="DG235" s="96">
        <f t="shared" si="527"/>
        <v>461.92453125000003</v>
      </c>
      <c r="DH235" s="96">
        <f t="shared" si="527"/>
        <v>461.92453125000003</v>
      </c>
      <c r="DI235" s="96">
        <f t="shared" si="527"/>
        <v>461.92453125000003</v>
      </c>
      <c r="DJ235" s="96">
        <f t="shared" si="527"/>
        <v>461.92453125000003</v>
      </c>
      <c r="DK235" s="96">
        <f t="shared" si="527"/>
        <v>461.92453125000003</v>
      </c>
      <c r="DL235" s="96">
        <f t="shared" si="527"/>
        <v>461.92453125000003</v>
      </c>
      <c r="DM235" s="96">
        <f t="shared" si="527"/>
        <v>461.92453125000003</v>
      </c>
      <c r="DN235" s="96">
        <f t="shared" si="492"/>
        <v>5407.2342187499999</v>
      </c>
      <c r="DR235" s="202"/>
      <c r="DS235" s="104"/>
      <c r="DT235" s="104"/>
      <c r="DU235" s="104"/>
      <c r="DV235" s="203"/>
      <c r="DW235" s="104"/>
      <c r="DX235" s="203"/>
      <c r="DY235" s="105"/>
      <c r="DZ235" s="204"/>
      <c r="EA235" s="105"/>
      <c r="EB235" s="204"/>
      <c r="EC235" s="105"/>
      <c r="ED235" s="204"/>
      <c r="EE235" s="105"/>
      <c r="EF235" s="204"/>
      <c r="EG235" s="202"/>
    </row>
    <row r="236" spans="1:150">
      <c r="A236" s="14" t="s">
        <v>151</v>
      </c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32"/>
      <c r="AB236" s="132">
        <f t="shared" ref="AB236:AM236" si="528">SUM(AB228:AB234)</f>
        <v>2947</v>
      </c>
      <c r="AC236" s="132">
        <f t="shared" si="528"/>
        <v>3293</v>
      </c>
      <c r="AD236" s="132">
        <f t="shared" si="528"/>
        <v>2964</v>
      </c>
      <c r="AE236" s="132">
        <f t="shared" si="528"/>
        <v>4476</v>
      </c>
      <c r="AF236" s="132">
        <f t="shared" si="528"/>
        <v>4239</v>
      </c>
      <c r="AG236" s="132">
        <f t="shared" si="528"/>
        <v>2895</v>
      </c>
      <c r="AH236" s="132">
        <f t="shared" si="528"/>
        <v>3459</v>
      </c>
      <c r="AI236" s="132">
        <f t="shared" si="528"/>
        <v>2906</v>
      </c>
      <c r="AJ236" s="132">
        <f t="shared" si="528"/>
        <v>3024</v>
      </c>
      <c r="AK236" s="132">
        <f t="shared" si="528"/>
        <v>2087</v>
      </c>
      <c r="AL236" s="132">
        <f t="shared" si="528"/>
        <v>2599</v>
      </c>
      <c r="AM236" s="132">
        <f t="shared" si="528"/>
        <v>2307</v>
      </c>
      <c r="AN236" s="132"/>
      <c r="AO236" s="205">
        <f t="shared" ref="AO236:BA236" si="529">SUM(AO228:AO234)</f>
        <v>4562</v>
      </c>
      <c r="AP236" s="205">
        <f t="shared" si="529"/>
        <v>4530</v>
      </c>
      <c r="AQ236" s="205">
        <f t="shared" si="529"/>
        <v>3815</v>
      </c>
      <c r="AR236" s="205">
        <f t="shared" si="529"/>
        <v>3434</v>
      </c>
      <c r="AS236" s="205">
        <f t="shared" si="529"/>
        <v>3235</v>
      </c>
      <c r="AT236" s="205">
        <f t="shared" si="529"/>
        <v>2489</v>
      </c>
      <c r="AU236" s="205">
        <f t="shared" si="529"/>
        <v>2677</v>
      </c>
      <c r="AV236" s="205">
        <f t="shared" si="529"/>
        <v>3207</v>
      </c>
      <c r="AW236" s="205">
        <f t="shared" si="529"/>
        <v>3156</v>
      </c>
      <c r="AX236" s="132">
        <f t="shared" si="529"/>
        <v>3542</v>
      </c>
      <c r="AY236" s="132">
        <f t="shared" si="529"/>
        <v>2567</v>
      </c>
      <c r="AZ236" s="132">
        <f t="shared" si="529"/>
        <v>2888</v>
      </c>
      <c r="BA236" s="132">
        <f t="shared" si="529"/>
        <v>39900</v>
      </c>
      <c r="BB236" s="132">
        <f t="shared" ref="BB236:DM236" si="530">SUM(BB228:BB235)</f>
        <v>2393</v>
      </c>
      <c r="BC236" s="132">
        <f t="shared" si="530"/>
        <v>1806</v>
      </c>
      <c r="BD236" s="132">
        <f t="shared" si="530"/>
        <v>2848</v>
      </c>
      <c r="BE236" s="132">
        <f t="shared" si="530"/>
        <v>2240</v>
      </c>
      <c r="BF236" s="132">
        <f t="shared" si="530"/>
        <v>2823</v>
      </c>
      <c r="BG236" s="132">
        <f t="shared" si="530"/>
        <v>3562</v>
      </c>
      <c r="BH236" s="132">
        <f t="shared" si="530"/>
        <v>3069.5862499999994</v>
      </c>
      <c r="BI236" s="132">
        <f t="shared" si="530"/>
        <v>3128.5769999999993</v>
      </c>
      <c r="BJ236" s="132">
        <f t="shared" si="530"/>
        <v>3720.2864999999997</v>
      </c>
      <c r="BK236" s="132">
        <f t="shared" si="530"/>
        <v>3146.6772499999997</v>
      </c>
      <c r="BL236" s="132">
        <f t="shared" si="530"/>
        <v>3305.2804999999998</v>
      </c>
      <c r="BM236" s="132">
        <f t="shared" si="530"/>
        <v>3654.7149999999997</v>
      </c>
      <c r="BN236" s="132">
        <f t="shared" si="530"/>
        <v>35697.122499999998</v>
      </c>
      <c r="BO236" s="132">
        <f t="shared" si="530"/>
        <v>2824.4739062499993</v>
      </c>
      <c r="BP236" s="132">
        <f t="shared" si="530"/>
        <v>3340.6499062499993</v>
      </c>
      <c r="BQ236" s="132">
        <f t="shared" si="530"/>
        <v>3512.2199687499992</v>
      </c>
      <c r="BR236" s="132">
        <f t="shared" si="530"/>
        <v>4291.6775312499994</v>
      </c>
      <c r="BS236" s="132">
        <f t="shared" si="530"/>
        <v>3317.7035312499997</v>
      </c>
      <c r="BT236" s="132">
        <f t="shared" si="530"/>
        <v>3198.4970312499995</v>
      </c>
      <c r="BU236" s="132">
        <f t="shared" si="530"/>
        <v>3900.4230312499994</v>
      </c>
      <c r="BV236" s="132">
        <f t="shared" si="530"/>
        <v>3991.5490312500001</v>
      </c>
      <c r="BW236" s="132">
        <f t="shared" si="530"/>
        <v>3860.97503125</v>
      </c>
      <c r="BX236" s="132">
        <f t="shared" si="530"/>
        <v>4083.7450937499989</v>
      </c>
      <c r="BY236" s="132">
        <f t="shared" si="530"/>
        <v>3726.5710937499994</v>
      </c>
      <c r="BZ236" s="132">
        <f t="shared" si="530"/>
        <v>3441.5970937499992</v>
      </c>
      <c r="CA236" s="132">
        <f t="shared" si="530"/>
        <v>43490.082249999992</v>
      </c>
      <c r="CB236" s="132">
        <f t="shared" si="530"/>
        <v>3733.8269374999991</v>
      </c>
      <c r="CC236" s="132">
        <f t="shared" si="530"/>
        <v>3555.456187499999</v>
      </c>
      <c r="CD236" s="132">
        <f t="shared" si="530"/>
        <v>4353.0854374999999</v>
      </c>
      <c r="CE236" s="132">
        <f t="shared" si="530"/>
        <v>4251.7146874999999</v>
      </c>
      <c r="CF236" s="132">
        <f t="shared" si="530"/>
        <v>3528.1439374999991</v>
      </c>
      <c r="CG236" s="132">
        <f t="shared" si="530"/>
        <v>3779.773187499999</v>
      </c>
      <c r="CH236" s="132">
        <f t="shared" si="530"/>
        <v>3999.3464999999992</v>
      </c>
      <c r="CI236" s="132">
        <f t="shared" si="530"/>
        <v>4071.5757499999995</v>
      </c>
      <c r="CJ236" s="132">
        <f t="shared" si="530"/>
        <v>4406.4049999999997</v>
      </c>
      <c r="CK236" s="132">
        <f t="shared" si="530"/>
        <v>3668.6342499999996</v>
      </c>
      <c r="CL236" s="132">
        <f t="shared" si="530"/>
        <v>3883.2634999999996</v>
      </c>
      <c r="CM236" s="132">
        <f t="shared" si="530"/>
        <v>3985.4927499999994</v>
      </c>
      <c r="CN236" s="132">
        <f t="shared" si="530"/>
        <v>47216.718124999999</v>
      </c>
      <c r="CO236" s="132">
        <f t="shared" si="530"/>
        <v>3795.4841249999995</v>
      </c>
      <c r="CP236" s="132">
        <f t="shared" si="530"/>
        <v>3717.9166249999994</v>
      </c>
      <c r="CQ236" s="132">
        <f t="shared" si="530"/>
        <v>4416.3491249999997</v>
      </c>
      <c r="CR236" s="132">
        <f t="shared" si="530"/>
        <v>3608.9816249999999</v>
      </c>
      <c r="CS236" s="132">
        <f t="shared" si="530"/>
        <v>2630.6141249999996</v>
      </c>
      <c r="CT236" s="132">
        <f t="shared" si="530"/>
        <v>2983.0466249999995</v>
      </c>
      <c r="CU236" s="132">
        <f t="shared" si="530"/>
        <v>2706.6791249999992</v>
      </c>
      <c r="CV236" s="132">
        <f t="shared" si="530"/>
        <v>2879.7116249999995</v>
      </c>
      <c r="CW236" s="132">
        <f t="shared" si="530"/>
        <v>2585.3441249999996</v>
      </c>
      <c r="CX236" s="132">
        <f t="shared" si="530"/>
        <v>2278.376624999999</v>
      </c>
      <c r="CY236" s="132">
        <f t="shared" si="530"/>
        <v>2693.8091249999993</v>
      </c>
      <c r="CZ236" s="132">
        <f t="shared" si="530"/>
        <v>2381.8416249999991</v>
      </c>
      <c r="DA236" s="132">
        <f t="shared" si="530"/>
        <v>36678.15449999999</v>
      </c>
      <c r="DB236" s="132">
        <f t="shared" si="530"/>
        <v>2572.6166249999992</v>
      </c>
      <c r="DC236" s="132">
        <f t="shared" si="530"/>
        <v>2395.0491249999991</v>
      </c>
      <c r="DD236" s="132">
        <f t="shared" si="530"/>
        <v>3168.2816249999992</v>
      </c>
      <c r="DE236" s="132">
        <f t="shared" si="530"/>
        <v>2587.7141249999995</v>
      </c>
      <c r="DF236" s="132">
        <f t="shared" si="530"/>
        <v>2239.3466249999992</v>
      </c>
      <c r="DG236" s="132">
        <f t="shared" si="530"/>
        <v>2618.9511562499993</v>
      </c>
      <c r="DH236" s="132">
        <f t="shared" si="530"/>
        <v>2482.1836562499989</v>
      </c>
      <c r="DI236" s="132">
        <f t="shared" si="530"/>
        <v>2075.2161562499991</v>
      </c>
      <c r="DJ236" s="132">
        <f t="shared" si="530"/>
        <v>2410.8486562499993</v>
      </c>
      <c r="DK236" s="132">
        <f t="shared" si="530"/>
        <v>2203.8811562499991</v>
      </c>
      <c r="DL236" s="132">
        <f t="shared" si="530"/>
        <v>2519.313656249999</v>
      </c>
      <c r="DM236" s="132">
        <f t="shared" si="530"/>
        <v>2107.3461562499992</v>
      </c>
      <c r="DN236" s="132">
        <f t="shared" ref="DN236" si="531">SUM(DN228:DN235)</f>
        <v>29380.74871874999</v>
      </c>
      <c r="DR236" s="206"/>
      <c r="DS236" s="141">
        <f t="shared" si="493"/>
        <v>37196</v>
      </c>
      <c r="DT236" s="141"/>
      <c r="DU236" s="141">
        <f t="shared" si="494"/>
        <v>40102</v>
      </c>
      <c r="DV236" s="203">
        <f t="shared" si="495"/>
        <v>107.8126680288203</v>
      </c>
      <c r="DW236" s="141">
        <f t="shared" si="496"/>
        <v>35697.122499999998</v>
      </c>
      <c r="DX236" s="207">
        <f t="shared" si="497"/>
        <v>89.015815919405512</v>
      </c>
      <c r="DY236" s="112">
        <f t="shared" si="498"/>
        <v>43490.082249999999</v>
      </c>
      <c r="DZ236" s="208">
        <f t="shared" si="499"/>
        <v>121.83077851723203</v>
      </c>
      <c r="EA236" s="112">
        <f t="shared" si="500"/>
        <v>47216.718124999999</v>
      </c>
      <c r="EB236" s="208">
        <f t="shared" si="501"/>
        <v>108.56893269039519</v>
      </c>
      <c r="EC236" s="112">
        <f t="shared" si="502"/>
        <v>94657.553874999983</v>
      </c>
      <c r="ED236" s="208">
        <f t="shared" si="503"/>
        <v>200.47465735421648</v>
      </c>
      <c r="EE236" s="112">
        <f t="shared" si="504"/>
        <v>94078.084499999997</v>
      </c>
      <c r="EF236" s="208">
        <f t="shared" si="505"/>
        <v>99.387825533960878</v>
      </c>
      <c r="EG236" s="206"/>
    </row>
    <row r="237" spans="1:150" ht="12.75" customHeight="1">
      <c r="BB237" s="19">
        <f t="shared" ref="BB237:DM237" si="532">+BB236-BB199</f>
        <v>0</v>
      </c>
      <c r="BC237" s="19">
        <f t="shared" si="532"/>
        <v>0</v>
      </c>
      <c r="BD237" s="19">
        <f t="shared" si="532"/>
        <v>0</v>
      </c>
      <c r="BE237" s="19">
        <f t="shared" si="532"/>
        <v>0</v>
      </c>
      <c r="BF237" s="19">
        <f t="shared" si="532"/>
        <v>0</v>
      </c>
      <c r="BG237" s="19">
        <f t="shared" si="532"/>
        <v>0</v>
      </c>
      <c r="BH237" s="19">
        <f t="shared" si="532"/>
        <v>0</v>
      </c>
      <c r="BI237" s="19">
        <f t="shared" si="532"/>
        <v>0</v>
      </c>
      <c r="BJ237" s="19">
        <f t="shared" si="532"/>
        <v>0</v>
      </c>
      <c r="BK237" s="19">
        <f t="shared" si="532"/>
        <v>0</v>
      </c>
      <c r="BL237" s="19">
        <f t="shared" si="532"/>
        <v>0</v>
      </c>
      <c r="BM237" s="19">
        <f t="shared" si="532"/>
        <v>0</v>
      </c>
      <c r="BN237" s="19">
        <f t="shared" si="532"/>
        <v>0</v>
      </c>
      <c r="BO237" s="19">
        <f t="shared" si="532"/>
        <v>0</v>
      </c>
      <c r="BP237" s="19">
        <f t="shared" si="532"/>
        <v>0</v>
      </c>
      <c r="BQ237" s="19">
        <f t="shared" si="532"/>
        <v>0</v>
      </c>
      <c r="BR237" s="19">
        <f t="shared" si="532"/>
        <v>0</v>
      </c>
      <c r="BS237" s="19">
        <f t="shared" si="532"/>
        <v>0</v>
      </c>
      <c r="BT237" s="19">
        <f t="shared" si="532"/>
        <v>0</v>
      </c>
      <c r="BU237" s="19">
        <f t="shared" si="532"/>
        <v>0</v>
      </c>
      <c r="BV237" s="19">
        <f t="shared" si="532"/>
        <v>0</v>
      </c>
      <c r="BW237" s="19">
        <f t="shared" si="532"/>
        <v>0</v>
      </c>
      <c r="BX237" s="19">
        <f t="shared" si="532"/>
        <v>0</v>
      </c>
      <c r="BY237" s="19">
        <f t="shared" si="532"/>
        <v>0</v>
      </c>
      <c r="BZ237" s="19">
        <f t="shared" si="532"/>
        <v>0</v>
      </c>
      <c r="CA237" s="19">
        <f t="shared" si="532"/>
        <v>0</v>
      </c>
      <c r="CB237" s="19">
        <f t="shared" si="532"/>
        <v>0</v>
      </c>
      <c r="CC237" s="19">
        <f t="shared" si="532"/>
        <v>0</v>
      </c>
      <c r="CD237" s="19">
        <f t="shared" si="532"/>
        <v>0</v>
      </c>
      <c r="CE237" s="19">
        <f t="shared" si="532"/>
        <v>0</v>
      </c>
      <c r="CF237" s="19">
        <f t="shared" si="532"/>
        <v>0</v>
      </c>
      <c r="CG237" s="19">
        <f t="shared" si="532"/>
        <v>0</v>
      </c>
      <c r="CH237" s="19">
        <f t="shared" si="532"/>
        <v>0</v>
      </c>
      <c r="CI237" s="19">
        <f t="shared" si="532"/>
        <v>0</v>
      </c>
      <c r="CJ237" s="19">
        <f t="shared" si="532"/>
        <v>0</v>
      </c>
      <c r="CK237" s="19">
        <f t="shared" si="532"/>
        <v>0</v>
      </c>
      <c r="CL237" s="19">
        <f t="shared" si="532"/>
        <v>0</v>
      </c>
      <c r="CM237" s="19">
        <f t="shared" si="532"/>
        <v>0</v>
      </c>
      <c r="CN237" s="19">
        <f t="shared" si="532"/>
        <v>0</v>
      </c>
      <c r="CO237" s="19">
        <f t="shared" si="532"/>
        <v>0</v>
      </c>
      <c r="CP237" s="19">
        <f t="shared" si="532"/>
        <v>0</v>
      </c>
      <c r="CQ237" s="19">
        <f t="shared" si="532"/>
        <v>0</v>
      </c>
      <c r="CR237" s="19">
        <f t="shared" si="532"/>
        <v>0</v>
      </c>
      <c r="CS237" s="19">
        <f t="shared" si="532"/>
        <v>0</v>
      </c>
      <c r="CT237" s="19">
        <f t="shared" si="532"/>
        <v>0</v>
      </c>
      <c r="CU237" s="19">
        <f t="shared" si="532"/>
        <v>0</v>
      </c>
      <c r="CV237" s="19">
        <f t="shared" si="532"/>
        <v>0</v>
      </c>
      <c r="CW237" s="19">
        <f t="shared" si="532"/>
        <v>0</v>
      </c>
      <c r="CX237" s="19">
        <f t="shared" si="532"/>
        <v>0</v>
      </c>
      <c r="CY237" s="19">
        <f t="shared" si="532"/>
        <v>0</v>
      </c>
      <c r="CZ237" s="19">
        <f t="shared" si="532"/>
        <v>0</v>
      </c>
      <c r="DA237" s="19">
        <f t="shared" si="532"/>
        <v>0</v>
      </c>
      <c r="DB237" s="19">
        <f t="shared" si="532"/>
        <v>0</v>
      </c>
      <c r="DC237" s="19">
        <f t="shared" si="532"/>
        <v>0</v>
      </c>
      <c r="DD237" s="19">
        <f t="shared" si="532"/>
        <v>0</v>
      </c>
      <c r="DE237" s="19">
        <f t="shared" si="532"/>
        <v>0</v>
      </c>
      <c r="DF237" s="19">
        <f t="shared" si="532"/>
        <v>0</v>
      </c>
      <c r="DG237" s="19">
        <f t="shared" si="532"/>
        <v>0</v>
      </c>
      <c r="DH237" s="19">
        <f t="shared" si="532"/>
        <v>0</v>
      </c>
      <c r="DI237" s="19">
        <f t="shared" si="532"/>
        <v>0</v>
      </c>
      <c r="DJ237" s="19">
        <f t="shared" si="532"/>
        <v>0</v>
      </c>
      <c r="DK237" s="19">
        <f t="shared" si="532"/>
        <v>0</v>
      </c>
      <c r="DL237" s="19">
        <f t="shared" si="532"/>
        <v>0</v>
      </c>
      <c r="DM237" s="19">
        <f t="shared" si="532"/>
        <v>0</v>
      </c>
      <c r="DN237" s="19">
        <f t="shared" ref="DN237" si="533">+DN236-DN199</f>
        <v>0</v>
      </c>
    </row>
    <row r="238" spans="1:150">
      <c r="A238" s="209" t="s">
        <v>152</v>
      </c>
      <c r="B238" s="209"/>
      <c r="C238" s="209"/>
      <c r="D238" s="209"/>
      <c r="E238" s="209"/>
      <c r="F238" s="209"/>
      <c r="G238" s="209"/>
      <c r="H238" s="209"/>
      <c r="I238" s="209"/>
      <c r="J238" s="209"/>
      <c r="K238" s="209"/>
      <c r="L238" s="209"/>
      <c r="M238" s="209"/>
      <c r="N238" s="209"/>
      <c r="O238" s="209"/>
      <c r="P238" s="209"/>
      <c r="Q238" s="209"/>
      <c r="R238" s="209"/>
      <c r="S238" s="209"/>
      <c r="T238" s="209"/>
      <c r="U238" s="209"/>
      <c r="V238" s="209"/>
      <c r="W238" s="209"/>
      <c r="X238" s="209"/>
      <c r="Y238" s="209"/>
      <c r="Z238" s="209"/>
      <c r="BM238" s="19"/>
      <c r="BN238" s="19"/>
      <c r="CA238" s="19"/>
      <c r="CN238" s="19"/>
      <c r="DA238" s="19"/>
      <c r="DN238" s="19"/>
    </row>
    <row r="239" spans="1:150">
      <c r="A239" s="210" t="s">
        <v>153</v>
      </c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1"/>
      <c r="AB239" s="211">
        <v>0.58941296233457752</v>
      </c>
      <c r="AC239" s="211">
        <v>0.49711509262071057</v>
      </c>
      <c r="AD239" s="211">
        <v>0.7246963562753036</v>
      </c>
      <c r="AE239" s="211">
        <v>0.6697944593386953</v>
      </c>
      <c r="AF239" s="211">
        <v>0.71361170087284742</v>
      </c>
      <c r="AG239" s="211">
        <v>0.70500863557858373</v>
      </c>
      <c r="AH239" s="211">
        <v>0.68314541775079507</v>
      </c>
      <c r="AI239" s="211">
        <v>0.69717825189263594</v>
      </c>
      <c r="AJ239" s="211">
        <v>0.7142857142857143</v>
      </c>
      <c r="AK239" s="211">
        <v>0.59942501197891707</v>
      </c>
      <c r="AL239" s="211">
        <v>0.46902654867256638</v>
      </c>
      <c r="AM239" s="211">
        <v>0.61508452535760727</v>
      </c>
      <c r="AN239" s="211"/>
      <c r="AO239" s="211">
        <v>0.52038579570363874</v>
      </c>
      <c r="AP239" s="211">
        <v>0.68232662192393734</v>
      </c>
      <c r="AQ239" s="211">
        <v>0.73682830930537357</v>
      </c>
      <c r="AR239" s="211">
        <v>0.75596971461852069</v>
      </c>
      <c r="AS239" s="211">
        <v>0.81700154559505411</v>
      </c>
      <c r="AT239" s="212">
        <f>AVERAGE(AO239:AS239,AM239)</f>
        <v>0.68793275208402205</v>
      </c>
      <c r="AU239" s="212">
        <f t="shared" ref="AU239:BA239" si="534">+AT239</f>
        <v>0.68793275208402205</v>
      </c>
      <c r="AV239" s="212">
        <f t="shared" si="534"/>
        <v>0.68793275208402205</v>
      </c>
      <c r="AW239" s="212">
        <f t="shared" si="534"/>
        <v>0.68793275208402205</v>
      </c>
      <c r="AX239" s="212">
        <v>0.6</v>
      </c>
      <c r="AY239" s="212">
        <f t="shared" si="534"/>
        <v>0.6</v>
      </c>
      <c r="AZ239" s="212">
        <f t="shared" si="534"/>
        <v>0.6</v>
      </c>
      <c r="BA239" s="212">
        <f t="shared" si="534"/>
        <v>0.6</v>
      </c>
      <c r="BB239" s="213">
        <v>0.55119097367321357</v>
      </c>
      <c r="BC239" s="213">
        <v>0.56367663344407526</v>
      </c>
      <c r="BD239" s="213">
        <v>0.71096474234792717</v>
      </c>
      <c r="BE239" s="213">
        <v>0.62857142857142856</v>
      </c>
      <c r="BF239" s="213">
        <v>0.62857142857142856</v>
      </c>
      <c r="BG239" s="212">
        <f t="shared" ref="BG239:BM239" si="535">+BF239</f>
        <v>0.62857142857142856</v>
      </c>
      <c r="BH239" s="212">
        <f t="shared" si="535"/>
        <v>0.62857142857142856</v>
      </c>
      <c r="BI239" s="212">
        <f t="shared" si="535"/>
        <v>0.62857142857142856</v>
      </c>
      <c r="BJ239" s="212">
        <f t="shared" si="535"/>
        <v>0.62857142857142856</v>
      </c>
      <c r="BK239" s="212">
        <f t="shared" si="535"/>
        <v>0.62857142857142856</v>
      </c>
      <c r="BL239" s="212">
        <f t="shared" si="535"/>
        <v>0.62857142857142856</v>
      </c>
      <c r="BM239" s="212">
        <f t="shared" si="535"/>
        <v>0.62857142857142856</v>
      </c>
      <c r="BN239" s="212"/>
      <c r="BO239" s="212">
        <v>0.6</v>
      </c>
      <c r="BP239" s="212">
        <f t="shared" ref="BP239:BZ239" si="536">+BO239</f>
        <v>0.6</v>
      </c>
      <c r="BQ239" s="212">
        <f t="shared" si="536"/>
        <v>0.6</v>
      </c>
      <c r="BR239" s="212">
        <f t="shared" si="536"/>
        <v>0.6</v>
      </c>
      <c r="BS239" s="212">
        <f t="shared" si="536"/>
        <v>0.6</v>
      </c>
      <c r="BT239" s="212">
        <f t="shared" si="536"/>
        <v>0.6</v>
      </c>
      <c r="BU239" s="212">
        <f t="shared" si="536"/>
        <v>0.6</v>
      </c>
      <c r="BV239" s="212">
        <f t="shared" si="536"/>
        <v>0.6</v>
      </c>
      <c r="BW239" s="212">
        <f t="shared" si="536"/>
        <v>0.6</v>
      </c>
      <c r="BX239" s="212">
        <f t="shared" si="536"/>
        <v>0.6</v>
      </c>
      <c r="BY239" s="212">
        <f t="shared" si="536"/>
        <v>0.6</v>
      </c>
      <c r="BZ239" s="212">
        <f t="shared" si="536"/>
        <v>0.6</v>
      </c>
      <c r="CA239" s="212"/>
      <c r="CB239" s="212">
        <v>0.6</v>
      </c>
      <c r="CC239" s="212">
        <f t="shared" ref="CC239:CM239" si="537">+CB239</f>
        <v>0.6</v>
      </c>
      <c r="CD239" s="212">
        <f t="shared" si="537"/>
        <v>0.6</v>
      </c>
      <c r="CE239" s="212">
        <f t="shared" si="537"/>
        <v>0.6</v>
      </c>
      <c r="CF239" s="212">
        <f t="shared" si="537"/>
        <v>0.6</v>
      </c>
      <c r="CG239" s="212">
        <f t="shared" si="537"/>
        <v>0.6</v>
      </c>
      <c r="CH239" s="212">
        <f t="shared" si="537"/>
        <v>0.6</v>
      </c>
      <c r="CI239" s="212">
        <f t="shared" si="537"/>
        <v>0.6</v>
      </c>
      <c r="CJ239" s="212">
        <f t="shared" si="537"/>
        <v>0.6</v>
      </c>
      <c r="CK239" s="212">
        <f t="shared" si="537"/>
        <v>0.6</v>
      </c>
      <c r="CL239" s="212">
        <f t="shared" si="537"/>
        <v>0.6</v>
      </c>
      <c r="CM239" s="212">
        <f t="shared" si="537"/>
        <v>0.6</v>
      </c>
      <c r="CN239" s="212"/>
      <c r="CO239" s="212">
        <v>0.6</v>
      </c>
      <c r="CP239" s="212">
        <f t="shared" ref="CP239:CZ239" si="538">+CO239</f>
        <v>0.6</v>
      </c>
      <c r="CQ239" s="212">
        <f t="shared" si="538"/>
        <v>0.6</v>
      </c>
      <c r="CR239" s="212">
        <f t="shared" si="538"/>
        <v>0.6</v>
      </c>
      <c r="CS239" s="212">
        <f t="shared" si="538"/>
        <v>0.6</v>
      </c>
      <c r="CT239" s="212">
        <f t="shared" si="538"/>
        <v>0.6</v>
      </c>
      <c r="CU239" s="212">
        <f t="shared" si="538"/>
        <v>0.6</v>
      </c>
      <c r="CV239" s="212">
        <f t="shared" si="538"/>
        <v>0.6</v>
      </c>
      <c r="CW239" s="212">
        <f t="shared" si="538"/>
        <v>0.6</v>
      </c>
      <c r="CX239" s="212">
        <f t="shared" si="538"/>
        <v>0.6</v>
      </c>
      <c r="CY239" s="212">
        <f t="shared" si="538"/>
        <v>0.6</v>
      </c>
      <c r="CZ239" s="212">
        <f t="shared" si="538"/>
        <v>0.6</v>
      </c>
      <c r="DA239" s="212"/>
      <c r="DB239" s="212">
        <v>0.6</v>
      </c>
      <c r="DC239" s="212">
        <f t="shared" ref="DC239:DM239" si="539">+DB239</f>
        <v>0.6</v>
      </c>
      <c r="DD239" s="212">
        <f t="shared" si="539"/>
        <v>0.6</v>
      </c>
      <c r="DE239" s="212">
        <f t="shared" si="539"/>
        <v>0.6</v>
      </c>
      <c r="DF239" s="212">
        <f t="shared" si="539"/>
        <v>0.6</v>
      </c>
      <c r="DG239" s="212">
        <f t="shared" si="539"/>
        <v>0.6</v>
      </c>
      <c r="DH239" s="212">
        <f t="shared" si="539"/>
        <v>0.6</v>
      </c>
      <c r="DI239" s="212">
        <f t="shared" si="539"/>
        <v>0.6</v>
      </c>
      <c r="DJ239" s="212">
        <f t="shared" si="539"/>
        <v>0.6</v>
      </c>
      <c r="DK239" s="212">
        <f t="shared" si="539"/>
        <v>0.6</v>
      </c>
      <c r="DL239" s="212">
        <f t="shared" si="539"/>
        <v>0.6</v>
      </c>
      <c r="DM239" s="212">
        <f t="shared" si="539"/>
        <v>0.6</v>
      </c>
      <c r="DN239" s="212"/>
      <c r="DU239" s="19">
        <f>+DU199-33945</f>
        <v>6263</v>
      </c>
    </row>
    <row r="240" spans="1:150">
      <c r="A240" s="210" t="s">
        <v>154</v>
      </c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1"/>
      <c r="AB240" s="211">
        <f>1-AB239</f>
        <v>0.41058703766542248</v>
      </c>
      <c r="AC240" s="211">
        <f t="shared" ref="AC240:AM240" si="540">1-AC239</f>
        <v>0.50288490737928937</v>
      </c>
      <c r="AD240" s="211">
        <f t="shared" si="540"/>
        <v>0.2753036437246964</v>
      </c>
      <c r="AE240" s="211">
        <f t="shared" si="540"/>
        <v>0.3302055406613047</v>
      </c>
      <c r="AF240" s="211">
        <f t="shared" si="540"/>
        <v>0.28638829912715258</v>
      </c>
      <c r="AG240" s="211">
        <f t="shared" si="540"/>
        <v>0.29499136442141627</v>
      </c>
      <c r="AH240" s="211">
        <f t="shared" si="540"/>
        <v>0.31685458224920493</v>
      </c>
      <c r="AI240" s="211">
        <f t="shared" si="540"/>
        <v>0.30282174810736406</v>
      </c>
      <c r="AJ240" s="211">
        <f t="shared" si="540"/>
        <v>0.2857142857142857</v>
      </c>
      <c r="AK240" s="211">
        <f t="shared" si="540"/>
        <v>0.40057498802108293</v>
      </c>
      <c r="AL240" s="211">
        <f t="shared" si="540"/>
        <v>0.53097345132743357</v>
      </c>
      <c r="AM240" s="211">
        <f t="shared" si="540"/>
        <v>0.38491547464239273</v>
      </c>
      <c r="AN240" s="211"/>
      <c r="AO240" s="211">
        <f t="shared" ref="AO240:BA240" si="541">1-AO239</f>
        <v>0.47961420429636126</v>
      </c>
      <c r="AP240" s="211">
        <f t="shared" si="541"/>
        <v>0.31767337807606266</v>
      </c>
      <c r="AQ240" s="211">
        <f t="shared" si="541"/>
        <v>0.26317169069462643</v>
      </c>
      <c r="AR240" s="211">
        <f t="shared" si="541"/>
        <v>0.24403028538147931</v>
      </c>
      <c r="AS240" s="211">
        <f t="shared" si="541"/>
        <v>0.18299845440494589</v>
      </c>
      <c r="AT240" s="214">
        <f t="shared" si="541"/>
        <v>0.31206724791597795</v>
      </c>
      <c r="AU240" s="214">
        <f t="shared" si="541"/>
        <v>0.31206724791597795</v>
      </c>
      <c r="AV240" s="214">
        <f t="shared" si="541"/>
        <v>0.31206724791597795</v>
      </c>
      <c r="AW240" s="214">
        <f t="shared" si="541"/>
        <v>0.31206724791597795</v>
      </c>
      <c r="AX240" s="214">
        <f t="shared" si="541"/>
        <v>0.4</v>
      </c>
      <c r="AY240" s="214">
        <f t="shared" si="541"/>
        <v>0.4</v>
      </c>
      <c r="AZ240" s="214">
        <f t="shared" si="541"/>
        <v>0.4</v>
      </c>
      <c r="BA240" s="214">
        <f t="shared" si="541"/>
        <v>0.4</v>
      </c>
      <c r="BB240" s="215">
        <v>0.44880902632678649</v>
      </c>
      <c r="BC240" s="215">
        <v>0.43632336655592469</v>
      </c>
      <c r="BD240" s="215">
        <v>0.28903525765207283</v>
      </c>
      <c r="BE240" s="215">
        <v>0.37142857142857144</v>
      </c>
      <c r="BF240" s="215">
        <v>0.37142857142857144</v>
      </c>
      <c r="BG240" s="214">
        <f t="shared" ref="BG240:BM240" si="542">1-BG239</f>
        <v>0.37142857142857144</v>
      </c>
      <c r="BH240" s="214">
        <f t="shared" si="542"/>
        <v>0.37142857142857144</v>
      </c>
      <c r="BI240" s="214">
        <f t="shared" si="542"/>
        <v>0.37142857142857144</v>
      </c>
      <c r="BJ240" s="214">
        <f t="shared" si="542"/>
        <v>0.37142857142857144</v>
      </c>
      <c r="BK240" s="214">
        <f t="shared" si="542"/>
        <v>0.37142857142857144</v>
      </c>
      <c r="BL240" s="214">
        <f t="shared" si="542"/>
        <v>0.37142857142857144</v>
      </c>
      <c r="BM240" s="214">
        <f t="shared" si="542"/>
        <v>0.37142857142857144</v>
      </c>
      <c r="BN240" s="214"/>
      <c r="BO240" s="214">
        <f t="shared" ref="BO240:BZ240" si="543">1-BO239</f>
        <v>0.4</v>
      </c>
      <c r="BP240" s="214">
        <f t="shared" si="543"/>
        <v>0.4</v>
      </c>
      <c r="BQ240" s="214">
        <f t="shared" si="543"/>
        <v>0.4</v>
      </c>
      <c r="BR240" s="214">
        <f t="shared" si="543"/>
        <v>0.4</v>
      </c>
      <c r="BS240" s="214">
        <f t="shared" si="543"/>
        <v>0.4</v>
      </c>
      <c r="BT240" s="214">
        <f t="shared" si="543"/>
        <v>0.4</v>
      </c>
      <c r="BU240" s="214">
        <f t="shared" si="543"/>
        <v>0.4</v>
      </c>
      <c r="BV240" s="214">
        <f t="shared" si="543"/>
        <v>0.4</v>
      </c>
      <c r="BW240" s="214">
        <f t="shared" si="543"/>
        <v>0.4</v>
      </c>
      <c r="BX240" s="214">
        <f t="shared" si="543"/>
        <v>0.4</v>
      </c>
      <c r="BY240" s="214">
        <f t="shared" si="543"/>
        <v>0.4</v>
      </c>
      <c r="BZ240" s="214">
        <f t="shared" si="543"/>
        <v>0.4</v>
      </c>
      <c r="CA240" s="214"/>
      <c r="CB240" s="214">
        <f t="shared" ref="CB240:CM240" si="544">1-CB239</f>
        <v>0.4</v>
      </c>
      <c r="CC240" s="214">
        <f t="shared" si="544"/>
        <v>0.4</v>
      </c>
      <c r="CD240" s="214">
        <f t="shared" si="544"/>
        <v>0.4</v>
      </c>
      <c r="CE240" s="214">
        <f t="shared" si="544"/>
        <v>0.4</v>
      </c>
      <c r="CF240" s="214">
        <f t="shared" si="544"/>
        <v>0.4</v>
      </c>
      <c r="CG240" s="214">
        <f t="shared" si="544"/>
        <v>0.4</v>
      </c>
      <c r="CH240" s="214">
        <f t="shared" si="544"/>
        <v>0.4</v>
      </c>
      <c r="CI240" s="214">
        <f t="shared" si="544"/>
        <v>0.4</v>
      </c>
      <c r="CJ240" s="214">
        <f t="shared" si="544"/>
        <v>0.4</v>
      </c>
      <c r="CK240" s="214">
        <f t="shared" si="544"/>
        <v>0.4</v>
      </c>
      <c r="CL240" s="214">
        <f t="shared" si="544"/>
        <v>0.4</v>
      </c>
      <c r="CM240" s="214">
        <f t="shared" si="544"/>
        <v>0.4</v>
      </c>
      <c r="CN240" s="214"/>
      <c r="CO240" s="214">
        <f t="shared" ref="CO240:CZ240" si="545">1-CO239</f>
        <v>0.4</v>
      </c>
      <c r="CP240" s="214">
        <f t="shared" si="545"/>
        <v>0.4</v>
      </c>
      <c r="CQ240" s="214">
        <f t="shared" si="545"/>
        <v>0.4</v>
      </c>
      <c r="CR240" s="214">
        <f t="shared" si="545"/>
        <v>0.4</v>
      </c>
      <c r="CS240" s="214">
        <f t="shared" si="545"/>
        <v>0.4</v>
      </c>
      <c r="CT240" s="214">
        <f t="shared" si="545"/>
        <v>0.4</v>
      </c>
      <c r="CU240" s="214">
        <f t="shared" si="545"/>
        <v>0.4</v>
      </c>
      <c r="CV240" s="214">
        <f t="shared" si="545"/>
        <v>0.4</v>
      </c>
      <c r="CW240" s="214">
        <f t="shared" si="545"/>
        <v>0.4</v>
      </c>
      <c r="CX240" s="214">
        <f t="shared" si="545"/>
        <v>0.4</v>
      </c>
      <c r="CY240" s="214">
        <f t="shared" si="545"/>
        <v>0.4</v>
      </c>
      <c r="CZ240" s="214">
        <f t="shared" si="545"/>
        <v>0.4</v>
      </c>
      <c r="DA240" s="214"/>
      <c r="DB240" s="214">
        <f t="shared" ref="DB240:DM240" si="546">1-DB239</f>
        <v>0.4</v>
      </c>
      <c r="DC240" s="214">
        <f t="shared" si="546"/>
        <v>0.4</v>
      </c>
      <c r="DD240" s="214">
        <f t="shared" si="546"/>
        <v>0.4</v>
      </c>
      <c r="DE240" s="214">
        <f t="shared" si="546"/>
        <v>0.4</v>
      </c>
      <c r="DF240" s="214">
        <f t="shared" si="546"/>
        <v>0.4</v>
      </c>
      <c r="DG240" s="214">
        <f t="shared" si="546"/>
        <v>0.4</v>
      </c>
      <c r="DH240" s="214">
        <f t="shared" si="546"/>
        <v>0.4</v>
      </c>
      <c r="DI240" s="214">
        <f t="shared" si="546"/>
        <v>0.4</v>
      </c>
      <c r="DJ240" s="214">
        <f t="shared" si="546"/>
        <v>0.4</v>
      </c>
      <c r="DK240" s="214">
        <f t="shared" si="546"/>
        <v>0.4</v>
      </c>
      <c r="DL240" s="214">
        <f t="shared" si="546"/>
        <v>0.4</v>
      </c>
      <c r="DM240" s="214">
        <f t="shared" si="546"/>
        <v>0.4</v>
      </c>
      <c r="DN240" s="214"/>
    </row>
    <row r="241" spans="1:150">
      <c r="AO241" s="83"/>
      <c r="AR241" s="83"/>
    </row>
    <row r="243" spans="1:150">
      <c r="BS243" s="19"/>
      <c r="DS243" s="19"/>
      <c r="DT243" s="19"/>
    </row>
    <row r="244" spans="1:150" ht="13.5" thickBot="1">
      <c r="BR244" s="19"/>
      <c r="DS244" s="19"/>
      <c r="DT244" s="19"/>
    </row>
    <row r="245" spans="1:150" ht="13.5" thickBot="1">
      <c r="BB245" s="522" t="s">
        <v>155</v>
      </c>
      <c r="BC245" s="523"/>
      <c r="BD245" s="523"/>
      <c r="BE245" s="524" t="s">
        <v>156</v>
      </c>
      <c r="BF245" s="525"/>
      <c r="BG245" s="525"/>
      <c r="BH245" s="526" t="s">
        <v>157</v>
      </c>
      <c r="BI245" s="527"/>
      <c r="BJ245" s="527"/>
      <c r="BK245" s="528" t="s">
        <v>158</v>
      </c>
      <c r="BL245" s="529"/>
      <c r="BM245" s="530"/>
      <c r="BN245" s="216"/>
      <c r="BR245" s="19"/>
      <c r="CA245" s="216"/>
      <c r="CN245" s="216"/>
      <c r="DA245" s="216"/>
      <c r="DN245" s="216"/>
      <c r="DS245" s="19"/>
      <c r="DT245" s="19"/>
    </row>
    <row r="246" spans="1:150">
      <c r="A246" s="14" t="s">
        <v>151</v>
      </c>
      <c r="AB246">
        <v>2947</v>
      </c>
      <c r="AC246">
        <v>3293</v>
      </c>
      <c r="AD246">
        <v>2964</v>
      </c>
      <c r="AE246">
        <v>4476</v>
      </c>
      <c r="AF246">
        <v>4239</v>
      </c>
      <c r="AG246">
        <v>2895</v>
      </c>
      <c r="AH246">
        <v>3459</v>
      </c>
      <c r="AI246">
        <v>2906</v>
      </c>
      <c r="AJ246">
        <v>3024</v>
      </c>
      <c r="AK246">
        <v>2087</v>
      </c>
      <c r="AL246">
        <v>2599</v>
      </c>
      <c r="AM246">
        <v>2307</v>
      </c>
      <c r="AO246">
        <v>4562</v>
      </c>
      <c r="AP246">
        <v>4530</v>
      </c>
      <c r="AQ246">
        <v>3815</v>
      </c>
      <c r="AR246">
        <v>3434</v>
      </c>
      <c r="AS246">
        <v>3235</v>
      </c>
      <c r="AT246">
        <v>2489</v>
      </c>
      <c r="AU246">
        <v>2677</v>
      </c>
      <c r="AV246">
        <v>3207</v>
      </c>
      <c r="AW246">
        <v>3156</v>
      </c>
      <c r="AX246">
        <v>3542</v>
      </c>
      <c r="AY246">
        <v>2567</v>
      </c>
      <c r="AZ246">
        <v>2888</v>
      </c>
      <c r="BB246" s="217">
        <v>2179</v>
      </c>
      <c r="BC246" s="218">
        <v>2706</v>
      </c>
      <c r="BD246" s="219">
        <v>2824</v>
      </c>
      <c r="BE246" s="220">
        <v>2927.8757499999997</v>
      </c>
      <c r="BF246" s="220">
        <v>2602.9727499999999</v>
      </c>
      <c r="BG246" s="220">
        <f>2316.54375+169</f>
        <v>2485.5437499999998</v>
      </c>
      <c r="BH246" s="221">
        <v>3069.5862499999994</v>
      </c>
      <c r="BI246" s="222">
        <v>3128.5770000000002</v>
      </c>
      <c r="BJ246" s="223">
        <v>3720.2864999999997</v>
      </c>
      <c r="BK246" s="224">
        <v>3146.6772499999997</v>
      </c>
      <c r="BL246" s="224">
        <v>3305.2804999999998</v>
      </c>
      <c r="BM246" s="225">
        <v>3654.7149999999997</v>
      </c>
      <c r="BN246" s="224"/>
      <c r="BR246" s="19"/>
      <c r="CA246" s="224"/>
      <c r="CN246" s="224"/>
      <c r="DA246" s="224"/>
      <c r="DN246" s="224"/>
      <c r="DS246" s="19">
        <v>37196</v>
      </c>
      <c r="DT246" s="19"/>
      <c r="DU246">
        <v>40102</v>
      </c>
      <c r="DV246">
        <v>107.8126680288203</v>
      </c>
      <c r="DW246">
        <v>32465.028749999998</v>
      </c>
      <c r="DX246">
        <v>80.956133733978348</v>
      </c>
      <c r="DY246">
        <v>34626.177500000005</v>
      </c>
      <c r="DZ246">
        <v>106.65685148977424</v>
      </c>
      <c r="EA246">
        <v>36764.251250000001</v>
      </c>
      <c r="EB246">
        <v>106.17473225278763</v>
      </c>
      <c r="EC246">
        <v>36764.251250000001</v>
      </c>
      <c r="ED246">
        <v>106.17473225278763</v>
      </c>
      <c r="EE246">
        <v>36764.251250000001</v>
      </c>
      <c r="EF246">
        <v>106.17473225278763</v>
      </c>
    </row>
    <row r="247" spans="1:150" ht="20.25">
      <c r="A247" s="226" t="s">
        <v>159</v>
      </c>
      <c r="B247" s="227"/>
      <c r="C247" s="227"/>
      <c r="D247" s="227"/>
      <c r="E247" s="227"/>
      <c r="F247" s="227"/>
      <c r="G247" s="227"/>
      <c r="H247" s="227"/>
      <c r="I247" s="227"/>
      <c r="J247" s="227"/>
      <c r="K247" s="227"/>
      <c r="L247" s="227"/>
      <c r="M247" s="227"/>
      <c r="N247" s="227"/>
      <c r="O247" s="227"/>
      <c r="P247" s="227"/>
      <c r="Q247" s="227"/>
      <c r="R247" s="227"/>
      <c r="S247" s="227"/>
      <c r="T247" s="227"/>
      <c r="U247" s="227"/>
      <c r="V247" s="227"/>
      <c r="W247" s="227"/>
      <c r="X247" s="227"/>
      <c r="Y247" s="227"/>
      <c r="Z247" s="227"/>
      <c r="AA247" s="228"/>
      <c r="AB247" s="229"/>
      <c r="AC247" s="229"/>
      <c r="AD247" s="227"/>
      <c r="AE247" s="227"/>
      <c r="AF247" s="227"/>
      <c r="AG247" s="227"/>
      <c r="AH247" s="227"/>
      <c r="AI247" s="227"/>
      <c r="AJ247" s="228"/>
      <c r="AK247" s="228"/>
      <c r="AL247" s="228"/>
      <c r="AM247" s="228"/>
      <c r="AN247" s="228"/>
      <c r="AO247" s="229"/>
      <c r="AP247" s="230"/>
      <c r="AQ247" s="230"/>
      <c r="AR247" s="230"/>
      <c r="AS247" s="230"/>
      <c r="AT247" s="230"/>
      <c r="AU247" s="230"/>
      <c r="AV247" s="230"/>
      <c r="AW247" s="230"/>
      <c r="AX247" s="230"/>
      <c r="AY247" s="230"/>
      <c r="AZ247" s="230"/>
      <c r="BA247" s="230"/>
      <c r="BB247" s="231"/>
      <c r="BC247" s="232"/>
      <c r="BD247" s="233"/>
      <c r="BE247" s="230"/>
      <c r="BF247" s="234"/>
      <c r="BG247" s="234"/>
      <c r="BH247" s="235"/>
      <c r="BI247" s="236"/>
      <c r="BJ247" s="237"/>
      <c r="BK247" s="236"/>
      <c r="BL247" s="236"/>
      <c r="BM247" s="238"/>
      <c r="BN247" s="236"/>
      <c r="BR247" s="19"/>
      <c r="CA247" s="236"/>
      <c r="CN247" s="236"/>
      <c r="DA247" s="236"/>
      <c r="DN247" s="236"/>
    </row>
    <row r="248" spans="1:150">
      <c r="A248" s="239" t="s">
        <v>160</v>
      </c>
      <c r="B248" s="240">
        <v>154</v>
      </c>
      <c r="C248" s="240">
        <v>1155</v>
      </c>
      <c r="D248" s="240">
        <v>1564</v>
      </c>
      <c r="E248" s="240">
        <v>1306</v>
      </c>
      <c r="F248" s="240">
        <v>1321</v>
      </c>
      <c r="G248" s="240">
        <v>979</v>
      </c>
      <c r="H248" s="240">
        <v>1397</v>
      </c>
      <c r="I248" s="240">
        <v>1339</v>
      </c>
      <c r="J248" s="240">
        <v>1262</v>
      </c>
      <c r="K248" s="240">
        <v>1333</v>
      </c>
      <c r="L248" s="240">
        <v>1659</v>
      </c>
      <c r="M248" s="240">
        <v>1745</v>
      </c>
      <c r="N248" s="240"/>
      <c r="O248" s="227">
        <v>323</v>
      </c>
      <c r="P248" s="227">
        <v>1183</v>
      </c>
      <c r="Q248" s="227">
        <v>1540</v>
      </c>
      <c r="R248" s="227">
        <v>1384</v>
      </c>
      <c r="S248" s="227">
        <v>952</v>
      </c>
      <c r="T248" s="227">
        <v>1124</v>
      </c>
      <c r="U248" s="227">
        <v>1054</v>
      </c>
      <c r="V248" s="227">
        <v>727</v>
      </c>
      <c r="W248" s="227">
        <v>830</v>
      </c>
      <c r="X248" s="227">
        <v>1145</v>
      </c>
      <c r="Y248" s="227">
        <v>875</v>
      </c>
      <c r="Z248" s="227">
        <v>955</v>
      </c>
      <c r="AA248" s="230"/>
      <c r="AB248" s="230">
        <v>1162</v>
      </c>
      <c r="AC248" s="230">
        <v>1009</v>
      </c>
      <c r="AD248" s="230">
        <v>1341</v>
      </c>
      <c r="AE248" s="230">
        <v>2276</v>
      </c>
      <c r="AF248" s="230">
        <v>1604</v>
      </c>
      <c r="AG248" s="230">
        <v>1065</v>
      </c>
      <c r="AH248" s="230">
        <v>1502</v>
      </c>
      <c r="AI248" s="230">
        <v>1353</v>
      </c>
      <c r="AJ248" s="230">
        <v>1274</v>
      </c>
      <c r="AK248" s="230">
        <v>518</v>
      </c>
      <c r="AL248" s="230">
        <v>836</v>
      </c>
      <c r="AM248" s="230">
        <v>818</v>
      </c>
      <c r="AN248" s="230"/>
      <c r="AO248" s="230">
        <v>654</v>
      </c>
      <c r="AP248" s="230">
        <v>1340</v>
      </c>
      <c r="AQ248" s="230">
        <v>2201</v>
      </c>
      <c r="AR248" s="230">
        <v>2022</v>
      </c>
      <c r="AS248" s="230">
        <v>1450</v>
      </c>
      <c r="AT248" s="230">
        <v>1082</v>
      </c>
      <c r="AU248" s="230">
        <v>876</v>
      </c>
      <c r="AV248" s="230">
        <v>1721</v>
      </c>
      <c r="AW248" s="230">
        <v>1437</v>
      </c>
      <c r="AX248" s="241">
        <f>AX258+(AW258-AW248)</f>
        <v>2432</v>
      </c>
      <c r="AY248" s="230">
        <v>1154</v>
      </c>
      <c r="AZ248" s="230">
        <v>1108</v>
      </c>
      <c r="BA248" s="230"/>
      <c r="BB248" s="242">
        <v>1110</v>
      </c>
      <c r="BC248" s="243">
        <v>1144</v>
      </c>
      <c r="BD248" s="244">
        <v>1322</v>
      </c>
      <c r="BE248" s="245">
        <f>+SUM(BE249:BE256)</f>
        <v>1276.3</v>
      </c>
      <c r="BF248" s="245">
        <f>+SUM(BF249:BF256)</f>
        <v>1126.5999999999999</v>
      </c>
      <c r="BG248" s="245">
        <f>+SUM(BG249:BG256)</f>
        <v>979.2</v>
      </c>
      <c r="BH248" s="246">
        <v>1052</v>
      </c>
      <c r="BI248" s="247">
        <v>973</v>
      </c>
      <c r="BJ248" s="248">
        <v>1083</v>
      </c>
      <c r="BK248" s="247">
        <f>BP252*BK236</f>
        <v>1371.3649767654979</v>
      </c>
      <c r="BL248" s="247">
        <f>BP252*BL236</f>
        <v>1440.4864420353099</v>
      </c>
      <c r="BM248" s="249">
        <f>BP252*BM236</f>
        <v>1592.7747756969725</v>
      </c>
      <c r="BN248" s="247"/>
      <c r="BO248" s="65"/>
      <c r="BP248" s="65"/>
      <c r="BR248" s="19"/>
      <c r="CA248" s="247"/>
      <c r="CN248" s="247"/>
      <c r="DA248" s="247"/>
      <c r="DN248" s="247"/>
      <c r="DP248" s="166">
        <f>SUM(B248:M248)</f>
        <v>15214</v>
      </c>
      <c r="DQ248" s="166">
        <f>SUM(O248:Z248)</f>
        <v>12092</v>
      </c>
      <c r="DR248" s="28">
        <f>IFERROR(DQ248/DP248*100,0)</f>
        <v>79.479426843696601</v>
      </c>
      <c r="DS248" s="166">
        <f>SUM(AB248:AM248)</f>
        <v>14758</v>
      </c>
      <c r="DT248" s="28">
        <f>IFERROR(DS248/DQ248*100,0)</f>
        <v>122.04763479986769</v>
      </c>
      <c r="DU248" s="166">
        <f>SUM(AO248:AZ248)</f>
        <v>17477</v>
      </c>
      <c r="DV248" s="28">
        <f>IFERROR(DU248/DS248*100,0)</f>
        <v>118.42390567827618</v>
      </c>
      <c r="DW248" s="141">
        <f>SUM(BB248:BM248)</f>
        <v>14470.726194497778</v>
      </c>
      <c r="DX248" s="207">
        <f t="shared" ref="DX248" si="547">IFERROR(DW248/DU248*100,0)</f>
        <v>82.79868509754408</v>
      </c>
    </row>
    <row r="249" spans="1:150" outlineLevel="1">
      <c r="A249" s="250" t="s">
        <v>161</v>
      </c>
      <c r="B249" s="251"/>
      <c r="C249" s="251"/>
      <c r="D249" s="251"/>
      <c r="E249" s="251"/>
      <c r="F249" s="251"/>
      <c r="G249" s="251"/>
      <c r="H249" s="251"/>
      <c r="I249" s="251"/>
      <c r="J249" s="251"/>
      <c r="K249" s="251"/>
      <c r="L249" s="251"/>
      <c r="M249" s="251"/>
      <c r="N249" s="251"/>
      <c r="O249" s="251"/>
      <c r="P249" s="251"/>
      <c r="Q249" s="251"/>
      <c r="R249" s="251"/>
      <c r="S249" s="251"/>
      <c r="T249" s="251"/>
      <c r="U249" s="251"/>
      <c r="V249" s="251"/>
      <c r="W249" s="251"/>
      <c r="X249" s="251"/>
      <c r="Y249" s="251"/>
      <c r="Z249" s="251"/>
      <c r="AA249" s="251"/>
      <c r="AB249" s="251"/>
      <c r="AC249" s="251"/>
      <c r="AD249" s="251"/>
      <c r="AE249" s="251"/>
      <c r="AF249" s="251"/>
      <c r="AG249" s="251"/>
      <c r="AH249" s="251"/>
      <c r="AI249" s="251"/>
      <c r="AJ249" s="251"/>
      <c r="AK249" s="251"/>
      <c r="AL249" s="251"/>
      <c r="AM249" s="251"/>
      <c r="AN249" s="251"/>
      <c r="AO249" s="251">
        <v>130</v>
      </c>
      <c r="AP249" s="251">
        <v>105</v>
      </c>
      <c r="AQ249" s="251">
        <v>108</v>
      </c>
      <c r="AR249" s="251">
        <v>138</v>
      </c>
      <c r="AS249" s="251">
        <v>208</v>
      </c>
      <c r="AT249" s="251">
        <v>188</v>
      </c>
      <c r="AU249" s="251">
        <v>58</v>
      </c>
      <c r="AV249" s="251">
        <v>234</v>
      </c>
      <c r="AW249" s="251">
        <v>64</v>
      </c>
      <c r="AX249" s="251">
        <v>34</v>
      </c>
      <c r="AY249" s="251">
        <v>24</v>
      </c>
      <c r="AZ249" s="251">
        <v>24</v>
      </c>
      <c r="BA249" s="251"/>
      <c r="BB249" s="252">
        <v>24</v>
      </c>
      <c r="BC249" s="253">
        <v>24</v>
      </c>
      <c r="BD249" s="254">
        <v>24</v>
      </c>
      <c r="BE249" s="255">
        <v>24</v>
      </c>
      <c r="BF249" s="255">
        <v>24</v>
      </c>
      <c r="BG249" s="255">
        <v>24</v>
      </c>
      <c r="BH249" s="256">
        <v>24</v>
      </c>
      <c r="BI249" s="257">
        <v>24</v>
      </c>
      <c r="BJ249" s="258">
        <v>24</v>
      </c>
      <c r="BK249" s="257">
        <v>24</v>
      </c>
      <c r="BL249" s="257">
        <v>24</v>
      </c>
      <c r="BM249" s="259">
        <v>24</v>
      </c>
      <c r="BN249" s="257"/>
      <c r="BO249" s="46"/>
      <c r="BP249" s="260"/>
      <c r="BR249" s="19"/>
      <c r="CA249" s="257"/>
      <c r="CN249" s="257"/>
      <c r="DA249" s="257"/>
      <c r="DN249" s="257"/>
      <c r="DP249" s="166"/>
      <c r="DQ249" s="166"/>
      <c r="DR249" s="28"/>
      <c r="DS249" s="166"/>
      <c r="DT249" s="28"/>
      <c r="DU249" s="166"/>
      <c r="DV249" s="28"/>
    </row>
    <row r="250" spans="1:150" outlineLevel="1">
      <c r="A250" s="250" t="s">
        <v>162</v>
      </c>
      <c r="B250" s="251"/>
      <c r="C250" s="251"/>
      <c r="D250" s="251"/>
      <c r="E250" s="251"/>
      <c r="F250" s="251"/>
      <c r="G250" s="251"/>
      <c r="H250" s="251"/>
      <c r="I250" s="251"/>
      <c r="J250" s="251"/>
      <c r="K250" s="251"/>
      <c r="L250" s="251"/>
      <c r="M250" s="251"/>
      <c r="N250" s="251"/>
      <c r="O250" s="251"/>
      <c r="P250" s="251"/>
      <c r="Q250" s="251"/>
      <c r="R250" s="251"/>
      <c r="S250" s="251"/>
      <c r="T250" s="251"/>
      <c r="U250" s="251"/>
      <c r="V250" s="251"/>
      <c r="W250" s="251"/>
      <c r="X250" s="251"/>
      <c r="Y250" s="251"/>
      <c r="Z250" s="251"/>
      <c r="AA250" s="251"/>
      <c r="AB250" s="251"/>
      <c r="AC250" s="251"/>
      <c r="AD250" s="251"/>
      <c r="AE250" s="251"/>
      <c r="AF250" s="251"/>
      <c r="AG250" s="251"/>
      <c r="AH250" s="251"/>
      <c r="AI250" s="251"/>
      <c r="AJ250" s="251"/>
      <c r="AK250" s="251"/>
      <c r="AL250" s="251"/>
      <c r="AM250" s="251"/>
      <c r="AN250" s="251"/>
      <c r="AO250" s="251">
        <v>222</v>
      </c>
      <c r="AP250" s="251">
        <v>180</v>
      </c>
      <c r="AQ250" s="251">
        <v>208</v>
      </c>
      <c r="AR250" s="251">
        <v>140</v>
      </c>
      <c r="AS250" s="251">
        <v>335</v>
      </c>
      <c r="AT250" s="251">
        <v>466</v>
      </c>
      <c r="AU250" s="251">
        <v>525</v>
      </c>
      <c r="AV250" s="251">
        <v>580</v>
      </c>
      <c r="AW250" s="251">
        <v>740</v>
      </c>
      <c r="AX250" s="251">
        <v>574</v>
      </c>
      <c r="AY250" s="251">
        <v>538</v>
      </c>
      <c r="AZ250" s="251">
        <f>288+354</f>
        <v>642</v>
      </c>
      <c r="BA250" s="251"/>
      <c r="BB250" s="252">
        <v>508</v>
      </c>
      <c r="BC250" s="253">
        <v>508</v>
      </c>
      <c r="BD250" s="254">
        <v>508</v>
      </c>
      <c r="BE250" s="255">
        <v>508</v>
      </c>
      <c r="BF250" s="255">
        <v>508</v>
      </c>
      <c r="BG250" s="255">
        <v>508</v>
      </c>
      <c r="BH250" s="256">
        <v>508</v>
      </c>
      <c r="BI250" s="257">
        <v>508</v>
      </c>
      <c r="BJ250" s="258">
        <v>508</v>
      </c>
      <c r="BK250" s="257">
        <v>508</v>
      </c>
      <c r="BL250" s="257">
        <v>508</v>
      </c>
      <c r="BM250" s="259">
        <v>508</v>
      </c>
      <c r="BN250" s="257"/>
      <c r="BR250" s="19"/>
      <c r="CA250" s="257"/>
      <c r="CN250" s="257"/>
      <c r="DA250" s="257"/>
      <c r="DN250" s="257"/>
      <c r="DP250" s="166"/>
      <c r="DQ250" s="166"/>
      <c r="DR250" s="28"/>
      <c r="DS250" s="166"/>
      <c r="DT250" s="28"/>
      <c r="DU250" s="166"/>
      <c r="DV250" s="28"/>
    </row>
    <row r="251" spans="1:150" outlineLevel="1">
      <c r="A251" s="250" t="s">
        <v>163</v>
      </c>
      <c r="B251" s="251"/>
      <c r="C251" s="251"/>
      <c r="D251" s="251"/>
      <c r="E251" s="251"/>
      <c r="F251" s="251"/>
      <c r="G251" s="251"/>
      <c r="H251" s="251"/>
      <c r="I251" s="251"/>
      <c r="J251" s="251"/>
      <c r="K251" s="251"/>
      <c r="L251" s="251"/>
      <c r="M251" s="251"/>
      <c r="N251" s="251"/>
      <c r="O251" s="251"/>
      <c r="P251" s="251"/>
      <c r="Q251" s="251"/>
      <c r="R251" s="251"/>
      <c r="S251" s="251"/>
      <c r="T251" s="251"/>
      <c r="U251" s="251"/>
      <c r="V251" s="251"/>
      <c r="W251" s="251"/>
      <c r="X251" s="251"/>
      <c r="Y251" s="251"/>
      <c r="Z251" s="251"/>
      <c r="AA251" s="251"/>
      <c r="AB251" s="251"/>
      <c r="AC251" s="251"/>
      <c r="AD251" s="251"/>
      <c r="AE251" s="251"/>
      <c r="AF251" s="251"/>
      <c r="AG251" s="251"/>
      <c r="AH251" s="251"/>
      <c r="AI251" s="251"/>
      <c r="AJ251" s="251"/>
      <c r="AK251" s="251"/>
      <c r="AL251" s="251"/>
      <c r="AM251" s="251"/>
      <c r="AN251" s="251"/>
      <c r="AO251" s="251">
        <v>0</v>
      </c>
      <c r="AP251" s="251">
        <v>753</v>
      </c>
      <c r="AQ251" s="251">
        <v>2189</v>
      </c>
      <c r="AR251" s="251">
        <v>788</v>
      </c>
      <c r="AS251" s="251">
        <v>86</v>
      </c>
      <c r="AT251" s="251">
        <v>64</v>
      </c>
      <c r="AU251" s="251">
        <v>0</v>
      </c>
      <c r="AV251" s="251">
        <v>0</v>
      </c>
      <c r="AW251" s="251">
        <v>30</v>
      </c>
      <c r="AX251" s="251">
        <v>484</v>
      </c>
      <c r="AY251" s="251">
        <f>96+20</f>
        <v>116</v>
      </c>
      <c r="AZ251" s="251">
        <v>120</v>
      </c>
      <c r="BA251" s="251"/>
      <c r="BB251" s="252">
        <v>200</v>
      </c>
      <c r="BC251" s="253">
        <v>220</v>
      </c>
      <c r="BD251" s="254">
        <v>100</v>
      </c>
      <c r="BE251" s="261">
        <v>150</v>
      </c>
      <c r="BF251" s="261">
        <v>100</v>
      </c>
      <c r="BG251" s="261">
        <v>110</v>
      </c>
      <c r="BH251" s="262">
        <v>157</v>
      </c>
      <c r="BI251" s="263">
        <v>120</v>
      </c>
      <c r="BJ251" s="263">
        <v>120</v>
      </c>
      <c r="BK251" s="263">
        <v>43</v>
      </c>
      <c r="BL251" s="263">
        <v>43</v>
      </c>
      <c r="BM251" s="263">
        <v>43</v>
      </c>
      <c r="BN251" s="263"/>
      <c r="BR251" s="19"/>
      <c r="CA251" s="263"/>
      <c r="CN251" s="263"/>
      <c r="DA251" s="263"/>
      <c r="DN251" s="263"/>
      <c r="DP251" s="166"/>
      <c r="DQ251" s="166"/>
      <c r="DR251" s="28"/>
      <c r="DS251" s="166"/>
      <c r="DT251" s="28"/>
      <c r="DU251" s="166"/>
      <c r="DV251" s="28"/>
    </row>
    <row r="252" spans="1:150" outlineLevel="1">
      <c r="A252" s="250" t="s">
        <v>164</v>
      </c>
      <c r="B252" s="251"/>
      <c r="C252" s="251"/>
      <c r="D252" s="251"/>
      <c r="E252" s="251"/>
      <c r="F252" s="251"/>
      <c r="G252" s="251"/>
      <c r="H252" s="251"/>
      <c r="I252" s="251"/>
      <c r="J252" s="251"/>
      <c r="K252" s="251"/>
      <c r="L252" s="251"/>
      <c r="M252" s="251"/>
      <c r="N252" s="251"/>
      <c r="O252" s="251"/>
      <c r="P252" s="251"/>
      <c r="Q252" s="251"/>
      <c r="R252" s="251"/>
      <c r="S252" s="251"/>
      <c r="T252" s="251"/>
      <c r="U252" s="251"/>
      <c r="V252" s="251"/>
      <c r="W252" s="251"/>
      <c r="X252" s="251"/>
      <c r="Y252" s="251"/>
      <c r="Z252" s="251"/>
      <c r="AA252" s="251"/>
      <c r="AB252" s="251"/>
      <c r="AC252" s="251"/>
      <c r="AD252" s="251"/>
      <c r="AE252" s="251"/>
      <c r="AF252" s="251"/>
      <c r="AG252" s="251"/>
      <c r="AH252" s="251"/>
      <c r="AI252" s="251"/>
      <c r="AJ252" s="251"/>
      <c r="AK252" s="251"/>
      <c r="AL252" s="251"/>
      <c r="AM252" s="251"/>
      <c r="AN252" s="251"/>
      <c r="AO252" s="251">
        <v>180</v>
      </c>
      <c r="AP252" s="251">
        <v>470</v>
      </c>
      <c r="AQ252" s="251">
        <v>400</v>
      </c>
      <c r="AR252" s="251">
        <v>800</v>
      </c>
      <c r="AS252" s="251">
        <v>690</v>
      </c>
      <c r="AT252" s="251">
        <v>0</v>
      </c>
      <c r="AU252" s="251">
        <v>0</v>
      </c>
      <c r="AV252" s="251">
        <v>186</v>
      </c>
      <c r="AW252" s="251">
        <v>60</v>
      </c>
      <c r="AX252" s="251">
        <v>0</v>
      </c>
      <c r="AY252" s="251">
        <v>32</v>
      </c>
      <c r="AZ252" s="251">
        <v>212</v>
      </c>
      <c r="BA252" s="251"/>
      <c r="BB252" s="252">
        <v>187</v>
      </c>
      <c r="BC252" s="253">
        <v>300</v>
      </c>
      <c r="BD252" s="254">
        <v>400</v>
      </c>
      <c r="BE252" s="261">
        <v>300</v>
      </c>
      <c r="BF252" s="261">
        <v>200</v>
      </c>
      <c r="BG252" s="261">
        <v>219</v>
      </c>
      <c r="BH252" s="262">
        <v>243</v>
      </c>
      <c r="BI252" s="263">
        <v>166</v>
      </c>
      <c r="BJ252" s="264">
        <v>204</v>
      </c>
      <c r="BK252" s="263">
        <v>210</v>
      </c>
      <c r="BL252" s="263">
        <v>210</v>
      </c>
      <c r="BM252" s="263">
        <v>210</v>
      </c>
      <c r="BN252" s="263"/>
      <c r="BP252" s="265">
        <f>BP254/BP253</f>
        <v>0.43581367512842251</v>
      </c>
      <c r="BR252" s="19"/>
      <c r="CA252" s="263"/>
      <c r="CN252" s="263"/>
      <c r="DA252" s="263"/>
      <c r="DN252" s="263"/>
      <c r="DP252" s="166"/>
      <c r="DQ252" s="166"/>
      <c r="DR252" s="28"/>
      <c r="DS252" s="166"/>
      <c r="DT252" s="28"/>
      <c r="DU252" s="166"/>
      <c r="DV252" s="28"/>
    </row>
    <row r="253" spans="1:150" outlineLevel="1">
      <c r="A253" s="250" t="s">
        <v>165</v>
      </c>
      <c r="B253" s="251"/>
      <c r="C253" s="251"/>
      <c r="D253" s="251"/>
      <c r="E253" s="251"/>
      <c r="F253" s="251"/>
      <c r="G253" s="251"/>
      <c r="H253" s="251"/>
      <c r="I253" s="251"/>
      <c r="J253" s="251"/>
      <c r="K253" s="251"/>
      <c r="L253" s="251"/>
      <c r="M253" s="251"/>
      <c r="N253" s="251"/>
      <c r="O253" s="251"/>
      <c r="P253" s="251"/>
      <c r="Q253" s="251"/>
      <c r="R253" s="251"/>
      <c r="S253" s="251"/>
      <c r="T253" s="251"/>
      <c r="U253" s="251"/>
      <c r="V253" s="251"/>
      <c r="W253" s="251"/>
      <c r="X253" s="251"/>
      <c r="Y253" s="251"/>
      <c r="Z253" s="251"/>
      <c r="AA253" s="251"/>
      <c r="AB253" s="251"/>
      <c r="AC253" s="251"/>
      <c r="AD253" s="251"/>
      <c r="AE253" s="251"/>
      <c r="AF253" s="251"/>
      <c r="AG253" s="251"/>
      <c r="AH253" s="251"/>
      <c r="AI253" s="251"/>
      <c r="AJ253" s="251"/>
      <c r="AK253" s="251"/>
      <c r="AL253" s="251"/>
      <c r="AM253" s="251"/>
      <c r="AN253" s="251"/>
      <c r="AO253" s="251"/>
      <c r="AP253" s="251"/>
      <c r="AQ253" s="251"/>
      <c r="AR253" s="251"/>
      <c r="AS253" s="251"/>
      <c r="AT253" s="251"/>
      <c r="AU253" s="251"/>
      <c r="AV253" s="251">
        <v>0</v>
      </c>
      <c r="AW253" s="251">
        <v>0</v>
      </c>
      <c r="AX253" s="251">
        <v>16</v>
      </c>
      <c r="AY253" s="251">
        <v>0</v>
      </c>
      <c r="AZ253" s="251"/>
      <c r="BA253" s="251"/>
      <c r="BB253" s="252" t="s">
        <v>166</v>
      </c>
      <c r="BC253" s="253"/>
      <c r="BD253" s="254"/>
      <c r="BE253" s="261"/>
      <c r="BF253" s="261">
        <v>21.6</v>
      </c>
      <c r="BG253" s="261"/>
      <c r="BH253" s="262">
        <v>106</v>
      </c>
      <c r="BI253" s="263">
        <v>97</v>
      </c>
      <c r="BJ253" s="263">
        <v>143</v>
      </c>
      <c r="BK253" s="263"/>
      <c r="BL253" s="263"/>
      <c r="BM253" s="266"/>
      <c r="BN253" s="263"/>
      <c r="BP253" s="267">
        <f>AVERAGE(AO236:AZ236)</f>
        <v>3341.8333333333335</v>
      </c>
      <c r="BR253" s="19"/>
      <c r="CA253" s="263"/>
      <c r="CN253" s="263"/>
      <c r="DA253" s="263"/>
      <c r="DN253" s="263"/>
      <c r="DP253" s="166"/>
      <c r="DQ253" s="166"/>
      <c r="DR253" s="28"/>
      <c r="DS253" s="166"/>
      <c r="DT253" s="28"/>
      <c r="DU253" s="166"/>
      <c r="DV253" s="28"/>
    </row>
    <row r="254" spans="1:150" outlineLevel="1">
      <c r="A254" s="250" t="s">
        <v>123</v>
      </c>
      <c r="B254" s="251"/>
      <c r="C254" s="251"/>
      <c r="D254" s="251"/>
      <c r="E254" s="251"/>
      <c r="F254" s="251"/>
      <c r="G254" s="251"/>
      <c r="H254" s="251"/>
      <c r="I254" s="251"/>
      <c r="J254" s="251"/>
      <c r="K254" s="251"/>
      <c r="L254" s="251"/>
      <c r="M254" s="251"/>
      <c r="N254" s="251"/>
      <c r="O254" s="251"/>
      <c r="P254" s="251"/>
      <c r="Q254" s="251"/>
      <c r="R254" s="251"/>
      <c r="S254" s="251"/>
      <c r="T254" s="251"/>
      <c r="U254" s="251"/>
      <c r="V254" s="251"/>
      <c r="W254" s="251"/>
      <c r="X254" s="251"/>
      <c r="Y254" s="251"/>
      <c r="Z254" s="251"/>
      <c r="AA254" s="251"/>
      <c r="AB254" s="251"/>
      <c r="AC254" s="251"/>
      <c r="AD254" s="251"/>
      <c r="AE254" s="251"/>
      <c r="AF254" s="251"/>
      <c r="AG254" s="251"/>
      <c r="AH254" s="251"/>
      <c r="AI254" s="251"/>
      <c r="AJ254" s="251"/>
      <c r="AK254" s="251"/>
      <c r="AL254" s="251"/>
      <c r="AM254" s="251"/>
      <c r="AN254" s="251"/>
      <c r="AO254" s="251"/>
      <c r="AP254" s="251"/>
      <c r="AQ254" s="251"/>
      <c r="AR254" s="251">
        <v>80</v>
      </c>
      <c r="AS254" s="251"/>
      <c r="AT254" s="251"/>
      <c r="AU254" s="251"/>
      <c r="AV254" s="251"/>
      <c r="AW254" s="251">
        <v>0</v>
      </c>
      <c r="AX254" s="251"/>
      <c r="AY254" s="251">
        <v>5</v>
      </c>
      <c r="AZ254" s="251"/>
      <c r="BA254" s="251"/>
      <c r="BB254" s="252" t="s">
        <v>166</v>
      </c>
      <c r="BC254" s="253"/>
      <c r="BD254" s="254"/>
      <c r="BE254" s="261"/>
      <c r="BF254" s="261"/>
      <c r="BG254" s="261"/>
      <c r="BH254" s="262"/>
      <c r="BI254" s="263"/>
      <c r="BJ254" s="264"/>
      <c r="BK254" s="263"/>
      <c r="BL254" s="263"/>
      <c r="BM254" s="266"/>
      <c r="BN254" s="263"/>
      <c r="BP254" s="267">
        <f>AVERAGE(AO248:AZ248)</f>
        <v>1456.4166666666667</v>
      </c>
      <c r="BR254" s="19"/>
      <c r="CA254" s="263"/>
      <c r="CN254" s="263"/>
      <c r="DA254" s="263"/>
      <c r="DN254" s="263"/>
      <c r="DP254" s="166"/>
      <c r="DQ254" s="166"/>
      <c r="DR254" s="28"/>
      <c r="DS254" s="166"/>
      <c r="DT254" s="28"/>
      <c r="DU254" s="166"/>
      <c r="DV254" s="28"/>
    </row>
    <row r="255" spans="1:150" outlineLevel="1">
      <c r="A255" s="268" t="s">
        <v>167</v>
      </c>
      <c r="B255" s="269"/>
      <c r="C255" s="269"/>
      <c r="D255" s="269"/>
      <c r="E255" s="269"/>
      <c r="F255" s="269"/>
      <c r="G255" s="269"/>
      <c r="H255" s="269"/>
      <c r="I255" s="269"/>
      <c r="J255" s="269"/>
      <c r="K255" s="269"/>
      <c r="L255" s="269"/>
      <c r="M255" s="269"/>
      <c r="N255" s="269"/>
      <c r="O255" s="269"/>
      <c r="P255" s="269"/>
      <c r="Q255" s="269"/>
      <c r="R255" s="269"/>
      <c r="S255" s="269"/>
      <c r="T255" s="269"/>
      <c r="U255" s="269"/>
      <c r="V255" s="269"/>
      <c r="W255" s="269"/>
      <c r="X255" s="269"/>
      <c r="Y255" s="269"/>
      <c r="Z255" s="269"/>
      <c r="AA255" s="269"/>
      <c r="AB255" s="269"/>
      <c r="AC255" s="269"/>
      <c r="AD255" s="269"/>
      <c r="AE255" s="269"/>
      <c r="AF255" s="269"/>
      <c r="AG255" s="269"/>
      <c r="AH255" s="269"/>
      <c r="AI255" s="269"/>
      <c r="AJ255" s="269"/>
      <c r="AK255" s="269"/>
      <c r="AL255" s="269"/>
      <c r="AM255" s="269"/>
      <c r="AN255" s="269"/>
      <c r="AO255" s="269">
        <v>42</v>
      </c>
      <c r="AP255" s="269">
        <v>24</v>
      </c>
      <c r="AQ255" s="269">
        <v>18</v>
      </c>
      <c r="AR255" s="269">
        <v>128</v>
      </c>
      <c r="AS255" s="269">
        <v>107</v>
      </c>
      <c r="AT255" s="269">
        <v>170</v>
      </c>
      <c r="AU255" s="269">
        <v>544</v>
      </c>
      <c r="AV255" s="269">
        <v>692</v>
      </c>
      <c r="AW255" s="269">
        <v>825</v>
      </c>
      <c r="AX255" s="269">
        <v>1011</v>
      </c>
      <c r="AY255" s="269">
        <v>97</v>
      </c>
      <c r="AZ255" s="269"/>
      <c r="BA255" s="269"/>
      <c r="BB255" s="270">
        <v>191</v>
      </c>
      <c r="BC255" s="271">
        <v>92</v>
      </c>
      <c r="BD255" s="271">
        <v>290</v>
      </c>
      <c r="BE255" s="272">
        <v>275</v>
      </c>
      <c r="BF255" s="272">
        <v>257</v>
      </c>
      <c r="BG255" s="272">
        <v>95</v>
      </c>
      <c r="BH255" s="273">
        <v>14</v>
      </c>
      <c r="BI255" s="272">
        <v>58</v>
      </c>
      <c r="BJ255" s="274">
        <v>84</v>
      </c>
      <c r="BK255" s="272">
        <f>BK192*BP252</f>
        <v>218.62048245723406</v>
      </c>
      <c r="BL255" s="272">
        <f>BL192*BP252</f>
        <v>303.56329157523317</v>
      </c>
      <c r="BM255" s="272">
        <f>BM192*BP252</f>
        <v>347.49331002817814</v>
      </c>
      <c r="BN255" s="272"/>
      <c r="BO255" s="275"/>
      <c r="BP255" s="275"/>
      <c r="BQ255" s="275"/>
      <c r="BR255" s="276"/>
      <c r="BS255" s="275"/>
      <c r="BT255" s="275"/>
      <c r="BU255" s="275"/>
      <c r="BV255" s="275"/>
      <c r="BW255" s="275"/>
      <c r="BX255" s="275"/>
      <c r="BY255" s="275"/>
      <c r="BZ255" s="275"/>
      <c r="CA255" s="272"/>
      <c r="CB255" s="275"/>
      <c r="CC255" s="275"/>
      <c r="CD255" s="275"/>
      <c r="CE255" s="275"/>
      <c r="CF255" s="275"/>
      <c r="CG255" s="275"/>
      <c r="CH255" s="275"/>
      <c r="CI255" s="275"/>
      <c r="CJ255" s="275"/>
      <c r="CK255" s="275"/>
      <c r="CL255" s="275"/>
      <c r="CM255" s="275"/>
      <c r="CN255" s="272"/>
      <c r="CO255" s="275"/>
      <c r="CP255" s="275"/>
      <c r="CQ255" s="275"/>
      <c r="CR255" s="275"/>
      <c r="CS255" s="275"/>
      <c r="CT255" s="275"/>
      <c r="CU255" s="275"/>
      <c r="CV255" s="275"/>
      <c r="CW255" s="275"/>
      <c r="CX255" s="275"/>
      <c r="CY255" s="275"/>
      <c r="CZ255" s="275"/>
      <c r="DA255" s="272"/>
      <c r="DB255" s="275"/>
      <c r="DC255" s="275"/>
      <c r="DD255" s="275"/>
      <c r="DE255" s="275"/>
      <c r="DF255" s="275"/>
      <c r="DG255" s="275"/>
      <c r="DH255" s="275"/>
      <c r="DI255" s="275"/>
      <c r="DJ255" s="275"/>
      <c r="DK255" s="275"/>
      <c r="DL255" s="275"/>
      <c r="DM255" s="275"/>
      <c r="DN255" s="272"/>
      <c r="DO255" s="275"/>
      <c r="DP255" s="277"/>
      <c r="DQ255" s="277"/>
      <c r="DR255" s="278"/>
      <c r="DS255" s="277"/>
      <c r="DT255" s="278"/>
      <c r="DU255" s="277"/>
      <c r="DV255" s="278"/>
      <c r="DW255" s="275"/>
      <c r="DX255" s="275"/>
      <c r="DY255" s="275"/>
      <c r="DZ255" s="275"/>
      <c r="EA255" s="275"/>
      <c r="EB255" s="275"/>
      <c r="EC255" s="275"/>
      <c r="ED255" s="275"/>
      <c r="EE255" s="275"/>
      <c r="EF255" s="275"/>
      <c r="EH255" s="275"/>
      <c r="EI255" s="275"/>
      <c r="EJ255" s="275"/>
      <c r="EK255" s="275"/>
      <c r="EL255" s="275"/>
      <c r="EM255" s="275"/>
      <c r="EN255" s="275"/>
      <c r="EO255" s="275"/>
      <c r="EP255" s="275"/>
      <c r="EQ255" s="275"/>
      <c r="ER255" s="275"/>
      <c r="ES255" s="275"/>
      <c r="ET255" s="275"/>
    </row>
    <row r="256" spans="1:150" outlineLevel="1">
      <c r="A256" s="250" t="s">
        <v>122</v>
      </c>
      <c r="B256" s="251"/>
      <c r="C256" s="251"/>
      <c r="D256" s="251"/>
      <c r="E256" s="251"/>
      <c r="F256" s="251"/>
      <c r="G256" s="251"/>
      <c r="H256" s="251"/>
      <c r="I256" s="251"/>
      <c r="J256" s="251"/>
      <c r="K256" s="251"/>
      <c r="L256" s="251"/>
      <c r="M256" s="251"/>
      <c r="N256" s="251"/>
      <c r="O256" s="251"/>
      <c r="P256" s="251"/>
      <c r="Q256" s="251"/>
      <c r="R256" s="251"/>
      <c r="S256" s="251"/>
      <c r="T256" s="251"/>
      <c r="U256" s="251"/>
      <c r="V256" s="251"/>
      <c r="W256" s="251"/>
      <c r="X256" s="251"/>
      <c r="Y256" s="251"/>
      <c r="Z256" s="251"/>
      <c r="AA256" s="251"/>
      <c r="AB256" s="251"/>
      <c r="AC256" s="251"/>
      <c r="AD256" s="251"/>
      <c r="AE256" s="251"/>
      <c r="AF256" s="251"/>
      <c r="AG256" s="251"/>
      <c r="AH256" s="251"/>
      <c r="AI256" s="251"/>
      <c r="AJ256" s="251"/>
      <c r="AK256" s="251"/>
      <c r="AL256" s="251"/>
      <c r="AM256" s="251"/>
      <c r="AN256" s="251"/>
      <c r="AO256" s="251"/>
      <c r="AP256" s="251"/>
      <c r="AQ256" s="251"/>
      <c r="AR256" s="251"/>
      <c r="AS256" s="251">
        <v>12</v>
      </c>
      <c r="AT256" s="251"/>
      <c r="AU256" s="251"/>
      <c r="AV256" s="251">
        <v>0</v>
      </c>
      <c r="AW256" s="251">
        <v>13</v>
      </c>
      <c r="AX256" s="251"/>
      <c r="AY256" s="251">
        <v>0</v>
      </c>
      <c r="AZ256" s="251">
        <v>0</v>
      </c>
      <c r="BA256" s="251"/>
      <c r="BB256" s="252" t="s">
        <v>166</v>
      </c>
      <c r="BC256" s="253"/>
      <c r="BD256" s="254"/>
      <c r="BE256" s="261">
        <f>BE186*10%</f>
        <v>19.3</v>
      </c>
      <c r="BF256" s="261">
        <f>BF186*10%</f>
        <v>16</v>
      </c>
      <c r="BG256" s="261">
        <f>BG186*10%</f>
        <v>23.200000000000003</v>
      </c>
      <c r="BH256" s="262"/>
      <c r="BI256" s="263"/>
      <c r="BJ256" s="264"/>
      <c r="BK256" s="263"/>
      <c r="BL256" s="263"/>
      <c r="BM256" s="266"/>
      <c r="BN256" s="263"/>
      <c r="BR256" s="19"/>
      <c r="CA256" s="263"/>
      <c r="CN256" s="263"/>
      <c r="DA256" s="263"/>
      <c r="DN256" s="263"/>
      <c r="DP256" s="166"/>
      <c r="DQ256" s="166"/>
      <c r="DR256" s="28"/>
      <c r="DS256" s="166"/>
      <c r="DT256" s="28"/>
      <c r="DU256" s="166"/>
      <c r="DV256" s="28"/>
    </row>
    <row r="257" spans="1:150" outlineLevel="1">
      <c r="A257" s="250" t="s">
        <v>168</v>
      </c>
      <c r="B257" s="251"/>
      <c r="C257" s="251"/>
      <c r="D257" s="251"/>
      <c r="E257" s="251"/>
      <c r="F257" s="251"/>
      <c r="G257" s="251"/>
      <c r="H257" s="251"/>
      <c r="I257" s="251"/>
      <c r="J257" s="251"/>
      <c r="K257" s="251"/>
      <c r="L257" s="251"/>
      <c r="M257" s="251"/>
      <c r="N257" s="251"/>
      <c r="O257" s="251"/>
      <c r="P257" s="251"/>
      <c r="Q257" s="251"/>
      <c r="R257" s="251"/>
      <c r="S257" s="251"/>
      <c r="T257" s="251"/>
      <c r="U257" s="251"/>
      <c r="V257" s="251"/>
      <c r="W257" s="251"/>
      <c r="X257" s="251"/>
      <c r="Y257" s="251"/>
      <c r="Z257" s="251"/>
      <c r="AA257" s="251"/>
      <c r="AB257" s="251"/>
      <c r="AC257" s="251"/>
      <c r="AD257" s="251"/>
      <c r="AE257" s="251"/>
      <c r="AF257" s="251"/>
      <c r="AG257" s="251"/>
      <c r="AH257" s="251"/>
      <c r="AI257" s="251"/>
      <c r="AJ257" s="251"/>
      <c r="AK257" s="251"/>
      <c r="AL257" s="251"/>
      <c r="AM257" s="251"/>
      <c r="AN257" s="251"/>
      <c r="AO257" s="251">
        <v>80</v>
      </c>
      <c r="AP257" s="251"/>
      <c r="AQ257" s="251"/>
      <c r="AR257" s="251">
        <v>80</v>
      </c>
      <c r="AS257" s="251">
        <v>16</v>
      </c>
      <c r="AT257" s="251"/>
      <c r="AU257" s="251"/>
      <c r="AV257" s="251"/>
      <c r="AW257" s="251">
        <v>8</v>
      </c>
      <c r="AX257" s="251">
        <v>10</v>
      </c>
      <c r="AY257" s="251">
        <v>0</v>
      </c>
      <c r="AZ257" s="251"/>
      <c r="BA257" s="251"/>
      <c r="BB257" s="252" t="s">
        <v>166</v>
      </c>
      <c r="BC257" s="253"/>
      <c r="BD257" s="254"/>
      <c r="BE257" s="261"/>
      <c r="BF257" s="261"/>
      <c r="BG257" s="261"/>
      <c r="BH257" s="262"/>
      <c r="BI257" s="263"/>
      <c r="BJ257" s="264"/>
      <c r="BK257" s="263"/>
      <c r="BL257" s="263"/>
      <c r="BM257" s="266"/>
      <c r="BN257" s="263"/>
      <c r="BR257" s="19"/>
      <c r="CA257" s="263"/>
      <c r="CN257" s="263"/>
      <c r="DA257" s="263"/>
      <c r="DN257" s="263"/>
      <c r="DP257" s="166"/>
      <c r="DQ257" s="166"/>
      <c r="DR257" s="28"/>
      <c r="DS257" s="166"/>
      <c r="DT257" s="28"/>
      <c r="DU257" s="166"/>
      <c r="DV257" s="28"/>
    </row>
    <row r="258" spans="1:150" s="289" customFormat="1" ht="15.6" customHeight="1">
      <c r="A258" s="279" t="s">
        <v>169</v>
      </c>
      <c r="B258" s="280">
        <f>+SUM(B249:B257)</f>
        <v>0</v>
      </c>
      <c r="C258" s="280">
        <f t="shared" ref="C258" si="548">+SUM(C249:C257)</f>
        <v>0</v>
      </c>
      <c r="D258" s="280">
        <f t="shared" ref="D258:M258" si="549">+SUM(D249:D257)</f>
        <v>0</v>
      </c>
      <c r="E258" s="280">
        <f t="shared" si="549"/>
        <v>0</v>
      </c>
      <c r="F258" s="280">
        <f t="shared" si="549"/>
        <v>0</v>
      </c>
      <c r="G258" s="280">
        <f t="shared" si="549"/>
        <v>0</v>
      </c>
      <c r="H258" s="280">
        <f t="shared" si="549"/>
        <v>0</v>
      </c>
      <c r="I258" s="280">
        <f t="shared" si="549"/>
        <v>0</v>
      </c>
      <c r="J258" s="280">
        <f t="shared" si="549"/>
        <v>0</v>
      </c>
      <c r="K258" s="280">
        <f t="shared" si="549"/>
        <v>0</v>
      </c>
      <c r="L258" s="280">
        <f t="shared" si="549"/>
        <v>0</v>
      </c>
      <c r="M258" s="280">
        <f t="shared" si="549"/>
        <v>0</v>
      </c>
      <c r="N258" s="280"/>
      <c r="O258" s="280">
        <f t="shared" ref="O258:Z258" si="550">+SUM(O249:O257)</f>
        <v>0</v>
      </c>
      <c r="P258" s="280">
        <f t="shared" si="550"/>
        <v>0</v>
      </c>
      <c r="Q258" s="280">
        <f t="shared" si="550"/>
        <v>0</v>
      </c>
      <c r="R258" s="280">
        <f t="shared" si="550"/>
        <v>0</v>
      </c>
      <c r="S258" s="280">
        <f t="shared" si="550"/>
        <v>0</v>
      </c>
      <c r="T258" s="280">
        <f t="shared" si="550"/>
        <v>0</v>
      </c>
      <c r="U258" s="280">
        <f t="shared" si="550"/>
        <v>0</v>
      </c>
      <c r="V258" s="280">
        <f t="shared" si="550"/>
        <v>0</v>
      </c>
      <c r="W258" s="280">
        <f t="shared" si="550"/>
        <v>0</v>
      </c>
      <c r="X258" s="280">
        <f t="shared" si="550"/>
        <v>0</v>
      </c>
      <c r="Y258" s="280">
        <f t="shared" si="550"/>
        <v>0</v>
      </c>
      <c r="Z258" s="280">
        <f t="shared" si="550"/>
        <v>0</v>
      </c>
      <c r="AA258" s="280"/>
      <c r="AB258" s="280">
        <f t="shared" ref="AB258:AM258" si="551">+SUM(AB249:AB257)</f>
        <v>0</v>
      </c>
      <c r="AC258" s="280">
        <f t="shared" si="551"/>
        <v>0</v>
      </c>
      <c r="AD258" s="280">
        <f t="shared" si="551"/>
        <v>0</v>
      </c>
      <c r="AE258" s="280">
        <f t="shared" si="551"/>
        <v>0</v>
      </c>
      <c r="AF258" s="280">
        <f t="shared" si="551"/>
        <v>0</v>
      </c>
      <c r="AG258" s="280">
        <f t="shared" si="551"/>
        <v>0</v>
      </c>
      <c r="AH258" s="280">
        <f t="shared" si="551"/>
        <v>0</v>
      </c>
      <c r="AI258" s="280">
        <f t="shared" si="551"/>
        <v>0</v>
      </c>
      <c r="AJ258" s="280">
        <f t="shared" si="551"/>
        <v>0</v>
      </c>
      <c r="AK258" s="280">
        <f t="shared" si="551"/>
        <v>0</v>
      </c>
      <c r="AL258" s="280">
        <f t="shared" si="551"/>
        <v>0</v>
      </c>
      <c r="AM258" s="280">
        <f t="shared" si="551"/>
        <v>0</v>
      </c>
      <c r="AN258" s="280"/>
      <c r="AO258" s="280">
        <f t="shared" ref="AO258:AY258" si="552">+SUM(AO249:AO257)</f>
        <v>654</v>
      </c>
      <c r="AP258" s="280">
        <f t="shared" si="552"/>
        <v>1532</v>
      </c>
      <c r="AQ258" s="280">
        <f t="shared" si="552"/>
        <v>2923</v>
      </c>
      <c r="AR258" s="280">
        <f t="shared" si="552"/>
        <v>2154</v>
      </c>
      <c r="AS258" s="280">
        <f t="shared" si="552"/>
        <v>1454</v>
      </c>
      <c r="AT258" s="280">
        <f t="shared" si="552"/>
        <v>888</v>
      </c>
      <c r="AU258" s="280">
        <f t="shared" si="552"/>
        <v>1127</v>
      </c>
      <c r="AV258" s="280">
        <f t="shared" si="552"/>
        <v>1692</v>
      </c>
      <c r="AW258" s="280">
        <f t="shared" si="552"/>
        <v>1740</v>
      </c>
      <c r="AX258" s="280">
        <f t="shared" si="552"/>
        <v>2129</v>
      </c>
      <c r="AY258" s="280">
        <f t="shared" si="552"/>
        <v>812</v>
      </c>
      <c r="AZ258" s="280">
        <f>+SUM(AZ249:AZ257)</f>
        <v>998</v>
      </c>
      <c r="BA258" s="280"/>
      <c r="BB258" s="281">
        <f>SUM(BB249:BB257)</f>
        <v>1110</v>
      </c>
      <c r="BC258" s="282">
        <f t="shared" ref="BC258:BM258" si="553">+SUM(BC249:BC257)</f>
        <v>1144</v>
      </c>
      <c r="BD258" s="283">
        <f t="shared" si="553"/>
        <v>1322</v>
      </c>
      <c r="BE258" s="284">
        <f t="shared" si="553"/>
        <v>1276.3</v>
      </c>
      <c r="BF258" s="284">
        <f t="shared" si="553"/>
        <v>1126.5999999999999</v>
      </c>
      <c r="BG258" s="284">
        <f t="shared" si="553"/>
        <v>979.2</v>
      </c>
      <c r="BH258" s="285">
        <f t="shared" si="553"/>
        <v>1052</v>
      </c>
      <c r="BI258" s="286">
        <f t="shared" si="553"/>
        <v>973</v>
      </c>
      <c r="BJ258" s="287">
        <f>+SUM(BJ249:BJ257)</f>
        <v>1083</v>
      </c>
      <c r="BK258" s="286">
        <f t="shared" si="553"/>
        <v>1003.6204824572341</v>
      </c>
      <c r="BL258" s="286">
        <f t="shared" si="553"/>
        <v>1088.5632915752331</v>
      </c>
      <c r="BM258" s="288">
        <f t="shared" si="553"/>
        <v>1132.4933100281783</v>
      </c>
      <c r="BN258" s="286"/>
      <c r="BR258" s="19"/>
      <c r="CA258" s="286"/>
      <c r="CN258" s="286"/>
      <c r="DA258" s="286"/>
      <c r="DN258" s="286"/>
      <c r="DP258" s="290"/>
      <c r="DQ258" s="290"/>
      <c r="DR258" s="291"/>
      <c r="DS258" s="290"/>
      <c r="DT258" s="291"/>
      <c r="DU258" s="290"/>
      <c r="DV258" s="291"/>
    </row>
    <row r="259" spans="1:150">
      <c r="A259" s="239" t="s">
        <v>170</v>
      </c>
      <c r="B259" s="292">
        <v>511</v>
      </c>
      <c r="C259" s="292">
        <v>253</v>
      </c>
      <c r="D259" s="292">
        <v>392</v>
      </c>
      <c r="E259" s="292">
        <v>325</v>
      </c>
      <c r="F259" s="292">
        <v>557</v>
      </c>
      <c r="G259" s="292">
        <v>517</v>
      </c>
      <c r="H259" s="292">
        <v>570</v>
      </c>
      <c r="I259" s="292">
        <v>511</v>
      </c>
      <c r="J259" s="292">
        <v>702</v>
      </c>
      <c r="K259" s="292">
        <v>470</v>
      </c>
      <c r="L259" s="292">
        <v>962</v>
      </c>
      <c r="M259" s="292">
        <v>547</v>
      </c>
      <c r="N259" s="292"/>
      <c r="O259" s="227">
        <v>406</v>
      </c>
      <c r="P259" s="227">
        <v>307</v>
      </c>
      <c r="Q259" s="227">
        <v>466</v>
      </c>
      <c r="R259" s="227">
        <v>489</v>
      </c>
      <c r="S259" s="227">
        <v>863</v>
      </c>
      <c r="T259" s="227">
        <v>407</v>
      </c>
      <c r="U259" s="227">
        <v>415</v>
      </c>
      <c r="V259" s="227">
        <v>408</v>
      </c>
      <c r="W259" s="227">
        <v>274</v>
      </c>
      <c r="X259" s="227">
        <v>614</v>
      </c>
      <c r="Y259" s="227">
        <v>454</v>
      </c>
      <c r="Z259" s="227">
        <v>517</v>
      </c>
      <c r="AA259" s="230"/>
      <c r="AB259" s="230">
        <v>573</v>
      </c>
      <c r="AC259" s="230">
        <v>386</v>
      </c>
      <c r="AD259" s="230">
        <v>490</v>
      </c>
      <c r="AE259" s="230">
        <v>756</v>
      </c>
      <c r="AF259" s="230">
        <v>578</v>
      </c>
      <c r="AG259" s="230">
        <v>366</v>
      </c>
      <c r="AH259" s="230">
        <v>363</v>
      </c>
      <c r="AI259" s="230">
        <v>392</v>
      </c>
      <c r="AJ259" s="230">
        <v>640</v>
      </c>
      <c r="AK259" s="230">
        <v>461</v>
      </c>
      <c r="AL259" s="230">
        <v>589</v>
      </c>
      <c r="AM259" s="230">
        <v>461</v>
      </c>
      <c r="AN259" s="230"/>
      <c r="AO259" s="230">
        <v>1960</v>
      </c>
      <c r="AP259" s="230">
        <v>1018</v>
      </c>
      <c r="AQ259" s="230">
        <v>696</v>
      </c>
      <c r="AR259" s="230">
        <v>454</v>
      </c>
      <c r="AS259" s="230">
        <v>848</v>
      </c>
      <c r="AT259" s="230">
        <v>422</v>
      </c>
      <c r="AU259" s="230">
        <v>995</v>
      </c>
      <c r="AV259" s="230">
        <v>552</v>
      </c>
      <c r="AW259" s="230">
        <v>405</v>
      </c>
      <c r="AX259" s="241">
        <f>AX269+(AW269-AW259)</f>
        <v>480</v>
      </c>
      <c r="AY259" s="241">
        <v>384</v>
      </c>
      <c r="AZ259" s="241">
        <v>492</v>
      </c>
      <c r="BA259" s="241"/>
      <c r="BB259" s="242">
        <f>BB269</f>
        <v>422</v>
      </c>
      <c r="BC259" s="243">
        <f>+BC269</f>
        <v>460</v>
      </c>
      <c r="BD259" s="244">
        <v>481</v>
      </c>
      <c r="BE259" s="245">
        <f>+SUM(BE260:BE267)</f>
        <v>636</v>
      </c>
      <c r="BF259" s="245">
        <f>+SUM(BF260:BF267)</f>
        <v>546</v>
      </c>
      <c r="BG259" s="245">
        <f>+SUM(BG260:BG267)</f>
        <v>503</v>
      </c>
      <c r="BH259" s="246">
        <v>620</v>
      </c>
      <c r="BI259" s="247">
        <v>630</v>
      </c>
      <c r="BJ259" s="248">
        <v>800</v>
      </c>
      <c r="BK259" s="247">
        <f>BK236*BP261</f>
        <v>683.13231605655562</v>
      </c>
      <c r="BL259" s="247">
        <f>BL236*BP261</f>
        <v>717.56451132113102</v>
      </c>
      <c r="BM259" s="249">
        <f>BM236*BP261</f>
        <v>793.42548476385207</v>
      </c>
      <c r="BN259" s="247"/>
      <c r="BO259" s="19"/>
      <c r="BP259" s="19"/>
      <c r="BR259" s="19">
        <f t="shared" ref="BR259" si="554">SUM(AZ245:BM245)</f>
        <v>0</v>
      </c>
      <c r="CA259" s="247"/>
      <c r="CN259" s="247"/>
      <c r="DA259" s="247"/>
      <c r="DN259" s="247"/>
      <c r="DP259" s="166">
        <f>SUM(B259:M259)</f>
        <v>6317</v>
      </c>
      <c r="DQ259" s="166">
        <f>SUM(O259:Z259)</f>
        <v>5620</v>
      </c>
      <c r="DR259" s="28">
        <f>IFERROR(DQ259/DP259*100,0)</f>
        <v>88.96628146271965</v>
      </c>
      <c r="DS259" s="166">
        <f>SUM(AB259:AM259)</f>
        <v>6055</v>
      </c>
      <c r="DT259" s="28">
        <f>IFERROR(DS259/DQ259*100,0)</f>
        <v>107.74021352313167</v>
      </c>
      <c r="DU259" s="166">
        <f>SUM(AO259:AZ259)</f>
        <v>8706</v>
      </c>
      <c r="DV259" s="28">
        <f>IFERROR(DU259/DS259*100,0)</f>
        <v>143.78199834847234</v>
      </c>
      <c r="DW259" s="141">
        <f>SUM(BB259:BM259)</f>
        <v>7292.1223121415387</v>
      </c>
      <c r="DX259" s="207">
        <f t="shared" ref="DX259" si="555">IFERROR(DW259/DU259*100,0)</f>
        <v>83.759732507943241</v>
      </c>
    </row>
    <row r="260" spans="1:150" hidden="1" outlineLevel="1">
      <c r="A260" s="250" t="s">
        <v>161</v>
      </c>
      <c r="B260" s="251"/>
      <c r="C260" s="251"/>
      <c r="D260" s="251"/>
      <c r="E260" s="251"/>
      <c r="F260" s="251"/>
      <c r="G260" s="251"/>
      <c r="H260" s="251"/>
      <c r="I260" s="251"/>
      <c r="J260" s="251"/>
      <c r="K260" s="251"/>
      <c r="L260" s="251"/>
      <c r="M260" s="251"/>
      <c r="N260" s="251"/>
      <c r="O260" s="251"/>
      <c r="P260" s="251"/>
      <c r="Q260" s="251"/>
      <c r="R260" s="251"/>
      <c r="S260" s="251"/>
      <c r="T260" s="251"/>
      <c r="U260" s="251"/>
      <c r="V260" s="251"/>
      <c r="W260" s="251"/>
      <c r="X260" s="251"/>
      <c r="Y260" s="251"/>
      <c r="Z260" s="251"/>
      <c r="AA260" s="251"/>
      <c r="AB260" s="251"/>
      <c r="AC260" s="251"/>
      <c r="AD260" s="251"/>
      <c r="AE260" s="251"/>
      <c r="AF260" s="251"/>
      <c r="AG260" s="251"/>
      <c r="AH260" s="251"/>
      <c r="AI260" s="251"/>
      <c r="AJ260" s="251"/>
      <c r="AK260" s="251"/>
      <c r="AL260" s="251"/>
      <c r="AM260" s="251"/>
      <c r="AN260" s="251"/>
      <c r="AO260" s="251">
        <v>48</v>
      </c>
      <c r="AP260" s="251">
        <v>144</v>
      </c>
      <c r="AQ260" s="251">
        <v>264</v>
      </c>
      <c r="AR260" s="251">
        <v>2</v>
      </c>
      <c r="AS260" s="251">
        <v>108</v>
      </c>
      <c r="AT260" s="251">
        <v>75</v>
      </c>
      <c r="AU260" s="251">
        <v>76</v>
      </c>
      <c r="AV260" s="251">
        <v>173</v>
      </c>
      <c r="AW260" s="251">
        <v>96</v>
      </c>
      <c r="AX260" s="251">
        <v>96</v>
      </c>
      <c r="AY260" s="251">
        <v>108</v>
      </c>
      <c r="AZ260" s="251">
        <v>0</v>
      </c>
      <c r="BA260" s="251"/>
      <c r="BB260" s="252">
        <v>88</v>
      </c>
      <c r="BC260" s="253">
        <v>50</v>
      </c>
      <c r="BD260" s="254">
        <v>90</v>
      </c>
      <c r="BE260" s="261">
        <v>90</v>
      </c>
      <c r="BF260" s="261">
        <v>90</v>
      </c>
      <c r="BG260" s="261">
        <v>90</v>
      </c>
      <c r="BH260" s="262">
        <v>90</v>
      </c>
      <c r="BI260" s="263">
        <v>90</v>
      </c>
      <c r="BJ260" s="264">
        <v>90</v>
      </c>
      <c r="BK260" s="263">
        <v>90</v>
      </c>
      <c r="BL260" s="263">
        <v>90</v>
      </c>
      <c r="BM260" s="263">
        <v>90</v>
      </c>
      <c r="BN260" s="263"/>
      <c r="CA260" s="263"/>
      <c r="CN260" s="263"/>
      <c r="DA260" s="263"/>
      <c r="DN260" s="263"/>
      <c r="DP260" s="166"/>
      <c r="DQ260" s="166"/>
      <c r="DR260" s="28"/>
      <c r="DS260" s="166"/>
      <c r="DT260" s="28"/>
      <c r="DU260" s="166"/>
      <c r="DV260" s="28"/>
    </row>
    <row r="261" spans="1:150" hidden="1" outlineLevel="1">
      <c r="A261" s="250" t="s">
        <v>162</v>
      </c>
      <c r="B261" s="251"/>
      <c r="C261" s="251"/>
      <c r="D261" s="251"/>
      <c r="E261" s="251"/>
      <c r="F261" s="251"/>
      <c r="G261" s="251"/>
      <c r="H261" s="251"/>
      <c r="I261" s="251"/>
      <c r="J261" s="251"/>
      <c r="K261" s="251"/>
      <c r="L261" s="251"/>
      <c r="M261" s="251"/>
      <c r="N261" s="251"/>
      <c r="O261" s="251"/>
      <c r="P261" s="251"/>
      <c r="Q261" s="251"/>
      <c r="R261" s="251"/>
      <c r="S261" s="251"/>
      <c r="T261" s="251"/>
      <c r="U261" s="251"/>
      <c r="V261" s="251"/>
      <c r="W261" s="251"/>
      <c r="X261" s="251"/>
      <c r="Y261" s="251"/>
      <c r="Z261" s="251"/>
      <c r="AA261" s="251"/>
      <c r="AB261" s="251"/>
      <c r="AC261" s="251"/>
      <c r="AD261" s="251"/>
      <c r="AE261" s="251"/>
      <c r="AF261" s="251"/>
      <c r="AG261" s="251"/>
      <c r="AH261" s="251"/>
      <c r="AI261" s="251"/>
      <c r="AJ261" s="251"/>
      <c r="AK261" s="251"/>
      <c r="AL261" s="251"/>
      <c r="AM261" s="251"/>
      <c r="AN261" s="251"/>
      <c r="AO261" s="251">
        <v>56</v>
      </c>
      <c r="AP261" s="251">
        <v>48</v>
      </c>
      <c r="AQ261" s="251">
        <v>112</v>
      </c>
      <c r="AR261" s="251">
        <v>142</v>
      </c>
      <c r="AS261" s="251">
        <v>216</v>
      </c>
      <c r="AT261" s="251">
        <v>264</v>
      </c>
      <c r="AU261" s="251">
        <v>256</v>
      </c>
      <c r="AV261" s="251">
        <v>208</v>
      </c>
      <c r="AW261" s="251">
        <v>0</v>
      </c>
      <c r="AX261" s="251">
        <v>104</v>
      </c>
      <c r="AY261" s="251">
        <v>96</v>
      </c>
      <c r="AZ261" s="251">
        <v>96</v>
      </c>
      <c r="BA261" s="251"/>
      <c r="BB261" s="252">
        <v>218</v>
      </c>
      <c r="BC261" s="253">
        <v>200</v>
      </c>
      <c r="BD261" s="254">
        <v>100</v>
      </c>
      <c r="BE261" s="261">
        <v>100</v>
      </c>
      <c r="BF261" s="261">
        <v>100</v>
      </c>
      <c r="BG261" s="261">
        <v>100</v>
      </c>
      <c r="BH261" s="262">
        <v>220</v>
      </c>
      <c r="BI261" s="263">
        <v>220</v>
      </c>
      <c r="BJ261" s="264">
        <v>220</v>
      </c>
      <c r="BK261" s="263">
        <v>220</v>
      </c>
      <c r="BL261" s="263">
        <v>220</v>
      </c>
      <c r="BM261" s="263">
        <v>220</v>
      </c>
      <c r="BN261" s="263"/>
      <c r="BO261" s="46"/>
      <c r="BP261" s="265">
        <f>BP263/BP262</f>
        <v>0.2170964041693681</v>
      </c>
      <c r="CA261" s="263"/>
      <c r="CN261" s="263"/>
      <c r="DA261" s="263"/>
      <c r="DN261" s="263"/>
      <c r="DP261" s="166"/>
      <c r="DQ261" s="166"/>
      <c r="DR261" s="28"/>
      <c r="DS261" s="166"/>
      <c r="DT261" s="28"/>
      <c r="DU261" s="166"/>
      <c r="DV261" s="28"/>
    </row>
    <row r="262" spans="1:150" hidden="1" outlineLevel="1">
      <c r="A262" s="250" t="s">
        <v>163</v>
      </c>
      <c r="B262" s="251"/>
      <c r="C262" s="251"/>
      <c r="D262" s="251"/>
      <c r="E262" s="251"/>
      <c r="F262" s="251"/>
      <c r="G262" s="251"/>
      <c r="H262" s="251"/>
      <c r="I262" s="251"/>
      <c r="J262" s="251"/>
      <c r="K262" s="251"/>
      <c r="L262" s="251"/>
      <c r="M262" s="251"/>
      <c r="N262" s="251"/>
      <c r="O262" s="251"/>
      <c r="P262" s="251"/>
      <c r="Q262" s="251"/>
      <c r="R262" s="251"/>
      <c r="S262" s="251"/>
      <c r="T262" s="251"/>
      <c r="U262" s="251"/>
      <c r="V262" s="251"/>
      <c r="W262" s="251"/>
      <c r="X262" s="251"/>
      <c r="Y262" s="251"/>
      <c r="Z262" s="251"/>
      <c r="AA262" s="251"/>
      <c r="AB262" s="251"/>
      <c r="AC262" s="251"/>
      <c r="AD262" s="251"/>
      <c r="AE262" s="251"/>
      <c r="AF262" s="251"/>
      <c r="AG262" s="251"/>
      <c r="AH262" s="251"/>
      <c r="AI262" s="251"/>
      <c r="AJ262" s="251"/>
      <c r="AK262" s="251"/>
      <c r="AL262" s="251"/>
      <c r="AM262" s="251"/>
      <c r="AN262" s="251"/>
      <c r="AO262" s="251">
        <v>234</v>
      </c>
      <c r="AP262" s="251">
        <v>0</v>
      </c>
      <c r="AQ262" s="251">
        <v>89</v>
      </c>
      <c r="AR262" s="251">
        <v>370</v>
      </c>
      <c r="AS262" s="251">
        <v>210</v>
      </c>
      <c r="AT262" s="251">
        <v>300</v>
      </c>
      <c r="AU262" s="251">
        <v>209</v>
      </c>
      <c r="AV262" s="251">
        <v>155</v>
      </c>
      <c r="AW262" s="251">
        <v>246</v>
      </c>
      <c r="AX262" s="251">
        <v>225</v>
      </c>
      <c r="AY262" s="251">
        <v>150</v>
      </c>
      <c r="AZ262" s="251">
        <v>260</v>
      </c>
      <c r="BA262" s="251"/>
      <c r="BB262" s="252">
        <v>100</v>
      </c>
      <c r="BC262" s="253">
        <v>110</v>
      </c>
      <c r="BD262" s="254">
        <v>120</v>
      </c>
      <c r="BE262" s="261">
        <v>200</v>
      </c>
      <c r="BF262" s="261">
        <v>200</v>
      </c>
      <c r="BG262" s="261">
        <v>200</v>
      </c>
      <c r="BH262" s="262">
        <v>120</v>
      </c>
      <c r="BI262" s="263">
        <v>120</v>
      </c>
      <c r="BJ262" s="264">
        <v>120</v>
      </c>
      <c r="BK262" s="263">
        <v>120</v>
      </c>
      <c r="BL262" s="263">
        <v>120</v>
      </c>
      <c r="BM262" s="263">
        <v>120</v>
      </c>
      <c r="BN262" s="263"/>
      <c r="BP262" s="267">
        <v>3341.8333333333335</v>
      </c>
      <c r="CA262" s="263"/>
      <c r="CN262" s="263"/>
      <c r="DA262" s="263"/>
      <c r="DN262" s="263"/>
      <c r="DP262" s="166"/>
      <c r="DQ262" s="166"/>
      <c r="DR262" s="28"/>
      <c r="DS262" s="166"/>
      <c r="DT262" s="28"/>
      <c r="DU262" s="166"/>
      <c r="DV262" s="28"/>
    </row>
    <row r="263" spans="1:150" hidden="1" outlineLevel="1">
      <c r="A263" s="250" t="s">
        <v>164</v>
      </c>
      <c r="B263" s="251"/>
      <c r="C263" s="251"/>
      <c r="D263" s="251"/>
      <c r="E263" s="251"/>
      <c r="F263" s="251"/>
      <c r="G263" s="251"/>
      <c r="H263" s="251"/>
      <c r="I263" s="251"/>
      <c r="J263" s="251"/>
      <c r="K263" s="251"/>
      <c r="L263" s="251"/>
      <c r="M263" s="251"/>
      <c r="N263" s="251"/>
      <c r="O263" s="251"/>
      <c r="P263" s="251"/>
      <c r="Q263" s="251"/>
      <c r="R263" s="251"/>
      <c r="S263" s="251"/>
      <c r="T263" s="251"/>
      <c r="U263" s="251"/>
      <c r="V263" s="251"/>
      <c r="W263" s="251"/>
      <c r="X263" s="251"/>
      <c r="Y263" s="251"/>
      <c r="Z263" s="251"/>
      <c r="AA263" s="251"/>
      <c r="AB263" s="251"/>
      <c r="AC263" s="251"/>
      <c r="AD263" s="251"/>
      <c r="AE263" s="251"/>
      <c r="AF263" s="251"/>
      <c r="AG263" s="251"/>
      <c r="AH263" s="251"/>
      <c r="AI263" s="251"/>
      <c r="AJ263" s="251"/>
      <c r="AK263" s="251"/>
      <c r="AL263" s="251"/>
      <c r="AM263" s="251"/>
      <c r="AN263" s="251"/>
      <c r="AO263" s="251">
        <v>668</v>
      </c>
      <c r="AP263" s="251">
        <v>560</v>
      </c>
      <c r="AQ263" s="251">
        <v>172</v>
      </c>
      <c r="AR263" s="251">
        <v>0</v>
      </c>
      <c r="AS263" s="251">
        <v>50</v>
      </c>
      <c r="AT263" s="251">
        <v>98</v>
      </c>
      <c r="AU263" s="251">
        <v>56</v>
      </c>
      <c r="AV263" s="251"/>
      <c r="AW263" s="251">
        <v>0</v>
      </c>
      <c r="AX263" s="251">
        <v>68</v>
      </c>
      <c r="AY263" s="251">
        <v>30</v>
      </c>
      <c r="AZ263" s="251">
        <v>56</v>
      </c>
      <c r="BA263" s="251"/>
      <c r="BB263" s="252">
        <v>16</v>
      </c>
      <c r="BC263" s="253">
        <v>100</v>
      </c>
      <c r="BD263" s="254">
        <v>80</v>
      </c>
      <c r="BE263" s="261">
        <v>150</v>
      </c>
      <c r="BF263" s="261">
        <v>85</v>
      </c>
      <c r="BG263" s="261">
        <v>90</v>
      </c>
      <c r="BH263" s="262">
        <v>129</v>
      </c>
      <c r="BI263" s="263">
        <v>157</v>
      </c>
      <c r="BJ263" s="264">
        <v>193</v>
      </c>
      <c r="BK263" s="263">
        <v>20</v>
      </c>
      <c r="BL263" s="263">
        <v>20</v>
      </c>
      <c r="BM263" s="263">
        <v>20</v>
      </c>
      <c r="BN263" s="263"/>
      <c r="BP263" s="267">
        <f>AVERAGE(AO259:AZ259)</f>
        <v>725.5</v>
      </c>
      <c r="CA263" s="263"/>
      <c r="CN263" s="263"/>
      <c r="DA263" s="263"/>
      <c r="DN263" s="263"/>
      <c r="DP263" s="166"/>
      <c r="DQ263" s="166"/>
      <c r="DR263" s="28"/>
      <c r="DS263" s="166"/>
      <c r="DT263" s="28"/>
      <c r="DU263" s="166"/>
      <c r="DV263" s="28"/>
    </row>
    <row r="264" spans="1:150" hidden="1" outlineLevel="1">
      <c r="A264" s="250" t="s">
        <v>165</v>
      </c>
      <c r="B264" s="251"/>
      <c r="C264" s="251"/>
      <c r="D264" s="251"/>
      <c r="E264" s="251"/>
      <c r="F264" s="251"/>
      <c r="G264" s="251"/>
      <c r="H264" s="251"/>
      <c r="I264" s="251"/>
      <c r="J264" s="251"/>
      <c r="K264" s="251"/>
      <c r="L264" s="251"/>
      <c r="M264" s="251"/>
      <c r="N264" s="251"/>
      <c r="O264" s="251"/>
      <c r="P264" s="251"/>
      <c r="Q264" s="251"/>
      <c r="R264" s="251"/>
      <c r="S264" s="251"/>
      <c r="T264" s="251"/>
      <c r="U264" s="251"/>
      <c r="V264" s="251"/>
      <c r="W264" s="251"/>
      <c r="X264" s="251"/>
      <c r="Y264" s="251"/>
      <c r="Z264" s="251"/>
      <c r="AA264" s="251"/>
      <c r="AB264" s="251"/>
      <c r="AC264" s="251"/>
      <c r="AD264" s="251"/>
      <c r="AE264" s="251"/>
      <c r="AF264" s="251"/>
      <c r="AG264" s="251"/>
      <c r="AH264" s="251"/>
      <c r="AI264" s="251"/>
      <c r="AJ264" s="251"/>
      <c r="AK264" s="251"/>
      <c r="AL264" s="251"/>
      <c r="AM264" s="251"/>
      <c r="AN264" s="251"/>
      <c r="AO264" s="251">
        <v>870</v>
      </c>
      <c r="AP264" s="251"/>
      <c r="AQ264" s="251"/>
      <c r="AR264" s="251">
        <v>12</v>
      </c>
      <c r="AS264" s="251">
        <v>100</v>
      </c>
      <c r="AT264" s="251"/>
      <c r="AU264" s="251"/>
      <c r="AV264" s="251"/>
      <c r="AW264" s="251">
        <v>30</v>
      </c>
      <c r="AX264" s="251"/>
      <c r="AY264" s="251"/>
      <c r="AZ264" s="251"/>
      <c r="BA264" s="251"/>
      <c r="BB264" s="252" t="s">
        <v>166</v>
      </c>
      <c r="BC264" s="253"/>
      <c r="BD264" s="254"/>
      <c r="BE264" s="261"/>
      <c r="BF264" s="261"/>
      <c r="BG264" s="261"/>
      <c r="BH264" s="262"/>
      <c r="BI264" s="263"/>
      <c r="BJ264" s="264">
        <v>100</v>
      </c>
      <c r="BK264" s="263"/>
      <c r="BL264" s="263"/>
      <c r="BM264" s="266">
        <v>59</v>
      </c>
      <c r="BN264" s="263"/>
      <c r="CA264" s="263"/>
      <c r="CN264" s="263"/>
      <c r="DA264" s="263"/>
      <c r="DN264" s="263"/>
      <c r="DP264" s="166"/>
      <c r="DQ264" s="166"/>
      <c r="DR264" s="28"/>
      <c r="DS264" s="166"/>
      <c r="DT264" s="28"/>
      <c r="DU264" s="166"/>
      <c r="DV264" s="28"/>
    </row>
    <row r="265" spans="1:150" hidden="1" outlineLevel="1">
      <c r="A265" s="250" t="s">
        <v>123</v>
      </c>
      <c r="B265" s="251"/>
      <c r="C265" s="251"/>
      <c r="D265" s="251"/>
      <c r="E265" s="251"/>
      <c r="F265" s="251"/>
      <c r="G265" s="251"/>
      <c r="H265" s="251"/>
      <c r="I265" s="251"/>
      <c r="J265" s="251"/>
      <c r="K265" s="251"/>
      <c r="L265" s="251"/>
      <c r="M265" s="251"/>
      <c r="N265" s="251"/>
      <c r="O265" s="251"/>
      <c r="P265" s="251"/>
      <c r="Q265" s="251"/>
      <c r="R265" s="251"/>
      <c r="S265" s="251"/>
      <c r="T265" s="251"/>
      <c r="U265" s="251"/>
      <c r="V265" s="251"/>
      <c r="W265" s="251"/>
      <c r="X265" s="251"/>
      <c r="Y265" s="251"/>
      <c r="Z265" s="251"/>
      <c r="AA265" s="251"/>
      <c r="AB265" s="251"/>
      <c r="AC265" s="251"/>
      <c r="AD265" s="251"/>
      <c r="AE265" s="251"/>
      <c r="AF265" s="251"/>
      <c r="AG265" s="251"/>
      <c r="AH265" s="251"/>
      <c r="AI265" s="251"/>
      <c r="AJ265" s="251"/>
      <c r="AK265" s="251"/>
      <c r="AL265" s="251"/>
      <c r="AM265" s="251"/>
      <c r="AN265" s="251"/>
      <c r="AO265" s="251"/>
      <c r="AP265" s="251"/>
      <c r="AQ265" s="251"/>
      <c r="AR265" s="251"/>
      <c r="AS265" s="251"/>
      <c r="AT265" s="251"/>
      <c r="AU265" s="251"/>
      <c r="AV265" s="251"/>
      <c r="AW265" s="251">
        <v>0</v>
      </c>
      <c r="AX265" s="251"/>
      <c r="AY265" s="251">
        <v>0</v>
      </c>
      <c r="AZ265" s="251"/>
      <c r="BA265" s="251"/>
      <c r="BB265" s="252" t="s">
        <v>166</v>
      </c>
      <c r="BC265" s="253"/>
      <c r="BD265" s="254">
        <v>10</v>
      </c>
      <c r="BE265" s="261">
        <v>5</v>
      </c>
      <c r="BF265" s="261"/>
      <c r="BG265" s="261"/>
      <c r="BH265" s="262"/>
      <c r="BI265" s="263"/>
      <c r="BJ265" s="264"/>
      <c r="BK265" s="263"/>
      <c r="BL265" s="263"/>
      <c r="BM265" s="266"/>
      <c r="BN265" s="263"/>
      <c r="BP265" s="19"/>
      <c r="CA265" s="263"/>
      <c r="CN265" s="263"/>
      <c r="DA265" s="263"/>
      <c r="DN265" s="263"/>
      <c r="DP265" s="166"/>
      <c r="DQ265" s="166"/>
      <c r="DR265" s="28"/>
      <c r="DS265" s="166"/>
      <c r="DT265" s="28"/>
      <c r="DU265" s="166"/>
      <c r="DV265" s="28"/>
    </row>
    <row r="266" spans="1:150" hidden="1" outlineLevel="1">
      <c r="A266" s="268" t="s">
        <v>167</v>
      </c>
      <c r="B266" s="269"/>
      <c r="C266" s="269"/>
      <c r="D266" s="269"/>
      <c r="E266" s="269"/>
      <c r="F266" s="269"/>
      <c r="G266" s="269"/>
      <c r="H266" s="269"/>
      <c r="I266" s="269"/>
      <c r="J266" s="269"/>
      <c r="K266" s="269"/>
      <c r="L266" s="269"/>
      <c r="M266" s="269"/>
      <c r="N266" s="269"/>
      <c r="O266" s="269"/>
      <c r="P266" s="269"/>
      <c r="Q266" s="269"/>
      <c r="R266" s="269"/>
      <c r="S266" s="269"/>
      <c r="T266" s="269"/>
      <c r="U266" s="269"/>
      <c r="V266" s="269"/>
      <c r="W266" s="269"/>
      <c r="X266" s="269"/>
      <c r="Y266" s="269"/>
      <c r="Z266" s="269"/>
      <c r="AA266" s="269"/>
      <c r="AB266" s="269"/>
      <c r="AC266" s="269"/>
      <c r="AD266" s="269"/>
      <c r="AE266" s="269"/>
      <c r="AF266" s="269"/>
      <c r="AG266" s="269"/>
      <c r="AH266" s="269"/>
      <c r="AI266" s="269"/>
      <c r="AJ266" s="269"/>
      <c r="AK266" s="269"/>
      <c r="AL266" s="269"/>
      <c r="AM266" s="269"/>
      <c r="AN266" s="269"/>
      <c r="AO266" s="269"/>
      <c r="AP266" s="269"/>
      <c r="AQ266" s="269">
        <v>15</v>
      </c>
      <c r="AR266" s="269"/>
      <c r="AS266" s="269">
        <v>101</v>
      </c>
      <c r="AT266" s="269"/>
      <c r="AU266" s="269"/>
      <c r="AV266" s="269"/>
      <c r="AW266" s="269">
        <v>0</v>
      </c>
      <c r="AX266" s="269"/>
      <c r="AY266" s="269">
        <v>150</v>
      </c>
      <c r="AZ266" s="269"/>
      <c r="BA266" s="269"/>
      <c r="BB266" s="270" t="s">
        <v>166</v>
      </c>
      <c r="BC266" s="271"/>
      <c r="BD266" s="271">
        <v>31</v>
      </c>
      <c r="BE266" s="272">
        <v>40</v>
      </c>
      <c r="BF266" s="272">
        <v>40</v>
      </c>
      <c r="BG266" s="272"/>
      <c r="BH266" s="273"/>
      <c r="BI266" s="272"/>
      <c r="BJ266" s="274"/>
      <c r="BK266" s="272">
        <f>BK192*BP261</f>
        <v>108.9036974465114</v>
      </c>
      <c r="BL266" s="272">
        <f>BL192*BP261</f>
        <v>151.21714347164729</v>
      </c>
      <c r="BM266" s="272">
        <f>BM192*BP261</f>
        <v>173.10046101191961</v>
      </c>
      <c r="BN266" s="272"/>
      <c r="BO266" s="275"/>
      <c r="BP266" s="275"/>
      <c r="BQ266" s="275"/>
      <c r="BR266" s="275"/>
      <c r="BS266" s="275"/>
      <c r="BT266" s="275"/>
      <c r="BU266" s="275"/>
      <c r="BV266" s="275"/>
      <c r="BW266" s="275"/>
      <c r="BX266" s="275"/>
      <c r="BY266" s="275"/>
      <c r="BZ266" s="275"/>
      <c r="CA266" s="272"/>
      <c r="CB266" s="275"/>
      <c r="CC266" s="275"/>
      <c r="CD266" s="275"/>
      <c r="CE266" s="275"/>
      <c r="CF266" s="275"/>
      <c r="CG266" s="275"/>
      <c r="CH266" s="275"/>
      <c r="CI266" s="275"/>
      <c r="CJ266" s="275"/>
      <c r="CK266" s="275"/>
      <c r="CL266" s="275"/>
      <c r="CM266" s="275"/>
      <c r="CN266" s="272"/>
      <c r="CO266" s="275"/>
      <c r="CP266" s="275"/>
      <c r="CQ266" s="275"/>
      <c r="CR266" s="275"/>
      <c r="CS266" s="275"/>
      <c r="CT266" s="275"/>
      <c r="CU266" s="275"/>
      <c r="CV266" s="275"/>
      <c r="CW266" s="275"/>
      <c r="CX266" s="275"/>
      <c r="CY266" s="275"/>
      <c r="CZ266" s="275"/>
      <c r="DA266" s="272"/>
      <c r="DB266" s="275"/>
      <c r="DC266" s="275"/>
      <c r="DD266" s="275"/>
      <c r="DE266" s="275"/>
      <c r="DF266" s="275"/>
      <c r="DG266" s="275"/>
      <c r="DH266" s="275"/>
      <c r="DI266" s="275"/>
      <c r="DJ266" s="275"/>
      <c r="DK266" s="275"/>
      <c r="DL266" s="275"/>
      <c r="DM266" s="275"/>
      <c r="DN266" s="272"/>
      <c r="DO266" s="275"/>
      <c r="DP266" s="277"/>
      <c r="DQ266" s="277"/>
      <c r="DR266" s="278"/>
      <c r="DS266" s="277"/>
      <c r="DT266" s="278"/>
      <c r="DU266" s="277"/>
      <c r="DV266" s="278"/>
      <c r="DW266" s="275"/>
      <c r="DX266" s="275"/>
      <c r="DY266" s="275"/>
      <c r="DZ266" s="275"/>
      <c r="EA266" s="275"/>
      <c r="EB266" s="275"/>
      <c r="EC266" s="275"/>
      <c r="ED266" s="275"/>
      <c r="EE266" s="275"/>
      <c r="EF266" s="275"/>
      <c r="EH266" s="275"/>
      <c r="EI266" s="275"/>
      <c r="EJ266" s="275"/>
      <c r="EK266" s="275"/>
      <c r="EL266" s="275"/>
      <c r="EM266" s="275"/>
      <c r="EN266" s="275"/>
      <c r="EO266" s="275"/>
      <c r="EP266" s="275"/>
      <c r="EQ266" s="275"/>
      <c r="ER266" s="275"/>
      <c r="ES266" s="275"/>
      <c r="ET266" s="275"/>
    </row>
    <row r="267" spans="1:150" hidden="1" outlineLevel="1">
      <c r="A267" s="250" t="s">
        <v>122</v>
      </c>
      <c r="B267" s="251"/>
      <c r="C267" s="251"/>
      <c r="D267" s="251"/>
      <c r="E267" s="251"/>
      <c r="F267" s="251"/>
      <c r="G267" s="251"/>
      <c r="H267" s="251"/>
      <c r="I267" s="251"/>
      <c r="J267" s="251"/>
      <c r="K267" s="251"/>
      <c r="L267" s="251"/>
      <c r="M267" s="251"/>
      <c r="N267" s="251"/>
      <c r="O267" s="251"/>
      <c r="P267" s="251"/>
      <c r="Q267" s="251"/>
      <c r="R267" s="251"/>
      <c r="S267" s="251"/>
      <c r="T267" s="251"/>
      <c r="U267" s="251"/>
      <c r="V267" s="251"/>
      <c r="W267" s="251"/>
      <c r="X267" s="251"/>
      <c r="Y267" s="251"/>
      <c r="Z267" s="251"/>
      <c r="AA267" s="251"/>
      <c r="AB267" s="251"/>
      <c r="AC267" s="251"/>
      <c r="AD267" s="251"/>
      <c r="AE267" s="251"/>
      <c r="AF267" s="251"/>
      <c r="AG267" s="251"/>
      <c r="AH267" s="251"/>
      <c r="AI267" s="251"/>
      <c r="AJ267" s="251"/>
      <c r="AK267" s="251"/>
      <c r="AL267" s="251"/>
      <c r="AM267" s="251"/>
      <c r="AN267" s="251"/>
      <c r="AO267" s="251">
        <v>6</v>
      </c>
      <c r="AP267" s="251">
        <v>4</v>
      </c>
      <c r="AQ267" s="251"/>
      <c r="AR267" s="251">
        <v>16</v>
      </c>
      <c r="AS267" s="251">
        <v>8</v>
      </c>
      <c r="AT267" s="251"/>
      <c r="AU267" s="251">
        <v>45</v>
      </c>
      <c r="AV267" s="251">
        <v>22</v>
      </c>
      <c r="AW267" s="251">
        <v>11</v>
      </c>
      <c r="AX267" s="251">
        <v>9</v>
      </c>
      <c r="AY267" s="251">
        <v>9</v>
      </c>
      <c r="AZ267" s="251">
        <v>21</v>
      </c>
      <c r="BA267" s="251"/>
      <c r="BB267" s="252" t="s">
        <v>166</v>
      </c>
      <c r="BC267" s="253"/>
      <c r="BD267" s="254">
        <v>50</v>
      </c>
      <c r="BE267" s="261">
        <v>51</v>
      </c>
      <c r="BF267" s="261">
        <v>31</v>
      </c>
      <c r="BG267" s="261">
        <v>23</v>
      </c>
      <c r="BH267" s="262">
        <v>61</v>
      </c>
      <c r="BI267" s="263">
        <v>43</v>
      </c>
      <c r="BJ267" s="264">
        <v>77</v>
      </c>
      <c r="BK267" s="263">
        <v>107</v>
      </c>
      <c r="BL267" s="263">
        <v>107</v>
      </c>
      <c r="BM267" s="263">
        <v>107</v>
      </c>
      <c r="BN267" s="263"/>
      <c r="CA267" s="263"/>
      <c r="CN267" s="263"/>
      <c r="DA267" s="263"/>
      <c r="DN267" s="263"/>
      <c r="DP267" s="166"/>
      <c r="DQ267" s="166"/>
      <c r="DR267" s="28"/>
      <c r="DS267" s="166"/>
      <c r="DT267" s="28"/>
      <c r="DU267" s="166"/>
      <c r="DV267" s="28"/>
    </row>
    <row r="268" spans="1:150" hidden="1" outlineLevel="1">
      <c r="A268" s="250" t="s">
        <v>168</v>
      </c>
      <c r="B268" s="251"/>
      <c r="C268" s="251"/>
      <c r="D268" s="251"/>
      <c r="E268" s="251"/>
      <c r="F268" s="251"/>
      <c r="G268" s="251"/>
      <c r="H268" s="251"/>
      <c r="I268" s="251"/>
      <c r="J268" s="251"/>
      <c r="K268" s="251"/>
      <c r="L268" s="251"/>
      <c r="M268" s="251"/>
      <c r="N268" s="251"/>
      <c r="O268" s="251"/>
      <c r="P268" s="251"/>
      <c r="Q268" s="251"/>
      <c r="R268" s="251"/>
      <c r="S268" s="251"/>
      <c r="T268" s="251"/>
      <c r="U268" s="251"/>
      <c r="V268" s="251"/>
      <c r="W268" s="251"/>
      <c r="X268" s="251"/>
      <c r="Y268" s="251"/>
      <c r="Z268" s="251"/>
      <c r="AA268" s="251"/>
      <c r="AB268" s="251"/>
      <c r="AC268" s="251"/>
      <c r="AD268" s="251"/>
      <c r="AE268" s="251"/>
      <c r="AF268" s="251"/>
      <c r="AG268" s="251"/>
      <c r="AH268" s="251"/>
      <c r="AI268" s="251"/>
      <c r="AJ268" s="251"/>
      <c r="AK268" s="251"/>
      <c r="AL268" s="251"/>
      <c r="AM268" s="251"/>
      <c r="AN268" s="251"/>
      <c r="AO268" s="251"/>
      <c r="AP268" s="251"/>
      <c r="AQ268" s="251"/>
      <c r="AR268" s="251">
        <v>4</v>
      </c>
      <c r="AS268" s="251"/>
      <c r="AT268" s="251"/>
      <c r="AU268" s="251">
        <v>3</v>
      </c>
      <c r="AV268" s="251"/>
      <c r="AW268" s="251">
        <v>0</v>
      </c>
      <c r="AX268" s="251"/>
      <c r="AY268" s="251">
        <v>0</v>
      </c>
      <c r="AZ268" s="251">
        <v>9</v>
      </c>
      <c r="BA268" s="251"/>
      <c r="BB268" s="252" t="s">
        <v>166</v>
      </c>
      <c r="BC268" s="253"/>
      <c r="BD268" s="254"/>
      <c r="BE268" s="261"/>
      <c r="BF268" s="261"/>
      <c r="BG268" s="261"/>
      <c r="BH268" s="262"/>
      <c r="BI268" s="263"/>
      <c r="BJ268" s="264"/>
      <c r="BK268" s="263"/>
      <c r="BL268" s="263"/>
      <c r="BM268" s="266"/>
      <c r="BN268" s="263"/>
      <c r="CA268" s="263"/>
      <c r="CN268" s="263"/>
      <c r="DA268" s="263"/>
      <c r="DN268" s="263"/>
      <c r="DP268" s="166"/>
      <c r="DQ268" s="166"/>
      <c r="DR268" s="28"/>
      <c r="DS268" s="166"/>
      <c r="DT268" s="28"/>
      <c r="DU268" s="166"/>
      <c r="DV268" s="28"/>
    </row>
    <row r="269" spans="1:150" s="289" customFormat="1" ht="13.5" collapsed="1">
      <c r="A269" s="279" t="s">
        <v>169</v>
      </c>
      <c r="B269" s="280">
        <f>+SUM(B260:B268)</f>
        <v>0</v>
      </c>
      <c r="C269" s="280">
        <f t="shared" ref="C269:AZ269" si="556">+SUM(C260:C268)</f>
        <v>0</v>
      </c>
      <c r="D269" s="280">
        <f t="shared" si="556"/>
        <v>0</v>
      </c>
      <c r="E269" s="280">
        <f t="shared" si="556"/>
        <v>0</v>
      </c>
      <c r="F269" s="280">
        <f t="shared" si="556"/>
        <v>0</v>
      </c>
      <c r="G269" s="280">
        <f t="shared" si="556"/>
        <v>0</v>
      </c>
      <c r="H269" s="280">
        <f t="shared" si="556"/>
        <v>0</v>
      </c>
      <c r="I269" s="280">
        <f t="shared" si="556"/>
        <v>0</v>
      </c>
      <c r="J269" s="280">
        <f t="shared" si="556"/>
        <v>0</v>
      </c>
      <c r="K269" s="280">
        <f t="shared" si="556"/>
        <v>0</v>
      </c>
      <c r="L269" s="280">
        <f t="shared" si="556"/>
        <v>0</v>
      </c>
      <c r="M269" s="280">
        <f t="shared" si="556"/>
        <v>0</v>
      </c>
      <c r="N269" s="280"/>
      <c r="O269" s="280">
        <f t="shared" si="556"/>
        <v>0</v>
      </c>
      <c r="P269" s="280">
        <f t="shared" si="556"/>
        <v>0</v>
      </c>
      <c r="Q269" s="280">
        <f t="shared" si="556"/>
        <v>0</v>
      </c>
      <c r="R269" s="280">
        <f t="shared" si="556"/>
        <v>0</v>
      </c>
      <c r="S269" s="280">
        <f t="shared" si="556"/>
        <v>0</v>
      </c>
      <c r="T269" s="280">
        <f t="shared" si="556"/>
        <v>0</v>
      </c>
      <c r="U269" s="280">
        <f t="shared" si="556"/>
        <v>0</v>
      </c>
      <c r="V269" s="280">
        <f t="shared" si="556"/>
        <v>0</v>
      </c>
      <c r="W269" s="280">
        <f t="shared" si="556"/>
        <v>0</v>
      </c>
      <c r="X269" s="280">
        <f t="shared" si="556"/>
        <v>0</v>
      </c>
      <c r="Y269" s="280">
        <f t="shared" si="556"/>
        <v>0</v>
      </c>
      <c r="Z269" s="280">
        <f t="shared" si="556"/>
        <v>0</v>
      </c>
      <c r="AA269" s="280"/>
      <c r="AB269" s="280">
        <f t="shared" si="556"/>
        <v>0</v>
      </c>
      <c r="AC269" s="280">
        <f t="shared" si="556"/>
        <v>0</v>
      </c>
      <c r="AD269" s="280">
        <f t="shared" si="556"/>
        <v>0</v>
      </c>
      <c r="AE269" s="280">
        <f t="shared" si="556"/>
        <v>0</v>
      </c>
      <c r="AF269" s="280">
        <f t="shared" si="556"/>
        <v>0</v>
      </c>
      <c r="AG269" s="280">
        <f t="shared" si="556"/>
        <v>0</v>
      </c>
      <c r="AH269" s="280">
        <f t="shared" si="556"/>
        <v>0</v>
      </c>
      <c r="AI269" s="280">
        <f t="shared" si="556"/>
        <v>0</v>
      </c>
      <c r="AJ269" s="280">
        <f t="shared" si="556"/>
        <v>0</v>
      </c>
      <c r="AK269" s="280">
        <f t="shared" si="556"/>
        <v>0</v>
      </c>
      <c r="AL269" s="280">
        <f t="shared" si="556"/>
        <v>0</v>
      </c>
      <c r="AM269" s="280">
        <f t="shared" si="556"/>
        <v>0</v>
      </c>
      <c r="AN269" s="280"/>
      <c r="AO269" s="280">
        <f t="shared" si="556"/>
        <v>1882</v>
      </c>
      <c r="AP269" s="280">
        <f t="shared" si="556"/>
        <v>756</v>
      </c>
      <c r="AQ269" s="280">
        <f t="shared" si="556"/>
        <v>652</v>
      </c>
      <c r="AR269" s="280">
        <f t="shared" si="556"/>
        <v>546</v>
      </c>
      <c r="AS269" s="280">
        <f t="shared" si="556"/>
        <v>793</v>
      </c>
      <c r="AT269" s="280">
        <f t="shared" si="556"/>
        <v>737</v>
      </c>
      <c r="AU269" s="280">
        <f t="shared" si="556"/>
        <v>645</v>
      </c>
      <c r="AV269" s="280">
        <f t="shared" si="556"/>
        <v>558</v>
      </c>
      <c r="AW269" s="280">
        <f t="shared" si="556"/>
        <v>383</v>
      </c>
      <c r="AX269" s="280">
        <f t="shared" si="556"/>
        <v>502</v>
      </c>
      <c r="AY269" s="280">
        <f t="shared" si="556"/>
        <v>543</v>
      </c>
      <c r="AZ269" s="280">
        <f t="shared" si="556"/>
        <v>442</v>
      </c>
      <c r="BA269" s="280"/>
      <c r="BB269" s="281">
        <f t="shared" ref="BB269:BM269" si="557">+SUM(BB260:BB268)</f>
        <v>422</v>
      </c>
      <c r="BC269" s="282">
        <f t="shared" si="557"/>
        <v>460</v>
      </c>
      <c r="BD269" s="283">
        <f t="shared" si="557"/>
        <v>481</v>
      </c>
      <c r="BE269" s="284">
        <f t="shared" si="557"/>
        <v>636</v>
      </c>
      <c r="BF269" s="284">
        <f t="shared" si="557"/>
        <v>546</v>
      </c>
      <c r="BG269" s="284">
        <f t="shared" si="557"/>
        <v>503</v>
      </c>
      <c r="BH269" s="285">
        <f t="shared" si="557"/>
        <v>620</v>
      </c>
      <c r="BI269" s="286">
        <f t="shared" si="557"/>
        <v>630</v>
      </c>
      <c r="BJ269" s="287">
        <f t="shared" si="557"/>
        <v>800</v>
      </c>
      <c r="BK269" s="286">
        <f t="shared" si="557"/>
        <v>665.90369744651139</v>
      </c>
      <c r="BL269" s="286">
        <f t="shared" si="557"/>
        <v>708.21714347164732</v>
      </c>
      <c r="BM269" s="288">
        <f t="shared" si="557"/>
        <v>789.10046101191961</v>
      </c>
      <c r="BN269" s="286"/>
      <c r="CA269" s="286"/>
      <c r="CN269" s="286"/>
      <c r="DA269" s="286"/>
      <c r="DN269" s="286"/>
      <c r="DP269" s="290"/>
      <c r="DQ269" s="290"/>
      <c r="DR269" s="291"/>
      <c r="DS269" s="290"/>
      <c r="DT269" s="291"/>
      <c r="DU269" s="290"/>
      <c r="DV269" s="291"/>
    </row>
    <row r="270" spans="1:150" ht="13.5" customHeight="1">
      <c r="A270" s="239" t="s">
        <v>171</v>
      </c>
      <c r="B270" s="293">
        <v>283</v>
      </c>
      <c r="C270" s="293">
        <v>260</v>
      </c>
      <c r="D270" s="293">
        <v>216</v>
      </c>
      <c r="E270" s="293">
        <v>104</v>
      </c>
      <c r="F270" s="293">
        <v>192</v>
      </c>
      <c r="G270" s="293">
        <v>207</v>
      </c>
      <c r="H270" s="293">
        <v>203</v>
      </c>
      <c r="I270" s="293">
        <v>323</v>
      </c>
      <c r="J270" s="293">
        <v>270</v>
      </c>
      <c r="K270" s="293">
        <v>240</v>
      </c>
      <c r="L270" s="293">
        <v>137</v>
      </c>
      <c r="M270" s="293">
        <v>405</v>
      </c>
      <c r="N270" s="293"/>
      <c r="O270" s="227">
        <v>94</v>
      </c>
      <c r="P270" s="227">
        <v>222</v>
      </c>
      <c r="Q270" s="227">
        <v>80</v>
      </c>
      <c r="R270" s="227">
        <v>201</v>
      </c>
      <c r="S270" s="227">
        <v>140</v>
      </c>
      <c r="T270" s="227">
        <v>98</v>
      </c>
      <c r="U270" s="227">
        <v>220</v>
      </c>
      <c r="V270" s="227">
        <v>153</v>
      </c>
      <c r="W270" s="227">
        <v>182</v>
      </c>
      <c r="X270" s="227">
        <v>182</v>
      </c>
      <c r="Y270" s="227">
        <v>182</v>
      </c>
      <c r="Z270" s="227">
        <v>238</v>
      </c>
      <c r="AA270" s="230"/>
      <c r="AB270" s="230">
        <v>126</v>
      </c>
      <c r="AC270" s="230">
        <v>168</v>
      </c>
      <c r="AD270" s="230">
        <v>196</v>
      </c>
      <c r="AE270" s="230">
        <v>168</v>
      </c>
      <c r="AF270" s="230">
        <v>140</v>
      </c>
      <c r="AG270" s="230">
        <v>182</v>
      </c>
      <c r="AH270" s="230">
        <v>182</v>
      </c>
      <c r="AI270" s="230">
        <v>182</v>
      </c>
      <c r="AJ270" s="230">
        <v>182</v>
      </c>
      <c r="AK270" s="230">
        <v>182</v>
      </c>
      <c r="AL270" s="230">
        <v>182</v>
      </c>
      <c r="AM270" s="230">
        <v>105</v>
      </c>
      <c r="AN270" s="230"/>
      <c r="AO270" s="230">
        <v>168</v>
      </c>
      <c r="AP270" s="230">
        <v>172</v>
      </c>
      <c r="AQ270" s="230">
        <v>297</v>
      </c>
      <c r="AR270" s="230">
        <v>214</v>
      </c>
      <c r="AS270" s="230">
        <v>290</v>
      </c>
      <c r="AT270" s="230">
        <v>254</v>
      </c>
      <c r="AU270" s="230">
        <v>266</v>
      </c>
      <c r="AV270" s="230">
        <v>273</v>
      </c>
      <c r="AW270" s="230">
        <v>266</v>
      </c>
      <c r="AX270" s="241">
        <f>AX280+(AW280-AW270)</f>
        <v>246</v>
      </c>
      <c r="AY270" s="241">
        <f>AY280</f>
        <v>280</v>
      </c>
      <c r="AZ270" s="241">
        <f>280</f>
        <v>280</v>
      </c>
      <c r="BA270" s="241"/>
      <c r="BB270" s="242">
        <f>BB280</f>
        <v>280</v>
      </c>
      <c r="BC270" s="243">
        <f t="shared" ref="BC270" si="558">+BC280</f>
        <v>280</v>
      </c>
      <c r="BD270" s="244">
        <v>280</v>
      </c>
      <c r="BE270" s="294">
        <v>219</v>
      </c>
      <c r="BF270" s="294">
        <f>BF236*BP272</f>
        <v>211.60884743903048</v>
      </c>
      <c r="BG270" s="245">
        <f>+SUM(BG271:BG278)</f>
        <v>343</v>
      </c>
      <c r="BH270" s="295">
        <v>91</v>
      </c>
      <c r="BI270" s="296">
        <v>260</v>
      </c>
      <c r="BJ270" s="297">
        <v>260</v>
      </c>
      <c r="BK270" s="296">
        <f>BK236*BP272</f>
        <v>235.87132346267018</v>
      </c>
      <c r="BL270" s="296">
        <f>BL236*BP272</f>
        <v>247.76004146925339</v>
      </c>
      <c r="BM270" s="298">
        <f>BM236*BP272</f>
        <v>273.95325145878007</v>
      </c>
      <c r="BN270" s="296"/>
      <c r="BP270" s="19"/>
      <c r="CA270" s="296"/>
      <c r="CN270" s="296"/>
      <c r="DA270" s="296"/>
      <c r="DN270" s="296"/>
      <c r="DP270" s="166">
        <f>SUM(B270:M270)</f>
        <v>2840</v>
      </c>
      <c r="DQ270" s="166">
        <f>SUM(O270:Z270)</f>
        <v>1992</v>
      </c>
      <c r="DR270" s="28">
        <f t="shared" ref="DR270:DR617" si="559">IFERROR(DQ270/DP270*100,0)</f>
        <v>70.140845070422529</v>
      </c>
      <c r="DS270" s="166">
        <f>SUM(AB270:AM270)</f>
        <v>1995</v>
      </c>
      <c r="DT270" s="28">
        <f t="shared" ref="DT270:DT617" si="560">IFERROR(DS270/DQ270*100,0)</f>
        <v>100.15060240963855</v>
      </c>
      <c r="DU270" s="166">
        <f>SUM(AO270:AZ270)</f>
        <v>3006</v>
      </c>
      <c r="DV270" s="28">
        <f t="shared" ref="DV270:DV619" si="561">IFERROR(DU270/DS270*100,0)</f>
        <v>150.6766917293233</v>
      </c>
      <c r="DW270" s="141">
        <f>SUM(BB270:BM270)</f>
        <v>2982.1934638297344</v>
      </c>
      <c r="DX270" s="207">
        <f t="shared" ref="DX270" si="562">IFERROR(DW270/DU270*100,0)</f>
        <v>99.208032728866741</v>
      </c>
    </row>
    <row r="271" spans="1:150" hidden="1" outlineLevel="1">
      <c r="A271" s="250" t="s">
        <v>161</v>
      </c>
      <c r="B271" s="251"/>
      <c r="C271" s="251"/>
      <c r="D271" s="251"/>
      <c r="E271" s="251"/>
      <c r="F271" s="251"/>
      <c r="G271" s="251"/>
      <c r="H271" s="251"/>
      <c r="I271" s="251"/>
      <c r="J271" s="251"/>
      <c r="K271" s="251"/>
      <c r="L271" s="251"/>
      <c r="M271" s="251"/>
      <c r="N271" s="251"/>
      <c r="O271" s="251"/>
      <c r="P271" s="251"/>
      <c r="Q271" s="251"/>
      <c r="R271" s="251"/>
      <c r="S271" s="251"/>
      <c r="T271" s="251"/>
      <c r="U271" s="251"/>
      <c r="V271" s="251"/>
      <c r="W271" s="251"/>
      <c r="X271" s="251"/>
      <c r="Y271" s="251"/>
      <c r="Z271" s="251"/>
      <c r="AA271" s="251"/>
      <c r="AB271" s="251"/>
      <c r="AC271" s="251"/>
      <c r="AD271" s="251"/>
      <c r="AE271" s="251"/>
      <c r="AF271" s="251"/>
      <c r="AG271" s="251"/>
      <c r="AH271" s="251"/>
      <c r="AI271" s="251"/>
      <c r="AJ271" s="251"/>
      <c r="AK271" s="251"/>
      <c r="AL271" s="251"/>
      <c r="AM271" s="251"/>
      <c r="AN271" s="251"/>
      <c r="AO271" s="251"/>
      <c r="AP271" s="251"/>
      <c r="AQ271" s="251"/>
      <c r="AR271" s="251"/>
      <c r="AS271" s="251"/>
      <c r="AT271" s="251"/>
      <c r="AU271" s="251"/>
      <c r="AV271" s="251"/>
      <c r="AW271" s="251"/>
      <c r="AX271" s="251">
        <v>36</v>
      </c>
      <c r="AY271" s="251">
        <v>0</v>
      </c>
      <c r="AZ271" s="251"/>
      <c r="BA271" s="251"/>
      <c r="BB271" s="252" t="s">
        <v>166</v>
      </c>
      <c r="BC271" s="253"/>
      <c r="BD271" s="254"/>
      <c r="BE271" s="261"/>
      <c r="BF271" s="261"/>
      <c r="BG271" s="261"/>
      <c r="BH271" s="262"/>
      <c r="BI271" s="263"/>
      <c r="BJ271" s="264"/>
      <c r="BK271" s="263"/>
      <c r="BL271" s="263"/>
      <c r="BM271" s="266"/>
      <c r="BN271" s="263"/>
      <c r="CA271" s="263"/>
      <c r="CN271" s="263"/>
      <c r="DA271" s="263"/>
      <c r="DN271" s="263"/>
      <c r="DP271" s="166"/>
      <c r="DQ271" s="166"/>
      <c r="DR271" s="28"/>
      <c r="DS271" s="166"/>
      <c r="DT271" s="28"/>
      <c r="DU271" s="166"/>
      <c r="DV271" s="28"/>
    </row>
    <row r="272" spans="1:150" hidden="1" outlineLevel="1">
      <c r="A272" s="250" t="s">
        <v>162</v>
      </c>
      <c r="B272" s="251"/>
      <c r="C272" s="251"/>
      <c r="D272" s="251"/>
      <c r="E272" s="251"/>
      <c r="F272" s="251"/>
      <c r="G272" s="251"/>
      <c r="H272" s="251"/>
      <c r="I272" s="251"/>
      <c r="J272" s="251"/>
      <c r="K272" s="251"/>
      <c r="L272" s="251"/>
      <c r="M272" s="251"/>
      <c r="N272" s="251"/>
      <c r="O272" s="251"/>
      <c r="P272" s="251"/>
      <c r="Q272" s="251"/>
      <c r="R272" s="251"/>
      <c r="S272" s="251"/>
      <c r="T272" s="251"/>
      <c r="U272" s="251"/>
      <c r="V272" s="251"/>
      <c r="W272" s="251"/>
      <c r="X272" s="251"/>
      <c r="Y272" s="251"/>
      <c r="Z272" s="251"/>
      <c r="AA272" s="251"/>
      <c r="AB272" s="251"/>
      <c r="AC272" s="251"/>
      <c r="AD272" s="251"/>
      <c r="AE272" s="251"/>
      <c r="AF272" s="251"/>
      <c r="AG272" s="251"/>
      <c r="AH272" s="251"/>
      <c r="AI272" s="251"/>
      <c r="AJ272" s="251"/>
      <c r="AK272" s="251"/>
      <c r="AL272" s="251"/>
      <c r="AM272" s="251"/>
      <c r="AN272" s="251"/>
      <c r="AO272" s="251">
        <v>168</v>
      </c>
      <c r="AP272" s="251">
        <v>125</v>
      </c>
      <c r="AQ272" s="251">
        <v>267</v>
      </c>
      <c r="AR272" s="251">
        <v>203</v>
      </c>
      <c r="AS272" s="251">
        <v>276</v>
      </c>
      <c r="AT272" s="251">
        <v>254</v>
      </c>
      <c r="AU272" s="251">
        <v>254</v>
      </c>
      <c r="AV272" s="251">
        <v>273</v>
      </c>
      <c r="AW272" s="251">
        <v>266</v>
      </c>
      <c r="AX272" s="251">
        <v>168</v>
      </c>
      <c r="AY272" s="251">
        <v>268</v>
      </c>
      <c r="AZ272" s="251">
        <v>268</v>
      </c>
      <c r="BA272" s="251"/>
      <c r="BB272" s="252">
        <v>280</v>
      </c>
      <c r="BC272" s="253">
        <v>280</v>
      </c>
      <c r="BD272" s="254">
        <v>268</v>
      </c>
      <c r="BE272" s="255">
        <v>219</v>
      </c>
      <c r="BF272" s="255">
        <v>212</v>
      </c>
      <c r="BG272" s="255">
        <v>343</v>
      </c>
      <c r="BH272" s="256">
        <v>91</v>
      </c>
      <c r="BI272" s="257">
        <v>260</v>
      </c>
      <c r="BJ272" s="258">
        <v>260</v>
      </c>
      <c r="BK272" s="257">
        <v>262</v>
      </c>
      <c r="BL272" s="257">
        <v>262</v>
      </c>
      <c r="BM272" s="257">
        <v>262</v>
      </c>
      <c r="BN272" s="257"/>
      <c r="BP272" s="299">
        <f>BP274/BP273</f>
        <v>7.4958854919954118E-2</v>
      </c>
      <c r="CA272" s="257"/>
      <c r="CN272" s="257"/>
      <c r="DA272" s="257"/>
      <c r="DN272" s="257"/>
      <c r="DP272" s="166"/>
      <c r="DQ272" s="166"/>
      <c r="DR272" s="28"/>
      <c r="DS272" s="166"/>
      <c r="DT272" s="28"/>
      <c r="DU272" s="166"/>
      <c r="DV272" s="28"/>
    </row>
    <row r="273" spans="1:150" hidden="1" outlineLevel="1">
      <c r="A273" s="250" t="s">
        <v>163</v>
      </c>
      <c r="B273" s="251"/>
      <c r="C273" s="251"/>
      <c r="D273" s="251"/>
      <c r="E273" s="251"/>
      <c r="F273" s="251"/>
      <c r="G273" s="251"/>
      <c r="H273" s="251"/>
      <c r="I273" s="251"/>
      <c r="J273" s="251"/>
      <c r="K273" s="251"/>
      <c r="L273" s="251"/>
      <c r="M273" s="251"/>
      <c r="N273" s="251"/>
      <c r="O273" s="251"/>
      <c r="P273" s="251"/>
      <c r="Q273" s="251"/>
      <c r="R273" s="251"/>
      <c r="S273" s="251"/>
      <c r="T273" s="251"/>
      <c r="U273" s="251"/>
      <c r="V273" s="251"/>
      <c r="W273" s="251"/>
      <c r="X273" s="251"/>
      <c r="Y273" s="251"/>
      <c r="Z273" s="251"/>
      <c r="AA273" s="251"/>
      <c r="AB273" s="251"/>
      <c r="AC273" s="251"/>
      <c r="AD273" s="251"/>
      <c r="AE273" s="251"/>
      <c r="AF273" s="251"/>
      <c r="AG273" s="251"/>
      <c r="AH273" s="251"/>
      <c r="AI273" s="251"/>
      <c r="AJ273" s="251"/>
      <c r="AK273" s="251"/>
      <c r="AL273" s="251"/>
      <c r="AM273" s="251"/>
      <c r="AN273" s="251"/>
      <c r="AO273" s="251"/>
      <c r="AP273" s="251">
        <v>30</v>
      </c>
      <c r="AQ273" s="251"/>
      <c r="AR273" s="251"/>
      <c r="AS273" s="251"/>
      <c r="AT273" s="251"/>
      <c r="AU273" s="251"/>
      <c r="AV273" s="251"/>
      <c r="AW273" s="251"/>
      <c r="AX273" s="251">
        <v>42</v>
      </c>
      <c r="AY273" s="251">
        <v>0</v>
      </c>
      <c r="AZ273" s="251"/>
      <c r="BA273" s="251"/>
      <c r="BB273" s="252" t="s">
        <v>166</v>
      </c>
      <c r="BC273" s="253"/>
      <c r="BD273" s="254"/>
      <c r="BE273" s="261"/>
      <c r="BF273" s="261"/>
      <c r="BG273" s="261"/>
      <c r="BH273" s="262"/>
      <c r="BI273" s="263"/>
      <c r="BJ273" s="264"/>
      <c r="BK273" s="263"/>
      <c r="BL273" s="263"/>
      <c r="BM273" s="266"/>
      <c r="BN273" s="263"/>
      <c r="BP273" s="300">
        <v>3341.8333333333335</v>
      </c>
      <c r="CA273" s="263"/>
      <c r="CN273" s="263"/>
      <c r="DA273" s="263"/>
      <c r="DN273" s="263"/>
      <c r="DP273" s="166"/>
      <c r="DQ273" s="166"/>
      <c r="DR273" s="28"/>
      <c r="DS273" s="166"/>
      <c r="DT273" s="28"/>
      <c r="DU273" s="166"/>
      <c r="DV273" s="28"/>
    </row>
    <row r="274" spans="1:150" hidden="1" outlineLevel="1">
      <c r="A274" s="250" t="s">
        <v>164</v>
      </c>
      <c r="B274" s="251"/>
      <c r="C274" s="251"/>
      <c r="D274" s="251"/>
      <c r="E274" s="251"/>
      <c r="F274" s="251"/>
      <c r="G274" s="251"/>
      <c r="H274" s="251"/>
      <c r="I274" s="251"/>
      <c r="J274" s="251"/>
      <c r="K274" s="251"/>
      <c r="L274" s="251"/>
      <c r="M274" s="251"/>
      <c r="N274" s="251"/>
      <c r="O274" s="251"/>
      <c r="P274" s="251"/>
      <c r="Q274" s="251"/>
      <c r="R274" s="251"/>
      <c r="S274" s="251"/>
      <c r="T274" s="251"/>
      <c r="U274" s="251"/>
      <c r="V274" s="251"/>
      <c r="W274" s="251"/>
      <c r="X274" s="251"/>
      <c r="Y274" s="251"/>
      <c r="Z274" s="251"/>
      <c r="AA274" s="251"/>
      <c r="AB274" s="251"/>
      <c r="AC274" s="251"/>
      <c r="AD274" s="251"/>
      <c r="AE274" s="251"/>
      <c r="AF274" s="251"/>
      <c r="AG274" s="251"/>
      <c r="AH274" s="251"/>
      <c r="AI274" s="251"/>
      <c r="AJ274" s="251"/>
      <c r="AK274" s="251"/>
      <c r="AL274" s="251"/>
      <c r="AM274" s="251"/>
      <c r="AN274" s="251"/>
      <c r="AO274" s="251"/>
      <c r="AP274" s="251"/>
      <c r="AQ274" s="251">
        <v>30</v>
      </c>
      <c r="AR274" s="251"/>
      <c r="AS274" s="251"/>
      <c r="AT274" s="251"/>
      <c r="AU274" s="251"/>
      <c r="AV274" s="251"/>
      <c r="AW274" s="251"/>
      <c r="AX274" s="251"/>
      <c r="AY274" s="251">
        <v>12</v>
      </c>
      <c r="AZ274" s="251">
        <v>12</v>
      </c>
      <c r="BA274" s="251"/>
      <c r="BB274" s="252" t="s">
        <v>166</v>
      </c>
      <c r="BC274" s="253"/>
      <c r="BD274" s="254"/>
      <c r="BE274" s="261"/>
      <c r="BF274" s="261"/>
      <c r="BG274" s="261"/>
      <c r="BH274" s="262"/>
      <c r="BI274" s="263"/>
      <c r="BJ274" s="264"/>
      <c r="BK274" s="263"/>
      <c r="BL274" s="263"/>
      <c r="BM274" s="266"/>
      <c r="BN274" s="263"/>
      <c r="BP274" s="300">
        <f>AVERAGE(AO270:AZ270)</f>
        <v>250.5</v>
      </c>
      <c r="CA274" s="263"/>
      <c r="CN274" s="263"/>
      <c r="DA274" s="263"/>
      <c r="DN274" s="263"/>
      <c r="DP274" s="166"/>
      <c r="DQ274" s="166"/>
      <c r="DR274" s="28"/>
      <c r="DS274" s="166"/>
      <c r="DT274" s="28"/>
      <c r="DU274" s="166"/>
      <c r="DV274" s="28"/>
    </row>
    <row r="275" spans="1:150" hidden="1" outlineLevel="1">
      <c r="A275" s="250" t="s">
        <v>165</v>
      </c>
      <c r="B275" s="251"/>
      <c r="C275" s="251"/>
      <c r="D275" s="251"/>
      <c r="E275" s="251"/>
      <c r="F275" s="251"/>
      <c r="G275" s="251"/>
      <c r="H275" s="251"/>
      <c r="I275" s="251"/>
      <c r="J275" s="251"/>
      <c r="K275" s="251"/>
      <c r="L275" s="251"/>
      <c r="M275" s="251"/>
      <c r="N275" s="251"/>
      <c r="O275" s="251"/>
      <c r="P275" s="251"/>
      <c r="Q275" s="251"/>
      <c r="R275" s="251"/>
      <c r="S275" s="251"/>
      <c r="T275" s="251"/>
      <c r="U275" s="251"/>
      <c r="V275" s="251"/>
      <c r="W275" s="251"/>
      <c r="X275" s="251"/>
      <c r="Y275" s="251"/>
      <c r="Z275" s="251"/>
      <c r="AA275" s="251"/>
      <c r="AB275" s="251"/>
      <c r="AC275" s="251"/>
      <c r="AD275" s="251"/>
      <c r="AE275" s="251"/>
      <c r="AF275" s="251"/>
      <c r="AG275" s="251"/>
      <c r="AH275" s="251"/>
      <c r="AI275" s="251"/>
      <c r="AJ275" s="251"/>
      <c r="AK275" s="251"/>
      <c r="AL275" s="251"/>
      <c r="AM275" s="251"/>
      <c r="AN275" s="251"/>
      <c r="AO275" s="251"/>
      <c r="AP275" s="251"/>
      <c r="AQ275" s="251"/>
      <c r="AR275" s="251"/>
      <c r="AS275" s="251"/>
      <c r="AT275" s="251"/>
      <c r="AU275" s="251"/>
      <c r="AV275" s="251"/>
      <c r="AW275" s="251"/>
      <c r="AX275" s="251"/>
      <c r="AY275" s="251">
        <v>0</v>
      </c>
      <c r="AZ275" s="251"/>
      <c r="BA275" s="251"/>
      <c r="BB275" s="252" t="s">
        <v>166</v>
      </c>
      <c r="BC275" s="253"/>
      <c r="BD275" s="254"/>
      <c r="BE275" s="261"/>
      <c r="BF275" s="261"/>
      <c r="BG275" s="261"/>
      <c r="BH275" s="262"/>
      <c r="BI275" s="263"/>
      <c r="BJ275" s="264"/>
      <c r="BK275" s="263"/>
      <c r="BL275" s="263"/>
      <c r="BM275" s="266"/>
      <c r="BN275" s="263"/>
      <c r="CA275" s="263"/>
      <c r="CN275" s="263"/>
      <c r="DA275" s="263"/>
      <c r="DN275" s="263"/>
      <c r="DP275" s="166"/>
      <c r="DQ275" s="166"/>
      <c r="DR275" s="28"/>
      <c r="DS275" s="166"/>
      <c r="DT275" s="28"/>
      <c r="DU275" s="166"/>
      <c r="DV275" s="28"/>
    </row>
    <row r="276" spans="1:150" hidden="1" outlineLevel="1">
      <c r="A276" s="250" t="s">
        <v>123</v>
      </c>
      <c r="B276" s="251"/>
      <c r="C276" s="251"/>
      <c r="D276" s="251"/>
      <c r="E276" s="251"/>
      <c r="F276" s="251"/>
      <c r="G276" s="251"/>
      <c r="H276" s="251"/>
      <c r="I276" s="251"/>
      <c r="J276" s="251"/>
      <c r="K276" s="251"/>
      <c r="L276" s="251"/>
      <c r="M276" s="251"/>
      <c r="N276" s="251"/>
      <c r="O276" s="251"/>
      <c r="P276" s="251"/>
      <c r="Q276" s="251"/>
      <c r="R276" s="251"/>
      <c r="S276" s="251"/>
      <c r="T276" s="251"/>
      <c r="U276" s="251"/>
      <c r="V276" s="251"/>
      <c r="W276" s="251"/>
      <c r="X276" s="251"/>
      <c r="Y276" s="251"/>
      <c r="Z276" s="251"/>
      <c r="AA276" s="251"/>
      <c r="AB276" s="251"/>
      <c r="AC276" s="251"/>
      <c r="AD276" s="251"/>
      <c r="AE276" s="251"/>
      <c r="AF276" s="251"/>
      <c r="AG276" s="251"/>
      <c r="AH276" s="251"/>
      <c r="AI276" s="251"/>
      <c r="AJ276" s="251"/>
      <c r="AK276" s="251"/>
      <c r="AL276" s="251"/>
      <c r="AM276" s="251"/>
      <c r="AN276" s="251"/>
      <c r="AO276" s="251"/>
      <c r="AP276" s="251"/>
      <c r="AQ276" s="251"/>
      <c r="AR276" s="251"/>
      <c r="AS276" s="251"/>
      <c r="AT276" s="251"/>
      <c r="AU276" s="251"/>
      <c r="AV276" s="251"/>
      <c r="AW276" s="251"/>
      <c r="AX276" s="251"/>
      <c r="AY276" s="251">
        <v>0</v>
      </c>
      <c r="AZ276" s="251"/>
      <c r="BA276" s="251"/>
      <c r="BB276" s="252" t="s">
        <v>166</v>
      </c>
      <c r="BC276" s="253"/>
      <c r="BD276" s="254"/>
      <c r="BE276" s="261"/>
      <c r="BF276" s="261"/>
      <c r="BG276" s="261"/>
      <c r="BH276" s="262"/>
      <c r="BI276" s="263"/>
      <c r="BJ276" s="264"/>
      <c r="BK276" s="263"/>
      <c r="BL276" s="263"/>
      <c r="BM276" s="266"/>
      <c r="BN276" s="263"/>
      <c r="BO276" s="46"/>
      <c r="BP276" s="19"/>
      <c r="BR276" s="46"/>
      <c r="CA276" s="263"/>
      <c r="CN276" s="263"/>
      <c r="DA276" s="263"/>
      <c r="DN276" s="263"/>
      <c r="DP276" s="166"/>
      <c r="DQ276" s="166"/>
      <c r="DR276" s="28"/>
      <c r="DS276" s="166"/>
      <c r="DT276" s="28"/>
      <c r="DU276" s="166"/>
      <c r="DV276" s="28"/>
    </row>
    <row r="277" spans="1:150" hidden="1" outlineLevel="1">
      <c r="A277" s="268" t="s">
        <v>167</v>
      </c>
      <c r="B277" s="269"/>
      <c r="C277" s="269"/>
      <c r="D277" s="269"/>
      <c r="E277" s="269"/>
      <c r="F277" s="269"/>
      <c r="G277" s="269"/>
      <c r="H277" s="269"/>
      <c r="I277" s="269"/>
      <c r="J277" s="269"/>
      <c r="K277" s="269"/>
      <c r="L277" s="269"/>
      <c r="M277" s="269"/>
      <c r="N277" s="269"/>
      <c r="O277" s="269"/>
      <c r="P277" s="269"/>
      <c r="Q277" s="269"/>
      <c r="R277" s="269"/>
      <c r="S277" s="269"/>
      <c r="T277" s="269"/>
      <c r="U277" s="269"/>
      <c r="V277" s="269"/>
      <c r="W277" s="269"/>
      <c r="X277" s="269"/>
      <c r="Y277" s="269"/>
      <c r="Z277" s="269"/>
      <c r="AA277" s="269"/>
      <c r="AB277" s="269"/>
      <c r="AC277" s="269"/>
      <c r="AD277" s="269"/>
      <c r="AE277" s="269"/>
      <c r="AF277" s="269"/>
      <c r="AG277" s="269"/>
      <c r="AH277" s="269"/>
      <c r="AI277" s="269"/>
      <c r="AJ277" s="269"/>
      <c r="AK277" s="269"/>
      <c r="AL277" s="269"/>
      <c r="AM277" s="269"/>
      <c r="AN277" s="269"/>
      <c r="AO277" s="269"/>
      <c r="AP277" s="269"/>
      <c r="AQ277" s="269"/>
      <c r="AR277" s="269"/>
      <c r="AS277" s="269"/>
      <c r="AT277" s="269"/>
      <c r="AU277" s="269"/>
      <c r="AV277" s="269"/>
      <c r="AW277" s="269"/>
      <c r="AX277" s="269"/>
      <c r="AY277" s="269">
        <v>0</v>
      </c>
      <c r="AZ277" s="269"/>
      <c r="BA277" s="269"/>
      <c r="BB277" s="270" t="s">
        <v>166</v>
      </c>
      <c r="BC277" s="271"/>
      <c r="BD277" s="271"/>
      <c r="BE277" s="272"/>
      <c r="BF277" s="272"/>
      <c r="BG277" s="272"/>
      <c r="BH277" s="273"/>
      <c r="BI277" s="272"/>
      <c r="BJ277" s="274"/>
      <c r="BK277" s="272"/>
      <c r="BL277" s="272"/>
      <c r="BM277" s="301"/>
      <c r="BN277" s="272"/>
      <c r="BO277" s="275"/>
      <c r="BP277" s="275"/>
      <c r="BQ277" s="275"/>
      <c r="BR277" s="275"/>
      <c r="BS277" s="275"/>
      <c r="BT277" s="275"/>
      <c r="BU277" s="275"/>
      <c r="BV277" s="275"/>
      <c r="BW277" s="275"/>
      <c r="BX277" s="275"/>
      <c r="BY277" s="275"/>
      <c r="BZ277" s="275"/>
      <c r="CA277" s="272"/>
      <c r="CB277" s="275"/>
      <c r="CC277" s="275"/>
      <c r="CD277" s="275"/>
      <c r="CE277" s="275"/>
      <c r="CF277" s="275"/>
      <c r="CG277" s="275"/>
      <c r="CH277" s="275"/>
      <c r="CI277" s="275"/>
      <c r="CJ277" s="275"/>
      <c r="CK277" s="275"/>
      <c r="CL277" s="275"/>
      <c r="CM277" s="275"/>
      <c r="CN277" s="272"/>
      <c r="CO277" s="275"/>
      <c r="CP277" s="275"/>
      <c r="CQ277" s="275"/>
      <c r="CR277" s="275"/>
      <c r="CS277" s="275"/>
      <c r="CT277" s="275"/>
      <c r="CU277" s="275"/>
      <c r="CV277" s="275"/>
      <c r="CW277" s="275"/>
      <c r="CX277" s="275"/>
      <c r="CY277" s="275"/>
      <c r="CZ277" s="275"/>
      <c r="DA277" s="272"/>
      <c r="DB277" s="275"/>
      <c r="DC277" s="275"/>
      <c r="DD277" s="275"/>
      <c r="DE277" s="275"/>
      <c r="DF277" s="275"/>
      <c r="DG277" s="275"/>
      <c r="DH277" s="275"/>
      <c r="DI277" s="275"/>
      <c r="DJ277" s="275"/>
      <c r="DK277" s="275"/>
      <c r="DL277" s="275"/>
      <c r="DM277" s="275"/>
      <c r="DN277" s="272"/>
      <c r="DO277" s="275"/>
      <c r="DP277" s="277"/>
      <c r="DQ277" s="277"/>
      <c r="DR277" s="278"/>
      <c r="DS277" s="277"/>
      <c r="DT277" s="278"/>
      <c r="DU277" s="277"/>
      <c r="DV277" s="278"/>
      <c r="DW277" s="275"/>
      <c r="DX277" s="275"/>
      <c r="DY277" s="275"/>
      <c r="DZ277" s="275"/>
      <c r="EA277" s="275"/>
      <c r="EB277" s="275"/>
      <c r="EC277" s="275"/>
      <c r="ED277" s="275"/>
      <c r="EE277" s="275"/>
      <c r="EF277" s="275"/>
      <c r="EH277" s="275"/>
      <c r="EI277" s="275"/>
      <c r="EJ277" s="275"/>
      <c r="EK277" s="275"/>
      <c r="EL277" s="275"/>
      <c r="EM277" s="275"/>
      <c r="EN277" s="275"/>
      <c r="EO277" s="275"/>
      <c r="EP277" s="275"/>
      <c r="EQ277" s="275"/>
      <c r="ER277" s="275"/>
      <c r="ES277" s="275"/>
      <c r="ET277" s="275"/>
    </row>
    <row r="278" spans="1:150" hidden="1" outlineLevel="1">
      <c r="A278" s="250" t="s">
        <v>122</v>
      </c>
      <c r="B278" s="251"/>
      <c r="C278" s="251"/>
      <c r="D278" s="251"/>
      <c r="E278" s="251"/>
      <c r="F278" s="251"/>
      <c r="G278" s="251"/>
      <c r="H278" s="251"/>
      <c r="I278" s="251"/>
      <c r="J278" s="251"/>
      <c r="K278" s="251"/>
      <c r="L278" s="251"/>
      <c r="M278" s="251"/>
      <c r="N278" s="251"/>
      <c r="O278" s="251"/>
      <c r="P278" s="251"/>
      <c r="Q278" s="251"/>
      <c r="R278" s="251"/>
      <c r="S278" s="251"/>
      <c r="T278" s="251"/>
      <c r="U278" s="251"/>
      <c r="V278" s="251"/>
      <c r="W278" s="251"/>
      <c r="X278" s="251"/>
      <c r="Y278" s="251"/>
      <c r="Z278" s="251"/>
      <c r="AA278" s="251"/>
      <c r="AB278" s="251"/>
      <c r="AC278" s="251"/>
      <c r="AD278" s="251"/>
      <c r="AE278" s="251"/>
      <c r="AF278" s="251"/>
      <c r="AG278" s="251"/>
      <c r="AH278" s="251"/>
      <c r="AI278" s="251"/>
      <c r="AJ278" s="251"/>
      <c r="AK278" s="251"/>
      <c r="AL278" s="251"/>
      <c r="AM278" s="251"/>
      <c r="AN278" s="251"/>
      <c r="AO278" s="251"/>
      <c r="AP278" s="251"/>
      <c r="AQ278" s="251"/>
      <c r="AR278" s="251"/>
      <c r="AS278" s="251"/>
      <c r="AT278" s="251"/>
      <c r="AU278" s="251"/>
      <c r="AV278" s="251"/>
      <c r="AW278" s="251"/>
      <c r="AX278" s="251"/>
      <c r="AY278" s="251">
        <v>0</v>
      </c>
      <c r="AZ278" s="251"/>
      <c r="BA278" s="251"/>
      <c r="BB278" s="252"/>
      <c r="BC278" s="253"/>
      <c r="BD278" s="254">
        <v>12</v>
      </c>
      <c r="BE278" s="261"/>
      <c r="BF278" s="261"/>
      <c r="BG278" s="261"/>
      <c r="BH278" s="262"/>
      <c r="BI278" s="263"/>
      <c r="BJ278" s="264"/>
      <c r="BK278" s="263"/>
      <c r="BL278" s="263"/>
      <c r="BM278" s="266"/>
      <c r="BN278" s="263"/>
      <c r="CA278" s="263"/>
      <c r="CN278" s="263"/>
      <c r="DA278" s="263"/>
      <c r="DN278" s="263"/>
      <c r="DP278" s="166"/>
      <c r="DQ278" s="166"/>
      <c r="DR278" s="28"/>
      <c r="DS278" s="166"/>
      <c r="DT278" s="28"/>
      <c r="DU278" s="166"/>
      <c r="DV278" s="28"/>
    </row>
    <row r="279" spans="1:150" hidden="1" outlineLevel="1">
      <c r="A279" s="250" t="s">
        <v>168</v>
      </c>
      <c r="B279" s="251"/>
      <c r="C279" s="251"/>
      <c r="D279" s="251"/>
      <c r="E279" s="251"/>
      <c r="F279" s="251"/>
      <c r="G279" s="251"/>
      <c r="H279" s="251"/>
      <c r="I279" s="251"/>
      <c r="J279" s="251"/>
      <c r="K279" s="251"/>
      <c r="L279" s="251"/>
      <c r="M279" s="251"/>
      <c r="N279" s="251"/>
      <c r="O279" s="251"/>
      <c r="P279" s="251"/>
      <c r="Q279" s="251"/>
      <c r="R279" s="251"/>
      <c r="S279" s="251"/>
      <c r="T279" s="251"/>
      <c r="U279" s="251"/>
      <c r="V279" s="251"/>
      <c r="W279" s="251"/>
      <c r="X279" s="251"/>
      <c r="Y279" s="251"/>
      <c r="Z279" s="251"/>
      <c r="AA279" s="251"/>
      <c r="AB279" s="251"/>
      <c r="AC279" s="251"/>
      <c r="AD279" s="251"/>
      <c r="AE279" s="251"/>
      <c r="AF279" s="251"/>
      <c r="AG279" s="251"/>
      <c r="AH279" s="251"/>
      <c r="AI279" s="251"/>
      <c r="AJ279" s="251"/>
      <c r="AK279" s="251"/>
      <c r="AL279" s="251"/>
      <c r="AM279" s="251"/>
      <c r="AN279" s="251"/>
      <c r="AO279" s="251"/>
      <c r="AP279" s="251"/>
      <c r="AQ279" s="251"/>
      <c r="AR279" s="251"/>
      <c r="AS279" s="251"/>
      <c r="AT279" s="251"/>
      <c r="AU279" s="251"/>
      <c r="AV279" s="251"/>
      <c r="AW279" s="251"/>
      <c r="AX279" s="251"/>
      <c r="AY279" s="251">
        <v>0</v>
      </c>
      <c r="AZ279" s="251"/>
      <c r="BA279" s="251"/>
      <c r="BB279" s="252" t="s">
        <v>166</v>
      </c>
      <c r="BC279" s="253"/>
      <c r="BD279" s="254"/>
      <c r="BE279" s="261"/>
      <c r="BF279" s="261"/>
      <c r="BG279" s="261"/>
      <c r="BH279" s="262"/>
      <c r="BI279" s="263"/>
      <c r="BJ279" s="264"/>
      <c r="BK279" s="263"/>
      <c r="BL279" s="263"/>
      <c r="BM279" s="266"/>
      <c r="BN279" s="263"/>
      <c r="CA279" s="263"/>
      <c r="CN279" s="263"/>
      <c r="DA279" s="263"/>
      <c r="DN279" s="263"/>
      <c r="DP279" s="166"/>
      <c r="DQ279" s="166"/>
      <c r="DR279" s="28"/>
      <c r="DS279" s="166"/>
      <c r="DT279" s="28"/>
      <c r="DU279" s="166"/>
      <c r="DV279" s="28"/>
    </row>
    <row r="280" spans="1:150" s="289" customFormat="1" ht="13.5" collapsed="1">
      <c r="A280" s="279" t="s">
        <v>169</v>
      </c>
      <c r="B280" s="280">
        <f>+SUM(B271:B279)</f>
        <v>0</v>
      </c>
      <c r="C280" s="280">
        <f t="shared" ref="C280" si="563">+SUM(C271:C279)</f>
        <v>0</v>
      </c>
      <c r="D280" s="280">
        <f t="shared" ref="D280:M280" si="564">+SUM(D271:D279)</f>
        <v>0</v>
      </c>
      <c r="E280" s="280">
        <f t="shared" si="564"/>
        <v>0</v>
      </c>
      <c r="F280" s="280">
        <f t="shared" si="564"/>
        <v>0</v>
      </c>
      <c r="G280" s="280">
        <f t="shared" si="564"/>
        <v>0</v>
      </c>
      <c r="H280" s="280">
        <f t="shared" si="564"/>
        <v>0</v>
      </c>
      <c r="I280" s="280">
        <f t="shared" si="564"/>
        <v>0</v>
      </c>
      <c r="J280" s="280">
        <f t="shared" si="564"/>
        <v>0</v>
      </c>
      <c r="K280" s="280">
        <f t="shared" si="564"/>
        <v>0</v>
      </c>
      <c r="L280" s="280">
        <f t="shared" si="564"/>
        <v>0</v>
      </c>
      <c r="M280" s="280">
        <f t="shared" si="564"/>
        <v>0</v>
      </c>
      <c r="N280" s="280"/>
      <c r="O280" s="280">
        <f t="shared" ref="O280:Z280" si="565">+SUM(O271:O279)</f>
        <v>0</v>
      </c>
      <c r="P280" s="280">
        <f t="shared" si="565"/>
        <v>0</v>
      </c>
      <c r="Q280" s="280">
        <f t="shared" si="565"/>
        <v>0</v>
      </c>
      <c r="R280" s="280">
        <f t="shared" si="565"/>
        <v>0</v>
      </c>
      <c r="S280" s="280">
        <f t="shared" si="565"/>
        <v>0</v>
      </c>
      <c r="T280" s="280">
        <f t="shared" si="565"/>
        <v>0</v>
      </c>
      <c r="U280" s="280">
        <f t="shared" si="565"/>
        <v>0</v>
      </c>
      <c r="V280" s="280">
        <f t="shared" si="565"/>
        <v>0</v>
      </c>
      <c r="W280" s="280">
        <f t="shared" si="565"/>
        <v>0</v>
      </c>
      <c r="X280" s="280">
        <f t="shared" si="565"/>
        <v>0</v>
      </c>
      <c r="Y280" s="280">
        <f t="shared" si="565"/>
        <v>0</v>
      </c>
      <c r="Z280" s="280">
        <f t="shared" si="565"/>
        <v>0</v>
      </c>
      <c r="AA280" s="280"/>
      <c r="AB280" s="280">
        <f t="shared" ref="AB280:AM280" si="566">+SUM(AB271:AB279)</f>
        <v>0</v>
      </c>
      <c r="AC280" s="280">
        <f t="shared" si="566"/>
        <v>0</v>
      </c>
      <c r="AD280" s="280">
        <f t="shared" si="566"/>
        <v>0</v>
      </c>
      <c r="AE280" s="280">
        <f t="shared" si="566"/>
        <v>0</v>
      </c>
      <c r="AF280" s="280">
        <f t="shared" si="566"/>
        <v>0</v>
      </c>
      <c r="AG280" s="280">
        <f t="shared" si="566"/>
        <v>0</v>
      </c>
      <c r="AH280" s="280">
        <f t="shared" si="566"/>
        <v>0</v>
      </c>
      <c r="AI280" s="280">
        <f t="shared" si="566"/>
        <v>0</v>
      </c>
      <c r="AJ280" s="280">
        <f t="shared" si="566"/>
        <v>0</v>
      </c>
      <c r="AK280" s="280">
        <f t="shared" si="566"/>
        <v>0</v>
      </c>
      <c r="AL280" s="280">
        <f t="shared" si="566"/>
        <v>0</v>
      </c>
      <c r="AM280" s="280">
        <f t="shared" si="566"/>
        <v>0</v>
      </c>
      <c r="AN280" s="280"/>
      <c r="AO280" s="280">
        <f t="shared" ref="AO280:BC280" si="567">+SUM(AO271:AO279)</f>
        <v>168</v>
      </c>
      <c r="AP280" s="280">
        <f t="shared" si="567"/>
        <v>155</v>
      </c>
      <c r="AQ280" s="280">
        <f t="shared" si="567"/>
        <v>297</v>
      </c>
      <c r="AR280" s="280">
        <f t="shared" si="567"/>
        <v>203</v>
      </c>
      <c r="AS280" s="280">
        <f t="shared" si="567"/>
        <v>276</v>
      </c>
      <c r="AT280" s="280">
        <f t="shared" si="567"/>
        <v>254</v>
      </c>
      <c r="AU280" s="280">
        <f t="shared" si="567"/>
        <v>254</v>
      </c>
      <c r="AV280" s="280">
        <f t="shared" si="567"/>
        <v>273</v>
      </c>
      <c r="AW280" s="280">
        <f t="shared" si="567"/>
        <v>266</v>
      </c>
      <c r="AX280" s="280">
        <f t="shared" si="567"/>
        <v>246</v>
      </c>
      <c r="AY280" s="280">
        <f t="shared" si="567"/>
        <v>280</v>
      </c>
      <c r="AZ280" s="280">
        <f t="shared" si="567"/>
        <v>280</v>
      </c>
      <c r="BA280" s="280"/>
      <c r="BB280" s="281">
        <f t="shared" ref="BB280:BM280" si="568">+SUM(BB271:BB279)</f>
        <v>280</v>
      </c>
      <c r="BC280" s="282">
        <f t="shared" si="567"/>
        <v>280</v>
      </c>
      <c r="BD280" s="283">
        <f t="shared" si="568"/>
        <v>280</v>
      </c>
      <c r="BE280" s="284">
        <f t="shared" si="568"/>
        <v>219</v>
      </c>
      <c r="BF280" s="284">
        <f t="shared" si="568"/>
        <v>212</v>
      </c>
      <c r="BG280" s="284">
        <f t="shared" si="568"/>
        <v>343</v>
      </c>
      <c r="BH280" s="285">
        <f t="shared" si="568"/>
        <v>91</v>
      </c>
      <c r="BI280" s="286">
        <f t="shared" si="568"/>
        <v>260</v>
      </c>
      <c r="BJ280" s="287">
        <f t="shared" si="568"/>
        <v>260</v>
      </c>
      <c r="BK280" s="286">
        <f t="shared" si="568"/>
        <v>262</v>
      </c>
      <c r="BL280" s="286">
        <f t="shared" si="568"/>
        <v>262</v>
      </c>
      <c r="BM280" s="288">
        <f t="shared" si="568"/>
        <v>262</v>
      </c>
      <c r="BN280" s="286"/>
      <c r="CA280" s="286"/>
      <c r="CN280" s="286"/>
      <c r="DA280" s="286"/>
      <c r="DN280" s="286"/>
      <c r="DP280" s="290"/>
      <c r="DQ280" s="290"/>
      <c r="DR280" s="291"/>
      <c r="DS280" s="290"/>
      <c r="DT280" s="291"/>
      <c r="DU280" s="290"/>
      <c r="DV280" s="291"/>
    </row>
    <row r="281" spans="1:150" ht="13.5" customHeight="1">
      <c r="A281" s="239" t="s">
        <v>172</v>
      </c>
      <c r="B281" s="302">
        <v>20</v>
      </c>
      <c r="C281" s="302">
        <v>51</v>
      </c>
      <c r="D281" s="302">
        <v>112</v>
      </c>
      <c r="E281" s="302">
        <v>78</v>
      </c>
      <c r="F281" s="302">
        <v>54</v>
      </c>
      <c r="G281" s="302">
        <v>38</v>
      </c>
      <c r="H281" s="302">
        <v>96</v>
      </c>
      <c r="I281" s="302">
        <v>96</v>
      </c>
      <c r="J281" s="302">
        <v>58</v>
      </c>
      <c r="K281" s="302">
        <v>94</v>
      </c>
      <c r="L281" s="302">
        <v>256</v>
      </c>
      <c r="M281" s="302">
        <v>46</v>
      </c>
      <c r="N281" s="302"/>
      <c r="O281" s="227">
        <v>116</v>
      </c>
      <c r="P281" s="227">
        <v>94</v>
      </c>
      <c r="Q281" s="227">
        <v>70</v>
      </c>
      <c r="R281" s="227">
        <v>35</v>
      </c>
      <c r="S281" s="227">
        <v>40</v>
      </c>
      <c r="T281" s="227">
        <v>12</v>
      </c>
      <c r="U281" s="227">
        <v>81</v>
      </c>
      <c r="V281" s="227">
        <v>200</v>
      </c>
      <c r="W281" s="227">
        <v>106</v>
      </c>
      <c r="X281" s="227">
        <v>270</v>
      </c>
      <c r="Y281" s="227">
        <v>36</v>
      </c>
      <c r="Z281" s="227">
        <v>224</v>
      </c>
      <c r="AA281" s="230"/>
      <c r="AB281" s="230">
        <v>93</v>
      </c>
      <c r="AC281" s="230">
        <v>119</v>
      </c>
      <c r="AD281" s="230">
        <v>277</v>
      </c>
      <c r="AE281" s="230">
        <v>170</v>
      </c>
      <c r="AF281" s="230">
        <v>162</v>
      </c>
      <c r="AG281" s="230">
        <v>226</v>
      </c>
      <c r="AH281" s="230">
        <v>115</v>
      </c>
      <c r="AI281" s="230">
        <v>152</v>
      </c>
      <c r="AJ281" s="230">
        <v>164</v>
      </c>
      <c r="AK281" s="230">
        <v>128</v>
      </c>
      <c r="AL281" s="230">
        <v>107</v>
      </c>
      <c r="AM281" s="230">
        <v>326</v>
      </c>
      <c r="AN281" s="230"/>
      <c r="AO281" s="230">
        <v>111</v>
      </c>
      <c r="AP281" s="230">
        <v>259</v>
      </c>
      <c r="AQ281" s="230">
        <v>239</v>
      </c>
      <c r="AR281" s="230">
        <v>135</v>
      </c>
      <c r="AS281" s="230">
        <v>263</v>
      </c>
      <c r="AT281" s="230">
        <v>151</v>
      </c>
      <c r="AU281" s="230">
        <v>155</v>
      </c>
      <c r="AV281" s="230">
        <v>256</v>
      </c>
      <c r="AW281" s="230">
        <v>152</v>
      </c>
      <c r="AX281" s="241">
        <f>AX291+(AW291-AW281)</f>
        <v>178</v>
      </c>
      <c r="AY281" s="241">
        <v>113</v>
      </c>
      <c r="AZ281" s="241">
        <f>233</f>
        <v>233</v>
      </c>
      <c r="BA281" s="241"/>
      <c r="BB281" s="242">
        <f>BB291</f>
        <v>142</v>
      </c>
      <c r="BC281" s="243">
        <f t="shared" ref="BC281" si="569">+BC291</f>
        <v>189</v>
      </c>
      <c r="BD281" s="244">
        <v>198</v>
      </c>
      <c r="BE281" s="245">
        <v>164</v>
      </c>
      <c r="BF281" s="245">
        <f>BF236*BP282</f>
        <v>158.03787841005436</v>
      </c>
      <c r="BG281" s="245">
        <f>+SUM(BG282:BG289)</f>
        <v>134</v>
      </c>
      <c r="BH281" s="246">
        <v>270</v>
      </c>
      <c r="BI281" s="247">
        <v>250</v>
      </c>
      <c r="BJ281" s="248">
        <v>320</v>
      </c>
      <c r="BK281" s="247">
        <f>BK236*BP282</f>
        <v>176.15805760934614</v>
      </c>
      <c r="BL281" s="247">
        <f>BL236*BP282</f>
        <v>185.03702365218692</v>
      </c>
      <c r="BM281" s="249">
        <f>BM236*BP282</f>
        <v>204.59915153857662</v>
      </c>
      <c r="BN281" s="247"/>
      <c r="CA281" s="247"/>
      <c r="CN281" s="247"/>
      <c r="DA281" s="247"/>
      <c r="DN281" s="247"/>
      <c r="DP281" s="166">
        <f>SUM(B281:M281)</f>
        <v>999</v>
      </c>
      <c r="DQ281" s="166">
        <f>SUM(O281:Z281)</f>
        <v>1284</v>
      </c>
      <c r="DR281" s="28">
        <f t="shared" si="559"/>
        <v>128.52852852852851</v>
      </c>
      <c r="DS281" s="166">
        <f>SUM(AB281:AM281)</f>
        <v>2039</v>
      </c>
      <c r="DT281" s="28">
        <f t="shared" si="560"/>
        <v>158.80062305295951</v>
      </c>
      <c r="DU281" s="166">
        <f>SUM(AO281:AZ281)</f>
        <v>2245</v>
      </c>
      <c r="DV281" s="28">
        <f t="shared" si="561"/>
        <v>110.10299166257968</v>
      </c>
      <c r="DW281" s="141">
        <f>SUM(BB281:BM281)</f>
        <v>2390.8321112101639</v>
      </c>
      <c r="DX281" s="207">
        <f t="shared" ref="DX281" si="570">IFERROR(DW281/DU281*100,0)</f>
        <v>106.49586241470664</v>
      </c>
    </row>
    <row r="282" spans="1:150" hidden="1" outlineLevel="1">
      <c r="A282" s="250" t="s">
        <v>161</v>
      </c>
      <c r="B282" s="251"/>
      <c r="C282" s="251"/>
      <c r="D282" s="251"/>
      <c r="E282" s="251"/>
      <c r="F282" s="251"/>
      <c r="G282" s="251"/>
      <c r="H282" s="251"/>
      <c r="I282" s="251"/>
      <c r="J282" s="251"/>
      <c r="K282" s="251"/>
      <c r="L282" s="251"/>
      <c r="M282" s="251"/>
      <c r="N282" s="251"/>
      <c r="O282" s="251"/>
      <c r="P282" s="251"/>
      <c r="Q282" s="251"/>
      <c r="R282" s="251"/>
      <c r="S282" s="251"/>
      <c r="T282" s="251"/>
      <c r="U282" s="251"/>
      <c r="V282" s="251"/>
      <c r="W282" s="251"/>
      <c r="X282" s="251"/>
      <c r="Y282" s="251"/>
      <c r="Z282" s="251"/>
      <c r="AA282" s="251"/>
      <c r="AB282" s="251"/>
      <c r="AC282" s="251"/>
      <c r="AD282" s="251"/>
      <c r="AE282" s="251"/>
      <c r="AF282" s="251"/>
      <c r="AG282" s="251"/>
      <c r="AH282" s="251"/>
      <c r="AI282" s="251"/>
      <c r="AJ282" s="251"/>
      <c r="AK282" s="251"/>
      <c r="AL282" s="251"/>
      <c r="AM282" s="251"/>
      <c r="AN282" s="251"/>
      <c r="AO282" s="251">
        <v>98</v>
      </c>
      <c r="AP282" s="251">
        <v>110</v>
      </c>
      <c r="AQ282" s="251">
        <v>32</v>
      </c>
      <c r="AR282" s="251"/>
      <c r="AS282" s="251"/>
      <c r="AT282" s="251">
        <v>107</v>
      </c>
      <c r="AU282" s="251">
        <v>70</v>
      </c>
      <c r="AV282" s="251">
        <v>124</v>
      </c>
      <c r="AW282" s="251">
        <v>40</v>
      </c>
      <c r="AX282" s="251">
        <v>98</v>
      </c>
      <c r="AY282" s="251">
        <v>50</v>
      </c>
      <c r="AZ282" s="251">
        <v>32</v>
      </c>
      <c r="BA282" s="251"/>
      <c r="BB282" s="252">
        <v>72</v>
      </c>
      <c r="BC282" s="253">
        <v>72</v>
      </c>
      <c r="BD282" s="254">
        <v>72</v>
      </c>
      <c r="BE282" s="255">
        <v>72</v>
      </c>
      <c r="BF282" s="255">
        <v>72</v>
      </c>
      <c r="BG282" s="255">
        <v>72</v>
      </c>
      <c r="BH282" s="303">
        <v>72</v>
      </c>
      <c r="BI282" s="304">
        <v>72</v>
      </c>
      <c r="BJ282" s="305">
        <v>72</v>
      </c>
      <c r="BK282" s="304">
        <v>72</v>
      </c>
      <c r="BL282" s="304">
        <v>72</v>
      </c>
      <c r="BM282" s="304">
        <v>72</v>
      </c>
      <c r="BN282" s="263"/>
      <c r="BP282" s="306">
        <f>BP284/BP283</f>
        <v>5.5982245274549897E-2</v>
      </c>
      <c r="CA282" s="263"/>
      <c r="CN282" s="263"/>
      <c r="DA282" s="263"/>
      <c r="DN282" s="263"/>
      <c r="DP282" s="166"/>
      <c r="DQ282" s="166"/>
      <c r="DR282" s="28"/>
      <c r="DS282" s="166"/>
      <c r="DT282" s="28"/>
      <c r="DU282" s="166"/>
      <c r="DV282" s="28"/>
    </row>
    <row r="283" spans="1:150" hidden="1" outlineLevel="1">
      <c r="A283" s="250" t="s">
        <v>162</v>
      </c>
      <c r="B283" s="251"/>
      <c r="C283" s="251"/>
      <c r="D283" s="251"/>
      <c r="E283" s="251"/>
      <c r="F283" s="251"/>
      <c r="G283" s="251"/>
      <c r="H283" s="251"/>
      <c r="I283" s="251"/>
      <c r="J283" s="251"/>
      <c r="K283" s="251"/>
      <c r="L283" s="251"/>
      <c r="M283" s="251"/>
      <c r="N283" s="251"/>
      <c r="O283" s="251"/>
      <c r="P283" s="251"/>
      <c r="Q283" s="251"/>
      <c r="R283" s="251"/>
      <c r="S283" s="251"/>
      <c r="T283" s="251"/>
      <c r="U283" s="251"/>
      <c r="V283" s="251"/>
      <c r="W283" s="251"/>
      <c r="X283" s="251"/>
      <c r="Y283" s="251"/>
      <c r="Z283" s="251"/>
      <c r="AA283" s="251"/>
      <c r="AB283" s="251"/>
      <c r="AC283" s="251"/>
      <c r="AD283" s="251"/>
      <c r="AE283" s="251"/>
      <c r="AF283" s="251"/>
      <c r="AG283" s="251"/>
      <c r="AH283" s="251"/>
      <c r="AI283" s="251"/>
      <c r="AJ283" s="251"/>
      <c r="AK283" s="251"/>
      <c r="AL283" s="251"/>
      <c r="AM283" s="251"/>
      <c r="AN283" s="251"/>
      <c r="AO283" s="251"/>
      <c r="AP283" s="251"/>
      <c r="AQ283" s="251"/>
      <c r="AR283" s="251">
        <v>64</v>
      </c>
      <c r="AS283" s="251"/>
      <c r="AT283" s="251"/>
      <c r="AU283" s="251"/>
      <c r="AV283" s="251"/>
      <c r="AW283" s="251"/>
      <c r="AX283" s="251"/>
      <c r="AY283" s="251">
        <v>0</v>
      </c>
      <c r="AZ283" s="251"/>
      <c r="BA283" s="251"/>
      <c r="BB283" s="252" t="s">
        <v>166</v>
      </c>
      <c r="BC283" s="253"/>
      <c r="BD283" s="254"/>
      <c r="BE283" s="261"/>
      <c r="BF283" s="261"/>
      <c r="BG283" s="261"/>
      <c r="BH283" s="262"/>
      <c r="BI283" s="263"/>
      <c r="BJ283" s="264"/>
      <c r="BK283" s="263"/>
      <c r="BL283" s="263"/>
      <c r="BM283" s="266"/>
      <c r="BN283" s="263"/>
      <c r="BP283" s="307">
        <v>3341.8333333333335</v>
      </c>
      <c r="CA283" s="263"/>
      <c r="CN283" s="263"/>
      <c r="DA283" s="263"/>
      <c r="DN283" s="263"/>
      <c r="DP283" s="166"/>
      <c r="DQ283" s="166"/>
      <c r="DR283" s="28"/>
      <c r="DS283" s="166"/>
      <c r="DT283" s="28"/>
      <c r="DU283" s="166"/>
      <c r="DV283" s="28"/>
    </row>
    <row r="284" spans="1:150" hidden="1" outlineLevel="1">
      <c r="A284" s="250" t="s">
        <v>163</v>
      </c>
      <c r="B284" s="251"/>
      <c r="C284" s="251"/>
      <c r="D284" s="251"/>
      <c r="E284" s="251"/>
      <c r="F284" s="251"/>
      <c r="G284" s="251"/>
      <c r="H284" s="251"/>
      <c r="I284" s="251"/>
      <c r="J284" s="251"/>
      <c r="K284" s="251"/>
      <c r="L284" s="251"/>
      <c r="M284" s="251"/>
      <c r="N284" s="251"/>
      <c r="O284" s="251"/>
      <c r="P284" s="251"/>
      <c r="Q284" s="251"/>
      <c r="R284" s="251"/>
      <c r="S284" s="251"/>
      <c r="T284" s="251"/>
      <c r="U284" s="251"/>
      <c r="V284" s="251"/>
      <c r="W284" s="251"/>
      <c r="X284" s="251"/>
      <c r="Y284" s="251"/>
      <c r="Z284" s="251"/>
      <c r="AA284" s="251"/>
      <c r="AB284" s="251"/>
      <c r="AC284" s="251"/>
      <c r="AD284" s="251"/>
      <c r="AE284" s="251"/>
      <c r="AF284" s="251"/>
      <c r="AG284" s="251"/>
      <c r="AH284" s="251"/>
      <c r="AI284" s="251"/>
      <c r="AJ284" s="251"/>
      <c r="AK284" s="251"/>
      <c r="AL284" s="251"/>
      <c r="AM284" s="251"/>
      <c r="AN284" s="251"/>
      <c r="AO284" s="251"/>
      <c r="AP284" s="251">
        <v>131</v>
      </c>
      <c r="AQ284" s="251">
        <v>84</v>
      </c>
      <c r="AR284" s="251">
        <v>36</v>
      </c>
      <c r="AS284" s="251">
        <v>263</v>
      </c>
      <c r="AT284" s="251">
        <v>98</v>
      </c>
      <c r="AU284" s="251">
        <v>57</v>
      </c>
      <c r="AV284" s="251">
        <v>111</v>
      </c>
      <c r="AW284" s="251">
        <v>112</v>
      </c>
      <c r="AX284" s="251">
        <v>8</v>
      </c>
      <c r="AY284" s="251">
        <v>52</v>
      </c>
      <c r="AZ284" s="251">
        <v>166</v>
      </c>
      <c r="BA284" s="251"/>
      <c r="BB284" s="252">
        <v>56</v>
      </c>
      <c r="BC284" s="253">
        <v>50</v>
      </c>
      <c r="BD284" s="254">
        <v>58</v>
      </c>
      <c r="BE284" s="261">
        <v>50</v>
      </c>
      <c r="BF284" s="261">
        <v>62</v>
      </c>
      <c r="BG284" s="261">
        <v>50</v>
      </c>
      <c r="BH284" s="262">
        <v>26</v>
      </c>
      <c r="BI284" s="263">
        <v>10</v>
      </c>
      <c r="BJ284" s="264">
        <v>70</v>
      </c>
      <c r="BK284" s="263">
        <v>112</v>
      </c>
      <c r="BL284" s="263">
        <v>50</v>
      </c>
      <c r="BM284" s="266">
        <v>50</v>
      </c>
      <c r="BN284" s="263"/>
      <c r="BP284" s="307">
        <f>AVERAGE(AO281:AZ281)</f>
        <v>187.08333333333334</v>
      </c>
      <c r="CA284" s="263"/>
      <c r="CN284" s="263"/>
      <c r="DA284" s="263"/>
      <c r="DN284" s="263"/>
      <c r="DP284" s="166"/>
      <c r="DQ284" s="166"/>
      <c r="DR284" s="28"/>
      <c r="DS284" s="166"/>
      <c r="DT284" s="28"/>
      <c r="DU284" s="166"/>
      <c r="DV284" s="28"/>
    </row>
    <row r="285" spans="1:150" hidden="1" outlineLevel="1">
      <c r="A285" s="250" t="s">
        <v>164</v>
      </c>
      <c r="B285" s="251"/>
      <c r="C285" s="251"/>
      <c r="D285" s="251"/>
      <c r="E285" s="251"/>
      <c r="F285" s="251"/>
      <c r="G285" s="251"/>
      <c r="H285" s="251"/>
      <c r="I285" s="251"/>
      <c r="J285" s="251"/>
      <c r="K285" s="251"/>
      <c r="L285" s="251"/>
      <c r="M285" s="251"/>
      <c r="N285" s="251"/>
      <c r="O285" s="251"/>
      <c r="P285" s="251"/>
      <c r="Q285" s="251"/>
      <c r="R285" s="251"/>
      <c r="S285" s="251"/>
      <c r="T285" s="251"/>
      <c r="U285" s="251"/>
      <c r="V285" s="251"/>
      <c r="W285" s="251"/>
      <c r="X285" s="251"/>
      <c r="Y285" s="251"/>
      <c r="Z285" s="251"/>
      <c r="AA285" s="251"/>
      <c r="AB285" s="251"/>
      <c r="AC285" s="251"/>
      <c r="AD285" s="251"/>
      <c r="AE285" s="251"/>
      <c r="AF285" s="251"/>
      <c r="AG285" s="251"/>
      <c r="AH285" s="251"/>
      <c r="AI285" s="251"/>
      <c r="AJ285" s="251"/>
      <c r="AK285" s="251"/>
      <c r="AL285" s="251"/>
      <c r="AM285" s="251"/>
      <c r="AN285" s="251"/>
      <c r="AO285" s="251"/>
      <c r="AP285" s="251"/>
      <c r="AQ285" s="251"/>
      <c r="AR285" s="251"/>
      <c r="AS285" s="251"/>
      <c r="AT285" s="251"/>
      <c r="AU285" s="251"/>
      <c r="AV285" s="251"/>
      <c r="AW285" s="251"/>
      <c r="AX285" s="251">
        <v>60</v>
      </c>
      <c r="AY285" s="251">
        <v>0</v>
      </c>
      <c r="AZ285" s="251"/>
      <c r="BA285" s="251"/>
      <c r="BB285" s="252" t="s">
        <v>166</v>
      </c>
      <c r="BC285" s="253"/>
      <c r="BD285" s="254"/>
      <c r="BE285" s="261"/>
      <c r="BF285" s="261"/>
      <c r="BG285" s="261"/>
      <c r="BH285" s="262">
        <v>98</v>
      </c>
      <c r="BI285" s="263">
        <v>75</v>
      </c>
      <c r="BJ285" s="264">
        <v>75</v>
      </c>
      <c r="BK285" s="263"/>
      <c r="BL285" s="263"/>
      <c r="BM285" s="266"/>
      <c r="BN285" s="263"/>
      <c r="CA285" s="263"/>
      <c r="CN285" s="263"/>
      <c r="DA285" s="263"/>
      <c r="DN285" s="263"/>
      <c r="DP285" s="166"/>
      <c r="DQ285" s="166"/>
      <c r="DR285" s="28"/>
      <c r="DS285" s="166"/>
      <c r="DT285" s="28"/>
      <c r="DU285" s="166"/>
      <c r="DV285" s="28"/>
    </row>
    <row r="286" spans="1:150" hidden="1" outlineLevel="1">
      <c r="A286" s="250" t="s">
        <v>165</v>
      </c>
      <c r="B286" s="251"/>
      <c r="C286" s="251"/>
      <c r="D286" s="251"/>
      <c r="E286" s="251"/>
      <c r="F286" s="251"/>
      <c r="G286" s="251"/>
      <c r="H286" s="251"/>
      <c r="I286" s="251"/>
      <c r="J286" s="251"/>
      <c r="K286" s="251"/>
      <c r="L286" s="251"/>
      <c r="M286" s="251"/>
      <c r="N286" s="251"/>
      <c r="O286" s="251"/>
      <c r="P286" s="251"/>
      <c r="Q286" s="251"/>
      <c r="R286" s="251"/>
      <c r="S286" s="251"/>
      <c r="T286" s="251"/>
      <c r="U286" s="251"/>
      <c r="V286" s="251"/>
      <c r="W286" s="251"/>
      <c r="X286" s="251"/>
      <c r="Y286" s="251"/>
      <c r="Z286" s="251"/>
      <c r="AA286" s="251"/>
      <c r="AB286" s="251"/>
      <c r="AC286" s="251"/>
      <c r="AD286" s="251"/>
      <c r="AE286" s="251"/>
      <c r="AF286" s="251"/>
      <c r="AG286" s="251"/>
      <c r="AH286" s="251"/>
      <c r="AI286" s="251"/>
      <c r="AJ286" s="251"/>
      <c r="AK286" s="251"/>
      <c r="AL286" s="251"/>
      <c r="AM286" s="251"/>
      <c r="AN286" s="251"/>
      <c r="AO286" s="251"/>
      <c r="AP286" s="251"/>
      <c r="AQ286" s="251"/>
      <c r="AR286" s="251"/>
      <c r="AS286" s="251"/>
      <c r="AT286" s="251"/>
      <c r="AU286" s="251"/>
      <c r="AV286" s="251"/>
      <c r="AW286" s="251">
        <v>0</v>
      </c>
      <c r="AX286" s="251"/>
      <c r="AY286" s="251">
        <v>0</v>
      </c>
      <c r="AZ286" s="251">
        <v>32</v>
      </c>
      <c r="BA286" s="251"/>
      <c r="BB286" s="252" t="s">
        <v>166</v>
      </c>
      <c r="BC286" s="253"/>
      <c r="BD286" s="254"/>
      <c r="BE286" s="261"/>
      <c r="BF286" s="261"/>
      <c r="BG286" s="261"/>
      <c r="BH286" s="262">
        <v>41</v>
      </c>
      <c r="BI286" s="263">
        <v>46</v>
      </c>
      <c r="BJ286" s="264">
        <v>46</v>
      </c>
      <c r="BK286" s="263">
        <v>36</v>
      </c>
      <c r="BL286" s="263">
        <v>40</v>
      </c>
      <c r="BM286" s="266">
        <v>40</v>
      </c>
      <c r="BN286" s="263"/>
      <c r="BO286" s="46"/>
      <c r="BP286" s="19"/>
      <c r="CA286" s="263"/>
      <c r="CN286" s="263"/>
      <c r="DA286" s="263"/>
      <c r="DN286" s="263"/>
      <c r="DP286" s="166"/>
      <c r="DQ286" s="166"/>
      <c r="DR286" s="28"/>
      <c r="DS286" s="166"/>
      <c r="DT286" s="28"/>
      <c r="DU286" s="166"/>
      <c r="DV286" s="28"/>
    </row>
    <row r="287" spans="1:150" hidden="1" outlineLevel="1">
      <c r="A287" s="250" t="s">
        <v>123</v>
      </c>
      <c r="B287" s="251"/>
      <c r="C287" s="251"/>
      <c r="D287" s="251"/>
      <c r="E287" s="251"/>
      <c r="F287" s="251"/>
      <c r="G287" s="251"/>
      <c r="H287" s="251"/>
      <c r="I287" s="251"/>
      <c r="J287" s="251"/>
      <c r="K287" s="251"/>
      <c r="L287" s="251"/>
      <c r="M287" s="251"/>
      <c r="N287" s="251"/>
      <c r="O287" s="251"/>
      <c r="P287" s="251"/>
      <c r="Q287" s="251"/>
      <c r="R287" s="251"/>
      <c r="S287" s="251"/>
      <c r="T287" s="251"/>
      <c r="U287" s="251"/>
      <c r="V287" s="251"/>
      <c r="W287" s="251"/>
      <c r="X287" s="251"/>
      <c r="Y287" s="251"/>
      <c r="Z287" s="251"/>
      <c r="AA287" s="251"/>
      <c r="AB287" s="251"/>
      <c r="AC287" s="251"/>
      <c r="AD287" s="251"/>
      <c r="AE287" s="251"/>
      <c r="AF287" s="251"/>
      <c r="AG287" s="251"/>
      <c r="AH287" s="251"/>
      <c r="AI287" s="251"/>
      <c r="AJ287" s="251"/>
      <c r="AK287" s="251"/>
      <c r="AL287" s="251"/>
      <c r="AM287" s="251"/>
      <c r="AN287" s="251"/>
      <c r="AO287" s="251"/>
      <c r="AP287" s="251"/>
      <c r="AQ287" s="251"/>
      <c r="AR287" s="251"/>
      <c r="AS287" s="251"/>
      <c r="AT287" s="251"/>
      <c r="AU287" s="251"/>
      <c r="AV287" s="251"/>
      <c r="AW287" s="251">
        <v>0</v>
      </c>
      <c r="AX287" s="251"/>
      <c r="AY287" s="251">
        <v>0</v>
      </c>
      <c r="AZ287" s="251"/>
      <c r="BA287" s="251"/>
      <c r="BB287" s="252" t="s">
        <v>166</v>
      </c>
      <c r="BC287" s="253"/>
      <c r="BD287" s="254"/>
      <c r="BE287" s="261"/>
      <c r="BF287" s="261"/>
      <c r="BG287" s="261"/>
      <c r="BH287" s="262"/>
      <c r="BI287" s="263"/>
      <c r="BJ287" s="264"/>
      <c r="BK287" s="263"/>
      <c r="BL287" s="263"/>
      <c r="BM287" s="266"/>
      <c r="BN287" s="263"/>
      <c r="BP287" s="19"/>
      <c r="CA287" s="263"/>
      <c r="CN287" s="263"/>
      <c r="DA287" s="263"/>
      <c r="DN287" s="263"/>
      <c r="DP287" s="166"/>
      <c r="DQ287" s="166"/>
      <c r="DR287" s="28"/>
      <c r="DS287" s="166"/>
      <c r="DT287" s="28"/>
      <c r="DU287" s="166"/>
      <c r="DV287" s="28"/>
    </row>
    <row r="288" spans="1:150" hidden="1" outlineLevel="1">
      <c r="A288" s="268" t="s">
        <v>167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269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269"/>
      <c r="AL288" s="269"/>
      <c r="AM288" s="269"/>
      <c r="AN288" s="269"/>
      <c r="AO288" s="269">
        <v>13</v>
      </c>
      <c r="AP288" s="269">
        <v>18</v>
      </c>
      <c r="AQ288" s="269">
        <v>123</v>
      </c>
      <c r="AR288" s="269"/>
      <c r="AS288" s="269"/>
      <c r="AT288" s="269"/>
      <c r="AU288" s="269">
        <v>16</v>
      </c>
      <c r="AV288" s="269"/>
      <c r="AW288" s="269">
        <v>0</v>
      </c>
      <c r="AX288" s="269">
        <v>12</v>
      </c>
      <c r="AY288" s="269">
        <v>7</v>
      </c>
      <c r="AZ288" s="269">
        <v>9</v>
      </c>
      <c r="BA288" s="269"/>
      <c r="BB288" s="270">
        <v>14</v>
      </c>
      <c r="BC288" s="271"/>
      <c r="BD288" s="271">
        <v>48</v>
      </c>
      <c r="BE288" s="272">
        <v>30</v>
      </c>
      <c r="BF288" s="272">
        <v>12</v>
      </c>
      <c r="BG288" s="272"/>
      <c r="BH288" s="273">
        <v>21</v>
      </c>
      <c r="BI288" s="272">
        <f>BI192*BP282</f>
        <v>35.290857532043283</v>
      </c>
      <c r="BJ288" s="274">
        <f>BJ192*BP282</f>
        <v>44.637093380629395</v>
      </c>
      <c r="BK288" s="272">
        <f>BK192*BP282</f>
        <v>28.082793563912027</v>
      </c>
      <c r="BL288" s="272">
        <f>BL192*BP282</f>
        <v>38.994083056954764</v>
      </c>
      <c r="BM288" s="272">
        <f>BM192*BP282</f>
        <v>44.637093380629395</v>
      </c>
      <c r="BN288" s="272"/>
      <c r="BO288" s="275"/>
      <c r="BP288" s="275"/>
      <c r="BQ288" s="275"/>
      <c r="BR288" s="275"/>
      <c r="BS288" s="275"/>
      <c r="BT288" s="275"/>
      <c r="BU288" s="275"/>
      <c r="BV288" s="275"/>
      <c r="BW288" s="275"/>
      <c r="BX288" s="275"/>
      <c r="BY288" s="275"/>
      <c r="BZ288" s="275"/>
      <c r="CA288" s="272"/>
      <c r="CB288" s="275"/>
      <c r="CC288" s="275"/>
      <c r="CD288" s="275"/>
      <c r="CE288" s="275"/>
      <c r="CF288" s="275"/>
      <c r="CG288" s="275"/>
      <c r="CH288" s="275"/>
      <c r="CI288" s="275"/>
      <c r="CJ288" s="275"/>
      <c r="CK288" s="275"/>
      <c r="CL288" s="275"/>
      <c r="CM288" s="275"/>
      <c r="CN288" s="272"/>
      <c r="CO288" s="275"/>
      <c r="CP288" s="275"/>
      <c r="CQ288" s="275"/>
      <c r="CR288" s="275"/>
      <c r="CS288" s="275"/>
      <c r="CT288" s="275"/>
      <c r="CU288" s="275"/>
      <c r="CV288" s="275"/>
      <c r="CW288" s="275"/>
      <c r="CX288" s="275"/>
      <c r="CY288" s="275"/>
      <c r="CZ288" s="275"/>
      <c r="DA288" s="272"/>
      <c r="DB288" s="275"/>
      <c r="DC288" s="275"/>
      <c r="DD288" s="275"/>
      <c r="DE288" s="275"/>
      <c r="DF288" s="275"/>
      <c r="DG288" s="275"/>
      <c r="DH288" s="275"/>
      <c r="DI288" s="275"/>
      <c r="DJ288" s="275"/>
      <c r="DK288" s="275"/>
      <c r="DL288" s="275"/>
      <c r="DM288" s="275"/>
      <c r="DN288" s="272"/>
      <c r="DO288" s="275"/>
      <c r="DP288" s="277"/>
      <c r="DQ288" s="277"/>
      <c r="DR288" s="278"/>
      <c r="DS288" s="277"/>
      <c r="DT288" s="278"/>
      <c r="DU288" s="277"/>
      <c r="DV288" s="278"/>
      <c r="DW288" s="275"/>
      <c r="DX288" s="275"/>
      <c r="DY288" s="275"/>
      <c r="DZ288" s="275"/>
      <c r="EA288" s="275"/>
      <c r="EB288" s="275"/>
      <c r="EC288" s="275"/>
      <c r="ED288" s="275"/>
      <c r="EE288" s="275"/>
      <c r="EF288" s="275"/>
      <c r="EH288" s="275"/>
      <c r="EI288" s="275"/>
      <c r="EJ288" s="275"/>
      <c r="EK288" s="275"/>
      <c r="EL288" s="275"/>
      <c r="EM288" s="275"/>
      <c r="EN288" s="275"/>
      <c r="EO288" s="275"/>
      <c r="EP288" s="275"/>
      <c r="EQ288" s="275"/>
      <c r="ER288" s="275"/>
      <c r="ES288" s="275"/>
      <c r="ET288" s="275"/>
    </row>
    <row r="289" spans="1:150" hidden="1" outlineLevel="1">
      <c r="A289" s="250" t="s">
        <v>122</v>
      </c>
      <c r="B289" s="251"/>
      <c r="C289" s="251"/>
      <c r="D289" s="251"/>
      <c r="E289" s="251"/>
      <c r="F289" s="251"/>
      <c r="G289" s="251"/>
      <c r="H289" s="251"/>
      <c r="I289" s="251"/>
      <c r="J289" s="251"/>
      <c r="K289" s="251"/>
      <c r="L289" s="251"/>
      <c r="M289" s="251"/>
      <c r="N289" s="251"/>
      <c r="O289" s="251"/>
      <c r="P289" s="251"/>
      <c r="Q289" s="251"/>
      <c r="R289" s="251"/>
      <c r="S289" s="251"/>
      <c r="T289" s="251"/>
      <c r="U289" s="251"/>
      <c r="V289" s="251"/>
      <c r="W289" s="251"/>
      <c r="X289" s="251"/>
      <c r="Y289" s="251"/>
      <c r="Z289" s="251"/>
      <c r="AA289" s="251"/>
      <c r="AB289" s="251"/>
      <c r="AC289" s="251"/>
      <c r="AD289" s="251"/>
      <c r="AE289" s="251"/>
      <c r="AF289" s="251"/>
      <c r="AG289" s="251"/>
      <c r="AH289" s="251"/>
      <c r="AI289" s="251"/>
      <c r="AJ289" s="251"/>
      <c r="AK289" s="251"/>
      <c r="AL289" s="251"/>
      <c r="AM289" s="251"/>
      <c r="AN289" s="251"/>
      <c r="AO289" s="251"/>
      <c r="AP289" s="251"/>
      <c r="AQ289" s="251"/>
      <c r="AR289" s="251"/>
      <c r="AS289" s="251"/>
      <c r="AT289" s="251"/>
      <c r="AU289" s="251"/>
      <c r="AV289" s="251"/>
      <c r="AW289" s="251">
        <v>0</v>
      </c>
      <c r="AX289" s="251"/>
      <c r="AY289" s="251">
        <v>0</v>
      </c>
      <c r="AZ289" s="251"/>
      <c r="BA289" s="251"/>
      <c r="BB289" s="252"/>
      <c r="BC289" s="253"/>
      <c r="BD289" s="254">
        <v>20</v>
      </c>
      <c r="BE289" s="261">
        <v>12</v>
      </c>
      <c r="BF289" s="261">
        <v>12</v>
      </c>
      <c r="BG289" s="261">
        <v>12</v>
      </c>
      <c r="BH289" s="308">
        <v>12</v>
      </c>
      <c r="BI289" s="261">
        <v>12</v>
      </c>
      <c r="BJ289" s="309">
        <v>12</v>
      </c>
      <c r="BK289" s="261">
        <v>12</v>
      </c>
      <c r="BL289" s="261">
        <v>12</v>
      </c>
      <c r="BM289" s="261">
        <v>12</v>
      </c>
      <c r="BN289" s="263"/>
      <c r="CA289" s="263"/>
      <c r="CN289" s="263"/>
      <c r="DA289" s="263"/>
      <c r="DN289" s="263"/>
      <c r="DP289" s="166"/>
      <c r="DQ289" s="166"/>
      <c r="DR289" s="28"/>
      <c r="DS289" s="166"/>
      <c r="DT289" s="28"/>
      <c r="DU289" s="166"/>
      <c r="DV289" s="28"/>
    </row>
    <row r="290" spans="1:150" hidden="1" outlineLevel="1">
      <c r="A290" s="250" t="s">
        <v>168</v>
      </c>
      <c r="B290" s="251"/>
      <c r="C290" s="251"/>
      <c r="D290" s="251"/>
      <c r="E290" s="251"/>
      <c r="F290" s="251"/>
      <c r="G290" s="251"/>
      <c r="H290" s="251"/>
      <c r="I290" s="251"/>
      <c r="J290" s="251"/>
      <c r="K290" s="251"/>
      <c r="L290" s="251"/>
      <c r="M290" s="251"/>
      <c r="N290" s="251"/>
      <c r="O290" s="251"/>
      <c r="P290" s="251"/>
      <c r="Q290" s="251"/>
      <c r="R290" s="251"/>
      <c r="S290" s="251"/>
      <c r="T290" s="251"/>
      <c r="U290" s="251"/>
      <c r="V290" s="251"/>
      <c r="W290" s="251"/>
      <c r="X290" s="251"/>
      <c r="Y290" s="251"/>
      <c r="Z290" s="251"/>
      <c r="AA290" s="251"/>
      <c r="AB290" s="251"/>
      <c r="AC290" s="251"/>
      <c r="AD290" s="251"/>
      <c r="AE290" s="251"/>
      <c r="AF290" s="251"/>
      <c r="AG290" s="251"/>
      <c r="AH290" s="251"/>
      <c r="AI290" s="251"/>
      <c r="AJ290" s="251"/>
      <c r="AK290" s="251"/>
      <c r="AL290" s="251"/>
      <c r="AM290" s="251"/>
      <c r="AN290" s="251"/>
      <c r="AO290" s="251"/>
      <c r="AP290" s="251"/>
      <c r="AQ290" s="251"/>
      <c r="AR290" s="251"/>
      <c r="AS290" s="251"/>
      <c r="AT290" s="251"/>
      <c r="AU290" s="251"/>
      <c r="AV290" s="251"/>
      <c r="AW290" s="251">
        <v>0</v>
      </c>
      <c r="AX290" s="251"/>
      <c r="AY290" s="251">
        <v>0</v>
      </c>
      <c r="AZ290" s="251"/>
      <c r="BA290" s="251"/>
      <c r="BB290" s="252" t="s">
        <v>166</v>
      </c>
      <c r="BC290" s="253">
        <v>67</v>
      </c>
      <c r="BD290" s="254"/>
      <c r="BE290" s="261"/>
      <c r="BF290" s="261"/>
      <c r="BG290" s="261"/>
      <c r="BH290" s="262"/>
      <c r="BI290" s="263"/>
      <c r="BJ290" s="264"/>
      <c r="BK290" s="263"/>
      <c r="BL290" s="263"/>
      <c r="BM290" s="266"/>
      <c r="BN290" s="263"/>
      <c r="CA290" s="263"/>
      <c r="CN290" s="263"/>
      <c r="DA290" s="263"/>
      <c r="DN290" s="263"/>
      <c r="DP290" s="166"/>
      <c r="DQ290" s="166"/>
      <c r="DR290" s="28"/>
      <c r="DS290" s="166"/>
      <c r="DT290" s="28"/>
      <c r="DU290" s="166"/>
      <c r="DV290" s="28"/>
    </row>
    <row r="291" spans="1:150" s="289" customFormat="1" ht="13.5" collapsed="1">
      <c r="A291" s="279" t="s">
        <v>169</v>
      </c>
      <c r="B291" s="280">
        <f>+SUM(B282:B290)</f>
        <v>0</v>
      </c>
      <c r="C291" s="280">
        <f t="shared" ref="C291" si="571">+SUM(C282:C290)</f>
        <v>0</v>
      </c>
      <c r="D291" s="280">
        <f t="shared" ref="D291:M291" si="572">+SUM(D282:D290)</f>
        <v>0</v>
      </c>
      <c r="E291" s="280">
        <f t="shared" si="572"/>
        <v>0</v>
      </c>
      <c r="F291" s="280">
        <f t="shared" si="572"/>
        <v>0</v>
      </c>
      <c r="G291" s="280">
        <f t="shared" si="572"/>
        <v>0</v>
      </c>
      <c r="H291" s="280">
        <f t="shared" si="572"/>
        <v>0</v>
      </c>
      <c r="I291" s="280">
        <f t="shared" si="572"/>
        <v>0</v>
      </c>
      <c r="J291" s="280">
        <f t="shared" si="572"/>
        <v>0</v>
      </c>
      <c r="K291" s="280">
        <f t="shared" si="572"/>
        <v>0</v>
      </c>
      <c r="L291" s="280">
        <f t="shared" si="572"/>
        <v>0</v>
      </c>
      <c r="M291" s="280">
        <f t="shared" si="572"/>
        <v>0</v>
      </c>
      <c r="N291" s="280"/>
      <c r="O291" s="280">
        <f t="shared" ref="O291:Z291" si="573">+SUM(O282:O290)</f>
        <v>0</v>
      </c>
      <c r="P291" s="280">
        <f t="shared" si="573"/>
        <v>0</v>
      </c>
      <c r="Q291" s="280">
        <f t="shared" si="573"/>
        <v>0</v>
      </c>
      <c r="R291" s="280">
        <f t="shared" si="573"/>
        <v>0</v>
      </c>
      <c r="S291" s="280">
        <f t="shared" si="573"/>
        <v>0</v>
      </c>
      <c r="T291" s="280">
        <f t="shared" si="573"/>
        <v>0</v>
      </c>
      <c r="U291" s="280">
        <f t="shared" si="573"/>
        <v>0</v>
      </c>
      <c r="V291" s="280">
        <f t="shared" si="573"/>
        <v>0</v>
      </c>
      <c r="W291" s="280">
        <f t="shared" si="573"/>
        <v>0</v>
      </c>
      <c r="X291" s="280">
        <f t="shared" si="573"/>
        <v>0</v>
      </c>
      <c r="Y291" s="280">
        <f t="shared" si="573"/>
        <v>0</v>
      </c>
      <c r="Z291" s="280">
        <f t="shared" si="573"/>
        <v>0</v>
      </c>
      <c r="AA291" s="280"/>
      <c r="AB291" s="280">
        <f t="shared" ref="AB291:AM291" si="574">+SUM(AB282:AB290)</f>
        <v>0</v>
      </c>
      <c r="AC291" s="280">
        <f t="shared" si="574"/>
        <v>0</v>
      </c>
      <c r="AD291" s="280">
        <f t="shared" si="574"/>
        <v>0</v>
      </c>
      <c r="AE291" s="280">
        <f t="shared" si="574"/>
        <v>0</v>
      </c>
      <c r="AF291" s="280">
        <f t="shared" si="574"/>
        <v>0</v>
      </c>
      <c r="AG291" s="280">
        <f t="shared" si="574"/>
        <v>0</v>
      </c>
      <c r="AH291" s="280">
        <f t="shared" si="574"/>
        <v>0</v>
      </c>
      <c r="AI291" s="280">
        <f t="shared" si="574"/>
        <v>0</v>
      </c>
      <c r="AJ291" s="280">
        <f t="shared" si="574"/>
        <v>0</v>
      </c>
      <c r="AK291" s="280">
        <f t="shared" si="574"/>
        <v>0</v>
      </c>
      <c r="AL291" s="280">
        <f t="shared" si="574"/>
        <v>0</v>
      </c>
      <c r="AM291" s="280">
        <f t="shared" si="574"/>
        <v>0</v>
      </c>
      <c r="AN291" s="280"/>
      <c r="AO291" s="280">
        <f t="shared" ref="AO291:AZ291" si="575">+SUM(AO282:AO290)</f>
        <v>111</v>
      </c>
      <c r="AP291" s="280">
        <f t="shared" si="575"/>
        <v>259</v>
      </c>
      <c r="AQ291" s="280">
        <f t="shared" si="575"/>
        <v>239</v>
      </c>
      <c r="AR291" s="280">
        <f t="shared" si="575"/>
        <v>100</v>
      </c>
      <c r="AS291" s="280">
        <f t="shared" si="575"/>
        <v>263</v>
      </c>
      <c r="AT291" s="280">
        <f t="shared" si="575"/>
        <v>205</v>
      </c>
      <c r="AU291" s="280">
        <f t="shared" si="575"/>
        <v>143</v>
      </c>
      <c r="AV291" s="280">
        <f t="shared" si="575"/>
        <v>235</v>
      </c>
      <c r="AW291" s="280">
        <f t="shared" si="575"/>
        <v>152</v>
      </c>
      <c r="AX291" s="280">
        <f t="shared" si="575"/>
        <v>178</v>
      </c>
      <c r="AY291" s="280">
        <f t="shared" si="575"/>
        <v>109</v>
      </c>
      <c r="AZ291" s="280">
        <f t="shared" si="575"/>
        <v>239</v>
      </c>
      <c r="BA291" s="280"/>
      <c r="BB291" s="281">
        <f t="shared" ref="BB291:BM291" si="576">+SUM(BB282:BB290)</f>
        <v>142</v>
      </c>
      <c r="BC291" s="282">
        <f t="shared" si="576"/>
        <v>189</v>
      </c>
      <c r="BD291" s="283">
        <f t="shared" si="576"/>
        <v>198</v>
      </c>
      <c r="BE291" s="284">
        <f t="shared" si="576"/>
        <v>164</v>
      </c>
      <c r="BF291" s="284">
        <f t="shared" si="576"/>
        <v>158</v>
      </c>
      <c r="BG291" s="284">
        <f t="shared" si="576"/>
        <v>134</v>
      </c>
      <c r="BH291" s="285">
        <f t="shared" si="576"/>
        <v>270</v>
      </c>
      <c r="BI291" s="286">
        <f t="shared" si="576"/>
        <v>250.29085753204328</v>
      </c>
      <c r="BJ291" s="287">
        <f t="shared" si="576"/>
        <v>319.63709338062938</v>
      </c>
      <c r="BK291" s="286">
        <f t="shared" si="576"/>
        <v>260.08279356391199</v>
      </c>
      <c r="BL291" s="286">
        <f t="shared" si="576"/>
        <v>212.99408305695476</v>
      </c>
      <c r="BM291" s="288">
        <f t="shared" si="576"/>
        <v>218.63709338062938</v>
      </c>
      <c r="BN291" s="286"/>
      <c r="CA291" s="286"/>
      <c r="CN291" s="286"/>
      <c r="DA291" s="286"/>
      <c r="DN291" s="286"/>
      <c r="DP291" s="290"/>
      <c r="DQ291" s="290"/>
      <c r="DR291" s="291"/>
      <c r="DS291" s="290"/>
      <c r="DT291" s="291"/>
      <c r="DU291" s="290"/>
      <c r="DV291" s="291"/>
    </row>
    <row r="292" spans="1:150">
      <c r="A292" s="239" t="s">
        <v>173</v>
      </c>
      <c r="B292" s="310">
        <v>0</v>
      </c>
      <c r="C292" s="310">
        <v>44</v>
      </c>
      <c r="D292" s="310">
        <v>164</v>
      </c>
      <c r="E292" s="310">
        <v>0</v>
      </c>
      <c r="F292" s="310">
        <v>190</v>
      </c>
      <c r="G292" s="310">
        <v>17</v>
      </c>
      <c r="H292" s="310">
        <v>102</v>
      </c>
      <c r="I292" s="310">
        <v>85</v>
      </c>
      <c r="J292" s="310">
        <v>182</v>
      </c>
      <c r="K292" s="310">
        <v>156</v>
      </c>
      <c r="L292" s="310">
        <v>150</v>
      </c>
      <c r="M292" s="310">
        <v>204</v>
      </c>
      <c r="N292" s="310"/>
      <c r="O292" s="227">
        <v>144</v>
      </c>
      <c r="P292" s="227">
        <v>164</v>
      </c>
      <c r="Q292" s="227">
        <v>90</v>
      </c>
      <c r="R292" s="227">
        <v>167</v>
      </c>
      <c r="S292" s="227">
        <v>137</v>
      </c>
      <c r="T292" s="227">
        <v>69</v>
      </c>
      <c r="U292" s="227">
        <v>32</v>
      </c>
      <c r="V292" s="227">
        <v>32</v>
      </c>
      <c r="W292" s="227">
        <v>0</v>
      </c>
      <c r="X292" s="227">
        <v>53</v>
      </c>
      <c r="Y292" s="227">
        <v>15</v>
      </c>
      <c r="Z292" s="227">
        <v>109</v>
      </c>
      <c r="AA292" s="230"/>
      <c r="AB292" s="230">
        <v>14</v>
      </c>
      <c r="AC292" s="230">
        <v>88</v>
      </c>
      <c r="AD292" s="230">
        <v>6</v>
      </c>
      <c r="AE292" s="230">
        <v>165</v>
      </c>
      <c r="AF292" s="230">
        <v>198</v>
      </c>
      <c r="AG292" s="230">
        <v>178</v>
      </c>
      <c r="AH292" s="230">
        <v>210</v>
      </c>
      <c r="AI292" s="230">
        <v>174</v>
      </c>
      <c r="AJ292" s="230">
        <v>69</v>
      </c>
      <c r="AK292" s="230">
        <v>58</v>
      </c>
      <c r="AL292" s="230">
        <v>0</v>
      </c>
      <c r="AM292" s="230">
        <v>0</v>
      </c>
      <c r="AN292" s="230"/>
      <c r="AO292" s="230">
        <v>2</v>
      </c>
      <c r="AP292" s="230">
        <v>15</v>
      </c>
      <c r="AQ292" s="230">
        <v>2</v>
      </c>
      <c r="AR292" s="230">
        <v>104</v>
      </c>
      <c r="AS292" s="230">
        <v>3</v>
      </c>
      <c r="AT292" s="230">
        <v>263</v>
      </c>
      <c r="AU292" s="230">
        <v>156</v>
      </c>
      <c r="AV292" s="230">
        <v>150</v>
      </c>
      <c r="AW292" s="230">
        <v>212</v>
      </c>
      <c r="AX292" s="241">
        <f>AX302+(AW302-AW292)</f>
        <v>214</v>
      </c>
      <c r="AY292" s="241">
        <v>365</v>
      </c>
      <c r="AZ292" s="241">
        <f>131</f>
        <v>131</v>
      </c>
      <c r="BA292" s="241"/>
      <c r="BB292" s="242">
        <f>BB302</f>
        <v>166</v>
      </c>
      <c r="BC292" s="243">
        <f t="shared" ref="BC292" si="577">+BC302</f>
        <v>166</v>
      </c>
      <c r="BD292" s="244">
        <v>166</v>
      </c>
      <c r="BE292" s="245">
        <v>80</v>
      </c>
      <c r="BF292" s="245">
        <v>80</v>
      </c>
      <c r="BG292" s="245">
        <f>+SUM(BG293:BG300)</f>
        <v>80</v>
      </c>
      <c r="BH292" s="246">
        <v>150</v>
      </c>
      <c r="BI292" s="247">
        <v>173</v>
      </c>
      <c r="BJ292" s="248">
        <v>200</v>
      </c>
      <c r="BK292" s="247">
        <v>150</v>
      </c>
      <c r="BL292" s="247">
        <v>150</v>
      </c>
      <c r="BM292" s="247">
        <v>150</v>
      </c>
      <c r="BN292" s="247"/>
      <c r="BP292" s="306">
        <f>BP294/BP293</f>
        <v>4.0322178444965336E-2</v>
      </c>
      <c r="CA292" s="247"/>
      <c r="CN292" s="247"/>
      <c r="DA292" s="247"/>
      <c r="DN292" s="247"/>
      <c r="DP292" s="166">
        <f>SUM(B292:M292)</f>
        <v>1294</v>
      </c>
      <c r="DQ292" s="166">
        <f>SUM(O292:Z292)</f>
        <v>1012</v>
      </c>
      <c r="DR292" s="28">
        <f t="shared" si="559"/>
        <v>78.207109737248842</v>
      </c>
      <c r="DS292" s="166">
        <f>SUM(AB292:AM292)</f>
        <v>1160</v>
      </c>
      <c r="DT292" s="28">
        <f t="shared" si="560"/>
        <v>114.62450592885376</v>
      </c>
      <c r="DU292" s="166">
        <f>SUM(AO292:AZ292)</f>
        <v>1617</v>
      </c>
      <c r="DV292" s="28">
        <f t="shared" si="561"/>
        <v>139.39655172413794</v>
      </c>
      <c r="DW292" s="141">
        <f>SUM(BB292:BM292)</f>
        <v>1711</v>
      </c>
      <c r="DX292" s="207">
        <f t="shared" ref="DX292" si="578">IFERROR(DW292/DU292*100,0)</f>
        <v>105.81323438466295</v>
      </c>
    </row>
    <row r="293" spans="1:150" hidden="1" outlineLevel="1">
      <c r="A293" s="250" t="s">
        <v>161</v>
      </c>
      <c r="B293" s="251"/>
      <c r="C293" s="251"/>
      <c r="D293" s="251"/>
      <c r="E293" s="251"/>
      <c r="F293" s="251"/>
      <c r="G293" s="251"/>
      <c r="H293" s="251"/>
      <c r="I293" s="251"/>
      <c r="J293" s="251"/>
      <c r="K293" s="251"/>
      <c r="L293" s="251"/>
      <c r="M293" s="251"/>
      <c r="N293" s="251"/>
      <c r="O293" s="251"/>
      <c r="P293" s="251"/>
      <c r="Q293" s="251"/>
      <c r="R293" s="251"/>
      <c r="S293" s="251"/>
      <c r="T293" s="251"/>
      <c r="U293" s="251"/>
      <c r="V293" s="251"/>
      <c r="W293" s="251"/>
      <c r="X293" s="251"/>
      <c r="Y293" s="251"/>
      <c r="Z293" s="251"/>
      <c r="AA293" s="251"/>
      <c r="AB293" s="251"/>
      <c r="AC293" s="251"/>
      <c r="AD293" s="251"/>
      <c r="AE293" s="251"/>
      <c r="AF293" s="251"/>
      <c r="AG293" s="251"/>
      <c r="AH293" s="251"/>
      <c r="AI293" s="251"/>
      <c r="AJ293" s="251"/>
      <c r="AK293" s="251"/>
      <c r="AL293" s="251"/>
      <c r="AM293" s="251"/>
      <c r="AN293" s="251"/>
      <c r="AO293" s="251"/>
      <c r="AP293" s="251"/>
      <c r="AQ293" s="251"/>
      <c r="AR293" s="251"/>
      <c r="AS293" s="251"/>
      <c r="AT293" s="251"/>
      <c r="AU293" s="251"/>
      <c r="AV293" s="251"/>
      <c r="AW293" s="251">
        <v>0</v>
      </c>
      <c r="AX293" s="251">
        <v>50</v>
      </c>
      <c r="AY293" s="251">
        <v>111</v>
      </c>
      <c r="AZ293" s="251">
        <v>12</v>
      </c>
      <c r="BA293" s="251"/>
      <c r="BB293" s="252">
        <v>12</v>
      </c>
      <c r="BC293" s="253"/>
      <c r="BD293" s="254"/>
      <c r="BE293" s="261"/>
      <c r="BF293" s="261"/>
      <c r="BG293" s="261"/>
      <c r="BH293" s="262"/>
      <c r="BI293" s="263"/>
      <c r="BJ293" s="264"/>
      <c r="BK293" s="263"/>
      <c r="BL293" s="263"/>
      <c r="BM293" s="266"/>
      <c r="BN293" s="263"/>
      <c r="BP293" s="307">
        <v>3341.8333333333335</v>
      </c>
      <c r="CA293" s="263"/>
      <c r="CN293" s="263"/>
      <c r="DA293" s="263"/>
      <c r="DN293" s="263"/>
      <c r="DP293" s="166"/>
      <c r="DQ293" s="166"/>
      <c r="DR293" s="28"/>
      <c r="DS293" s="166"/>
      <c r="DT293" s="28"/>
      <c r="DU293" s="166"/>
      <c r="DV293" s="28"/>
    </row>
    <row r="294" spans="1:150" hidden="1" outlineLevel="1">
      <c r="A294" s="250" t="s">
        <v>162</v>
      </c>
      <c r="B294" s="251"/>
      <c r="C294" s="251"/>
      <c r="D294" s="251"/>
      <c r="E294" s="251"/>
      <c r="F294" s="251"/>
      <c r="G294" s="251"/>
      <c r="H294" s="251"/>
      <c r="I294" s="251"/>
      <c r="J294" s="251"/>
      <c r="K294" s="251"/>
      <c r="L294" s="251"/>
      <c r="M294" s="251"/>
      <c r="N294" s="251"/>
      <c r="O294" s="251"/>
      <c r="P294" s="251"/>
      <c r="Q294" s="251"/>
      <c r="R294" s="251"/>
      <c r="S294" s="251"/>
      <c r="T294" s="251"/>
      <c r="U294" s="251"/>
      <c r="V294" s="251"/>
      <c r="W294" s="251"/>
      <c r="X294" s="251"/>
      <c r="Y294" s="251"/>
      <c r="Z294" s="251"/>
      <c r="AA294" s="251"/>
      <c r="AB294" s="251"/>
      <c r="AC294" s="251"/>
      <c r="AD294" s="251"/>
      <c r="AE294" s="251"/>
      <c r="AF294" s="251"/>
      <c r="AG294" s="251"/>
      <c r="AH294" s="251"/>
      <c r="AI294" s="251"/>
      <c r="AJ294" s="251"/>
      <c r="AK294" s="251"/>
      <c r="AL294" s="251"/>
      <c r="AM294" s="251"/>
      <c r="AN294" s="251"/>
      <c r="AO294" s="251"/>
      <c r="AP294" s="251"/>
      <c r="AQ294" s="251"/>
      <c r="AR294" s="251">
        <v>104</v>
      </c>
      <c r="AS294" s="251"/>
      <c r="AT294" s="251">
        <v>164</v>
      </c>
      <c r="AU294" s="251">
        <v>70</v>
      </c>
      <c r="AV294" s="251">
        <v>114</v>
      </c>
      <c r="AW294" s="251">
        <v>114</v>
      </c>
      <c r="AX294" s="251">
        <v>135</v>
      </c>
      <c r="AY294" s="251">
        <v>162</v>
      </c>
      <c r="AZ294" s="251">
        <v>82</v>
      </c>
      <c r="BA294" s="251"/>
      <c r="BB294" s="252">
        <v>82</v>
      </c>
      <c r="BC294" s="253">
        <v>90</v>
      </c>
      <c r="BD294" s="254">
        <v>90</v>
      </c>
      <c r="BE294" s="261">
        <v>16</v>
      </c>
      <c r="BF294" s="261">
        <v>16</v>
      </c>
      <c r="BG294" s="261">
        <v>16</v>
      </c>
      <c r="BH294" s="262">
        <v>94</v>
      </c>
      <c r="BI294" s="263">
        <v>90</v>
      </c>
      <c r="BJ294" s="264">
        <v>90</v>
      </c>
      <c r="BK294" s="263">
        <v>80</v>
      </c>
      <c r="BL294" s="263">
        <v>80</v>
      </c>
      <c r="BM294" s="263">
        <v>80</v>
      </c>
      <c r="BN294" s="263"/>
      <c r="BP294" s="307">
        <f>AVERAGE(AO292:AZ292)</f>
        <v>134.75</v>
      </c>
      <c r="CA294" s="263"/>
      <c r="CN294" s="263"/>
      <c r="DA294" s="263"/>
      <c r="DN294" s="263"/>
      <c r="DP294" s="166"/>
      <c r="DQ294" s="166"/>
      <c r="DR294" s="28"/>
      <c r="DS294" s="166"/>
      <c r="DT294" s="28"/>
      <c r="DU294" s="166"/>
      <c r="DV294" s="28"/>
    </row>
    <row r="295" spans="1:150" hidden="1" outlineLevel="1">
      <c r="A295" s="250" t="s">
        <v>163</v>
      </c>
      <c r="B295" s="251"/>
      <c r="C295" s="251"/>
      <c r="D295" s="251"/>
      <c r="E295" s="251"/>
      <c r="F295" s="251"/>
      <c r="G295" s="251"/>
      <c r="H295" s="251"/>
      <c r="I295" s="251"/>
      <c r="J295" s="251"/>
      <c r="K295" s="251"/>
      <c r="L295" s="251"/>
      <c r="M295" s="251"/>
      <c r="N295" s="251"/>
      <c r="O295" s="251"/>
      <c r="P295" s="251"/>
      <c r="Q295" s="251"/>
      <c r="R295" s="251"/>
      <c r="S295" s="251"/>
      <c r="T295" s="251"/>
      <c r="U295" s="251"/>
      <c r="V295" s="251"/>
      <c r="W295" s="251"/>
      <c r="X295" s="251"/>
      <c r="Y295" s="251"/>
      <c r="Z295" s="251"/>
      <c r="AA295" s="251"/>
      <c r="AB295" s="251"/>
      <c r="AC295" s="251"/>
      <c r="AD295" s="251"/>
      <c r="AE295" s="251"/>
      <c r="AF295" s="251"/>
      <c r="AG295" s="251"/>
      <c r="AH295" s="251"/>
      <c r="AI295" s="251"/>
      <c r="AJ295" s="251"/>
      <c r="AK295" s="251"/>
      <c r="AL295" s="251"/>
      <c r="AM295" s="251"/>
      <c r="AN295" s="251"/>
      <c r="AO295" s="251"/>
      <c r="AP295" s="251">
        <v>15</v>
      </c>
      <c r="AQ295" s="311">
        <v>76</v>
      </c>
      <c r="AR295" s="251"/>
      <c r="AS295" s="251"/>
      <c r="AT295" s="251"/>
      <c r="AU295" s="251"/>
      <c r="AV295" s="251"/>
      <c r="AW295" s="251">
        <v>0</v>
      </c>
      <c r="AX295" s="251"/>
      <c r="AY295" s="251">
        <v>32</v>
      </c>
      <c r="AZ295" s="251"/>
      <c r="BA295" s="251"/>
      <c r="BB295" s="252" t="s">
        <v>166</v>
      </c>
      <c r="BC295" s="253"/>
      <c r="BD295" s="254"/>
      <c r="BE295" s="261"/>
      <c r="BF295" s="261"/>
      <c r="BG295" s="261"/>
      <c r="BH295" s="262"/>
      <c r="BI295" s="263">
        <v>27</v>
      </c>
      <c r="BJ295" s="264">
        <v>54</v>
      </c>
      <c r="BK295" s="263"/>
      <c r="BL295" s="263"/>
      <c r="BM295" s="266"/>
      <c r="BN295" s="263"/>
      <c r="CA295" s="263"/>
      <c r="CN295" s="263"/>
      <c r="DA295" s="263"/>
      <c r="DN295" s="263"/>
      <c r="DP295" s="166"/>
      <c r="DQ295" s="166"/>
      <c r="DR295" s="28"/>
      <c r="DS295" s="166"/>
      <c r="DT295" s="28"/>
      <c r="DU295" s="166"/>
      <c r="DV295" s="28"/>
    </row>
    <row r="296" spans="1:150" hidden="1" outlineLevel="1">
      <c r="A296" s="250" t="s">
        <v>164</v>
      </c>
      <c r="B296" s="251"/>
      <c r="C296" s="251"/>
      <c r="D296" s="251"/>
      <c r="E296" s="251"/>
      <c r="F296" s="251"/>
      <c r="G296" s="251"/>
      <c r="H296" s="251"/>
      <c r="I296" s="251"/>
      <c r="J296" s="251"/>
      <c r="K296" s="251"/>
      <c r="L296" s="251"/>
      <c r="M296" s="251"/>
      <c r="N296" s="251"/>
      <c r="O296" s="251"/>
      <c r="P296" s="251"/>
      <c r="Q296" s="251"/>
      <c r="R296" s="251"/>
      <c r="S296" s="251"/>
      <c r="T296" s="251"/>
      <c r="U296" s="251"/>
      <c r="V296" s="251"/>
      <c r="W296" s="251"/>
      <c r="X296" s="251"/>
      <c r="Y296" s="251"/>
      <c r="Z296" s="251"/>
      <c r="AA296" s="251"/>
      <c r="AB296" s="251"/>
      <c r="AC296" s="251"/>
      <c r="AD296" s="251"/>
      <c r="AE296" s="251"/>
      <c r="AF296" s="251"/>
      <c r="AG296" s="251"/>
      <c r="AH296" s="251"/>
      <c r="AI296" s="251"/>
      <c r="AJ296" s="251"/>
      <c r="AK296" s="251"/>
      <c r="AL296" s="251"/>
      <c r="AM296" s="251"/>
      <c r="AN296" s="251"/>
      <c r="AO296" s="251"/>
      <c r="AP296" s="251"/>
      <c r="AQ296" s="251"/>
      <c r="AR296" s="251"/>
      <c r="AS296" s="251"/>
      <c r="AT296" s="251">
        <v>52</v>
      </c>
      <c r="AU296" s="251"/>
      <c r="AV296" s="251"/>
      <c r="AW296" s="251"/>
      <c r="AX296" s="251"/>
      <c r="AY296" s="251">
        <v>0</v>
      </c>
      <c r="AZ296" s="251"/>
      <c r="BA296" s="251"/>
      <c r="BB296" s="252" t="s">
        <v>166</v>
      </c>
      <c r="BC296" s="253"/>
      <c r="BD296" s="254">
        <v>12</v>
      </c>
      <c r="BE296" s="261"/>
      <c r="BF296" s="261"/>
      <c r="BG296" s="261"/>
      <c r="BH296" s="262"/>
      <c r="BI296" s="263"/>
      <c r="BJ296" s="264"/>
      <c r="BK296" s="263"/>
      <c r="BL296" s="263"/>
      <c r="BM296" s="266"/>
      <c r="BN296" s="263"/>
      <c r="BP296" s="19"/>
      <c r="CA296" s="263"/>
      <c r="CN296" s="263"/>
      <c r="DA296" s="263"/>
      <c r="DN296" s="263"/>
      <c r="DP296" s="166"/>
      <c r="DQ296" s="166"/>
      <c r="DR296" s="28"/>
      <c r="DS296" s="166"/>
      <c r="DT296" s="28"/>
      <c r="DU296" s="166"/>
      <c r="DV296" s="28"/>
    </row>
    <row r="297" spans="1:150" hidden="1" outlineLevel="1">
      <c r="A297" s="250" t="s">
        <v>165</v>
      </c>
      <c r="B297" s="251"/>
      <c r="C297" s="251"/>
      <c r="D297" s="251"/>
      <c r="E297" s="251"/>
      <c r="F297" s="251"/>
      <c r="G297" s="251"/>
      <c r="H297" s="251"/>
      <c r="I297" s="251"/>
      <c r="J297" s="251"/>
      <c r="K297" s="251"/>
      <c r="L297" s="251"/>
      <c r="M297" s="251"/>
      <c r="N297" s="251"/>
      <c r="O297" s="251"/>
      <c r="P297" s="251"/>
      <c r="Q297" s="251"/>
      <c r="R297" s="251"/>
      <c r="S297" s="251"/>
      <c r="T297" s="251"/>
      <c r="U297" s="251"/>
      <c r="V297" s="251"/>
      <c r="W297" s="251"/>
      <c r="X297" s="251"/>
      <c r="Y297" s="251"/>
      <c r="Z297" s="251"/>
      <c r="AA297" s="251"/>
      <c r="AB297" s="251"/>
      <c r="AC297" s="251"/>
      <c r="AD297" s="251"/>
      <c r="AE297" s="251"/>
      <c r="AF297" s="251"/>
      <c r="AG297" s="251"/>
      <c r="AH297" s="251"/>
      <c r="AI297" s="251"/>
      <c r="AJ297" s="251"/>
      <c r="AK297" s="251"/>
      <c r="AL297" s="251"/>
      <c r="AM297" s="251"/>
      <c r="AN297" s="251"/>
      <c r="AO297" s="251"/>
      <c r="AP297" s="251"/>
      <c r="AQ297" s="251"/>
      <c r="AR297" s="251"/>
      <c r="AS297" s="251"/>
      <c r="AT297" s="251"/>
      <c r="AU297" s="251">
        <v>84</v>
      </c>
      <c r="AV297" s="251"/>
      <c r="AW297" s="251">
        <v>0</v>
      </c>
      <c r="AX297" s="251"/>
      <c r="AY297" s="251">
        <v>0</v>
      </c>
      <c r="AZ297" s="251"/>
      <c r="BA297" s="251"/>
      <c r="BB297" s="252" t="s">
        <v>166</v>
      </c>
      <c r="BC297" s="253"/>
      <c r="BD297" s="254"/>
      <c r="BE297" s="261"/>
      <c r="BF297" s="261"/>
      <c r="BG297" s="261"/>
      <c r="BH297" s="262"/>
      <c r="BI297" s="263"/>
      <c r="BJ297" s="264"/>
      <c r="BK297" s="263"/>
      <c r="BL297" s="263"/>
      <c r="BM297" s="266"/>
      <c r="BN297" s="263"/>
      <c r="CA297" s="263"/>
      <c r="CN297" s="263"/>
      <c r="DA297" s="263"/>
      <c r="DN297" s="263"/>
      <c r="DP297" s="166"/>
      <c r="DQ297" s="166"/>
      <c r="DR297" s="28"/>
      <c r="DS297" s="166"/>
      <c r="DT297" s="28"/>
      <c r="DU297" s="166"/>
      <c r="DV297" s="28"/>
    </row>
    <row r="298" spans="1:150" hidden="1" outlineLevel="1">
      <c r="A298" s="250" t="s">
        <v>123</v>
      </c>
      <c r="B298" s="251"/>
      <c r="C298" s="251"/>
      <c r="D298" s="251"/>
      <c r="E298" s="251"/>
      <c r="F298" s="251"/>
      <c r="G298" s="251"/>
      <c r="H298" s="251"/>
      <c r="I298" s="251"/>
      <c r="J298" s="251"/>
      <c r="K298" s="251"/>
      <c r="L298" s="251"/>
      <c r="M298" s="251"/>
      <c r="N298" s="251"/>
      <c r="O298" s="251"/>
      <c r="P298" s="251"/>
      <c r="Q298" s="251"/>
      <c r="R298" s="251"/>
      <c r="S298" s="251"/>
      <c r="T298" s="251"/>
      <c r="U298" s="251"/>
      <c r="V298" s="251"/>
      <c r="W298" s="251"/>
      <c r="X298" s="251"/>
      <c r="Y298" s="251"/>
      <c r="Z298" s="251"/>
      <c r="AA298" s="251"/>
      <c r="AB298" s="251"/>
      <c r="AC298" s="251"/>
      <c r="AD298" s="251"/>
      <c r="AE298" s="251"/>
      <c r="AF298" s="251"/>
      <c r="AG298" s="251"/>
      <c r="AH298" s="251"/>
      <c r="AI298" s="251"/>
      <c r="AJ298" s="251"/>
      <c r="AK298" s="251"/>
      <c r="AL298" s="251"/>
      <c r="AM298" s="251"/>
      <c r="AN298" s="251"/>
      <c r="AO298" s="251"/>
      <c r="AP298" s="251"/>
      <c r="AQ298" s="251"/>
      <c r="AR298" s="251"/>
      <c r="AS298" s="251"/>
      <c r="AT298" s="251"/>
      <c r="AU298" s="251"/>
      <c r="AV298" s="251"/>
      <c r="AW298" s="251">
        <v>0</v>
      </c>
      <c r="AX298" s="251"/>
      <c r="AY298" s="251">
        <v>0</v>
      </c>
      <c r="AZ298" s="251"/>
      <c r="BA298" s="251"/>
      <c r="BB298" s="252" t="s">
        <v>166</v>
      </c>
      <c r="BC298" s="253"/>
      <c r="BD298" s="254"/>
      <c r="BE298" s="261"/>
      <c r="BF298" s="261"/>
      <c r="BG298" s="261"/>
      <c r="BH298" s="262"/>
      <c r="BI298" s="263"/>
      <c r="BJ298" s="264"/>
      <c r="BK298" s="263"/>
      <c r="BL298" s="263"/>
      <c r="BM298" s="266"/>
      <c r="BN298" s="263"/>
      <c r="BP298" s="46"/>
      <c r="CA298" s="263"/>
      <c r="CN298" s="263"/>
      <c r="DA298" s="263"/>
      <c r="DN298" s="263"/>
      <c r="DP298" s="166"/>
      <c r="DQ298" s="166"/>
      <c r="DR298" s="28"/>
      <c r="DS298" s="166"/>
      <c r="DT298" s="28"/>
      <c r="DU298" s="166"/>
      <c r="DV298" s="28"/>
    </row>
    <row r="299" spans="1:150" hidden="1" outlineLevel="1">
      <c r="A299" s="268" t="s">
        <v>167</v>
      </c>
      <c r="B299" s="269"/>
      <c r="C299" s="269"/>
      <c r="D299" s="269"/>
      <c r="E299" s="269"/>
      <c r="F299" s="269"/>
      <c r="G299" s="269"/>
      <c r="H299" s="269"/>
      <c r="I299" s="269"/>
      <c r="J299" s="269"/>
      <c r="K299" s="269"/>
      <c r="L299" s="269"/>
      <c r="M299" s="269"/>
      <c r="N299" s="269"/>
      <c r="O299" s="269"/>
      <c r="P299" s="269"/>
      <c r="Q299" s="269"/>
      <c r="R299" s="269"/>
      <c r="S299" s="269"/>
      <c r="T299" s="269"/>
      <c r="U299" s="269"/>
      <c r="V299" s="269"/>
      <c r="W299" s="269"/>
      <c r="X299" s="269"/>
      <c r="Y299" s="269"/>
      <c r="Z299" s="269"/>
      <c r="AA299" s="269"/>
      <c r="AB299" s="269"/>
      <c r="AC299" s="269"/>
      <c r="AD299" s="269"/>
      <c r="AE299" s="269"/>
      <c r="AF299" s="269"/>
      <c r="AG299" s="269"/>
      <c r="AH299" s="269"/>
      <c r="AI299" s="269"/>
      <c r="AJ299" s="269"/>
      <c r="AK299" s="269"/>
      <c r="AL299" s="269"/>
      <c r="AM299" s="269"/>
      <c r="AN299" s="269"/>
      <c r="AO299" s="269"/>
      <c r="AP299" s="269"/>
      <c r="AQ299" s="269"/>
      <c r="AR299" s="269"/>
      <c r="AS299" s="269"/>
      <c r="AT299" s="269"/>
      <c r="AU299" s="269"/>
      <c r="AV299" s="269"/>
      <c r="AW299" s="269">
        <v>0</v>
      </c>
      <c r="AX299" s="269"/>
      <c r="AY299" s="269">
        <v>36</v>
      </c>
      <c r="AZ299" s="269">
        <v>36</v>
      </c>
      <c r="BA299" s="269"/>
      <c r="BB299" s="270">
        <v>40</v>
      </c>
      <c r="BC299" s="271">
        <v>40</v>
      </c>
      <c r="BD299" s="271">
        <v>40</v>
      </c>
      <c r="BE299" s="272">
        <v>40</v>
      </c>
      <c r="BF299" s="272">
        <v>40</v>
      </c>
      <c r="BG299" s="272">
        <v>40</v>
      </c>
      <c r="BH299" s="273">
        <v>32</v>
      </c>
      <c r="BI299" s="272">
        <v>32</v>
      </c>
      <c r="BJ299" s="274">
        <v>32</v>
      </c>
      <c r="BK299" s="272">
        <v>32</v>
      </c>
      <c r="BL299" s="272">
        <v>32</v>
      </c>
      <c r="BM299" s="272">
        <v>32</v>
      </c>
      <c r="BN299" s="272"/>
      <c r="BO299" s="275"/>
      <c r="BP299" s="275"/>
      <c r="BQ299" s="275"/>
      <c r="BR299" s="275"/>
      <c r="BS299" s="275"/>
      <c r="BT299" s="275"/>
      <c r="BU299" s="275"/>
      <c r="BV299" s="275"/>
      <c r="BW299" s="275"/>
      <c r="BX299" s="275"/>
      <c r="BY299" s="275"/>
      <c r="BZ299" s="275"/>
      <c r="CA299" s="272"/>
      <c r="CB299" s="275"/>
      <c r="CC299" s="275"/>
      <c r="CD299" s="275"/>
      <c r="CE299" s="275"/>
      <c r="CF299" s="275"/>
      <c r="CG299" s="275"/>
      <c r="CH299" s="275"/>
      <c r="CI299" s="275"/>
      <c r="CJ299" s="275"/>
      <c r="CK299" s="275"/>
      <c r="CL299" s="275"/>
      <c r="CM299" s="275"/>
      <c r="CN299" s="272"/>
      <c r="CO299" s="275"/>
      <c r="CP299" s="275"/>
      <c r="CQ299" s="275"/>
      <c r="CR299" s="275"/>
      <c r="CS299" s="275"/>
      <c r="CT299" s="275"/>
      <c r="CU299" s="275"/>
      <c r="CV299" s="275"/>
      <c r="CW299" s="275"/>
      <c r="CX299" s="275"/>
      <c r="CY299" s="275"/>
      <c r="CZ299" s="275"/>
      <c r="DA299" s="272"/>
      <c r="DB299" s="275"/>
      <c r="DC299" s="275"/>
      <c r="DD299" s="275"/>
      <c r="DE299" s="275"/>
      <c r="DF299" s="275"/>
      <c r="DG299" s="275"/>
      <c r="DH299" s="275"/>
      <c r="DI299" s="275"/>
      <c r="DJ299" s="275"/>
      <c r="DK299" s="275"/>
      <c r="DL299" s="275"/>
      <c r="DM299" s="275"/>
      <c r="DN299" s="272"/>
      <c r="DO299" s="275"/>
      <c r="DP299" s="277"/>
      <c r="DQ299" s="277"/>
      <c r="DR299" s="278"/>
      <c r="DS299" s="277"/>
      <c r="DT299" s="278"/>
      <c r="DU299" s="277"/>
      <c r="DV299" s="278"/>
      <c r="DW299" s="275"/>
      <c r="DX299" s="275"/>
      <c r="DY299" s="275"/>
      <c r="DZ299" s="275"/>
      <c r="EA299" s="275"/>
      <c r="EB299" s="275"/>
      <c r="EC299" s="275"/>
      <c r="ED299" s="275"/>
      <c r="EE299" s="275"/>
      <c r="EF299" s="275"/>
      <c r="EH299" s="275"/>
      <c r="EI299" s="275"/>
      <c r="EJ299" s="275"/>
      <c r="EK299" s="275"/>
      <c r="EL299" s="275"/>
      <c r="EM299" s="275"/>
      <c r="EN299" s="275"/>
      <c r="EO299" s="275"/>
      <c r="EP299" s="275"/>
      <c r="EQ299" s="275"/>
      <c r="ER299" s="275"/>
      <c r="ES299" s="275"/>
      <c r="ET299" s="275"/>
    </row>
    <row r="300" spans="1:150" hidden="1" outlineLevel="1">
      <c r="A300" s="250" t="s">
        <v>122</v>
      </c>
      <c r="B300" s="251"/>
      <c r="C300" s="251"/>
      <c r="D300" s="251"/>
      <c r="E300" s="251"/>
      <c r="F300" s="251"/>
      <c r="G300" s="251"/>
      <c r="H300" s="251"/>
      <c r="I300" s="251"/>
      <c r="J300" s="251"/>
      <c r="K300" s="251"/>
      <c r="L300" s="251"/>
      <c r="M300" s="251"/>
      <c r="N300" s="251"/>
      <c r="O300" s="251"/>
      <c r="P300" s="251"/>
      <c r="Q300" s="251"/>
      <c r="R300" s="251"/>
      <c r="S300" s="251"/>
      <c r="T300" s="251"/>
      <c r="U300" s="251"/>
      <c r="V300" s="251"/>
      <c r="W300" s="251"/>
      <c r="X300" s="251"/>
      <c r="Y300" s="251"/>
      <c r="Z300" s="251"/>
      <c r="AA300" s="251"/>
      <c r="AB300" s="251"/>
      <c r="AC300" s="251"/>
      <c r="AD300" s="251"/>
      <c r="AE300" s="251"/>
      <c r="AF300" s="251"/>
      <c r="AG300" s="251"/>
      <c r="AH300" s="251"/>
      <c r="AI300" s="251"/>
      <c r="AJ300" s="251"/>
      <c r="AK300" s="251"/>
      <c r="AL300" s="251"/>
      <c r="AM300" s="251"/>
      <c r="AN300" s="251"/>
      <c r="AO300" s="251">
        <v>2</v>
      </c>
      <c r="AP300" s="251">
        <v>14</v>
      </c>
      <c r="AQ300" s="251"/>
      <c r="AR300" s="251"/>
      <c r="AS300" s="251">
        <v>17</v>
      </c>
      <c r="AT300" s="251">
        <v>12</v>
      </c>
      <c r="AU300" s="251"/>
      <c r="AV300" s="251">
        <v>36</v>
      </c>
      <c r="AW300" s="251">
        <v>21</v>
      </c>
      <c r="AX300" s="251">
        <v>16</v>
      </c>
      <c r="AY300" s="251">
        <v>86</v>
      </c>
      <c r="AZ300" s="251">
        <v>1</v>
      </c>
      <c r="BA300" s="251"/>
      <c r="BB300" s="252">
        <v>32</v>
      </c>
      <c r="BC300" s="253">
        <v>36</v>
      </c>
      <c r="BD300" s="254">
        <v>24</v>
      </c>
      <c r="BE300" s="261">
        <v>24</v>
      </c>
      <c r="BF300" s="261">
        <v>24</v>
      </c>
      <c r="BG300" s="261">
        <v>24</v>
      </c>
      <c r="BH300" s="262">
        <v>24</v>
      </c>
      <c r="BI300" s="263">
        <v>24</v>
      </c>
      <c r="BJ300" s="264">
        <v>24</v>
      </c>
      <c r="BK300" s="263">
        <v>24</v>
      </c>
      <c r="BL300" s="263">
        <v>24</v>
      </c>
      <c r="BM300" s="266">
        <v>24</v>
      </c>
      <c r="BN300" s="263"/>
      <c r="CA300" s="263"/>
      <c r="CN300" s="263"/>
      <c r="DA300" s="263"/>
      <c r="DN300" s="263"/>
      <c r="DP300" s="166"/>
      <c r="DQ300" s="166"/>
      <c r="DR300" s="28"/>
      <c r="DS300" s="166"/>
      <c r="DT300" s="28"/>
      <c r="DU300" s="166"/>
      <c r="DV300" s="28"/>
    </row>
    <row r="301" spans="1:150" hidden="1" outlineLevel="1">
      <c r="A301" s="250" t="s">
        <v>168</v>
      </c>
      <c r="B301" s="251"/>
      <c r="C301" s="251"/>
      <c r="D301" s="251"/>
      <c r="E301" s="251"/>
      <c r="F301" s="251"/>
      <c r="G301" s="251"/>
      <c r="H301" s="251"/>
      <c r="I301" s="251"/>
      <c r="J301" s="251"/>
      <c r="K301" s="251"/>
      <c r="L301" s="251"/>
      <c r="M301" s="251"/>
      <c r="N301" s="251"/>
      <c r="O301" s="251"/>
      <c r="P301" s="251"/>
      <c r="Q301" s="251"/>
      <c r="R301" s="251"/>
      <c r="S301" s="251"/>
      <c r="T301" s="251"/>
      <c r="U301" s="251"/>
      <c r="V301" s="251"/>
      <c r="W301" s="251"/>
      <c r="X301" s="251"/>
      <c r="Y301" s="251"/>
      <c r="Z301" s="251"/>
      <c r="AA301" s="251"/>
      <c r="AB301" s="251"/>
      <c r="AC301" s="251"/>
      <c r="AD301" s="251"/>
      <c r="AE301" s="251"/>
      <c r="AF301" s="251"/>
      <c r="AG301" s="251"/>
      <c r="AH301" s="251"/>
      <c r="AI301" s="251"/>
      <c r="AJ301" s="251"/>
      <c r="AK301" s="251"/>
      <c r="AL301" s="251"/>
      <c r="AM301" s="251"/>
      <c r="AN301" s="251"/>
      <c r="AO301" s="251"/>
      <c r="AP301" s="251"/>
      <c r="AQ301" s="251"/>
      <c r="AR301" s="251"/>
      <c r="AS301" s="251"/>
      <c r="AT301" s="251"/>
      <c r="AU301" s="251">
        <v>2</v>
      </c>
      <c r="AV301" s="251"/>
      <c r="AW301" s="251">
        <v>90</v>
      </c>
      <c r="AX301" s="251"/>
      <c r="AY301" s="251">
        <v>0</v>
      </c>
      <c r="AZ301" s="251"/>
      <c r="BA301" s="251"/>
      <c r="BB301" s="252" t="s">
        <v>166</v>
      </c>
      <c r="BC301" s="253"/>
      <c r="BD301" s="254"/>
      <c r="BE301" s="261"/>
      <c r="BF301" s="261"/>
      <c r="BG301" s="261"/>
      <c r="BH301" s="262"/>
      <c r="BI301" s="263"/>
      <c r="BJ301" s="264"/>
      <c r="BK301" s="263"/>
      <c r="BL301" s="263"/>
      <c r="BM301" s="266"/>
      <c r="BN301" s="263"/>
      <c r="CA301" s="263"/>
      <c r="CN301" s="263"/>
      <c r="DA301" s="263"/>
      <c r="DN301" s="263"/>
      <c r="DP301" s="166"/>
      <c r="DQ301" s="166"/>
      <c r="DR301" s="28"/>
      <c r="DS301" s="166"/>
      <c r="DT301" s="28"/>
      <c r="DU301" s="166"/>
      <c r="DV301" s="28"/>
    </row>
    <row r="302" spans="1:150" ht="13.5" collapsed="1">
      <c r="A302" s="279" t="s">
        <v>169</v>
      </c>
      <c r="B302" s="251">
        <f>+SUM(B293:B301)</f>
        <v>0</v>
      </c>
      <c r="C302" s="251">
        <f t="shared" ref="C302" si="579">+SUM(C293:C301)</f>
        <v>0</v>
      </c>
      <c r="D302" s="251">
        <f t="shared" ref="D302:M302" si="580">+SUM(D293:D301)</f>
        <v>0</v>
      </c>
      <c r="E302" s="251">
        <f t="shared" si="580"/>
        <v>0</v>
      </c>
      <c r="F302" s="251">
        <f t="shared" si="580"/>
        <v>0</v>
      </c>
      <c r="G302" s="251">
        <f t="shared" si="580"/>
        <v>0</v>
      </c>
      <c r="H302" s="251">
        <f t="shared" si="580"/>
        <v>0</v>
      </c>
      <c r="I302" s="251">
        <f t="shared" si="580"/>
        <v>0</v>
      </c>
      <c r="J302" s="251">
        <f t="shared" si="580"/>
        <v>0</v>
      </c>
      <c r="K302" s="251">
        <f t="shared" si="580"/>
        <v>0</v>
      </c>
      <c r="L302" s="251">
        <f t="shared" si="580"/>
        <v>0</v>
      </c>
      <c r="M302" s="251">
        <f t="shared" si="580"/>
        <v>0</v>
      </c>
      <c r="N302" s="251"/>
      <c r="O302" s="251">
        <f t="shared" ref="O302:Z302" si="581">+SUM(O293:O301)</f>
        <v>0</v>
      </c>
      <c r="P302" s="251">
        <f t="shared" si="581"/>
        <v>0</v>
      </c>
      <c r="Q302" s="251">
        <f t="shared" si="581"/>
        <v>0</v>
      </c>
      <c r="R302" s="251">
        <f t="shared" si="581"/>
        <v>0</v>
      </c>
      <c r="S302" s="251">
        <f t="shared" si="581"/>
        <v>0</v>
      </c>
      <c r="T302" s="251">
        <f t="shared" si="581"/>
        <v>0</v>
      </c>
      <c r="U302" s="251">
        <f t="shared" si="581"/>
        <v>0</v>
      </c>
      <c r="V302" s="251">
        <f t="shared" si="581"/>
        <v>0</v>
      </c>
      <c r="W302" s="251">
        <f t="shared" si="581"/>
        <v>0</v>
      </c>
      <c r="X302" s="251">
        <f t="shared" si="581"/>
        <v>0</v>
      </c>
      <c r="Y302" s="251">
        <f t="shared" si="581"/>
        <v>0</v>
      </c>
      <c r="Z302" s="251">
        <f t="shared" si="581"/>
        <v>0</v>
      </c>
      <c r="AA302" s="251"/>
      <c r="AB302" s="251">
        <f t="shared" ref="AB302:AM302" si="582">+SUM(AB293:AB301)</f>
        <v>0</v>
      </c>
      <c r="AC302" s="251">
        <f t="shared" si="582"/>
        <v>0</v>
      </c>
      <c r="AD302" s="251">
        <f t="shared" si="582"/>
        <v>0</v>
      </c>
      <c r="AE302" s="251">
        <f t="shared" si="582"/>
        <v>0</v>
      </c>
      <c r="AF302" s="251">
        <f t="shared" si="582"/>
        <v>0</v>
      </c>
      <c r="AG302" s="251">
        <f t="shared" si="582"/>
        <v>0</v>
      </c>
      <c r="AH302" s="251">
        <f t="shared" si="582"/>
        <v>0</v>
      </c>
      <c r="AI302" s="251">
        <f t="shared" si="582"/>
        <v>0</v>
      </c>
      <c r="AJ302" s="251">
        <f t="shared" si="582"/>
        <v>0</v>
      </c>
      <c r="AK302" s="251">
        <f t="shared" si="582"/>
        <v>0</v>
      </c>
      <c r="AL302" s="251">
        <f t="shared" si="582"/>
        <v>0</v>
      </c>
      <c r="AM302" s="251">
        <f t="shared" si="582"/>
        <v>0</v>
      </c>
      <c r="AN302" s="251"/>
      <c r="AO302" s="251">
        <f t="shared" ref="AO302:AT302" si="583">+SUM(AO293:AO301)</f>
        <v>2</v>
      </c>
      <c r="AP302" s="251">
        <f t="shared" si="583"/>
        <v>29</v>
      </c>
      <c r="AQ302" s="251">
        <f t="shared" si="583"/>
        <v>76</v>
      </c>
      <c r="AR302" s="251">
        <f t="shared" si="583"/>
        <v>104</v>
      </c>
      <c r="AS302" s="251">
        <f t="shared" si="583"/>
        <v>17</v>
      </c>
      <c r="AT302" s="251">
        <f t="shared" si="583"/>
        <v>228</v>
      </c>
      <c r="AU302" s="251">
        <f>+SUM(AU293:AU301)</f>
        <v>156</v>
      </c>
      <c r="AV302" s="251">
        <f t="shared" ref="AV302:BM302" si="584">+SUM(AV293:AV301)</f>
        <v>150</v>
      </c>
      <c r="AW302" s="251">
        <f t="shared" si="584"/>
        <v>225</v>
      </c>
      <c r="AX302" s="251">
        <f t="shared" si="584"/>
        <v>201</v>
      </c>
      <c r="AY302" s="251">
        <f t="shared" si="584"/>
        <v>427</v>
      </c>
      <c r="AZ302" s="251">
        <f t="shared" si="584"/>
        <v>131</v>
      </c>
      <c r="BA302" s="251"/>
      <c r="BB302" s="312">
        <f t="shared" si="584"/>
        <v>166</v>
      </c>
      <c r="BC302" s="313">
        <f t="shared" si="584"/>
        <v>166</v>
      </c>
      <c r="BD302" s="314">
        <f t="shared" si="584"/>
        <v>166</v>
      </c>
      <c r="BE302" s="315">
        <f t="shared" si="584"/>
        <v>80</v>
      </c>
      <c r="BF302" s="315">
        <f t="shared" si="584"/>
        <v>80</v>
      </c>
      <c r="BG302" s="315">
        <f t="shared" si="584"/>
        <v>80</v>
      </c>
      <c r="BH302" s="316">
        <f t="shared" si="584"/>
        <v>150</v>
      </c>
      <c r="BI302" s="317">
        <f t="shared" si="584"/>
        <v>173</v>
      </c>
      <c r="BJ302" s="318">
        <f t="shared" si="584"/>
        <v>200</v>
      </c>
      <c r="BK302" s="317">
        <f t="shared" si="584"/>
        <v>136</v>
      </c>
      <c r="BL302" s="317">
        <f t="shared" si="584"/>
        <v>136</v>
      </c>
      <c r="BM302" s="317">
        <f t="shared" si="584"/>
        <v>136</v>
      </c>
      <c r="BN302" s="317"/>
      <c r="CA302" s="317"/>
      <c r="CN302" s="317"/>
      <c r="DA302" s="317"/>
      <c r="DN302" s="317"/>
      <c r="DP302" s="166"/>
      <c r="DQ302" s="166"/>
      <c r="DR302" s="28"/>
      <c r="DS302" s="166"/>
      <c r="DT302" s="28"/>
      <c r="DU302" s="166"/>
      <c r="DV302" s="28"/>
    </row>
    <row r="303" spans="1:150">
      <c r="A303" s="239" t="s">
        <v>174</v>
      </c>
      <c r="B303" s="319">
        <v>202</v>
      </c>
      <c r="C303" s="319">
        <v>104</v>
      </c>
      <c r="D303" s="319">
        <v>108</v>
      </c>
      <c r="E303" s="319">
        <v>432</v>
      </c>
      <c r="F303" s="319">
        <v>324</v>
      </c>
      <c r="G303" s="319">
        <v>48</v>
      </c>
      <c r="H303" s="319">
        <v>32</v>
      </c>
      <c r="I303" s="319">
        <v>902</v>
      </c>
      <c r="J303" s="319">
        <v>146</v>
      </c>
      <c r="K303" s="319">
        <v>72</v>
      </c>
      <c r="L303" s="319">
        <v>72</v>
      </c>
      <c r="M303" s="319">
        <v>72</v>
      </c>
      <c r="N303" s="319"/>
      <c r="O303" s="227">
        <v>72</v>
      </c>
      <c r="P303" s="227">
        <v>214</v>
      </c>
      <c r="Q303" s="227">
        <v>628</v>
      </c>
      <c r="R303" s="227">
        <v>0</v>
      </c>
      <c r="S303" s="227">
        <v>0</v>
      </c>
      <c r="T303" s="227">
        <v>0</v>
      </c>
      <c r="U303" s="227">
        <v>0</v>
      </c>
      <c r="V303" s="227">
        <v>0</v>
      </c>
      <c r="W303" s="227">
        <v>0</v>
      </c>
      <c r="X303" s="227">
        <v>296</v>
      </c>
      <c r="Y303" s="227">
        <v>312</v>
      </c>
      <c r="Z303" s="227">
        <v>105</v>
      </c>
      <c r="AA303" s="230"/>
      <c r="AB303" s="230">
        <v>216</v>
      </c>
      <c r="AC303" s="230">
        <v>486</v>
      </c>
      <c r="AD303" s="230">
        <v>0</v>
      </c>
      <c r="AE303" s="230">
        <v>72</v>
      </c>
      <c r="AF303" s="230">
        <v>0</v>
      </c>
      <c r="AG303" s="230">
        <v>216</v>
      </c>
      <c r="AH303" s="230">
        <v>0</v>
      </c>
      <c r="AI303" s="230">
        <v>0</v>
      </c>
      <c r="AJ303" s="230">
        <v>72</v>
      </c>
      <c r="AK303" s="230">
        <v>72</v>
      </c>
      <c r="AL303" s="230">
        <v>72</v>
      </c>
      <c r="AM303" s="230">
        <v>102</v>
      </c>
      <c r="AN303" s="230"/>
      <c r="AO303" s="230">
        <v>72</v>
      </c>
      <c r="AP303" s="230">
        <v>0</v>
      </c>
      <c r="AQ303" s="230">
        <v>0</v>
      </c>
      <c r="AR303" s="230">
        <v>0</v>
      </c>
      <c r="AS303" s="230">
        <v>0</v>
      </c>
      <c r="AT303" s="230">
        <v>0</v>
      </c>
      <c r="AU303" s="230">
        <v>0</v>
      </c>
      <c r="AV303" s="230">
        <v>0</v>
      </c>
      <c r="AW303" s="230">
        <v>0</v>
      </c>
      <c r="AX303" s="241">
        <f>AX313+(AW313-AW303)</f>
        <v>0</v>
      </c>
      <c r="AY303" s="241">
        <f>AY313</f>
        <v>0</v>
      </c>
      <c r="AZ303" s="241">
        <f>AZ313</f>
        <v>0</v>
      </c>
      <c r="BA303" s="241"/>
      <c r="BB303" s="320"/>
      <c r="BC303" s="321">
        <f t="shared" ref="BC303:BM303" si="585">+BC313</f>
        <v>0</v>
      </c>
      <c r="BD303" s="322">
        <f t="shared" si="585"/>
        <v>0</v>
      </c>
      <c r="BE303" s="241">
        <f t="shared" si="585"/>
        <v>0</v>
      </c>
      <c r="BF303" s="241">
        <f t="shared" si="585"/>
        <v>0</v>
      </c>
      <c r="BG303" s="245">
        <f>+SUM(BG304:BG311)</f>
        <v>0</v>
      </c>
      <c r="BH303" s="323">
        <f t="shared" si="585"/>
        <v>0</v>
      </c>
      <c r="BI303" s="324">
        <f t="shared" si="585"/>
        <v>0</v>
      </c>
      <c r="BJ303" s="325">
        <f t="shared" si="585"/>
        <v>0</v>
      </c>
      <c r="BK303" s="324">
        <f t="shared" si="585"/>
        <v>0</v>
      </c>
      <c r="BL303" s="324">
        <f t="shared" si="585"/>
        <v>0</v>
      </c>
      <c r="BM303" s="326">
        <f t="shared" si="585"/>
        <v>0</v>
      </c>
      <c r="BN303" s="324"/>
      <c r="CA303" s="324"/>
      <c r="CN303" s="324"/>
      <c r="DA303" s="324"/>
      <c r="DN303" s="324"/>
      <c r="DP303" s="166">
        <f>SUM(B303:M303)</f>
        <v>2514</v>
      </c>
      <c r="DQ303" s="166">
        <f>SUM(O303:Z303)</f>
        <v>1627</v>
      </c>
      <c r="DR303" s="28">
        <f t="shared" si="559"/>
        <v>64.717581543357198</v>
      </c>
      <c r="DS303" s="166">
        <f>SUM(AB303:AM303)</f>
        <v>1308</v>
      </c>
      <c r="DT303" s="28">
        <f t="shared" si="560"/>
        <v>80.39336201598033</v>
      </c>
      <c r="DU303" s="166">
        <f>SUM(AO303:AZ303)</f>
        <v>72</v>
      </c>
      <c r="DV303" s="28">
        <f t="shared" si="561"/>
        <v>5.5045871559633035</v>
      </c>
      <c r="DW303" s="141">
        <f>SUM(BB303:BM303)</f>
        <v>0</v>
      </c>
      <c r="DX303" s="207">
        <f t="shared" ref="DX303" si="586">IFERROR(DW303/DU303*100,0)</f>
        <v>0</v>
      </c>
    </row>
    <row r="304" spans="1:150" hidden="1" outlineLevel="1">
      <c r="A304" s="250" t="s">
        <v>161</v>
      </c>
      <c r="B304" s="251"/>
      <c r="C304" s="251"/>
      <c r="D304" s="251"/>
      <c r="E304" s="251"/>
      <c r="F304" s="251"/>
      <c r="G304" s="251"/>
      <c r="H304" s="251"/>
      <c r="I304" s="251"/>
      <c r="J304" s="251"/>
      <c r="K304" s="251"/>
      <c r="L304" s="251"/>
      <c r="M304" s="251"/>
      <c r="N304" s="251"/>
      <c r="O304" s="251"/>
      <c r="P304" s="251"/>
      <c r="Q304" s="251"/>
      <c r="R304" s="251"/>
      <c r="S304" s="251"/>
      <c r="T304" s="251"/>
      <c r="U304" s="251"/>
      <c r="V304" s="251"/>
      <c r="W304" s="251"/>
      <c r="X304" s="251"/>
      <c r="Y304" s="251"/>
      <c r="Z304" s="251"/>
      <c r="AA304" s="251"/>
      <c r="AB304" s="251"/>
      <c r="AC304" s="251"/>
      <c r="AD304" s="251"/>
      <c r="AE304" s="251"/>
      <c r="AF304" s="251"/>
      <c r="AG304" s="251"/>
      <c r="AH304" s="251"/>
      <c r="AI304" s="251"/>
      <c r="AJ304" s="251"/>
      <c r="AK304" s="251"/>
      <c r="AL304" s="251"/>
      <c r="AM304" s="251"/>
      <c r="AN304" s="251"/>
      <c r="AO304" s="251"/>
      <c r="AP304" s="251"/>
      <c r="AQ304" s="251"/>
      <c r="AR304" s="251"/>
      <c r="AS304" s="251"/>
      <c r="AT304" s="251"/>
      <c r="AU304" s="251"/>
      <c r="AV304" s="251"/>
      <c r="AW304" s="251"/>
      <c r="AX304" s="251"/>
      <c r="AY304" s="251"/>
      <c r="AZ304" s="251"/>
      <c r="BA304" s="251"/>
      <c r="BB304" s="252"/>
      <c r="BC304" s="253"/>
      <c r="BD304" s="254"/>
      <c r="BE304" s="261"/>
      <c r="BF304" s="261"/>
      <c r="BG304" s="261"/>
      <c r="BH304" s="262"/>
      <c r="BI304" s="263"/>
      <c r="BJ304" s="264"/>
      <c r="BK304" s="263"/>
      <c r="BL304" s="263"/>
      <c r="BM304" s="266"/>
      <c r="BN304" s="263"/>
      <c r="BP304" s="19">
        <f>SUM(BE302:BM303)</f>
        <v>1171</v>
      </c>
      <c r="CA304" s="263"/>
      <c r="CN304" s="263"/>
      <c r="DA304" s="263"/>
      <c r="DN304" s="263"/>
      <c r="DP304" s="166"/>
      <c r="DQ304" s="166"/>
      <c r="DR304" s="28"/>
      <c r="DS304" s="166"/>
      <c r="DT304" s="28"/>
      <c r="DU304" s="166"/>
      <c r="DV304" s="28"/>
    </row>
    <row r="305" spans="1:128" hidden="1" outlineLevel="1">
      <c r="A305" s="250" t="s">
        <v>162</v>
      </c>
      <c r="B305" s="251"/>
      <c r="C305" s="251"/>
      <c r="D305" s="251"/>
      <c r="E305" s="251"/>
      <c r="F305" s="251"/>
      <c r="G305" s="251"/>
      <c r="H305" s="251"/>
      <c r="I305" s="251"/>
      <c r="J305" s="251"/>
      <c r="K305" s="251"/>
      <c r="L305" s="251"/>
      <c r="M305" s="251"/>
      <c r="N305" s="251"/>
      <c r="O305" s="251"/>
      <c r="P305" s="251"/>
      <c r="Q305" s="251"/>
      <c r="R305" s="251"/>
      <c r="S305" s="251"/>
      <c r="T305" s="251"/>
      <c r="U305" s="251"/>
      <c r="V305" s="251"/>
      <c r="W305" s="251"/>
      <c r="X305" s="251"/>
      <c r="Y305" s="251"/>
      <c r="Z305" s="251"/>
      <c r="AA305" s="251"/>
      <c r="AB305" s="251"/>
      <c r="AC305" s="251"/>
      <c r="AD305" s="251"/>
      <c r="AE305" s="251"/>
      <c r="AF305" s="251"/>
      <c r="AG305" s="251"/>
      <c r="AH305" s="251"/>
      <c r="AI305" s="251"/>
      <c r="AJ305" s="251"/>
      <c r="AK305" s="251"/>
      <c r="AL305" s="251"/>
      <c r="AM305" s="251"/>
      <c r="AN305" s="251"/>
      <c r="AO305" s="251"/>
      <c r="AP305" s="251"/>
      <c r="AQ305" s="251"/>
      <c r="AR305" s="251"/>
      <c r="AS305" s="251"/>
      <c r="AT305" s="251"/>
      <c r="AU305" s="251"/>
      <c r="AV305" s="251"/>
      <c r="AW305" s="251"/>
      <c r="AX305" s="251"/>
      <c r="AY305" s="251"/>
      <c r="AZ305" s="251"/>
      <c r="BA305" s="251"/>
      <c r="BB305" s="252"/>
      <c r="BC305" s="253"/>
      <c r="BD305" s="254"/>
      <c r="BE305" s="261"/>
      <c r="BF305" s="261"/>
      <c r="BG305" s="261"/>
      <c r="BH305" s="262"/>
      <c r="BI305" s="263"/>
      <c r="BJ305" s="264"/>
      <c r="BK305" s="263"/>
      <c r="BL305" s="263"/>
      <c r="BM305" s="266"/>
      <c r="BN305" s="263"/>
      <c r="CA305" s="263"/>
      <c r="CN305" s="263"/>
      <c r="DA305" s="263"/>
      <c r="DN305" s="263"/>
      <c r="DP305" s="166"/>
      <c r="DQ305" s="166"/>
      <c r="DR305" s="28"/>
      <c r="DS305" s="166"/>
      <c r="DT305" s="28"/>
      <c r="DU305" s="166"/>
      <c r="DV305" s="28"/>
    </row>
    <row r="306" spans="1:128" hidden="1" outlineLevel="1">
      <c r="A306" s="250" t="s">
        <v>163</v>
      </c>
      <c r="B306" s="251"/>
      <c r="C306" s="251"/>
      <c r="D306" s="251"/>
      <c r="E306" s="251"/>
      <c r="F306" s="251"/>
      <c r="G306" s="251"/>
      <c r="H306" s="251"/>
      <c r="I306" s="251"/>
      <c r="J306" s="251"/>
      <c r="K306" s="251"/>
      <c r="L306" s="251"/>
      <c r="M306" s="251"/>
      <c r="N306" s="251"/>
      <c r="O306" s="251"/>
      <c r="P306" s="251"/>
      <c r="Q306" s="251"/>
      <c r="R306" s="251"/>
      <c r="S306" s="251"/>
      <c r="T306" s="251"/>
      <c r="U306" s="251"/>
      <c r="V306" s="251"/>
      <c r="W306" s="251"/>
      <c r="X306" s="251"/>
      <c r="Y306" s="251"/>
      <c r="Z306" s="251"/>
      <c r="AA306" s="251"/>
      <c r="AB306" s="251"/>
      <c r="AC306" s="251"/>
      <c r="AD306" s="251"/>
      <c r="AE306" s="251"/>
      <c r="AF306" s="251"/>
      <c r="AG306" s="251"/>
      <c r="AH306" s="251"/>
      <c r="AI306" s="251"/>
      <c r="AJ306" s="251"/>
      <c r="AK306" s="251"/>
      <c r="AL306" s="251"/>
      <c r="AM306" s="251"/>
      <c r="AN306" s="251"/>
      <c r="AO306" s="251"/>
      <c r="AP306" s="251"/>
      <c r="AQ306" s="251"/>
      <c r="AR306" s="251"/>
      <c r="AS306" s="251"/>
      <c r="AT306" s="251"/>
      <c r="AU306" s="251"/>
      <c r="AV306" s="251"/>
      <c r="AW306" s="251"/>
      <c r="AX306" s="251"/>
      <c r="AY306" s="251"/>
      <c r="AZ306" s="251"/>
      <c r="BA306" s="251"/>
      <c r="BB306" s="252"/>
      <c r="BC306" s="253"/>
      <c r="BD306" s="254"/>
      <c r="BE306" s="261"/>
      <c r="BF306" s="261"/>
      <c r="BG306" s="261"/>
      <c r="BH306" s="262"/>
      <c r="BI306" s="263"/>
      <c r="BJ306" s="264"/>
      <c r="BK306" s="263"/>
      <c r="BL306" s="263"/>
      <c r="BM306" s="266"/>
      <c r="BN306" s="263"/>
      <c r="CA306" s="263"/>
      <c r="CN306" s="263"/>
      <c r="DA306" s="263"/>
      <c r="DN306" s="263"/>
      <c r="DP306" s="166"/>
      <c r="DQ306" s="166"/>
      <c r="DR306" s="28"/>
      <c r="DS306" s="166"/>
      <c r="DT306" s="28"/>
      <c r="DU306" s="166"/>
      <c r="DV306" s="28"/>
    </row>
    <row r="307" spans="1:128" hidden="1" outlineLevel="1">
      <c r="A307" s="250" t="s">
        <v>164</v>
      </c>
      <c r="B307" s="251"/>
      <c r="C307" s="251"/>
      <c r="D307" s="251"/>
      <c r="E307" s="251"/>
      <c r="F307" s="251"/>
      <c r="G307" s="251"/>
      <c r="H307" s="251"/>
      <c r="I307" s="251"/>
      <c r="J307" s="251"/>
      <c r="K307" s="251"/>
      <c r="L307" s="251"/>
      <c r="M307" s="251"/>
      <c r="N307" s="251"/>
      <c r="O307" s="251"/>
      <c r="P307" s="251"/>
      <c r="Q307" s="251"/>
      <c r="R307" s="251"/>
      <c r="S307" s="251"/>
      <c r="T307" s="251"/>
      <c r="U307" s="251"/>
      <c r="V307" s="251"/>
      <c r="W307" s="251"/>
      <c r="X307" s="251"/>
      <c r="Y307" s="251"/>
      <c r="Z307" s="251"/>
      <c r="AA307" s="251"/>
      <c r="AB307" s="251"/>
      <c r="AC307" s="251"/>
      <c r="AD307" s="251"/>
      <c r="AE307" s="251"/>
      <c r="AF307" s="251"/>
      <c r="AG307" s="251"/>
      <c r="AH307" s="251"/>
      <c r="AI307" s="251"/>
      <c r="AJ307" s="251"/>
      <c r="AK307" s="251"/>
      <c r="AL307" s="251"/>
      <c r="AM307" s="251"/>
      <c r="AN307" s="251"/>
      <c r="AO307" s="251"/>
      <c r="AP307" s="251"/>
      <c r="AQ307" s="251"/>
      <c r="AR307" s="251"/>
      <c r="AS307" s="251"/>
      <c r="AT307" s="251"/>
      <c r="AU307" s="251"/>
      <c r="AV307" s="251"/>
      <c r="AW307" s="251"/>
      <c r="AX307" s="251"/>
      <c r="AY307" s="251"/>
      <c r="AZ307" s="251"/>
      <c r="BA307" s="251"/>
      <c r="BB307" s="252"/>
      <c r="BC307" s="253"/>
      <c r="BD307" s="254"/>
      <c r="BE307" s="261"/>
      <c r="BF307" s="261"/>
      <c r="BG307" s="261"/>
      <c r="BH307" s="262"/>
      <c r="BI307" s="263"/>
      <c r="BJ307" s="264"/>
      <c r="BK307" s="263"/>
      <c r="BL307" s="263"/>
      <c r="BM307" s="266"/>
      <c r="BN307" s="263"/>
      <c r="CA307" s="263"/>
      <c r="CN307" s="263"/>
      <c r="DA307" s="263"/>
      <c r="DN307" s="263"/>
      <c r="DP307" s="166"/>
      <c r="DQ307" s="166"/>
      <c r="DR307" s="28"/>
      <c r="DS307" s="166"/>
      <c r="DT307" s="28"/>
      <c r="DU307" s="166"/>
      <c r="DV307" s="28"/>
    </row>
    <row r="308" spans="1:128" hidden="1" outlineLevel="1">
      <c r="A308" s="250" t="s">
        <v>165</v>
      </c>
      <c r="B308" s="251"/>
      <c r="C308" s="251"/>
      <c r="D308" s="251"/>
      <c r="E308" s="251"/>
      <c r="F308" s="251"/>
      <c r="G308" s="251"/>
      <c r="H308" s="251"/>
      <c r="I308" s="251"/>
      <c r="J308" s="251"/>
      <c r="K308" s="251"/>
      <c r="L308" s="251"/>
      <c r="M308" s="251"/>
      <c r="N308" s="251"/>
      <c r="O308" s="251"/>
      <c r="P308" s="251"/>
      <c r="Q308" s="251"/>
      <c r="R308" s="251"/>
      <c r="S308" s="251"/>
      <c r="T308" s="251"/>
      <c r="U308" s="251"/>
      <c r="V308" s="251"/>
      <c r="W308" s="251"/>
      <c r="X308" s="251"/>
      <c r="Y308" s="251"/>
      <c r="Z308" s="251"/>
      <c r="AA308" s="251"/>
      <c r="AB308" s="251"/>
      <c r="AC308" s="251"/>
      <c r="AD308" s="251"/>
      <c r="AE308" s="251"/>
      <c r="AF308" s="251"/>
      <c r="AG308" s="251"/>
      <c r="AH308" s="251"/>
      <c r="AI308" s="251"/>
      <c r="AJ308" s="251"/>
      <c r="AK308" s="251"/>
      <c r="AL308" s="251"/>
      <c r="AM308" s="251"/>
      <c r="AN308" s="251"/>
      <c r="AO308" s="251"/>
      <c r="AP308" s="251"/>
      <c r="AQ308" s="251"/>
      <c r="AR308" s="251"/>
      <c r="AS308" s="251"/>
      <c r="AT308" s="251"/>
      <c r="AU308" s="251"/>
      <c r="AV308" s="251"/>
      <c r="AW308" s="251"/>
      <c r="AX308" s="251"/>
      <c r="AY308" s="251"/>
      <c r="AZ308" s="251"/>
      <c r="BA308" s="251"/>
      <c r="BB308" s="252"/>
      <c r="BC308" s="253"/>
      <c r="BD308" s="254"/>
      <c r="BE308" s="261"/>
      <c r="BF308" s="261"/>
      <c r="BG308" s="261"/>
      <c r="BH308" s="262"/>
      <c r="BI308" s="263"/>
      <c r="BJ308" s="264"/>
      <c r="BK308" s="263"/>
      <c r="BL308" s="263"/>
      <c r="BM308" s="266"/>
      <c r="BN308" s="263"/>
      <c r="CA308" s="263"/>
      <c r="CN308" s="263"/>
      <c r="DA308" s="263"/>
      <c r="DN308" s="263"/>
      <c r="DP308" s="166"/>
      <c r="DQ308" s="166"/>
      <c r="DR308" s="28"/>
      <c r="DS308" s="166"/>
      <c r="DT308" s="28"/>
      <c r="DU308" s="166"/>
      <c r="DV308" s="28"/>
    </row>
    <row r="309" spans="1:128" hidden="1" outlineLevel="1">
      <c r="A309" s="250" t="s">
        <v>123</v>
      </c>
      <c r="B309" s="251"/>
      <c r="C309" s="251"/>
      <c r="D309" s="251"/>
      <c r="E309" s="251"/>
      <c r="F309" s="251"/>
      <c r="G309" s="251"/>
      <c r="H309" s="251"/>
      <c r="I309" s="251"/>
      <c r="J309" s="251"/>
      <c r="K309" s="251"/>
      <c r="L309" s="251"/>
      <c r="M309" s="251"/>
      <c r="N309" s="251"/>
      <c r="O309" s="251"/>
      <c r="P309" s="251"/>
      <c r="Q309" s="251"/>
      <c r="R309" s="251"/>
      <c r="S309" s="251"/>
      <c r="T309" s="251"/>
      <c r="U309" s="251"/>
      <c r="V309" s="251"/>
      <c r="W309" s="251"/>
      <c r="X309" s="251"/>
      <c r="Y309" s="251"/>
      <c r="Z309" s="251"/>
      <c r="AA309" s="251"/>
      <c r="AB309" s="251"/>
      <c r="AC309" s="251"/>
      <c r="AD309" s="251"/>
      <c r="AE309" s="251"/>
      <c r="AF309" s="251"/>
      <c r="AG309" s="251"/>
      <c r="AH309" s="251"/>
      <c r="AI309" s="251"/>
      <c r="AJ309" s="251"/>
      <c r="AK309" s="251"/>
      <c r="AL309" s="251"/>
      <c r="AM309" s="251"/>
      <c r="AN309" s="251"/>
      <c r="AO309" s="251"/>
      <c r="AP309" s="251"/>
      <c r="AQ309" s="251"/>
      <c r="AR309" s="251"/>
      <c r="AS309" s="251"/>
      <c r="AT309" s="251"/>
      <c r="AU309" s="251"/>
      <c r="AV309" s="251"/>
      <c r="AW309" s="251"/>
      <c r="AX309" s="251"/>
      <c r="AY309" s="251"/>
      <c r="AZ309" s="251"/>
      <c r="BA309" s="251"/>
      <c r="BB309" s="252"/>
      <c r="BC309" s="253"/>
      <c r="BD309" s="254"/>
      <c r="BE309" s="261"/>
      <c r="BF309" s="261"/>
      <c r="BG309" s="261"/>
      <c r="BH309" s="262"/>
      <c r="BI309" s="263"/>
      <c r="BJ309" s="264"/>
      <c r="BK309" s="263"/>
      <c r="BL309" s="263"/>
      <c r="BM309" s="266"/>
      <c r="BN309" s="263"/>
      <c r="CA309" s="263"/>
      <c r="CN309" s="263"/>
      <c r="DA309" s="263"/>
      <c r="DN309" s="263"/>
      <c r="DP309" s="166"/>
      <c r="DQ309" s="166"/>
      <c r="DR309" s="28"/>
      <c r="DS309" s="166"/>
      <c r="DT309" s="28"/>
      <c r="DU309" s="166"/>
      <c r="DV309" s="28"/>
    </row>
    <row r="310" spans="1:128" s="275" customFormat="1" hidden="1" outlineLevel="1">
      <c r="A310" s="268" t="s">
        <v>167</v>
      </c>
      <c r="B310" s="269"/>
      <c r="C310" s="269"/>
      <c r="D310" s="269"/>
      <c r="E310" s="269"/>
      <c r="F310" s="269"/>
      <c r="G310" s="269"/>
      <c r="H310" s="269"/>
      <c r="I310" s="269"/>
      <c r="J310" s="269"/>
      <c r="K310" s="269"/>
      <c r="L310" s="269"/>
      <c r="M310" s="269"/>
      <c r="N310" s="269"/>
      <c r="O310" s="269"/>
      <c r="P310" s="269"/>
      <c r="Q310" s="269"/>
      <c r="R310" s="269"/>
      <c r="S310" s="269"/>
      <c r="T310" s="269"/>
      <c r="U310" s="269"/>
      <c r="V310" s="269"/>
      <c r="W310" s="269"/>
      <c r="X310" s="269"/>
      <c r="Y310" s="269"/>
      <c r="Z310" s="269"/>
      <c r="AA310" s="269"/>
      <c r="AB310" s="269"/>
      <c r="AC310" s="269"/>
      <c r="AD310" s="269"/>
      <c r="AE310" s="269"/>
      <c r="AF310" s="269"/>
      <c r="AG310" s="269"/>
      <c r="AH310" s="269"/>
      <c r="AI310" s="269"/>
      <c r="AJ310" s="269"/>
      <c r="AK310" s="269"/>
      <c r="AL310" s="269"/>
      <c r="AM310" s="269"/>
      <c r="AN310" s="269"/>
      <c r="AO310" s="269">
        <v>72</v>
      </c>
      <c r="AP310" s="269"/>
      <c r="AQ310" s="269"/>
      <c r="AR310" s="269"/>
      <c r="AS310" s="269"/>
      <c r="AT310" s="269"/>
      <c r="AU310" s="269"/>
      <c r="AV310" s="269"/>
      <c r="AW310" s="269"/>
      <c r="AX310" s="269"/>
      <c r="AY310" s="269"/>
      <c r="AZ310" s="269"/>
      <c r="BA310" s="269"/>
      <c r="BB310" s="270"/>
      <c r="BC310" s="271"/>
      <c r="BD310" s="271"/>
      <c r="BE310" s="272"/>
      <c r="BF310" s="272"/>
      <c r="BG310" s="272"/>
      <c r="BH310" s="273"/>
      <c r="BI310" s="272"/>
      <c r="BJ310" s="274"/>
      <c r="BK310" s="272"/>
      <c r="BL310" s="272"/>
      <c r="BM310" s="301"/>
      <c r="BN310" s="272"/>
      <c r="CA310" s="272"/>
      <c r="CN310" s="272"/>
      <c r="DA310" s="272"/>
      <c r="DN310" s="272"/>
      <c r="DP310" s="277"/>
      <c r="DQ310" s="277"/>
      <c r="DR310" s="278"/>
      <c r="DS310" s="277"/>
      <c r="DT310" s="278"/>
      <c r="DU310" s="277"/>
      <c r="DV310" s="278"/>
    </row>
    <row r="311" spans="1:128" hidden="1" outlineLevel="1">
      <c r="A311" s="250" t="s">
        <v>122</v>
      </c>
      <c r="B311" s="251"/>
      <c r="C311" s="251"/>
      <c r="D311" s="251"/>
      <c r="E311" s="251"/>
      <c r="F311" s="251"/>
      <c r="G311" s="251"/>
      <c r="H311" s="251"/>
      <c r="I311" s="251"/>
      <c r="J311" s="251"/>
      <c r="K311" s="251"/>
      <c r="L311" s="251"/>
      <c r="M311" s="251"/>
      <c r="N311" s="251"/>
      <c r="O311" s="251"/>
      <c r="P311" s="251"/>
      <c r="Q311" s="251"/>
      <c r="R311" s="251"/>
      <c r="S311" s="251"/>
      <c r="T311" s="251"/>
      <c r="U311" s="251"/>
      <c r="V311" s="251"/>
      <c r="W311" s="251"/>
      <c r="X311" s="251"/>
      <c r="Y311" s="251"/>
      <c r="Z311" s="251"/>
      <c r="AA311" s="251"/>
      <c r="AB311" s="251"/>
      <c r="AC311" s="251"/>
      <c r="AD311" s="251"/>
      <c r="AE311" s="251"/>
      <c r="AF311" s="251"/>
      <c r="AG311" s="251"/>
      <c r="AH311" s="251"/>
      <c r="AI311" s="251"/>
      <c r="AJ311" s="251"/>
      <c r="AK311" s="251"/>
      <c r="AL311" s="251"/>
      <c r="AM311" s="251"/>
      <c r="AN311" s="251"/>
      <c r="AO311" s="251"/>
      <c r="AP311" s="251"/>
      <c r="AQ311" s="251"/>
      <c r="AR311" s="251"/>
      <c r="AS311" s="251"/>
      <c r="AT311" s="251"/>
      <c r="AU311" s="251"/>
      <c r="AV311" s="251"/>
      <c r="AW311" s="251"/>
      <c r="AX311" s="251"/>
      <c r="AY311" s="251"/>
      <c r="AZ311" s="251"/>
      <c r="BA311" s="251"/>
      <c r="BB311" s="252"/>
      <c r="BC311" s="253"/>
      <c r="BD311" s="254"/>
      <c r="BE311" s="261"/>
      <c r="BF311" s="261"/>
      <c r="BG311" s="261"/>
      <c r="BH311" s="262"/>
      <c r="BI311" s="263"/>
      <c r="BJ311" s="264"/>
      <c r="BK311" s="263"/>
      <c r="BL311" s="263"/>
      <c r="BM311" s="266"/>
      <c r="BN311" s="263"/>
      <c r="CA311" s="263"/>
      <c r="CN311" s="263"/>
      <c r="DA311" s="263"/>
      <c r="DN311" s="263"/>
      <c r="DP311" s="166"/>
      <c r="DQ311" s="166"/>
      <c r="DR311" s="28"/>
      <c r="DS311" s="166"/>
      <c r="DT311" s="28"/>
      <c r="DU311" s="166"/>
      <c r="DV311" s="28"/>
    </row>
    <row r="312" spans="1:128" hidden="1" outlineLevel="1">
      <c r="A312" s="250" t="s">
        <v>168</v>
      </c>
      <c r="B312" s="251"/>
      <c r="C312" s="251"/>
      <c r="D312" s="251"/>
      <c r="E312" s="251"/>
      <c r="F312" s="251"/>
      <c r="G312" s="251"/>
      <c r="H312" s="251"/>
      <c r="I312" s="251"/>
      <c r="J312" s="251"/>
      <c r="K312" s="251"/>
      <c r="L312" s="251"/>
      <c r="M312" s="251"/>
      <c r="N312" s="251"/>
      <c r="O312" s="251"/>
      <c r="P312" s="251"/>
      <c r="Q312" s="251"/>
      <c r="R312" s="251"/>
      <c r="S312" s="251"/>
      <c r="T312" s="251"/>
      <c r="U312" s="251"/>
      <c r="V312" s="251"/>
      <c r="W312" s="251"/>
      <c r="X312" s="251"/>
      <c r="Y312" s="251"/>
      <c r="Z312" s="251"/>
      <c r="AA312" s="251"/>
      <c r="AB312" s="251"/>
      <c r="AC312" s="251"/>
      <c r="AD312" s="251"/>
      <c r="AE312" s="251"/>
      <c r="AF312" s="251"/>
      <c r="AG312" s="251"/>
      <c r="AH312" s="251"/>
      <c r="AI312" s="251"/>
      <c r="AJ312" s="251"/>
      <c r="AK312" s="251"/>
      <c r="AL312" s="251"/>
      <c r="AM312" s="251"/>
      <c r="AN312" s="251"/>
      <c r="AO312" s="251"/>
      <c r="AP312" s="251"/>
      <c r="AQ312" s="251"/>
      <c r="AR312" s="251"/>
      <c r="AS312" s="251"/>
      <c r="AT312" s="251"/>
      <c r="AU312" s="251"/>
      <c r="AV312" s="251"/>
      <c r="AW312" s="251"/>
      <c r="AX312" s="251"/>
      <c r="AY312" s="251"/>
      <c r="AZ312" s="251"/>
      <c r="BA312" s="251"/>
      <c r="BB312" s="252"/>
      <c r="BC312" s="253"/>
      <c r="BD312" s="254"/>
      <c r="BE312" s="261"/>
      <c r="BF312" s="261"/>
      <c r="BG312" s="261"/>
      <c r="BH312" s="262"/>
      <c r="BI312" s="263"/>
      <c r="BJ312" s="264"/>
      <c r="BK312" s="263"/>
      <c r="BL312" s="263"/>
      <c r="BM312" s="266"/>
      <c r="BN312" s="263"/>
      <c r="CA312" s="263"/>
      <c r="CN312" s="263"/>
      <c r="DA312" s="263"/>
      <c r="DN312" s="263"/>
      <c r="DP312" s="166"/>
      <c r="DQ312" s="166"/>
      <c r="DR312" s="28"/>
      <c r="DS312" s="166"/>
      <c r="DT312" s="28"/>
      <c r="DU312" s="166"/>
      <c r="DV312" s="28"/>
    </row>
    <row r="313" spans="1:128" ht="13.5" collapsed="1">
      <c r="A313" s="279" t="s">
        <v>169</v>
      </c>
      <c r="B313" s="251">
        <f>+SUM(B304:B312)</f>
        <v>0</v>
      </c>
      <c r="C313" s="251">
        <f t="shared" ref="C313" si="587">+SUM(C304:C312)</f>
        <v>0</v>
      </c>
      <c r="D313" s="251">
        <f t="shared" ref="D313:M313" si="588">+SUM(D304:D312)</f>
        <v>0</v>
      </c>
      <c r="E313" s="251">
        <f t="shared" si="588"/>
        <v>0</v>
      </c>
      <c r="F313" s="251">
        <f t="shared" si="588"/>
        <v>0</v>
      </c>
      <c r="G313" s="251">
        <f t="shared" si="588"/>
        <v>0</v>
      </c>
      <c r="H313" s="251">
        <f t="shared" si="588"/>
        <v>0</v>
      </c>
      <c r="I313" s="251">
        <f t="shared" si="588"/>
        <v>0</v>
      </c>
      <c r="J313" s="251">
        <f t="shared" si="588"/>
        <v>0</v>
      </c>
      <c r="K313" s="251">
        <f t="shared" si="588"/>
        <v>0</v>
      </c>
      <c r="L313" s="251">
        <f t="shared" si="588"/>
        <v>0</v>
      </c>
      <c r="M313" s="251">
        <f t="shared" si="588"/>
        <v>0</v>
      </c>
      <c r="N313" s="251"/>
      <c r="O313" s="251">
        <f t="shared" ref="O313:Z313" si="589">+SUM(O304:O312)</f>
        <v>0</v>
      </c>
      <c r="P313" s="251">
        <f t="shared" si="589"/>
        <v>0</v>
      </c>
      <c r="Q313" s="251">
        <f t="shared" si="589"/>
        <v>0</v>
      </c>
      <c r="R313" s="251">
        <f t="shared" si="589"/>
        <v>0</v>
      </c>
      <c r="S313" s="251">
        <f t="shared" si="589"/>
        <v>0</v>
      </c>
      <c r="T313" s="251">
        <f t="shared" si="589"/>
        <v>0</v>
      </c>
      <c r="U313" s="251">
        <f t="shared" si="589"/>
        <v>0</v>
      </c>
      <c r="V313" s="251">
        <f t="shared" si="589"/>
        <v>0</v>
      </c>
      <c r="W313" s="251">
        <f t="shared" si="589"/>
        <v>0</v>
      </c>
      <c r="X313" s="251">
        <f t="shared" si="589"/>
        <v>0</v>
      </c>
      <c r="Y313" s="251">
        <f t="shared" si="589"/>
        <v>0</v>
      </c>
      <c r="Z313" s="251">
        <f t="shared" si="589"/>
        <v>0</v>
      </c>
      <c r="AA313" s="251"/>
      <c r="AB313" s="251">
        <f t="shared" ref="AB313:AM313" si="590">+SUM(AB304:AB312)</f>
        <v>0</v>
      </c>
      <c r="AC313" s="251">
        <f t="shared" si="590"/>
        <v>0</v>
      </c>
      <c r="AD313" s="251">
        <f t="shared" si="590"/>
        <v>0</v>
      </c>
      <c r="AE313" s="251">
        <f t="shared" si="590"/>
        <v>0</v>
      </c>
      <c r="AF313" s="251">
        <f t="shared" si="590"/>
        <v>0</v>
      </c>
      <c r="AG313" s="251">
        <f t="shared" si="590"/>
        <v>0</v>
      </c>
      <c r="AH313" s="251">
        <f t="shared" si="590"/>
        <v>0</v>
      </c>
      <c r="AI313" s="251">
        <f t="shared" si="590"/>
        <v>0</v>
      </c>
      <c r="AJ313" s="251">
        <f t="shared" si="590"/>
        <v>0</v>
      </c>
      <c r="AK313" s="251">
        <f t="shared" si="590"/>
        <v>0</v>
      </c>
      <c r="AL313" s="251">
        <f t="shared" si="590"/>
        <v>0</v>
      </c>
      <c r="AM313" s="251">
        <f t="shared" si="590"/>
        <v>0</v>
      </c>
      <c r="AN313" s="251"/>
      <c r="AO313" s="251">
        <f t="shared" ref="AO313:BM313" si="591">+SUM(AO304:AO312)</f>
        <v>72</v>
      </c>
      <c r="AP313" s="251">
        <f t="shared" si="591"/>
        <v>0</v>
      </c>
      <c r="AQ313" s="251">
        <f t="shared" si="591"/>
        <v>0</v>
      </c>
      <c r="AR313" s="251">
        <f t="shared" si="591"/>
        <v>0</v>
      </c>
      <c r="AS313" s="251">
        <f t="shared" si="591"/>
        <v>0</v>
      </c>
      <c r="AT313" s="251">
        <f t="shared" si="591"/>
        <v>0</v>
      </c>
      <c r="AU313" s="251">
        <f t="shared" si="591"/>
        <v>0</v>
      </c>
      <c r="AV313" s="251">
        <f t="shared" si="591"/>
        <v>0</v>
      </c>
      <c r="AW313" s="251">
        <f t="shared" si="591"/>
        <v>0</v>
      </c>
      <c r="AX313" s="251">
        <f t="shared" si="591"/>
        <v>0</v>
      </c>
      <c r="AY313" s="251">
        <f t="shared" si="591"/>
        <v>0</v>
      </c>
      <c r="AZ313" s="251">
        <f t="shared" si="591"/>
        <v>0</v>
      </c>
      <c r="BA313" s="251"/>
      <c r="BB313" s="252"/>
      <c r="BC313" s="253">
        <f t="shared" si="591"/>
        <v>0</v>
      </c>
      <c r="BD313" s="254">
        <f t="shared" si="591"/>
        <v>0</v>
      </c>
      <c r="BE313" s="261">
        <f t="shared" si="591"/>
        <v>0</v>
      </c>
      <c r="BF313" s="261">
        <f t="shared" si="591"/>
        <v>0</v>
      </c>
      <c r="BG313" s="261">
        <f t="shared" si="591"/>
        <v>0</v>
      </c>
      <c r="BH313" s="262">
        <f t="shared" si="591"/>
        <v>0</v>
      </c>
      <c r="BI313" s="263">
        <f t="shared" si="591"/>
        <v>0</v>
      </c>
      <c r="BJ313" s="264">
        <f t="shared" si="591"/>
        <v>0</v>
      </c>
      <c r="BK313" s="263">
        <f t="shared" si="591"/>
        <v>0</v>
      </c>
      <c r="BL313" s="263">
        <f t="shared" si="591"/>
        <v>0</v>
      </c>
      <c r="BM313" s="266">
        <f t="shared" si="591"/>
        <v>0</v>
      </c>
      <c r="BN313" s="263"/>
      <c r="CA313" s="263"/>
      <c r="CN313" s="263"/>
      <c r="DA313" s="263"/>
      <c r="DN313" s="263"/>
      <c r="DP313" s="166"/>
      <c r="DQ313" s="166"/>
      <c r="DR313" s="28"/>
      <c r="DS313" s="166"/>
      <c r="DT313" s="28"/>
      <c r="DU313" s="166"/>
      <c r="DV313" s="28"/>
    </row>
    <row r="314" spans="1:128">
      <c r="A314" s="239" t="s">
        <v>175</v>
      </c>
      <c r="B314" s="319">
        <v>134</v>
      </c>
      <c r="C314" s="319">
        <v>164</v>
      </c>
      <c r="D314" s="319">
        <v>111</v>
      </c>
      <c r="E314" s="319">
        <v>193</v>
      </c>
      <c r="F314" s="319">
        <v>49</v>
      </c>
      <c r="G314" s="319">
        <v>66</v>
      </c>
      <c r="H314" s="319">
        <v>235</v>
      </c>
      <c r="I314" s="319">
        <v>120</v>
      </c>
      <c r="J314" s="319">
        <v>147</v>
      </c>
      <c r="K314" s="319">
        <v>550</v>
      </c>
      <c r="L314" s="319">
        <v>107</v>
      </c>
      <c r="M314" s="319">
        <v>75</v>
      </c>
      <c r="N314" s="319"/>
      <c r="O314" s="227">
        <v>7</v>
      </c>
      <c r="P314" s="227">
        <v>0</v>
      </c>
      <c r="Q314" s="227">
        <v>0</v>
      </c>
      <c r="R314" s="227">
        <v>48</v>
      </c>
      <c r="S314" s="227">
        <v>44</v>
      </c>
      <c r="T314" s="227">
        <v>41</v>
      </c>
      <c r="U314" s="227">
        <v>36</v>
      </c>
      <c r="V314" s="227">
        <v>60</v>
      </c>
      <c r="W314" s="227">
        <v>62</v>
      </c>
      <c r="X314" s="227">
        <v>70</v>
      </c>
      <c r="Y314" s="227">
        <v>104</v>
      </c>
      <c r="Z314" s="227">
        <v>164</v>
      </c>
      <c r="AA314" s="230"/>
      <c r="AB314" s="230">
        <v>126</v>
      </c>
      <c r="AC314" s="230">
        <v>5</v>
      </c>
      <c r="AD314" s="230">
        <v>173</v>
      </c>
      <c r="AE314" s="230">
        <v>168</v>
      </c>
      <c r="AF314" s="230">
        <v>81</v>
      </c>
      <c r="AG314" s="230">
        <v>102</v>
      </c>
      <c r="AH314" s="230">
        <v>72</v>
      </c>
      <c r="AI314" s="230">
        <v>72</v>
      </c>
      <c r="AJ314" s="230">
        <v>54</v>
      </c>
      <c r="AK314" s="230">
        <v>6</v>
      </c>
      <c r="AL314" s="230">
        <v>0</v>
      </c>
      <c r="AM314" s="230">
        <v>0</v>
      </c>
      <c r="AN314" s="230"/>
      <c r="AO314" s="230">
        <v>6</v>
      </c>
      <c r="AP314" s="230">
        <v>1</v>
      </c>
      <c r="AQ314" s="230">
        <v>35</v>
      </c>
      <c r="AR314" s="230">
        <v>0</v>
      </c>
      <c r="AS314" s="230">
        <v>52</v>
      </c>
      <c r="AT314" s="230">
        <v>26</v>
      </c>
      <c r="AU314" s="230">
        <v>0</v>
      </c>
      <c r="AV314" s="230">
        <v>0</v>
      </c>
      <c r="AW314" s="230">
        <v>14</v>
      </c>
      <c r="AX314" s="230">
        <v>0</v>
      </c>
      <c r="AY314" s="230">
        <v>122</v>
      </c>
      <c r="AZ314" s="230">
        <v>34</v>
      </c>
      <c r="BA314" s="230"/>
      <c r="BB314" s="327"/>
      <c r="BC314" s="243">
        <f t="shared" ref="BC314:BM314" si="592">+BC324</f>
        <v>69</v>
      </c>
      <c r="BD314" s="328">
        <f t="shared" si="592"/>
        <v>72</v>
      </c>
      <c r="BE314" s="329">
        <f t="shared" si="592"/>
        <v>36</v>
      </c>
      <c r="BF314" s="329">
        <f t="shared" si="592"/>
        <v>86</v>
      </c>
      <c r="BG314" s="245">
        <f>+SUM(BG315:BG322)</f>
        <v>86</v>
      </c>
      <c r="BH314" s="330">
        <v>62</v>
      </c>
      <c r="BI314" s="331">
        <v>62</v>
      </c>
      <c r="BJ314" s="332">
        <v>62</v>
      </c>
      <c r="BK314" s="331">
        <f t="shared" si="592"/>
        <v>36</v>
      </c>
      <c r="BL314" s="331">
        <f t="shared" si="592"/>
        <v>36</v>
      </c>
      <c r="BM314" s="333">
        <f t="shared" si="592"/>
        <v>36</v>
      </c>
      <c r="BN314" s="331"/>
      <c r="CA314" s="331"/>
      <c r="CN314" s="331"/>
      <c r="DA314" s="331"/>
      <c r="DN314" s="331"/>
      <c r="DP314" s="166">
        <f>SUM(B314:M314)</f>
        <v>1951</v>
      </c>
      <c r="DQ314" s="166">
        <f>SUM(O314:Z314)</f>
        <v>636</v>
      </c>
      <c r="DR314" s="28">
        <f t="shared" si="559"/>
        <v>32.59866735007688</v>
      </c>
      <c r="DS314" s="166">
        <f>SUM(AB314:AM314)</f>
        <v>859</v>
      </c>
      <c r="DT314" s="28">
        <f t="shared" si="560"/>
        <v>135.06289308176099</v>
      </c>
      <c r="DU314" s="166">
        <f>SUM(AO314:AZ314)</f>
        <v>290</v>
      </c>
      <c r="DV314" s="28">
        <f t="shared" si="561"/>
        <v>33.760186263096628</v>
      </c>
      <c r="DW314" s="141">
        <f>SUM(BB314:BM314)</f>
        <v>643</v>
      </c>
      <c r="DX314" s="207">
        <f t="shared" ref="DX314" si="593">IFERROR(DW314/DU314*100,0)</f>
        <v>221.72413793103451</v>
      </c>
    </row>
    <row r="315" spans="1:128" hidden="1" outlineLevel="1">
      <c r="A315" s="250" t="s">
        <v>161</v>
      </c>
      <c r="B315" s="251"/>
      <c r="C315" s="251"/>
      <c r="D315" s="251"/>
      <c r="E315" s="251"/>
      <c r="F315" s="251"/>
      <c r="G315" s="251"/>
      <c r="H315" s="251"/>
      <c r="I315" s="251"/>
      <c r="J315" s="251"/>
      <c r="K315" s="251"/>
      <c r="L315" s="251"/>
      <c r="M315" s="251"/>
      <c r="N315" s="251"/>
      <c r="O315" s="251"/>
      <c r="P315" s="251"/>
      <c r="Q315" s="251"/>
      <c r="R315" s="251"/>
      <c r="S315" s="251"/>
      <c r="T315" s="251"/>
      <c r="U315" s="251"/>
      <c r="V315" s="251"/>
      <c r="W315" s="251"/>
      <c r="X315" s="251"/>
      <c r="Y315" s="251"/>
      <c r="Z315" s="251"/>
      <c r="AA315" s="251"/>
      <c r="AB315" s="251"/>
      <c r="AC315" s="251"/>
      <c r="AD315" s="251"/>
      <c r="AE315" s="251"/>
      <c r="AF315" s="251"/>
      <c r="AG315" s="251"/>
      <c r="AH315" s="251"/>
      <c r="AI315" s="251"/>
      <c r="AJ315" s="251"/>
      <c r="AK315" s="251"/>
      <c r="AL315" s="251"/>
      <c r="AM315" s="251"/>
      <c r="AN315" s="251"/>
      <c r="AO315" s="251"/>
      <c r="AP315" s="251"/>
      <c r="AQ315" s="251"/>
      <c r="AR315" s="251"/>
      <c r="AS315" s="251"/>
      <c r="AT315" s="251"/>
      <c r="AU315" s="251"/>
      <c r="AV315" s="251"/>
      <c r="AW315" s="251"/>
      <c r="AX315" s="251"/>
      <c r="AY315" s="251"/>
      <c r="AZ315" s="251">
        <v>12</v>
      </c>
      <c r="BA315" s="251"/>
      <c r="BB315" s="252"/>
      <c r="BC315" s="253">
        <v>24</v>
      </c>
      <c r="BD315" s="254">
        <v>24</v>
      </c>
      <c r="BE315" s="261">
        <v>24</v>
      </c>
      <c r="BF315" s="261">
        <v>24</v>
      </c>
      <c r="BG315" s="261">
        <v>24</v>
      </c>
      <c r="BH315" s="262">
        <v>24</v>
      </c>
      <c r="BI315" s="263">
        <v>24</v>
      </c>
      <c r="BJ315" s="264">
        <v>24</v>
      </c>
      <c r="BK315" s="263">
        <v>24</v>
      </c>
      <c r="BL315" s="263">
        <v>24</v>
      </c>
      <c r="BM315" s="266">
        <v>24</v>
      </c>
      <c r="BN315" s="263"/>
      <c r="BP315">
        <f>AVERAGE(AO314:AZ314)</f>
        <v>24.166666666666668</v>
      </c>
      <c r="CA315" s="263"/>
      <c r="CN315" s="263"/>
      <c r="DA315" s="263"/>
      <c r="DN315" s="263"/>
      <c r="DP315" s="166"/>
      <c r="DQ315" s="166"/>
      <c r="DR315" s="28"/>
      <c r="DS315" s="166"/>
      <c r="DT315" s="28"/>
      <c r="DU315" s="166"/>
      <c r="DV315" s="28"/>
    </row>
    <row r="316" spans="1:128" hidden="1" outlineLevel="1">
      <c r="A316" s="250" t="s">
        <v>162</v>
      </c>
      <c r="B316" s="251"/>
      <c r="C316" s="251"/>
      <c r="D316" s="251"/>
      <c r="E316" s="251"/>
      <c r="F316" s="251"/>
      <c r="G316" s="251"/>
      <c r="H316" s="251"/>
      <c r="I316" s="251"/>
      <c r="J316" s="251"/>
      <c r="K316" s="251"/>
      <c r="L316" s="251"/>
      <c r="M316" s="251"/>
      <c r="N316" s="251"/>
      <c r="O316" s="251"/>
      <c r="P316" s="251"/>
      <c r="Q316" s="251"/>
      <c r="R316" s="251"/>
      <c r="S316" s="251"/>
      <c r="T316" s="251"/>
      <c r="U316" s="251"/>
      <c r="V316" s="251"/>
      <c r="W316" s="251"/>
      <c r="X316" s="251"/>
      <c r="Y316" s="251"/>
      <c r="Z316" s="251"/>
      <c r="AA316" s="251"/>
      <c r="AB316" s="251"/>
      <c r="AC316" s="251"/>
      <c r="AD316" s="251"/>
      <c r="AE316" s="251"/>
      <c r="AF316" s="251"/>
      <c r="AG316" s="251"/>
      <c r="AH316" s="251"/>
      <c r="AI316" s="251"/>
      <c r="AJ316" s="251"/>
      <c r="AK316" s="251"/>
      <c r="AL316" s="251"/>
      <c r="AM316" s="251"/>
      <c r="AN316" s="251"/>
      <c r="AO316" s="251"/>
      <c r="AP316" s="251"/>
      <c r="AQ316" s="251"/>
      <c r="AR316" s="251"/>
      <c r="AS316" s="251"/>
      <c r="AT316" s="251"/>
      <c r="AU316" s="251"/>
      <c r="AV316" s="251"/>
      <c r="AW316" s="251"/>
      <c r="AX316" s="251"/>
      <c r="AY316" s="251"/>
      <c r="AZ316" s="251"/>
      <c r="BA316" s="251"/>
      <c r="BB316" s="252"/>
      <c r="BC316" s="253"/>
      <c r="BD316" s="254"/>
      <c r="BE316" s="261"/>
      <c r="BF316" s="261"/>
      <c r="BG316" s="261"/>
      <c r="BH316" s="262"/>
      <c r="BI316" s="263"/>
      <c r="BJ316" s="264"/>
      <c r="BK316" s="263"/>
      <c r="BL316" s="263"/>
      <c r="BM316" s="266"/>
      <c r="BN316" s="263"/>
      <c r="BP316">
        <v>3341.8333333333335</v>
      </c>
      <c r="CA316" s="263"/>
      <c r="CN316" s="263"/>
      <c r="DA316" s="263"/>
      <c r="DN316" s="263"/>
      <c r="DP316" s="166"/>
      <c r="DQ316" s="166"/>
      <c r="DR316" s="28"/>
      <c r="DS316" s="166"/>
      <c r="DT316" s="28"/>
      <c r="DU316" s="166"/>
      <c r="DV316" s="28"/>
    </row>
    <row r="317" spans="1:128" hidden="1" outlineLevel="1">
      <c r="A317" s="250" t="s">
        <v>163</v>
      </c>
      <c r="B317" s="251"/>
      <c r="C317" s="251"/>
      <c r="D317" s="251"/>
      <c r="E317" s="251"/>
      <c r="F317" s="251"/>
      <c r="G317" s="251"/>
      <c r="H317" s="251"/>
      <c r="I317" s="251"/>
      <c r="J317" s="251"/>
      <c r="K317" s="251"/>
      <c r="L317" s="251"/>
      <c r="M317" s="251"/>
      <c r="N317" s="251"/>
      <c r="O317" s="251"/>
      <c r="P317" s="251"/>
      <c r="Q317" s="251"/>
      <c r="R317" s="251"/>
      <c r="S317" s="251"/>
      <c r="T317" s="251"/>
      <c r="U317" s="251"/>
      <c r="V317" s="251"/>
      <c r="W317" s="251"/>
      <c r="X317" s="251"/>
      <c r="Y317" s="251"/>
      <c r="Z317" s="251"/>
      <c r="AA317" s="251"/>
      <c r="AB317" s="251"/>
      <c r="AC317" s="251"/>
      <c r="AD317" s="251"/>
      <c r="AE317" s="251"/>
      <c r="AF317" s="251"/>
      <c r="AG317" s="251"/>
      <c r="AH317" s="251"/>
      <c r="AI317" s="251"/>
      <c r="AJ317" s="251"/>
      <c r="AK317" s="251"/>
      <c r="AL317" s="251"/>
      <c r="AM317" s="251"/>
      <c r="AN317" s="251"/>
      <c r="AO317" s="251">
        <v>6</v>
      </c>
      <c r="AP317" s="251">
        <v>1</v>
      </c>
      <c r="AQ317" s="251">
        <v>35</v>
      </c>
      <c r="AR317" s="251"/>
      <c r="AS317" s="251">
        <v>18</v>
      </c>
      <c r="AT317" s="251">
        <v>10</v>
      </c>
      <c r="AU317" s="251"/>
      <c r="AV317" s="251"/>
      <c r="AW317" s="251">
        <v>14</v>
      </c>
      <c r="AX317" s="251">
        <v>77</v>
      </c>
      <c r="AY317" s="251">
        <v>72</v>
      </c>
      <c r="AZ317" s="251">
        <v>12</v>
      </c>
      <c r="BA317" s="251"/>
      <c r="BB317" s="252"/>
      <c r="BC317" s="253">
        <v>12</v>
      </c>
      <c r="BD317" s="254">
        <v>12</v>
      </c>
      <c r="BE317" s="261">
        <v>12</v>
      </c>
      <c r="BF317" s="261">
        <v>12</v>
      </c>
      <c r="BG317" s="261">
        <v>12</v>
      </c>
      <c r="BH317" s="262">
        <v>20</v>
      </c>
      <c r="BI317" s="263">
        <v>20</v>
      </c>
      <c r="BJ317" s="264">
        <v>20</v>
      </c>
      <c r="BK317" s="263">
        <v>12</v>
      </c>
      <c r="BL317" s="263">
        <v>12</v>
      </c>
      <c r="BM317" s="266">
        <v>12</v>
      </c>
      <c r="BN317" s="263"/>
      <c r="BP317" s="334">
        <f>BP315/BP316</f>
        <v>7.2315595232157999E-3</v>
      </c>
      <c r="CA317" s="263"/>
      <c r="CN317" s="263"/>
      <c r="DA317" s="263"/>
      <c r="DN317" s="263"/>
      <c r="DP317" s="166"/>
      <c r="DQ317" s="166"/>
      <c r="DR317" s="28"/>
      <c r="DS317" s="166"/>
      <c r="DT317" s="28"/>
      <c r="DU317" s="166"/>
      <c r="DV317" s="28"/>
    </row>
    <row r="318" spans="1:128" hidden="1" outlineLevel="1">
      <c r="A318" s="250" t="s">
        <v>164</v>
      </c>
      <c r="B318" s="251"/>
      <c r="C318" s="251"/>
      <c r="D318" s="251"/>
      <c r="E318" s="251"/>
      <c r="F318" s="251"/>
      <c r="G318" s="251"/>
      <c r="H318" s="251"/>
      <c r="I318" s="251"/>
      <c r="J318" s="251"/>
      <c r="K318" s="251"/>
      <c r="L318" s="251"/>
      <c r="M318" s="251"/>
      <c r="N318" s="251"/>
      <c r="O318" s="251"/>
      <c r="P318" s="251"/>
      <c r="Q318" s="251"/>
      <c r="R318" s="251"/>
      <c r="S318" s="251"/>
      <c r="T318" s="251"/>
      <c r="U318" s="251"/>
      <c r="V318" s="251"/>
      <c r="W318" s="251"/>
      <c r="X318" s="251"/>
      <c r="Y318" s="251"/>
      <c r="Z318" s="251"/>
      <c r="AA318" s="251"/>
      <c r="AB318" s="251"/>
      <c r="AC318" s="251"/>
      <c r="AD318" s="251"/>
      <c r="AE318" s="251"/>
      <c r="AF318" s="251"/>
      <c r="AG318" s="251"/>
      <c r="AH318" s="251"/>
      <c r="AI318" s="251"/>
      <c r="AJ318" s="251"/>
      <c r="AK318" s="251"/>
      <c r="AL318" s="251"/>
      <c r="AM318" s="251"/>
      <c r="AN318" s="251"/>
      <c r="AO318" s="251"/>
      <c r="AP318" s="251"/>
      <c r="AQ318" s="251"/>
      <c r="AR318" s="251"/>
      <c r="AS318" s="251"/>
      <c r="AT318" s="251"/>
      <c r="AU318" s="251"/>
      <c r="AV318" s="251"/>
      <c r="AW318" s="251"/>
      <c r="AX318" s="251"/>
      <c r="AY318" s="251"/>
      <c r="AZ318" s="251"/>
      <c r="BA318" s="251"/>
      <c r="BB318" s="252"/>
      <c r="BC318" s="253"/>
      <c r="BD318" s="254"/>
      <c r="BE318" s="261"/>
      <c r="BF318" s="261"/>
      <c r="BG318" s="261"/>
      <c r="BH318" s="262"/>
      <c r="BI318" s="263"/>
      <c r="BJ318" s="264"/>
      <c r="BK318" s="263"/>
      <c r="BL318" s="263"/>
      <c r="BM318" s="266"/>
      <c r="BN318" s="263"/>
      <c r="CA318" s="263"/>
      <c r="CN318" s="263"/>
      <c r="DA318" s="263"/>
      <c r="DN318" s="263"/>
      <c r="DP318" s="166"/>
      <c r="DQ318" s="166"/>
      <c r="DR318" s="28"/>
      <c r="DS318" s="166"/>
      <c r="DT318" s="28"/>
      <c r="DU318" s="166"/>
      <c r="DV318" s="28"/>
    </row>
    <row r="319" spans="1:128" hidden="1" outlineLevel="1">
      <c r="A319" s="250" t="s">
        <v>165</v>
      </c>
      <c r="B319" s="251"/>
      <c r="C319" s="251"/>
      <c r="D319" s="251"/>
      <c r="E319" s="251"/>
      <c r="F319" s="251"/>
      <c r="G319" s="251"/>
      <c r="H319" s="251"/>
      <c r="I319" s="251"/>
      <c r="J319" s="251"/>
      <c r="K319" s="251"/>
      <c r="L319" s="251"/>
      <c r="M319" s="251"/>
      <c r="N319" s="251"/>
      <c r="O319" s="251"/>
      <c r="P319" s="251"/>
      <c r="Q319" s="251"/>
      <c r="R319" s="251"/>
      <c r="S319" s="251"/>
      <c r="T319" s="251"/>
      <c r="U319" s="251"/>
      <c r="V319" s="251"/>
      <c r="W319" s="251"/>
      <c r="X319" s="251"/>
      <c r="Y319" s="251"/>
      <c r="Z319" s="251"/>
      <c r="AA319" s="251"/>
      <c r="AB319" s="251"/>
      <c r="AC319" s="251"/>
      <c r="AD319" s="251"/>
      <c r="AE319" s="251"/>
      <c r="AF319" s="251"/>
      <c r="AG319" s="251"/>
      <c r="AH319" s="251"/>
      <c r="AI319" s="251"/>
      <c r="AJ319" s="251"/>
      <c r="AK319" s="251"/>
      <c r="AL319" s="251"/>
      <c r="AM319" s="251"/>
      <c r="AN319" s="251"/>
      <c r="AO319" s="251"/>
      <c r="AP319" s="251"/>
      <c r="AQ319" s="251"/>
      <c r="AR319" s="251"/>
      <c r="AS319" s="251">
        <v>41</v>
      </c>
      <c r="AT319" s="251">
        <v>16</v>
      </c>
      <c r="AU319" s="251"/>
      <c r="AV319" s="251"/>
      <c r="AW319" s="251"/>
      <c r="AX319" s="251"/>
      <c r="AY319" s="251"/>
      <c r="AZ319" s="251"/>
      <c r="BA319" s="251"/>
      <c r="BB319" s="252"/>
      <c r="BC319" s="253"/>
      <c r="BD319" s="254"/>
      <c r="BE319" s="261"/>
      <c r="BF319" s="261"/>
      <c r="BG319" s="261"/>
      <c r="BH319" s="262"/>
      <c r="BI319" s="263"/>
      <c r="BJ319" s="264"/>
      <c r="BK319" s="263"/>
      <c r="BL319" s="263"/>
      <c r="BM319" s="266"/>
      <c r="BN319" s="263"/>
      <c r="CA319" s="263"/>
      <c r="CN319" s="263"/>
      <c r="DA319" s="263"/>
      <c r="DN319" s="263"/>
      <c r="DP319" s="166"/>
      <c r="DQ319" s="166"/>
      <c r="DR319" s="28"/>
      <c r="DS319" s="166"/>
      <c r="DT319" s="28"/>
      <c r="DU319" s="166"/>
      <c r="DV319" s="28"/>
    </row>
    <row r="320" spans="1:128" hidden="1" outlineLevel="1">
      <c r="A320" s="250" t="s">
        <v>123</v>
      </c>
      <c r="B320" s="251"/>
      <c r="C320" s="251"/>
      <c r="D320" s="251"/>
      <c r="E320" s="251"/>
      <c r="F320" s="251"/>
      <c r="G320" s="251"/>
      <c r="H320" s="251"/>
      <c r="I320" s="251"/>
      <c r="J320" s="251"/>
      <c r="K320" s="251"/>
      <c r="L320" s="251"/>
      <c r="M320" s="251"/>
      <c r="N320" s="251"/>
      <c r="O320" s="251"/>
      <c r="P320" s="251"/>
      <c r="Q320" s="251"/>
      <c r="R320" s="251"/>
      <c r="S320" s="251"/>
      <c r="T320" s="251"/>
      <c r="U320" s="251"/>
      <c r="V320" s="251"/>
      <c r="W320" s="251"/>
      <c r="X320" s="251"/>
      <c r="Y320" s="251"/>
      <c r="Z320" s="251"/>
      <c r="AA320" s="251"/>
      <c r="AB320" s="251"/>
      <c r="AC320" s="251"/>
      <c r="AD320" s="251"/>
      <c r="AE320" s="251"/>
      <c r="AF320" s="251"/>
      <c r="AG320" s="251"/>
      <c r="AH320" s="251"/>
      <c r="AI320" s="251"/>
      <c r="AJ320" s="251"/>
      <c r="AK320" s="251"/>
      <c r="AL320" s="251"/>
      <c r="AM320" s="251"/>
      <c r="AN320" s="251"/>
      <c r="AO320" s="251"/>
      <c r="AP320" s="251"/>
      <c r="AQ320" s="251"/>
      <c r="AR320" s="251"/>
      <c r="AS320" s="251"/>
      <c r="AT320" s="251"/>
      <c r="AU320" s="251"/>
      <c r="AV320" s="251"/>
      <c r="AW320" s="251"/>
      <c r="AX320" s="251"/>
      <c r="AY320" s="251"/>
      <c r="AZ320" s="251"/>
      <c r="BA320" s="251"/>
      <c r="BB320" s="252"/>
      <c r="BC320" s="253"/>
      <c r="BD320" s="254"/>
      <c r="BE320" s="261"/>
      <c r="BF320" s="261"/>
      <c r="BG320" s="261"/>
      <c r="BH320" s="262"/>
      <c r="BI320" s="263"/>
      <c r="BJ320" s="264"/>
      <c r="BK320" s="263"/>
      <c r="BL320" s="263"/>
      <c r="BM320" s="266"/>
      <c r="BN320" s="263"/>
      <c r="BP320" s="19"/>
      <c r="BQ320" s="46"/>
      <c r="CA320" s="263"/>
      <c r="CN320" s="263"/>
      <c r="DA320" s="263"/>
      <c r="DN320" s="263"/>
      <c r="DP320" s="166"/>
      <c r="DQ320" s="166"/>
      <c r="DR320" s="28"/>
      <c r="DS320" s="166"/>
      <c r="DT320" s="28"/>
      <c r="DU320" s="166"/>
      <c r="DV320" s="28"/>
    </row>
    <row r="321" spans="1:150" hidden="1" outlineLevel="1">
      <c r="A321" s="268" t="s">
        <v>167</v>
      </c>
      <c r="B321" s="269"/>
      <c r="C321" s="269"/>
      <c r="D321" s="269"/>
      <c r="E321" s="269"/>
      <c r="F321" s="269"/>
      <c r="G321" s="269"/>
      <c r="H321" s="269"/>
      <c r="I321" s="269"/>
      <c r="J321" s="269"/>
      <c r="K321" s="269"/>
      <c r="L321" s="269"/>
      <c r="M321" s="269"/>
      <c r="N321" s="269"/>
      <c r="O321" s="269"/>
      <c r="P321" s="269"/>
      <c r="Q321" s="269"/>
      <c r="R321" s="269"/>
      <c r="S321" s="269"/>
      <c r="T321" s="269"/>
      <c r="U321" s="269"/>
      <c r="V321" s="269"/>
      <c r="W321" s="269"/>
      <c r="X321" s="269"/>
      <c r="Y321" s="269"/>
      <c r="Z321" s="269"/>
      <c r="AA321" s="269"/>
      <c r="AB321" s="269"/>
      <c r="AC321" s="269"/>
      <c r="AD321" s="269"/>
      <c r="AE321" s="269"/>
      <c r="AF321" s="269"/>
      <c r="AG321" s="269"/>
      <c r="AH321" s="269"/>
      <c r="AI321" s="269"/>
      <c r="AJ321" s="269"/>
      <c r="AK321" s="269"/>
      <c r="AL321" s="269"/>
      <c r="AM321" s="269"/>
      <c r="AN321" s="269"/>
      <c r="AO321" s="269"/>
      <c r="AP321" s="269"/>
      <c r="AQ321" s="269"/>
      <c r="AR321" s="269"/>
      <c r="AS321" s="269"/>
      <c r="AT321" s="269"/>
      <c r="AU321" s="269"/>
      <c r="AV321" s="269"/>
      <c r="AW321" s="269"/>
      <c r="AX321" s="269"/>
      <c r="AY321" s="269"/>
      <c r="AZ321" s="269"/>
      <c r="BA321" s="269"/>
      <c r="BB321" s="270"/>
      <c r="BC321" s="271"/>
      <c r="BD321" s="271"/>
      <c r="BE321" s="272"/>
      <c r="BF321" s="272"/>
      <c r="BG321" s="272"/>
      <c r="BH321" s="273"/>
      <c r="BI321" s="272"/>
      <c r="BJ321" s="274"/>
      <c r="BK321" s="272"/>
      <c r="BL321" s="272"/>
      <c r="BM321" s="301"/>
      <c r="BN321" s="272"/>
      <c r="BO321" s="275"/>
      <c r="BP321" s="275"/>
      <c r="BQ321" s="275"/>
      <c r="BR321" s="275"/>
      <c r="BS321" s="275"/>
      <c r="BT321" s="275"/>
      <c r="BU321" s="275"/>
      <c r="BV321" s="275"/>
      <c r="BW321" s="275"/>
      <c r="BX321" s="275"/>
      <c r="BY321" s="275"/>
      <c r="BZ321" s="275"/>
      <c r="CA321" s="272"/>
      <c r="CB321" s="275"/>
      <c r="CC321" s="275"/>
      <c r="CD321" s="275"/>
      <c r="CE321" s="275"/>
      <c r="CF321" s="275"/>
      <c r="CG321" s="275"/>
      <c r="CH321" s="275"/>
      <c r="CI321" s="275"/>
      <c r="CJ321" s="275"/>
      <c r="CK321" s="275"/>
      <c r="CL321" s="275"/>
      <c r="CM321" s="275"/>
      <c r="CN321" s="272"/>
      <c r="CO321" s="275"/>
      <c r="CP321" s="275"/>
      <c r="CQ321" s="275"/>
      <c r="CR321" s="275"/>
      <c r="CS321" s="275"/>
      <c r="CT321" s="275"/>
      <c r="CU321" s="275"/>
      <c r="CV321" s="275"/>
      <c r="CW321" s="275"/>
      <c r="CX321" s="275"/>
      <c r="CY321" s="275"/>
      <c r="CZ321" s="275"/>
      <c r="DA321" s="272"/>
      <c r="DB321" s="275"/>
      <c r="DC321" s="275"/>
      <c r="DD321" s="275"/>
      <c r="DE321" s="275"/>
      <c r="DF321" s="275"/>
      <c r="DG321" s="275"/>
      <c r="DH321" s="275"/>
      <c r="DI321" s="275"/>
      <c r="DJ321" s="275"/>
      <c r="DK321" s="275"/>
      <c r="DL321" s="275"/>
      <c r="DM321" s="275"/>
      <c r="DN321" s="272"/>
      <c r="DO321" s="275"/>
      <c r="DP321" s="277"/>
      <c r="DQ321" s="277"/>
      <c r="DR321" s="278"/>
      <c r="DS321" s="277"/>
      <c r="DT321" s="278"/>
      <c r="DU321" s="277"/>
      <c r="DV321" s="278"/>
      <c r="DW321" s="275"/>
      <c r="DX321" s="275"/>
      <c r="DY321" s="275"/>
      <c r="DZ321" s="275"/>
      <c r="EA321" s="275"/>
      <c r="EB321" s="275"/>
      <c r="EC321" s="275"/>
      <c r="ED321" s="275"/>
      <c r="EE321" s="275"/>
      <c r="EF321" s="275"/>
      <c r="EH321" s="275"/>
      <c r="EI321" s="275"/>
      <c r="EJ321" s="275"/>
      <c r="EK321" s="275"/>
      <c r="EL321" s="275"/>
      <c r="EM321" s="275"/>
      <c r="EN321" s="275"/>
      <c r="EO321" s="275"/>
      <c r="EP321" s="275"/>
      <c r="EQ321" s="275"/>
      <c r="ER321" s="275"/>
      <c r="ES321" s="275"/>
      <c r="ET321" s="275"/>
    </row>
    <row r="322" spans="1:150" hidden="1" outlineLevel="1">
      <c r="A322" s="250" t="s">
        <v>122</v>
      </c>
      <c r="B322" s="251"/>
      <c r="C322" s="251"/>
      <c r="D322" s="251"/>
      <c r="E322" s="251"/>
      <c r="F322" s="251"/>
      <c r="G322" s="251"/>
      <c r="H322" s="251"/>
      <c r="I322" s="251"/>
      <c r="J322" s="251"/>
      <c r="K322" s="251"/>
      <c r="L322" s="251"/>
      <c r="M322" s="251"/>
      <c r="N322" s="251"/>
      <c r="O322" s="251"/>
      <c r="P322" s="251"/>
      <c r="Q322" s="251"/>
      <c r="R322" s="251"/>
      <c r="S322" s="251"/>
      <c r="T322" s="251"/>
      <c r="U322" s="251"/>
      <c r="V322" s="251"/>
      <c r="W322" s="251"/>
      <c r="X322" s="251"/>
      <c r="Y322" s="251"/>
      <c r="Z322" s="251"/>
      <c r="AA322" s="251"/>
      <c r="AB322" s="251"/>
      <c r="AC322" s="251"/>
      <c r="AD322" s="251"/>
      <c r="AE322" s="251"/>
      <c r="AF322" s="251"/>
      <c r="AG322" s="251"/>
      <c r="AH322" s="251"/>
      <c r="AI322" s="251"/>
      <c r="AJ322" s="251"/>
      <c r="AK322" s="251"/>
      <c r="AL322" s="251"/>
      <c r="AM322" s="251"/>
      <c r="AN322" s="251"/>
      <c r="AO322" s="251"/>
      <c r="AP322" s="251"/>
      <c r="AQ322" s="251"/>
      <c r="AR322" s="251"/>
      <c r="AS322" s="251"/>
      <c r="AT322" s="251"/>
      <c r="AU322" s="251"/>
      <c r="AV322" s="251"/>
      <c r="AW322" s="251"/>
      <c r="AX322" s="251"/>
      <c r="AY322" s="251"/>
      <c r="AZ322" s="251"/>
      <c r="BA322" s="251"/>
      <c r="BB322" s="252"/>
      <c r="BC322" s="253"/>
      <c r="BD322" s="254"/>
      <c r="BE322" s="261"/>
      <c r="BF322" s="261">
        <v>50</v>
      </c>
      <c r="BG322" s="261">
        <v>50</v>
      </c>
      <c r="BH322" s="262">
        <v>18</v>
      </c>
      <c r="BI322" s="263">
        <v>18</v>
      </c>
      <c r="BJ322" s="264">
        <v>18</v>
      </c>
      <c r="BK322" s="263"/>
      <c r="BL322" s="263"/>
      <c r="BM322" s="266"/>
      <c r="BN322" s="263"/>
      <c r="CA322" s="263"/>
      <c r="CN322" s="263"/>
      <c r="DA322" s="263"/>
      <c r="DN322" s="263"/>
      <c r="DP322" s="166"/>
      <c r="DQ322" s="166"/>
      <c r="DR322" s="28"/>
      <c r="DS322" s="166"/>
      <c r="DT322" s="28"/>
      <c r="DU322" s="166"/>
      <c r="DV322" s="28"/>
    </row>
    <row r="323" spans="1:150" hidden="1" outlineLevel="1">
      <c r="A323" s="250" t="s">
        <v>168</v>
      </c>
      <c r="B323" s="251"/>
      <c r="C323" s="251"/>
      <c r="D323" s="251"/>
      <c r="E323" s="251"/>
      <c r="F323" s="251"/>
      <c r="G323" s="251"/>
      <c r="H323" s="251"/>
      <c r="I323" s="251"/>
      <c r="J323" s="251"/>
      <c r="K323" s="251"/>
      <c r="L323" s="251"/>
      <c r="M323" s="251"/>
      <c r="N323" s="251"/>
      <c r="O323" s="251"/>
      <c r="P323" s="251"/>
      <c r="Q323" s="251"/>
      <c r="R323" s="251"/>
      <c r="S323" s="251"/>
      <c r="T323" s="251"/>
      <c r="U323" s="251"/>
      <c r="V323" s="251"/>
      <c r="W323" s="251"/>
      <c r="X323" s="251"/>
      <c r="Y323" s="251"/>
      <c r="Z323" s="251"/>
      <c r="AA323" s="251"/>
      <c r="AB323" s="251"/>
      <c r="AC323" s="251"/>
      <c r="AD323" s="251"/>
      <c r="AE323" s="251"/>
      <c r="AF323" s="251"/>
      <c r="AG323" s="251"/>
      <c r="AH323" s="251"/>
      <c r="AI323" s="251"/>
      <c r="AJ323" s="251"/>
      <c r="AK323" s="251"/>
      <c r="AL323" s="251"/>
      <c r="AM323" s="251"/>
      <c r="AN323" s="251"/>
      <c r="AO323" s="251"/>
      <c r="AP323" s="251"/>
      <c r="AQ323" s="251"/>
      <c r="AR323" s="251"/>
      <c r="AS323" s="251"/>
      <c r="AT323" s="251"/>
      <c r="AU323" s="251"/>
      <c r="AV323" s="251"/>
      <c r="AW323" s="251"/>
      <c r="AX323" s="251"/>
      <c r="AY323" s="251">
        <v>60</v>
      </c>
      <c r="AZ323" s="251"/>
      <c r="BA323" s="251"/>
      <c r="BB323" s="252"/>
      <c r="BC323" s="253">
        <v>32</v>
      </c>
      <c r="BD323" s="254">
        <v>36</v>
      </c>
      <c r="BE323" s="261"/>
      <c r="BF323" s="261"/>
      <c r="BG323" s="261"/>
      <c r="BH323" s="262"/>
      <c r="BI323" s="263"/>
      <c r="BJ323" s="264"/>
      <c r="BK323" s="263"/>
      <c r="BL323" s="263"/>
      <c r="BM323" s="266"/>
      <c r="BN323" s="263"/>
      <c r="CA323" s="263"/>
      <c r="CN323" s="263"/>
      <c r="DA323" s="263"/>
      <c r="DN323" s="263"/>
      <c r="DP323" s="166"/>
      <c r="DQ323" s="166"/>
      <c r="DR323" s="28"/>
      <c r="DS323" s="166"/>
      <c r="DT323" s="28"/>
      <c r="DU323" s="166"/>
      <c r="DV323" s="28"/>
    </row>
    <row r="324" spans="1:150" ht="13.5" collapsed="1">
      <c r="A324" s="279" t="s">
        <v>169</v>
      </c>
      <c r="B324" s="251">
        <f>+SUM(B315:B323)</f>
        <v>0</v>
      </c>
      <c r="C324" s="251">
        <f t="shared" ref="C324" si="594">+SUM(C315:C323)</f>
        <v>0</v>
      </c>
      <c r="D324" s="251">
        <f t="shared" ref="D324:M324" si="595">+SUM(D315:D323)</f>
        <v>0</v>
      </c>
      <c r="E324" s="251">
        <f t="shared" si="595"/>
        <v>0</v>
      </c>
      <c r="F324" s="251">
        <f t="shared" si="595"/>
        <v>0</v>
      </c>
      <c r="G324" s="251">
        <f t="shared" si="595"/>
        <v>0</v>
      </c>
      <c r="H324" s="251">
        <f t="shared" si="595"/>
        <v>0</v>
      </c>
      <c r="I324" s="251">
        <f t="shared" si="595"/>
        <v>0</v>
      </c>
      <c r="J324" s="251">
        <f t="shared" si="595"/>
        <v>0</v>
      </c>
      <c r="K324" s="251">
        <f t="shared" si="595"/>
        <v>0</v>
      </c>
      <c r="L324" s="251">
        <f t="shared" si="595"/>
        <v>0</v>
      </c>
      <c r="M324" s="251">
        <f t="shared" si="595"/>
        <v>0</v>
      </c>
      <c r="N324" s="251"/>
      <c r="O324" s="251">
        <f t="shared" ref="O324:Z324" si="596">+SUM(O315:O323)</f>
        <v>0</v>
      </c>
      <c r="P324" s="251">
        <f t="shared" si="596"/>
        <v>0</v>
      </c>
      <c r="Q324" s="251">
        <f t="shared" si="596"/>
        <v>0</v>
      </c>
      <c r="R324" s="251">
        <f t="shared" si="596"/>
        <v>0</v>
      </c>
      <c r="S324" s="251">
        <f t="shared" si="596"/>
        <v>0</v>
      </c>
      <c r="T324" s="251">
        <f t="shared" si="596"/>
        <v>0</v>
      </c>
      <c r="U324" s="251">
        <f t="shared" si="596"/>
        <v>0</v>
      </c>
      <c r="V324" s="251">
        <f t="shared" si="596"/>
        <v>0</v>
      </c>
      <c r="W324" s="251">
        <f t="shared" si="596"/>
        <v>0</v>
      </c>
      <c r="X324" s="251">
        <f t="shared" si="596"/>
        <v>0</v>
      </c>
      <c r="Y324" s="251">
        <f t="shared" si="596"/>
        <v>0</v>
      </c>
      <c r="Z324" s="251">
        <f t="shared" si="596"/>
        <v>0</v>
      </c>
      <c r="AA324" s="251"/>
      <c r="AB324" s="251">
        <f t="shared" ref="AB324:AM324" si="597">+SUM(AB315:AB323)</f>
        <v>0</v>
      </c>
      <c r="AC324" s="251">
        <f t="shared" si="597"/>
        <v>0</v>
      </c>
      <c r="AD324" s="251">
        <f t="shared" si="597"/>
        <v>0</v>
      </c>
      <c r="AE324" s="251">
        <f t="shared" si="597"/>
        <v>0</v>
      </c>
      <c r="AF324" s="251">
        <f t="shared" si="597"/>
        <v>0</v>
      </c>
      <c r="AG324" s="251">
        <f t="shared" si="597"/>
        <v>0</v>
      </c>
      <c r="AH324" s="251">
        <f t="shared" si="597"/>
        <v>0</v>
      </c>
      <c r="AI324" s="251">
        <f t="shared" si="597"/>
        <v>0</v>
      </c>
      <c r="AJ324" s="251">
        <f t="shared" si="597"/>
        <v>0</v>
      </c>
      <c r="AK324" s="251">
        <f t="shared" si="597"/>
        <v>0</v>
      </c>
      <c r="AL324" s="251">
        <f t="shared" si="597"/>
        <v>0</v>
      </c>
      <c r="AM324" s="251">
        <f t="shared" si="597"/>
        <v>0</v>
      </c>
      <c r="AN324" s="251"/>
      <c r="AO324" s="251">
        <f t="shared" ref="AO324:AW324" si="598">+SUM(AO315:AO323)</f>
        <v>6</v>
      </c>
      <c r="AP324" s="251">
        <f t="shared" si="598"/>
        <v>1</v>
      </c>
      <c r="AQ324" s="251">
        <f t="shared" si="598"/>
        <v>35</v>
      </c>
      <c r="AR324" s="251">
        <f t="shared" si="598"/>
        <v>0</v>
      </c>
      <c r="AS324" s="251">
        <f t="shared" si="598"/>
        <v>59</v>
      </c>
      <c r="AT324" s="251">
        <f t="shared" si="598"/>
        <v>26</v>
      </c>
      <c r="AU324" s="251">
        <f t="shared" si="598"/>
        <v>0</v>
      </c>
      <c r="AV324" s="251">
        <f t="shared" si="598"/>
        <v>0</v>
      </c>
      <c r="AW324" s="251">
        <f t="shared" si="598"/>
        <v>14</v>
      </c>
      <c r="AX324" s="251">
        <f>+SUM(AX315:AX323)</f>
        <v>77</v>
      </c>
      <c r="AY324" s="251">
        <f>+SUM(AY315:AY323)</f>
        <v>132</v>
      </c>
      <c r="AZ324" s="251">
        <f>+SUM(AZ315:AZ323)</f>
        <v>24</v>
      </c>
      <c r="BA324" s="251"/>
      <c r="BB324" s="252"/>
      <c r="BC324" s="313">
        <v>69</v>
      </c>
      <c r="BD324" s="254">
        <f t="shared" ref="BD324:BM324" si="599">+SUM(BD315:BD323)</f>
        <v>72</v>
      </c>
      <c r="BE324" s="261">
        <f t="shared" si="599"/>
        <v>36</v>
      </c>
      <c r="BF324" s="261">
        <f t="shared" si="599"/>
        <v>86</v>
      </c>
      <c r="BG324" s="261">
        <f t="shared" si="599"/>
        <v>86</v>
      </c>
      <c r="BH324" s="316">
        <f t="shared" si="599"/>
        <v>62</v>
      </c>
      <c r="BI324" s="317">
        <f t="shared" si="599"/>
        <v>62</v>
      </c>
      <c r="BJ324" s="318">
        <f t="shared" si="599"/>
        <v>62</v>
      </c>
      <c r="BK324" s="317">
        <f t="shared" si="599"/>
        <v>36</v>
      </c>
      <c r="BL324" s="317">
        <f t="shared" si="599"/>
        <v>36</v>
      </c>
      <c r="BM324" s="335">
        <f t="shared" si="599"/>
        <v>36</v>
      </c>
      <c r="BN324" s="263"/>
      <c r="CA324" s="263"/>
      <c r="CN324" s="263"/>
      <c r="DA324" s="263"/>
      <c r="DN324" s="263"/>
      <c r="DP324" s="166"/>
      <c r="DQ324" s="166"/>
      <c r="DR324" s="28"/>
      <c r="DS324" s="166"/>
      <c r="DT324" s="28"/>
      <c r="DU324" s="166"/>
      <c r="DV324" s="28"/>
      <c r="DW324" s="141">
        <f>SUM(BB324:BM324)</f>
        <v>643</v>
      </c>
      <c r="DX324" s="207">
        <f t="shared" ref="DX324" si="600">IFERROR(DW324/DU324*100,0)</f>
        <v>0</v>
      </c>
    </row>
    <row r="325" spans="1:150">
      <c r="A325" s="239" t="s">
        <v>176</v>
      </c>
      <c r="B325" s="319">
        <v>101</v>
      </c>
      <c r="C325" s="319">
        <v>110</v>
      </c>
      <c r="D325" s="319">
        <v>0</v>
      </c>
      <c r="E325" s="319">
        <v>92</v>
      </c>
      <c r="F325" s="319">
        <v>26</v>
      </c>
      <c r="G325" s="319">
        <v>50</v>
      </c>
      <c r="H325" s="319">
        <v>119</v>
      </c>
      <c r="I325" s="319">
        <v>104</v>
      </c>
      <c r="J325" s="319">
        <v>173</v>
      </c>
      <c r="K325" s="319">
        <v>139</v>
      </c>
      <c r="L325" s="319">
        <v>81</v>
      </c>
      <c r="M325" s="319">
        <v>228</v>
      </c>
      <c r="N325" s="319"/>
      <c r="O325" s="227">
        <v>73</v>
      </c>
      <c r="P325" s="227">
        <v>39</v>
      </c>
      <c r="Q325" s="227">
        <v>57</v>
      </c>
      <c r="R325" s="227">
        <v>43</v>
      </c>
      <c r="S325" s="227">
        <v>73</v>
      </c>
      <c r="T325" s="227">
        <v>43</v>
      </c>
      <c r="U325" s="227">
        <v>51</v>
      </c>
      <c r="V325" s="227">
        <v>62</v>
      </c>
      <c r="W325" s="227">
        <v>142</v>
      </c>
      <c r="X325" s="227">
        <v>31</v>
      </c>
      <c r="Y325" s="227">
        <v>38</v>
      </c>
      <c r="Z325" s="227">
        <v>104</v>
      </c>
      <c r="AA325" s="230"/>
      <c r="AB325" s="230">
        <v>0</v>
      </c>
      <c r="AC325" s="230">
        <v>128</v>
      </c>
      <c r="AD325" s="230">
        <v>0</v>
      </c>
      <c r="AE325" s="230">
        <v>83</v>
      </c>
      <c r="AF325" s="230">
        <v>15</v>
      </c>
      <c r="AG325" s="230">
        <v>1</v>
      </c>
      <c r="AH325" s="230">
        <v>147</v>
      </c>
      <c r="AI325" s="230">
        <v>4</v>
      </c>
      <c r="AJ325" s="230">
        <v>2</v>
      </c>
      <c r="AK325" s="230">
        <v>1</v>
      </c>
      <c r="AL325" s="230">
        <v>0</v>
      </c>
      <c r="AM325" s="230">
        <v>0</v>
      </c>
      <c r="AN325" s="230"/>
      <c r="AO325" s="230">
        <v>0</v>
      </c>
      <c r="AP325" s="230">
        <v>0</v>
      </c>
      <c r="AQ325" s="230">
        <v>14</v>
      </c>
      <c r="AR325" s="230">
        <v>0</v>
      </c>
      <c r="AS325" s="230">
        <v>0</v>
      </c>
      <c r="AT325" s="230">
        <v>0</v>
      </c>
      <c r="AU325" s="230">
        <v>6</v>
      </c>
      <c r="AV325" s="230">
        <v>9</v>
      </c>
      <c r="AW325" s="230">
        <v>0</v>
      </c>
      <c r="AX325" s="241">
        <f>AX335+(AW335-AW325)</f>
        <v>0</v>
      </c>
      <c r="AY325" s="241">
        <v>13</v>
      </c>
      <c r="AZ325" s="241">
        <v>122</v>
      </c>
      <c r="BA325" s="241"/>
      <c r="BB325" s="327"/>
      <c r="BC325" s="336">
        <f t="shared" ref="BC325:BM325" si="601">+BC335</f>
        <v>0</v>
      </c>
      <c r="BD325" s="328">
        <f t="shared" si="601"/>
        <v>0</v>
      </c>
      <c r="BE325" s="329">
        <f t="shared" si="601"/>
        <v>0</v>
      </c>
      <c r="BF325" s="329">
        <f t="shared" si="601"/>
        <v>50</v>
      </c>
      <c r="BG325" s="245">
        <f>+SUM(BG326:BG333)</f>
        <v>38</v>
      </c>
      <c r="BH325" s="330">
        <v>32</v>
      </c>
      <c r="BI325" s="331">
        <v>35</v>
      </c>
      <c r="BJ325" s="332">
        <v>43</v>
      </c>
      <c r="BK325" s="331">
        <f t="shared" si="601"/>
        <v>0</v>
      </c>
      <c r="BL325" s="331">
        <f t="shared" si="601"/>
        <v>0</v>
      </c>
      <c r="BM325" s="333">
        <f t="shared" si="601"/>
        <v>0</v>
      </c>
      <c r="BN325" s="331"/>
      <c r="CA325" s="331"/>
      <c r="CN325" s="331"/>
      <c r="DA325" s="331"/>
      <c r="DN325" s="331"/>
      <c r="DP325" s="166">
        <f>SUM(B325:M325)</f>
        <v>1223</v>
      </c>
      <c r="DQ325" s="166">
        <f>SUM(O325:Z325)</f>
        <v>756</v>
      </c>
      <c r="DR325" s="28">
        <f t="shared" si="559"/>
        <v>61.815208503679472</v>
      </c>
      <c r="DS325" s="166">
        <f>SUM(AB325:AM325)</f>
        <v>381</v>
      </c>
      <c r="DT325" s="28">
        <f t="shared" si="560"/>
        <v>50.396825396825392</v>
      </c>
      <c r="DU325" s="166">
        <f>SUM(AO325:AZ325)</f>
        <v>164</v>
      </c>
      <c r="DV325" s="28">
        <f t="shared" si="561"/>
        <v>43.044619422572175</v>
      </c>
    </row>
    <row r="326" spans="1:150" hidden="1" outlineLevel="1">
      <c r="A326" s="250" t="s">
        <v>161</v>
      </c>
      <c r="B326" s="251"/>
      <c r="C326" s="251"/>
      <c r="D326" s="251"/>
      <c r="E326" s="251"/>
      <c r="F326" s="251"/>
      <c r="G326" s="251"/>
      <c r="H326" s="251"/>
      <c r="I326" s="251"/>
      <c r="J326" s="251"/>
      <c r="K326" s="251"/>
      <c r="L326" s="251"/>
      <c r="M326" s="251"/>
      <c r="N326" s="251"/>
      <c r="O326" s="251"/>
      <c r="P326" s="251"/>
      <c r="Q326" s="251"/>
      <c r="R326" s="251"/>
      <c r="S326" s="251"/>
      <c r="T326" s="251"/>
      <c r="U326" s="251"/>
      <c r="V326" s="251"/>
      <c r="W326" s="251"/>
      <c r="X326" s="251"/>
      <c r="Y326" s="251"/>
      <c r="Z326" s="251"/>
      <c r="AA326" s="251"/>
      <c r="AB326" s="251"/>
      <c r="AC326" s="251"/>
      <c r="AD326" s="251"/>
      <c r="AE326" s="251"/>
      <c r="AF326" s="251"/>
      <c r="AG326" s="251"/>
      <c r="AH326" s="251"/>
      <c r="AI326" s="251"/>
      <c r="AJ326" s="251"/>
      <c r="AK326" s="251"/>
      <c r="AL326" s="251"/>
      <c r="AM326" s="251"/>
      <c r="AN326" s="251"/>
      <c r="AO326" s="251"/>
      <c r="AP326" s="251"/>
      <c r="AQ326" s="251"/>
      <c r="AR326" s="251"/>
      <c r="AS326" s="251"/>
      <c r="AT326" s="251"/>
      <c r="AU326" s="251"/>
      <c r="AV326" s="251"/>
      <c r="AW326" s="251"/>
      <c r="AX326" s="251"/>
      <c r="AY326" s="251"/>
      <c r="AZ326" s="251"/>
      <c r="BA326" s="251"/>
      <c r="BB326" s="252"/>
      <c r="BC326" s="253"/>
      <c r="BD326" s="254"/>
      <c r="BE326" s="261"/>
      <c r="BF326" s="261"/>
      <c r="BG326" s="261"/>
      <c r="BH326" s="262"/>
      <c r="BI326" s="263"/>
      <c r="BJ326" s="264"/>
      <c r="BK326" s="263"/>
      <c r="BL326" s="263"/>
      <c r="BM326" s="266"/>
      <c r="BN326" s="263"/>
      <c r="CA326" s="263"/>
      <c r="CN326" s="263"/>
      <c r="DA326" s="263"/>
      <c r="DN326" s="263"/>
      <c r="DP326" s="166"/>
      <c r="DQ326" s="166"/>
      <c r="DR326" s="28"/>
      <c r="DS326" s="166"/>
      <c r="DT326" s="28"/>
      <c r="DU326" s="166"/>
      <c r="DV326" s="28"/>
    </row>
    <row r="327" spans="1:150" hidden="1" outlineLevel="1">
      <c r="A327" s="250" t="s">
        <v>162</v>
      </c>
      <c r="B327" s="251"/>
      <c r="C327" s="251"/>
      <c r="D327" s="251"/>
      <c r="E327" s="251"/>
      <c r="F327" s="251"/>
      <c r="G327" s="251"/>
      <c r="H327" s="251"/>
      <c r="I327" s="251"/>
      <c r="J327" s="251"/>
      <c r="K327" s="251"/>
      <c r="L327" s="251"/>
      <c r="M327" s="251"/>
      <c r="N327" s="251"/>
      <c r="O327" s="251"/>
      <c r="P327" s="251"/>
      <c r="Q327" s="251"/>
      <c r="R327" s="251"/>
      <c r="S327" s="251"/>
      <c r="T327" s="251"/>
      <c r="U327" s="251"/>
      <c r="V327" s="251"/>
      <c r="W327" s="251"/>
      <c r="X327" s="251"/>
      <c r="Y327" s="251"/>
      <c r="Z327" s="251"/>
      <c r="AA327" s="251"/>
      <c r="AB327" s="251"/>
      <c r="AC327" s="251"/>
      <c r="AD327" s="251"/>
      <c r="AE327" s="251"/>
      <c r="AF327" s="251"/>
      <c r="AG327" s="251"/>
      <c r="AH327" s="251"/>
      <c r="AI327" s="251"/>
      <c r="AJ327" s="251"/>
      <c r="AK327" s="251"/>
      <c r="AL327" s="251"/>
      <c r="AM327" s="251"/>
      <c r="AN327" s="251"/>
      <c r="AO327" s="251"/>
      <c r="AP327" s="251"/>
      <c r="AQ327" s="251"/>
      <c r="AR327" s="251"/>
      <c r="AS327" s="251"/>
      <c r="AT327" s="251"/>
      <c r="AU327" s="251"/>
      <c r="AV327" s="251"/>
      <c r="AW327" s="251"/>
      <c r="AX327" s="251"/>
      <c r="AY327" s="251"/>
      <c r="AZ327" s="251"/>
      <c r="BA327" s="251"/>
      <c r="BB327" s="252"/>
      <c r="BC327" s="253"/>
      <c r="BD327" s="254"/>
      <c r="BE327" s="261"/>
      <c r="BF327" s="261"/>
      <c r="BG327" s="261"/>
      <c r="BH327" s="262"/>
      <c r="BI327" s="263"/>
      <c r="BJ327" s="264"/>
      <c r="BK327" s="263"/>
      <c r="BL327" s="263"/>
      <c r="BM327" s="266"/>
      <c r="BN327" s="263"/>
      <c r="CA327" s="263"/>
      <c r="CN327" s="263"/>
      <c r="DA327" s="263"/>
      <c r="DN327" s="263"/>
      <c r="DP327" s="166"/>
      <c r="DQ327" s="166"/>
      <c r="DR327" s="28"/>
      <c r="DS327" s="166"/>
      <c r="DT327" s="28"/>
      <c r="DU327" s="166"/>
      <c r="DV327" s="28"/>
    </row>
    <row r="328" spans="1:150" hidden="1" outlineLevel="1">
      <c r="A328" s="250" t="s">
        <v>163</v>
      </c>
      <c r="B328" s="251"/>
      <c r="C328" s="251"/>
      <c r="D328" s="251"/>
      <c r="E328" s="251"/>
      <c r="F328" s="251"/>
      <c r="G328" s="251"/>
      <c r="H328" s="251"/>
      <c r="I328" s="251"/>
      <c r="J328" s="251"/>
      <c r="K328" s="251"/>
      <c r="L328" s="251"/>
      <c r="M328" s="251"/>
      <c r="N328" s="251"/>
      <c r="O328" s="251"/>
      <c r="P328" s="251"/>
      <c r="Q328" s="251"/>
      <c r="R328" s="251"/>
      <c r="S328" s="251"/>
      <c r="T328" s="251"/>
      <c r="U328" s="251"/>
      <c r="V328" s="251"/>
      <c r="W328" s="251"/>
      <c r="X328" s="251"/>
      <c r="Y328" s="251"/>
      <c r="Z328" s="251"/>
      <c r="AA328" s="251"/>
      <c r="AB328" s="251"/>
      <c r="AC328" s="251"/>
      <c r="AD328" s="251"/>
      <c r="AE328" s="251"/>
      <c r="AF328" s="251"/>
      <c r="AG328" s="251"/>
      <c r="AH328" s="251"/>
      <c r="AI328" s="251"/>
      <c r="AJ328" s="251"/>
      <c r="AK328" s="251"/>
      <c r="AL328" s="251"/>
      <c r="AM328" s="251"/>
      <c r="AN328" s="251"/>
      <c r="AO328" s="251"/>
      <c r="AP328" s="251"/>
      <c r="AQ328" s="251"/>
      <c r="AR328" s="251"/>
      <c r="AS328" s="251"/>
      <c r="AT328" s="251"/>
      <c r="AU328" s="251"/>
      <c r="AV328" s="251"/>
      <c r="AW328" s="251"/>
      <c r="AX328" s="251"/>
      <c r="AY328" s="251"/>
      <c r="AZ328" s="251">
        <v>4</v>
      </c>
      <c r="BA328" s="251"/>
      <c r="BB328" s="252"/>
      <c r="BC328" s="253"/>
      <c r="BD328" s="254"/>
      <c r="BE328" s="261"/>
      <c r="BF328" s="261">
        <v>50</v>
      </c>
      <c r="BG328" s="261">
        <v>38</v>
      </c>
      <c r="BH328" s="262">
        <v>32</v>
      </c>
      <c r="BI328" s="263">
        <v>35</v>
      </c>
      <c r="BJ328" s="264">
        <v>43</v>
      </c>
      <c r="BK328" s="263"/>
      <c r="BL328" s="263"/>
      <c r="BM328" s="266"/>
      <c r="BN328" s="263"/>
      <c r="CA328" s="263"/>
      <c r="CN328" s="263"/>
      <c r="DA328" s="263"/>
      <c r="DN328" s="263"/>
      <c r="DP328" s="166"/>
      <c r="DQ328" s="166"/>
      <c r="DR328" s="28"/>
      <c r="DS328" s="166"/>
      <c r="DT328" s="28"/>
      <c r="DU328" s="166"/>
      <c r="DV328" s="28"/>
    </row>
    <row r="329" spans="1:150" hidden="1" outlineLevel="1">
      <c r="A329" s="250" t="s">
        <v>164</v>
      </c>
      <c r="B329" s="251"/>
      <c r="C329" s="251"/>
      <c r="D329" s="251"/>
      <c r="E329" s="251"/>
      <c r="F329" s="251"/>
      <c r="G329" s="251"/>
      <c r="H329" s="251"/>
      <c r="I329" s="251"/>
      <c r="J329" s="251"/>
      <c r="K329" s="251"/>
      <c r="L329" s="251"/>
      <c r="M329" s="251"/>
      <c r="N329" s="251"/>
      <c r="O329" s="251"/>
      <c r="P329" s="251"/>
      <c r="Q329" s="251"/>
      <c r="R329" s="251"/>
      <c r="S329" s="251"/>
      <c r="T329" s="251"/>
      <c r="U329" s="251"/>
      <c r="V329" s="251"/>
      <c r="W329" s="251"/>
      <c r="X329" s="251"/>
      <c r="Y329" s="251"/>
      <c r="Z329" s="251"/>
      <c r="AA329" s="251"/>
      <c r="AB329" s="251"/>
      <c r="AC329" s="251"/>
      <c r="AD329" s="251"/>
      <c r="AE329" s="251"/>
      <c r="AF329" s="251"/>
      <c r="AG329" s="251"/>
      <c r="AH329" s="251"/>
      <c r="AI329" s="251"/>
      <c r="AJ329" s="251"/>
      <c r="AK329" s="251"/>
      <c r="AL329" s="251"/>
      <c r="AM329" s="251"/>
      <c r="AN329" s="251"/>
      <c r="AO329" s="251"/>
      <c r="AP329" s="251"/>
      <c r="AQ329" s="251"/>
      <c r="AR329" s="251"/>
      <c r="AS329" s="251"/>
      <c r="AT329" s="251"/>
      <c r="AU329" s="251"/>
      <c r="AV329" s="251"/>
      <c r="AW329" s="251"/>
      <c r="AX329" s="251"/>
      <c r="AY329" s="251"/>
      <c r="AZ329" s="251"/>
      <c r="BA329" s="251"/>
      <c r="BB329" s="252"/>
      <c r="BC329" s="253"/>
      <c r="BD329" s="254"/>
      <c r="BE329" s="261"/>
      <c r="BF329" s="261"/>
      <c r="BG329" s="261"/>
      <c r="BH329" s="262"/>
      <c r="BI329" s="263"/>
      <c r="BJ329" s="264"/>
      <c r="BK329" s="263"/>
      <c r="BL329" s="263"/>
      <c r="BM329" s="266"/>
      <c r="BN329" s="263"/>
      <c r="CA329" s="263"/>
      <c r="CN329" s="263"/>
      <c r="DA329" s="263"/>
      <c r="DN329" s="263"/>
      <c r="DP329" s="166"/>
      <c r="DQ329" s="166"/>
      <c r="DR329" s="28"/>
      <c r="DS329" s="166"/>
      <c r="DT329" s="28"/>
      <c r="DU329" s="166"/>
      <c r="DV329" s="28"/>
    </row>
    <row r="330" spans="1:150" hidden="1" outlineLevel="1">
      <c r="A330" s="250" t="s">
        <v>165</v>
      </c>
      <c r="B330" s="251"/>
      <c r="C330" s="251"/>
      <c r="D330" s="251"/>
      <c r="E330" s="251"/>
      <c r="F330" s="251"/>
      <c r="G330" s="251"/>
      <c r="H330" s="251"/>
      <c r="I330" s="251"/>
      <c r="J330" s="251"/>
      <c r="K330" s="251"/>
      <c r="L330" s="251"/>
      <c r="M330" s="251"/>
      <c r="N330" s="251"/>
      <c r="O330" s="251"/>
      <c r="P330" s="251"/>
      <c r="Q330" s="251"/>
      <c r="R330" s="251"/>
      <c r="S330" s="251"/>
      <c r="T330" s="251"/>
      <c r="U330" s="251"/>
      <c r="V330" s="251"/>
      <c r="W330" s="251"/>
      <c r="X330" s="251"/>
      <c r="Y330" s="251"/>
      <c r="Z330" s="251"/>
      <c r="AA330" s="251"/>
      <c r="AB330" s="251"/>
      <c r="AC330" s="251"/>
      <c r="AD330" s="251"/>
      <c r="AE330" s="251"/>
      <c r="AF330" s="251"/>
      <c r="AG330" s="251"/>
      <c r="AH330" s="251"/>
      <c r="AI330" s="251"/>
      <c r="AJ330" s="251"/>
      <c r="AK330" s="251"/>
      <c r="AL330" s="251"/>
      <c r="AM330" s="251"/>
      <c r="AN330" s="251"/>
      <c r="AO330" s="251"/>
      <c r="AP330" s="251"/>
      <c r="AQ330" s="251"/>
      <c r="AR330" s="251"/>
      <c r="AS330" s="251"/>
      <c r="AT330" s="251"/>
      <c r="AU330" s="251"/>
      <c r="AV330" s="251"/>
      <c r="AW330" s="251"/>
      <c r="AX330" s="251"/>
      <c r="AY330" s="251"/>
      <c r="AZ330" s="251">
        <v>42</v>
      </c>
      <c r="BA330" s="251"/>
      <c r="BB330" s="252"/>
      <c r="BC330" s="253"/>
      <c r="BD330" s="254"/>
      <c r="BE330" s="261"/>
      <c r="BF330" s="261"/>
      <c r="BG330" s="261"/>
      <c r="BH330" s="262"/>
      <c r="BI330" s="263"/>
      <c r="BJ330" s="264"/>
      <c r="BK330" s="263"/>
      <c r="BL330" s="263"/>
      <c r="BM330" s="266"/>
      <c r="BN330" s="263"/>
      <c r="CA330" s="263"/>
      <c r="CN330" s="263"/>
      <c r="DA330" s="263"/>
      <c r="DN330" s="263"/>
      <c r="DP330" s="166"/>
      <c r="DQ330" s="166"/>
      <c r="DR330" s="28"/>
      <c r="DS330" s="166"/>
      <c r="DT330" s="28"/>
      <c r="DU330" s="166"/>
      <c r="DV330" s="28"/>
    </row>
    <row r="331" spans="1:150" hidden="1" outlineLevel="1">
      <c r="A331" s="250" t="s">
        <v>123</v>
      </c>
      <c r="B331" s="251"/>
      <c r="C331" s="251"/>
      <c r="D331" s="251"/>
      <c r="E331" s="251"/>
      <c r="F331" s="251"/>
      <c r="G331" s="251"/>
      <c r="H331" s="251"/>
      <c r="I331" s="251"/>
      <c r="J331" s="251"/>
      <c r="K331" s="251"/>
      <c r="L331" s="251"/>
      <c r="M331" s="251"/>
      <c r="N331" s="251"/>
      <c r="O331" s="251"/>
      <c r="P331" s="251"/>
      <c r="Q331" s="251"/>
      <c r="R331" s="251"/>
      <c r="S331" s="251"/>
      <c r="T331" s="251"/>
      <c r="U331" s="251"/>
      <c r="V331" s="251"/>
      <c r="W331" s="251"/>
      <c r="X331" s="251"/>
      <c r="Y331" s="251"/>
      <c r="Z331" s="251"/>
      <c r="AA331" s="251"/>
      <c r="AB331" s="251"/>
      <c r="AC331" s="251"/>
      <c r="AD331" s="251"/>
      <c r="AE331" s="251"/>
      <c r="AF331" s="251"/>
      <c r="AG331" s="251"/>
      <c r="AH331" s="251"/>
      <c r="AI331" s="251"/>
      <c r="AJ331" s="251"/>
      <c r="AK331" s="251"/>
      <c r="AL331" s="251"/>
      <c r="AM331" s="251"/>
      <c r="AN331" s="251"/>
      <c r="AO331" s="251"/>
      <c r="AP331" s="251"/>
      <c r="AQ331" s="251"/>
      <c r="AR331" s="251"/>
      <c r="AS331" s="251"/>
      <c r="AT331" s="251"/>
      <c r="AU331" s="251"/>
      <c r="AV331" s="251"/>
      <c r="AW331" s="251"/>
      <c r="AX331" s="251"/>
      <c r="AY331" s="251"/>
      <c r="AZ331" s="251"/>
      <c r="BA331" s="251"/>
      <c r="BB331" s="252"/>
      <c r="BC331" s="253"/>
      <c r="BD331" s="254"/>
      <c r="BE331" s="261"/>
      <c r="BF331" s="261"/>
      <c r="BG331" s="261"/>
      <c r="BH331" s="262"/>
      <c r="BI331" s="263"/>
      <c r="BJ331" s="264"/>
      <c r="BK331" s="263"/>
      <c r="BL331" s="263"/>
      <c r="BM331" s="266"/>
      <c r="BN331" s="263"/>
      <c r="CA331" s="263"/>
      <c r="CN331" s="263"/>
      <c r="DA331" s="263"/>
      <c r="DN331" s="263"/>
      <c r="DP331" s="166"/>
      <c r="DQ331" s="166"/>
      <c r="DR331" s="28"/>
      <c r="DS331" s="166"/>
      <c r="DT331" s="28"/>
      <c r="DU331" s="166"/>
      <c r="DV331" s="28"/>
    </row>
    <row r="332" spans="1:150" s="275" customFormat="1" hidden="1" outlineLevel="1">
      <c r="A332" s="268" t="s">
        <v>167</v>
      </c>
      <c r="B332" s="269"/>
      <c r="C332" s="269"/>
      <c r="D332" s="269"/>
      <c r="E332" s="269"/>
      <c r="F332" s="269"/>
      <c r="G332" s="269"/>
      <c r="H332" s="269"/>
      <c r="I332" s="269"/>
      <c r="J332" s="269"/>
      <c r="K332" s="269"/>
      <c r="L332" s="269"/>
      <c r="M332" s="269"/>
      <c r="N332" s="269"/>
      <c r="O332" s="269"/>
      <c r="P332" s="269"/>
      <c r="Q332" s="269"/>
      <c r="R332" s="269"/>
      <c r="S332" s="269"/>
      <c r="T332" s="269"/>
      <c r="U332" s="269"/>
      <c r="V332" s="269"/>
      <c r="W332" s="269"/>
      <c r="X332" s="269"/>
      <c r="Y332" s="269"/>
      <c r="Z332" s="269"/>
      <c r="AA332" s="269"/>
      <c r="AB332" s="269"/>
      <c r="AC332" s="269"/>
      <c r="AD332" s="269"/>
      <c r="AE332" s="269"/>
      <c r="AF332" s="269"/>
      <c r="AG332" s="269"/>
      <c r="AH332" s="269"/>
      <c r="AI332" s="269"/>
      <c r="AJ332" s="269"/>
      <c r="AK332" s="269"/>
      <c r="AL332" s="269"/>
      <c r="AM332" s="269"/>
      <c r="AN332" s="269"/>
      <c r="AO332" s="269"/>
      <c r="AP332" s="269"/>
      <c r="AQ332" s="269"/>
      <c r="AR332" s="269"/>
      <c r="AS332" s="269"/>
      <c r="AT332" s="269"/>
      <c r="AU332" s="269"/>
      <c r="AV332" s="269"/>
      <c r="AW332" s="269"/>
      <c r="AX332" s="269"/>
      <c r="AY332" s="269"/>
      <c r="AZ332" s="269"/>
      <c r="BA332" s="269"/>
      <c r="BB332" s="270"/>
      <c r="BC332" s="271"/>
      <c r="BD332" s="271"/>
      <c r="BE332" s="272"/>
      <c r="BF332" s="272"/>
      <c r="BG332" s="272"/>
      <c r="BH332" s="273"/>
      <c r="BI332" s="272"/>
      <c r="BJ332" s="274"/>
      <c r="BK332" s="272"/>
      <c r="BL332" s="272"/>
      <c r="BM332" s="301"/>
      <c r="BN332" s="272"/>
      <c r="CA332" s="272"/>
      <c r="CN332" s="272"/>
      <c r="DA332" s="272"/>
      <c r="DN332" s="272"/>
      <c r="DP332" s="277"/>
      <c r="DQ332" s="277"/>
      <c r="DR332" s="278"/>
      <c r="DS332" s="277"/>
      <c r="DT332" s="278"/>
      <c r="DU332" s="277"/>
      <c r="DV332" s="278"/>
    </row>
    <row r="333" spans="1:150" hidden="1" outlineLevel="1">
      <c r="A333" s="250" t="s">
        <v>122</v>
      </c>
      <c r="B333" s="251"/>
      <c r="C333" s="251"/>
      <c r="D333" s="251"/>
      <c r="E333" s="251"/>
      <c r="F333" s="251"/>
      <c r="G333" s="251"/>
      <c r="H333" s="251"/>
      <c r="I333" s="251"/>
      <c r="J333" s="251"/>
      <c r="K333" s="251"/>
      <c r="L333" s="251"/>
      <c r="M333" s="251"/>
      <c r="N333" s="251"/>
      <c r="O333" s="251"/>
      <c r="P333" s="251"/>
      <c r="Q333" s="251"/>
      <c r="R333" s="251"/>
      <c r="S333" s="251"/>
      <c r="T333" s="251"/>
      <c r="U333" s="251"/>
      <c r="V333" s="251"/>
      <c r="W333" s="251"/>
      <c r="X333" s="251"/>
      <c r="Y333" s="251"/>
      <c r="Z333" s="251"/>
      <c r="AA333" s="251"/>
      <c r="AB333" s="251"/>
      <c r="AC333" s="251"/>
      <c r="AD333" s="251"/>
      <c r="AE333" s="251"/>
      <c r="AF333" s="251"/>
      <c r="AG333" s="251"/>
      <c r="AH333" s="251"/>
      <c r="AI333" s="251"/>
      <c r="AJ333" s="251"/>
      <c r="AK333" s="251"/>
      <c r="AL333" s="251"/>
      <c r="AM333" s="251"/>
      <c r="AN333" s="251"/>
      <c r="AO333" s="251"/>
      <c r="AP333" s="251"/>
      <c r="AQ333" s="251">
        <v>14</v>
      </c>
      <c r="AR333" s="251"/>
      <c r="AS333" s="251"/>
      <c r="AT333" s="251"/>
      <c r="AU333" s="251">
        <v>6</v>
      </c>
      <c r="AV333" s="251">
        <v>9</v>
      </c>
      <c r="AW333" s="251"/>
      <c r="AX333" s="251"/>
      <c r="AY333" s="251"/>
      <c r="AZ333" s="251">
        <v>5</v>
      </c>
      <c r="BA333" s="251"/>
      <c r="BB333" s="252"/>
      <c r="BC333" s="253"/>
      <c r="BD333" s="254"/>
      <c r="BE333" s="261"/>
      <c r="BF333" s="261"/>
      <c r="BG333" s="261"/>
      <c r="BH333" s="262"/>
      <c r="BI333" s="263"/>
      <c r="BJ333" s="264"/>
      <c r="BK333" s="263"/>
      <c r="BL333" s="263"/>
      <c r="BM333" s="266"/>
      <c r="BN333" s="263"/>
      <c r="CA333" s="263"/>
      <c r="CN333" s="263"/>
      <c r="DA333" s="263"/>
      <c r="DN333" s="263"/>
      <c r="DP333" s="166"/>
      <c r="DQ333" s="166"/>
      <c r="DR333" s="28"/>
      <c r="DS333" s="166"/>
      <c r="DT333" s="28"/>
      <c r="DU333" s="166"/>
      <c r="DV333" s="28"/>
    </row>
    <row r="334" spans="1:150" hidden="1" outlineLevel="1">
      <c r="A334" s="250" t="s">
        <v>168</v>
      </c>
      <c r="B334" s="251"/>
      <c r="C334" s="251"/>
      <c r="D334" s="251"/>
      <c r="E334" s="251"/>
      <c r="F334" s="251"/>
      <c r="G334" s="251"/>
      <c r="H334" s="251"/>
      <c r="I334" s="251"/>
      <c r="J334" s="251"/>
      <c r="K334" s="251"/>
      <c r="L334" s="251"/>
      <c r="M334" s="251"/>
      <c r="N334" s="251"/>
      <c r="O334" s="251"/>
      <c r="P334" s="251"/>
      <c r="Q334" s="251"/>
      <c r="R334" s="251"/>
      <c r="S334" s="251"/>
      <c r="T334" s="251"/>
      <c r="U334" s="251"/>
      <c r="V334" s="251"/>
      <c r="W334" s="251"/>
      <c r="X334" s="251"/>
      <c r="Y334" s="251"/>
      <c r="Z334" s="251"/>
      <c r="AA334" s="251"/>
      <c r="AB334" s="251"/>
      <c r="AC334" s="251"/>
      <c r="AD334" s="251"/>
      <c r="AE334" s="251"/>
      <c r="AF334" s="251"/>
      <c r="AG334" s="251"/>
      <c r="AH334" s="251"/>
      <c r="AI334" s="251"/>
      <c r="AJ334" s="251"/>
      <c r="AK334" s="251"/>
      <c r="AL334" s="251"/>
      <c r="AM334" s="251"/>
      <c r="AN334" s="251"/>
      <c r="AO334" s="251"/>
      <c r="AP334" s="251"/>
      <c r="AQ334" s="251"/>
      <c r="AR334" s="251"/>
      <c r="AS334" s="251"/>
      <c r="AT334" s="251"/>
      <c r="AU334" s="251"/>
      <c r="AV334" s="251"/>
      <c r="AW334" s="251"/>
      <c r="AX334" s="251"/>
      <c r="AY334" s="251"/>
      <c r="AZ334" s="251"/>
      <c r="BA334" s="251"/>
      <c r="BB334" s="252"/>
      <c r="BC334" s="253"/>
      <c r="BD334" s="254"/>
      <c r="BE334" s="261"/>
      <c r="BF334" s="261"/>
      <c r="BG334" s="261"/>
      <c r="BH334" s="262"/>
      <c r="BI334" s="263"/>
      <c r="BJ334" s="264"/>
      <c r="BK334" s="263"/>
      <c r="BL334" s="263"/>
      <c r="BM334" s="266"/>
      <c r="BN334" s="263"/>
      <c r="CA334" s="263"/>
      <c r="CN334" s="263"/>
      <c r="DA334" s="263"/>
      <c r="DN334" s="263"/>
      <c r="DP334" s="166"/>
      <c r="DQ334" s="166"/>
      <c r="DR334" s="28"/>
      <c r="DS334" s="166"/>
      <c r="DT334" s="28"/>
      <c r="DU334" s="166"/>
      <c r="DV334" s="28"/>
    </row>
    <row r="335" spans="1:150" ht="13.5" collapsed="1">
      <c r="A335" s="279" t="s">
        <v>169</v>
      </c>
      <c r="B335" s="251">
        <f>+SUM(B326:B334)</f>
        <v>0</v>
      </c>
      <c r="C335" s="251">
        <f t="shared" ref="C335:M335" si="602">+SUM(C326:C334)</f>
        <v>0</v>
      </c>
      <c r="D335" s="251">
        <f t="shared" si="602"/>
        <v>0</v>
      </c>
      <c r="E335" s="251">
        <f t="shared" si="602"/>
        <v>0</v>
      </c>
      <c r="F335" s="251">
        <f t="shared" si="602"/>
        <v>0</v>
      </c>
      <c r="G335" s="251">
        <f t="shared" si="602"/>
        <v>0</v>
      </c>
      <c r="H335" s="251">
        <f t="shared" si="602"/>
        <v>0</v>
      </c>
      <c r="I335" s="251">
        <f t="shared" si="602"/>
        <v>0</v>
      </c>
      <c r="J335" s="251">
        <f t="shared" si="602"/>
        <v>0</v>
      </c>
      <c r="K335" s="251">
        <f t="shared" si="602"/>
        <v>0</v>
      </c>
      <c r="L335" s="251">
        <f t="shared" si="602"/>
        <v>0</v>
      </c>
      <c r="M335" s="251">
        <f t="shared" si="602"/>
        <v>0</v>
      </c>
      <c r="N335" s="251"/>
      <c r="O335" s="251">
        <f t="shared" ref="O335:Z335" si="603">+SUM(O326:O334)</f>
        <v>0</v>
      </c>
      <c r="P335" s="251">
        <f t="shared" si="603"/>
        <v>0</v>
      </c>
      <c r="Q335" s="251">
        <f t="shared" si="603"/>
        <v>0</v>
      </c>
      <c r="R335" s="251">
        <f t="shared" si="603"/>
        <v>0</v>
      </c>
      <c r="S335" s="251">
        <f t="shared" si="603"/>
        <v>0</v>
      </c>
      <c r="T335" s="251">
        <f t="shared" si="603"/>
        <v>0</v>
      </c>
      <c r="U335" s="251">
        <f t="shared" si="603"/>
        <v>0</v>
      </c>
      <c r="V335" s="251">
        <f t="shared" si="603"/>
        <v>0</v>
      </c>
      <c r="W335" s="251">
        <f t="shared" si="603"/>
        <v>0</v>
      </c>
      <c r="X335" s="251">
        <f t="shared" si="603"/>
        <v>0</v>
      </c>
      <c r="Y335" s="251">
        <f t="shared" si="603"/>
        <v>0</v>
      </c>
      <c r="Z335" s="251">
        <f t="shared" si="603"/>
        <v>0</v>
      </c>
      <c r="AA335" s="251"/>
      <c r="AB335" s="251">
        <f t="shared" ref="AB335:AM335" si="604">+SUM(AB326:AB334)</f>
        <v>0</v>
      </c>
      <c r="AC335" s="251">
        <f t="shared" si="604"/>
        <v>0</v>
      </c>
      <c r="AD335" s="251">
        <f t="shared" si="604"/>
        <v>0</v>
      </c>
      <c r="AE335" s="251">
        <f t="shared" si="604"/>
        <v>0</v>
      </c>
      <c r="AF335" s="251">
        <f t="shared" si="604"/>
        <v>0</v>
      </c>
      <c r="AG335" s="251">
        <f t="shared" si="604"/>
        <v>0</v>
      </c>
      <c r="AH335" s="251">
        <f t="shared" si="604"/>
        <v>0</v>
      </c>
      <c r="AI335" s="251">
        <f t="shared" si="604"/>
        <v>0</v>
      </c>
      <c r="AJ335" s="251">
        <f t="shared" si="604"/>
        <v>0</v>
      </c>
      <c r="AK335" s="251">
        <f t="shared" si="604"/>
        <v>0</v>
      </c>
      <c r="AL335" s="251">
        <f t="shared" si="604"/>
        <v>0</v>
      </c>
      <c r="AM335" s="251">
        <f t="shared" si="604"/>
        <v>0</v>
      </c>
      <c r="AN335" s="251"/>
      <c r="AO335" s="251">
        <f t="shared" ref="AO335:BM335" si="605">+SUM(AO326:AO334)</f>
        <v>0</v>
      </c>
      <c r="AP335" s="251">
        <f t="shared" si="605"/>
        <v>0</v>
      </c>
      <c r="AQ335" s="251">
        <f t="shared" si="605"/>
        <v>14</v>
      </c>
      <c r="AR335" s="251">
        <f t="shared" si="605"/>
        <v>0</v>
      </c>
      <c r="AS335" s="251">
        <f t="shared" si="605"/>
        <v>0</v>
      </c>
      <c r="AT335" s="251">
        <f t="shared" si="605"/>
        <v>0</v>
      </c>
      <c r="AU335" s="251">
        <f t="shared" si="605"/>
        <v>6</v>
      </c>
      <c r="AV335" s="251">
        <f t="shared" si="605"/>
        <v>9</v>
      </c>
      <c r="AW335" s="251">
        <f t="shared" si="605"/>
        <v>0</v>
      </c>
      <c r="AX335" s="251">
        <f t="shared" si="605"/>
        <v>0</v>
      </c>
      <c r="AY335" s="251">
        <f t="shared" si="605"/>
        <v>0</v>
      </c>
      <c r="AZ335" s="251">
        <f t="shared" si="605"/>
        <v>51</v>
      </c>
      <c r="BA335" s="251"/>
      <c r="BB335" s="252"/>
      <c r="BC335" s="253">
        <f t="shared" si="605"/>
        <v>0</v>
      </c>
      <c r="BD335" s="254">
        <f t="shared" si="605"/>
        <v>0</v>
      </c>
      <c r="BE335" s="261">
        <f t="shared" si="605"/>
        <v>0</v>
      </c>
      <c r="BF335" s="261">
        <f t="shared" si="605"/>
        <v>50</v>
      </c>
      <c r="BG335" s="261">
        <f t="shared" si="605"/>
        <v>38</v>
      </c>
      <c r="BH335" s="316">
        <f t="shared" si="605"/>
        <v>32</v>
      </c>
      <c r="BI335" s="317">
        <f t="shared" si="605"/>
        <v>35</v>
      </c>
      <c r="BJ335" s="318">
        <f t="shared" si="605"/>
        <v>43</v>
      </c>
      <c r="BK335" s="317">
        <f t="shared" si="605"/>
        <v>0</v>
      </c>
      <c r="BL335" s="317">
        <f t="shared" si="605"/>
        <v>0</v>
      </c>
      <c r="BM335" s="335">
        <f t="shared" si="605"/>
        <v>0</v>
      </c>
      <c r="BN335" s="263"/>
      <c r="CA335" s="263"/>
      <c r="CN335" s="263"/>
      <c r="DA335" s="263"/>
      <c r="DN335" s="263"/>
      <c r="DP335" s="166"/>
      <c r="DQ335" s="166"/>
      <c r="DR335" s="28"/>
      <c r="DS335" s="166"/>
      <c r="DT335" s="28"/>
      <c r="DU335" s="166"/>
      <c r="DV335" s="28"/>
    </row>
    <row r="336" spans="1:150">
      <c r="A336" s="239" t="s">
        <v>177</v>
      </c>
      <c r="B336" s="319">
        <v>94</v>
      </c>
      <c r="C336" s="319">
        <v>162</v>
      </c>
      <c r="D336" s="319">
        <v>0</v>
      </c>
      <c r="E336" s="319">
        <v>31</v>
      </c>
      <c r="F336" s="319">
        <v>342</v>
      </c>
      <c r="G336" s="319">
        <v>46</v>
      </c>
      <c r="H336" s="319">
        <v>0</v>
      </c>
      <c r="I336" s="319">
        <v>0</v>
      </c>
      <c r="J336" s="319">
        <v>618</v>
      </c>
      <c r="K336" s="319">
        <v>168</v>
      </c>
      <c r="L336" s="319">
        <v>2</v>
      </c>
      <c r="M336" s="319">
        <v>0</v>
      </c>
      <c r="N336" s="319"/>
      <c r="O336" s="227">
        <v>187</v>
      </c>
      <c r="P336" s="227">
        <v>133</v>
      </c>
      <c r="Q336" s="227">
        <v>768</v>
      </c>
      <c r="R336" s="227">
        <v>312</v>
      </c>
      <c r="S336" s="227">
        <v>312</v>
      </c>
      <c r="T336" s="227">
        <v>120</v>
      </c>
      <c r="U336" s="227">
        <v>100</v>
      </c>
      <c r="V336" s="227">
        <v>0</v>
      </c>
      <c r="W336" s="227">
        <v>133</v>
      </c>
      <c r="X336" s="227">
        <v>0</v>
      </c>
      <c r="Y336" s="227">
        <v>8</v>
      </c>
      <c r="Z336" s="227">
        <v>0</v>
      </c>
      <c r="AA336" s="230"/>
      <c r="AB336" s="230">
        <v>0</v>
      </c>
      <c r="AC336" s="230">
        <v>0</v>
      </c>
      <c r="AD336" s="230">
        <v>0</v>
      </c>
      <c r="AE336" s="230">
        <v>0</v>
      </c>
      <c r="AF336" s="230">
        <v>0</v>
      </c>
      <c r="AG336" s="230">
        <v>10</v>
      </c>
      <c r="AH336" s="230">
        <v>254</v>
      </c>
      <c r="AI336" s="230">
        <v>1</v>
      </c>
      <c r="AJ336" s="230">
        <v>42</v>
      </c>
      <c r="AK336" s="230">
        <v>50</v>
      </c>
      <c r="AL336" s="230">
        <v>0</v>
      </c>
      <c r="AM336" s="230">
        <v>-6</v>
      </c>
      <c r="AN336" s="230"/>
      <c r="AO336" s="230">
        <v>379</v>
      </c>
      <c r="AP336" s="230">
        <v>287</v>
      </c>
      <c r="AQ336" s="230">
        <v>0</v>
      </c>
      <c r="AR336" s="230">
        <v>0</v>
      </c>
      <c r="AS336" s="230">
        <v>154</v>
      </c>
      <c r="AT336" s="230">
        <v>0</v>
      </c>
      <c r="AU336" s="230">
        <v>0</v>
      </c>
      <c r="AV336" s="230">
        <v>0</v>
      </c>
      <c r="AW336" s="230">
        <v>0</v>
      </c>
      <c r="AX336" s="230">
        <v>0</v>
      </c>
      <c r="AY336" s="230">
        <v>2</v>
      </c>
      <c r="AZ336" s="227">
        <v>144</v>
      </c>
      <c r="BA336" s="227"/>
      <c r="BB336" s="327"/>
      <c r="BC336" s="336">
        <f t="shared" ref="BC336:BM336" si="606">+BC346</f>
        <v>0</v>
      </c>
      <c r="BD336" s="328">
        <f t="shared" si="606"/>
        <v>0</v>
      </c>
      <c r="BE336" s="329">
        <f t="shared" si="606"/>
        <v>0</v>
      </c>
      <c r="BF336" s="329">
        <f t="shared" si="606"/>
        <v>0</v>
      </c>
      <c r="BG336" s="245">
        <f>+SUM(BG337:BG344)</f>
        <v>0</v>
      </c>
      <c r="BH336" s="330">
        <v>121</v>
      </c>
      <c r="BI336" s="331">
        <v>41</v>
      </c>
      <c r="BJ336" s="332">
        <v>54</v>
      </c>
      <c r="BK336" s="331">
        <f t="shared" si="606"/>
        <v>0</v>
      </c>
      <c r="BL336" s="331">
        <f t="shared" si="606"/>
        <v>0</v>
      </c>
      <c r="BM336" s="333">
        <f t="shared" si="606"/>
        <v>0</v>
      </c>
      <c r="BN336" s="331"/>
      <c r="CA336" s="331"/>
      <c r="CN336" s="331"/>
      <c r="DA336" s="331"/>
      <c r="DN336" s="331"/>
      <c r="DP336" s="166">
        <f>SUM(B336:M336)</f>
        <v>1463</v>
      </c>
      <c r="DQ336" s="166">
        <f>SUM(O336:Z336)</f>
        <v>2073</v>
      </c>
      <c r="DR336" s="28">
        <f t="shared" si="559"/>
        <v>141.69514695830486</v>
      </c>
      <c r="DS336" s="166">
        <f>SUM(AB336:AM336)</f>
        <v>351</v>
      </c>
      <c r="DT336" s="28">
        <f t="shared" si="560"/>
        <v>16.931982633863964</v>
      </c>
      <c r="DU336" s="166">
        <f>SUM(AO336:AZ336)</f>
        <v>966</v>
      </c>
      <c r="DV336" s="28">
        <f t="shared" si="561"/>
        <v>275.21367521367523</v>
      </c>
      <c r="DW336" s="141">
        <f>SUM(BB336:BM336)</f>
        <v>216</v>
      </c>
      <c r="DX336" s="207">
        <f t="shared" ref="DX336" si="607">IFERROR(DW336/DU336*100,0)</f>
        <v>22.36024844720497</v>
      </c>
    </row>
    <row r="337" spans="1:128" hidden="1" outlineLevel="1">
      <c r="A337" s="250" t="s">
        <v>161</v>
      </c>
      <c r="B337" s="251"/>
      <c r="C337" s="251"/>
      <c r="D337" s="251"/>
      <c r="E337" s="251"/>
      <c r="F337" s="251"/>
      <c r="G337" s="251"/>
      <c r="H337" s="251"/>
      <c r="I337" s="251"/>
      <c r="J337" s="251"/>
      <c r="K337" s="251"/>
      <c r="L337" s="251"/>
      <c r="M337" s="251"/>
      <c r="N337" s="251"/>
      <c r="O337" s="251"/>
      <c r="P337" s="251"/>
      <c r="Q337" s="251"/>
      <c r="R337" s="251"/>
      <c r="S337" s="251"/>
      <c r="T337" s="251"/>
      <c r="U337" s="251"/>
      <c r="V337" s="251"/>
      <c r="W337" s="251"/>
      <c r="X337" s="251"/>
      <c r="Y337" s="251"/>
      <c r="Z337" s="251"/>
      <c r="AA337" s="251"/>
      <c r="AB337" s="251"/>
      <c r="AC337" s="251"/>
      <c r="AD337" s="251"/>
      <c r="AE337" s="251"/>
      <c r="AF337" s="251"/>
      <c r="AG337" s="251"/>
      <c r="AH337" s="251"/>
      <c r="AI337" s="251"/>
      <c r="AJ337" s="251"/>
      <c r="AK337" s="251"/>
      <c r="AL337" s="251"/>
      <c r="AM337" s="251"/>
      <c r="AN337" s="251"/>
      <c r="AO337" s="251"/>
      <c r="AP337" s="251"/>
      <c r="AQ337" s="251"/>
      <c r="AR337" s="251"/>
      <c r="AS337" s="251"/>
      <c r="AT337" s="251"/>
      <c r="AU337" s="251"/>
      <c r="AV337" s="251"/>
      <c r="AW337" s="251"/>
      <c r="AX337" s="251"/>
      <c r="AY337" s="251"/>
      <c r="AZ337" s="251"/>
      <c r="BA337" s="251"/>
      <c r="BB337" s="252"/>
      <c r="BC337" s="253"/>
      <c r="BD337" s="254"/>
      <c r="BE337" s="261"/>
      <c r="BF337" s="261"/>
      <c r="BG337" s="261"/>
      <c r="BH337" s="262"/>
      <c r="BI337" s="263"/>
      <c r="BJ337" s="264"/>
      <c r="BK337" s="263"/>
      <c r="BL337" s="263"/>
      <c r="BM337" s="266"/>
      <c r="BN337" s="263"/>
      <c r="CA337" s="263"/>
      <c r="CN337" s="263"/>
      <c r="DA337" s="263"/>
      <c r="DN337" s="263"/>
      <c r="DP337" s="166"/>
      <c r="DQ337" s="166"/>
      <c r="DR337" s="28"/>
      <c r="DS337" s="166"/>
      <c r="DT337" s="28"/>
      <c r="DU337" s="166"/>
      <c r="DV337" s="28"/>
    </row>
    <row r="338" spans="1:128" hidden="1" outlineLevel="1">
      <c r="A338" s="250" t="s">
        <v>162</v>
      </c>
      <c r="B338" s="251"/>
      <c r="C338" s="251"/>
      <c r="D338" s="251"/>
      <c r="E338" s="251"/>
      <c r="F338" s="251"/>
      <c r="G338" s="251"/>
      <c r="H338" s="251"/>
      <c r="I338" s="251"/>
      <c r="J338" s="251"/>
      <c r="K338" s="251"/>
      <c r="L338" s="251"/>
      <c r="M338" s="251"/>
      <c r="N338" s="251"/>
      <c r="O338" s="251"/>
      <c r="P338" s="251"/>
      <c r="Q338" s="251"/>
      <c r="R338" s="251"/>
      <c r="S338" s="251"/>
      <c r="T338" s="251"/>
      <c r="U338" s="251"/>
      <c r="V338" s="251"/>
      <c r="W338" s="251"/>
      <c r="X338" s="251"/>
      <c r="Y338" s="251"/>
      <c r="Z338" s="251"/>
      <c r="AA338" s="251"/>
      <c r="AB338" s="251"/>
      <c r="AC338" s="251"/>
      <c r="AD338" s="251"/>
      <c r="AE338" s="251"/>
      <c r="AF338" s="251"/>
      <c r="AG338" s="251"/>
      <c r="AH338" s="251"/>
      <c r="AI338" s="251"/>
      <c r="AJ338" s="251"/>
      <c r="AK338" s="251"/>
      <c r="AL338" s="251"/>
      <c r="AM338" s="251"/>
      <c r="AN338" s="251"/>
      <c r="AO338" s="251"/>
      <c r="AP338" s="251"/>
      <c r="AQ338" s="251"/>
      <c r="AR338" s="251"/>
      <c r="AS338" s="251"/>
      <c r="AT338" s="251"/>
      <c r="AU338" s="251"/>
      <c r="AV338" s="251"/>
      <c r="AW338" s="251"/>
      <c r="AX338" s="251"/>
      <c r="AY338" s="251"/>
      <c r="AZ338" s="251"/>
      <c r="BA338" s="251"/>
      <c r="BB338" s="252"/>
      <c r="BC338" s="253"/>
      <c r="BD338" s="254"/>
      <c r="BE338" s="261"/>
      <c r="BF338" s="261"/>
      <c r="BG338" s="261"/>
      <c r="BH338" s="262"/>
      <c r="BI338" s="263"/>
      <c r="BJ338" s="264"/>
      <c r="BK338" s="263"/>
      <c r="BL338" s="263"/>
      <c r="BM338" s="266"/>
      <c r="BN338" s="263"/>
      <c r="CA338" s="263"/>
      <c r="CN338" s="263"/>
      <c r="DA338" s="263"/>
      <c r="DN338" s="263"/>
      <c r="DP338" s="166"/>
      <c r="DQ338" s="166"/>
      <c r="DR338" s="28"/>
      <c r="DS338" s="166"/>
      <c r="DT338" s="28"/>
      <c r="DU338" s="166"/>
      <c r="DV338" s="28"/>
    </row>
    <row r="339" spans="1:128" hidden="1" outlineLevel="1">
      <c r="A339" s="250" t="s">
        <v>163</v>
      </c>
      <c r="B339" s="251"/>
      <c r="C339" s="251"/>
      <c r="D339" s="251"/>
      <c r="E339" s="251"/>
      <c r="F339" s="251"/>
      <c r="G339" s="251"/>
      <c r="H339" s="251"/>
      <c r="I339" s="251"/>
      <c r="J339" s="251"/>
      <c r="K339" s="251"/>
      <c r="L339" s="251"/>
      <c r="M339" s="251"/>
      <c r="N339" s="251"/>
      <c r="O339" s="251"/>
      <c r="P339" s="251"/>
      <c r="Q339" s="251"/>
      <c r="R339" s="251"/>
      <c r="S339" s="251"/>
      <c r="T339" s="251"/>
      <c r="U339" s="251"/>
      <c r="V339" s="251"/>
      <c r="W339" s="251"/>
      <c r="X339" s="251"/>
      <c r="Y339" s="251"/>
      <c r="Z339" s="251"/>
      <c r="AA339" s="251"/>
      <c r="AB339" s="251"/>
      <c r="AC339" s="251"/>
      <c r="AD339" s="251"/>
      <c r="AE339" s="251"/>
      <c r="AF339" s="251"/>
      <c r="AG339" s="251"/>
      <c r="AH339" s="251"/>
      <c r="AI339" s="251"/>
      <c r="AJ339" s="251"/>
      <c r="AK339" s="251"/>
      <c r="AL339" s="251"/>
      <c r="AM339" s="251"/>
      <c r="AN339" s="251"/>
      <c r="AO339" s="251"/>
      <c r="AP339" s="251">
        <v>128</v>
      </c>
      <c r="AQ339" s="251"/>
      <c r="AR339" s="251"/>
      <c r="AS339" s="251">
        <v>72</v>
      </c>
      <c r="AT339" s="251"/>
      <c r="AU339" s="251"/>
      <c r="AV339" s="251"/>
      <c r="AW339" s="251"/>
      <c r="AX339" s="251"/>
      <c r="AY339" s="251"/>
      <c r="AZ339" s="251"/>
      <c r="BA339" s="251"/>
      <c r="BB339" s="252"/>
      <c r="BC339" s="253"/>
      <c r="BD339" s="254"/>
      <c r="BE339" s="261"/>
      <c r="BF339" s="261"/>
      <c r="BG339" s="261"/>
      <c r="BH339" s="262">
        <v>36</v>
      </c>
      <c r="BI339" s="263">
        <v>41</v>
      </c>
      <c r="BJ339" s="264">
        <v>54</v>
      </c>
      <c r="BK339" s="263"/>
      <c r="BL339" s="263"/>
      <c r="BM339" s="266"/>
      <c r="BN339" s="263"/>
      <c r="CA339" s="263"/>
      <c r="CN339" s="263"/>
      <c r="DA339" s="263"/>
      <c r="DN339" s="263"/>
      <c r="DP339" s="166"/>
      <c r="DQ339" s="166"/>
      <c r="DR339" s="28"/>
      <c r="DS339" s="166"/>
      <c r="DT339" s="28"/>
      <c r="DU339" s="166"/>
      <c r="DV339" s="28"/>
    </row>
    <row r="340" spans="1:128" hidden="1" outlineLevel="1">
      <c r="A340" s="250" t="s">
        <v>164</v>
      </c>
      <c r="B340" s="251"/>
      <c r="C340" s="251"/>
      <c r="D340" s="251"/>
      <c r="E340" s="251"/>
      <c r="F340" s="251"/>
      <c r="G340" s="251"/>
      <c r="H340" s="251"/>
      <c r="I340" s="251"/>
      <c r="J340" s="251"/>
      <c r="K340" s="251"/>
      <c r="L340" s="251"/>
      <c r="M340" s="251"/>
      <c r="N340" s="251"/>
      <c r="O340" s="251"/>
      <c r="P340" s="251"/>
      <c r="Q340" s="251"/>
      <c r="R340" s="251"/>
      <c r="S340" s="251"/>
      <c r="T340" s="251"/>
      <c r="U340" s="251"/>
      <c r="V340" s="251"/>
      <c r="W340" s="251"/>
      <c r="X340" s="251"/>
      <c r="Y340" s="251"/>
      <c r="Z340" s="251"/>
      <c r="AA340" s="251"/>
      <c r="AB340" s="251"/>
      <c r="AC340" s="251"/>
      <c r="AD340" s="251"/>
      <c r="AE340" s="251"/>
      <c r="AF340" s="251"/>
      <c r="AG340" s="251"/>
      <c r="AH340" s="251"/>
      <c r="AI340" s="251"/>
      <c r="AJ340" s="251"/>
      <c r="AK340" s="251"/>
      <c r="AL340" s="251"/>
      <c r="AM340" s="251"/>
      <c r="AN340" s="251"/>
      <c r="AO340" s="251"/>
      <c r="AP340" s="251"/>
      <c r="AQ340" s="251"/>
      <c r="AR340" s="251"/>
      <c r="AS340" s="251"/>
      <c r="AT340" s="251"/>
      <c r="AU340" s="251"/>
      <c r="AV340" s="251"/>
      <c r="AW340" s="251"/>
      <c r="AX340" s="251"/>
      <c r="AY340" s="251"/>
      <c r="AZ340" s="251"/>
      <c r="BA340" s="251"/>
      <c r="BB340" s="252"/>
      <c r="BC340" s="253"/>
      <c r="BD340" s="254"/>
      <c r="BE340" s="261"/>
      <c r="BF340" s="261"/>
      <c r="BG340" s="261"/>
      <c r="BH340" s="262"/>
      <c r="BI340" s="263"/>
      <c r="BJ340" s="264"/>
      <c r="BK340" s="263"/>
      <c r="BL340" s="263"/>
      <c r="BM340" s="266"/>
      <c r="BN340" s="263"/>
      <c r="CA340" s="263"/>
      <c r="CN340" s="263"/>
      <c r="DA340" s="263"/>
      <c r="DN340" s="263"/>
      <c r="DP340" s="166"/>
      <c r="DQ340" s="166"/>
      <c r="DR340" s="28"/>
      <c r="DS340" s="166"/>
      <c r="DT340" s="28"/>
      <c r="DU340" s="166"/>
      <c r="DV340" s="28"/>
    </row>
    <row r="341" spans="1:128" hidden="1" outlineLevel="1">
      <c r="A341" s="250" t="s">
        <v>165</v>
      </c>
      <c r="B341" s="251"/>
      <c r="C341" s="251"/>
      <c r="D341" s="251"/>
      <c r="E341" s="251"/>
      <c r="F341" s="251"/>
      <c r="G341" s="251"/>
      <c r="H341" s="251"/>
      <c r="I341" s="251"/>
      <c r="J341" s="251"/>
      <c r="K341" s="251"/>
      <c r="L341" s="251"/>
      <c r="M341" s="251"/>
      <c r="N341" s="251"/>
      <c r="O341" s="251"/>
      <c r="P341" s="251"/>
      <c r="Q341" s="251"/>
      <c r="R341" s="251"/>
      <c r="S341" s="251"/>
      <c r="T341" s="251"/>
      <c r="U341" s="251"/>
      <c r="V341" s="251"/>
      <c r="W341" s="251"/>
      <c r="X341" s="251"/>
      <c r="Y341" s="251"/>
      <c r="Z341" s="251"/>
      <c r="AA341" s="251"/>
      <c r="AB341" s="251"/>
      <c r="AC341" s="251"/>
      <c r="AD341" s="251"/>
      <c r="AE341" s="251"/>
      <c r="AF341" s="251"/>
      <c r="AG341" s="251"/>
      <c r="AH341" s="251"/>
      <c r="AI341" s="251"/>
      <c r="AJ341" s="251"/>
      <c r="AK341" s="251"/>
      <c r="AL341" s="251"/>
      <c r="AM341" s="251"/>
      <c r="AN341" s="251"/>
      <c r="AO341" s="251">
        <v>441</v>
      </c>
      <c r="AP341" s="251">
        <v>92</v>
      </c>
      <c r="AQ341" s="251"/>
      <c r="AR341" s="251"/>
      <c r="AS341" s="251">
        <v>82</v>
      </c>
      <c r="AT341" s="251"/>
      <c r="AU341" s="251"/>
      <c r="AV341" s="251"/>
      <c r="AW341" s="251"/>
      <c r="AX341" s="251"/>
      <c r="AY341" s="251"/>
      <c r="AZ341" s="251"/>
      <c r="BA341" s="251"/>
      <c r="BB341" s="252"/>
      <c r="BC341" s="253"/>
      <c r="BD341" s="254"/>
      <c r="BE341" s="261"/>
      <c r="BF341" s="261"/>
      <c r="BG341" s="261"/>
      <c r="BH341" s="262"/>
      <c r="BI341" s="263"/>
      <c r="BJ341" s="264"/>
      <c r="BK341" s="263"/>
      <c r="BL341" s="263"/>
      <c r="BM341" s="266"/>
      <c r="BN341" s="263"/>
      <c r="CA341" s="263"/>
      <c r="CN341" s="263"/>
      <c r="DA341" s="263"/>
      <c r="DN341" s="263"/>
      <c r="DP341" s="166"/>
      <c r="DQ341" s="166"/>
      <c r="DR341" s="28"/>
      <c r="DS341" s="166"/>
      <c r="DT341" s="28"/>
      <c r="DU341" s="166"/>
      <c r="DV341" s="28"/>
    </row>
    <row r="342" spans="1:128" hidden="1" outlineLevel="1">
      <c r="A342" s="250" t="s">
        <v>123</v>
      </c>
      <c r="B342" s="251"/>
      <c r="C342" s="251"/>
      <c r="D342" s="251"/>
      <c r="E342" s="251"/>
      <c r="F342" s="251"/>
      <c r="G342" s="251"/>
      <c r="H342" s="251"/>
      <c r="I342" s="251"/>
      <c r="J342" s="251"/>
      <c r="K342" s="251"/>
      <c r="L342" s="251"/>
      <c r="M342" s="251"/>
      <c r="N342" s="251"/>
      <c r="O342" s="251"/>
      <c r="P342" s="251"/>
      <c r="Q342" s="251"/>
      <c r="R342" s="251"/>
      <c r="S342" s="251"/>
      <c r="T342" s="251"/>
      <c r="U342" s="251"/>
      <c r="V342" s="251"/>
      <c r="W342" s="251"/>
      <c r="X342" s="251"/>
      <c r="Y342" s="251"/>
      <c r="Z342" s="251"/>
      <c r="AA342" s="251"/>
      <c r="AB342" s="251"/>
      <c r="AC342" s="251"/>
      <c r="AD342" s="251"/>
      <c r="AE342" s="251"/>
      <c r="AF342" s="251"/>
      <c r="AG342" s="251"/>
      <c r="AH342" s="251"/>
      <c r="AI342" s="251"/>
      <c r="AJ342" s="251"/>
      <c r="AK342" s="251"/>
      <c r="AL342" s="251"/>
      <c r="AM342" s="251"/>
      <c r="AN342" s="251"/>
      <c r="AO342" s="251"/>
      <c r="AP342" s="251"/>
      <c r="AQ342" s="251"/>
      <c r="AR342" s="251"/>
      <c r="AS342" s="251"/>
      <c r="AT342" s="251"/>
      <c r="AU342" s="251"/>
      <c r="AV342" s="251"/>
      <c r="AW342" s="251"/>
      <c r="AX342" s="251"/>
      <c r="AY342" s="251"/>
      <c r="AZ342" s="251"/>
      <c r="BA342" s="251"/>
      <c r="BB342" s="252"/>
      <c r="BC342" s="253"/>
      <c r="BD342" s="254"/>
      <c r="BE342" s="261"/>
      <c r="BF342" s="261"/>
      <c r="BG342" s="261"/>
      <c r="BH342" s="262"/>
      <c r="BI342" s="263"/>
      <c r="BJ342" s="264"/>
      <c r="BK342" s="263"/>
      <c r="BL342" s="263"/>
      <c r="BM342" s="266"/>
      <c r="BN342" s="263"/>
      <c r="CA342" s="263"/>
      <c r="CN342" s="263"/>
      <c r="DA342" s="263"/>
      <c r="DN342" s="263"/>
      <c r="DP342" s="166"/>
      <c r="DQ342" s="166"/>
      <c r="DR342" s="28"/>
      <c r="DS342" s="166"/>
      <c r="DT342" s="28"/>
      <c r="DU342" s="166"/>
      <c r="DV342" s="28"/>
    </row>
    <row r="343" spans="1:128" s="275" customFormat="1" hidden="1" outlineLevel="1">
      <c r="A343" s="268" t="s">
        <v>167</v>
      </c>
      <c r="B343" s="269"/>
      <c r="C343" s="269"/>
      <c r="D343" s="269"/>
      <c r="E343" s="269"/>
      <c r="F343" s="269"/>
      <c r="G343" s="269"/>
      <c r="H343" s="269"/>
      <c r="I343" s="269"/>
      <c r="J343" s="269"/>
      <c r="K343" s="269"/>
      <c r="L343" s="269"/>
      <c r="M343" s="269"/>
      <c r="N343" s="269"/>
      <c r="O343" s="269"/>
      <c r="P343" s="269"/>
      <c r="Q343" s="269"/>
      <c r="R343" s="269"/>
      <c r="S343" s="269"/>
      <c r="T343" s="269"/>
      <c r="U343" s="269"/>
      <c r="V343" s="269"/>
      <c r="W343" s="269"/>
      <c r="X343" s="269"/>
      <c r="Y343" s="269"/>
      <c r="Z343" s="269"/>
      <c r="AA343" s="269"/>
      <c r="AB343" s="269"/>
      <c r="AC343" s="269"/>
      <c r="AD343" s="269"/>
      <c r="AE343" s="269"/>
      <c r="AF343" s="269"/>
      <c r="AG343" s="269"/>
      <c r="AH343" s="269"/>
      <c r="AI343" s="269"/>
      <c r="AJ343" s="269"/>
      <c r="AK343" s="269"/>
      <c r="AL343" s="269"/>
      <c r="AM343" s="269"/>
      <c r="AN343" s="269"/>
      <c r="AO343" s="269"/>
      <c r="AP343" s="269"/>
      <c r="AQ343" s="269"/>
      <c r="AR343" s="269"/>
      <c r="AS343" s="269"/>
      <c r="AT343" s="269"/>
      <c r="AU343" s="269"/>
      <c r="AV343" s="269"/>
      <c r="AW343" s="269"/>
      <c r="AX343" s="269"/>
      <c r="AY343" s="269"/>
      <c r="AZ343" s="269"/>
      <c r="BA343" s="269"/>
      <c r="BB343" s="270"/>
      <c r="BC343" s="271"/>
      <c r="BD343" s="271"/>
      <c r="BE343" s="272"/>
      <c r="BF343" s="272"/>
      <c r="BG343" s="272"/>
      <c r="BH343" s="273"/>
      <c r="BI343" s="272"/>
      <c r="BJ343" s="274"/>
      <c r="BK343" s="272"/>
      <c r="BL343" s="272"/>
      <c r="BM343" s="301"/>
      <c r="BN343" s="272"/>
      <c r="CA343" s="272"/>
      <c r="CN343" s="272"/>
      <c r="DA343" s="272"/>
      <c r="DN343" s="272"/>
      <c r="DP343" s="277"/>
      <c r="DQ343" s="277"/>
      <c r="DR343" s="278"/>
      <c r="DS343" s="277"/>
      <c r="DT343" s="278"/>
      <c r="DU343" s="277"/>
      <c r="DV343" s="278"/>
    </row>
    <row r="344" spans="1:128" hidden="1" outlineLevel="1">
      <c r="A344" s="250" t="s">
        <v>122</v>
      </c>
      <c r="B344" s="251"/>
      <c r="C344" s="251"/>
      <c r="D344" s="251"/>
      <c r="E344" s="251"/>
      <c r="F344" s="251"/>
      <c r="G344" s="251"/>
      <c r="H344" s="251"/>
      <c r="I344" s="251"/>
      <c r="J344" s="251"/>
      <c r="K344" s="251"/>
      <c r="L344" s="251"/>
      <c r="M344" s="251"/>
      <c r="N344" s="251"/>
      <c r="O344" s="251"/>
      <c r="P344" s="251"/>
      <c r="Q344" s="251"/>
      <c r="R344" s="251"/>
      <c r="S344" s="251"/>
      <c r="T344" s="251"/>
      <c r="U344" s="251"/>
      <c r="V344" s="251"/>
      <c r="W344" s="251"/>
      <c r="X344" s="251"/>
      <c r="Y344" s="251"/>
      <c r="Z344" s="251"/>
      <c r="AA344" s="251"/>
      <c r="AB344" s="251"/>
      <c r="AC344" s="251"/>
      <c r="AD344" s="251"/>
      <c r="AE344" s="251"/>
      <c r="AF344" s="251"/>
      <c r="AG344" s="251"/>
      <c r="AH344" s="251"/>
      <c r="AI344" s="251"/>
      <c r="AJ344" s="251"/>
      <c r="AK344" s="251"/>
      <c r="AL344" s="251"/>
      <c r="AM344" s="251"/>
      <c r="AN344" s="251"/>
      <c r="AO344" s="251"/>
      <c r="AP344" s="251"/>
      <c r="AQ344" s="251"/>
      <c r="AR344" s="251"/>
      <c r="AS344" s="251"/>
      <c r="AT344" s="251"/>
      <c r="AU344" s="251"/>
      <c r="AV344" s="251"/>
      <c r="AW344" s="251"/>
      <c r="AX344" s="251"/>
      <c r="AY344" s="251"/>
      <c r="AZ344" s="251">
        <v>144</v>
      </c>
      <c r="BA344" s="251"/>
      <c r="BB344" s="252"/>
      <c r="BC344" s="253"/>
      <c r="BD344" s="254"/>
      <c r="BE344" s="261"/>
      <c r="BF344" s="261"/>
      <c r="BG344" s="261"/>
      <c r="BH344" s="262">
        <v>85</v>
      </c>
      <c r="BI344" s="263"/>
      <c r="BJ344" s="264"/>
      <c r="BK344" s="263"/>
      <c r="BL344" s="263"/>
      <c r="BM344" s="266"/>
      <c r="BN344" s="263"/>
      <c r="CA344" s="263"/>
      <c r="CN344" s="263"/>
      <c r="DA344" s="263"/>
      <c r="DN344" s="263"/>
      <c r="DP344" s="166"/>
      <c r="DQ344" s="166"/>
      <c r="DR344" s="28"/>
      <c r="DS344" s="166"/>
      <c r="DT344" s="28"/>
      <c r="DU344" s="166"/>
      <c r="DV344" s="28"/>
    </row>
    <row r="345" spans="1:128" hidden="1" outlineLevel="1">
      <c r="A345" s="250" t="s">
        <v>168</v>
      </c>
      <c r="B345" s="251"/>
      <c r="C345" s="251"/>
      <c r="D345" s="251"/>
      <c r="E345" s="251"/>
      <c r="F345" s="251"/>
      <c r="G345" s="251"/>
      <c r="H345" s="251"/>
      <c r="I345" s="251"/>
      <c r="J345" s="251"/>
      <c r="K345" s="251"/>
      <c r="L345" s="251"/>
      <c r="M345" s="251"/>
      <c r="N345" s="251"/>
      <c r="O345" s="251"/>
      <c r="P345" s="251"/>
      <c r="Q345" s="251"/>
      <c r="R345" s="251"/>
      <c r="S345" s="251"/>
      <c r="T345" s="251"/>
      <c r="U345" s="251"/>
      <c r="V345" s="251"/>
      <c r="W345" s="251"/>
      <c r="X345" s="251"/>
      <c r="Y345" s="251"/>
      <c r="Z345" s="251"/>
      <c r="AA345" s="251"/>
      <c r="AB345" s="251"/>
      <c r="AC345" s="251"/>
      <c r="AD345" s="251"/>
      <c r="AE345" s="251"/>
      <c r="AF345" s="251"/>
      <c r="AG345" s="251"/>
      <c r="AH345" s="251"/>
      <c r="AI345" s="251"/>
      <c r="AJ345" s="251"/>
      <c r="AK345" s="251"/>
      <c r="AL345" s="251"/>
      <c r="AM345" s="251"/>
      <c r="AN345" s="251"/>
      <c r="AO345" s="251"/>
      <c r="AP345" s="251"/>
      <c r="AQ345" s="251"/>
      <c r="AR345" s="251"/>
      <c r="AS345" s="251"/>
      <c r="AT345" s="251"/>
      <c r="AU345" s="251"/>
      <c r="AV345" s="251"/>
      <c r="AW345" s="251"/>
      <c r="AX345" s="251"/>
      <c r="AY345" s="251"/>
      <c r="AZ345" s="251"/>
      <c r="BA345" s="251"/>
      <c r="BB345" s="252"/>
      <c r="BC345" s="253"/>
      <c r="BD345" s="254"/>
      <c r="BE345" s="261"/>
      <c r="BF345" s="261"/>
      <c r="BG345" s="261"/>
      <c r="BH345" s="262"/>
      <c r="BI345" s="263"/>
      <c r="BJ345" s="264"/>
      <c r="BK345" s="263"/>
      <c r="BL345" s="263"/>
      <c r="BM345" s="266"/>
      <c r="BN345" s="263"/>
      <c r="CA345" s="263"/>
      <c r="CN345" s="263"/>
      <c r="DA345" s="263"/>
      <c r="DN345" s="263"/>
      <c r="DP345" s="166"/>
      <c r="DQ345" s="166"/>
      <c r="DR345" s="28"/>
      <c r="DS345" s="166"/>
      <c r="DT345" s="28"/>
      <c r="DU345" s="166"/>
      <c r="DV345" s="28"/>
    </row>
    <row r="346" spans="1:128" ht="13.5" collapsed="1">
      <c r="A346" s="279" t="s">
        <v>169</v>
      </c>
      <c r="B346" s="251">
        <f>+SUM(B337:B345)</f>
        <v>0</v>
      </c>
      <c r="C346" s="251">
        <f t="shared" ref="C346" si="608">+SUM(C337:C345)</f>
        <v>0</v>
      </c>
      <c r="D346" s="251">
        <f t="shared" ref="D346:M346" si="609">+SUM(D337:D345)</f>
        <v>0</v>
      </c>
      <c r="E346" s="251">
        <f t="shared" si="609"/>
        <v>0</v>
      </c>
      <c r="F346" s="251">
        <f t="shared" si="609"/>
        <v>0</v>
      </c>
      <c r="G346" s="251">
        <f t="shared" si="609"/>
        <v>0</v>
      </c>
      <c r="H346" s="251">
        <f t="shared" si="609"/>
        <v>0</v>
      </c>
      <c r="I346" s="251">
        <f t="shared" si="609"/>
        <v>0</v>
      </c>
      <c r="J346" s="251">
        <f t="shared" si="609"/>
        <v>0</v>
      </c>
      <c r="K346" s="251">
        <f t="shared" si="609"/>
        <v>0</v>
      </c>
      <c r="L346" s="251">
        <f t="shared" si="609"/>
        <v>0</v>
      </c>
      <c r="M346" s="251">
        <f t="shared" si="609"/>
        <v>0</v>
      </c>
      <c r="N346" s="251"/>
      <c r="O346" s="251">
        <f t="shared" ref="O346:Z346" si="610">+SUM(O337:O345)</f>
        <v>0</v>
      </c>
      <c r="P346" s="251">
        <f t="shared" si="610"/>
        <v>0</v>
      </c>
      <c r="Q346" s="251">
        <f t="shared" si="610"/>
        <v>0</v>
      </c>
      <c r="R346" s="251">
        <f t="shared" si="610"/>
        <v>0</v>
      </c>
      <c r="S346" s="251">
        <f t="shared" si="610"/>
        <v>0</v>
      </c>
      <c r="T346" s="251">
        <f t="shared" si="610"/>
        <v>0</v>
      </c>
      <c r="U346" s="251">
        <f t="shared" si="610"/>
        <v>0</v>
      </c>
      <c r="V346" s="251">
        <f t="shared" si="610"/>
        <v>0</v>
      </c>
      <c r="W346" s="251">
        <f t="shared" si="610"/>
        <v>0</v>
      </c>
      <c r="X346" s="251">
        <f t="shared" si="610"/>
        <v>0</v>
      </c>
      <c r="Y346" s="251">
        <f t="shared" si="610"/>
        <v>0</v>
      </c>
      <c r="Z346" s="251">
        <f t="shared" si="610"/>
        <v>0</v>
      </c>
      <c r="AA346" s="251"/>
      <c r="AB346" s="251">
        <f t="shared" ref="AB346:AM346" si="611">+SUM(AB337:AB345)</f>
        <v>0</v>
      </c>
      <c r="AC346" s="251">
        <f t="shared" si="611"/>
        <v>0</v>
      </c>
      <c r="AD346" s="251">
        <f t="shared" si="611"/>
        <v>0</v>
      </c>
      <c r="AE346" s="251">
        <f t="shared" si="611"/>
        <v>0</v>
      </c>
      <c r="AF346" s="251">
        <f t="shared" si="611"/>
        <v>0</v>
      </c>
      <c r="AG346" s="251">
        <f t="shared" si="611"/>
        <v>0</v>
      </c>
      <c r="AH346" s="251">
        <f t="shared" si="611"/>
        <v>0</v>
      </c>
      <c r="AI346" s="251">
        <f t="shared" si="611"/>
        <v>0</v>
      </c>
      <c r="AJ346" s="251">
        <f t="shared" si="611"/>
        <v>0</v>
      </c>
      <c r="AK346" s="251">
        <f t="shared" si="611"/>
        <v>0</v>
      </c>
      <c r="AL346" s="251">
        <f t="shared" si="611"/>
        <v>0</v>
      </c>
      <c r="AM346" s="251">
        <f t="shared" si="611"/>
        <v>0</v>
      </c>
      <c r="AN346" s="251"/>
      <c r="AO346" s="251">
        <f t="shared" ref="AO346:AV346" si="612">+SUM(AO337:AO345)</f>
        <v>441</v>
      </c>
      <c r="AP346" s="251">
        <f t="shared" si="612"/>
        <v>220</v>
      </c>
      <c r="AQ346" s="251">
        <f t="shared" si="612"/>
        <v>0</v>
      </c>
      <c r="AR346" s="251">
        <f t="shared" si="612"/>
        <v>0</v>
      </c>
      <c r="AS346" s="251">
        <f t="shared" si="612"/>
        <v>154</v>
      </c>
      <c r="AT346" s="251">
        <f t="shared" si="612"/>
        <v>0</v>
      </c>
      <c r="AU346" s="251">
        <f t="shared" si="612"/>
        <v>0</v>
      </c>
      <c r="AV346" s="251">
        <f t="shared" si="612"/>
        <v>0</v>
      </c>
      <c r="AW346" s="251">
        <f>+SUM(AW337:AW345)</f>
        <v>0</v>
      </c>
      <c r="AX346" s="251">
        <f t="shared" ref="AX346:BM346" si="613">+SUM(AX337:AX345)</f>
        <v>0</v>
      </c>
      <c r="AY346" s="251">
        <f t="shared" si="613"/>
        <v>0</v>
      </c>
      <c r="AZ346" s="251">
        <f t="shared" si="613"/>
        <v>144</v>
      </c>
      <c r="BA346" s="251"/>
      <c r="BB346" s="252"/>
      <c r="BC346" s="253">
        <f t="shared" si="613"/>
        <v>0</v>
      </c>
      <c r="BD346" s="254">
        <f t="shared" si="613"/>
        <v>0</v>
      </c>
      <c r="BE346" s="261">
        <f t="shared" si="613"/>
        <v>0</v>
      </c>
      <c r="BF346" s="261">
        <f t="shared" si="613"/>
        <v>0</v>
      </c>
      <c r="BG346" s="261">
        <f t="shared" si="613"/>
        <v>0</v>
      </c>
      <c r="BH346" s="316">
        <f t="shared" si="613"/>
        <v>121</v>
      </c>
      <c r="BI346" s="317">
        <f t="shared" si="613"/>
        <v>41</v>
      </c>
      <c r="BJ346" s="318">
        <f t="shared" si="613"/>
        <v>54</v>
      </c>
      <c r="BK346" s="317">
        <f t="shared" si="613"/>
        <v>0</v>
      </c>
      <c r="BL346" s="317">
        <f t="shared" si="613"/>
        <v>0</v>
      </c>
      <c r="BM346" s="335">
        <f t="shared" si="613"/>
        <v>0</v>
      </c>
      <c r="BN346" s="263"/>
      <c r="CA346" s="263"/>
      <c r="CN346" s="263"/>
      <c r="DA346" s="263"/>
      <c r="DN346" s="263"/>
      <c r="DP346" s="166"/>
      <c r="DQ346" s="166"/>
      <c r="DR346" s="28"/>
      <c r="DS346" s="166"/>
      <c r="DT346" s="28"/>
      <c r="DU346" s="166"/>
      <c r="DV346" s="28"/>
    </row>
    <row r="347" spans="1:128">
      <c r="A347" s="239" t="s">
        <v>178</v>
      </c>
      <c r="B347" s="337">
        <v>0</v>
      </c>
      <c r="C347" s="337">
        <v>0</v>
      </c>
      <c r="D347" s="337">
        <v>0</v>
      </c>
      <c r="E347" s="337">
        <v>0</v>
      </c>
      <c r="F347" s="337">
        <v>0</v>
      </c>
      <c r="G347" s="337">
        <v>0</v>
      </c>
      <c r="H347" s="337">
        <v>0</v>
      </c>
      <c r="I347" s="337">
        <v>0</v>
      </c>
      <c r="J347" s="337">
        <v>0</v>
      </c>
      <c r="K347" s="337">
        <v>0</v>
      </c>
      <c r="L347" s="337">
        <v>0</v>
      </c>
      <c r="M347" s="337">
        <v>0</v>
      </c>
      <c r="N347" s="337"/>
      <c r="O347" s="227">
        <v>0</v>
      </c>
      <c r="P347" s="227">
        <v>0</v>
      </c>
      <c r="Q347" s="227">
        <v>0</v>
      </c>
      <c r="R347" s="227">
        <v>0</v>
      </c>
      <c r="S347" s="227">
        <v>0</v>
      </c>
      <c r="T347" s="227">
        <v>0</v>
      </c>
      <c r="U347" s="227">
        <v>0</v>
      </c>
      <c r="V347" s="227">
        <v>0</v>
      </c>
      <c r="W347" s="227">
        <v>0</v>
      </c>
      <c r="X347" s="227">
        <v>0</v>
      </c>
      <c r="Y347" s="227">
        <v>18</v>
      </c>
      <c r="Z347" s="227">
        <v>26</v>
      </c>
      <c r="AA347" s="230"/>
      <c r="AB347" s="230">
        <v>44</v>
      </c>
      <c r="AC347" s="230">
        <v>0</v>
      </c>
      <c r="AD347" s="230">
        <v>32</v>
      </c>
      <c r="AE347" s="230">
        <v>58</v>
      </c>
      <c r="AF347" s="230">
        <v>26</v>
      </c>
      <c r="AG347" s="230">
        <v>0</v>
      </c>
      <c r="AH347" s="230">
        <v>26</v>
      </c>
      <c r="AI347" s="230">
        <v>20</v>
      </c>
      <c r="AJ347" s="230">
        <v>40</v>
      </c>
      <c r="AK347" s="230">
        <v>68</v>
      </c>
      <c r="AL347" s="230">
        <v>85</v>
      </c>
      <c r="AM347" s="230">
        <v>70</v>
      </c>
      <c r="AN347" s="230"/>
      <c r="AO347" s="230">
        <v>60</v>
      </c>
      <c r="AP347" s="230">
        <v>48</v>
      </c>
      <c r="AQ347" s="230">
        <v>68</v>
      </c>
      <c r="AR347" s="230">
        <v>72</v>
      </c>
      <c r="AS347" s="230">
        <v>20</v>
      </c>
      <c r="AT347" s="230">
        <v>97</v>
      </c>
      <c r="AU347" s="230">
        <v>95</v>
      </c>
      <c r="AV347" s="230">
        <v>52</v>
      </c>
      <c r="AW347" s="230">
        <v>79</v>
      </c>
      <c r="AX347" s="241">
        <f>AX357+(AW357-AW347)</f>
        <v>112</v>
      </c>
      <c r="AY347" s="241">
        <f>AY357</f>
        <v>76</v>
      </c>
      <c r="AZ347" s="241">
        <f>69</f>
        <v>69</v>
      </c>
      <c r="BA347" s="241"/>
      <c r="BB347" s="242">
        <f>SUM(BB348:BB356)</f>
        <v>40</v>
      </c>
      <c r="BC347" s="243">
        <f>SUM(BC348:BC356)</f>
        <v>76</v>
      </c>
      <c r="BD347" s="338">
        <f>SUM(BD348:BD356)</f>
        <v>79</v>
      </c>
      <c r="BE347" s="339">
        <v>22</v>
      </c>
      <c r="BF347" s="339">
        <v>22</v>
      </c>
      <c r="BG347" s="245">
        <f>+SUM(BG348:BG355)</f>
        <v>22</v>
      </c>
      <c r="BH347" s="340">
        <v>32</v>
      </c>
      <c r="BI347" s="341">
        <v>35</v>
      </c>
      <c r="BJ347" s="342">
        <v>33</v>
      </c>
      <c r="BK347" s="341">
        <v>22</v>
      </c>
      <c r="BL347" s="341">
        <v>22</v>
      </c>
      <c r="BM347" s="343">
        <v>22</v>
      </c>
      <c r="BN347" s="341"/>
      <c r="CA347" s="341"/>
      <c r="CN347" s="341"/>
      <c r="DA347" s="341"/>
      <c r="DN347" s="341"/>
      <c r="DP347" s="166">
        <f>SUM(B347:M347)</f>
        <v>0</v>
      </c>
      <c r="DQ347" s="166">
        <f>SUM(O347:Z347)</f>
        <v>44</v>
      </c>
      <c r="DR347" s="28">
        <f t="shared" si="559"/>
        <v>0</v>
      </c>
      <c r="DS347" s="166">
        <f>SUM(AB347:AM347)</f>
        <v>469</v>
      </c>
      <c r="DT347" s="28">
        <f t="shared" si="560"/>
        <v>1065.9090909090908</v>
      </c>
      <c r="DU347" s="166">
        <f>SUM(AO347:AZ347)</f>
        <v>848</v>
      </c>
      <c r="DV347" s="28">
        <f t="shared" si="561"/>
        <v>180.81023454157784</v>
      </c>
      <c r="DW347" s="141">
        <f>SUM(BB347:BM347)</f>
        <v>427</v>
      </c>
      <c r="DX347" s="207">
        <f t="shared" ref="DX347" si="614">IFERROR(DW347/DU347*100,0)</f>
        <v>50.35377358490566</v>
      </c>
    </row>
    <row r="348" spans="1:128" hidden="1" outlineLevel="1">
      <c r="A348" s="250" t="s">
        <v>161</v>
      </c>
      <c r="B348" s="251"/>
      <c r="C348" s="251"/>
      <c r="D348" s="251"/>
      <c r="E348" s="251"/>
      <c r="F348" s="251"/>
      <c r="G348" s="251"/>
      <c r="H348" s="251"/>
      <c r="I348" s="251"/>
      <c r="J348" s="251"/>
      <c r="K348" s="251"/>
      <c r="L348" s="251"/>
      <c r="M348" s="251"/>
      <c r="N348" s="251"/>
      <c r="O348" s="251"/>
      <c r="P348" s="251"/>
      <c r="Q348" s="251"/>
      <c r="R348" s="251"/>
      <c r="S348" s="251"/>
      <c r="T348" s="251"/>
      <c r="U348" s="251"/>
      <c r="V348" s="251"/>
      <c r="W348" s="251"/>
      <c r="X348" s="251"/>
      <c r="Y348" s="251"/>
      <c r="Z348" s="251"/>
      <c r="AA348" s="251"/>
      <c r="AB348" s="251"/>
      <c r="AC348" s="251"/>
      <c r="AD348" s="251"/>
      <c r="AE348" s="251"/>
      <c r="AF348" s="251"/>
      <c r="AG348" s="251"/>
      <c r="AH348" s="251"/>
      <c r="AI348" s="251"/>
      <c r="AJ348" s="251"/>
      <c r="AK348" s="251"/>
      <c r="AL348" s="251"/>
      <c r="AM348" s="251"/>
      <c r="AN348" s="251"/>
      <c r="AO348" s="251"/>
      <c r="AP348" s="251"/>
      <c r="AQ348" s="251"/>
      <c r="AR348" s="251"/>
      <c r="AS348" s="251"/>
      <c r="AT348" s="251"/>
      <c r="AU348" s="251"/>
      <c r="AV348" s="251"/>
      <c r="AW348" s="251"/>
      <c r="AX348" s="251"/>
      <c r="AY348" s="251"/>
      <c r="AZ348" s="251"/>
      <c r="BA348" s="251"/>
      <c r="BB348" s="252"/>
      <c r="BC348" s="253"/>
      <c r="BD348" s="254"/>
      <c r="BE348" s="261"/>
      <c r="BF348" s="261"/>
      <c r="BG348" s="261"/>
      <c r="BH348" s="262"/>
      <c r="BI348" s="263"/>
      <c r="BJ348" s="264"/>
      <c r="BK348" s="263"/>
      <c r="BL348" s="263"/>
      <c r="BM348" s="266"/>
      <c r="BN348" s="263"/>
      <c r="CA348" s="263"/>
      <c r="CN348" s="263"/>
      <c r="DA348" s="263"/>
      <c r="DN348" s="263"/>
      <c r="DP348" s="166"/>
      <c r="DQ348" s="166"/>
      <c r="DR348" s="28"/>
      <c r="DS348" s="166"/>
      <c r="DT348" s="28"/>
      <c r="DU348" s="166"/>
      <c r="DV348" s="28"/>
    </row>
    <row r="349" spans="1:128" hidden="1" outlineLevel="1">
      <c r="A349" s="250" t="s">
        <v>162</v>
      </c>
      <c r="B349" s="251"/>
      <c r="C349" s="251"/>
      <c r="D349" s="251"/>
      <c r="E349" s="251"/>
      <c r="F349" s="251"/>
      <c r="G349" s="251"/>
      <c r="H349" s="251"/>
      <c r="I349" s="251"/>
      <c r="J349" s="251"/>
      <c r="K349" s="251"/>
      <c r="L349" s="251"/>
      <c r="M349" s="251"/>
      <c r="N349" s="251"/>
      <c r="O349" s="251"/>
      <c r="P349" s="251"/>
      <c r="Q349" s="251"/>
      <c r="R349" s="251"/>
      <c r="S349" s="251"/>
      <c r="T349" s="251"/>
      <c r="U349" s="251"/>
      <c r="V349" s="251"/>
      <c r="W349" s="251"/>
      <c r="X349" s="251"/>
      <c r="Y349" s="251"/>
      <c r="Z349" s="251"/>
      <c r="AA349" s="251"/>
      <c r="AB349" s="251"/>
      <c r="AC349" s="251"/>
      <c r="AD349" s="251"/>
      <c r="AE349" s="251"/>
      <c r="AF349" s="251"/>
      <c r="AG349" s="251"/>
      <c r="AH349" s="251"/>
      <c r="AI349" s="251"/>
      <c r="AJ349" s="251"/>
      <c r="AK349" s="251"/>
      <c r="AL349" s="251"/>
      <c r="AM349" s="251"/>
      <c r="AN349" s="251"/>
      <c r="AO349" s="251"/>
      <c r="AP349" s="251"/>
      <c r="AQ349" s="251"/>
      <c r="AR349" s="251"/>
      <c r="AS349" s="251"/>
      <c r="AT349" s="251"/>
      <c r="AU349" s="251"/>
      <c r="AV349" s="251"/>
      <c r="AW349" s="251"/>
      <c r="AX349" s="251"/>
      <c r="AY349" s="251"/>
      <c r="AZ349" s="251"/>
      <c r="BA349" s="251"/>
      <c r="BB349" s="252"/>
      <c r="BC349" s="253"/>
      <c r="BD349" s="254"/>
      <c r="BE349" s="261"/>
      <c r="BF349" s="261"/>
      <c r="BG349" s="261"/>
      <c r="BH349" s="262"/>
      <c r="BI349" s="263"/>
      <c r="BJ349" s="264"/>
      <c r="BK349" s="263"/>
      <c r="BL349" s="263"/>
      <c r="BM349" s="266"/>
      <c r="BN349" s="263"/>
      <c r="BP349" s="334">
        <f>BP351/BP350</f>
        <v>2.1146077502368958E-2</v>
      </c>
      <c r="CA349" s="263"/>
      <c r="CN349" s="263"/>
      <c r="DA349" s="263"/>
      <c r="DN349" s="263"/>
      <c r="DP349" s="166"/>
      <c r="DQ349" s="166"/>
      <c r="DR349" s="28"/>
      <c r="DS349" s="166"/>
      <c r="DT349" s="28"/>
      <c r="DU349" s="166"/>
      <c r="DV349" s="28"/>
    </row>
    <row r="350" spans="1:128" hidden="1" outlineLevel="1">
      <c r="A350" s="250" t="s">
        <v>163</v>
      </c>
      <c r="B350" s="251"/>
      <c r="C350" s="251"/>
      <c r="D350" s="251"/>
      <c r="E350" s="251"/>
      <c r="F350" s="251"/>
      <c r="G350" s="251"/>
      <c r="H350" s="251"/>
      <c r="I350" s="251"/>
      <c r="J350" s="251"/>
      <c r="K350" s="251"/>
      <c r="L350" s="251"/>
      <c r="M350" s="251"/>
      <c r="N350" s="251"/>
      <c r="O350" s="251"/>
      <c r="P350" s="251"/>
      <c r="Q350" s="251"/>
      <c r="R350" s="251"/>
      <c r="S350" s="251"/>
      <c r="T350" s="251"/>
      <c r="U350" s="251"/>
      <c r="V350" s="251"/>
      <c r="W350" s="251"/>
      <c r="X350" s="251"/>
      <c r="Y350" s="251"/>
      <c r="Z350" s="251"/>
      <c r="AA350" s="251"/>
      <c r="AB350" s="251"/>
      <c r="AC350" s="251"/>
      <c r="AD350" s="251"/>
      <c r="AE350" s="251"/>
      <c r="AF350" s="251"/>
      <c r="AG350" s="251"/>
      <c r="AH350" s="251"/>
      <c r="AI350" s="251"/>
      <c r="AJ350" s="251"/>
      <c r="AK350" s="251"/>
      <c r="AL350" s="251"/>
      <c r="AM350" s="251"/>
      <c r="AN350" s="251"/>
      <c r="AO350" s="251"/>
      <c r="AP350" s="251"/>
      <c r="AQ350" s="251"/>
      <c r="AR350" s="251"/>
      <c r="AS350" s="251"/>
      <c r="AT350" s="251"/>
      <c r="AU350" s="251"/>
      <c r="AV350" s="251"/>
      <c r="AW350" s="251"/>
      <c r="AX350" s="251">
        <v>30</v>
      </c>
      <c r="AY350" s="251"/>
      <c r="AZ350" s="251">
        <v>3</v>
      </c>
      <c r="BA350" s="251"/>
      <c r="BB350" s="252"/>
      <c r="BC350" s="253"/>
      <c r="BD350" s="254"/>
      <c r="BE350" s="261"/>
      <c r="BF350" s="261"/>
      <c r="BG350" s="261"/>
      <c r="BH350" s="262">
        <v>10</v>
      </c>
      <c r="BI350" s="263">
        <v>13</v>
      </c>
      <c r="BJ350" s="264">
        <v>11</v>
      </c>
      <c r="BK350" s="263"/>
      <c r="BL350" s="263"/>
      <c r="BM350" s="266"/>
      <c r="BN350" s="263"/>
      <c r="BP350">
        <v>3341.8333333333335</v>
      </c>
      <c r="CA350" s="263"/>
      <c r="CN350" s="263"/>
      <c r="DA350" s="263"/>
      <c r="DN350" s="263"/>
      <c r="DP350" s="166"/>
      <c r="DQ350" s="166"/>
      <c r="DR350" s="28"/>
      <c r="DS350" s="166"/>
      <c r="DT350" s="28"/>
      <c r="DU350" s="166"/>
      <c r="DV350" s="28"/>
    </row>
    <row r="351" spans="1:128" hidden="1" outlineLevel="1">
      <c r="A351" s="250" t="s">
        <v>164</v>
      </c>
      <c r="B351" s="251"/>
      <c r="C351" s="251"/>
      <c r="D351" s="251"/>
      <c r="E351" s="251"/>
      <c r="F351" s="251"/>
      <c r="G351" s="251"/>
      <c r="H351" s="251"/>
      <c r="I351" s="251"/>
      <c r="J351" s="251"/>
      <c r="K351" s="251"/>
      <c r="L351" s="251"/>
      <c r="M351" s="251"/>
      <c r="N351" s="251"/>
      <c r="O351" s="251"/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  <c r="AA351" s="251"/>
      <c r="AB351" s="251"/>
      <c r="AC351" s="251"/>
      <c r="AD351" s="251"/>
      <c r="AE351" s="251"/>
      <c r="AF351" s="251"/>
      <c r="AG351" s="251"/>
      <c r="AH351" s="251"/>
      <c r="AI351" s="251"/>
      <c r="AJ351" s="251"/>
      <c r="AK351" s="251"/>
      <c r="AL351" s="251"/>
      <c r="AM351" s="251"/>
      <c r="AN351" s="251"/>
      <c r="AO351" s="251"/>
      <c r="AP351" s="251"/>
      <c r="AQ351" s="251"/>
      <c r="AR351" s="251"/>
      <c r="AS351" s="251"/>
      <c r="AT351" s="251"/>
      <c r="AU351" s="251"/>
      <c r="AV351" s="251"/>
      <c r="AW351" s="251"/>
      <c r="AX351" s="251"/>
      <c r="AY351" s="251"/>
      <c r="AZ351" s="251"/>
      <c r="BA351" s="251"/>
      <c r="BB351" s="252"/>
      <c r="BC351" s="253"/>
      <c r="BD351" s="254"/>
      <c r="BE351" s="261"/>
      <c r="BF351" s="261"/>
      <c r="BG351" s="261"/>
      <c r="BH351" s="262"/>
      <c r="BI351" s="263"/>
      <c r="BJ351" s="264"/>
      <c r="BK351" s="263"/>
      <c r="BL351" s="263"/>
      <c r="BM351" s="266"/>
      <c r="BN351" s="263"/>
      <c r="BP351">
        <f>AVERAGE(AO347:AZ347)</f>
        <v>70.666666666666671</v>
      </c>
      <c r="CA351" s="263"/>
      <c r="CN351" s="263"/>
      <c r="DA351" s="263"/>
      <c r="DN351" s="263"/>
      <c r="DP351" s="166"/>
      <c r="DQ351" s="166"/>
      <c r="DR351" s="28"/>
      <c r="DS351" s="166"/>
      <c r="DT351" s="28"/>
      <c r="DU351" s="166"/>
      <c r="DV351" s="28"/>
    </row>
    <row r="352" spans="1:128" hidden="1" outlineLevel="1">
      <c r="A352" s="250" t="s">
        <v>165</v>
      </c>
      <c r="B352" s="251"/>
      <c r="C352" s="251"/>
      <c r="D352" s="251"/>
      <c r="E352" s="251"/>
      <c r="F352" s="251"/>
      <c r="G352" s="251"/>
      <c r="H352" s="251"/>
      <c r="I352" s="251"/>
      <c r="J352" s="251"/>
      <c r="K352" s="251"/>
      <c r="L352" s="251"/>
      <c r="M352" s="251"/>
      <c r="N352" s="251"/>
      <c r="O352" s="251"/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  <c r="AA352" s="251"/>
      <c r="AB352" s="251"/>
      <c r="AC352" s="251"/>
      <c r="AD352" s="251"/>
      <c r="AE352" s="251"/>
      <c r="AF352" s="251"/>
      <c r="AG352" s="251"/>
      <c r="AH352" s="251"/>
      <c r="AI352" s="251"/>
      <c r="AJ352" s="251"/>
      <c r="AK352" s="251"/>
      <c r="AL352" s="251"/>
      <c r="AM352" s="251"/>
      <c r="AN352" s="251"/>
      <c r="AO352" s="251"/>
      <c r="AP352" s="251"/>
      <c r="AQ352" s="251"/>
      <c r="AR352" s="251"/>
      <c r="AS352" s="251"/>
      <c r="AT352" s="251"/>
      <c r="AU352" s="251"/>
      <c r="AV352" s="251"/>
      <c r="AW352" s="251"/>
      <c r="AX352" s="251"/>
      <c r="AY352" s="251"/>
      <c r="AZ352" s="251"/>
      <c r="BA352" s="251"/>
      <c r="BB352" s="252"/>
      <c r="BC352" s="253"/>
      <c r="BD352" s="254"/>
      <c r="BE352" s="261"/>
      <c r="BF352" s="261"/>
      <c r="BG352" s="261"/>
      <c r="BH352" s="262"/>
      <c r="BI352" s="263"/>
      <c r="BJ352" s="264"/>
      <c r="BK352" s="263"/>
      <c r="BL352" s="263"/>
      <c r="BM352" s="266"/>
      <c r="BN352" s="263"/>
      <c r="CA352" s="263"/>
      <c r="CN352" s="263"/>
      <c r="DA352" s="263"/>
      <c r="DN352" s="263"/>
      <c r="DP352" s="166"/>
      <c r="DQ352" s="166"/>
      <c r="DR352" s="28"/>
      <c r="DS352" s="166"/>
      <c r="DT352" s="28"/>
      <c r="DU352" s="166"/>
      <c r="DV352" s="28"/>
    </row>
    <row r="353" spans="1:128" hidden="1" outlineLevel="1">
      <c r="A353" s="250" t="s">
        <v>123</v>
      </c>
      <c r="B353" s="251"/>
      <c r="C353" s="251"/>
      <c r="D353" s="251"/>
      <c r="E353" s="251"/>
      <c r="F353" s="251"/>
      <c r="G353" s="251"/>
      <c r="H353" s="251"/>
      <c r="I353" s="251"/>
      <c r="J353" s="251"/>
      <c r="K353" s="251"/>
      <c r="L353" s="251"/>
      <c r="M353" s="251"/>
      <c r="N353" s="251"/>
      <c r="O353" s="251"/>
      <c r="P353" s="251"/>
      <c r="Q353" s="251"/>
      <c r="R353" s="251"/>
      <c r="S353" s="251"/>
      <c r="T353" s="251"/>
      <c r="U353" s="251"/>
      <c r="V353" s="251"/>
      <c r="W353" s="251"/>
      <c r="X353" s="251"/>
      <c r="Y353" s="251"/>
      <c r="Z353" s="251"/>
      <c r="AA353" s="251"/>
      <c r="AB353" s="251"/>
      <c r="AC353" s="251"/>
      <c r="AD353" s="251"/>
      <c r="AE353" s="251"/>
      <c r="AF353" s="251"/>
      <c r="AG353" s="251"/>
      <c r="AH353" s="251"/>
      <c r="AI353" s="251"/>
      <c r="AJ353" s="251"/>
      <c r="AK353" s="251"/>
      <c r="AL353" s="251"/>
      <c r="AM353" s="251"/>
      <c r="AN353" s="251"/>
      <c r="AO353" s="251"/>
      <c r="AP353" s="251"/>
      <c r="AQ353" s="251"/>
      <c r="AR353" s="251"/>
      <c r="AS353" s="251"/>
      <c r="AT353" s="251"/>
      <c r="AU353" s="251"/>
      <c r="AV353" s="251"/>
      <c r="AW353" s="251"/>
      <c r="AX353" s="251"/>
      <c r="AY353" s="251"/>
      <c r="AZ353" s="251"/>
      <c r="BA353" s="251"/>
      <c r="BB353" s="252"/>
      <c r="BC353" s="253"/>
      <c r="BD353" s="254"/>
      <c r="BE353" s="261"/>
      <c r="BF353" s="261"/>
      <c r="BG353" s="261"/>
      <c r="BH353" s="262"/>
      <c r="BI353" s="263"/>
      <c r="BJ353" s="264"/>
      <c r="BK353" s="263"/>
      <c r="BL353" s="263"/>
      <c r="BM353" s="266"/>
      <c r="BN353" s="263"/>
      <c r="CA353" s="263"/>
      <c r="CN353" s="263"/>
      <c r="DA353" s="263"/>
      <c r="DN353" s="263"/>
      <c r="DP353" s="166"/>
      <c r="DQ353" s="166"/>
      <c r="DR353" s="28"/>
      <c r="DS353" s="166"/>
      <c r="DT353" s="28"/>
      <c r="DU353" s="166"/>
      <c r="DV353" s="28"/>
    </row>
    <row r="354" spans="1:128" s="275" customFormat="1" hidden="1" outlineLevel="1">
      <c r="A354" s="268" t="s">
        <v>167</v>
      </c>
      <c r="B354" s="269"/>
      <c r="C354" s="269"/>
      <c r="D354" s="269"/>
      <c r="E354" s="269"/>
      <c r="F354" s="269"/>
      <c r="G354" s="269"/>
      <c r="H354" s="269"/>
      <c r="I354" s="269"/>
      <c r="J354" s="269"/>
      <c r="K354" s="269"/>
      <c r="L354" s="269"/>
      <c r="M354" s="269"/>
      <c r="N354" s="269"/>
      <c r="O354" s="269"/>
      <c r="P354" s="269"/>
      <c r="Q354" s="269"/>
      <c r="R354" s="269"/>
      <c r="S354" s="269"/>
      <c r="T354" s="269"/>
      <c r="U354" s="269"/>
      <c r="V354" s="269"/>
      <c r="W354" s="269"/>
      <c r="X354" s="269"/>
      <c r="Y354" s="269"/>
      <c r="Z354" s="269"/>
      <c r="AA354" s="269"/>
      <c r="AB354" s="269"/>
      <c r="AC354" s="269"/>
      <c r="AD354" s="269"/>
      <c r="AE354" s="269"/>
      <c r="AF354" s="269"/>
      <c r="AG354" s="269"/>
      <c r="AH354" s="269"/>
      <c r="AI354" s="269"/>
      <c r="AJ354" s="269"/>
      <c r="AK354" s="269"/>
      <c r="AL354" s="269"/>
      <c r="AM354" s="269"/>
      <c r="AN354" s="269"/>
      <c r="AO354" s="269"/>
      <c r="AP354" s="269"/>
      <c r="AQ354" s="269"/>
      <c r="AR354" s="269"/>
      <c r="AS354" s="269"/>
      <c r="AT354" s="269"/>
      <c r="AU354" s="269"/>
      <c r="AV354" s="269"/>
      <c r="AW354" s="269"/>
      <c r="AX354" s="269"/>
      <c r="AY354" s="269"/>
      <c r="AZ354" s="269"/>
      <c r="BA354" s="269"/>
      <c r="BB354" s="270"/>
      <c r="BC354" s="271"/>
      <c r="BD354" s="271"/>
      <c r="BE354" s="272"/>
      <c r="BF354" s="272"/>
      <c r="BG354" s="272"/>
      <c r="BH354" s="273"/>
      <c r="BI354" s="272"/>
      <c r="BJ354" s="274"/>
      <c r="BK354" s="272"/>
      <c r="BL354" s="272"/>
      <c r="BM354" s="301"/>
      <c r="BN354" s="272"/>
      <c r="CA354" s="272"/>
      <c r="CN354" s="272"/>
      <c r="DA354" s="272"/>
      <c r="DN354" s="272"/>
      <c r="DP354" s="277"/>
      <c r="DQ354" s="277"/>
      <c r="DR354" s="278"/>
      <c r="DS354" s="277"/>
      <c r="DT354" s="278"/>
      <c r="DU354" s="277"/>
      <c r="DV354" s="278"/>
    </row>
    <row r="355" spans="1:128" hidden="1" outlineLevel="1">
      <c r="A355" s="250" t="s">
        <v>122</v>
      </c>
      <c r="B355" s="251"/>
      <c r="C355" s="251"/>
      <c r="D355" s="251"/>
      <c r="E355" s="251"/>
      <c r="F355" s="251"/>
      <c r="G355" s="251"/>
      <c r="H355" s="251"/>
      <c r="I355" s="251"/>
      <c r="J355" s="251"/>
      <c r="K355" s="251"/>
      <c r="L355" s="251"/>
      <c r="M355" s="251"/>
      <c r="N355" s="251"/>
      <c r="O355" s="251"/>
      <c r="P355" s="251"/>
      <c r="Q355" s="251"/>
      <c r="R355" s="251"/>
      <c r="S355" s="251"/>
      <c r="T355" s="251"/>
      <c r="U355" s="251"/>
      <c r="V355" s="251"/>
      <c r="W355" s="251"/>
      <c r="X355" s="251"/>
      <c r="Y355" s="251"/>
      <c r="Z355" s="251"/>
      <c r="AA355" s="251"/>
      <c r="AB355" s="251"/>
      <c r="AC355" s="251"/>
      <c r="AD355" s="251"/>
      <c r="AE355" s="251"/>
      <c r="AF355" s="251"/>
      <c r="AG355" s="251"/>
      <c r="AH355" s="251"/>
      <c r="AI355" s="251"/>
      <c r="AJ355" s="251"/>
      <c r="AK355" s="251"/>
      <c r="AL355" s="251"/>
      <c r="AM355" s="251"/>
      <c r="AN355" s="251"/>
      <c r="AO355" s="251">
        <v>60</v>
      </c>
      <c r="AP355" s="251">
        <v>48</v>
      </c>
      <c r="AQ355" s="251">
        <v>68</v>
      </c>
      <c r="AR355" s="251">
        <v>72</v>
      </c>
      <c r="AS355" s="251"/>
      <c r="AT355" s="251">
        <v>97</v>
      </c>
      <c r="AU355" s="251">
        <v>87</v>
      </c>
      <c r="AV355" s="251">
        <v>45</v>
      </c>
      <c r="AW355" s="251">
        <v>79</v>
      </c>
      <c r="AX355" s="251">
        <v>82</v>
      </c>
      <c r="AY355" s="251">
        <v>76</v>
      </c>
      <c r="AZ355" s="251">
        <v>65</v>
      </c>
      <c r="BA355" s="251"/>
      <c r="BB355" s="252">
        <v>40</v>
      </c>
      <c r="BC355" s="253">
        <v>22</v>
      </c>
      <c r="BD355" s="254">
        <v>79</v>
      </c>
      <c r="BE355" s="261">
        <v>22</v>
      </c>
      <c r="BF355" s="261">
        <v>22</v>
      </c>
      <c r="BG355" s="261">
        <v>22</v>
      </c>
      <c r="BH355" s="262">
        <v>22</v>
      </c>
      <c r="BI355" s="263">
        <v>22</v>
      </c>
      <c r="BJ355" s="264">
        <v>22</v>
      </c>
      <c r="BK355" s="263">
        <v>22</v>
      </c>
      <c r="BL355" s="263">
        <v>22</v>
      </c>
      <c r="BM355" s="266">
        <v>22</v>
      </c>
      <c r="BN355" s="263"/>
      <c r="CA355" s="263"/>
      <c r="CN355" s="263"/>
      <c r="DA355" s="263"/>
      <c r="DN355" s="263"/>
      <c r="DP355" s="166"/>
      <c r="DQ355" s="166"/>
      <c r="DR355" s="28"/>
      <c r="DS355" s="166"/>
      <c r="DT355" s="28"/>
      <c r="DU355" s="166"/>
      <c r="DV355" s="28"/>
    </row>
    <row r="356" spans="1:128" hidden="1" outlineLevel="1">
      <c r="A356" s="250" t="s">
        <v>168</v>
      </c>
      <c r="B356" s="251"/>
      <c r="C356" s="251"/>
      <c r="D356" s="251"/>
      <c r="E356" s="251"/>
      <c r="F356" s="251"/>
      <c r="G356" s="251"/>
      <c r="H356" s="251"/>
      <c r="I356" s="251"/>
      <c r="J356" s="251"/>
      <c r="K356" s="251"/>
      <c r="L356" s="251"/>
      <c r="M356" s="251"/>
      <c r="N356" s="251"/>
      <c r="O356" s="251"/>
      <c r="P356" s="251"/>
      <c r="Q356" s="251"/>
      <c r="R356" s="251"/>
      <c r="S356" s="251"/>
      <c r="T356" s="251"/>
      <c r="U356" s="251"/>
      <c r="V356" s="251"/>
      <c r="W356" s="251"/>
      <c r="X356" s="251"/>
      <c r="Y356" s="251"/>
      <c r="Z356" s="251"/>
      <c r="AA356" s="251"/>
      <c r="AB356" s="251"/>
      <c r="AC356" s="251"/>
      <c r="AD356" s="251"/>
      <c r="AE356" s="251"/>
      <c r="AF356" s="251"/>
      <c r="AG356" s="251"/>
      <c r="AH356" s="251"/>
      <c r="AI356" s="251"/>
      <c r="AJ356" s="251"/>
      <c r="AK356" s="251"/>
      <c r="AL356" s="251"/>
      <c r="AM356" s="251"/>
      <c r="AN356" s="251"/>
      <c r="AO356" s="251"/>
      <c r="AP356" s="251"/>
      <c r="AQ356" s="251"/>
      <c r="AR356" s="251"/>
      <c r="AS356" s="251"/>
      <c r="AT356" s="251"/>
      <c r="AU356" s="251"/>
      <c r="AV356" s="251"/>
      <c r="AW356" s="251"/>
      <c r="AX356" s="251"/>
      <c r="AY356" s="251"/>
      <c r="AZ356" s="251"/>
      <c r="BA356" s="251"/>
      <c r="BB356" s="252"/>
      <c r="BC356" s="253">
        <v>54</v>
      </c>
      <c r="BD356" s="254"/>
      <c r="BE356" s="261"/>
      <c r="BF356" s="261"/>
      <c r="BG356" s="261"/>
      <c r="BH356" s="262"/>
      <c r="BI356" s="263"/>
      <c r="BJ356" s="264"/>
      <c r="BK356" s="263"/>
      <c r="BL356" s="263"/>
      <c r="BM356" s="266"/>
      <c r="BN356" s="263"/>
      <c r="CA356" s="263"/>
      <c r="CN356" s="263"/>
      <c r="DA356" s="263"/>
      <c r="DN356" s="263"/>
      <c r="DP356" s="166"/>
      <c r="DQ356" s="166"/>
      <c r="DR356" s="28"/>
      <c r="DS356" s="166"/>
      <c r="DT356" s="28"/>
      <c r="DU356" s="166"/>
      <c r="DV356" s="28"/>
    </row>
    <row r="357" spans="1:128" ht="13.5" collapsed="1">
      <c r="A357" s="279" t="s">
        <v>169</v>
      </c>
      <c r="B357" s="251">
        <f>+SUM(B348:B356)</f>
        <v>0</v>
      </c>
      <c r="C357" s="251">
        <f t="shared" ref="C357" si="615">+SUM(C348:C356)</f>
        <v>0</v>
      </c>
      <c r="D357" s="251">
        <f t="shared" ref="D357:M357" si="616">+SUM(D348:D356)</f>
        <v>0</v>
      </c>
      <c r="E357" s="251">
        <f t="shared" si="616"/>
        <v>0</v>
      </c>
      <c r="F357" s="251">
        <f t="shared" si="616"/>
        <v>0</v>
      </c>
      <c r="G357" s="251">
        <f t="shared" si="616"/>
        <v>0</v>
      </c>
      <c r="H357" s="251">
        <f t="shared" si="616"/>
        <v>0</v>
      </c>
      <c r="I357" s="251">
        <f t="shared" si="616"/>
        <v>0</v>
      </c>
      <c r="J357" s="251">
        <f t="shared" si="616"/>
        <v>0</v>
      </c>
      <c r="K357" s="251">
        <f t="shared" si="616"/>
        <v>0</v>
      </c>
      <c r="L357" s="251">
        <f t="shared" si="616"/>
        <v>0</v>
      </c>
      <c r="M357" s="251">
        <f t="shared" si="616"/>
        <v>0</v>
      </c>
      <c r="N357" s="251"/>
      <c r="O357" s="251">
        <f t="shared" ref="O357:Z357" si="617">+SUM(O348:O356)</f>
        <v>0</v>
      </c>
      <c r="P357" s="251">
        <f t="shared" si="617"/>
        <v>0</v>
      </c>
      <c r="Q357" s="251">
        <f t="shared" si="617"/>
        <v>0</v>
      </c>
      <c r="R357" s="251">
        <f t="shared" si="617"/>
        <v>0</v>
      </c>
      <c r="S357" s="251">
        <f t="shared" si="617"/>
        <v>0</v>
      </c>
      <c r="T357" s="251">
        <f t="shared" si="617"/>
        <v>0</v>
      </c>
      <c r="U357" s="251">
        <f t="shared" si="617"/>
        <v>0</v>
      </c>
      <c r="V357" s="251">
        <f t="shared" si="617"/>
        <v>0</v>
      </c>
      <c r="W357" s="251">
        <f t="shared" si="617"/>
        <v>0</v>
      </c>
      <c r="X357" s="251">
        <f t="shared" si="617"/>
        <v>0</v>
      </c>
      <c r="Y357" s="251">
        <f t="shared" si="617"/>
        <v>0</v>
      </c>
      <c r="Z357" s="251">
        <f t="shared" si="617"/>
        <v>0</v>
      </c>
      <c r="AA357" s="251"/>
      <c r="AB357" s="251">
        <f t="shared" ref="AB357:AM357" si="618">+SUM(AB348:AB356)</f>
        <v>0</v>
      </c>
      <c r="AC357" s="251">
        <f t="shared" si="618"/>
        <v>0</v>
      </c>
      <c r="AD357" s="251">
        <f t="shared" si="618"/>
        <v>0</v>
      </c>
      <c r="AE357" s="251">
        <f t="shared" si="618"/>
        <v>0</v>
      </c>
      <c r="AF357" s="251">
        <f t="shared" si="618"/>
        <v>0</v>
      </c>
      <c r="AG357" s="251">
        <f t="shared" si="618"/>
        <v>0</v>
      </c>
      <c r="AH357" s="251">
        <f t="shared" si="618"/>
        <v>0</v>
      </c>
      <c r="AI357" s="251">
        <f t="shared" si="618"/>
        <v>0</v>
      </c>
      <c r="AJ357" s="251">
        <f t="shared" si="618"/>
        <v>0</v>
      </c>
      <c r="AK357" s="251">
        <f t="shared" si="618"/>
        <v>0</v>
      </c>
      <c r="AL357" s="251">
        <f t="shared" si="618"/>
        <v>0</v>
      </c>
      <c r="AM357" s="251">
        <f t="shared" si="618"/>
        <v>0</v>
      </c>
      <c r="AN357" s="251"/>
      <c r="AO357" s="251">
        <f t="shared" ref="AO357:AZ357" si="619">+SUM(AO348:AO356)</f>
        <v>60</v>
      </c>
      <c r="AP357" s="251">
        <f t="shared" si="619"/>
        <v>48</v>
      </c>
      <c r="AQ357" s="251">
        <f t="shared" si="619"/>
        <v>68</v>
      </c>
      <c r="AR357" s="251">
        <f t="shared" si="619"/>
        <v>72</v>
      </c>
      <c r="AS357" s="251">
        <f t="shared" si="619"/>
        <v>0</v>
      </c>
      <c r="AT357" s="251">
        <f t="shared" si="619"/>
        <v>97</v>
      </c>
      <c r="AU357" s="251">
        <f t="shared" si="619"/>
        <v>87</v>
      </c>
      <c r="AV357" s="251">
        <f t="shared" si="619"/>
        <v>45</v>
      </c>
      <c r="AW357" s="251">
        <f t="shared" si="619"/>
        <v>79</v>
      </c>
      <c r="AX357" s="251">
        <f t="shared" si="619"/>
        <v>112</v>
      </c>
      <c r="AY357" s="251">
        <f t="shared" si="619"/>
        <v>76</v>
      </c>
      <c r="AZ357" s="251">
        <f t="shared" si="619"/>
        <v>68</v>
      </c>
      <c r="BA357" s="251"/>
      <c r="BB357" s="312">
        <f>SUM(BB348:BB356)</f>
        <v>40</v>
      </c>
      <c r="BC357" s="313">
        <f t="shared" ref="BC357:BG357" si="620">SUM(BC348:BC356)</f>
        <v>76</v>
      </c>
      <c r="BD357" s="254">
        <f t="shared" si="620"/>
        <v>79</v>
      </c>
      <c r="BE357" s="255">
        <f t="shared" si="620"/>
        <v>22</v>
      </c>
      <c r="BF357" s="255">
        <f t="shared" si="620"/>
        <v>22</v>
      </c>
      <c r="BG357" s="255">
        <f t="shared" si="620"/>
        <v>22</v>
      </c>
      <c r="BH357" s="316">
        <f t="shared" ref="BH357:BM357" si="621">+SUM(BH348:BH356)</f>
        <v>32</v>
      </c>
      <c r="BI357" s="317">
        <f t="shared" si="621"/>
        <v>35</v>
      </c>
      <c r="BJ357" s="318">
        <f t="shared" si="621"/>
        <v>33</v>
      </c>
      <c r="BK357" s="317">
        <f t="shared" si="621"/>
        <v>22</v>
      </c>
      <c r="BL357" s="344">
        <f t="shared" si="621"/>
        <v>22</v>
      </c>
      <c r="BM357" s="344">
        <f t="shared" si="621"/>
        <v>22</v>
      </c>
      <c r="BN357" s="257"/>
      <c r="CA357" s="257"/>
      <c r="CN357" s="257"/>
      <c r="DA357" s="257"/>
      <c r="DN357" s="257"/>
      <c r="DP357" s="166"/>
      <c r="DQ357" s="166"/>
      <c r="DR357" s="28"/>
      <c r="DS357" s="166"/>
      <c r="DT357" s="28"/>
      <c r="DU357" s="166"/>
      <c r="DV357" s="28"/>
    </row>
    <row r="358" spans="1:128">
      <c r="A358" s="239" t="s">
        <v>179</v>
      </c>
      <c r="B358" s="345">
        <v>0</v>
      </c>
      <c r="C358" s="345">
        <v>0</v>
      </c>
      <c r="D358" s="345">
        <v>12</v>
      </c>
      <c r="E358" s="345">
        <v>0</v>
      </c>
      <c r="F358" s="345">
        <v>0</v>
      </c>
      <c r="G358" s="345">
        <v>0</v>
      </c>
      <c r="H358" s="345">
        <v>0</v>
      </c>
      <c r="I358" s="345">
        <v>0</v>
      </c>
      <c r="J358" s="345">
        <v>0</v>
      </c>
      <c r="K358" s="345">
        <v>0</v>
      </c>
      <c r="L358" s="345">
        <v>15</v>
      </c>
      <c r="M358" s="345">
        <v>0</v>
      </c>
      <c r="N358" s="345"/>
      <c r="O358" s="227">
        <v>0</v>
      </c>
      <c r="P358" s="227">
        <v>0</v>
      </c>
      <c r="Q358" s="227">
        <v>0</v>
      </c>
      <c r="R358" s="227">
        <v>0</v>
      </c>
      <c r="S358" s="227">
        <v>0</v>
      </c>
      <c r="T358" s="227">
        <v>0</v>
      </c>
      <c r="U358" s="227">
        <v>0</v>
      </c>
      <c r="V358" s="227">
        <v>0</v>
      </c>
      <c r="W358" s="227">
        <v>0</v>
      </c>
      <c r="X358" s="227">
        <v>0</v>
      </c>
      <c r="Y358" s="227">
        <v>0</v>
      </c>
      <c r="Z358" s="227">
        <v>0</v>
      </c>
      <c r="AA358" s="230"/>
      <c r="AB358" s="230">
        <v>0</v>
      </c>
      <c r="AC358" s="230">
        <v>0</v>
      </c>
      <c r="AD358" s="230">
        <v>10</v>
      </c>
      <c r="AE358" s="230">
        <v>20</v>
      </c>
      <c r="AF358" s="230">
        <v>0</v>
      </c>
      <c r="AG358" s="230">
        <v>14</v>
      </c>
      <c r="AH358" s="230">
        <v>19</v>
      </c>
      <c r="AI358" s="230">
        <v>20</v>
      </c>
      <c r="AJ358" s="230">
        <v>13</v>
      </c>
      <c r="AK358" s="230">
        <v>13</v>
      </c>
      <c r="AL358" s="230">
        <v>13</v>
      </c>
      <c r="AM358" s="230">
        <v>17</v>
      </c>
      <c r="AN358" s="230"/>
      <c r="AO358" s="230">
        <v>10</v>
      </c>
      <c r="AP358" s="230">
        <v>12</v>
      </c>
      <c r="AQ358" s="230">
        <v>13</v>
      </c>
      <c r="AR358" s="230">
        <v>13</v>
      </c>
      <c r="AS358" s="230">
        <v>13</v>
      </c>
      <c r="AT358" s="230">
        <v>13</v>
      </c>
      <c r="AU358" s="230">
        <v>13</v>
      </c>
      <c r="AV358" s="230">
        <v>14</v>
      </c>
      <c r="AW358" s="230">
        <v>40</v>
      </c>
      <c r="AX358" s="241">
        <f>AX368+(AW368-AW358)</f>
        <v>26</v>
      </c>
      <c r="AY358" s="241">
        <v>10</v>
      </c>
      <c r="AZ358" s="241">
        <f>AZ368</f>
        <v>0</v>
      </c>
      <c r="BA358" s="241"/>
      <c r="BB358" s="327">
        <v>14</v>
      </c>
      <c r="BC358" s="243">
        <v>14</v>
      </c>
      <c r="BD358" s="328">
        <v>14</v>
      </c>
      <c r="BE358" s="329">
        <f>+SUM(BE359:BE366)</f>
        <v>26</v>
      </c>
      <c r="BF358" s="329">
        <f>+SUM(BF359:BF366)</f>
        <v>26</v>
      </c>
      <c r="BG358" s="245">
        <f>+SUM(BG359:BG366)</f>
        <v>26</v>
      </c>
      <c r="BH358" s="330">
        <v>8</v>
      </c>
      <c r="BI358" s="331">
        <v>20</v>
      </c>
      <c r="BJ358" s="332">
        <v>20</v>
      </c>
      <c r="BK358" s="331"/>
      <c r="BL358" s="331"/>
      <c r="BM358" s="333"/>
      <c r="BN358" s="331"/>
      <c r="CA358" s="331"/>
      <c r="CN358" s="331"/>
      <c r="DA358" s="331"/>
      <c r="DN358" s="331"/>
      <c r="DP358" s="166">
        <f>SUM(B358:M358)</f>
        <v>27</v>
      </c>
      <c r="DQ358" s="166">
        <f>SUM(O358:Z358)</f>
        <v>0</v>
      </c>
      <c r="DR358" s="28">
        <f>IFERROR(DQ358/DP358*100,0)</f>
        <v>0</v>
      </c>
      <c r="DS358" s="166">
        <f>SUM(AB358:AM358)</f>
        <v>139</v>
      </c>
      <c r="DT358" s="28">
        <f>IFERROR(DS358/DQ358*100,0)</f>
        <v>0</v>
      </c>
      <c r="DU358" s="166">
        <f>SUM(AO358:AZ358)</f>
        <v>177</v>
      </c>
      <c r="DV358" s="28">
        <f>IFERROR(DU358/DS358*100,0)</f>
        <v>127.33812949640289</v>
      </c>
      <c r="DW358" s="141">
        <f>SUM(BB358:BM358)</f>
        <v>168</v>
      </c>
      <c r="DX358" s="207">
        <f t="shared" ref="DX358" si="622">IFERROR(DW358/DU358*100,0)</f>
        <v>94.915254237288138</v>
      </c>
    </row>
    <row r="359" spans="1:128" hidden="1" outlineLevel="1">
      <c r="A359" s="250" t="s">
        <v>161</v>
      </c>
      <c r="B359" s="251"/>
      <c r="C359" s="251"/>
      <c r="D359" s="251"/>
      <c r="E359" s="251"/>
      <c r="F359" s="251"/>
      <c r="G359" s="251"/>
      <c r="H359" s="251"/>
      <c r="I359" s="251"/>
      <c r="J359" s="251"/>
      <c r="K359" s="251"/>
      <c r="L359" s="251"/>
      <c r="M359" s="251"/>
      <c r="N359" s="251"/>
      <c r="O359" s="251"/>
      <c r="P359" s="251"/>
      <c r="Q359" s="251"/>
      <c r="R359" s="251"/>
      <c r="S359" s="251"/>
      <c r="T359" s="251"/>
      <c r="U359" s="251"/>
      <c r="V359" s="251"/>
      <c r="W359" s="251"/>
      <c r="X359" s="251"/>
      <c r="Y359" s="251"/>
      <c r="Z359" s="251"/>
      <c r="AA359" s="251"/>
      <c r="AB359" s="251"/>
      <c r="AC359" s="251"/>
      <c r="AD359" s="251"/>
      <c r="AE359" s="251"/>
      <c r="AF359" s="251"/>
      <c r="AG359" s="251"/>
      <c r="AH359" s="251"/>
      <c r="AI359" s="251"/>
      <c r="AJ359" s="251"/>
      <c r="AK359" s="251"/>
      <c r="AL359" s="251"/>
      <c r="AM359" s="251"/>
      <c r="AN359" s="251"/>
      <c r="AO359" s="251"/>
      <c r="AP359" s="251"/>
      <c r="AQ359" s="251"/>
      <c r="AR359" s="251"/>
      <c r="AS359" s="251"/>
      <c r="AT359" s="251"/>
      <c r="AU359" s="251"/>
      <c r="AV359" s="251"/>
      <c r="AW359" s="251"/>
      <c r="AX359" s="251"/>
      <c r="AY359" s="251"/>
      <c r="AZ359" s="251"/>
      <c r="BA359" s="251"/>
      <c r="BB359" s="252"/>
      <c r="BC359" s="253"/>
      <c r="BD359" s="254"/>
      <c r="BE359" s="261"/>
      <c r="BF359" s="261"/>
      <c r="BG359" s="261"/>
      <c r="BH359" s="262"/>
      <c r="BI359" s="263"/>
      <c r="BJ359" s="264"/>
      <c r="BK359" s="263"/>
      <c r="BL359" s="263"/>
      <c r="BM359" s="266"/>
      <c r="BN359" s="263"/>
      <c r="CA359" s="263"/>
      <c r="CN359" s="263"/>
      <c r="DA359" s="263"/>
      <c r="DN359" s="263"/>
      <c r="DP359" s="166"/>
      <c r="DQ359" s="166"/>
      <c r="DR359" s="28"/>
      <c r="DS359" s="166"/>
      <c r="DT359" s="28"/>
      <c r="DU359" s="166"/>
      <c r="DV359" s="28"/>
    </row>
    <row r="360" spans="1:128" hidden="1" outlineLevel="1">
      <c r="A360" s="250" t="s">
        <v>162</v>
      </c>
      <c r="B360" s="251"/>
      <c r="C360" s="251"/>
      <c r="D360" s="251"/>
      <c r="E360" s="251"/>
      <c r="F360" s="251"/>
      <c r="G360" s="251"/>
      <c r="H360" s="251"/>
      <c r="I360" s="251"/>
      <c r="J360" s="251"/>
      <c r="K360" s="251"/>
      <c r="L360" s="251"/>
      <c r="M360" s="251"/>
      <c r="N360" s="251"/>
      <c r="O360" s="251"/>
      <c r="P360" s="251"/>
      <c r="Q360" s="251"/>
      <c r="R360" s="251"/>
      <c r="S360" s="251"/>
      <c r="T360" s="251"/>
      <c r="U360" s="251"/>
      <c r="V360" s="251"/>
      <c r="W360" s="251"/>
      <c r="X360" s="251"/>
      <c r="Y360" s="251"/>
      <c r="Z360" s="251"/>
      <c r="AA360" s="251"/>
      <c r="AB360" s="251"/>
      <c r="AC360" s="251"/>
      <c r="AD360" s="251"/>
      <c r="AE360" s="251"/>
      <c r="AF360" s="251"/>
      <c r="AG360" s="251"/>
      <c r="AH360" s="251"/>
      <c r="AI360" s="251"/>
      <c r="AJ360" s="251"/>
      <c r="AK360" s="251"/>
      <c r="AL360" s="251"/>
      <c r="AM360" s="251"/>
      <c r="AN360" s="251"/>
      <c r="AO360" s="251"/>
      <c r="AP360" s="251"/>
      <c r="AQ360" s="251"/>
      <c r="AR360" s="251"/>
      <c r="AS360" s="251"/>
      <c r="AT360" s="251"/>
      <c r="AU360" s="251"/>
      <c r="AV360" s="251"/>
      <c r="AW360" s="251"/>
      <c r="AX360" s="251"/>
      <c r="AY360" s="251"/>
      <c r="AZ360" s="251"/>
      <c r="BA360" s="251"/>
      <c r="BB360" s="252"/>
      <c r="BC360" s="253"/>
      <c r="BD360" s="254"/>
      <c r="BE360" s="261"/>
      <c r="BF360" s="261"/>
      <c r="BG360" s="261"/>
      <c r="BH360" s="262"/>
      <c r="BI360" s="263"/>
      <c r="BJ360" s="264"/>
      <c r="BK360" s="263"/>
      <c r="BL360" s="263"/>
      <c r="BM360" s="266"/>
      <c r="BN360" s="263"/>
      <c r="CA360" s="263"/>
      <c r="CN360" s="263"/>
      <c r="DA360" s="263"/>
      <c r="DN360" s="263"/>
      <c r="DP360" s="166"/>
      <c r="DQ360" s="166"/>
      <c r="DR360" s="28"/>
      <c r="DS360" s="166"/>
      <c r="DT360" s="28"/>
      <c r="DU360" s="166"/>
      <c r="DV360" s="28"/>
    </row>
    <row r="361" spans="1:128" hidden="1" outlineLevel="1">
      <c r="A361" s="250" t="s">
        <v>163</v>
      </c>
      <c r="B361" s="251"/>
      <c r="C361" s="251"/>
      <c r="D361" s="251"/>
      <c r="E361" s="251"/>
      <c r="F361" s="251"/>
      <c r="G361" s="251"/>
      <c r="H361" s="251"/>
      <c r="I361" s="251"/>
      <c r="J361" s="251"/>
      <c r="K361" s="251"/>
      <c r="L361" s="251"/>
      <c r="M361" s="251"/>
      <c r="N361" s="251"/>
      <c r="O361" s="251"/>
      <c r="P361" s="251"/>
      <c r="Q361" s="251"/>
      <c r="R361" s="251"/>
      <c r="S361" s="251"/>
      <c r="T361" s="251"/>
      <c r="U361" s="251"/>
      <c r="V361" s="251"/>
      <c r="W361" s="251"/>
      <c r="X361" s="251"/>
      <c r="Y361" s="251"/>
      <c r="Z361" s="251"/>
      <c r="AA361" s="251"/>
      <c r="AB361" s="251"/>
      <c r="AC361" s="251"/>
      <c r="AD361" s="251"/>
      <c r="AE361" s="251"/>
      <c r="AF361" s="251"/>
      <c r="AG361" s="251"/>
      <c r="AH361" s="251"/>
      <c r="AI361" s="251"/>
      <c r="AJ361" s="251"/>
      <c r="AK361" s="251"/>
      <c r="AL361" s="251"/>
      <c r="AM361" s="251"/>
      <c r="AN361" s="251"/>
      <c r="AO361" s="251"/>
      <c r="AP361" s="251"/>
      <c r="AQ361" s="251"/>
      <c r="AR361" s="251"/>
      <c r="AS361" s="251"/>
      <c r="AT361" s="251"/>
      <c r="AU361" s="251"/>
      <c r="AV361" s="251"/>
      <c r="AW361" s="251"/>
      <c r="AX361" s="251"/>
      <c r="AY361" s="251"/>
      <c r="AZ361" s="251"/>
      <c r="BA361" s="251"/>
      <c r="BB361" s="252"/>
      <c r="BC361" s="253"/>
      <c r="BD361" s="254"/>
      <c r="BE361" s="261"/>
      <c r="BF361" s="261"/>
      <c r="BG361" s="261"/>
      <c r="BH361" s="262"/>
      <c r="BI361" s="263"/>
      <c r="BJ361" s="264"/>
      <c r="BK361" s="263"/>
      <c r="BL361" s="263"/>
      <c r="BM361" s="266"/>
      <c r="BN361" s="263"/>
      <c r="BP361" s="334"/>
      <c r="CA361" s="263"/>
      <c r="CN361" s="263"/>
      <c r="DA361" s="263"/>
      <c r="DN361" s="263"/>
      <c r="DP361" s="166"/>
      <c r="DQ361" s="166"/>
      <c r="DR361" s="28"/>
      <c r="DS361" s="166"/>
      <c r="DT361" s="28"/>
      <c r="DU361" s="166"/>
      <c r="DV361" s="28"/>
    </row>
    <row r="362" spans="1:128" hidden="1" outlineLevel="1">
      <c r="A362" s="250" t="s">
        <v>164</v>
      </c>
      <c r="B362" s="251"/>
      <c r="C362" s="251"/>
      <c r="D362" s="251"/>
      <c r="E362" s="251"/>
      <c r="F362" s="251"/>
      <c r="G362" s="251"/>
      <c r="H362" s="251"/>
      <c r="I362" s="251"/>
      <c r="J362" s="251"/>
      <c r="K362" s="251"/>
      <c r="L362" s="251"/>
      <c r="M362" s="251"/>
      <c r="N362" s="251"/>
      <c r="O362" s="251"/>
      <c r="P362" s="251"/>
      <c r="Q362" s="251"/>
      <c r="R362" s="251"/>
      <c r="S362" s="251"/>
      <c r="T362" s="251"/>
      <c r="U362" s="251"/>
      <c r="V362" s="251"/>
      <c r="W362" s="251"/>
      <c r="X362" s="251"/>
      <c r="Y362" s="251"/>
      <c r="Z362" s="251"/>
      <c r="AA362" s="251"/>
      <c r="AB362" s="251"/>
      <c r="AC362" s="251"/>
      <c r="AD362" s="251"/>
      <c r="AE362" s="251"/>
      <c r="AF362" s="251"/>
      <c r="AG362" s="251"/>
      <c r="AH362" s="251"/>
      <c r="AI362" s="251"/>
      <c r="AJ362" s="251"/>
      <c r="AK362" s="251"/>
      <c r="AL362" s="251"/>
      <c r="AM362" s="251"/>
      <c r="AN362" s="251"/>
      <c r="AO362" s="251"/>
      <c r="AP362" s="251"/>
      <c r="AQ362" s="251"/>
      <c r="AR362" s="251"/>
      <c r="AS362" s="251"/>
      <c r="AT362" s="251"/>
      <c r="AU362" s="251"/>
      <c r="AV362" s="251"/>
      <c r="AW362" s="251"/>
      <c r="AX362" s="251"/>
      <c r="AY362" s="251"/>
      <c r="AZ362" s="251"/>
      <c r="BA362" s="251"/>
      <c r="BB362" s="252"/>
      <c r="BC362" s="253"/>
      <c r="BD362" s="254"/>
      <c r="BE362" s="261"/>
      <c r="BF362" s="261"/>
      <c r="BG362" s="261"/>
      <c r="BH362" s="262"/>
      <c r="BI362" s="263"/>
      <c r="BJ362" s="264"/>
      <c r="BK362" s="263"/>
      <c r="BL362" s="263"/>
      <c r="BM362" s="266"/>
      <c r="BN362" s="263"/>
      <c r="CA362" s="263"/>
      <c r="CN362" s="263"/>
      <c r="DA362" s="263"/>
      <c r="DN362" s="263"/>
      <c r="DP362" s="166"/>
      <c r="DQ362" s="166"/>
      <c r="DR362" s="28"/>
      <c r="DS362" s="166"/>
      <c r="DT362" s="28"/>
      <c r="DU362" s="166"/>
      <c r="DV362" s="28"/>
    </row>
    <row r="363" spans="1:128" hidden="1" outlineLevel="1">
      <c r="A363" s="250" t="s">
        <v>165</v>
      </c>
      <c r="B363" s="251"/>
      <c r="C363" s="251"/>
      <c r="D363" s="251"/>
      <c r="E363" s="251"/>
      <c r="F363" s="251"/>
      <c r="G363" s="251"/>
      <c r="H363" s="251"/>
      <c r="I363" s="251"/>
      <c r="J363" s="251"/>
      <c r="K363" s="251"/>
      <c r="L363" s="251"/>
      <c r="M363" s="251"/>
      <c r="N363" s="251"/>
      <c r="O363" s="251"/>
      <c r="P363" s="251"/>
      <c r="Q363" s="251"/>
      <c r="R363" s="251"/>
      <c r="S363" s="251"/>
      <c r="T363" s="251"/>
      <c r="U363" s="251"/>
      <c r="V363" s="251"/>
      <c r="W363" s="251"/>
      <c r="X363" s="251"/>
      <c r="Y363" s="251"/>
      <c r="Z363" s="251"/>
      <c r="AA363" s="251"/>
      <c r="AB363" s="251"/>
      <c r="AC363" s="251"/>
      <c r="AD363" s="251"/>
      <c r="AE363" s="251"/>
      <c r="AF363" s="251"/>
      <c r="AG363" s="251"/>
      <c r="AH363" s="251"/>
      <c r="AI363" s="251"/>
      <c r="AJ363" s="251"/>
      <c r="AK363" s="251"/>
      <c r="AL363" s="251"/>
      <c r="AM363" s="251"/>
      <c r="AN363" s="251"/>
      <c r="AO363" s="251"/>
      <c r="AP363" s="251"/>
      <c r="AQ363" s="251"/>
      <c r="AR363" s="251"/>
      <c r="AS363" s="251"/>
      <c r="AT363" s="251"/>
      <c r="AU363" s="251"/>
      <c r="AV363" s="251"/>
      <c r="AW363" s="251"/>
      <c r="AX363" s="251"/>
      <c r="AY363" s="251"/>
      <c r="AZ363" s="251"/>
      <c r="BA363" s="251"/>
      <c r="BB363" s="252"/>
      <c r="BC363" s="253"/>
      <c r="BD363" s="254"/>
      <c r="BE363" s="261"/>
      <c r="BF363" s="261"/>
      <c r="BG363" s="261"/>
      <c r="BH363" s="262"/>
      <c r="BI363" s="263"/>
      <c r="BJ363" s="264"/>
      <c r="BK363" s="263"/>
      <c r="BL363" s="263"/>
      <c r="BM363" s="266"/>
      <c r="BN363" s="263"/>
      <c r="CA363" s="263"/>
      <c r="CN363" s="263"/>
      <c r="DA363" s="263"/>
      <c r="DN363" s="263"/>
      <c r="DP363" s="166"/>
      <c r="DQ363" s="166"/>
      <c r="DR363" s="28"/>
      <c r="DS363" s="166"/>
      <c r="DT363" s="28"/>
      <c r="DU363" s="166"/>
      <c r="DV363" s="28"/>
    </row>
    <row r="364" spans="1:128" hidden="1" outlineLevel="1">
      <c r="A364" s="250" t="s">
        <v>123</v>
      </c>
      <c r="B364" s="251"/>
      <c r="C364" s="251"/>
      <c r="D364" s="251"/>
      <c r="E364" s="251"/>
      <c r="F364" s="251"/>
      <c r="G364" s="251"/>
      <c r="H364" s="251"/>
      <c r="I364" s="251"/>
      <c r="J364" s="251"/>
      <c r="K364" s="251"/>
      <c r="L364" s="251"/>
      <c r="M364" s="251"/>
      <c r="N364" s="251"/>
      <c r="O364" s="251"/>
      <c r="P364" s="251"/>
      <c r="Q364" s="251"/>
      <c r="R364" s="251"/>
      <c r="S364" s="251"/>
      <c r="T364" s="251"/>
      <c r="U364" s="251"/>
      <c r="V364" s="251"/>
      <c r="W364" s="251"/>
      <c r="X364" s="251"/>
      <c r="Y364" s="251"/>
      <c r="Z364" s="251"/>
      <c r="AA364" s="251"/>
      <c r="AB364" s="251"/>
      <c r="AC364" s="251"/>
      <c r="AD364" s="251"/>
      <c r="AE364" s="251"/>
      <c r="AF364" s="251"/>
      <c r="AG364" s="251"/>
      <c r="AH364" s="251"/>
      <c r="AI364" s="251"/>
      <c r="AJ364" s="251"/>
      <c r="AK364" s="251"/>
      <c r="AL364" s="251"/>
      <c r="AM364" s="251"/>
      <c r="AN364" s="251"/>
      <c r="AO364" s="251"/>
      <c r="AP364" s="251"/>
      <c r="AQ364" s="251"/>
      <c r="AR364" s="251"/>
      <c r="AS364" s="251"/>
      <c r="AT364" s="251"/>
      <c r="AU364" s="251"/>
      <c r="AV364" s="251"/>
      <c r="AW364" s="251"/>
      <c r="AX364" s="251"/>
      <c r="AY364" s="251"/>
      <c r="AZ364" s="251"/>
      <c r="BA364" s="251"/>
      <c r="BB364" s="252"/>
      <c r="BC364" s="253"/>
      <c r="BD364" s="254"/>
      <c r="BE364" s="261"/>
      <c r="BF364" s="261"/>
      <c r="BG364" s="261"/>
      <c r="BH364" s="262"/>
      <c r="BI364" s="263"/>
      <c r="BJ364" s="264"/>
      <c r="BK364" s="263"/>
      <c r="BL364" s="263"/>
      <c r="BM364" s="266"/>
      <c r="BN364" s="263"/>
      <c r="CA364" s="263"/>
      <c r="CN364" s="263"/>
      <c r="DA364" s="263"/>
      <c r="DN364" s="263"/>
      <c r="DP364" s="166"/>
      <c r="DQ364" s="166"/>
      <c r="DR364" s="28"/>
      <c r="DS364" s="166"/>
      <c r="DT364" s="28"/>
      <c r="DU364" s="166"/>
      <c r="DV364" s="28"/>
    </row>
    <row r="365" spans="1:128" s="275" customFormat="1" hidden="1" outlineLevel="1">
      <c r="A365" s="268" t="s">
        <v>167</v>
      </c>
      <c r="B365" s="269"/>
      <c r="C365" s="269"/>
      <c r="D365" s="269"/>
      <c r="E365" s="269"/>
      <c r="F365" s="269"/>
      <c r="G365" s="269"/>
      <c r="H365" s="269"/>
      <c r="I365" s="269"/>
      <c r="J365" s="269"/>
      <c r="K365" s="269"/>
      <c r="L365" s="269"/>
      <c r="M365" s="269"/>
      <c r="N365" s="269"/>
      <c r="O365" s="269"/>
      <c r="P365" s="269"/>
      <c r="Q365" s="269"/>
      <c r="R365" s="269"/>
      <c r="S365" s="269"/>
      <c r="T365" s="269"/>
      <c r="U365" s="269"/>
      <c r="V365" s="269"/>
      <c r="W365" s="269"/>
      <c r="X365" s="269"/>
      <c r="Y365" s="269"/>
      <c r="Z365" s="269"/>
      <c r="AA365" s="269"/>
      <c r="AB365" s="269"/>
      <c r="AC365" s="269"/>
      <c r="AD365" s="269"/>
      <c r="AE365" s="269"/>
      <c r="AF365" s="269"/>
      <c r="AG365" s="269"/>
      <c r="AH365" s="269"/>
      <c r="AI365" s="269"/>
      <c r="AJ365" s="269"/>
      <c r="AK365" s="269"/>
      <c r="AL365" s="269"/>
      <c r="AM365" s="269"/>
      <c r="AN365" s="269"/>
      <c r="AO365" s="269"/>
      <c r="AP365" s="269"/>
      <c r="AQ365" s="269"/>
      <c r="AR365" s="269"/>
      <c r="AS365" s="269"/>
      <c r="AT365" s="269"/>
      <c r="AU365" s="269"/>
      <c r="AV365" s="269"/>
      <c r="AW365" s="269"/>
      <c r="AX365" s="269"/>
      <c r="AY365" s="269"/>
      <c r="AZ365" s="269"/>
      <c r="BA365" s="269"/>
      <c r="BB365" s="270"/>
      <c r="BC365" s="271"/>
      <c r="BD365" s="271"/>
      <c r="BE365" s="272"/>
      <c r="BF365" s="272"/>
      <c r="BG365" s="272"/>
      <c r="BH365" s="273"/>
      <c r="BI365" s="272"/>
      <c r="BJ365" s="274"/>
      <c r="BK365" s="272"/>
      <c r="BL365" s="272"/>
      <c r="BM365" s="301"/>
      <c r="BN365" s="272"/>
      <c r="CA365" s="272"/>
      <c r="CN365" s="272"/>
      <c r="DA365" s="272"/>
      <c r="DN365" s="272"/>
      <c r="DP365" s="277"/>
      <c r="DQ365" s="277"/>
      <c r="DR365" s="278"/>
      <c r="DS365" s="277"/>
      <c r="DT365" s="278"/>
      <c r="DU365" s="277"/>
      <c r="DV365" s="278"/>
    </row>
    <row r="366" spans="1:128" hidden="1" outlineLevel="1">
      <c r="A366" s="250" t="s">
        <v>122</v>
      </c>
      <c r="B366" s="251"/>
      <c r="C366" s="251"/>
      <c r="D366" s="251"/>
      <c r="E366" s="251"/>
      <c r="F366" s="251"/>
      <c r="G366" s="251"/>
      <c r="H366" s="251"/>
      <c r="I366" s="251"/>
      <c r="J366" s="251"/>
      <c r="K366" s="251"/>
      <c r="L366" s="251"/>
      <c r="M366" s="251"/>
      <c r="N366" s="251"/>
      <c r="O366" s="251"/>
      <c r="P366" s="251"/>
      <c r="Q366" s="251"/>
      <c r="R366" s="251"/>
      <c r="S366" s="251"/>
      <c r="T366" s="251"/>
      <c r="U366" s="251"/>
      <c r="V366" s="251"/>
      <c r="W366" s="251"/>
      <c r="X366" s="251"/>
      <c r="Y366" s="251"/>
      <c r="Z366" s="251"/>
      <c r="AA366" s="251"/>
      <c r="AB366" s="251"/>
      <c r="AC366" s="251"/>
      <c r="AD366" s="251"/>
      <c r="AE366" s="251"/>
      <c r="AF366" s="251"/>
      <c r="AG366" s="251"/>
      <c r="AH366" s="251"/>
      <c r="AI366" s="251"/>
      <c r="AJ366" s="251"/>
      <c r="AK366" s="251"/>
      <c r="AL366" s="251"/>
      <c r="AM366" s="251"/>
      <c r="AN366" s="251"/>
      <c r="AO366" s="251">
        <v>22</v>
      </c>
      <c r="AP366" s="251">
        <v>12</v>
      </c>
      <c r="AQ366" s="251">
        <v>13</v>
      </c>
      <c r="AR366" s="251">
        <v>13</v>
      </c>
      <c r="AS366" s="251">
        <v>13</v>
      </c>
      <c r="AT366" s="251">
        <v>13</v>
      </c>
      <c r="AU366" s="251">
        <v>13</v>
      </c>
      <c r="AV366" s="251">
        <v>14</v>
      </c>
      <c r="AW366" s="251">
        <v>53</v>
      </c>
      <c r="AX366" s="251">
        <v>13</v>
      </c>
      <c r="AY366" s="251">
        <v>12</v>
      </c>
      <c r="AZ366" s="251"/>
      <c r="BA366" s="251"/>
      <c r="BB366" s="252">
        <v>14</v>
      </c>
      <c r="BC366" s="253">
        <v>14</v>
      </c>
      <c r="BD366" s="254">
        <v>26</v>
      </c>
      <c r="BE366" s="261">
        <v>26</v>
      </c>
      <c r="BF366" s="261">
        <v>26</v>
      </c>
      <c r="BG366" s="261">
        <v>26</v>
      </c>
      <c r="BH366" s="330">
        <v>8</v>
      </c>
      <c r="BI366" s="331">
        <v>20</v>
      </c>
      <c r="BJ366" s="332">
        <v>20</v>
      </c>
      <c r="BK366" s="263"/>
      <c r="BL366" s="263"/>
      <c r="BM366" s="266"/>
      <c r="BN366" s="263"/>
      <c r="CA366" s="263"/>
      <c r="CN366" s="263"/>
      <c r="DA366" s="263"/>
      <c r="DN366" s="263"/>
      <c r="DP366" s="166"/>
      <c r="DQ366" s="166"/>
      <c r="DR366" s="28"/>
      <c r="DS366" s="166"/>
      <c r="DT366" s="28"/>
      <c r="DU366" s="166"/>
      <c r="DV366" s="28"/>
    </row>
    <row r="367" spans="1:128" hidden="1" outlineLevel="1">
      <c r="A367" s="250" t="s">
        <v>168</v>
      </c>
      <c r="B367" s="251"/>
      <c r="C367" s="251"/>
      <c r="D367" s="251"/>
      <c r="E367" s="251"/>
      <c r="F367" s="251"/>
      <c r="G367" s="251"/>
      <c r="H367" s="251"/>
      <c r="I367" s="251"/>
      <c r="J367" s="251"/>
      <c r="K367" s="251"/>
      <c r="L367" s="251"/>
      <c r="M367" s="251"/>
      <c r="N367" s="251"/>
      <c r="O367" s="251"/>
      <c r="P367" s="251"/>
      <c r="Q367" s="251"/>
      <c r="R367" s="251"/>
      <c r="S367" s="251"/>
      <c r="T367" s="251"/>
      <c r="U367" s="251"/>
      <c r="V367" s="251"/>
      <c r="W367" s="251"/>
      <c r="X367" s="251"/>
      <c r="Y367" s="251"/>
      <c r="Z367" s="251"/>
      <c r="AA367" s="251"/>
      <c r="AB367" s="251"/>
      <c r="AC367" s="251"/>
      <c r="AD367" s="251"/>
      <c r="AE367" s="251"/>
      <c r="AF367" s="251"/>
      <c r="AG367" s="251"/>
      <c r="AH367" s="251"/>
      <c r="AI367" s="251"/>
      <c r="AJ367" s="251"/>
      <c r="AK367" s="251"/>
      <c r="AL367" s="251"/>
      <c r="AM367" s="251"/>
      <c r="AN367" s="251"/>
      <c r="AO367" s="251"/>
      <c r="AP367" s="251"/>
      <c r="AQ367" s="251"/>
      <c r="AR367" s="251"/>
      <c r="AS367" s="251"/>
      <c r="AT367" s="251"/>
      <c r="AU367" s="251"/>
      <c r="AV367" s="251"/>
      <c r="AW367" s="251"/>
      <c r="AX367" s="251"/>
      <c r="AY367" s="251"/>
      <c r="AZ367" s="251"/>
      <c r="BA367" s="251"/>
      <c r="BB367" s="252"/>
      <c r="BC367" s="253"/>
      <c r="BD367" s="254"/>
      <c r="BE367" s="261"/>
      <c r="BF367" s="261"/>
      <c r="BG367" s="261"/>
      <c r="BH367" s="262"/>
      <c r="BI367" s="263"/>
      <c r="BJ367" s="264"/>
      <c r="BK367" s="263"/>
      <c r="BL367" s="263"/>
      <c r="BM367" s="266"/>
      <c r="BN367" s="263"/>
      <c r="CA367" s="263"/>
      <c r="CN367" s="263"/>
      <c r="DA367" s="263"/>
      <c r="DN367" s="263"/>
      <c r="DP367" s="166"/>
      <c r="DQ367" s="166"/>
      <c r="DR367" s="28"/>
      <c r="DS367" s="166"/>
      <c r="DT367" s="28"/>
      <c r="DU367" s="166"/>
      <c r="DV367" s="28"/>
    </row>
    <row r="368" spans="1:128" ht="13.5" collapsed="1">
      <c r="A368" s="279" t="s">
        <v>169</v>
      </c>
      <c r="B368" s="251">
        <f>+SUM(B359:B367)</f>
        <v>0</v>
      </c>
      <c r="C368" s="251">
        <f t="shared" ref="C368" si="623">+SUM(C359:C367)</f>
        <v>0</v>
      </c>
      <c r="D368" s="251">
        <f t="shared" ref="D368:M368" si="624">+SUM(D359:D367)</f>
        <v>0</v>
      </c>
      <c r="E368" s="251">
        <f t="shared" si="624"/>
        <v>0</v>
      </c>
      <c r="F368" s="251">
        <f t="shared" si="624"/>
        <v>0</v>
      </c>
      <c r="G368" s="251">
        <f t="shared" si="624"/>
        <v>0</v>
      </c>
      <c r="H368" s="251">
        <f t="shared" si="624"/>
        <v>0</v>
      </c>
      <c r="I368" s="251">
        <f t="shared" si="624"/>
        <v>0</v>
      </c>
      <c r="J368" s="251">
        <f t="shared" si="624"/>
        <v>0</v>
      </c>
      <c r="K368" s="251">
        <f t="shared" si="624"/>
        <v>0</v>
      </c>
      <c r="L368" s="251">
        <f t="shared" si="624"/>
        <v>0</v>
      </c>
      <c r="M368" s="251">
        <f t="shared" si="624"/>
        <v>0</v>
      </c>
      <c r="N368" s="251"/>
      <c r="O368" s="251">
        <f t="shared" ref="O368:Z368" si="625">+SUM(O359:O367)</f>
        <v>0</v>
      </c>
      <c r="P368" s="251">
        <f t="shared" si="625"/>
        <v>0</v>
      </c>
      <c r="Q368" s="251">
        <f t="shared" si="625"/>
        <v>0</v>
      </c>
      <c r="R368" s="251">
        <f t="shared" si="625"/>
        <v>0</v>
      </c>
      <c r="S368" s="251">
        <f t="shared" si="625"/>
        <v>0</v>
      </c>
      <c r="T368" s="251">
        <f t="shared" si="625"/>
        <v>0</v>
      </c>
      <c r="U368" s="251">
        <f t="shared" si="625"/>
        <v>0</v>
      </c>
      <c r="V368" s="251">
        <f t="shared" si="625"/>
        <v>0</v>
      </c>
      <c r="W368" s="251">
        <f t="shared" si="625"/>
        <v>0</v>
      </c>
      <c r="X368" s="251">
        <f t="shared" si="625"/>
        <v>0</v>
      </c>
      <c r="Y368" s="251">
        <f t="shared" si="625"/>
        <v>0</v>
      </c>
      <c r="Z368" s="251">
        <f t="shared" si="625"/>
        <v>0</v>
      </c>
      <c r="AA368" s="251"/>
      <c r="AB368" s="251">
        <f t="shared" ref="AB368:AM368" si="626">+SUM(AB359:AB367)</f>
        <v>0</v>
      </c>
      <c r="AC368" s="251">
        <f t="shared" si="626"/>
        <v>0</v>
      </c>
      <c r="AD368" s="251">
        <f t="shared" si="626"/>
        <v>0</v>
      </c>
      <c r="AE368" s="251">
        <f t="shared" si="626"/>
        <v>0</v>
      </c>
      <c r="AF368" s="251">
        <f t="shared" si="626"/>
        <v>0</v>
      </c>
      <c r="AG368" s="251">
        <f t="shared" si="626"/>
        <v>0</v>
      </c>
      <c r="AH368" s="251">
        <f t="shared" si="626"/>
        <v>0</v>
      </c>
      <c r="AI368" s="251">
        <f t="shared" si="626"/>
        <v>0</v>
      </c>
      <c r="AJ368" s="251">
        <f t="shared" si="626"/>
        <v>0</v>
      </c>
      <c r="AK368" s="251">
        <f t="shared" si="626"/>
        <v>0</v>
      </c>
      <c r="AL368" s="251">
        <f t="shared" si="626"/>
        <v>0</v>
      </c>
      <c r="AM368" s="251">
        <f t="shared" si="626"/>
        <v>0</v>
      </c>
      <c r="AN368" s="251"/>
      <c r="AO368" s="251">
        <f t="shared" ref="AO368:AZ368" si="627">+SUM(AO359:AO367)</f>
        <v>22</v>
      </c>
      <c r="AP368" s="251">
        <f t="shared" si="627"/>
        <v>12</v>
      </c>
      <c r="AQ368" s="251">
        <f t="shared" si="627"/>
        <v>13</v>
      </c>
      <c r="AR368" s="251">
        <f t="shared" si="627"/>
        <v>13</v>
      </c>
      <c r="AS368" s="251">
        <f t="shared" si="627"/>
        <v>13</v>
      </c>
      <c r="AT368" s="251">
        <f t="shared" si="627"/>
        <v>13</v>
      </c>
      <c r="AU368" s="251">
        <f t="shared" si="627"/>
        <v>13</v>
      </c>
      <c r="AV368" s="251">
        <f t="shared" si="627"/>
        <v>14</v>
      </c>
      <c r="AW368" s="251">
        <f t="shared" si="627"/>
        <v>53</v>
      </c>
      <c r="AX368" s="251">
        <f t="shared" si="627"/>
        <v>13</v>
      </c>
      <c r="AY368" s="251">
        <f t="shared" si="627"/>
        <v>12</v>
      </c>
      <c r="AZ368" s="251">
        <f t="shared" si="627"/>
        <v>0</v>
      </c>
      <c r="BA368" s="251"/>
      <c r="BB368" s="346">
        <f>SUM(BB359:BB367)</f>
        <v>14</v>
      </c>
      <c r="BC368" s="346">
        <f t="shared" ref="BC368:BG368" si="628">SUM(BC359:BC367)</f>
        <v>14</v>
      </c>
      <c r="BD368" s="346">
        <f t="shared" si="628"/>
        <v>26</v>
      </c>
      <c r="BE368" s="346">
        <f t="shared" si="628"/>
        <v>26</v>
      </c>
      <c r="BF368" s="346">
        <f t="shared" si="628"/>
        <v>26</v>
      </c>
      <c r="BG368" s="346">
        <f t="shared" si="628"/>
        <v>26</v>
      </c>
      <c r="BH368" s="316">
        <f t="shared" ref="BH368:BM368" si="629">+SUM(BH359:BH367)</f>
        <v>8</v>
      </c>
      <c r="BI368" s="317">
        <f t="shared" si="629"/>
        <v>20</v>
      </c>
      <c r="BJ368" s="318">
        <f t="shared" si="629"/>
        <v>20</v>
      </c>
      <c r="BK368" s="317">
        <f t="shared" si="629"/>
        <v>0</v>
      </c>
      <c r="BL368" s="344">
        <f t="shared" si="629"/>
        <v>0</v>
      </c>
      <c r="BM368" s="344">
        <f t="shared" si="629"/>
        <v>0</v>
      </c>
      <c r="BN368" s="263"/>
      <c r="CA368" s="263"/>
      <c r="CN368" s="263"/>
      <c r="DA368" s="263"/>
      <c r="DN368" s="263"/>
      <c r="DP368" s="166"/>
      <c r="DQ368" s="166"/>
      <c r="DR368" s="28"/>
      <c r="DS368" s="166"/>
      <c r="DT368" s="28"/>
      <c r="DU368" s="166"/>
      <c r="DV368" s="28"/>
    </row>
    <row r="369" spans="1:128">
      <c r="A369" s="239" t="s">
        <v>180</v>
      </c>
      <c r="B369" s="319">
        <v>320</v>
      </c>
      <c r="C369" s="319">
        <v>256</v>
      </c>
      <c r="D369" s="319">
        <v>724</v>
      </c>
      <c r="E369" s="319">
        <v>627</v>
      </c>
      <c r="F369" s="319">
        <v>380</v>
      </c>
      <c r="G369" s="319">
        <v>302</v>
      </c>
      <c r="H369" s="319">
        <v>244</v>
      </c>
      <c r="I369" s="319">
        <v>410</v>
      </c>
      <c r="J369" s="319">
        <v>247</v>
      </c>
      <c r="K369" s="319">
        <v>220</v>
      </c>
      <c r="L369" s="319">
        <v>153</v>
      </c>
      <c r="M369" s="319">
        <v>0</v>
      </c>
      <c r="N369" s="319"/>
      <c r="O369" s="227">
        <v>0</v>
      </c>
      <c r="P369" s="227">
        <v>0</v>
      </c>
      <c r="Q369" s="227">
        <v>13</v>
      </c>
      <c r="R369" s="227">
        <v>0</v>
      </c>
      <c r="S369" s="227">
        <v>10</v>
      </c>
      <c r="T369" s="227">
        <v>0</v>
      </c>
      <c r="U369" s="227">
        <v>15</v>
      </c>
      <c r="V369" s="227">
        <v>0</v>
      </c>
      <c r="W369" s="227">
        <v>5</v>
      </c>
      <c r="X369" s="227">
        <v>0</v>
      </c>
      <c r="Y369" s="227">
        <v>0</v>
      </c>
      <c r="Z369" s="227">
        <v>32</v>
      </c>
      <c r="AA369" s="230"/>
      <c r="AB369" s="230">
        <v>36</v>
      </c>
      <c r="AC369" s="230">
        <v>70</v>
      </c>
      <c r="AD369" s="230">
        <v>0</v>
      </c>
      <c r="AE369" s="230">
        <v>0</v>
      </c>
      <c r="AF369" s="230">
        <v>0</v>
      </c>
      <c r="AG369" s="230">
        <v>0</v>
      </c>
      <c r="AH369" s="230">
        <v>134</v>
      </c>
      <c r="AI369" s="230">
        <v>0</v>
      </c>
      <c r="AJ369" s="230">
        <v>0</v>
      </c>
      <c r="AK369" s="230">
        <v>2</v>
      </c>
      <c r="AL369" s="230">
        <v>0</v>
      </c>
      <c r="AM369" s="230">
        <v>0</v>
      </c>
      <c r="AN369" s="230"/>
      <c r="AO369" s="230">
        <v>0</v>
      </c>
      <c r="AP369" s="230">
        <v>129</v>
      </c>
      <c r="AQ369" s="230">
        <v>14</v>
      </c>
      <c r="AR369" s="230">
        <v>54</v>
      </c>
      <c r="AS369" s="230">
        <v>193</v>
      </c>
      <c r="AT369" s="230">
        <v>0</v>
      </c>
      <c r="AU369" s="230">
        <v>0</v>
      </c>
      <c r="AV369" s="230">
        <v>0</v>
      </c>
      <c r="AW369" s="230">
        <v>1</v>
      </c>
      <c r="AX369" s="230">
        <v>0</v>
      </c>
      <c r="AY369" s="230">
        <v>0</v>
      </c>
      <c r="AZ369" s="227">
        <v>0</v>
      </c>
      <c r="BA369" s="227"/>
      <c r="BB369" s="320"/>
      <c r="BC369" s="321"/>
      <c r="BD369" s="322"/>
      <c r="BE369" s="241"/>
      <c r="BF369" s="241"/>
      <c r="BG369" s="245">
        <f>+SUM(BG370:BG377)</f>
        <v>0</v>
      </c>
      <c r="BH369" s="323">
        <v>40</v>
      </c>
      <c r="BI369" s="324"/>
      <c r="BJ369" s="325">
        <v>40</v>
      </c>
      <c r="BK369" s="324"/>
      <c r="BL369" s="324"/>
      <c r="BM369" s="326"/>
      <c r="BN369" s="324"/>
      <c r="CA369" s="324"/>
      <c r="CN369" s="324"/>
      <c r="DA369" s="324"/>
      <c r="DN369" s="324"/>
      <c r="DP369" s="166">
        <f>SUM(B369:M369)</f>
        <v>3883</v>
      </c>
      <c r="DQ369" s="166">
        <f>SUM(O369:Z369)</f>
        <v>75</v>
      </c>
      <c r="DR369" s="28">
        <f>IFERROR(DQ369/DP369*100,0)</f>
        <v>1.9314962657738861</v>
      </c>
      <c r="DS369" s="166">
        <f>SUM(AB369:AM369)</f>
        <v>242</v>
      </c>
      <c r="DT369" s="28">
        <f>IFERROR(DS369/DQ369*100,0)</f>
        <v>322.66666666666663</v>
      </c>
      <c r="DU369" s="166">
        <f>SUM(AO369:AZ369)</f>
        <v>391</v>
      </c>
      <c r="DV369" s="28">
        <f>IFERROR(DU369/DS369*100,0)</f>
        <v>161.5702479338843</v>
      </c>
      <c r="DW369" s="141">
        <f>SUM(BB369:BM369)</f>
        <v>80</v>
      </c>
      <c r="DX369" s="207">
        <f t="shared" ref="DX369" si="630">IFERROR(DW369/DU369*100,0)</f>
        <v>20.460358056265985</v>
      </c>
    </row>
    <row r="370" spans="1:128" hidden="1" outlineLevel="1">
      <c r="A370" s="250" t="s">
        <v>161</v>
      </c>
      <c r="B370" s="251"/>
      <c r="C370" s="251"/>
      <c r="D370" s="251"/>
      <c r="E370" s="251"/>
      <c r="F370" s="251"/>
      <c r="G370" s="251"/>
      <c r="H370" s="251"/>
      <c r="I370" s="251"/>
      <c r="J370" s="251"/>
      <c r="K370" s="251"/>
      <c r="L370" s="251"/>
      <c r="M370" s="251"/>
      <c r="N370" s="251"/>
      <c r="O370" s="251"/>
      <c r="P370" s="251"/>
      <c r="Q370" s="251"/>
      <c r="R370" s="251"/>
      <c r="S370" s="251"/>
      <c r="T370" s="251"/>
      <c r="U370" s="251"/>
      <c r="V370" s="251"/>
      <c r="W370" s="251"/>
      <c r="X370" s="251"/>
      <c r="Y370" s="251"/>
      <c r="Z370" s="251"/>
      <c r="AA370" s="251"/>
      <c r="AB370" s="251"/>
      <c r="AC370" s="251"/>
      <c r="AD370" s="251"/>
      <c r="AE370" s="251"/>
      <c r="AF370" s="251"/>
      <c r="AG370" s="251"/>
      <c r="AH370" s="251"/>
      <c r="AI370" s="251"/>
      <c r="AJ370" s="251"/>
      <c r="AK370" s="251"/>
      <c r="AL370" s="251"/>
      <c r="AM370" s="251"/>
      <c r="AN370" s="251"/>
      <c r="AO370" s="251"/>
      <c r="AP370" s="251"/>
      <c r="AQ370" s="251"/>
      <c r="AR370" s="251"/>
      <c r="AS370" s="251"/>
      <c r="AT370" s="251"/>
      <c r="AU370" s="251"/>
      <c r="AV370" s="251"/>
      <c r="AW370" s="251"/>
      <c r="AX370" s="251"/>
      <c r="AY370" s="251"/>
      <c r="AZ370" s="251"/>
      <c r="BA370" s="251"/>
      <c r="BB370" s="252"/>
      <c r="BC370" s="253"/>
      <c r="BD370" s="254"/>
      <c r="BE370" s="261"/>
      <c r="BF370" s="261"/>
      <c r="BG370" s="261"/>
      <c r="BH370" s="262"/>
      <c r="BI370" s="263"/>
      <c r="BJ370" s="264"/>
      <c r="BK370" s="263"/>
      <c r="BL370" s="263"/>
      <c r="BM370" s="266"/>
      <c r="BN370" s="263"/>
      <c r="CA370" s="263"/>
      <c r="CN370" s="263"/>
      <c r="DA370" s="263"/>
      <c r="DN370" s="263"/>
      <c r="DP370" s="166"/>
      <c r="DQ370" s="166"/>
      <c r="DR370" s="28"/>
      <c r="DS370" s="166"/>
      <c r="DT370" s="28"/>
      <c r="DU370" s="166"/>
      <c r="DV370" s="28"/>
    </row>
    <row r="371" spans="1:128" hidden="1" outlineLevel="1">
      <c r="A371" s="250" t="s">
        <v>162</v>
      </c>
      <c r="B371" s="251"/>
      <c r="C371" s="251"/>
      <c r="D371" s="251"/>
      <c r="E371" s="251"/>
      <c r="F371" s="251"/>
      <c r="G371" s="251"/>
      <c r="H371" s="251"/>
      <c r="I371" s="251"/>
      <c r="J371" s="251"/>
      <c r="K371" s="251"/>
      <c r="L371" s="251"/>
      <c r="M371" s="251"/>
      <c r="N371" s="251"/>
      <c r="O371" s="251"/>
      <c r="P371" s="251"/>
      <c r="Q371" s="251"/>
      <c r="R371" s="251"/>
      <c r="S371" s="251"/>
      <c r="T371" s="251"/>
      <c r="U371" s="251"/>
      <c r="V371" s="251"/>
      <c r="W371" s="251"/>
      <c r="X371" s="251"/>
      <c r="Y371" s="251"/>
      <c r="Z371" s="251"/>
      <c r="AA371" s="251"/>
      <c r="AB371" s="251"/>
      <c r="AC371" s="251"/>
      <c r="AD371" s="251"/>
      <c r="AE371" s="251"/>
      <c r="AF371" s="251"/>
      <c r="AG371" s="251"/>
      <c r="AH371" s="251"/>
      <c r="AI371" s="251"/>
      <c r="AJ371" s="251"/>
      <c r="AK371" s="251"/>
      <c r="AL371" s="251"/>
      <c r="AM371" s="251"/>
      <c r="AN371" s="251"/>
      <c r="AO371" s="251"/>
      <c r="AP371" s="251"/>
      <c r="AQ371" s="251"/>
      <c r="AR371" s="251"/>
      <c r="AS371" s="251"/>
      <c r="AT371" s="251"/>
      <c r="AU371" s="251"/>
      <c r="AV371" s="251"/>
      <c r="AW371" s="251"/>
      <c r="AX371" s="251"/>
      <c r="AY371" s="251"/>
      <c r="AZ371" s="251"/>
      <c r="BA371" s="251"/>
      <c r="BB371" s="252"/>
      <c r="BC371" s="253"/>
      <c r="BD371" s="254"/>
      <c r="BE371" s="261"/>
      <c r="BF371" s="261"/>
      <c r="BG371" s="261"/>
      <c r="BH371" s="262"/>
      <c r="BI371" s="263"/>
      <c r="BJ371" s="264"/>
      <c r="BK371" s="263"/>
      <c r="BL371" s="263"/>
      <c r="BM371" s="266"/>
      <c r="BN371" s="263"/>
      <c r="CA371" s="263"/>
      <c r="CN371" s="263"/>
      <c r="DA371" s="263"/>
      <c r="DN371" s="263"/>
      <c r="DP371" s="166"/>
      <c r="DQ371" s="166"/>
      <c r="DR371" s="28"/>
      <c r="DS371" s="166"/>
      <c r="DT371" s="28"/>
      <c r="DU371" s="166"/>
      <c r="DV371" s="28"/>
    </row>
    <row r="372" spans="1:128" hidden="1" outlineLevel="1">
      <c r="A372" s="250" t="s">
        <v>163</v>
      </c>
      <c r="B372" s="251"/>
      <c r="C372" s="251"/>
      <c r="D372" s="251"/>
      <c r="E372" s="251"/>
      <c r="F372" s="251"/>
      <c r="G372" s="251"/>
      <c r="H372" s="251"/>
      <c r="I372" s="251"/>
      <c r="J372" s="251"/>
      <c r="K372" s="251"/>
      <c r="L372" s="251"/>
      <c r="M372" s="251"/>
      <c r="N372" s="251"/>
      <c r="O372" s="251"/>
      <c r="P372" s="251"/>
      <c r="Q372" s="251"/>
      <c r="R372" s="251"/>
      <c r="S372" s="251"/>
      <c r="T372" s="251"/>
      <c r="U372" s="251"/>
      <c r="V372" s="251"/>
      <c r="W372" s="251"/>
      <c r="X372" s="251"/>
      <c r="Y372" s="251"/>
      <c r="Z372" s="251"/>
      <c r="AA372" s="251"/>
      <c r="AB372" s="251"/>
      <c r="AC372" s="251"/>
      <c r="AD372" s="251"/>
      <c r="AE372" s="251"/>
      <c r="AF372" s="251"/>
      <c r="AG372" s="251"/>
      <c r="AH372" s="251"/>
      <c r="AI372" s="251"/>
      <c r="AJ372" s="251"/>
      <c r="AK372" s="251"/>
      <c r="AL372" s="251"/>
      <c r="AM372" s="251"/>
      <c r="AN372" s="251"/>
      <c r="AO372" s="251"/>
      <c r="AP372" s="251">
        <v>129</v>
      </c>
      <c r="AQ372" s="251">
        <v>14</v>
      </c>
      <c r="AR372" s="251">
        <v>61</v>
      </c>
      <c r="AS372" s="251">
        <v>51</v>
      </c>
      <c r="AT372" s="251"/>
      <c r="AU372" s="251"/>
      <c r="AV372" s="251"/>
      <c r="AW372" s="251"/>
      <c r="AX372" s="251"/>
      <c r="AY372" s="251"/>
      <c r="AZ372" s="251"/>
      <c r="BA372" s="251"/>
      <c r="BB372" s="252"/>
      <c r="BC372" s="253"/>
      <c r="BD372" s="254"/>
      <c r="BE372" s="261"/>
      <c r="BF372" s="261"/>
      <c r="BG372" s="261"/>
      <c r="BH372" s="262">
        <v>20</v>
      </c>
      <c r="BI372" s="263"/>
      <c r="BJ372" s="264">
        <v>20</v>
      </c>
      <c r="BK372" s="263"/>
      <c r="BL372" s="263"/>
      <c r="BM372" s="266"/>
      <c r="BN372" s="263"/>
      <c r="CA372" s="263"/>
      <c r="CN372" s="263"/>
      <c r="DA372" s="263"/>
      <c r="DN372" s="263"/>
      <c r="DP372" s="166"/>
      <c r="DQ372" s="166"/>
      <c r="DR372" s="28"/>
      <c r="DS372" s="166"/>
      <c r="DT372" s="28"/>
      <c r="DU372" s="166"/>
      <c r="DV372" s="28"/>
    </row>
    <row r="373" spans="1:128" hidden="1" outlineLevel="1">
      <c r="A373" s="250" t="s">
        <v>164</v>
      </c>
      <c r="B373" s="251"/>
      <c r="C373" s="251"/>
      <c r="D373" s="251"/>
      <c r="E373" s="251"/>
      <c r="F373" s="251"/>
      <c r="G373" s="251"/>
      <c r="H373" s="251"/>
      <c r="I373" s="251"/>
      <c r="J373" s="251"/>
      <c r="K373" s="251"/>
      <c r="L373" s="251"/>
      <c r="M373" s="251"/>
      <c r="N373" s="251"/>
      <c r="O373" s="251"/>
      <c r="P373" s="251"/>
      <c r="Q373" s="251"/>
      <c r="R373" s="251"/>
      <c r="S373" s="251"/>
      <c r="T373" s="251"/>
      <c r="U373" s="251"/>
      <c r="V373" s="251"/>
      <c r="W373" s="251"/>
      <c r="X373" s="251"/>
      <c r="Y373" s="251"/>
      <c r="Z373" s="251"/>
      <c r="AA373" s="251"/>
      <c r="AB373" s="251"/>
      <c r="AC373" s="251"/>
      <c r="AD373" s="251"/>
      <c r="AE373" s="251"/>
      <c r="AF373" s="251"/>
      <c r="AG373" s="251"/>
      <c r="AH373" s="251"/>
      <c r="AI373" s="251"/>
      <c r="AJ373" s="251"/>
      <c r="AK373" s="251"/>
      <c r="AL373" s="251"/>
      <c r="AM373" s="251"/>
      <c r="AN373" s="251"/>
      <c r="AO373" s="251"/>
      <c r="AP373" s="251"/>
      <c r="AQ373" s="251"/>
      <c r="AR373" s="251"/>
      <c r="AS373" s="251"/>
      <c r="AT373" s="251"/>
      <c r="AU373" s="251"/>
      <c r="AV373" s="251"/>
      <c r="AW373" s="251"/>
      <c r="AX373" s="251"/>
      <c r="AY373" s="251"/>
      <c r="AZ373" s="251"/>
      <c r="BA373" s="251"/>
      <c r="BB373" s="252"/>
      <c r="BC373" s="253"/>
      <c r="BD373" s="254"/>
      <c r="BE373" s="261"/>
      <c r="BF373" s="261"/>
      <c r="BG373" s="261"/>
      <c r="BH373" s="262">
        <v>20</v>
      </c>
      <c r="BI373" s="263"/>
      <c r="BJ373" s="264">
        <v>20</v>
      </c>
      <c r="BK373" s="263"/>
      <c r="BL373" s="263"/>
      <c r="BM373" s="266"/>
      <c r="BN373" s="263"/>
      <c r="CA373" s="263"/>
      <c r="CN373" s="263"/>
      <c r="DA373" s="263"/>
      <c r="DN373" s="263"/>
      <c r="DP373" s="166"/>
      <c r="DQ373" s="166"/>
      <c r="DR373" s="28"/>
      <c r="DS373" s="166"/>
      <c r="DT373" s="28"/>
      <c r="DU373" s="166"/>
      <c r="DV373" s="28"/>
    </row>
    <row r="374" spans="1:128" hidden="1" outlineLevel="1">
      <c r="A374" s="250" t="s">
        <v>165</v>
      </c>
      <c r="B374" s="251"/>
      <c r="C374" s="251"/>
      <c r="D374" s="251"/>
      <c r="E374" s="251"/>
      <c r="F374" s="251"/>
      <c r="G374" s="251"/>
      <c r="H374" s="251"/>
      <c r="I374" s="251"/>
      <c r="J374" s="251"/>
      <c r="K374" s="251"/>
      <c r="L374" s="251"/>
      <c r="M374" s="251"/>
      <c r="N374" s="251"/>
      <c r="O374" s="251"/>
      <c r="P374" s="251"/>
      <c r="Q374" s="251"/>
      <c r="R374" s="251"/>
      <c r="S374" s="251"/>
      <c r="T374" s="251"/>
      <c r="U374" s="251"/>
      <c r="V374" s="251"/>
      <c r="W374" s="251"/>
      <c r="X374" s="251"/>
      <c r="Y374" s="251"/>
      <c r="Z374" s="251"/>
      <c r="AA374" s="251"/>
      <c r="AB374" s="251"/>
      <c r="AC374" s="251"/>
      <c r="AD374" s="251"/>
      <c r="AE374" s="251"/>
      <c r="AF374" s="251"/>
      <c r="AG374" s="251"/>
      <c r="AH374" s="251"/>
      <c r="AI374" s="251"/>
      <c r="AJ374" s="251"/>
      <c r="AK374" s="251"/>
      <c r="AL374" s="251"/>
      <c r="AM374" s="251"/>
      <c r="AN374" s="251"/>
      <c r="AO374" s="251"/>
      <c r="AP374" s="251"/>
      <c r="AQ374" s="251"/>
      <c r="AR374" s="251"/>
      <c r="AS374" s="251"/>
      <c r="AT374" s="251"/>
      <c r="AU374" s="251"/>
      <c r="AV374" s="251"/>
      <c r="AW374" s="251"/>
      <c r="AX374" s="251"/>
      <c r="AY374" s="251"/>
      <c r="AZ374" s="251"/>
      <c r="BA374" s="251"/>
      <c r="BB374" s="252"/>
      <c r="BC374" s="253"/>
      <c r="BD374" s="254"/>
      <c r="BE374" s="261"/>
      <c r="BF374" s="261"/>
      <c r="BG374" s="261"/>
      <c r="BH374" s="262"/>
      <c r="BI374" s="263"/>
      <c r="BJ374" s="264"/>
      <c r="BK374" s="263"/>
      <c r="BL374" s="263"/>
      <c r="BM374" s="266"/>
      <c r="BN374" s="263"/>
      <c r="CA374" s="263"/>
      <c r="CN374" s="263"/>
      <c r="DA374" s="263"/>
      <c r="DN374" s="263"/>
      <c r="DP374" s="166"/>
      <c r="DQ374" s="166"/>
      <c r="DR374" s="28"/>
      <c r="DS374" s="166"/>
      <c r="DT374" s="28"/>
      <c r="DU374" s="166"/>
      <c r="DV374" s="28"/>
    </row>
    <row r="375" spans="1:128" hidden="1" outlineLevel="1">
      <c r="A375" s="250" t="s">
        <v>123</v>
      </c>
      <c r="B375" s="251"/>
      <c r="C375" s="251"/>
      <c r="D375" s="251"/>
      <c r="E375" s="251"/>
      <c r="F375" s="251"/>
      <c r="G375" s="251"/>
      <c r="H375" s="251"/>
      <c r="I375" s="251"/>
      <c r="J375" s="251"/>
      <c r="K375" s="251"/>
      <c r="L375" s="251"/>
      <c r="M375" s="251"/>
      <c r="N375" s="251"/>
      <c r="O375" s="251"/>
      <c r="P375" s="251"/>
      <c r="Q375" s="251"/>
      <c r="R375" s="251"/>
      <c r="S375" s="251"/>
      <c r="T375" s="251"/>
      <c r="U375" s="251"/>
      <c r="V375" s="251"/>
      <c r="W375" s="251"/>
      <c r="X375" s="251"/>
      <c r="Y375" s="251"/>
      <c r="Z375" s="251"/>
      <c r="AA375" s="251"/>
      <c r="AB375" s="251"/>
      <c r="AC375" s="251"/>
      <c r="AD375" s="251"/>
      <c r="AE375" s="251"/>
      <c r="AF375" s="251"/>
      <c r="AG375" s="251"/>
      <c r="AH375" s="251"/>
      <c r="AI375" s="251"/>
      <c r="AJ375" s="251"/>
      <c r="AK375" s="251"/>
      <c r="AL375" s="251"/>
      <c r="AM375" s="251"/>
      <c r="AN375" s="251"/>
      <c r="AO375" s="251"/>
      <c r="AP375" s="251"/>
      <c r="AQ375" s="251"/>
      <c r="AR375" s="251"/>
      <c r="AS375" s="251"/>
      <c r="AT375" s="251"/>
      <c r="AU375" s="251"/>
      <c r="AV375" s="251"/>
      <c r="AW375" s="251"/>
      <c r="AX375" s="251"/>
      <c r="AY375" s="251"/>
      <c r="AZ375" s="251"/>
      <c r="BA375" s="251"/>
      <c r="BB375" s="252"/>
      <c r="BC375" s="253"/>
      <c r="BD375" s="254"/>
      <c r="BE375" s="261"/>
      <c r="BF375" s="261"/>
      <c r="BG375" s="261"/>
      <c r="BH375" s="262"/>
      <c r="BI375" s="263"/>
      <c r="BJ375" s="264"/>
      <c r="BK375" s="263"/>
      <c r="BL375" s="263"/>
      <c r="BM375" s="266"/>
      <c r="BN375" s="263"/>
      <c r="CA375" s="263"/>
      <c r="CN375" s="263"/>
      <c r="DA375" s="263"/>
      <c r="DN375" s="263"/>
      <c r="DP375" s="166"/>
      <c r="DQ375" s="166"/>
      <c r="DR375" s="28"/>
      <c r="DS375" s="166"/>
      <c r="DT375" s="28"/>
      <c r="DU375" s="166"/>
      <c r="DV375" s="28"/>
    </row>
    <row r="376" spans="1:128" s="275" customFormat="1" hidden="1" outlineLevel="1">
      <c r="A376" s="268" t="s">
        <v>167</v>
      </c>
      <c r="B376" s="269"/>
      <c r="C376" s="269"/>
      <c r="D376" s="269"/>
      <c r="E376" s="269"/>
      <c r="F376" s="269"/>
      <c r="G376" s="269"/>
      <c r="H376" s="269"/>
      <c r="I376" s="269"/>
      <c r="J376" s="269"/>
      <c r="K376" s="269"/>
      <c r="L376" s="269"/>
      <c r="M376" s="269"/>
      <c r="N376" s="269"/>
      <c r="O376" s="269"/>
      <c r="P376" s="269"/>
      <c r="Q376" s="269"/>
      <c r="R376" s="269"/>
      <c r="S376" s="269"/>
      <c r="T376" s="269"/>
      <c r="U376" s="269"/>
      <c r="V376" s="269"/>
      <c r="W376" s="269"/>
      <c r="X376" s="269"/>
      <c r="Y376" s="269"/>
      <c r="Z376" s="269"/>
      <c r="AA376" s="269"/>
      <c r="AB376" s="269"/>
      <c r="AC376" s="269"/>
      <c r="AD376" s="269"/>
      <c r="AE376" s="269"/>
      <c r="AF376" s="269"/>
      <c r="AG376" s="269"/>
      <c r="AH376" s="269"/>
      <c r="AI376" s="269"/>
      <c r="AJ376" s="269"/>
      <c r="AK376" s="269"/>
      <c r="AL376" s="269"/>
      <c r="AM376" s="269"/>
      <c r="AN376" s="269"/>
      <c r="AO376" s="269"/>
      <c r="AP376" s="269"/>
      <c r="AQ376" s="269"/>
      <c r="AR376" s="269"/>
      <c r="AS376" s="269">
        <v>108</v>
      </c>
      <c r="AT376" s="269"/>
      <c r="AU376" s="269"/>
      <c r="AV376" s="269"/>
      <c r="AW376" s="269"/>
      <c r="AX376" s="269"/>
      <c r="AY376" s="269"/>
      <c r="AZ376" s="269"/>
      <c r="BA376" s="269"/>
      <c r="BB376" s="270"/>
      <c r="BC376" s="271"/>
      <c r="BD376" s="271"/>
      <c r="BE376" s="272"/>
      <c r="BF376" s="272"/>
      <c r="BG376" s="272"/>
      <c r="BH376" s="273"/>
      <c r="BI376" s="272"/>
      <c r="BJ376" s="274"/>
      <c r="BK376" s="272"/>
      <c r="BL376" s="272"/>
      <c r="BM376" s="301"/>
      <c r="BN376" s="272"/>
      <c r="CA376" s="272"/>
      <c r="CN376" s="272"/>
      <c r="DA376" s="272"/>
      <c r="DN376" s="272"/>
      <c r="DP376" s="277"/>
      <c r="DQ376" s="277"/>
      <c r="DR376" s="278"/>
      <c r="DS376" s="277"/>
      <c r="DT376" s="278"/>
      <c r="DU376" s="277"/>
      <c r="DV376" s="278"/>
    </row>
    <row r="377" spans="1:128" hidden="1" outlineLevel="1">
      <c r="A377" s="250" t="s">
        <v>122</v>
      </c>
      <c r="B377" s="251"/>
      <c r="C377" s="251"/>
      <c r="D377" s="251"/>
      <c r="E377" s="251"/>
      <c r="F377" s="251"/>
      <c r="G377" s="251"/>
      <c r="H377" s="251"/>
      <c r="I377" s="251"/>
      <c r="J377" s="251"/>
      <c r="K377" s="251"/>
      <c r="L377" s="251"/>
      <c r="M377" s="251"/>
      <c r="N377" s="251"/>
      <c r="O377" s="251"/>
      <c r="P377" s="251"/>
      <c r="Q377" s="251"/>
      <c r="R377" s="251"/>
      <c r="S377" s="251"/>
      <c r="T377" s="251"/>
      <c r="U377" s="251"/>
      <c r="V377" s="251"/>
      <c r="W377" s="251"/>
      <c r="X377" s="251"/>
      <c r="Y377" s="251"/>
      <c r="Z377" s="251"/>
      <c r="AA377" s="251"/>
      <c r="AB377" s="251"/>
      <c r="AC377" s="251"/>
      <c r="AD377" s="251"/>
      <c r="AE377" s="251"/>
      <c r="AF377" s="251"/>
      <c r="AG377" s="251"/>
      <c r="AH377" s="251"/>
      <c r="AI377" s="251"/>
      <c r="AJ377" s="251"/>
      <c r="AK377" s="251"/>
      <c r="AL377" s="251"/>
      <c r="AM377" s="251"/>
      <c r="AN377" s="251"/>
      <c r="AO377" s="251"/>
      <c r="AP377" s="251"/>
      <c r="AQ377" s="251"/>
      <c r="AR377" s="251"/>
      <c r="AS377" s="251"/>
      <c r="AT377" s="251"/>
      <c r="AU377" s="251"/>
      <c r="AV377" s="251"/>
      <c r="AW377" s="251"/>
      <c r="AX377" s="251"/>
      <c r="AY377" s="251"/>
      <c r="AZ377" s="251"/>
      <c r="BA377" s="251"/>
      <c r="BB377" s="252"/>
      <c r="BC377" s="253"/>
      <c r="BD377" s="254"/>
      <c r="BE377" s="261"/>
      <c r="BF377" s="261"/>
      <c r="BG377" s="261"/>
      <c r="BH377" s="262"/>
      <c r="BI377" s="263"/>
      <c r="BJ377" s="264"/>
      <c r="BK377" s="263"/>
      <c r="BL377" s="263"/>
      <c r="BM377" s="266"/>
      <c r="BN377" s="263"/>
      <c r="CA377" s="263"/>
      <c r="CN377" s="263"/>
      <c r="DA377" s="263"/>
      <c r="DN377" s="263"/>
      <c r="DP377" s="166"/>
      <c r="DQ377" s="166"/>
      <c r="DR377" s="28"/>
      <c r="DS377" s="166"/>
      <c r="DT377" s="28"/>
      <c r="DU377" s="166"/>
      <c r="DV377" s="28"/>
    </row>
    <row r="378" spans="1:128" hidden="1" outlineLevel="1">
      <c r="A378" s="250" t="s">
        <v>168</v>
      </c>
      <c r="B378" s="251"/>
      <c r="C378" s="251"/>
      <c r="D378" s="251"/>
      <c r="E378" s="251"/>
      <c r="F378" s="251"/>
      <c r="G378" s="251"/>
      <c r="H378" s="251"/>
      <c r="I378" s="251"/>
      <c r="J378" s="251"/>
      <c r="K378" s="251"/>
      <c r="L378" s="251"/>
      <c r="M378" s="251"/>
      <c r="N378" s="251"/>
      <c r="O378" s="251"/>
      <c r="P378" s="251"/>
      <c r="Q378" s="251"/>
      <c r="R378" s="251"/>
      <c r="S378" s="251"/>
      <c r="T378" s="251"/>
      <c r="U378" s="251"/>
      <c r="V378" s="251"/>
      <c r="W378" s="251"/>
      <c r="X378" s="251"/>
      <c r="Y378" s="251"/>
      <c r="Z378" s="251"/>
      <c r="AA378" s="251"/>
      <c r="AB378" s="251"/>
      <c r="AC378" s="251"/>
      <c r="AD378" s="251"/>
      <c r="AE378" s="251"/>
      <c r="AF378" s="251"/>
      <c r="AG378" s="251"/>
      <c r="AH378" s="251"/>
      <c r="AI378" s="251"/>
      <c r="AJ378" s="251"/>
      <c r="AK378" s="251"/>
      <c r="AL378" s="251"/>
      <c r="AM378" s="251"/>
      <c r="AN378" s="251"/>
      <c r="AO378" s="251"/>
      <c r="AP378" s="251"/>
      <c r="AQ378" s="251"/>
      <c r="AR378" s="251"/>
      <c r="AS378" s="251"/>
      <c r="AT378" s="251"/>
      <c r="AU378" s="251"/>
      <c r="AV378" s="251"/>
      <c r="AW378" s="251">
        <v>1</v>
      </c>
      <c r="AX378" s="251"/>
      <c r="AY378" s="251"/>
      <c r="AZ378" s="251"/>
      <c r="BA378" s="251"/>
      <c r="BB378" s="252"/>
      <c r="BC378" s="253"/>
      <c r="BD378" s="254"/>
      <c r="BE378" s="261"/>
      <c r="BF378" s="261"/>
      <c r="BG378" s="261"/>
      <c r="BH378" s="262"/>
      <c r="BI378" s="263"/>
      <c r="BJ378" s="264"/>
      <c r="BK378" s="263"/>
      <c r="BL378" s="263"/>
      <c r="BM378" s="266"/>
      <c r="BN378" s="263"/>
      <c r="CA378" s="263"/>
      <c r="CN378" s="263"/>
      <c r="DA378" s="263"/>
      <c r="DN378" s="263"/>
      <c r="DP378" s="166"/>
      <c r="DQ378" s="166"/>
      <c r="DR378" s="28"/>
      <c r="DS378" s="166"/>
      <c r="DT378" s="28"/>
      <c r="DU378" s="166"/>
      <c r="DV378" s="28"/>
    </row>
    <row r="379" spans="1:128" ht="13.5" collapsed="1">
      <c r="A379" s="279" t="s">
        <v>169</v>
      </c>
      <c r="B379" s="251">
        <f>+SUM(B370:B378)</f>
        <v>0</v>
      </c>
      <c r="C379" s="251">
        <f t="shared" ref="C379" si="631">+SUM(C370:C378)</f>
        <v>0</v>
      </c>
      <c r="D379" s="251">
        <f t="shared" ref="D379:M379" si="632">+SUM(D370:D378)</f>
        <v>0</v>
      </c>
      <c r="E379" s="251">
        <f t="shared" si="632"/>
        <v>0</v>
      </c>
      <c r="F379" s="251">
        <f t="shared" si="632"/>
        <v>0</v>
      </c>
      <c r="G379" s="251">
        <f t="shared" si="632"/>
        <v>0</v>
      </c>
      <c r="H379" s="251">
        <f t="shared" si="632"/>
        <v>0</v>
      </c>
      <c r="I379" s="251">
        <f t="shared" si="632"/>
        <v>0</v>
      </c>
      <c r="J379" s="251">
        <f t="shared" si="632"/>
        <v>0</v>
      </c>
      <c r="K379" s="251">
        <f t="shared" si="632"/>
        <v>0</v>
      </c>
      <c r="L379" s="251">
        <f t="shared" si="632"/>
        <v>0</v>
      </c>
      <c r="M379" s="251">
        <f t="shared" si="632"/>
        <v>0</v>
      </c>
      <c r="N379" s="251"/>
      <c r="O379" s="251">
        <f t="shared" ref="O379:Z379" si="633">+SUM(O370:O378)</f>
        <v>0</v>
      </c>
      <c r="P379" s="251">
        <f t="shared" si="633"/>
        <v>0</v>
      </c>
      <c r="Q379" s="251">
        <f t="shared" si="633"/>
        <v>0</v>
      </c>
      <c r="R379" s="251">
        <f t="shared" si="633"/>
        <v>0</v>
      </c>
      <c r="S379" s="251">
        <f t="shared" si="633"/>
        <v>0</v>
      </c>
      <c r="T379" s="251">
        <f t="shared" si="633"/>
        <v>0</v>
      </c>
      <c r="U379" s="251">
        <f t="shared" si="633"/>
        <v>0</v>
      </c>
      <c r="V379" s="251">
        <f t="shared" si="633"/>
        <v>0</v>
      </c>
      <c r="W379" s="251">
        <f t="shared" si="633"/>
        <v>0</v>
      </c>
      <c r="X379" s="251">
        <f t="shared" si="633"/>
        <v>0</v>
      </c>
      <c r="Y379" s="251">
        <f t="shared" si="633"/>
        <v>0</v>
      </c>
      <c r="Z379" s="251">
        <f t="shared" si="633"/>
        <v>0</v>
      </c>
      <c r="AA379" s="251"/>
      <c r="AB379" s="251">
        <f t="shared" ref="AB379:AM379" si="634">+SUM(AB370:AB378)</f>
        <v>0</v>
      </c>
      <c r="AC379" s="251">
        <f t="shared" si="634"/>
        <v>0</v>
      </c>
      <c r="AD379" s="251">
        <f t="shared" si="634"/>
        <v>0</v>
      </c>
      <c r="AE379" s="251">
        <f t="shared" si="634"/>
        <v>0</v>
      </c>
      <c r="AF379" s="251">
        <f t="shared" si="634"/>
        <v>0</v>
      </c>
      <c r="AG379" s="251">
        <f t="shared" si="634"/>
        <v>0</v>
      </c>
      <c r="AH379" s="251">
        <f t="shared" si="634"/>
        <v>0</v>
      </c>
      <c r="AI379" s="251">
        <f t="shared" si="634"/>
        <v>0</v>
      </c>
      <c r="AJ379" s="251">
        <f t="shared" si="634"/>
        <v>0</v>
      </c>
      <c r="AK379" s="251">
        <f t="shared" si="634"/>
        <v>0</v>
      </c>
      <c r="AL379" s="251">
        <f t="shared" si="634"/>
        <v>0</v>
      </c>
      <c r="AM379" s="251">
        <f t="shared" si="634"/>
        <v>0</v>
      </c>
      <c r="AN379" s="251"/>
      <c r="AO379" s="251">
        <f t="shared" ref="AO379:AZ379" si="635">+SUM(AO370:AO378)</f>
        <v>0</v>
      </c>
      <c r="AP379" s="251">
        <f t="shared" si="635"/>
        <v>129</v>
      </c>
      <c r="AQ379" s="251">
        <f t="shared" si="635"/>
        <v>14</v>
      </c>
      <c r="AR379" s="251">
        <f t="shared" si="635"/>
        <v>61</v>
      </c>
      <c r="AS379" s="251">
        <f t="shared" si="635"/>
        <v>159</v>
      </c>
      <c r="AT379" s="251">
        <f t="shared" si="635"/>
        <v>0</v>
      </c>
      <c r="AU379" s="251">
        <f t="shared" si="635"/>
        <v>0</v>
      </c>
      <c r="AV379" s="251">
        <f t="shared" si="635"/>
        <v>0</v>
      </c>
      <c r="AW379" s="251">
        <f t="shared" si="635"/>
        <v>1</v>
      </c>
      <c r="AX379" s="251">
        <f t="shared" si="635"/>
        <v>0</v>
      </c>
      <c r="AY379" s="251">
        <f t="shared" si="635"/>
        <v>0</v>
      </c>
      <c r="AZ379" s="251">
        <f t="shared" si="635"/>
        <v>0</v>
      </c>
      <c r="BA379" s="251"/>
      <c r="BB379" s="252"/>
      <c r="BC379" s="253"/>
      <c r="BD379" s="254"/>
      <c r="BE379" s="261"/>
      <c r="BF379" s="261"/>
      <c r="BG379" s="261"/>
      <c r="BH379" s="316">
        <f t="shared" ref="BH379:BM379" si="636">+SUM(BH370:BH378)</f>
        <v>40</v>
      </c>
      <c r="BI379" s="317">
        <f t="shared" si="636"/>
        <v>0</v>
      </c>
      <c r="BJ379" s="318">
        <f t="shared" si="636"/>
        <v>40</v>
      </c>
      <c r="BK379" s="317">
        <f t="shared" si="636"/>
        <v>0</v>
      </c>
      <c r="BL379" s="344">
        <f t="shared" si="636"/>
        <v>0</v>
      </c>
      <c r="BM379" s="344">
        <f t="shared" si="636"/>
        <v>0</v>
      </c>
      <c r="BN379" s="263"/>
      <c r="CA379" s="263"/>
      <c r="CN379" s="263"/>
      <c r="DA379" s="263"/>
      <c r="DN379" s="263"/>
      <c r="DP379" s="166"/>
      <c r="DQ379" s="166"/>
      <c r="DR379" s="28"/>
      <c r="DS379" s="166"/>
      <c r="DT379" s="28"/>
      <c r="DU379" s="166"/>
      <c r="DV379" s="28"/>
    </row>
    <row r="380" spans="1:128">
      <c r="A380" s="239" t="s">
        <v>181</v>
      </c>
      <c r="B380" s="319">
        <v>115</v>
      </c>
      <c r="C380" s="319">
        <v>198</v>
      </c>
      <c r="D380" s="319">
        <v>131</v>
      </c>
      <c r="E380" s="319">
        <v>190</v>
      </c>
      <c r="F380" s="319">
        <v>234</v>
      </c>
      <c r="G380" s="319">
        <v>379</v>
      </c>
      <c r="H380" s="319">
        <v>0</v>
      </c>
      <c r="I380" s="319">
        <v>309</v>
      </c>
      <c r="J380" s="319">
        <v>90</v>
      </c>
      <c r="K380" s="319">
        <v>0</v>
      </c>
      <c r="L380" s="319">
        <v>0</v>
      </c>
      <c r="M380" s="319">
        <v>6</v>
      </c>
      <c r="N380" s="319"/>
      <c r="O380" s="227">
        <v>0</v>
      </c>
      <c r="P380" s="227">
        <v>0</v>
      </c>
      <c r="Q380" s="227">
        <v>0</v>
      </c>
      <c r="R380" s="227">
        <v>0</v>
      </c>
      <c r="S380" s="227">
        <v>0</v>
      </c>
      <c r="T380" s="227">
        <v>0</v>
      </c>
      <c r="U380" s="227">
        <v>0</v>
      </c>
      <c r="V380" s="227">
        <v>0</v>
      </c>
      <c r="W380" s="227">
        <v>0</v>
      </c>
      <c r="X380" s="227">
        <v>62</v>
      </c>
      <c r="Y380" s="227">
        <v>0</v>
      </c>
      <c r="Z380" s="227">
        <v>171</v>
      </c>
      <c r="AA380" s="230"/>
      <c r="AB380" s="230">
        <v>0</v>
      </c>
      <c r="AC380" s="230">
        <v>0</v>
      </c>
      <c r="AD380" s="230">
        <v>0</v>
      </c>
      <c r="AE380" s="230">
        <v>0</v>
      </c>
      <c r="AF380" s="230">
        <v>55</v>
      </c>
      <c r="AG380" s="230">
        <v>0</v>
      </c>
      <c r="AH380" s="230">
        <v>0</v>
      </c>
      <c r="AI380" s="230">
        <v>0</v>
      </c>
      <c r="AJ380" s="230">
        <v>0</v>
      </c>
      <c r="AK380" s="230">
        <v>0</v>
      </c>
      <c r="AL380" s="230">
        <v>0</v>
      </c>
      <c r="AM380" s="230">
        <v>0</v>
      </c>
      <c r="AN380" s="230"/>
      <c r="AO380" s="230">
        <v>502</v>
      </c>
      <c r="AP380" s="230">
        <v>1014</v>
      </c>
      <c r="AQ380" s="230">
        <v>34</v>
      </c>
      <c r="AR380" s="230">
        <v>0</v>
      </c>
      <c r="AS380" s="230">
        <v>48</v>
      </c>
      <c r="AT380" s="230">
        <v>23</v>
      </c>
      <c r="AU380" s="230">
        <v>7</v>
      </c>
      <c r="AV380" s="230">
        <v>82</v>
      </c>
      <c r="AW380" s="230">
        <v>202</v>
      </c>
      <c r="AX380" s="241">
        <f>AX390+(AW390-AW380)</f>
        <v>0</v>
      </c>
      <c r="AY380" s="241">
        <f>AY390</f>
        <v>124</v>
      </c>
      <c r="AZ380" s="241">
        <f>AZ390</f>
        <v>0</v>
      </c>
      <c r="BA380" s="241"/>
      <c r="BB380" s="327"/>
      <c r="BC380" s="243">
        <v>200</v>
      </c>
      <c r="BD380" s="328">
        <f>SUM(BD381:BD389)</f>
        <v>100</v>
      </c>
      <c r="BE380" s="329">
        <v>190</v>
      </c>
      <c r="BF380" s="329">
        <v>100</v>
      </c>
      <c r="BG380" s="245">
        <f>+SUM(BG381:BG388)</f>
        <v>100</v>
      </c>
      <c r="BH380" s="330">
        <v>122</v>
      </c>
      <c r="BI380" s="331">
        <v>200</v>
      </c>
      <c r="BJ380" s="332">
        <v>242</v>
      </c>
      <c r="BK380" s="331">
        <v>231</v>
      </c>
      <c r="BL380" s="331">
        <v>200</v>
      </c>
      <c r="BM380" s="333">
        <v>191</v>
      </c>
      <c r="BN380" s="331"/>
      <c r="CA380" s="331"/>
      <c r="CN380" s="331"/>
      <c r="DA380" s="331"/>
      <c r="DN380" s="331"/>
      <c r="DP380" s="166">
        <f>SUM(B380:M380)</f>
        <v>1652</v>
      </c>
      <c r="DQ380" s="166">
        <f>SUM(O380:Z380)</f>
        <v>233</v>
      </c>
      <c r="DR380" s="28">
        <f>IFERROR(DQ380/DP380*100,0)</f>
        <v>14.104116222760291</v>
      </c>
      <c r="DS380" s="166">
        <f>SUM(AB380:AM380)</f>
        <v>55</v>
      </c>
      <c r="DT380" s="28">
        <f>IFERROR(DS380/DQ380*100,0)</f>
        <v>23.605150214592275</v>
      </c>
      <c r="DU380" s="166">
        <f>SUM(AO380:AZ380)</f>
        <v>2036</v>
      </c>
      <c r="DV380" s="28">
        <f>IFERROR(DU380/DS380*100,0)</f>
        <v>3701.8181818181815</v>
      </c>
      <c r="DW380" s="141">
        <f>SUM(BB380:BM380)</f>
        <v>1876</v>
      </c>
      <c r="DX380" s="207">
        <f t="shared" ref="DX380" si="637">IFERROR(DW380/DU380*100,0)</f>
        <v>92.141453831041247</v>
      </c>
    </row>
    <row r="381" spans="1:128" hidden="1" outlineLevel="1">
      <c r="A381" s="250" t="s">
        <v>161</v>
      </c>
      <c r="B381" s="251"/>
      <c r="C381" s="251"/>
      <c r="D381" s="251"/>
      <c r="E381" s="251"/>
      <c r="F381" s="251"/>
      <c r="G381" s="251"/>
      <c r="H381" s="251"/>
      <c r="I381" s="251"/>
      <c r="J381" s="251"/>
      <c r="K381" s="251"/>
      <c r="L381" s="251"/>
      <c r="M381" s="251"/>
      <c r="N381" s="251"/>
      <c r="O381" s="251"/>
      <c r="P381" s="251"/>
      <c r="Q381" s="251"/>
      <c r="R381" s="251"/>
      <c r="S381" s="251"/>
      <c r="T381" s="251"/>
      <c r="U381" s="251"/>
      <c r="V381" s="251"/>
      <c r="W381" s="251"/>
      <c r="X381" s="251"/>
      <c r="Y381" s="251"/>
      <c r="Z381" s="251"/>
      <c r="AA381" s="251"/>
      <c r="AB381" s="251"/>
      <c r="AC381" s="251"/>
      <c r="AD381" s="251"/>
      <c r="AE381" s="251"/>
      <c r="AF381" s="251"/>
      <c r="AG381" s="251"/>
      <c r="AH381" s="251"/>
      <c r="AI381" s="251"/>
      <c r="AJ381" s="251"/>
      <c r="AK381" s="251"/>
      <c r="AL381" s="251"/>
      <c r="AM381" s="251"/>
      <c r="AN381" s="251"/>
      <c r="AO381" s="251"/>
      <c r="AP381" s="251"/>
      <c r="AQ381" s="251"/>
      <c r="AR381" s="251"/>
      <c r="AS381" s="251"/>
      <c r="AT381" s="251"/>
      <c r="AU381" s="251"/>
      <c r="AV381" s="251"/>
      <c r="AW381" s="251"/>
      <c r="AX381" s="251"/>
      <c r="AY381" s="251"/>
      <c r="AZ381" s="251"/>
      <c r="BA381" s="251"/>
      <c r="BB381" s="252"/>
      <c r="BC381" s="253"/>
      <c r="BD381" s="254"/>
      <c r="BE381" s="261"/>
      <c r="BF381" s="261"/>
      <c r="BG381" s="261"/>
      <c r="BH381" s="262"/>
      <c r="BI381" s="263"/>
      <c r="BJ381" s="264"/>
      <c r="BK381" s="263"/>
      <c r="BL381" s="263"/>
      <c r="BM381" s="266"/>
      <c r="BN381" s="263"/>
      <c r="CA381" s="263"/>
      <c r="CN381" s="263"/>
      <c r="DA381" s="263"/>
      <c r="DN381" s="263"/>
      <c r="DP381" s="166"/>
      <c r="DQ381" s="166"/>
      <c r="DR381" s="28"/>
      <c r="DS381" s="166"/>
      <c r="DT381" s="28"/>
      <c r="DU381" s="166"/>
      <c r="DV381" s="28"/>
    </row>
    <row r="382" spans="1:128" hidden="1" outlineLevel="1">
      <c r="A382" s="250" t="s">
        <v>162</v>
      </c>
      <c r="B382" s="251"/>
      <c r="C382" s="251"/>
      <c r="D382" s="251"/>
      <c r="E382" s="251"/>
      <c r="F382" s="251"/>
      <c r="G382" s="251"/>
      <c r="H382" s="251"/>
      <c r="I382" s="251"/>
      <c r="J382" s="251"/>
      <c r="K382" s="251"/>
      <c r="L382" s="251"/>
      <c r="M382" s="251"/>
      <c r="N382" s="251"/>
      <c r="O382" s="251"/>
      <c r="P382" s="251"/>
      <c r="Q382" s="251"/>
      <c r="R382" s="251"/>
      <c r="S382" s="251"/>
      <c r="T382" s="251"/>
      <c r="U382" s="251"/>
      <c r="V382" s="251"/>
      <c r="W382" s="251"/>
      <c r="X382" s="251"/>
      <c r="Y382" s="251"/>
      <c r="Z382" s="251"/>
      <c r="AA382" s="251"/>
      <c r="AB382" s="251"/>
      <c r="AC382" s="251"/>
      <c r="AD382" s="251"/>
      <c r="AE382" s="251"/>
      <c r="AF382" s="251"/>
      <c r="AG382" s="251"/>
      <c r="AH382" s="251"/>
      <c r="AI382" s="251"/>
      <c r="AJ382" s="251"/>
      <c r="AK382" s="251"/>
      <c r="AL382" s="251"/>
      <c r="AM382" s="251"/>
      <c r="AN382" s="251"/>
      <c r="AO382" s="251"/>
      <c r="AP382" s="251"/>
      <c r="AQ382" s="251"/>
      <c r="AR382" s="251"/>
      <c r="AS382" s="251"/>
      <c r="AT382" s="251"/>
      <c r="AU382" s="251"/>
      <c r="AV382" s="251"/>
      <c r="AW382" s="251"/>
      <c r="AX382" s="251"/>
      <c r="AY382" s="251"/>
      <c r="AZ382" s="251"/>
      <c r="BA382" s="251"/>
      <c r="BB382" s="252"/>
      <c r="BC382" s="253"/>
      <c r="BD382" s="254"/>
      <c r="BE382" s="261"/>
      <c r="BF382" s="261"/>
      <c r="BG382" s="261"/>
      <c r="BH382" s="262"/>
      <c r="BI382" s="263"/>
      <c r="BJ382" s="264"/>
      <c r="BK382" s="263"/>
      <c r="BL382" s="263"/>
      <c r="BM382" s="266"/>
      <c r="BN382" s="263"/>
      <c r="CA382" s="263"/>
      <c r="CN382" s="263"/>
      <c r="DA382" s="263"/>
      <c r="DN382" s="263"/>
      <c r="DP382" s="166"/>
      <c r="DQ382" s="166"/>
      <c r="DR382" s="28"/>
      <c r="DS382" s="166"/>
      <c r="DT382" s="28"/>
      <c r="DU382" s="166"/>
      <c r="DV382" s="28"/>
    </row>
    <row r="383" spans="1:128" hidden="1" outlineLevel="1">
      <c r="A383" s="250" t="s">
        <v>163</v>
      </c>
      <c r="B383" s="251"/>
      <c r="C383" s="251"/>
      <c r="D383" s="251"/>
      <c r="E383" s="251"/>
      <c r="F383" s="251"/>
      <c r="G383" s="251"/>
      <c r="H383" s="251"/>
      <c r="I383" s="251"/>
      <c r="J383" s="251"/>
      <c r="K383" s="251"/>
      <c r="L383" s="251"/>
      <c r="M383" s="251"/>
      <c r="N383" s="251"/>
      <c r="O383" s="251"/>
      <c r="P383" s="251"/>
      <c r="Q383" s="251"/>
      <c r="R383" s="251"/>
      <c r="S383" s="251"/>
      <c r="T383" s="251"/>
      <c r="U383" s="251"/>
      <c r="V383" s="251"/>
      <c r="W383" s="251"/>
      <c r="X383" s="251"/>
      <c r="Y383" s="251"/>
      <c r="Z383" s="251"/>
      <c r="AA383" s="251"/>
      <c r="AB383" s="251"/>
      <c r="AC383" s="251"/>
      <c r="AD383" s="251"/>
      <c r="AE383" s="251"/>
      <c r="AF383" s="251"/>
      <c r="AG383" s="251"/>
      <c r="AH383" s="251"/>
      <c r="AI383" s="251"/>
      <c r="AJ383" s="251"/>
      <c r="AK383" s="251"/>
      <c r="AL383" s="251"/>
      <c r="AM383" s="251"/>
      <c r="AN383" s="251"/>
      <c r="AO383" s="251"/>
      <c r="AP383" s="251"/>
      <c r="AQ383" s="251"/>
      <c r="AR383" s="251"/>
      <c r="AS383" s="251">
        <v>18</v>
      </c>
      <c r="AT383" s="251"/>
      <c r="AU383" s="251"/>
      <c r="AV383" s="251"/>
      <c r="AW383" s="251"/>
      <c r="AX383" s="251"/>
      <c r="AY383" s="251"/>
      <c r="AZ383" s="251"/>
      <c r="BA383" s="251"/>
      <c r="BB383" s="252"/>
      <c r="BC383" s="253"/>
      <c r="BD383" s="254"/>
      <c r="BE383" s="261"/>
      <c r="BF383" s="261"/>
      <c r="BG383" s="261"/>
      <c r="BH383" s="262">
        <v>10</v>
      </c>
      <c r="BI383" s="263">
        <v>20</v>
      </c>
      <c r="BJ383" s="264">
        <v>30</v>
      </c>
      <c r="BK383" s="263"/>
      <c r="BL383" s="263"/>
      <c r="BM383" s="266"/>
      <c r="BN383" s="263"/>
      <c r="CA383" s="263"/>
      <c r="CN383" s="263"/>
      <c r="DA383" s="263"/>
      <c r="DN383" s="263"/>
      <c r="DP383" s="166"/>
      <c r="DQ383" s="166"/>
      <c r="DR383" s="28"/>
      <c r="DS383" s="166"/>
      <c r="DT383" s="28"/>
      <c r="DU383" s="166"/>
      <c r="DV383" s="28"/>
    </row>
    <row r="384" spans="1:128" hidden="1" outlineLevel="1">
      <c r="A384" s="250" t="s">
        <v>164</v>
      </c>
      <c r="B384" s="251"/>
      <c r="C384" s="251"/>
      <c r="D384" s="251"/>
      <c r="E384" s="251"/>
      <c r="F384" s="251"/>
      <c r="G384" s="251"/>
      <c r="H384" s="251"/>
      <c r="I384" s="251"/>
      <c r="J384" s="251"/>
      <c r="K384" s="251"/>
      <c r="L384" s="251"/>
      <c r="M384" s="251"/>
      <c r="N384" s="251"/>
      <c r="O384" s="251"/>
      <c r="P384" s="251"/>
      <c r="Q384" s="251"/>
      <c r="R384" s="251"/>
      <c r="S384" s="251"/>
      <c r="T384" s="251"/>
      <c r="U384" s="251"/>
      <c r="V384" s="251"/>
      <c r="W384" s="251"/>
      <c r="X384" s="251"/>
      <c r="Y384" s="251"/>
      <c r="Z384" s="251"/>
      <c r="AA384" s="251"/>
      <c r="AB384" s="251"/>
      <c r="AC384" s="251"/>
      <c r="AD384" s="251"/>
      <c r="AE384" s="251"/>
      <c r="AF384" s="251"/>
      <c r="AG384" s="251"/>
      <c r="AH384" s="251"/>
      <c r="AI384" s="251"/>
      <c r="AJ384" s="251"/>
      <c r="AK384" s="251"/>
      <c r="AL384" s="251"/>
      <c r="AM384" s="251"/>
      <c r="AN384" s="251"/>
      <c r="AO384" s="251"/>
      <c r="AP384" s="251"/>
      <c r="AQ384" s="251"/>
      <c r="AR384" s="251"/>
      <c r="AS384" s="251"/>
      <c r="AT384" s="251"/>
      <c r="AU384" s="251"/>
      <c r="AV384" s="251"/>
      <c r="AW384" s="251"/>
      <c r="AX384" s="251"/>
      <c r="AY384" s="251"/>
      <c r="AZ384" s="251"/>
      <c r="BA384" s="251"/>
      <c r="BB384" s="252"/>
      <c r="BC384" s="253"/>
      <c r="BD384" s="254"/>
      <c r="BE384" s="261">
        <v>90</v>
      </c>
      <c r="BF384" s="261"/>
      <c r="BG384" s="261"/>
      <c r="BH384" s="262">
        <v>50</v>
      </c>
      <c r="BI384" s="263">
        <v>50</v>
      </c>
      <c r="BJ384" s="264">
        <v>50</v>
      </c>
      <c r="BK384" s="263"/>
      <c r="BL384" s="263"/>
      <c r="BM384" s="266"/>
      <c r="BN384" s="263"/>
      <c r="CA384" s="263"/>
      <c r="CN384" s="263"/>
      <c r="DA384" s="263"/>
      <c r="DN384" s="263"/>
      <c r="DP384" s="166"/>
      <c r="DQ384" s="166"/>
      <c r="DR384" s="28"/>
      <c r="DS384" s="166"/>
      <c r="DT384" s="28"/>
      <c r="DU384" s="166"/>
      <c r="DV384" s="28"/>
    </row>
    <row r="385" spans="1:128" hidden="1" outlineLevel="1">
      <c r="A385" s="250" t="s">
        <v>165</v>
      </c>
      <c r="B385" s="251"/>
      <c r="C385" s="251"/>
      <c r="D385" s="251"/>
      <c r="E385" s="251"/>
      <c r="F385" s="251"/>
      <c r="G385" s="251"/>
      <c r="H385" s="251"/>
      <c r="I385" s="251"/>
      <c r="J385" s="251"/>
      <c r="K385" s="251"/>
      <c r="L385" s="251"/>
      <c r="M385" s="251"/>
      <c r="N385" s="251"/>
      <c r="O385" s="251"/>
      <c r="P385" s="251"/>
      <c r="Q385" s="251"/>
      <c r="R385" s="251"/>
      <c r="S385" s="251"/>
      <c r="T385" s="251"/>
      <c r="U385" s="251"/>
      <c r="V385" s="251"/>
      <c r="W385" s="251"/>
      <c r="X385" s="251"/>
      <c r="Y385" s="251"/>
      <c r="Z385" s="251"/>
      <c r="AA385" s="251"/>
      <c r="AB385" s="251"/>
      <c r="AC385" s="251"/>
      <c r="AD385" s="251"/>
      <c r="AE385" s="251"/>
      <c r="AF385" s="251"/>
      <c r="AG385" s="251"/>
      <c r="AH385" s="251"/>
      <c r="AI385" s="251"/>
      <c r="AJ385" s="251"/>
      <c r="AK385" s="251"/>
      <c r="AL385" s="251"/>
      <c r="AM385" s="251"/>
      <c r="AN385" s="251"/>
      <c r="AO385" s="251"/>
      <c r="AP385" s="251"/>
      <c r="AQ385" s="251"/>
      <c r="AR385" s="251"/>
      <c r="AS385" s="251"/>
      <c r="AT385" s="251"/>
      <c r="AU385" s="251"/>
      <c r="AV385" s="251"/>
      <c r="AW385" s="251">
        <v>202</v>
      </c>
      <c r="AX385" s="251"/>
      <c r="AY385" s="251"/>
      <c r="AZ385" s="251"/>
      <c r="BA385" s="251"/>
      <c r="BB385" s="252"/>
      <c r="BC385" s="253"/>
      <c r="BD385" s="254"/>
      <c r="BE385" s="261"/>
      <c r="BF385" s="261"/>
      <c r="BG385" s="261"/>
      <c r="BH385" s="262"/>
      <c r="BI385" s="263"/>
      <c r="BJ385" s="264"/>
      <c r="BK385" s="263"/>
      <c r="BL385" s="263"/>
      <c r="BM385" s="266"/>
      <c r="BN385" s="263"/>
      <c r="CA385" s="263"/>
      <c r="CN385" s="263"/>
      <c r="DA385" s="263"/>
      <c r="DN385" s="263"/>
      <c r="DP385" s="166"/>
      <c r="DQ385" s="166"/>
      <c r="DR385" s="28"/>
      <c r="DS385" s="166"/>
      <c r="DT385" s="28"/>
      <c r="DU385" s="166"/>
      <c r="DV385" s="28"/>
    </row>
    <row r="386" spans="1:128" hidden="1" outlineLevel="1">
      <c r="A386" s="250" t="s">
        <v>123</v>
      </c>
      <c r="B386" s="251"/>
      <c r="C386" s="251"/>
      <c r="D386" s="251"/>
      <c r="E386" s="251"/>
      <c r="F386" s="251"/>
      <c r="G386" s="251"/>
      <c r="H386" s="251"/>
      <c r="I386" s="251"/>
      <c r="J386" s="251"/>
      <c r="K386" s="251"/>
      <c r="L386" s="251"/>
      <c r="M386" s="251"/>
      <c r="N386" s="251"/>
      <c r="O386" s="251"/>
      <c r="P386" s="251"/>
      <c r="Q386" s="251"/>
      <c r="R386" s="251"/>
      <c r="S386" s="251"/>
      <c r="T386" s="251"/>
      <c r="U386" s="251"/>
      <c r="V386" s="251"/>
      <c r="W386" s="251"/>
      <c r="X386" s="251"/>
      <c r="Y386" s="251"/>
      <c r="Z386" s="251"/>
      <c r="AA386" s="251"/>
      <c r="AB386" s="251"/>
      <c r="AC386" s="251"/>
      <c r="AD386" s="251"/>
      <c r="AE386" s="251"/>
      <c r="AF386" s="251"/>
      <c r="AG386" s="251"/>
      <c r="AH386" s="251"/>
      <c r="AI386" s="251"/>
      <c r="AJ386" s="251"/>
      <c r="AK386" s="251"/>
      <c r="AL386" s="251"/>
      <c r="AM386" s="251"/>
      <c r="AN386" s="251"/>
      <c r="AO386" s="251"/>
      <c r="AP386" s="251"/>
      <c r="AQ386" s="251"/>
      <c r="AR386" s="251"/>
      <c r="AS386" s="251"/>
      <c r="AT386" s="251"/>
      <c r="AU386" s="251"/>
      <c r="AV386" s="251"/>
      <c r="AW386" s="251"/>
      <c r="AX386" s="251"/>
      <c r="AY386" s="251"/>
      <c r="AZ386" s="251"/>
      <c r="BA386" s="251"/>
      <c r="BB386" s="252"/>
      <c r="BC386" s="253"/>
      <c r="BD386" s="254"/>
      <c r="BE386" s="261"/>
      <c r="BF386" s="261"/>
      <c r="BG386" s="261"/>
      <c r="BH386" s="262"/>
      <c r="BI386" s="263"/>
      <c r="BJ386" s="264"/>
      <c r="BK386" s="263"/>
      <c r="BL386" s="263"/>
      <c r="BM386" s="266"/>
      <c r="BN386" s="263"/>
      <c r="CA386" s="263"/>
      <c r="CN386" s="263"/>
      <c r="DA386" s="263"/>
      <c r="DN386" s="263"/>
      <c r="DP386" s="166"/>
      <c r="DQ386" s="166"/>
      <c r="DR386" s="28"/>
      <c r="DS386" s="166"/>
      <c r="DT386" s="28"/>
      <c r="DU386" s="166"/>
      <c r="DV386" s="28"/>
    </row>
    <row r="387" spans="1:128" s="275" customFormat="1" hidden="1" outlineLevel="1">
      <c r="A387" s="268" t="s">
        <v>167</v>
      </c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  <c r="M387" s="269"/>
      <c r="N387" s="269"/>
      <c r="O387" s="269"/>
      <c r="P387" s="269"/>
      <c r="Q387" s="269"/>
      <c r="R387" s="269"/>
      <c r="S387" s="269"/>
      <c r="T387" s="269"/>
      <c r="U387" s="269"/>
      <c r="V387" s="269"/>
      <c r="W387" s="269"/>
      <c r="X387" s="269"/>
      <c r="Y387" s="269"/>
      <c r="Z387" s="269"/>
      <c r="AA387" s="269"/>
      <c r="AB387" s="269"/>
      <c r="AC387" s="269"/>
      <c r="AD387" s="269"/>
      <c r="AE387" s="269"/>
      <c r="AF387" s="269"/>
      <c r="AG387" s="269"/>
      <c r="AH387" s="269"/>
      <c r="AI387" s="269"/>
      <c r="AJ387" s="269"/>
      <c r="AK387" s="269"/>
      <c r="AL387" s="269"/>
      <c r="AM387" s="269"/>
      <c r="AN387" s="269"/>
      <c r="AO387" s="269">
        <v>526</v>
      </c>
      <c r="AP387" s="269">
        <v>990</v>
      </c>
      <c r="AQ387" s="269"/>
      <c r="AR387" s="269"/>
      <c r="AS387" s="269">
        <v>30</v>
      </c>
      <c r="AT387" s="269"/>
      <c r="AU387" s="269">
        <v>20</v>
      </c>
      <c r="AV387" s="269">
        <v>84</v>
      </c>
      <c r="AW387" s="269"/>
      <c r="AX387" s="269"/>
      <c r="AY387" s="269">
        <v>124</v>
      </c>
      <c r="AZ387" s="269"/>
      <c r="BA387" s="269"/>
      <c r="BB387" s="270"/>
      <c r="BC387" s="271"/>
      <c r="BD387" s="271"/>
      <c r="BE387" s="272">
        <v>100</v>
      </c>
      <c r="BF387" s="272">
        <v>100</v>
      </c>
      <c r="BG387" s="272">
        <v>100</v>
      </c>
      <c r="BH387" s="273">
        <v>60</v>
      </c>
      <c r="BI387" s="272">
        <v>130</v>
      </c>
      <c r="BJ387" s="274">
        <v>162</v>
      </c>
      <c r="BK387" s="272"/>
      <c r="BL387" s="272"/>
      <c r="BM387" s="301"/>
      <c r="BN387" s="272"/>
      <c r="CA387" s="272"/>
      <c r="CN387" s="272"/>
      <c r="DA387" s="272"/>
      <c r="DN387" s="272"/>
      <c r="DP387" s="277"/>
      <c r="DQ387" s="277"/>
      <c r="DR387" s="278"/>
      <c r="DS387" s="277"/>
      <c r="DT387" s="278"/>
      <c r="DU387" s="277"/>
      <c r="DV387" s="278"/>
    </row>
    <row r="388" spans="1:128" hidden="1" outlineLevel="1">
      <c r="A388" s="250" t="s">
        <v>122</v>
      </c>
      <c r="B388" s="251"/>
      <c r="C388" s="251"/>
      <c r="D388" s="251"/>
      <c r="E388" s="251"/>
      <c r="F388" s="251"/>
      <c r="G388" s="251"/>
      <c r="H388" s="251"/>
      <c r="I388" s="251"/>
      <c r="J388" s="251"/>
      <c r="K388" s="251"/>
      <c r="L388" s="251"/>
      <c r="M388" s="251"/>
      <c r="N388" s="251"/>
      <c r="O388" s="251"/>
      <c r="P388" s="251"/>
      <c r="Q388" s="251"/>
      <c r="R388" s="251"/>
      <c r="S388" s="251"/>
      <c r="T388" s="251"/>
      <c r="U388" s="251"/>
      <c r="V388" s="251"/>
      <c r="W388" s="251"/>
      <c r="X388" s="251"/>
      <c r="Y388" s="251"/>
      <c r="Z388" s="251"/>
      <c r="AA388" s="251"/>
      <c r="AB388" s="251"/>
      <c r="AC388" s="251"/>
      <c r="AD388" s="251"/>
      <c r="AE388" s="251"/>
      <c r="AF388" s="251"/>
      <c r="AG388" s="251"/>
      <c r="AH388" s="251"/>
      <c r="AI388" s="251"/>
      <c r="AJ388" s="251"/>
      <c r="AK388" s="251"/>
      <c r="AL388" s="251"/>
      <c r="AM388" s="251"/>
      <c r="AN388" s="251"/>
      <c r="AO388" s="251"/>
      <c r="AP388" s="251"/>
      <c r="AQ388" s="251"/>
      <c r="AR388" s="251"/>
      <c r="AS388" s="251"/>
      <c r="AT388" s="251"/>
      <c r="AU388" s="251"/>
      <c r="AV388" s="251"/>
      <c r="AW388" s="251"/>
      <c r="AX388" s="251"/>
      <c r="AY388" s="251"/>
      <c r="AZ388" s="251"/>
      <c r="BA388" s="251"/>
      <c r="BB388" s="252"/>
      <c r="BC388" s="253"/>
      <c r="BD388" s="254"/>
      <c r="BE388" s="261"/>
      <c r="BF388" s="261"/>
      <c r="BG388" s="261"/>
      <c r="BH388" s="262"/>
      <c r="BI388" s="263"/>
      <c r="BJ388" s="264"/>
      <c r="BK388" s="263"/>
      <c r="BL388" s="263"/>
      <c r="BM388" s="266"/>
      <c r="BN388" s="263"/>
      <c r="CA388" s="263"/>
      <c r="CN388" s="263"/>
      <c r="DA388" s="263"/>
      <c r="DN388" s="263"/>
      <c r="DP388" s="166"/>
      <c r="DQ388" s="166"/>
      <c r="DR388" s="28"/>
      <c r="DS388" s="166"/>
      <c r="DT388" s="28"/>
      <c r="DU388" s="166"/>
      <c r="DV388" s="28"/>
    </row>
    <row r="389" spans="1:128" hidden="1" outlineLevel="1">
      <c r="A389" s="250" t="s">
        <v>168</v>
      </c>
      <c r="B389" s="251"/>
      <c r="C389" s="251"/>
      <c r="D389" s="251"/>
      <c r="E389" s="251"/>
      <c r="F389" s="251"/>
      <c r="G389" s="251"/>
      <c r="H389" s="251"/>
      <c r="I389" s="251"/>
      <c r="J389" s="251"/>
      <c r="K389" s="251"/>
      <c r="L389" s="251"/>
      <c r="M389" s="251"/>
      <c r="N389" s="251"/>
      <c r="O389" s="251"/>
      <c r="P389" s="251"/>
      <c r="Q389" s="251"/>
      <c r="R389" s="251"/>
      <c r="S389" s="251"/>
      <c r="T389" s="251"/>
      <c r="U389" s="251"/>
      <c r="V389" s="251"/>
      <c r="W389" s="251"/>
      <c r="X389" s="251"/>
      <c r="Y389" s="251"/>
      <c r="Z389" s="251"/>
      <c r="AA389" s="251"/>
      <c r="AB389" s="251"/>
      <c r="AC389" s="251"/>
      <c r="AD389" s="251"/>
      <c r="AE389" s="251"/>
      <c r="AF389" s="251"/>
      <c r="AG389" s="251"/>
      <c r="AH389" s="251"/>
      <c r="AI389" s="251"/>
      <c r="AJ389" s="251"/>
      <c r="AK389" s="251"/>
      <c r="AL389" s="251"/>
      <c r="AM389" s="251"/>
      <c r="AN389" s="251"/>
      <c r="AO389" s="251"/>
      <c r="AP389" s="251"/>
      <c r="AQ389" s="251"/>
      <c r="AR389" s="251"/>
      <c r="AS389" s="251"/>
      <c r="AT389" s="251"/>
      <c r="AU389" s="251"/>
      <c r="AV389" s="251"/>
      <c r="AW389" s="251"/>
      <c r="AX389" s="251"/>
      <c r="AY389" s="251"/>
      <c r="AZ389" s="251"/>
      <c r="BA389" s="251"/>
      <c r="BB389" s="252"/>
      <c r="BC389" s="253"/>
      <c r="BD389" s="254">
        <v>100</v>
      </c>
      <c r="BE389" s="261"/>
      <c r="BF389" s="261"/>
      <c r="BG389" s="261"/>
      <c r="BH389" s="262"/>
      <c r="BI389" s="263"/>
      <c r="BJ389" s="264"/>
      <c r="BK389" s="263"/>
      <c r="BL389" s="263"/>
      <c r="BM389" s="266"/>
      <c r="BN389" s="263"/>
      <c r="CA389" s="263"/>
      <c r="CN389" s="263"/>
      <c r="DA389" s="263"/>
      <c r="DN389" s="263"/>
      <c r="DP389" s="166"/>
      <c r="DQ389" s="166"/>
      <c r="DR389" s="28"/>
      <c r="DS389" s="166"/>
      <c r="DT389" s="28"/>
      <c r="DU389" s="166"/>
      <c r="DV389" s="28"/>
    </row>
    <row r="390" spans="1:128" ht="13.5" collapsed="1">
      <c r="A390" s="279" t="s">
        <v>169</v>
      </c>
      <c r="B390" s="251">
        <f>+SUM(B381:B389)</f>
        <v>0</v>
      </c>
      <c r="C390" s="251">
        <f t="shared" ref="C390" si="638">+SUM(C381:C389)</f>
        <v>0</v>
      </c>
      <c r="D390" s="251">
        <f t="shared" ref="D390:M390" si="639">+SUM(D381:D389)</f>
        <v>0</v>
      </c>
      <c r="E390" s="251">
        <f t="shared" si="639"/>
        <v>0</v>
      </c>
      <c r="F390" s="251">
        <f t="shared" si="639"/>
        <v>0</v>
      </c>
      <c r="G390" s="251">
        <f t="shared" si="639"/>
        <v>0</v>
      </c>
      <c r="H390" s="251">
        <f t="shared" si="639"/>
        <v>0</v>
      </c>
      <c r="I390" s="251">
        <f t="shared" si="639"/>
        <v>0</v>
      </c>
      <c r="J390" s="251">
        <f t="shared" si="639"/>
        <v>0</v>
      </c>
      <c r="K390" s="251">
        <f t="shared" si="639"/>
        <v>0</v>
      </c>
      <c r="L390" s="251">
        <f t="shared" si="639"/>
        <v>0</v>
      </c>
      <c r="M390" s="251">
        <f t="shared" si="639"/>
        <v>0</v>
      </c>
      <c r="N390" s="251"/>
      <c r="O390" s="251">
        <f t="shared" ref="O390:Z390" si="640">+SUM(O381:O389)</f>
        <v>0</v>
      </c>
      <c r="P390" s="251">
        <f t="shared" si="640"/>
        <v>0</v>
      </c>
      <c r="Q390" s="251">
        <f t="shared" si="640"/>
        <v>0</v>
      </c>
      <c r="R390" s="251">
        <f t="shared" si="640"/>
        <v>0</v>
      </c>
      <c r="S390" s="251">
        <f t="shared" si="640"/>
        <v>0</v>
      </c>
      <c r="T390" s="251">
        <f t="shared" si="640"/>
        <v>0</v>
      </c>
      <c r="U390" s="251">
        <f t="shared" si="640"/>
        <v>0</v>
      </c>
      <c r="V390" s="251">
        <f t="shared" si="640"/>
        <v>0</v>
      </c>
      <c r="W390" s="251">
        <f t="shared" si="640"/>
        <v>0</v>
      </c>
      <c r="X390" s="251">
        <f t="shared" si="640"/>
        <v>0</v>
      </c>
      <c r="Y390" s="251">
        <f t="shared" si="640"/>
        <v>0</v>
      </c>
      <c r="Z390" s="251">
        <f t="shared" si="640"/>
        <v>0</v>
      </c>
      <c r="AA390" s="251"/>
      <c r="AB390" s="251">
        <f t="shared" ref="AB390:AM390" si="641">+SUM(AB381:AB389)</f>
        <v>0</v>
      </c>
      <c r="AC390" s="251">
        <f t="shared" si="641"/>
        <v>0</v>
      </c>
      <c r="AD390" s="251">
        <f t="shared" si="641"/>
        <v>0</v>
      </c>
      <c r="AE390" s="251">
        <f t="shared" si="641"/>
        <v>0</v>
      </c>
      <c r="AF390" s="251">
        <f t="shared" si="641"/>
        <v>0</v>
      </c>
      <c r="AG390" s="251">
        <f t="shared" si="641"/>
        <v>0</v>
      </c>
      <c r="AH390" s="251">
        <f t="shared" si="641"/>
        <v>0</v>
      </c>
      <c r="AI390" s="251">
        <f t="shared" si="641"/>
        <v>0</v>
      </c>
      <c r="AJ390" s="251">
        <f t="shared" si="641"/>
        <v>0</v>
      </c>
      <c r="AK390" s="251">
        <f t="shared" si="641"/>
        <v>0</v>
      </c>
      <c r="AL390" s="251">
        <f t="shared" si="641"/>
        <v>0</v>
      </c>
      <c r="AM390" s="251">
        <f t="shared" si="641"/>
        <v>0</v>
      </c>
      <c r="AN390" s="251"/>
      <c r="AO390" s="251">
        <f t="shared" ref="AO390:AZ390" si="642">+SUM(AO381:AO389)</f>
        <v>526</v>
      </c>
      <c r="AP390" s="251">
        <f t="shared" si="642"/>
        <v>990</v>
      </c>
      <c r="AQ390" s="251">
        <f t="shared" si="642"/>
        <v>0</v>
      </c>
      <c r="AR390" s="251">
        <f t="shared" si="642"/>
        <v>0</v>
      </c>
      <c r="AS390" s="251">
        <f t="shared" si="642"/>
        <v>48</v>
      </c>
      <c r="AT390" s="251">
        <f t="shared" si="642"/>
        <v>0</v>
      </c>
      <c r="AU390" s="251">
        <f t="shared" si="642"/>
        <v>20</v>
      </c>
      <c r="AV390" s="251">
        <f t="shared" si="642"/>
        <v>84</v>
      </c>
      <c r="AW390" s="251">
        <f t="shared" si="642"/>
        <v>202</v>
      </c>
      <c r="AX390" s="251">
        <f t="shared" si="642"/>
        <v>0</v>
      </c>
      <c r="AY390" s="251">
        <f t="shared" si="642"/>
        <v>124</v>
      </c>
      <c r="AZ390" s="251">
        <f t="shared" si="642"/>
        <v>0</v>
      </c>
      <c r="BA390" s="251"/>
      <c r="BB390" s="252"/>
      <c r="BC390" s="253">
        <f t="shared" ref="BC390:BM390" si="643">SUM(BC381:BC389)</f>
        <v>0</v>
      </c>
      <c r="BD390" s="254">
        <f t="shared" si="643"/>
        <v>100</v>
      </c>
      <c r="BE390" s="255">
        <f t="shared" si="643"/>
        <v>190</v>
      </c>
      <c r="BF390" s="255">
        <f t="shared" si="643"/>
        <v>100</v>
      </c>
      <c r="BG390" s="255">
        <f t="shared" si="643"/>
        <v>100</v>
      </c>
      <c r="BH390" s="347">
        <f t="shared" si="643"/>
        <v>120</v>
      </c>
      <c r="BI390" s="348">
        <f t="shared" si="643"/>
        <v>200</v>
      </c>
      <c r="BJ390" s="349">
        <f t="shared" si="643"/>
        <v>242</v>
      </c>
      <c r="BK390" s="348">
        <f t="shared" si="643"/>
        <v>0</v>
      </c>
      <c r="BL390" s="348">
        <f t="shared" si="643"/>
        <v>0</v>
      </c>
      <c r="BM390" s="350">
        <f t="shared" si="643"/>
        <v>0</v>
      </c>
      <c r="BN390" s="257"/>
      <c r="CA390" s="257"/>
      <c r="CN390" s="257"/>
      <c r="DA390" s="257"/>
      <c r="DN390" s="257"/>
      <c r="DP390" s="166"/>
      <c r="DQ390" s="166"/>
      <c r="DR390" s="28"/>
      <c r="DS390" s="166"/>
      <c r="DT390" s="28"/>
      <c r="DU390" s="166"/>
      <c r="DV390" s="28"/>
    </row>
    <row r="391" spans="1:128">
      <c r="A391" s="239" t="s">
        <v>182</v>
      </c>
      <c r="B391" s="319">
        <v>0</v>
      </c>
      <c r="C391" s="319">
        <v>108</v>
      </c>
      <c r="D391" s="319">
        <v>16</v>
      </c>
      <c r="E391" s="319">
        <v>0</v>
      </c>
      <c r="F391" s="319">
        <v>0</v>
      </c>
      <c r="G391" s="319">
        <v>0</v>
      </c>
      <c r="H391" s="319">
        <v>0</v>
      </c>
      <c r="I391" s="319">
        <v>0</v>
      </c>
      <c r="J391" s="319">
        <v>0</v>
      </c>
      <c r="K391" s="319">
        <v>0</v>
      </c>
      <c r="L391" s="319">
        <v>0</v>
      </c>
      <c r="M391" s="319">
        <v>0</v>
      </c>
      <c r="N391" s="319"/>
      <c r="O391" s="227">
        <v>0</v>
      </c>
      <c r="P391" s="227">
        <v>0</v>
      </c>
      <c r="Q391" s="227">
        <v>0</v>
      </c>
      <c r="R391" s="227">
        <v>0</v>
      </c>
      <c r="S391" s="227">
        <v>0</v>
      </c>
      <c r="T391" s="227">
        <v>0</v>
      </c>
      <c r="U391" s="227">
        <v>0</v>
      </c>
      <c r="V391" s="227">
        <v>0</v>
      </c>
      <c r="W391" s="227">
        <v>0</v>
      </c>
      <c r="X391" s="227">
        <v>0</v>
      </c>
      <c r="Y391" s="227">
        <v>0</v>
      </c>
      <c r="Z391" s="227">
        <v>0</v>
      </c>
      <c r="AA391" s="230"/>
      <c r="AB391" s="230">
        <v>0</v>
      </c>
      <c r="AC391" s="230">
        <v>0</v>
      </c>
      <c r="AD391" s="230">
        <v>0</v>
      </c>
      <c r="AE391" s="230">
        <v>0</v>
      </c>
      <c r="AF391" s="230">
        <v>0</v>
      </c>
      <c r="AG391" s="230">
        <v>0</v>
      </c>
      <c r="AH391" s="230">
        <v>0</v>
      </c>
      <c r="AI391" s="230">
        <v>0</v>
      </c>
      <c r="AJ391" s="230">
        <v>0</v>
      </c>
      <c r="AK391" s="230">
        <v>0</v>
      </c>
      <c r="AL391" s="230">
        <v>0</v>
      </c>
      <c r="AM391" s="230">
        <v>0</v>
      </c>
      <c r="AN391" s="230"/>
      <c r="AO391" s="230">
        <v>0</v>
      </c>
      <c r="AP391" s="230">
        <v>102</v>
      </c>
      <c r="AQ391" s="230">
        <v>0</v>
      </c>
      <c r="AR391" s="230">
        <v>0</v>
      </c>
      <c r="AS391" s="230">
        <v>0</v>
      </c>
      <c r="AT391" s="230">
        <v>0</v>
      </c>
      <c r="AU391" s="230">
        <v>0</v>
      </c>
      <c r="AV391" s="230">
        <v>0</v>
      </c>
      <c r="AW391" s="230">
        <v>0</v>
      </c>
      <c r="AX391" s="230">
        <v>0</v>
      </c>
      <c r="AY391" s="230">
        <v>0</v>
      </c>
      <c r="AZ391" s="227">
        <v>0</v>
      </c>
      <c r="BA391" s="227"/>
      <c r="BB391" s="320"/>
      <c r="BC391" s="321">
        <f t="shared" ref="BC391:BM391" si="644">+BC401</f>
        <v>0</v>
      </c>
      <c r="BD391" s="322">
        <f t="shared" si="644"/>
        <v>0</v>
      </c>
      <c r="BE391" s="241">
        <f t="shared" si="644"/>
        <v>0</v>
      </c>
      <c r="BF391" s="241">
        <f t="shared" si="644"/>
        <v>0</v>
      </c>
      <c r="BG391" s="245">
        <f>+SUM(BG392:BG399)</f>
        <v>0</v>
      </c>
      <c r="BH391" s="323">
        <f t="shared" si="644"/>
        <v>0</v>
      </c>
      <c r="BI391" s="324">
        <f t="shared" si="644"/>
        <v>0</v>
      </c>
      <c r="BJ391" s="325">
        <f t="shared" si="644"/>
        <v>0</v>
      </c>
      <c r="BK391" s="324">
        <f t="shared" si="644"/>
        <v>0</v>
      </c>
      <c r="BL391" s="324">
        <f t="shared" si="644"/>
        <v>0</v>
      </c>
      <c r="BM391" s="326">
        <f t="shared" si="644"/>
        <v>0</v>
      </c>
      <c r="BN391" s="324"/>
      <c r="CA391" s="324"/>
      <c r="CN391" s="324"/>
      <c r="DA391" s="324"/>
      <c r="DN391" s="324"/>
      <c r="DP391" s="166">
        <f>SUM(B391:M391)</f>
        <v>124</v>
      </c>
      <c r="DQ391" s="166">
        <f>SUM(O391:Z391)</f>
        <v>0</v>
      </c>
      <c r="DR391" s="28">
        <f>IFERROR(DQ391/DP391*100,0)</f>
        <v>0</v>
      </c>
      <c r="DS391" s="166">
        <f>SUM(AB391:AM391)</f>
        <v>0</v>
      </c>
      <c r="DT391" s="28">
        <f>IFERROR(DS391/DQ391*100,0)</f>
        <v>0</v>
      </c>
      <c r="DU391" s="166">
        <f>SUM(AO391:AZ391)</f>
        <v>102</v>
      </c>
      <c r="DV391" s="28">
        <f>IFERROR(DU391/DS391*100,0)</f>
        <v>0</v>
      </c>
      <c r="DW391" s="141">
        <f>SUM(BB391:BM391)</f>
        <v>0</v>
      </c>
      <c r="DX391" s="207">
        <f t="shared" ref="DX391" si="645">IFERROR(DW391/DU391*100,0)</f>
        <v>0</v>
      </c>
    </row>
    <row r="392" spans="1:128" hidden="1" outlineLevel="1">
      <c r="A392" s="250" t="s">
        <v>161</v>
      </c>
      <c r="B392" s="251"/>
      <c r="C392" s="251"/>
      <c r="D392" s="251"/>
      <c r="E392" s="251"/>
      <c r="F392" s="251"/>
      <c r="G392" s="251"/>
      <c r="H392" s="251"/>
      <c r="I392" s="251"/>
      <c r="J392" s="251"/>
      <c r="K392" s="251"/>
      <c r="L392" s="251"/>
      <c r="M392" s="251"/>
      <c r="N392" s="251"/>
      <c r="O392" s="251"/>
      <c r="P392" s="251"/>
      <c r="Q392" s="251"/>
      <c r="R392" s="251"/>
      <c r="S392" s="251"/>
      <c r="T392" s="251"/>
      <c r="U392" s="251"/>
      <c r="V392" s="251"/>
      <c r="W392" s="251"/>
      <c r="X392" s="251"/>
      <c r="Y392" s="251"/>
      <c r="Z392" s="251"/>
      <c r="AA392" s="251"/>
      <c r="AB392" s="251"/>
      <c r="AC392" s="251"/>
      <c r="AD392" s="251"/>
      <c r="AE392" s="251"/>
      <c r="AF392" s="251"/>
      <c r="AG392" s="251"/>
      <c r="AH392" s="251"/>
      <c r="AI392" s="251"/>
      <c r="AJ392" s="251"/>
      <c r="AK392" s="251"/>
      <c r="AL392" s="251"/>
      <c r="AM392" s="251"/>
      <c r="AN392" s="251"/>
      <c r="AO392" s="251"/>
      <c r="AP392" s="251"/>
      <c r="AQ392" s="251"/>
      <c r="AR392" s="251"/>
      <c r="AS392" s="251"/>
      <c r="AT392" s="251"/>
      <c r="AU392" s="251"/>
      <c r="AV392" s="251"/>
      <c r="AW392" s="251"/>
      <c r="AX392" s="251"/>
      <c r="AY392" s="251"/>
      <c r="AZ392" s="251"/>
      <c r="BA392" s="251"/>
      <c r="BB392" s="252"/>
      <c r="BC392" s="253"/>
      <c r="BD392" s="254"/>
      <c r="BE392" s="261"/>
      <c r="BF392" s="261"/>
      <c r="BG392" s="261"/>
      <c r="BH392" s="262"/>
      <c r="BI392" s="263"/>
      <c r="BJ392" s="264"/>
      <c r="BK392" s="263"/>
      <c r="BL392" s="263"/>
      <c r="BM392" s="266"/>
      <c r="BN392" s="263"/>
      <c r="CA392" s="263"/>
      <c r="CN392" s="263"/>
      <c r="DA392" s="263"/>
      <c r="DN392" s="263"/>
      <c r="DP392" s="166"/>
      <c r="DQ392" s="166"/>
      <c r="DR392" s="28"/>
      <c r="DS392" s="166"/>
      <c r="DT392" s="28"/>
      <c r="DU392" s="166"/>
      <c r="DV392" s="28"/>
    </row>
    <row r="393" spans="1:128" hidden="1" outlineLevel="1">
      <c r="A393" s="250" t="s">
        <v>162</v>
      </c>
      <c r="B393" s="251"/>
      <c r="C393" s="251"/>
      <c r="D393" s="251"/>
      <c r="E393" s="251"/>
      <c r="F393" s="251"/>
      <c r="G393" s="251"/>
      <c r="H393" s="251"/>
      <c r="I393" s="251"/>
      <c r="J393" s="251"/>
      <c r="K393" s="251"/>
      <c r="L393" s="251"/>
      <c r="M393" s="251"/>
      <c r="N393" s="251"/>
      <c r="O393" s="251"/>
      <c r="P393" s="251"/>
      <c r="Q393" s="251"/>
      <c r="R393" s="251"/>
      <c r="S393" s="251"/>
      <c r="T393" s="251"/>
      <c r="U393" s="251"/>
      <c r="V393" s="251"/>
      <c r="W393" s="251"/>
      <c r="X393" s="251"/>
      <c r="Y393" s="251"/>
      <c r="Z393" s="251"/>
      <c r="AA393" s="251"/>
      <c r="AB393" s="251"/>
      <c r="AC393" s="251"/>
      <c r="AD393" s="251"/>
      <c r="AE393" s="251"/>
      <c r="AF393" s="251"/>
      <c r="AG393" s="251"/>
      <c r="AH393" s="251"/>
      <c r="AI393" s="251"/>
      <c r="AJ393" s="251"/>
      <c r="AK393" s="251"/>
      <c r="AL393" s="251"/>
      <c r="AM393" s="251"/>
      <c r="AN393" s="251"/>
      <c r="AO393" s="251"/>
      <c r="AP393" s="251"/>
      <c r="AQ393" s="251"/>
      <c r="AR393" s="251"/>
      <c r="AS393" s="251"/>
      <c r="AT393" s="251"/>
      <c r="AU393" s="251"/>
      <c r="AV393" s="251"/>
      <c r="AW393" s="251"/>
      <c r="AX393" s="251"/>
      <c r="AY393" s="251"/>
      <c r="AZ393" s="251"/>
      <c r="BA393" s="251"/>
      <c r="BB393" s="252"/>
      <c r="BC393" s="253"/>
      <c r="BD393" s="254"/>
      <c r="BE393" s="261"/>
      <c r="BF393" s="261"/>
      <c r="BG393" s="261"/>
      <c r="BH393" s="262"/>
      <c r="BI393" s="263"/>
      <c r="BJ393" s="264"/>
      <c r="BK393" s="263"/>
      <c r="BL393" s="263"/>
      <c r="BM393" s="266"/>
      <c r="BN393" s="263"/>
      <c r="CA393" s="263"/>
      <c r="CN393" s="263"/>
      <c r="DA393" s="263"/>
      <c r="DN393" s="263"/>
      <c r="DP393" s="166"/>
      <c r="DQ393" s="166"/>
      <c r="DR393" s="28"/>
      <c r="DS393" s="166"/>
      <c r="DT393" s="28"/>
      <c r="DU393" s="166"/>
      <c r="DV393" s="28"/>
    </row>
    <row r="394" spans="1:128" hidden="1" outlineLevel="1">
      <c r="A394" s="250" t="s">
        <v>163</v>
      </c>
      <c r="B394" s="251"/>
      <c r="C394" s="251"/>
      <c r="D394" s="251"/>
      <c r="E394" s="251"/>
      <c r="F394" s="251"/>
      <c r="G394" s="251"/>
      <c r="H394" s="251"/>
      <c r="I394" s="251"/>
      <c r="J394" s="251"/>
      <c r="K394" s="251"/>
      <c r="L394" s="251"/>
      <c r="M394" s="251"/>
      <c r="N394" s="251"/>
      <c r="O394" s="251"/>
      <c r="P394" s="251"/>
      <c r="Q394" s="251"/>
      <c r="R394" s="251"/>
      <c r="S394" s="251"/>
      <c r="T394" s="251"/>
      <c r="U394" s="251"/>
      <c r="V394" s="251"/>
      <c r="W394" s="251"/>
      <c r="X394" s="251"/>
      <c r="Y394" s="251"/>
      <c r="Z394" s="251"/>
      <c r="AA394" s="251"/>
      <c r="AB394" s="251"/>
      <c r="AC394" s="251"/>
      <c r="AD394" s="251"/>
      <c r="AE394" s="251"/>
      <c r="AF394" s="251"/>
      <c r="AG394" s="251"/>
      <c r="AH394" s="251"/>
      <c r="AI394" s="251"/>
      <c r="AJ394" s="251"/>
      <c r="AK394" s="251"/>
      <c r="AL394" s="251"/>
      <c r="AM394" s="251"/>
      <c r="AN394" s="251"/>
      <c r="AO394" s="251"/>
      <c r="AP394" s="251"/>
      <c r="AQ394" s="251"/>
      <c r="AR394" s="251"/>
      <c r="AS394" s="251"/>
      <c r="AT394" s="251"/>
      <c r="AU394" s="251"/>
      <c r="AV394" s="251"/>
      <c r="AW394" s="251"/>
      <c r="AX394" s="251"/>
      <c r="AY394" s="251"/>
      <c r="AZ394" s="251"/>
      <c r="BA394" s="251"/>
      <c r="BB394" s="252"/>
      <c r="BC394" s="253"/>
      <c r="BD394" s="254"/>
      <c r="BE394" s="261"/>
      <c r="BF394" s="261"/>
      <c r="BG394" s="261"/>
      <c r="BH394" s="262"/>
      <c r="BI394" s="263"/>
      <c r="BJ394" s="264"/>
      <c r="BK394" s="263"/>
      <c r="BL394" s="263"/>
      <c r="BM394" s="266"/>
      <c r="BN394" s="263"/>
      <c r="CA394" s="263"/>
      <c r="CN394" s="263"/>
      <c r="DA394" s="263"/>
      <c r="DN394" s="263"/>
      <c r="DP394" s="166"/>
      <c r="DQ394" s="166"/>
      <c r="DR394" s="28"/>
      <c r="DS394" s="166"/>
      <c r="DT394" s="28"/>
      <c r="DU394" s="166"/>
      <c r="DV394" s="28"/>
    </row>
    <row r="395" spans="1:128" hidden="1" outlineLevel="1">
      <c r="A395" s="250" t="s">
        <v>164</v>
      </c>
      <c r="B395" s="251"/>
      <c r="C395" s="251"/>
      <c r="D395" s="251"/>
      <c r="E395" s="251"/>
      <c r="F395" s="251"/>
      <c r="G395" s="251"/>
      <c r="H395" s="251"/>
      <c r="I395" s="251"/>
      <c r="J395" s="251"/>
      <c r="K395" s="251"/>
      <c r="L395" s="251"/>
      <c r="M395" s="251"/>
      <c r="N395" s="251"/>
      <c r="O395" s="251"/>
      <c r="P395" s="251"/>
      <c r="Q395" s="251"/>
      <c r="R395" s="251"/>
      <c r="S395" s="251"/>
      <c r="T395" s="251"/>
      <c r="U395" s="251"/>
      <c r="V395" s="251"/>
      <c r="W395" s="251"/>
      <c r="X395" s="251"/>
      <c r="Y395" s="251"/>
      <c r="Z395" s="251"/>
      <c r="AA395" s="251"/>
      <c r="AB395" s="251"/>
      <c r="AC395" s="251"/>
      <c r="AD395" s="251"/>
      <c r="AE395" s="251"/>
      <c r="AF395" s="251"/>
      <c r="AG395" s="251"/>
      <c r="AH395" s="251"/>
      <c r="AI395" s="251"/>
      <c r="AJ395" s="251"/>
      <c r="AK395" s="251"/>
      <c r="AL395" s="251"/>
      <c r="AM395" s="251"/>
      <c r="AN395" s="251"/>
      <c r="AO395" s="251"/>
      <c r="AP395" s="251"/>
      <c r="AQ395" s="251"/>
      <c r="AR395" s="251"/>
      <c r="AS395" s="251"/>
      <c r="AT395" s="251"/>
      <c r="AU395" s="251"/>
      <c r="AV395" s="251"/>
      <c r="AW395" s="251"/>
      <c r="AX395" s="251"/>
      <c r="AY395" s="251"/>
      <c r="AZ395" s="251"/>
      <c r="BA395" s="251"/>
      <c r="BB395" s="252"/>
      <c r="BC395" s="253"/>
      <c r="BD395" s="254"/>
      <c r="BE395" s="261"/>
      <c r="BF395" s="261"/>
      <c r="BG395" s="261"/>
      <c r="BH395" s="262"/>
      <c r="BI395" s="263"/>
      <c r="BJ395" s="264"/>
      <c r="BK395" s="263"/>
      <c r="BL395" s="263"/>
      <c r="BM395" s="266"/>
      <c r="BN395" s="263"/>
      <c r="CA395" s="263"/>
      <c r="CN395" s="263"/>
      <c r="DA395" s="263"/>
      <c r="DN395" s="263"/>
      <c r="DP395" s="166"/>
      <c r="DQ395" s="166"/>
      <c r="DR395" s="28"/>
      <c r="DS395" s="166"/>
      <c r="DT395" s="28"/>
      <c r="DU395" s="166"/>
      <c r="DV395" s="28"/>
    </row>
    <row r="396" spans="1:128" hidden="1" outlineLevel="1">
      <c r="A396" s="250" t="s">
        <v>165</v>
      </c>
      <c r="B396" s="251"/>
      <c r="C396" s="251"/>
      <c r="D396" s="251"/>
      <c r="E396" s="251"/>
      <c r="F396" s="251"/>
      <c r="G396" s="251"/>
      <c r="H396" s="251"/>
      <c r="I396" s="251"/>
      <c r="J396" s="251"/>
      <c r="K396" s="251"/>
      <c r="L396" s="251"/>
      <c r="M396" s="251"/>
      <c r="N396" s="251"/>
      <c r="O396" s="251"/>
      <c r="P396" s="251"/>
      <c r="Q396" s="251"/>
      <c r="R396" s="251"/>
      <c r="S396" s="251"/>
      <c r="T396" s="251"/>
      <c r="U396" s="251"/>
      <c r="V396" s="251"/>
      <c r="W396" s="251"/>
      <c r="X396" s="251"/>
      <c r="Y396" s="251"/>
      <c r="Z396" s="251"/>
      <c r="AA396" s="251"/>
      <c r="AB396" s="251"/>
      <c r="AC396" s="251"/>
      <c r="AD396" s="251"/>
      <c r="AE396" s="251"/>
      <c r="AF396" s="251"/>
      <c r="AG396" s="251"/>
      <c r="AH396" s="251"/>
      <c r="AI396" s="251"/>
      <c r="AJ396" s="251"/>
      <c r="AK396" s="251"/>
      <c r="AL396" s="251"/>
      <c r="AM396" s="251"/>
      <c r="AN396" s="251"/>
      <c r="AO396" s="251"/>
      <c r="AP396" s="251"/>
      <c r="AQ396" s="251"/>
      <c r="AR396" s="251"/>
      <c r="AS396" s="251"/>
      <c r="AT396" s="251"/>
      <c r="AU396" s="251"/>
      <c r="AV396" s="251"/>
      <c r="AW396" s="251"/>
      <c r="AX396" s="251"/>
      <c r="AY396" s="251"/>
      <c r="AZ396" s="251"/>
      <c r="BA396" s="251"/>
      <c r="BB396" s="252"/>
      <c r="BC396" s="253"/>
      <c r="BD396" s="254"/>
      <c r="BE396" s="261"/>
      <c r="BF396" s="261"/>
      <c r="BG396" s="261"/>
      <c r="BH396" s="262"/>
      <c r="BI396" s="263"/>
      <c r="BJ396" s="264"/>
      <c r="BK396" s="263"/>
      <c r="BL396" s="263"/>
      <c r="BM396" s="266"/>
      <c r="BN396" s="263"/>
      <c r="CA396" s="263"/>
      <c r="CN396" s="263"/>
      <c r="DA396" s="263"/>
      <c r="DN396" s="263"/>
      <c r="DP396" s="166"/>
      <c r="DQ396" s="166"/>
      <c r="DR396" s="28"/>
      <c r="DS396" s="166"/>
      <c r="DT396" s="28"/>
      <c r="DU396" s="166"/>
      <c r="DV396" s="28"/>
    </row>
    <row r="397" spans="1:128" hidden="1" outlineLevel="1">
      <c r="A397" s="250" t="s">
        <v>123</v>
      </c>
      <c r="B397" s="251"/>
      <c r="C397" s="251"/>
      <c r="D397" s="251"/>
      <c r="E397" s="251"/>
      <c r="F397" s="251"/>
      <c r="G397" s="251"/>
      <c r="H397" s="251"/>
      <c r="I397" s="251"/>
      <c r="J397" s="251"/>
      <c r="K397" s="251"/>
      <c r="L397" s="251"/>
      <c r="M397" s="251"/>
      <c r="N397" s="251"/>
      <c r="O397" s="251"/>
      <c r="P397" s="251"/>
      <c r="Q397" s="251"/>
      <c r="R397" s="251"/>
      <c r="S397" s="251"/>
      <c r="T397" s="251"/>
      <c r="U397" s="251"/>
      <c r="V397" s="251"/>
      <c r="W397" s="251"/>
      <c r="X397" s="251"/>
      <c r="Y397" s="251"/>
      <c r="Z397" s="251"/>
      <c r="AA397" s="251"/>
      <c r="AB397" s="251"/>
      <c r="AC397" s="251"/>
      <c r="AD397" s="251"/>
      <c r="AE397" s="251"/>
      <c r="AF397" s="251"/>
      <c r="AG397" s="251"/>
      <c r="AH397" s="251"/>
      <c r="AI397" s="251"/>
      <c r="AJ397" s="251"/>
      <c r="AK397" s="251"/>
      <c r="AL397" s="251"/>
      <c r="AM397" s="251"/>
      <c r="AN397" s="251"/>
      <c r="AO397" s="251"/>
      <c r="AP397" s="251"/>
      <c r="AQ397" s="251"/>
      <c r="AR397" s="251"/>
      <c r="AS397" s="251"/>
      <c r="AT397" s="251"/>
      <c r="AU397" s="251"/>
      <c r="AV397" s="251"/>
      <c r="AW397" s="251"/>
      <c r="AX397" s="251"/>
      <c r="AY397" s="251"/>
      <c r="AZ397" s="251"/>
      <c r="BA397" s="251"/>
      <c r="BB397" s="252"/>
      <c r="BC397" s="253"/>
      <c r="BD397" s="254"/>
      <c r="BE397" s="261"/>
      <c r="BF397" s="261"/>
      <c r="BG397" s="261"/>
      <c r="BH397" s="262"/>
      <c r="BI397" s="263"/>
      <c r="BJ397" s="264"/>
      <c r="BK397" s="263"/>
      <c r="BL397" s="263"/>
      <c r="BM397" s="266"/>
      <c r="BN397" s="263"/>
      <c r="CA397" s="263"/>
      <c r="CN397" s="263"/>
      <c r="DA397" s="263"/>
      <c r="DN397" s="263"/>
      <c r="DP397" s="166"/>
      <c r="DQ397" s="166"/>
      <c r="DR397" s="28"/>
      <c r="DS397" s="166"/>
      <c r="DT397" s="28"/>
      <c r="DU397" s="166"/>
      <c r="DV397" s="28"/>
    </row>
    <row r="398" spans="1:128" s="275" customFormat="1" hidden="1" outlineLevel="1">
      <c r="A398" s="268" t="s">
        <v>167</v>
      </c>
      <c r="B398" s="269"/>
      <c r="C398" s="269"/>
      <c r="D398" s="269"/>
      <c r="E398" s="269"/>
      <c r="F398" s="269"/>
      <c r="G398" s="269"/>
      <c r="H398" s="269"/>
      <c r="I398" s="269"/>
      <c r="J398" s="269"/>
      <c r="K398" s="269"/>
      <c r="L398" s="269"/>
      <c r="M398" s="269"/>
      <c r="N398" s="269"/>
      <c r="O398" s="269"/>
      <c r="P398" s="269"/>
      <c r="Q398" s="269"/>
      <c r="R398" s="269"/>
      <c r="S398" s="269"/>
      <c r="T398" s="269"/>
      <c r="U398" s="269"/>
      <c r="V398" s="269"/>
      <c r="W398" s="269"/>
      <c r="X398" s="269"/>
      <c r="Y398" s="269"/>
      <c r="Z398" s="269"/>
      <c r="AA398" s="269"/>
      <c r="AB398" s="269"/>
      <c r="AC398" s="269"/>
      <c r="AD398" s="269"/>
      <c r="AE398" s="269"/>
      <c r="AF398" s="269"/>
      <c r="AG398" s="269"/>
      <c r="AH398" s="269"/>
      <c r="AI398" s="269"/>
      <c r="AJ398" s="269"/>
      <c r="AK398" s="269"/>
      <c r="AL398" s="269"/>
      <c r="AM398" s="269"/>
      <c r="AN398" s="269"/>
      <c r="AO398" s="269"/>
      <c r="AP398" s="269">
        <v>102</v>
      </c>
      <c r="AQ398" s="269"/>
      <c r="AR398" s="269"/>
      <c r="AS398" s="269"/>
      <c r="AT398" s="269"/>
      <c r="AU398" s="269"/>
      <c r="AV398" s="269"/>
      <c r="AW398" s="269"/>
      <c r="AX398" s="269"/>
      <c r="AY398" s="269"/>
      <c r="AZ398" s="269"/>
      <c r="BA398" s="269"/>
      <c r="BB398" s="270"/>
      <c r="BC398" s="271"/>
      <c r="BD398" s="271"/>
      <c r="BE398" s="272"/>
      <c r="BF398" s="272"/>
      <c r="BG398" s="272"/>
      <c r="BH398" s="273"/>
      <c r="BI398" s="272"/>
      <c r="BJ398" s="274"/>
      <c r="BK398" s="272"/>
      <c r="BL398" s="272"/>
      <c r="BM398" s="301"/>
      <c r="BN398" s="272"/>
      <c r="CA398" s="272"/>
      <c r="CN398" s="272"/>
      <c r="DA398" s="272"/>
      <c r="DN398" s="272"/>
      <c r="DP398" s="277"/>
      <c r="DQ398" s="277"/>
      <c r="DR398" s="278"/>
      <c r="DS398" s="277"/>
      <c r="DT398" s="278"/>
      <c r="DU398" s="277"/>
      <c r="DV398" s="278"/>
    </row>
    <row r="399" spans="1:128" hidden="1" outlineLevel="1">
      <c r="A399" s="250" t="s">
        <v>122</v>
      </c>
      <c r="B399" s="251"/>
      <c r="C399" s="251"/>
      <c r="D399" s="251"/>
      <c r="E399" s="251"/>
      <c r="F399" s="251"/>
      <c r="G399" s="251"/>
      <c r="H399" s="251"/>
      <c r="I399" s="251"/>
      <c r="J399" s="251"/>
      <c r="K399" s="251"/>
      <c r="L399" s="251"/>
      <c r="M399" s="251"/>
      <c r="N399" s="251"/>
      <c r="O399" s="251"/>
      <c r="P399" s="251"/>
      <c r="Q399" s="251"/>
      <c r="R399" s="251"/>
      <c r="S399" s="251"/>
      <c r="T399" s="251"/>
      <c r="U399" s="251"/>
      <c r="V399" s="251"/>
      <c r="W399" s="251"/>
      <c r="X399" s="251"/>
      <c r="Y399" s="251"/>
      <c r="Z399" s="251"/>
      <c r="AA399" s="251"/>
      <c r="AB399" s="251"/>
      <c r="AC399" s="251"/>
      <c r="AD399" s="251"/>
      <c r="AE399" s="251"/>
      <c r="AF399" s="251"/>
      <c r="AG399" s="251"/>
      <c r="AH399" s="251"/>
      <c r="AI399" s="251"/>
      <c r="AJ399" s="251"/>
      <c r="AK399" s="251"/>
      <c r="AL399" s="251"/>
      <c r="AM399" s="251"/>
      <c r="AN399" s="251"/>
      <c r="AO399" s="251"/>
      <c r="AP399" s="251"/>
      <c r="AQ399" s="251"/>
      <c r="AR399" s="251"/>
      <c r="AS399" s="251"/>
      <c r="AT399" s="251"/>
      <c r="AU399" s="251"/>
      <c r="AV399" s="251"/>
      <c r="AW399" s="251"/>
      <c r="AX399" s="251"/>
      <c r="AY399" s="251"/>
      <c r="AZ399" s="251"/>
      <c r="BA399" s="251"/>
      <c r="BB399" s="252"/>
      <c r="BC399" s="253"/>
      <c r="BD399" s="254"/>
      <c r="BE399" s="261"/>
      <c r="BF399" s="261"/>
      <c r="BG399" s="261"/>
      <c r="BH399" s="262"/>
      <c r="BI399" s="263"/>
      <c r="BJ399" s="264"/>
      <c r="BK399" s="263"/>
      <c r="BL399" s="263"/>
      <c r="BM399" s="266"/>
      <c r="BN399" s="263"/>
      <c r="CA399" s="263"/>
      <c r="CN399" s="263"/>
      <c r="DA399" s="263"/>
      <c r="DN399" s="263"/>
      <c r="DP399" s="166"/>
      <c r="DQ399" s="166"/>
      <c r="DR399" s="28"/>
      <c r="DS399" s="166"/>
      <c r="DT399" s="28"/>
      <c r="DU399" s="166"/>
      <c r="DV399" s="28"/>
    </row>
    <row r="400" spans="1:128" hidden="1" outlineLevel="1">
      <c r="A400" s="250" t="s">
        <v>168</v>
      </c>
      <c r="B400" s="251"/>
      <c r="C400" s="251"/>
      <c r="D400" s="251"/>
      <c r="E400" s="251"/>
      <c r="F400" s="251"/>
      <c r="G400" s="251"/>
      <c r="H400" s="251"/>
      <c r="I400" s="251"/>
      <c r="J400" s="251"/>
      <c r="K400" s="251"/>
      <c r="L400" s="251"/>
      <c r="M400" s="251"/>
      <c r="N400" s="251"/>
      <c r="O400" s="251"/>
      <c r="P400" s="251"/>
      <c r="Q400" s="251"/>
      <c r="R400" s="251"/>
      <c r="S400" s="251"/>
      <c r="T400" s="251"/>
      <c r="U400" s="251"/>
      <c r="V400" s="251"/>
      <c r="W400" s="251"/>
      <c r="X400" s="251"/>
      <c r="Y400" s="251"/>
      <c r="Z400" s="251"/>
      <c r="AA400" s="251"/>
      <c r="AB400" s="251"/>
      <c r="AC400" s="251"/>
      <c r="AD400" s="251"/>
      <c r="AE400" s="251"/>
      <c r="AF400" s="251"/>
      <c r="AG400" s="251"/>
      <c r="AH400" s="251"/>
      <c r="AI400" s="251"/>
      <c r="AJ400" s="251"/>
      <c r="AK400" s="251"/>
      <c r="AL400" s="251"/>
      <c r="AM400" s="251"/>
      <c r="AN400" s="251"/>
      <c r="AO400" s="251"/>
      <c r="AP400" s="251"/>
      <c r="AQ400" s="251"/>
      <c r="AR400" s="251"/>
      <c r="AS400" s="251"/>
      <c r="AT400" s="251"/>
      <c r="AU400" s="251"/>
      <c r="AV400" s="251"/>
      <c r="AW400" s="251"/>
      <c r="AX400" s="251"/>
      <c r="AY400" s="251"/>
      <c r="AZ400" s="251"/>
      <c r="BA400" s="251"/>
      <c r="BB400" s="252"/>
      <c r="BC400" s="253"/>
      <c r="BD400" s="254"/>
      <c r="BE400" s="261"/>
      <c r="BF400" s="261"/>
      <c r="BG400" s="261"/>
      <c r="BH400" s="262"/>
      <c r="BI400" s="263"/>
      <c r="BJ400" s="264"/>
      <c r="BK400" s="263"/>
      <c r="BL400" s="263"/>
      <c r="BM400" s="266"/>
      <c r="BN400" s="263"/>
      <c r="CA400" s="263"/>
      <c r="CN400" s="263"/>
      <c r="DA400" s="263"/>
      <c r="DN400" s="263"/>
      <c r="DP400" s="166"/>
      <c r="DQ400" s="166"/>
      <c r="DR400" s="28"/>
      <c r="DS400" s="166"/>
      <c r="DT400" s="28"/>
      <c r="DU400" s="166"/>
      <c r="DV400" s="28"/>
    </row>
    <row r="401" spans="1:128" ht="13.5" collapsed="1">
      <c r="A401" s="279" t="s">
        <v>169</v>
      </c>
      <c r="B401" s="251">
        <f>+SUM(B392:B400)</f>
        <v>0</v>
      </c>
      <c r="C401" s="251">
        <f t="shared" ref="C401" si="646">+SUM(C392:C400)</f>
        <v>0</v>
      </c>
      <c r="D401" s="251">
        <f t="shared" ref="D401:M401" si="647">+SUM(D392:D400)</f>
        <v>0</v>
      </c>
      <c r="E401" s="251">
        <f t="shared" si="647"/>
        <v>0</v>
      </c>
      <c r="F401" s="251">
        <f t="shared" si="647"/>
        <v>0</v>
      </c>
      <c r="G401" s="251">
        <f t="shared" si="647"/>
        <v>0</v>
      </c>
      <c r="H401" s="251">
        <f t="shared" si="647"/>
        <v>0</v>
      </c>
      <c r="I401" s="251">
        <f t="shared" si="647"/>
        <v>0</v>
      </c>
      <c r="J401" s="251">
        <f t="shared" si="647"/>
        <v>0</v>
      </c>
      <c r="K401" s="251">
        <f t="shared" si="647"/>
        <v>0</v>
      </c>
      <c r="L401" s="251">
        <f t="shared" si="647"/>
        <v>0</v>
      </c>
      <c r="M401" s="251">
        <f t="shared" si="647"/>
        <v>0</v>
      </c>
      <c r="N401" s="251"/>
      <c r="O401" s="251">
        <f t="shared" ref="O401:Z401" si="648">+SUM(O392:O400)</f>
        <v>0</v>
      </c>
      <c r="P401" s="251">
        <f t="shared" si="648"/>
        <v>0</v>
      </c>
      <c r="Q401" s="251">
        <f t="shared" si="648"/>
        <v>0</v>
      </c>
      <c r="R401" s="251">
        <f t="shared" si="648"/>
        <v>0</v>
      </c>
      <c r="S401" s="251">
        <f t="shared" si="648"/>
        <v>0</v>
      </c>
      <c r="T401" s="251">
        <f t="shared" si="648"/>
        <v>0</v>
      </c>
      <c r="U401" s="251">
        <f t="shared" si="648"/>
        <v>0</v>
      </c>
      <c r="V401" s="251">
        <f t="shared" si="648"/>
        <v>0</v>
      </c>
      <c r="W401" s="251">
        <f t="shared" si="648"/>
        <v>0</v>
      </c>
      <c r="X401" s="251">
        <f t="shared" si="648"/>
        <v>0</v>
      </c>
      <c r="Y401" s="251">
        <f t="shared" si="648"/>
        <v>0</v>
      </c>
      <c r="Z401" s="251">
        <f t="shared" si="648"/>
        <v>0</v>
      </c>
      <c r="AA401" s="251"/>
      <c r="AB401" s="251">
        <f t="shared" ref="AB401:AM401" si="649">+SUM(AB392:AB400)</f>
        <v>0</v>
      </c>
      <c r="AC401" s="251">
        <f t="shared" si="649"/>
        <v>0</v>
      </c>
      <c r="AD401" s="251">
        <f t="shared" si="649"/>
        <v>0</v>
      </c>
      <c r="AE401" s="251">
        <f t="shared" si="649"/>
        <v>0</v>
      </c>
      <c r="AF401" s="251">
        <f t="shared" si="649"/>
        <v>0</v>
      </c>
      <c r="AG401" s="251">
        <f t="shared" si="649"/>
        <v>0</v>
      </c>
      <c r="AH401" s="251">
        <f t="shared" si="649"/>
        <v>0</v>
      </c>
      <c r="AI401" s="251">
        <f t="shared" si="649"/>
        <v>0</v>
      </c>
      <c r="AJ401" s="251">
        <f t="shared" si="649"/>
        <v>0</v>
      </c>
      <c r="AK401" s="251">
        <f t="shared" si="649"/>
        <v>0</v>
      </c>
      <c r="AL401" s="251">
        <f t="shared" si="649"/>
        <v>0</v>
      </c>
      <c r="AM401" s="251">
        <f t="shared" si="649"/>
        <v>0</v>
      </c>
      <c r="AN401" s="251"/>
      <c r="AO401" s="251">
        <f t="shared" ref="AO401:BM401" si="650">+SUM(AO392:AO400)</f>
        <v>0</v>
      </c>
      <c r="AP401" s="251">
        <f t="shared" si="650"/>
        <v>102</v>
      </c>
      <c r="AQ401" s="251">
        <f t="shared" si="650"/>
        <v>0</v>
      </c>
      <c r="AR401" s="251">
        <f t="shared" si="650"/>
        <v>0</v>
      </c>
      <c r="AS401" s="251">
        <f t="shared" si="650"/>
        <v>0</v>
      </c>
      <c r="AT401" s="251">
        <f t="shared" si="650"/>
        <v>0</v>
      </c>
      <c r="AU401" s="251">
        <f t="shared" si="650"/>
        <v>0</v>
      </c>
      <c r="AV401" s="251">
        <f t="shared" si="650"/>
        <v>0</v>
      </c>
      <c r="AW401" s="251">
        <f t="shared" si="650"/>
        <v>0</v>
      </c>
      <c r="AX401" s="251">
        <f t="shared" si="650"/>
        <v>0</v>
      </c>
      <c r="AY401" s="251">
        <f t="shared" si="650"/>
        <v>0</v>
      </c>
      <c r="AZ401" s="251">
        <f t="shared" si="650"/>
        <v>0</v>
      </c>
      <c r="BA401" s="251"/>
      <c r="BB401" s="252"/>
      <c r="BC401" s="253">
        <f t="shared" si="650"/>
        <v>0</v>
      </c>
      <c r="BD401" s="254">
        <f t="shared" si="650"/>
        <v>0</v>
      </c>
      <c r="BE401" s="261">
        <f t="shared" si="650"/>
        <v>0</v>
      </c>
      <c r="BF401" s="261">
        <f t="shared" si="650"/>
        <v>0</v>
      </c>
      <c r="BG401" s="261">
        <f t="shared" si="650"/>
        <v>0</v>
      </c>
      <c r="BH401" s="262">
        <f t="shared" si="650"/>
        <v>0</v>
      </c>
      <c r="BI401" s="263">
        <f t="shared" si="650"/>
        <v>0</v>
      </c>
      <c r="BJ401" s="264">
        <f t="shared" si="650"/>
        <v>0</v>
      </c>
      <c r="BK401" s="263">
        <f t="shared" si="650"/>
        <v>0</v>
      </c>
      <c r="BL401" s="263">
        <f t="shared" si="650"/>
        <v>0</v>
      </c>
      <c r="BM401" s="266">
        <f t="shared" si="650"/>
        <v>0</v>
      </c>
      <c r="BN401" s="263"/>
      <c r="CA401" s="263"/>
      <c r="CN401" s="263"/>
      <c r="DA401" s="263"/>
      <c r="DN401" s="263"/>
      <c r="DP401" s="166"/>
      <c r="DQ401" s="166"/>
      <c r="DR401" s="28"/>
      <c r="DS401" s="166"/>
      <c r="DT401" s="28"/>
      <c r="DU401" s="166"/>
      <c r="DV401" s="28"/>
    </row>
    <row r="402" spans="1:128">
      <c r="A402" s="239" t="s">
        <v>183</v>
      </c>
      <c r="B402" s="319">
        <v>0</v>
      </c>
      <c r="C402" s="319">
        <v>0</v>
      </c>
      <c r="D402" s="319">
        <v>0</v>
      </c>
      <c r="E402" s="319">
        <v>0</v>
      </c>
      <c r="F402" s="319">
        <v>0</v>
      </c>
      <c r="G402" s="319">
        <v>0</v>
      </c>
      <c r="H402" s="319">
        <v>0</v>
      </c>
      <c r="I402" s="319">
        <v>0</v>
      </c>
      <c r="J402" s="319">
        <v>0</v>
      </c>
      <c r="K402" s="319">
        <v>0</v>
      </c>
      <c r="L402" s="319">
        <v>0</v>
      </c>
      <c r="M402" s="319">
        <v>0</v>
      </c>
      <c r="N402" s="319"/>
      <c r="O402" s="227">
        <v>0</v>
      </c>
      <c r="P402" s="227">
        <v>0</v>
      </c>
      <c r="Q402" s="227">
        <v>0</v>
      </c>
      <c r="R402" s="227">
        <v>12</v>
      </c>
      <c r="S402" s="227">
        <v>0</v>
      </c>
      <c r="T402" s="227">
        <v>0</v>
      </c>
      <c r="U402" s="227">
        <v>0</v>
      </c>
      <c r="V402" s="227">
        <v>0</v>
      </c>
      <c r="W402" s="227">
        <v>0</v>
      </c>
      <c r="X402" s="227">
        <v>0</v>
      </c>
      <c r="Y402" s="227">
        <v>0</v>
      </c>
      <c r="Z402" s="227">
        <v>0</v>
      </c>
      <c r="AA402" s="230"/>
      <c r="AB402" s="230">
        <v>0</v>
      </c>
      <c r="AC402" s="230">
        <v>32</v>
      </c>
      <c r="AD402" s="230">
        <v>0</v>
      </c>
      <c r="AE402" s="230">
        <v>0</v>
      </c>
      <c r="AF402" s="230">
        <v>0</v>
      </c>
      <c r="AG402" s="230">
        <v>0</v>
      </c>
      <c r="AH402" s="230">
        <v>0</v>
      </c>
      <c r="AI402" s="230">
        <v>0</v>
      </c>
      <c r="AJ402" s="230">
        <v>0</v>
      </c>
      <c r="AK402" s="230">
        <v>0</v>
      </c>
      <c r="AL402" s="230">
        <v>0</v>
      </c>
      <c r="AM402" s="230">
        <v>0</v>
      </c>
      <c r="AN402" s="230"/>
      <c r="AO402" s="230">
        <v>0</v>
      </c>
      <c r="AP402" s="230">
        <v>0</v>
      </c>
      <c r="AQ402" s="230">
        <v>0</v>
      </c>
      <c r="AR402" s="230">
        <v>0</v>
      </c>
      <c r="AS402" s="230">
        <v>0</v>
      </c>
      <c r="AT402" s="230">
        <v>0</v>
      </c>
      <c r="AU402" s="230">
        <v>0</v>
      </c>
      <c r="AV402" s="230">
        <v>0</v>
      </c>
      <c r="AW402" s="230">
        <v>0</v>
      </c>
      <c r="AX402" s="230">
        <v>0</v>
      </c>
      <c r="AY402" s="230">
        <v>0</v>
      </c>
      <c r="AZ402" s="227">
        <v>0</v>
      </c>
      <c r="BA402" s="227"/>
      <c r="BB402" s="320"/>
      <c r="BC402" s="321">
        <f t="shared" ref="BC402:BM402" si="651">+BC412</f>
        <v>0</v>
      </c>
      <c r="BD402" s="322">
        <f t="shared" si="651"/>
        <v>0</v>
      </c>
      <c r="BE402" s="241">
        <f t="shared" si="651"/>
        <v>0</v>
      </c>
      <c r="BF402" s="241">
        <f t="shared" si="651"/>
        <v>0</v>
      </c>
      <c r="BG402" s="241">
        <f t="shared" si="651"/>
        <v>0</v>
      </c>
      <c r="BH402" s="323">
        <f t="shared" si="651"/>
        <v>0</v>
      </c>
      <c r="BI402" s="324">
        <f t="shared" si="651"/>
        <v>0</v>
      </c>
      <c r="BJ402" s="325">
        <f t="shared" si="651"/>
        <v>0</v>
      </c>
      <c r="BK402" s="324">
        <f t="shared" si="651"/>
        <v>0</v>
      </c>
      <c r="BL402" s="324">
        <f t="shared" si="651"/>
        <v>0</v>
      </c>
      <c r="BM402" s="326">
        <f t="shared" si="651"/>
        <v>0</v>
      </c>
      <c r="BN402" s="324"/>
      <c r="CA402" s="324"/>
      <c r="CN402" s="324"/>
      <c r="DA402" s="324"/>
      <c r="DN402" s="324"/>
      <c r="DP402" s="166">
        <f>SUM(B402:M402)</f>
        <v>0</v>
      </c>
      <c r="DQ402" s="166">
        <f>SUM(O402:Z402)</f>
        <v>12</v>
      </c>
      <c r="DR402" s="28">
        <f>IFERROR(DQ402/DP402*100,0)</f>
        <v>0</v>
      </c>
      <c r="DS402" s="166">
        <f>SUM(AB402:AM402)</f>
        <v>32</v>
      </c>
      <c r="DT402" s="28">
        <f>IFERROR(DS402/DQ402*100,0)</f>
        <v>266.66666666666663</v>
      </c>
      <c r="DU402" s="166">
        <f>SUM(AO402:AZ402)</f>
        <v>0</v>
      </c>
      <c r="DV402" s="28">
        <f>IFERROR(DU402/DS402*100,0)</f>
        <v>0</v>
      </c>
      <c r="DW402" s="141">
        <f>SUM(BB402:BM402)</f>
        <v>0</v>
      </c>
      <c r="DX402" s="207">
        <f t="shared" ref="DX402" si="652">IFERROR(DW402/DU402*100,0)</f>
        <v>0</v>
      </c>
    </row>
    <row r="403" spans="1:128" hidden="1" outlineLevel="1">
      <c r="A403" s="250" t="s">
        <v>161</v>
      </c>
      <c r="B403" s="251"/>
      <c r="C403" s="251"/>
      <c r="D403" s="251"/>
      <c r="E403" s="251"/>
      <c r="F403" s="251"/>
      <c r="G403" s="251"/>
      <c r="H403" s="251"/>
      <c r="I403" s="251"/>
      <c r="J403" s="251"/>
      <c r="K403" s="251"/>
      <c r="L403" s="251"/>
      <c r="M403" s="251"/>
      <c r="N403" s="251"/>
      <c r="O403" s="251"/>
      <c r="P403" s="251"/>
      <c r="Q403" s="251"/>
      <c r="R403" s="251"/>
      <c r="S403" s="251"/>
      <c r="T403" s="251"/>
      <c r="U403" s="251"/>
      <c r="V403" s="251"/>
      <c r="W403" s="251"/>
      <c r="X403" s="251"/>
      <c r="Y403" s="251"/>
      <c r="Z403" s="251"/>
      <c r="AA403" s="251"/>
      <c r="AB403" s="251"/>
      <c r="AC403" s="251"/>
      <c r="AD403" s="251"/>
      <c r="AE403" s="251"/>
      <c r="AF403" s="251"/>
      <c r="AG403" s="251"/>
      <c r="AH403" s="251"/>
      <c r="AI403" s="251"/>
      <c r="AJ403" s="251"/>
      <c r="AK403" s="251"/>
      <c r="AL403" s="251"/>
      <c r="AM403" s="251"/>
      <c r="AN403" s="251"/>
      <c r="AO403" s="251"/>
      <c r="AP403" s="251"/>
      <c r="AQ403" s="251"/>
      <c r="AR403" s="251"/>
      <c r="AS403" s="251"/>
      <c r="AT403" s="251"/>
      <c r="AU403" s="251"/>
      <c r="AV403" s="251"/>
      <c r="AW403" s="251"/>
      <c r="AX403" s="251"/>
      <c r="AY403" s="251"/>
      <c r="AZ403" s="251"/>
      <c r="BA403" s="251"/>
      <c r="BB403" s="252"/>
      <c r="BC403" s="253"/>
      <c r="BD403" s="254"/>
      <c r="BE403" s="261"/>
      <c r="BF403" s="261"/>
      <c r="BG403" s="261"/>
      <c r="BH403" s="262"/>
      <c r="BI403" s="263"/>
      <c r="BJ403" s="264"/>
      <c r="BK403" s="263"/>
      <c r="BL403" s="263"/>
      <c r="BM403" s="266"/>
      <c r="BN403" s="263"/>
      <c r="CA403" s="263"/>
      <c r="CN403" s="263"/>
      <c r="DA403" s="263"/>
      <c r="DN403" s="263"/>
      <c r="DP403" s="166"/>
      <c r="DQ403" s="166"/>
      <c r="DR403" s="28"/>
      <c r="DS403" s="166"/>
      <c r="DT403" s="28"/>
      <c r="DU403" s="166"/>
      <c r="DV403" s="28"/>
    </row>
    <row r="404" spans="1:128" hidden="1" outlineLevel="1">
      <c r="A404" s="250" t="s">
        <v>162</v>
      </c>
      <c r="B404" s="251"/>
      <c r="C404" s="251"/>
      <c r="D404" s="251"/>
      <c r="E404" s="251"/>
      <c r="F404" s="251"/>
      <c r="G404" s="251"/>
      <c r="H404" s="251"/>
      <c r="I404" s="251"/>
      <c r="J404" s="251"/>
      <c r="K404" s="251"/>
      <c r="L404" s="251"/>
      <c r="M404" s="251"/>
      <c r="N404" s="251"/>
      <c r="O404" s="251"/>
      <c r="P404" s="251"/>
      <c r="Q404" s="251"/>
      <c r="R404" s="251"/>
      <c r="S404" s="251"/>
      <c r="T404" s="251"/>
      <c r="U404" s="251"/>
      <c r="V404" s="251"/>
      <c r="W404" s="251"/>
      <c r="X404" s="251"/>
      <c r="Y404" s="251"/>
      <c r="Z404" s="251"/>
      <c r="AA404" s="251"/>
      <c r="AB404" s="251"/>
      <c r="AC404" s="251"/>
      <c r="AD404" s="251"/>
      <c r="AE404" s="251"/>
      <c r="AF404" s="251"/>
      <c r="AG404" s="251"/>
      <c r="AH404" s="251"/>
      <c r="AI404" s="251"/>
      <c r="AJ404" s="251"/>
      <c r="AK404" s="251"/>
      <c r="AL404" s="251"/>
      <c r="AM404" s="251"/>
      <c r="AN404" s="251"/>
      <c r="AO404" s="251"/>
      <c r="AP404" s="251"/>
      <c r="AQ404" s="251"/>
      <c r="AR404" s="251"/>
      <c r="AS404" s="251"/>
      <c r="AT404" s="251"/>
      <c r="AU404" s="251"/>
      <c r="AV404" s="251"/>
      <c r="AW404" s="251"/>
      <c r="AX404" s="251"/>
      <c r="AY404" s="251"/>
      <c r="AZ404" s="251"/>
      <c r="BA404" s="251"/>
      <c r="BB404" s="252"/>
      <c r="BC404" s="253"/>
      <c r="BD404" s="254"/>
      <c r="BE404" s="261"/>
      <c r="BF404" s="261"/>
      <c r="BG404" s="261"/>
      <c r="BH404" s="262"/>
      <c r="BI404" s="263"/>
      <c r="BJ404" s="264"/>
      <c r="BK404" s="263"/>
      <c r="BL404" s="263"/>
      <c r="BM404" s="266"/>
      <c r="BN404" s="263"/>
      <c r="CA404" s="263"/>
      <c r="CN404" s="263"/>
      <c r="DA404" s="263"/>
      <c r="DN404" s="263"/>
      <c r="DP404" s="166"/>
      <c r="DQ404" s="166"/>
      <c r="DR404" s="28"/>
      <c r="DS404" s="166"/>
      <c r="DT404" s="28"/>
      <c r="DU404" s="166"/>
      <c r="DV404" s="28"/>
    </row>
    <row r="405" spans="1:128" hidden="1" outlineLevel="1">
      <c r="A405" s="250" t="s">
        <v>163</v>
      </c>
      <c r="B405" s="251"/>
      <c r="C405" s="251"/>
      <c r="D405" s="251"/>
      <c r="E405" s="251"/>
      <c r="F405" s="251"/>
      <c r="G405" s="251"/>
      <c r="H405" s="251"/>
      <c r="I405" s="251"/>
      <c r="J405" s="251"/>
      <c r="K405" s="251"/>
      <c r="L405" s="251"/>
      <c r="M405" s="251"/>
      <c r="N405" s="251"/>
      <c r="O405" s="251"/>
      <c r="P405" s="251"/>
      <c r="Q405" s="251"/>
      <c r="R405" s="251"/>
      <c r="S405" s="251"/>
      <c r="T405" s="251"/>
      <c r="U405" s="251"/>
      <c r="V405" s="251"/>
      <c r="W405" s="251"/>
      <c r="X405" s="251"/>
      <c r="Y405" s="251"/>
      <c r="Z405" s="251"/>
      <c r="AA405" s="251"/>
      <c r="AB405" s="251"/>
      <c r="AC405" s="251"/>
      <c r="AD405" s="251"/>
      <c r="AE405" s="251"/>
      <c r="AF405" s="251"/>
      <c r="AG405" s="251"/>
      <c r="AH405" s="251"/>
      <c r="AI405" s="251"/>
      <c r="AJ405" s="251"/>
      <c r="AK405" s="251"/>
      <c r="AL405" s="251"/>
      <c r="AM405" s="251"/>
      <c r="AN405" s="251"/>
      <c r="AO405" s="251"/>
      <c r="AP405" s="251"/>
      <c r="AQ405" s="251"/>
      <c r="AR405" s="251"/>
      <c r="AS405" s="251"/>
      <c r="AT405" s="251"/>
      <c r="AU405" s="251"/>
      <c r="AV405" s="251"/>
      <c r="AW405" s="251"/>
      <c r="AX405" s="251"/>
      <c r="AY405" s="251"/>
      <c r="AZ405" s="251"/>
      <c r="BA405" s="251"/>
      <c r="BB405" s="252"/>
      <c r="BC405" s="253"/>
      <c r="BD405" s="254"/>
      <c r="BE405" s="261"/>
      <c r="BF405" s="261"/>
      <c r="BG405" s="261"/>
      <c r="BH405" s="262"/>
      <c r="BI405" s="263"/>
      <c r="BJ405" s="264"/>
      <c r="BK405" s="263"/>
      <c r="BL405" s="263"/>
      <c r="BM405" s="266"/>
      <c r="BN405" s="263"/>
      <c r="CA405" s="263"/>
      <c r="CN405" s="263"/>
      <c r="DA405" s="263"/>
      <c r="DN405" s="263"/>
      <c r="DP405" s="166"/>
      <c r="DQ405" s="166"/>
      <c r="DR405" s="28"/>
      <c r="DS405" s="166"/>
      <c r="DT405" s="28"/>
      <c r="DU405" s="166"/>
      <c r="DV405" s="28"/>
    </row>
    <row r="406" spans="1:128" hidden="1" outlineLevel="1">
      <c r="A406" s="250" t="s">
        <v>164</v>
      </c>
      <c r="B406" s="251"/>
      <c r="C406" s="251"/>
      <c r="D406" s="251"/>
      <c r="E406" s="251"/>
      <c r="F406" s="251"/>
      <c r="G406" s="251"/>
      <c r="H406" s="251"/>
      <c r="I406" s="251"/>
      <c r="J406" s="251"/>
      <c r="K406" s="251"/>
      <c r="L406" s="251"/>
      <c r="M406" s="251"/>
      <c r="N406" s="251"/>
      <c r="O406" s="251"/>
      <c r="P406" s="251"/>
      <c r="Q406" s="251"/>
      <c r="R406" s="251"/>
      <c r="S406" s="251"/>
      <c r="T406" s="251"/>
      <c r="U406" s="251"/>
      <c r="V406" s="251"/>
      <c r="W406" s="251"/>
      <c r="X406" s="251"/>
      <c r="Y406" s="251"/>
      <c r="Z406" s="251"/>
      <c r="AA406" s="251"/>
      <c r="AB406" s="251"/>
      <c r="AC406" s="251"/>
      <c r="AD406" s="251"/>
      <c r="AE406" s="251"/>
      <c r="AF406" s="251"/>
      <c r="AG406" s="251"/>
      <c r="AH406" s="251"/>
      <c r="AI406" s="251"/>
      <c r="AJ406" s="251"/>
      <c r="AK406" s="251"/>
      <c r="AL406" s="251"/>
      <c r="AM406" s="251"/>
      <c r="AN406" s="251"/>
      <c r="AO406" s="251"/>
      <c r="AP406" s="251"/>
      <c r="AQ406" s="251"/>
      <c r="AR406" s="251"/>
      <c r="AS406" s="251"/>
      <c r="AT406" s="251"/>
      <c r="AU406" s="251"/>
      <c r="AV406" s="251"/>
      <c r="AW406" s="251"/>
      <c r="AX406" s="251"/>
      <c r="AY406" s="251"/>
      <c r="AZ406" s="251"/>
      <c r="BA406" s="251"/>
      <c r="BB406" s="252"/>
      <c r="BC406" s="253"/>
      <c r="BD406" s="254"/>
      <c r="BE406" s="261"/>
      <c r="BF406" s="261"/>
      <c r="BG406" s="261"/>
      <c r="BH406" s="262"/>
      <c r="BI406" s="263"/>
      <c r="BJ406" s="264"/>
      <c r="BK406" s="263"/>
      <c r="BL406" s="263"/>
      <c r="BM406" s="266"/>
      <c r="BN406" s="263"/>
      <c r="CA406" s="263"/>
      <c r="CN406" s="263"/>
      <c r="DA406" s="263"/>
      <c r="DN406" s="263"/>
      <c r="DP406" s="166"/>
      <c r="DQ406" s="166"/>
      <c r="DR406" s="28"/>
      <c r="DS406" s="166"/>
      <c r="DT406" s="28"/>
      <c r="DU406" s="166"/>
      <c r="DV406" s="28"/>
    </row>
    <row r="407" spans="1:128" hidden="1" outlineLevel="1">
      <c r="A407" s="250" t="s">
        <v>165</v>
      </c>
      <c r="B407" s="251"/>
      <c r="C407" s="251"/>
      <c r="D407" s="251"/>
      <c r="E407" s="251"/>
      <c r="F407" s="251"/>
      <c r="G407" s="251"/>
      <c r="H407" s="251"/>
      <c r="I407" s="251"/>
      <c r="J407" s="251"/>
      <c r="K407" s="251"/>
      <c r="L407" s="251"/>
      <c r="M407" s="251"/>
      <c r="N407" s="251"/>
      <c r="O407" s="251"/>
      <c r="P407" s="251"/>
      <c r="Q407" s="251"/>
      <c r="R407" s="251"/>
      <c r="S407" s="251"/>
      <c r="T407" s="251"/>
      <c r="U407" s="251"/>
      <c r="V407" s="251"/>
      <c r="W407" s="251"/>
      <c r="X407" s="251"/>
      <c r="Y407" s="251"/>
      <c r="Z407" s="251"/>
      <c r="AA407" s="251"/>
      <c r="AB407" s="251"/>
      <c r="AC407" s="251"/>
      <c r="AD407" s="251"/>
      <c r="AE407" s="251"/>
      <c r="AF407" s="251"/>
      <c r="AG407" s="251"/>
      <c r="AH407" s="251"/>
      <c r="AI407" s="251"/>
      <c r="AJ407" s="251"/>
      <c r="AK407" s="251"/>
      <c r="AL407" s="251"/>
      <c r="AM407" s="251"/>
      <c r="AN407" s="251"/>
      <c r="AO407" s="251"/>
      <c r="AP407" s="251"/>
      <c r="AQ407" s="251"/>
      <c r="AR407" s="251"/>
      <c r="AS407" s="251"/>
      <c r="AT407" s="251"/>
      <c r="AU407" s="251"/>
      <c r="AV407" s="251"/>
      <c r="AW407" s="251"/>
      <c r="AX407" s="251"/>
      <c r="AY407" s="251"/>
      <c r="AZ407" s="251"/>
      <c r="BA407" s="251"/>
      <c r="BB407" s="252"/>
      <c r="BC407" s="253"/>
      <c r="BD407" s="254"/>
      <c r="BE407" s="261"/>
      <c r="BF407" s="261"/>
      <c r="BG407" s="261"/>
      <c r="BH407" s="262"/>
      <c r="BI407" s="263"/>
      <c r="BJ407" s="264"/>
      <c r="BK407" s="263"/>
      <c r="BL407" s="263"/>
      <c r="BM407" s="266"/>
      <c r="BN407" s="263"/>
      <c r="CA407" s="263"/>
      <c r="CN407" s="263"/>
      <c r="DA407" s="263"/>
      <c r="DN407" s="263"/>
      <c r="DP407" s="166"/>
      <c r="DQ407" s="166"/>
      <c r="DR407" s="28"/>
      <c r="DS407" s="166"/>
      <c r="DT407" s="28"/>
      <c r="DU407" s="166"/>
      <c r="DV407" s="28"/>
    </row>
    <row r="408" spans="1:128" hidden="1" outlineLevel="1">
      <c r="A408" s="250" t="s">
        <v>123</v>
      </c>
      <c r="B408" s="251"/>
      <c r="C408" s="251"/>
      <c r="D408" s="251"/>
      <c r="E408" s="251"/>
      <c r="F408" s="251"/>
      <c r="G408" s="251"/>
      <c r="H408" s="251"/>
      <c r="I408" s="251"/>
      <c r="J408" s="251"/>
      <c r="K408" s="251"/>
      <c r="L408" s="251"/>
      <c r="M408" s="251"/>
      <c r="N408" s="251"/>
      <c r="O408" s="251"/>
      <c r="P408" s="251"/>
      <c r="Q408" s="251"/>
      <c r="R408" s="251"/>
      <c r="S408" s="251"/>
      <c r="T408" s="251"/>
      <c r="U408" s="251"/>
      <c r="V408" s="251"/>
      <c r="W408" s="251"/>
      <c r="X408" s="251"/>
      <c r="Y408" s="251"/>
      <c r="Z408" s="251"/>
      <c r="AA408" s="251"/>
      <c r="AB408" s="251"/>
      <c r="AC408" s="251"/>
      <c r="AD408" s="251"/>
      <c r="AE408" s="251"/>
      <c r="AF408" s="251"/>
      <c r="AG408" s="251"/>
      <c r="AH408" s="251"/>
      <c r="AI408" s="251"/>
      <c r="AJ408" s="251"/>
      <c r="AK408" s="251"/>
      <c r="AL408" s="251"/>
      <c r="AM408" s="251"/>
      <c r="AN408" s="251"/>
      <c r="AO408" s="251"/>
      <c r="AP408" s="251"/>
      <c r="AQ408" s="251"/>
      <c r="AR408" s="251"/>
      <c r="AS408" s="251"/>
      <c r="AT408" s="251"/>
      <c r="AU408" s="251"/>
      <c r="AV408" s="251"/>
      <c r="AW408" s="251"/>
      <c r="AX408" s="251"/>
      <c r="AY408" s="251"/>
      <c r="AZ408" s="251"/>
      <c r="BA408" s="251"/>
      <c r="BB408" s="252"/>
      <c r="BC408" s="253"/>
      <c r="BD408" s="254"/>
      <c r="BE408" s="261"/>
      <c r="BF408" s="261"/>
      <c r="BG408" s="261"/>
      <c r="BH408" s="262"/>
      <c r="BI408" s="263"/>
      <c r="BJ408" s="264"/>
      <c r="BK408" s="263"/>
      <c r="BL408" s="263"/>
      <c r="BM408" s="266"/>
      <c r="BN408" s="263"/>
      <c r="CA408" s="263"/>
      <c r="CN408" s="263"/>
      <c r="DA408" s="263"/>
      <c r="DN408" s="263"/>
      <c r="DP408" s="166"/>
      <c r="DQ408" s="166"/>
      <c r="DR408" s="28"/>
      <c r="DS408" s="166"/>
      <c r="DT408" s="28"/>
      <c r="DU408" s="166"/>
      <c r="DV408" s="28"/>
    </row>
    <row r="409" spans="1:128" s="275" customFormat="1" hidden="1" outlineLevel="1">
      <c r="A409" s="268" t="s">
        <v>167</v>
      </c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  <c r="M409" s="269"/>
      <c r="N409" s="269"/>
      <c r="O409" s="269"/>
      <c r="P409" s="269"/>
      <c r="Q409" s="269"/>
      <c r="R409" s="269"/>
      <c r="S409" s="269"/>
      <c r="T409" s="269"/>
      <c r="U409" s="269"/>
      <c r="V409" s="269"/>
      <c r="W409" s="269"/>
      <c r="X409" s="269"/>
      <c r="Y409" s="269"/>
      <c r="Z409" s="269"/>
      <c r="AA409" s="269"/>
      <c r="AB409" s="269"/>
      <c r="AC409" s="269"/>
      <c r="AD409" s="269"/>
      <c r="AE409" s="269"/>
      <c r="AF409" s="269"/>
      <c r="AG409" s="269"/>
      <c r="AH409" s="269"/>
      <c r="AI409" s="269"/>
      <c r="AJ409" s="269"/>
      <c r="AK409" s="269"/>
      <c r="AL409" s="269"/>
      <c r="AM409" s="269"/>
      <c r="AN409" s="269"/>
      <c r="AO409" s="269"/>
      <c r="AP409" s="269"/>
      <c r="AQ409" s="269"/>
      <c r="AR409" s="269"/>
      <c r="AS409" s="269"/>
      <c r="AT409" s="269"/>
      <c r="AU409" s="269"/>
      <c r="AV409" s="269"/>
      <c r="AW409" s="269"/>
      <c r="AX409" s="269"/>
      <c r="AY409" s="269"/>
      <c r="AZ409" s="269"/>
      <c r="BA409" s="269"/>
      <c r="BB409" s="270"/>
      <c r="BC409" s="271"/>
      <c r="BD409" s="271"/>
      <c r="BE409" s="272"/>
      <c r="BF409" s="272"/>
      <c r="BG409" s="272"/>
      <c r="BH409" s="273"/>
      <c r="BI409" s="272"/>
      <c r="BJ409" s="274"/>
      <c r="BK409" s="272"/>
      <c r="BL409" s="272"/>
      <c r="BM409" s="301"/>
      <c r="BN409" s="272"/>
      <c r="CA409" s="272"/>
      <c r="CN409" s="272"/>
      <c r="DA409" s="272"/>
      <c r="DN409" s="272"/>
      <c r="DP409" s="277"/>
      <c r="DQ409" s="277"/>
      <c r="DR409" s="278"/>
      <c r="DS409" s="277"/>
      <c r="DT409" s="278"/>
      <c r="DU409" s="277"/>
      <c r="DV409" s="278"/>
    </row>
    <row r="410" spans="1:128" hidden="1" outlineLevel="1">
      <c r="A410" s="250" t="s">
        <v>122</v>
      </c>
      <c r="B410" s="251"/>
      <c r="C410" s="251"/>
      <c r="D410" s="251"/>
      <c r="E410" s="251"/>
      <c r="F410" s="251"/>
      <c r="G410" s="251"/>
      <c r="H410" s="251"/>
      <c r="I410" s="251"/>
      <c r="J410" s="251"/>
      <c r="K410" s="251"/>
      <c r="L410" s="251"/>
      <c r="M410" s="251"/>
      <c r="N410" s="251"/>
      <c r="O410" s="251"/>
      <c r="P410" s="251"/>
      <c r="Q410" s="251"/>
      <c r="R410" s="251"/>
      <c r="S410" s="251"/>
      <c r="T410" s="251"/>
      <c r="U410" s="251"/>
      <c r="V410" s="251"/>
      <c r="W410" s="251"/>
      <c r="X410" s="251"/>
      <c r="Y410" s="251"/>
      <c r="Z410" s="251"/>
      <c r="AA410" s="251"/>
      <c r="AB410" s="251"/>
      <c r="AC410" s="251"/>
      <c r="AD410" s="251"/>
      <c r="AE410" s="251"/>
      <c r="AF410" s="251"/>
      <c r="AG410" s="251"/>
      <c r="AH410" s="251"/>
      <c r="AI410" s="251"/>
      <c r="AJ410" s="251"/>
      <c r="AK410" s="251"/>
      <c r="AL410" s="251"/>
      <c r="AM410" s="251"/>
      <c r="AN410" s="251"/>
      <c r="AO410" s="251"/>
      <c r="AP410" s="251"/>
      <c r="AQ410" s="251"/>
      <c r="AR410" s="251"/>
      <c r="AS410" s="251"/>
      <c r="AT410" s="251"/>
      <c r="AU410" s="251"/>
      <c r="AV410" s="251"/>
      <c r="AW410" s="251"/>
      <c r="AX410" s="251"/>
      <c r="AY410" s="251"/>
      <c r="AZ410" s="251"/>
      <c r="BA410" s="251"/>
      <c r="BB410" s="252"/>
      <c r="BC410" s="253"/>
      <c r="BD410" s="254"/>
      <c r="BE410" s="261"/>
      <c r="BF410" s="261"/>
      <c r="BG410" s="261"/>
      <c r="BH410" s="262"/>
      <c r="BI410" s="263"/>
      <c r="BJ410" s="264"/>
      <c r="BK410" s="263"/>
      <c r="BL410" s="263"/>
      <c r="BM410" s="266"/>
      <c r="BN410" s="263"/>
      <c r="CA410" s="263"/>
      <c r="CN410" s="263"/>
      <c r="DA410" s="263"/>
      <c r="DN410" s="263"/>
      <c r="DP410" s="166"/>
      <c r="DQ410" s="166"/>
      <c r="DR410" s="28"/>
      <c r="DS410" s="166"/>
      <c r="DT410" s="28"/>
      <c r="DU410" s="166"/>
      <c r="DV410" s="28"/>
    </row>
    <row r="411" spans="1:128" hidden="1" outlineLevel="1">
      <c r="A411" s="250" t="s">
        <v>168</v>
      </c>
      <c r="B411" s="251"/>
      <c r="C411" s="251"/>
      <c r="D411" s="251"/>
      <c r="E411" s="251"/>
      <c r="F411" s="251"/>
      <c r="G411" s="251"/>
      <c r="H411" s="251"/>
      <c r="I411" s="251"/>
      <c r="J411" s="251"/>
      <c r="K411" s="251"/>
      <c r="L411" s="251"/>
      <c r="M411" s="251"/>
      <c r="N411" s="251"/>
      <c r="O411" s="251"/>
      <c r="P411" s="251"/>
      <c r="Q411" s="251"/>
      <c r="R411" s="251"/>
      <c r="S411" s="251"/>
      <c r="T411" s="251"/>
      <c r="U411" s="251"/>
      <c r="V411" s="251"/>
      <c r="W411" s="251"/>
      <c r="X411" s="251"/>
      <c r="Y411" s="251"/>
      <c r="Z411" s="251"/>
      <c r="AA411" s="251"/>
      <c r="AB411" s="251"/>
      <c r="AC411" s="251"/>
      <c r="AD411" s="251"/>
      <c r="AE411" s="251"/>
      <c r="AF411" s="251"/>
      <c r="AG411" s="251"/>
      <c r="AH411" s="251"/>
      <c r="AI411" s="251"/>
      <c r="AJ411" s="251"/>
      <c r="AK411" s="251"/>
      <c r="AL411" s="251"/>
      <c r="AM411" s="251"/>
      <c r="AN411" s="251"/>
      <c r="AO411" s="251"/>
      <c r="AP411" s="251"/>
      <c r="AQ411" s="251"/>
      <c r="AR411" s="251"/>
      <c r="AS411" s="251"/>
      <c r="AT411" s="251"/>
      <c r="AU411" s="251"/>
      <c r="AV411" s="251"/>
      <c r="AW411" s="251"/>
      <c r="AX411" s="251"/>
      <c r="AY411" s="251"/>
      <c r="AZ411" s="251"/>
      <c r="BA411" s="251"/>
      <c r="BB411" s="252"/>
      <c r="BC411" s="253"/>
      <c r="BD411" s="254"/>
      <c r="BE411" s="261"/>
      <c r="BF411" s="261"/>
      <c r="BG411" s="261"/>
      <c r="BH411" s="262"/>
      <c r="BI411" s="263"/>
      <c r="BJ411" s="264"/>
      <c r="BK411" s="263"/>
      <c r="BL411" s="263"/>
      <c r="BM411" s="266"/>
      <c r="BN411" s="263"/>
      <c r="CA411" s="263"/>
      <c r="CN411" s="263"/>
      <c r="DA411" s="263"/>
      <c r="DN411" s="263"/>
      <c r="DP411" s="166"/>
      <c r="DQ411" s="166"/>
      <c r="DR411" s="28"/>
      <c r="DS411" s="166"/>
      <c r="DT411" s="28"/>
      <c r="DU411" s="166"/>
      <c r="DV411" s="28"/>
    </row>
    <row r="412" spans="1:128" ht="13.5" collapsed="1">
      <c r="A412" s="279" t="s">
        <v>169</v>
      </c>
      <c r="B412" s="251">
        <f>+SUM(B403:B411)</f>
        <v>0</v>
      </c>
      <c r="C412" s="251">
        <f t="shared" ref="C412" si="653">+SUM(C403:C411)</f>
        <v>0</v>
      </c>
      <c r="D412" s="251">
        <f t="shared" ref="D412:M412" si="654">+SUM(D403:D411)</f>
        <v>0</v>
      </c>
      <c r="E412" s="251">
        <f t="shared" si="654"/>
        <v>0</v>
      </c>
      <c r="F412" s="251">
        <f t="shared" si="654"/>
        <v>0</v>
      </c>
      <c r="G412" s="251">
        <f t="shared" si="654"/>
        <v>0</v>
      </c>
      <c r="H412" s="251">
        <f t="shared" si="654"/>
        <v>0</v>
      </c>
      <c r="I412" s="251">
        <f t="shared" si="654"/>
        <v>0</v>
      </c>
      <c r="J412" s="251">
        <f t="shared" si="654"/>
        <v>0</v>
      </c>
      <c r="K412" s="251">
        <f t="shared" si="654"/>
        <v>0</v>
      </c>
      <c r="L412" s="251">
        <f t="shared" si="654"/>
        <v>0</v>
      </c>
      <c r="M412" s="251">
        <f t="shared" si="654"/>
        <v>0</v>
      </c>
      <c r="N412" s="251"/>
      <c r="O412" s="251">
        <f t="shared" ref="O412:Z412" si="655">+SUM(O403:O411)</f>
        <v>0</v>
      </c>
      <c r="P412" s="251">
        <f t="shared" si="655"/>
        <v>0</v>
      </c>
      <c r="Q412" s="251">
        <f t="shared" si="655"/>
        <v>0</v>
      </c>
      <c r="R412" s="251">
        <f t="shared" si="655"/>
        <v>0</v>
      </c>
      <c r="S412" s="251">
        <f t="shared" si="655"/>
        <v>0</v>
      </c>
      <c r="T412" s="251">
        <f t="shared" si="655"/>
        <v>0</v>
      </c>
      <c r="U412" s="251">
        <f t="shared" si="655"/>
        <v>0</v>
      </c>
      <c r="V412" s="251">
        <f t="shared" si="655"/>
        <v>0</v>
      </c>
      <c r="W412" s="251">
        <f t="shared" si="655"/>
        <v>0</v>
      </c>
      <c r="X412" s="251">
        <f t="shared" si="655"/>
        <v>0</v>
      </c>
      <c r="Y412" s="251">
        <f t="shared" si="655"/>
        <v>0</v>
      </c>
      <c r="Z412" s="251">
        <f t="shared" si="655"/>
        <v>0</v>
      </c>
      <c r="AA412" s="251"/>
      <c r="AB412" s="251">
        <f t="shared" ref="AB412:AM412" si="656">+SUM(AB403:AB411)</f>
        <v>0</v>
      </c>
      <c r="AC412" s="251">
        <f t="shared" si="656"/>
        <v>0</v>
      </c>
      <c r="AD412" s="251">
        <f t="shared" si="656"/>
        <v>0</v>
      </c>
      <c r="AE412" s="251">
        <f t="shared" si="656"/>
        <v>0</v>
      </c>
      <c r="AF412" s="251">
        <f t="shared" si="656"/>
        <v>0</v>
      </c>
      <c r="AG412" s="251">
        <f t="shared" si="656"/>
        <v>0</v>
      </c>
      <c r="AH412" s="251">
        <f t="shared" si="656"/>
        <v>0</v>
      </c>
      <c r="AI412" s="251">
        <f t="shared" si="656"/>
        <v>0</v>
      </c>
      <c r="AJ412" s="251">
        <f t="shared" si="656"/>
        <v>0</v>
      </c>
      <c r="AK412" s="251">
        <f t="shared" si="656"/>
        <v>0</v>
      </c>
      <c r="AL412" s="251">
        <f t="shared" si="656"/>
        <v>0</v>
      </c>
      <c r="AM412" s="251">
        <f t="shared" si="656"/>
        <v>0</v>
      </c>
      <c r="AN412" s="251"/>
      <c r="AO412" s="251">
        <f t="shared" ref="AO412:BM412" si="657">+SUM(AO403:AO411)</f>
        <v>0</v>
      </c>
      <c r="AP412" s="251">
        <f t="shared" si="657"/>
        <v>0</v>
      </c>
      <c r="AQ412" s="251">
        <f t="shared" si="657"/>
        <v>0</v>
      </c>
      <c r="AR412" s="251">
        <f t="shared" si="657"/>
        <v>0</v>
      </c>
      <c r="AS412" s="251">
        <f t="shared" si="657"/>
        <v>0</v>
      </c>
      <c r="AT412" s="251">
        <f t="shared" si="657"/>
        <v>0</v>
      </c>
      <c r="AU412" s="251">
        <f t="shared" si="657"/>
        <v>0</v>
      </c>
      <c r="AV412" s="251">
        <f t="shared" si="657"/>
        <v>0</v>
      </c>
      <c r="AW412" s="251">
        <f t="shared" si="657"/>
        <v>0</v>
      </c>
      <c r="AX412" s="251">
        <f t="shared" si="657"/>
        <v>0</v>
      </c>
      <c r="AY412" s="251">
        <f t="shared" si="657"/>
        <v>0</v>
      </c>
      <c r="AZ412" s="251">
        <f t="shared" si="657"/>
        <v>0</v>
      </c>
      <c r="BA412" s="251"/>
      <c r="BB412" s="252"/>
      <c r="BC412" s="253">
        <f t="shared" si="657"/>
        <v>0</v>
      </c>
      <c r="BD412" s="254">
        <f t="shared" si="657"/>
        <v>0</v>
      </c>
      <c r="BE412" s="261">
        <f t="shared" si="657"/>
        <v>0</v>
      </c>
      <c r="BF412" s="261">
        <f t="shared" si="657"/>
        <v>0</v>
      </c>
      <c r="BG412" s="261">
        <f t="shared" si="657"/>
        <v>0</v>
      </c>
      <c r="BH412" s="262">
        <f t="shared" si="657"/>
        <v>0</v>
      </c>
      <c r="BI412" s="263">
        <f t="shared" si="657"/>
        <v>0</v>
      </c>
      <c r="BJ412" s="264">
        <f t="shared" si="657"/>
        <v>0</v>
      </c>
      <c r="BK412" s="263">
        <f t="shared" si="657"/>
        <v>0</v>
      </c>
      <c r="BL412" s="263">
        <f t="shared" si="657"/>
        <v>0</v>
      </c>
      <c r="BM412" s="266">
        <f t="shared" si="657"/>
        <v>0</v>
      </c>
      <c r="BN412" s="263"/>
      <c r="CA412" s="263"/>
      <c r="CN412" s="263"/>
      <c r="DA412" s="263"/>
      <c r="DN412" s="263"/>
      <c r="DP412" s="166"/>
      <c r="DQ412" s="166"/>
      <c r="DR412" s="28"/>
      <c r="DS412" s="166"/>
      <c r="DT412" s="28"/>
      <c r="DU412" s="166"/>
      <c r="DV412" s="28"/>
    </row>
    <row r="413" spans="1:128">
      <c r="A413" s="239" t="s">
        <v>184</v>
      </c>
      <c r="B413" s="319">
        <v>0</v>
      </c>
      <c r="C413" s="319">
        <v>0</v>
      </c>
      <c r="D413" s="319">
        <v>0</v>
      </c>
      <c r="E413" s="319">
        <v>0</v>
      </c>
      <c r="F413" s="319">
        <v>0</v>
      </c>
      <c r="G413" s="319">
        <v>0</v>
      </c>
      <c r="H413" s="319">
        <v>0</v>
      </c>
      <c r="I413" s="319">
        <v>0</v>
      </c>
      <c r="J413" s="319">
        <v>0</v>
      </c>
      <c r="K413" s="319">
        <v>0</v>
      </c>
      <c r="L413" s="319">
        <v>0</v>
      </c>
      <c r="M413" s="319">
        <v>0</v>
      </c>
      <c r="N413" s="319"/>
      <c r="O413" s="227">
        <v>0</v>
      </c>
      <c r="P413" s="227">
        <v>0</v>
      </c>
      <c r="Q413" s="227">
        <v>0</v>
      </c>
      <c r="R413" s="227">
        <v>0</v>
      </c>
      <c r="S413" s="227">
        <v>0</v>
      </c>
      <c r="T413" s="227">
        <v>0</v>
      </c>
      <c r="U413" s="227">
        <v>8</v>
      </c>
      <c r="V413" s="227">
        <v>12</v>
      </c>
      <c r="W413" s="227">
        <v>26</v>
      </c>
      <c r="X413" s="227">
        <v>26</v>
      </c>
      <c r="Y413" s="227">
        <v>26</v>
      </c>
      <c r="Z413" s="227">
        <v>50</v>
      </c>
      <c r="AA413" s="230"/>
      <c r="AB413" s="230">
        <v>26</v>
      </c>
      <c r="AC413" s="230">
        <v>26</v>
      </c>
      <c r="AD413" s="230">
        <v>26</v>
      </c>
      <c r="AE413" s="230">
        <v>26</v>
      </c>
      <c r="AF413" s="230">
        <v>26</v>
      </c>
      <c r="AG413" s="230">
        <v>26</v>
      </c>
      <c r="AH413" s="230">
        <v>26</v>
      </c>
      <c r="AI413" s="230">
        <v>26</v>
      </c>
      <c r="AJ413" s="230">
        <v>26</v>
      </c>
      <c r="AK413" s="230">
        <v>26</v>
      </c>
      <c r="AL413" s="230">
        <v>26</v>
      </c>
      <c r="AM413" s="230">
        <v>28</v>
      </c>
      <c r="AN413" s="230"/>
      <c r="AO413" s="230">
        <v>26</v>
      </c>
      <c r="AP413" s="230">
        <v>26</v>
      </c>
      <c r="AQ413" s="230">
        <v>0</v>
      </c>
      <c r="AR413" s="230">
        <v>0</v>
      </c>
      <c r="AS413" s="230">
        <v>0</v>
      </c>
      <c r="AT413" s="230">
        <v>0</v>
      </c>
      <c r="AU413" s="230">
        <v>0</v>
      </c>
      <c r="AV413" s="230">
        <v>0</v>
      </c>
      <c r="AW413" s="230">
        <v>0</v>
      </c>
      <c r="AX413" s="241">
        <f>AX423+(AW423-AW413)</f>
        <v>0</v>
      </c>
      <c r="AY413" s="241">
        <f>AY423</f>
        <v>0</v>
      </c>
      <c r="AZ413" s="241">
        <f>AZ423</f>
        <v>0</v>
      </c>
      <c r="BA413" s="241"/>
      <c r="BB413" s="320"/>
      <c r="BC413" s="321">
        <f t="shared" ref="BC413:BM413" si="658">+BC423</f>
        <v>0</v>
      </c>
      <c r="BD413" s="322">
        <f t="shared" si="658"/>
        <v>0</v>
      </c>
      <c r="BE413" s="241">
        <f t="shared" si="658"/>
        <v>0</v>
      </c>
      <c r="BF413" s="241">
        <f t="shared" si="658"/>
        <v>0</v>
      </c>
      <c r="BG413" s="241">
        <f t="shared" si="658"/>
        <v>0</v>
      </c>
      <c r="BH413" s="323">
        <f t="shared" si="658"/>
        <v>0</v>
      </c>
      <c r="BI413" s="324">
        <f t="shared" si="658"/>
        <v>0</v>
      </c>
      <c r="BJ413" s="325">
        <f t="shared" si="658"/>
        <v>0</v>
      </c>
      <c r="BK413" s="324">
        <f t="shared" si="658"/>
        <v>0</v>
      </c>
      <c r="BL413" s="324">
        <f t="shared" si="658"/>
        <v>0</v>
      </c>
      <c r="BM413" s="326">
        <f t="shared" si="658"/>
        <v>0</v>
      </c>
      <c r="BN413" s="324"/>
      <c r="CA413" s="324"/>
      <c r="CN413" s="324"/>
      <c r="DA413" s="324"/>
      <c r="DN413" s="324"/>
      <c r="DP413" s="166">
        <f>SUM(B413:M413)</f>
        <v>0</v>
      </c>
      <c r="DQ413" s="166">
        <f>SUM(O413:Z413)</f>
        <v>148</v>
      </c>
      <c r="DR413" s="28">
        <f t="shared" si="559"/>
        <v>0</v>
      </c>
      <c r="DS413" s="166">
        <f>SUM(AB413:AM413)</f>
        <v>314</v>
      </c>
      <c r="DT413" s="28">
        <f t="shared" si="560"/>
        <v>212.16216216216216</v>
      </c>
      <c r="DU413" s="166">
        <f>SUM(AO413:AZ413)</f>
        <v>52</v>
      </c>
      <c r="DV413" s="28">
        <f t="shared" si="561"/>
        <v>16.560509554140125</v>
      </c>
      <c r="DW413" s="141">
        <f>SUM(BB413:BM413)</f>
        <v>0</v>
      </c>
      <c r="DX413" s="207">
        <f t="shared" ref="DX413" si="659">IFERROR(DW413/DU413*100,0)</f>
        <v>0</v>
      </c>
    </row>
    <row r="414" spans="1:128" hidden="1" outlineLevel="1">
      <c r="A414" s="250" t="s">
        <v>161</v>
      </c>
      <c r="B414" s="251"/>
      <c r="C414" s="251"/>
      <c r="D414" s="251"/>
      <c r="E414" s="251"/>
      <c r="F414" s="251"/>
      <c r="G414" s="251"/>
      <c r="H414" s="251"/>
      <c r="I414" s="251"/>
      <c r="J414" s="251"/>
      <c r="K414" s="251"/>
      <c r="L414" s="251"/>
      <c r="M414" s="251"/>
      <c r="N414" s="251"/>
      <c r="O414" s="251"/>
      <c r="P414" s="251"/>
      <c r="Q414" s="251"/>
      <c r="R414" s="251"/>
      <c r="S414" s="251"/>
      <c r="T414" s="251"/>
      <c r="U414" s="251"/>
      <c r="V414" s="251"/>
      <c r="W414" s="251"/>
      <c r="X414" s="251"/>
      <c r="Y414" s="251"/>
      <c r="Z414" s="251"/>
      <c r="AA414" s="251"/>
      <c r="AB414" s="251"/>
      <c r="AC414" s="251"/>
      <c r="AD414" s="251"/>
      <c r="AE414" s="251"/>
      <c r="AF414" s="251"/>
      <c r="AG414" s="251"/>
      <c r="AH414" s="251"/>
      <c r="AI414" s="251"/>
      <c r="AJ414" s="251"/>
      <c r="AK414" s="251"/>
      <c r="AL414" s="251"/>
      <c r="AM414" s="251"/>
      <c r="AN414" s="251"/>
      <c r="AO414" s="251">
        <v>26</v>
      </c>
      <c r="AP414" s="251">
        <v>26</v>
      </c>
      <c r="AQ414" s="251"/>
      <c r="AR414" s="251"/>
      <c r="AS414" s="251"/>
      <c r="AT414" s="251"/>
      <c r="AU414" s="251"/>
      <c r="AV414" s="251"/>
      <c r="AW414" s="251"/>
      <c r="AX414" s="251"/>
      <c r="AY414" s="251"/>
      <c r="AZ414" s="251"/>
      <c r="BA414" s="251"/>
      <c r="BB414" s="252"/>
      <c r="BC414" s="253"/>
      <c r="BD414" s="254"/>
      <c r="BE414" s="261"/>
      <c r="BF414" s="261"/>
      <c r="BG414" s="261"/>
      <c r="BH414" s="262"/>
      <c r="BI414" s="263"/>
      <c r="BJ414" s="264"/>
      <c r="BK414" s="263"/>
      <c r="BL414" s="263"/>
      <c r="BM414" s="266"/>
      <c r="BN414" s="263"/>
      <c r="CA414" s="263"/>
      <c r="CN414" s="263"/>
      <c r="DA414" s="263"/>
      <c r="DN414" s="263"/>
      <c r="DP414" s="166"/>
      <c r="DQ414" s="166"/>
      <c r="DR414" s="28"/>
      <c r="DS414" s="166"/>
      <c r="DT414" s="28"/>
      <c r="DU414" s="166"/>
      <c r="DV414" s="28"/>
    </row>
    <row r="415" spans="1:128" hidden="1" outlineLevel="1">
      <c r="A415" s="250" t="s">
        <v>162</v>
      </c>
      <c r="B415" s="251"/>
      <c r="C415" s="251"/>
      <c r="D415" s="251"/>
      <c r="E415" s="251"/>
      <c r="F415" s="251"/>
      <c r="G415" s="251"/>
      <c r="H415" s="251"/>
      <c r="I415" s="251"/>
      <c r="J415" s="251"/>
      <c r="K415" s="251"/>
      <c r="L415" s="251"/>
      <c r="M415" s="251"/>
      <c r="N415" s="251"/>
      <c r="O415" s="251"/>
      <c r="P415" s="251"/>
      <c r="Q415" s="251"/>
      <c r="R415" s="251"/>
      <c r="S415" s="251"/>
      <c r="T415" s="251"/>
      <c r="U415" s="251"/>
      <c r="V415" s="251"/>
      <c r="W415" s="251"/>
      <c r="X415" s="251"/>
      <c r="Y415" s="251"/>
      <c r="Z415" s="251"/>
      <c r="AA415" s="251"/>
      <c r="AB415" s="251"/>
      <c r="AC415" s="251"/>
      <c r="AD415" s="251"/>
      <c r="AE415" s="251"/>
      <c r="AF415" s="251"/>
      <c r="AG415" s="251"/>
      <c r="AH415" s="251"/>
      <c r="AI415" s="251"/>
      <c r="AJ415" s="251"/>
      <c r="AK415" s="251"/>
      <c r="AL415" s="251"/>
      <c r="AM415" s="251"/>
      <c r="AN415" s="251"/>
      <c r="AO415" s="251"/>
      <c r="AP415" s="251"/>
      <c r="AQ415" s="251"/>
      <c r="AR415" s="251"/>
      <c r="AS415" s="251"/>
      <c r="AT415" s="251"/>
      <c r="AU415" s="251"/>
      <c r="AV415" s="251"/>
      <c r="AW415" s="251"/>
      <c r="AX415" s="251"/>
      <c r="AY415" s="251"/>
      <c r="AZ415" s="251"/>
      <c r="BA415" s="251"/>
      <c r="BB415" s="252"/>
      <c r="BC415" s="253"/>
      <c r="BD415" s="254"/>
      <c r="BE415" s="261"/>
      <c r="BF415" s="261"/>
      <c r="BG415" s="261"/>
      <c r="BH415" s="262"/>
      <c r="BI415" s="263"/>
      <c r="BJ415" s="264"/>
      <c r="BK415" s="263"/>
      <c r="BL415" s="263"/>
      <c r="BM415" s="266"/>
      <c r="BN415" s="263"/>
      <c r="CA415" s="263"/>
      <c r="CN415" s="263"/>
      <c r="DA415" s="263"/>
      <c r="DN415" s="263"/>
      <c r="DP415" s="166"/>
      <c r="DQ415" s="166"/>
      <c r="DR415" s="28"/>
      <c r="DS415" s="166"/>
      <c r="DT415" s="28"/>
      <c r="DU415" s="166"/>
      <c r="DV415" s="28"/>
    </row>
    <row r="416" spans="1:128" hidden="1" outlineLevel="1">
      <c r="A416" s="250" t="s">
        <v>163</v>
      </c>
      <c r="B416" s="251"/>
      <c r="C416" s="251"/>
      <c r="D416" s="251"/>
      <c r="E416" s="251"/>
      <c r="F416" s="251"/>
      <c r="G416" s="251"/>
      <c r="H416" s="251"/>
      <c r="I416" s="251"/>
      <c r="J416" s="251"/>
      <c r="K416" s="251"/>
      <c r="L416" s="251"/>
      <c r="M416" s="251"/>
      <c r="N416" s="251"/>
      <c r="O416" s="251"/>
      <c r="P416" s="251"/>
      <c r="Q416" s="251"/>
      <c r="R416" s="251"/>
      <c r="S416" s="251"/>
      <c r="T416" s="251"/>
      <c r="U416" s="251"/>
      <c r="V416" s="251"/>
      <c r="W416" s="251"/>
      <c r="X416" s="251"/>
      <c r="Y416" s="251"/>
      <c r="Z416" s="251"/>
      <c r="AA416" s="251"/>
      <c r="AB416" s="251"/>
      <c r="AC416" s="251"/>
      <c r="AD416" s="251"/>
      <c r="AE416" s="251"/>
      <c r="AF416" s="251"/>
      <c r="AG416" s="251"/>
      <c r="AH416" s="251"/>
      <c r="AI416" s="251"/>
      <c r="AJ416" s="251"/>
      <c r="AK416" s="251"/>
      <c r="AL416" s="251"/>
      <c r="AM416" s="251"/>
      <c r="AN416" s="251"/>
      <c r="AO416" s="251"/>
      <c r="AP416" s="251"/>
      <c r="AQ416" s="251"/>
      <c r="AR416" s="251"/>
      <c r="AS416" s="251"/>
      <c r="AT416" s="251"/>
      <c r="AU416" s="251"/>
      <c r="AV416" s="251"/>
      <c r="AW416" s="251"/>
      <c r="AX416" s="251"/>
      <c r="AY416" s="251"/>
      <c r="AZ416" s="251"/>
      <c r="BA416" s="251"/>
      <c r="BB416" s="252"/>
      <c r="BC416" s="253"/>
      <c r="BD416" s="254"/>
      <c r="BE416" s="261"/>
      <c r="BF416" s="261"/>
      <c r="BG416" s="261"/>
      <c r="BH416" s="262"/>
      <c r="BI416" s="263"/>
      <c r="BJ416" s="264"/>
      <c r="BK416" s="263"/>
      <c r="BL416" s="263"/>
      <c r="BM416" s="266"/>
      <c r="BN416" s="263"/>
      <c r="CA416" s="263"/>
      <c r="CN416" s="263"/>
      <c r="DA416" s="263"/>
      <c r="DN416" s="263"/>
      <c r="DP416" s="166"/>
      <c r="DQ416" s="166"/>
      <c r="DR416" s="28"/>
      <c r="DS416" s="166"/>
      <c r="DT416" s="28"/>
      <c r="DU416" s="166"/>
      <c r="DV416" s="28"/>
    </row>
    <row r="417" spans="1:128" hidden="1" outlineLevel="1">
      <c r="A417" s="250" t="s">
        <v>164</v>
      </c>
      <c r="B417" s="251"/>
      <c r="C417" s="251"/>
      <c r="D417" s="251"/>
      <c r="E417" s="251"/>
      <c r="F417" s="251"/>
      <c r="G417" s="251"/>
      <c r="H417" s="251"/>
      <c r="I417" s="251"/>
      <c r="J417" s="251"/>
      <c r="K417" s="251"/>
      <c r="L417" s="251"/>
      <c r="M417" s="251"/>
      <c r="N417" s="251"/>
      <c r="O417" s="251"/>
      <c r="P417" s="251"/>
      <c r="Q417" s="251"/>
      <c r="R417" s="251"/>
      <c r="S417" s="251"/>
      <c r="T417" s="251"/>
      <c r="U417" s="251"/>
      <c r="V417" s="251"/>
      <c r="W417" s="251"/>
      <c r="X417" s="251"/>
      <c r="Y417" s="251"/>
      <c r="Z417" s="251"/>
      <c r="AA417" s="251"/>
      <c r="AB417" s="251"/>
      <c r="AC417" s="251"/>
      <c r="AD417" s="251"/>
      <c r="AE417" s="251"/>
      <c r="AF417" s="251"/>
      <c r="AG417" s="251"/>
      <c r="AH417" s="251"/>
      <c r="AI417" s="251"/>
      <c r="AJ417" s="251"/>
      <c r="AK417" s="251"/>
      <c r="AL417" s="251"/>
      <c r="AM417" s="251"/>
      <c r="AN417" s="251"/>
      <c r="AO417" s="251"/>
      <c r="AP417" s="251"/>
      <c r="AQ417" s="251"/>
      <c r="AR417" s="251"/>
      <c r="AS417" s="251"/>
      <c r="AT417" s="251"/>
      <c r="AU417" s="251"/>
      <c r="AV417" s="251"/>
      <c r="AW417" s="251"/>
      <c r="AX417" s="251"/>
      <c r="AY417" s="251"/>
      <c r="AZ417" s="251"/>
      <c r="BA417" s="251"/>
      <c r="BB417" s="252"/>
      <c r="BC417" s="253"/>
      <c r="BD417" s="254"/>
      <c r="BE417" s="261"/>
      <c r="BF417" s="261"/>
      <c r="BG417" s="261"/>
      <c r="BH417" s="262"/>
      <c r="BI417" s="263"/>
      <c r="BJ417" s="264"/>
      <c r="BK417" s="263"/>
      <c r="BL417" s="263"/>
      <c r="BM417" s="266"/>
      <c r="BN417" s="263"/>
      <c r="CA417" s="263"/>
      <c r="CN417" s="263"/>
      <c r="DA417" s="263"/>
      <c r="DN417" s="263"/>
      <c r="DP417" s="166"/>
      <c r="DQ417" s="166"/>
      <c r="DR417" s="28"/>
      <c r="DS417" s="166"/>
      <c r="DT417" s="28"/>
      <c r="DU417" s="166"/>
      <c r="DV417" s="28"/>
    </row>
    <row r="418" spans="1:128" hidden="1" outlineLevel="1">
      <c r="A418" s="250" t="s">
        <v>165</v>
      </c>
      <c r="B418" s="251"/>
      <c r="C418" s="251"/>
      <c r="D418" s="251"/>
      <c r="E418" s="251"/>
      <c r="F418" s="251"/>
      <c r="G418" s="251"/>
      <c r="H418" s="251"/>
      <c r="I418" s="251"/>
      <c r="J418" s="251"/>
      <c r="K418" s="251"/>
      <c r="L418" s="251"/>
      <c r="M418" s="251"/>
      <c r="N418" s="251"/>
      <c r="O418" s="251"/>
      <c r="P418" s="251"/>
      <c r="Q418" s="251"/>
      <c r="R418" s="251"/>
      <c r="S418" s="251"/>
      <c r="T418" s="251"/>
      <c r="U418" s="251"/>
      <c r="V418" s="251"/>
      <c r="W418" s="251"/>
      <c r="X418" s="251"/>
      <c r="Y418" s="251"/>
      <c r="Z418" s="251"/>
      <c r="AA418" s="251"/>
      <c r="AB418" s="251"/>
      <c r="AC418" s="251"/>
      <c r="AD418" s="251"/>
      <c r="AE418" s="251"/>
      <c r="AF418" s="251"/>
      <c r="AG418" s="251"/>
      <c r="AH418" s="251"/>
      <c r="AI418" s="251"/>
      <c r="AJ418" s="251"/>
      <c r="AK418" s="251"/>
      <c r="AL418" s="251"/>
      <c r="AM418" s="251"/>
      <c r="AN418" s="251"/>
      <c r="AO418" s="251"/>
      <c r="AP418" s="251"/>
      <c r="AQ418" s="251"/>
      <c r="AR418" s="251"/>
      <c r="AS418" s="251"/>
      <c r="AT418" s="251"/>
      <c r="AU418" s="251"/>
      <c r="AV418" s="251"/>
      <c r="AW418" s="251"/>
      <c r="AX418" s="251"/>
      <c r="AY418" s="251"/>
      <c r="AZ418" s="251"/>
      <c r="BA418" s="251"/>
      <c r="BB418" s="252"/>
      <c r="BC418" s="253"/>
      <c r="BD418" s="254"/>
      <c r="BE418" s="261"/>
      <c r="BF418" s="261"/>
      <c r="BG418" s="261"/>
      <c r="BH418" s="262"/>
      <c r="BI418" s="263"/>
      <c r="BJ418" s="264"/>
      <c r="BK418" s="263"/>
      <c r="BL418" s="263"/>
      <c r="BM418" s="266"/>
      <c r="BN418" s="263"/>
      <c r="CA418" s="263"/>
      <c r="CN418" s="263"/>
      <c r="DA418" s="263"/>
      <c r="DN418" s="263"/>
      <c r="DP418" s="166"/>
      <c r="DQ418" s="166"/>
      <c r="DR418" s="28"/>
      <c r="DS418" s="166"/>
      <c r="DT418" s="28"/>
      <c r="DU418" s="166"/>
      <c r="DV418" s="28"/>
    </row>
    <row r="419" spans="1:128" hidden="1" outlineLevel="1">
      <c r="A419" s="250" t="s">
        <v>123</v>
      </c>
      <c r="B419" s="251"/>
      <c r="C419" s="251"/>
      <c r="D419" s="251"/>
      <c r="E419" s="251"/>
      <c r="F419" s="251"/>
      <c r="G419" s="251"/>
      <c r="H419" s="251"/>
      <c r="I419" s="251"/>
      <c r="J419" s="251"/>
      <c r="K419" s="251"/>
      <c r="L419" s="251"/>
      <c r="M419" s="251"/>
      <c r="N419" s="251"/>
      <c r="O419" s="251"/>
      <c r="P419" s="251"/>
      <c r="Q419" s="251"/>
      <c r="R419" s="251"/>
      <c r="S419" s="251"/>
      <c r="T419" s="251"/>
      <c r="U419" s="251"/>
      <c r="V419" s="251"/>
      <c r="W419" s="251"/>
      <c r="X419" s="251"/>
      <c r="Y419" s="251"/>
      <c r="Z419" s="251"/>
      <c r="AA419" s="251"/>
      <c r="AB419" s="251"/>
      <c r="AC419" s="251"/>
      <c r="AD419" s="251"/>
      <c r="AE419" s="251"/>
      <c r="AF419" s="251"/>
      <c r="AG419" s="251"/>
      <c r="AH419" s="251"/>
      <c r="AI419" s="251"/>
      <c r="AJ419" s="251"/>
      <c r="AK419" s="251"/>
      <c r="AL419" s="251"/>
      <c r="AM419" s="251"/>
      <c r="AN419" s="251"/>
      <c r="AO419" s="251"/>
      <c r="AP419" s="251"/>
      <c r="AQ419" s="251"/>
      <c r="AR419" s="251"/>
      <c r="AS419" s="251"/>
      <c r="AT419" s="251"/>
      <c r="AU419" s="251"/>
      <c r="AV419" s="251"/>
      <c r="AW419" s="251"/>
      <c r="AX419" s="251"/>
      <c r="AY419" s="251"/>
      <c r="AZ419" s="251"/>
      <c r="BA419" s="251"/>
      <c r="BB419" s="252"/>
      <c r="BC419" s="253"/>
      <c r="BD419" s="254"/>
      <c r="BE419" s="261"/>
      <c r="BF419" s="261"/>
      <c r="BG419" s="261"/>
      <c r="BH419" s="262"/>
      <c r="BI419" s="263"/>
      <c r="BJ419" s="264"/>
      <c r="BK419" s="263"/>
      <c r="BL419" s="263"/>
      <c r="BM419" s="266"/>
      <c r="BN419" s="263"/>
      <c r="CA419" s="263"/>
      <c r="CN419" s="263"/>
      <c r="DA419" s="263"/>
      <c r="DN419" s="263"/>
      <c r="DP419" s="166"/>
      <c r="DQ419" s="166"/>
      <c r="DR419" s="28"/>
      <c r="DS419" s="166"/>
      <c r="DT419" s="28"/>
      <c r="DU419" s="166"/>
      <c r="DV419" s="28"/>
    </row>
    <row r="420" spans="1:128" s="275" customFormat="1" hidden="1" outlineLevel="1">
      <c r="A420" s="268" t="s">
        <v>167</v>
      </c>
      <c r="B420" s="269"/>
      <c r="C420" s="269"/>
      <c r="D420" s="269"/>
      <c r="E420" s="269"/>
      <c r="F420" s="269"/>
      <c r="G420" s="269"/>
      <c r="H420" s="269"/>
      <c r="I420" s="269"/>
      <c r="J420" s="269"/>
      <c r="K420" s="269"/>
      <c r="L420" s="269"/>
      <c r="M420" s="269"/>
      <c r="N420" s="269"/>
      <c r="O420" s="269"/>
      <c r="P420" s="269"/>
      <c r="Q420" s="269"/>
      <c r="R420" s="269"/>
      <c r="S420" s="269"/>
      <c r="T420" s="269"/>
      <c r="U420" s="269"/>
      <c r="V420" s="269"/>
      <c r="W420" s="269"/>
      <c r="X420" s="269"/>
      <c r="Y420" s="269"/>
      <c r="Z420" s="269"/>
      <c r="AA420" s="269"/>
      <c r="AB420" s="269"/>
      <c r="AC420" s="269"/>
      <c r="AD420" s="269"/>
      <c r="AE420" s="269"/>
      <c r="AF420" s="269"/>
      <c r="AG420" s="269"/>
      <c r="AH420" s="269"/>
      <c r="AI420" s="269"/>
      <c r="AJ420" s="269"/>
      <c r="AK420" s="269"/>
      <c r="AL420" s="269"/>
      <c r="AM420" s="269"/>
      <c r="AN420" s="269"/>
      <c r="AO420" s="269"/>
      <c r="AP420" s="269"/>
      <c r="AQ420" s="269"/>
      <c r="AR420" s="269"/>
      <c r="AS420" s="269"/>
      <c r="AT420" s="269"/>
      <c r="AU420" s="269"/>
      <c r="AV420" s="269"/>
      <c r="AW420" s="269"/>
      <c r="AX420" s="269"/>
      <c r="AY420" s="269"/>
      <c r="AZ420" s="269"/>
      <c r="BA420" s="269"/>
      <c r="BB420" s="270"/>
      <c r="BC420" s="271"/>
      <c r="BD420" s="271"/>
      <c r="BE420" s="272"/>
      <c r="BF420" s="272"/>
      <c r="BG420" s="272"/>
      <c r="BH420" s="273"/>
      <c r="BI420" s="272"/>
      <c r="BJ420" s="274"/>
      <c r="BK420" s="272"/>
      <c r="BL420" s="272"/>
      <c r="BM420" s="301"/>
      <c r="BN420" s="272"/>
      <c r="CA420" s="272"/>
      <c r="CN420" s="272"/>
      <c r="DA420" s="272"/>
      <c r="DN420" s="272"/>
      <c r="DP420" s="277"/>
      <c r="DQ420" s="277"/>
      <c r="DR420" s="278"/>
      <c r="DS420" s="277"/>
      <c r="DT420" s="278"/>
      <c r="DU420" s="277"/>
      <c r="DV420" s="278"/>
    </row>
    <row r="421" spans="1:128" hidden="1" outlineLevel="1">
      <c r="A421" s="250" t="s">
        <v>122</v>
      </c>
      <c r="B421" s="251"/>
      <c r="C421" s="251"/>
      <c r="D421" s="251"/>
      <c r="E421" s="251"/>
      <c r="F421" s="251"/>
      <c r="G421" s="251"/>
      <c r="H421" s="251"/>
      <c r="I421" s="251"/>
      <c r="J421" s="251"/>
      <c r="K421" s="251"/>
      <c r="L421" s="251"/>
      <c r="M421" s="251"/>
      <c r="N421" s="251"/>
      <c r="O421" s="251"/>
      <c r="P421" s="251"/>
      <c r="Q421" s="251"/>
      <c r="R421" s="251"/>
      <c r="S421" s="251"/>
      <c r="T421" s="251"/>
      <c r="U421" s="251"/>
      <c r="V421" s="251"/>
      <c r="W421" s="251"/>
      <c r="X421" s="251"/>
      <c r="Y421" s="251"/>
      <c r="Z421" s="251"/>
      <c r="AA421" s="251"/>
      <c r="AB421" s="251"/>
      <c r="AC421" s="251"/>
      <c r="AD421" s="251"/>
      <c r="AE421" s="251"/>
      <c r="AF421" s="251"/>
      <c r="AG421" s="251"/>
      <c r="AH421" s="251"/>
      <c r="AI421" s="251"/>
      <c r="AJ421" s="251"/>
      <c r="AK421" s="251"/>
      <c r="AL421" s="251"/>
      <c r="AM421" s="251"/>
      <c r="AN421" s="251"/>
      <c r="AO421" s="251"/>
      <c r="AP421" s="251"/>
      <c r="AQ421" s="251"/>
      <c r="AR421" s="251"/>
      <c r="AS421" s="251"/>
      <c r="AT421" s="251"/>
      <c r="AU421" s="251"/>
      <c r="AV421" s="251"/>
      <c r="AW421" s="251"/>
      <c r="AX421" s="251"/>
      <c r="AY421" s="251"/>
      <c r="AZ421" s="251"/>
      <c r="BA421" s="251"/>
      <c r="BB421" s="252"/>
      <c r="BC421" s="253"/>
      <c r="BD421" s="254"/>
      <c r="BE421" s="261"/>
      <c r="BF421" s="261"/>
      <c r="BG421" s="261"/>
      <c r="BH421" s="262"/>
      <c r="BI421" s="263"/>
      <c r="BJ421" s="264"/>
      <c r="BK421" s="263"/>
      <c r="BL421" s="263"/>
      <c r="BM421" s="266"/>
      <c r="BN421" s="263"/>
      <c r="CA421" s="263"/>
      <c r="CN421" s="263"/>
      <c r="DA421" s="263"/>
      <c r="DN421" s="263"/>
      <c r="DP421" s="166"/>
      <c r="DQ421" s="166"/>
      <c r="DR421" s="28"/>
      <c r="DS421" s="166"/>
      <c r="DT421" s="28"/>
      <c r="DU421" s="166"/>
      <c r="DV421" s="28"/>
    </row>
    <row r="422" spans="1:128" hidden="1" outlineLevel="1">
      <c r="A422" s="250" t="s">
        <v>168</v>
      </c>
      <c r="B422" s="251"/>
      <c r="C422" s="251"/>
      <c r="D422" s="251"/>
      <c r="E422" s="251"/>
      <c r="F422" s="251"/>
      <c r="G422" s="251"/>
      <c r="H422" s="251"/>
      <c r="I422" s="251"/>
      <c r="J422" s="251"/>
      <c r="K422" s="251"/>
      <c r="L422" s="251"/>
      <c r="M422" s="251"/>
      <c r="N422" s="251"/>
      <c r="O422" s="251"/>
      <c r="P422" s="251"/>
      <c r="Q422" s="251"/>
      <c r="R422" s="251"/>
      <c r="S422" s="251"/>
      <c r="T422" s="251"/>
      <c r="U422" s="251"/>
      <c r="V422" s="251"/>
      <c r="W422" s="251"/>
      <c r="X422" s="251"/>
      <c r="Y422" s="251"/>
      <c r="Z422" s="251"/>
      <c r="AA422" s="251"/>
      <c r="AB422" s="251"/>
      <c r="AC422" s="251"/>
      <c r="AD422" s="251"/>
      <c r="AE422" s="251"/>
      <c r="AF422" s="251"/>
      <c r="AG422" s="251"/>
      <c r="AH422" s="251"/>
      <c r="AI422" s="251"/>
      <c r="AJ422" s="251"/>
      <c r="AK422" s="251"/>
      <c r="AL422" s="251"/>
      <c r="AM422" s="251"/>
      <c r="AN422" s="251"/>
      <c r="AO422" s="251"/>
      <c r="AP422" s="251"/>
      <c r="AQ422" s="251"/>
      <c r="AR422" s="251"/>
      <c r="AS422" s="251"/>
      <c r="AT422" s="251"/>
      <c r="AU422" s="251"/>
      <c r="AV422" s="251"/>
      <c r="AW422" s="251"/>
      <c r="AX422" s="251"/>
      <c r="AY422" s="251"/>
      <c r="AZ422" s="251"/>
      <c r="BA422" s="251"/>
      <c r="BB422" s="252"/>
      <c r="BC422" s="253"/>
      <c r="BD422" s="254"/>
      <c r="BE422" s="261"/>
      <c r="BF422" s="261"/>
      <c r="BG422" s="261"/>
      <c r="BH422" s="262"/>
      <c r="BI422" s="263"/>
      <c r="BJ422" s="264"/>
      <c r="BK422" s="263"/>
      <c r="BL422" s="263"/>
      <c r="BM422" s="266"/>
      <c r="BN422" s="263"/>
      <c r="CA422" s="263"/>
      <c r="CN422" s="263"/>
      <c r="DA422" s="263"/>
      <c r="DN422" s="263"/>
      <c r="DP422" s="166"/>
      <c r="DQ422" s="166"/>
      <c r="DR422" s="28"/>
      <c r="DS422" s="166"/>
      <c r="DT422" s="28"/>
      <c r="DU422" s="166"/>
      <c r="DV422" s="28"/>
    </row>
    <row r="423" spans="1:128" ht="13.5" collapsed="1">
      <c r="A423" s="279" t="s">
        <v>169</v>
      </c>
      <c r="B423" s="251">
        <f>+SUM(B414:B422)</f>
        <v>0</v>
      </c>
      <c r="C423" s="251">
        <f t="shared" ref="C423" si="660">+SUM(C414:C422)</f>
        <v>0</v>
      </c>
      <c r="D423" s="251">
        <f t="shared" ref="D423:M423" si="661">+SUM(D414:D422)</f>
        <v>0</v>
      </c>
      <c r="E423" s="251">
        <f t="shared" si="661"/>
        <v>0</v>
      </c>
      <c r="F423" s="251">
        <f t="shared" si="661"/>
        <v>0</v>
      </c>
      <c r="G423" s="251">
        <f t="shared" si="661"/>
        <v>0</v>
      </c>
      <c r="H423" s="251">
        <f t="shared" si="661"/>
        <v>0</v>
      </c>
      <c r="I423" s="251">
        <f t="shared" si="661"/>
        <v>0</v>
      </c>
      <c r="J423" s="251">
        <f t="shared" si="661"/>
        <v>0</v>
      </c>
      <c r="K423" s="251">
        <f t="shared" si="661"/>
        <v>0</v>
      </c>
      <c r="L423" s="251">
        <f t="shared" si="661"/>
        <v>0</v>
      </c>
      <c r="M423" s="251">
        <f t="shared" si="661"/>
        <v>0</v>
      </c>
      <c r="N423" s="251"/>
      <c r="O423" s="251">
        <f t="shared" ref="O423:Z423" si="662">+SUM(O414:O422)</f>
        <v>0</v>
      </c>
      <c r="P423" s="251">
        <f t="shared" si="662"/>
        <v>0</v>
      </c>
      <c r="Q423" s="251">
        <f t="shared" si="662"/>
        <v>0</v>
      </c>
      <c r="R423" s="251">
        <f t="shared" si="662"/>
        <v>0</v>
      </c>
      <c r="S423" s="251">
        <f t="shared" si="662"/>
        <v>0</v>
      </c>
      <c r="T423" s="251">
        <f t="shared" si="662"/>
        <v>0</v>
      </c>
      <c r="U423" s="251">
        <f t="shared" si="662"/>
        <v>0</v>
      </c>
      <c r="V423" s="251">
        <f t="shared" si="662"/>
        <v>0</v>
      </c>
      <c r="W423" s="251">
        <f t="shared" si="662"/>
        <v>0</v>
      </c>
      <c r="X423" s="251">
        <f t="shared" si="662"/>
        <v>0</v>
      </c>
      <c r="Y423" s="251">
        <f t="shared" si="662"/>
        <v>0</v>
      </c>
      <c r="Z423" s="251">
        <f t="shared" si="662"/>
        <v>0</v>
      </c>
      <c r="AA423" s="251"/>
      <c r="AB423" s="251">
        <f t="shared" ref="AB423:AM423" si="663">+SUM(AB414:AB422)</f>
        <v>0</v>
      </c>
      <c r="AC423" s="251">
        <f t="shared" si="663"/>
        <v>0</v>
      </c>
      <c r="AD423" s="251">
        <f t="shared" si="663"/>
        <v>0</v>
      </c>
      <c r="AE423" s="251">
        <f t="shared" si="663"/>
        <v>0</v>
      </c>
      <c r="AF423" s="251">
        <f t="shared" si="663"/>
        <v>0</v>
      </c>
      <c r="AG423" s="251">
        <f t="shared" si="663"/>
        <v>0</v>
      </c>
      <c r="AH423" s="251">
        <f t="shared" si="663"/>
        <v>0</v>
      </c>
      <c r="AI423" s="251">
        <f t="shared" si="663"/>
        <v>0</v>
      </c>
      <c r="AJ423" s="251">
        <f t="shared" si="663"/>
        <v>0</v>
      </c>
      <c r="AK423" s="251">
        <f t="shared" si="663"/>
        <v>0</v>
      </c>
      <c r="AL423" s="251">
        <f t="shared" si="663"/>
        <v>0</v>
      </c>
      <c r="AM423" s="251">
        <f t="shared" si="663"/>
        <v>0</v>
      </c>
      <c r="AN423" s="251"/>
      <c r="AO423" s="251">
        <f t="shared" ref="AO423:BM423" si="664">+SUM(AO414:AO422)</f>
        <v>26</v>
      </c>
      <c r="AP423" s="251">
        <f t="shared" si="664"/>
        <v>26</v>
      </c>
      <c r="AQ423" s="251">
        <f t="shared" si="664"/>
        <v>0</v>
      </c>
      <c r="AR423" s="251">
        <f t="shared" si="664"/>
        <v>0</v>
      </c>
      <c r="AS423" s="251">
        <f t="shared" si="664"/>
        <v>0</v>
      </c>
      <c r="AT423" s="251">
        <f t="shared" si="664"/>
        <v>0</v>
      </c>
      <c r="AU423" s="251">
        <f t="shared" si="664"/>
        <v>0</v>
      </c>
      <c r="AV423" s="251">
        <f t="shared" si="664"/>
        <v>0</v>
      </c>
      <c r="AW423" s="251">
        <f t="shared" si="664"/>
        <v>0</v>
      </c>
      <c r="AX423" s="251">
        <f t="shared" si="664"/>
        <v>0</v>
      </c>
      <c r="AY423" s="251">
        <f t="shared" si="664"/>
        <v>0</v>
      </c>
      <c r="AZ423" s="251">
        <f t="shared" si="664"/>
        <v>0</v>
      </c>
      <c r="BA423" s="251"/>
      <c r="BB423" s="252"/>
      <c r="BC423" s="253">
        <f t="shared" si="664"/>
        <v>0</v>
      </c>
      <c r="BD423" s="254">
        <f t="shared" si="664"/>
        <v>0</v>
      </c>
      <c r="BE423" s="261">
        <f t="shared" si="664"/>
        <v>0</v>
      </c>
      <c r="BF423" s="261">
        <f t="shared" si="664"/>
        <v>0</v>
      </c>
      <c r="BG423" s="261">
        <f t="shared" si="664"/>
        <v>0</v>
      </c>
      <c r="BH423" s="262">
        <f t="shared" si="664"/>
        <v>0</v>
      </c>
      <c r="BI423" s="263">
        <f t="shared" si="664"/>
        <v>0</v>
      </c>
      <c r="BJ423" s="264">
        <f t="shared" si="664"/>
        <v>0</v>
      </c>
      <c r="BK423" s="263">
        <f t="shared" si="664"/>
        <v>0</v>
      </c>
      <c r="BL423" s="263">
        <f t="shared" si="664"/>
        <v>0</v>
      </c>
      <c r="BM423" s="266">
        <f t="shared" si="664"/>
        <v>0</v>
      </c>
      <c r="BN423" s="263"/>
      <c r="CA423" s="263"/>
      <c r="CN423" s="263"/>
      <c r="DA423" s="263"/>
      <c r="DN423" s="263"/>
      <c r="DP423" s="166"/>
      <c r="DQ423" s="166"/>
      <c r="DR423" s="28"/>
      <c r="DS423" s="166"/>
      <c r="DT423" s="28"/>
      <c r="DU423" s="166"/>
      <c r="DV423" s="28"/>
    </row>
    <row r="424" spans="1:128">
      <c r="A424" s="240" t="s">
        <v>185</v>
      </c>
      <c r="B424" s="319">
        <v>16</v>
      </c>
      <c r="C424" s="319">
        <v>36</v>
      </c>
      <c r="D424" s="319">
        <v>144</v>
      </c>
      <c r="E424" s="319">
        <v>139</v>
      </c>
      <c r="F424" s="319">
        <v>81</v>
      </c>
      <c r="G424" s="319">
        <v>16</v>
      </c>
      <c r="H424" s="319">
        <v>0</v>
      </c>
      <c r="I424" s="319">
        <v>16</v>
      </c>
      <c r="J424" s="319">
        <v>16</v>
      </c>
      <c r="K424" s="319">
        <v>16</v>
      </c>
      <c r="L424" s="319">
        <v>16</v>
      </c>
      <c r="M424" s="319">
        <v>18</v>
      </c>
      <c r="N424" s="319"/>
      <c r="O424" s="227">
        <v>18</v>
      </c>
      <c r="P424" s="227">
        <v>36</v>
      </c>
      <c r="Q424" s="227">
        <v>0</v>
      </c>
      <c r="R424" s="227">
        <v>18</v>
      </c>
      <c r="S424" s="227">
        <v>18</v>
      </c>
      <c r="T424" s="227">
        <v>20</v>
      </c>
      <c r="U424" s="227">
        <v>18</v>
      </c>
      <c r="V424" s="227">
        <v>18</v>
      </c>
      <c r="W424" s="227">
        <v>18</v>
      </c>
      <c r="X424" s="227">
        <v>18</v>
      </c>
      <c r="Y424" s="227">
        <v>18</v>
      </c>
      <c r="Z424" s="227">
        <v>16</v>
      </c>
      <c r="AA424" s="230"/>
      <c r="AB424" s="230">
        <v>44</v>
      </c>
      <c r="AC424" s="230">
        <v>28</v>
      </c>
      <c r="AD424" s="230">
        <v>26</v>
      </c>
      <c r="AE424" s="230">
        <v>26</v>
      </c>
      <c r="AF424" s="230">
        <v>28</v>
      </c>
      <c r="AG424" s="230">
        <v>26</v>
      </c>
      <c r="AH424" s="230">
        <v>26</v>
      </c>
      <c r="AI424" s="230">
        <v>26</v>
      </c>
      <c r="AJ424" s="230">
        <v>18</v>
      </c>
      <c r="AK424" s="230">
        <v>26</v>
      </c>
      <c r="AL424" s="230">
        <v>28</v>
      </c>
      <c r="AM424" s="230">
        <v>28</v>
      </c>
      <c r="AN424" s="230"/>
      <c r="AO424" s="230">
        <v>26</v>
      </c>
      <c r="AP424" s="230">
        <v>26</v>
      </c>
      <c r="AQ424" s="230">
        <v>26</v>
      </c>
      <c r="AR424" s="230">
        <v>26</v>
      </c>
      <c r="AS424" s="230">
        <v>0</v>
      </c>
      <c r="AT424" s="230">
        <v>44</v>
      </c>
      <c r="AU424" s="230">
        <v>28</v>
      </c>
      <c r="AV424" s="230">
        <v>0</v>
      </c>
      <c r="AW424" s="230">
        <v>0</v>
      </c>
      <c r="AX424" s="230">
        <v>0</v>
      </c>
      <c r="AY424" s="230">
        <v>0</v>
      </c>
      <c r="AZ424" s="230">
        <v>0</v>
      </c>
      <c r="BA424" s="230"/>
      <c r="BB424" s="320"/>
      <c r="BC424" s="321">
        <f t="shared" ref="BC424:BM424" si="665">+BC434</f>
        <v>0</v>
      </c>
      <c r="BD424" s="322">
        <f t="shared" si="665"/>
        <v>0</v>
      </c>
      <c r="BE424" s="241">
        <f t="shared" si="665"/>
        <v>0</v>
      </c>
      <c r="BF424" s="241">
        <f t="shared" si="665"/>
        <v>0</v>
      </c>
      <c r="BG424" s="241">
        <f t="shared" si="665"/>
        <v>0</v>
      </c>
      <c r="BH424" s="323">
        <f t="shared" si="665"/>
        <v>0</v>
      </c>
      <c r="BI424" s="324">
        <f t="shared" si="665"/>
        <v>0</v>
      </c>
      <c r="BJ424" s="325">
        <f t="shared" si="665"/>
        <v>0</v>
      </c>
      <c r="BK424" s="324">
        <f t="shared" si="665"/>
        <v>0</v>
      </c>
      <c r="BL424" s="324">
        <f t="shared" si="665"/>
        <v>0</v>
      </c>
      <c r="BM424" s="326">
        <f t="shared" si="665"/>
        <v>0</v>
      </c>
      <c r="BN424" s="324"/>
      <c r="CA424" s="324"/>
      <c r="CN424" s="324"/>
      <c r="DA424" s="324"/>
      <c r="DN424" s="324"/>
      <c r="DP424" s="166">
        <f>SUM(B424:M424)</f>
        <v>514</v>
      </c>
      <c r="DQ424" s="166">
        <f>SUM(O424:Z424)</f>
        <v>216</v>
      </c>
      <c r="DR424" s="28">
        <f t="shared" si="559"/>
        <v>42.023346303501945</v>
      </c>
      <c r="DS424" s="166">
        <f>SUM(AB424:AM424)</f>
        <v>330</v>
      </c>
      <c r="DT424" s="28">
        <f t="shared" si="560"/>
        <v>152.77777777777777</v>
      </c>
      <c r="DU424" s="166">
        <f>SUM(AO424:AZ424)</f>
        <v>176</v>
      </c>
      <c r="DV424" s="28">
        <f t="shared" si="561"/>
        <v>53.333333333333336</v>
      </c>
      <c r="DW424" s="141">
        <f>SUM(BB424:BM424)</f>
        <v>0</v>
      </c>
      <c r="DX424" s="207">
        <f t="shared" ref="DX424" si="666">IFERROR(DW424/DU424*100,0)</f>
        <v>0</v>
      </c>
    </row>
    <row r="425" spans="1:128" hidden="1" outlineLevel="1">
      <c r="A425" s="250" t="s">
        <v>161</v>
      </c>
      <c r="B425" s="251"/>
      <c r="C425" s="251"/>
      <c r="D425" s="251"/>
      <c r="E425" s="251"/>
      <c r="F425" s="251"/>
      <c r="G425" s="251"/>
      <c r="H425" s="251"/>
      <c r="I425" s="251"/>
      <c r="J425" s="251"/>
      <c r="K425" s="251"/>
      <c r="L425" s="251"/>
      <c r="M425" s="251"/>
      <c r="N425" s="251"/>
      <c r="O425" s="251"/>
      <c r="P425" s="251"/>
      <c r="Q425" s="251"/>
      <c r="R425" s="251"/>
      <c r="S425" s="251"/>
      <c r="T425" s="251"/>
      <c r="U425" s="251"/>
      <c r="V425" s="251"/>
      <c r="W425" s="251"/>
      <c r="X425" s="251"/>
      <c r="Y425" s="251"/>
      <c r="Z425" s="251"/>
      <c r="AA425" s="251"/>
      <c r="AB425" s="251"/>
      <c r="AC425" s="251"/>
      <c r="AD425" s="251"/>
      <c r="AE425" s="251"/>
      <c r="AF425" s="251"/>
      <c r="AG425" s="251"/>
      <c r="AH425" s="251"/>
      <c r="AI425" s="251"/>
      <c r="AJ425" s="251"/>
      <c r="AK425" s="251"/>
      <c r="AL425" s="251"/>
      <c r="AM425" s="251"/>
      <c r="AN425" s="251"/>
      <c r="AO425" s="251"/>
      <c r="AP425" s="251"/>
      <c r="AQ425" s="251"/>
      <c r="AR425" s="251"/>
      <c r="AS425" s="251"/>
      <c r="AT425" s="251"/>
      <c r="AU425" s="251"/>
      <c r="AV425" s="251"/>
      <c r="AW425" s="251"/>
      <c r="AX425" s="251"/>
      <c r="AY425" s="251"/>
      <c r="AZ425" s="251"/>
      <c r="BA425" s="251"/>
      <c r="BB425" s="252"/>
      <c r="BC425" s="253"/>
      <c r="BD425" s="254"/>
      <c r="BE425" s="261"/>
      <c r="BF425" s="261"/>
      <c r="BG425" s="261"/>
      <c r="BH425" s="262"/>
      <c r="BI425" s="263"/>
      <c r="BJ425" s="264"/>
      <c r="BK425" s="263"/>
      <c r="BL425" s="263"/>
      <c r="BM425" s="266"/>
      <c r="BN425" s="263"/>
      <c r="CA425" s="263"/>
      <c r="CN425" s="263"/>
      <c r="DA425" s="263"/>
      <c r="DN425" s="263"/>
      <c r="DP425" s="166"/>
      <c r="DQ425" s="166"/>
      <c r="DR425" s="28"/>
      <c r="DS425" s="166"/>
      <c r="DT425" s="28"/>
      <c r="DU425" s="166"/>
      <c r="DV425" s="28"/>
    </row>
    <row r="426" spans="1:128" hidden="1" outlineLevel="1">
      <c r="A426" s="250" t="s">
        <v>162</v>
      </c>
      <c r="B426" s="251"/>
      <c r="C426" s="251"/>
      <c r="D426" s="251"/>
      <c r="E426" s="251"/>
      <c r="F426" s="251"/>
      <c r="G426" s="251"/>
      <c r="H426" s="251"/>
      <c r="I426" s="251"/>
      <c r="J426" s="251"/>
      <c r="K426" s="251"/>
      <c r="L426" s="251"/>
      <c r="M426" s="251"/>
      <c r="N426" s="251"/>
      <c r="O426" s="251"/>
      <c r="P426" s="251"/>
      <c r="Q426" s="251"/>
      <c r="R426" s="251"/>
      <c r="S426" s="251"/>
      <c r="T426" s="251"/>
      <c r="U426" s="251"/>
      <c r="V426" s="251"/>
      <c r="W426" s="251"/>
      <c r="X426" s="251"/>
      <c r="Y426" s="251"/>
      <c r="Z426" s="251"/>
      <c r="AA426" s="251"/>
      <c r="AB426" s="251"/>
      <c r="AC426" s="251"/>
      <c r="AD426" s="251"/>
      <c r="AE426" s="251"/>
      <c r="AF426" s="251"/>
      <c r="AG426" s="251"/>
      <c r="AH426" s="251"/>
      <c r="AI426" s="251"/>
      <c r="AJ426" s="251"/>
      <c r="AK426" s="251"/>
      <c r="AL426" s="251"/>
      <c r="AM426" s="251"/>
      <c r="AN426" s="251"/>
      <c r="AO426" s="251"/>
      <c r="AP426" s="251"/>
      <c r="AQ426" s="251"/>
      <c r="AR426" s="251"/>
      <c r="AS426" s="251"/>
      <c r="AT426" s="251"/>
      <c r="AU426" s="251"/>
      <c r="AV426" s="251"/>
      <c r="AW426" s="251"/>
      <c r="AX426" s="251"/>
      <c r="AY426" s="251"/>
      <c r="AZ426" s="251"/>
      <c r="BA426" s="251"/>
      <c r="BB426" s="252"/>
      <c r="BC426" s="253"/>
      <c r="BD426" s="254"/>
      <c r="BE426" s="261"/>
      <c r="BF426" s="261"/>
      <c r="BG426" s="261"/>
      <c r="BH426" s="262"/>
      <c r="BI426" s="263"/>
      <c r="BJ426" s="264"/>
      <c r="BK426" s="263"/>
      <c r="BL426" s="263"/>
      <c r="BM426" s="266"/>
      <c r="BN426" s="263"/>
      <c r="CA426" s="263"/>
      <c r="CN426" s="263"/>
      <c r="DA426" s="263"/>
      <c r="DN426" s="263"/>
      <c r="DP426" s="166"/>
      <c r="DQ426" s="166"/>
      <c r="DR426" s="28"/>
      <c r="DS426" s="166"/>
      <c r="DT426" s="28"/>
      <c r="DU426" s="166"/>
      <c r="DV426" s="28"/>
    </row>
    <row r="427" spans="1:128" hidden="1" outlineLevel="1">
      <c r="A427" s="250" t="s">
        <v>163</v>
      </c>
      <c r="B427" s="251"/>
      <c r="C427" s="251"/>
      <c r="D427" s="251"/>
      <c r="E427" s="251"/>
      <c r="F427" s="251"/>
      <c r="G427" s="251"/>
      <c r="H427" s="251"/>
      <c r="I427" s="251"/>
      <c r="J427" s="251"/>
      <c r="K427" s="251"/>
      <c r="L427" s="251"/>
      <c r="M427" s="251"/>
      <c r="N427" s="251"/>
      <c r="O427" s="251"/>
      <c r="P427" s="251"/>
      <c r="Q427" s="251"/>
      <c r="R427" s="251"/>
      <c r="S427" s="251"/>
      <c r="T427" s="251"/>
      <c r="U427" s="251"/>
      <c r="V427" s="251"/>
      <c r="W427" s="251"/>
      <c r="X427" s="251"/>
      <c r="Y427" s="251"/>
      <c r="Z427" s="251"/>
      <c r="AA427" s="251"/>
      <c r="AB427" s="251"/>
      <c r="AC427" s="251"/>
      <c r="AD427" s="251"/>
      <c r="AE427" s="251"/>
      <c r="AF427" s="251"/>
      <c r="AG427" s="251"/>
      <c r="AH427" s="251"/>
      <c r="AI427" s="251"/>
      <c r="AJ427" s="251"/>
      <c r="AK427" s="251"/>
      <c r="AL427" s="251"/>
      <c r="AM427" s="251"/>
      <c r="AN427" s="251"/>
      <c r="AO427" s="251"/>
      <c r="AP427" s="251"/>
      <c r="AQ427" s="251"/>
      <c r="AR427" s="251"/>
      <c r="AS427" s="251"/>
      <c r="AT427" s="251"/>
      <c r="AU427" s="251"/>
      <c r="AV427" s="251"/>
      <c r="AW427" s="251"/>
      <c r="AX427" s="251"/>
      <c r="AY427" s="251"/>
      <c r="AZ427" s="251"/>
      <c r="BA427" s="251"/>
      <c r="BB427" s="252"/>
      <c r="BC427" s="253"/>
      <c r="BD427" s="254"/>
      <c r="BE427" s="261"/>
      <c r="BF427" s="261"/>
      <c r="BG427" s="261"/>
      <c r="BH427" s="262"/>
      <c r="BI427" s="263"/>
      <c r="BJ427" s="264"/>
      <c r="BK427" s="263"/>
      <c r="BL427" s="263"/>
      <c r="BM427" s="266"/>
      <c r="BN427" s="263"/>
      <c r="CA427" s="263"/>
      <c r="CN427" s="263"/>
      <c r="DA427" s="263"/>
      <c r="DN427" s="263"/>
      <c r="DP427" s="166"/>
      <c r="DQ427" s="166"/>
      <c r="DR427" s="28"/>
      <c r="DS427" s="166"/>
      <c r="DT427" s="28"/>
      <c r="DU427" s="166"/>
      <c r="DV427" s="28"/>
    </row>
    <row r="428" spans="1:128" hidden="1" outlineLevel="1">
      <c r="A428" s="250" t="s">
        <v>164</v>
      </c>
      <c r="B428" s="251"/>
      <c r="C428" s="251"/>
      <c r="D428" s="251"/>
      <c r="E428" s="251"/>
      <c r="F428" s="251"/>
      <c r="G428" s="251"/>
      <c r="H428" s="251"/>
      <c r="I428" s="251"/>
      <c r="J428" s="251"/>
      <c r="K428" s="251"/>
      <c r="L428" s="251"/>
      <c r="M428" s="251"/>
      <c r="N428" s="251"/>
      <c r="O428" s="251"/>
      <c r="P428" s="251"/>
      <c r="Q428" s="251"/>
      <c r="R428" s="251"/>
      <c r="S428" s="251"/>
      <c r="T428" s="251"/>
      <c r="U428" s="251"/>
      <c r="V428" s="251"/>
      <c r="W428" s="251"/>
      <c r="X428" s="251"/>
      <c r="Y428" s="251"/>
      <c r="Z428" s="251"/>
      <c r="AA428" s="251"/>
      <c r="AB428" s="251"/>
      <c r="AC428" s="251"/>
      <c r="AD428" s="251"/>
      <c r="AE428" s="251"/>
      <c r="AF428" s="251"/>
      <c r="AG428" s="251"/>
      <c r="AH428" s="251"/>
      <c r="AI428" s="251"/>
      <c r="AJ428" s="251"/>
      <c r="AK428" s="251"/>
      <c r="AL428" s="251"/>
      <c r="AM428" s="251"/>
      <c r="AN428" s="251"/>
      <c r="AO428" s="251"/>
      <c r="AP428" s="251"/>
      <c r="AQ428" s="251"/>
      <c r="AR428" s="251"/>
      <c r="AS428" s="251"/>
      <c r="AT428" s="251"/>
      <c r="AU428" s="251"/>
      <c r="AV428" s="251"/>
      <c r="AW428" s="251"/>
      <c r="AX428" s="251"/>
      <c r="AY428" s="251"/>
      <c r="AZ428" s="251"/>
      <c r="BA428" s="251"/>
      <c r="BB428" s="252"/>
      <c r="BC428" s="253"/>
      <c r="BD428" s="254"/>
      <c r="BE428" s="261"/>
      <c r="BF428" s="261"/>
      <c r="BG428" s="261"/>
      <c r="BH428" s="262"/>
      <c r="BI428" s="263"/>
      <c r="BJ428" s="264"/>
      <c r="BK428" s="263"/>
      <c r="BL428" s="263"/>
      <c r="BM428" s="266"/>
      <c r="BN428" s="263"/>
      <c r="CA428" s="263"/>
      <c r="CN428" s="263"/>
      <c r="DA428" s="263"/>
      <c r="DN428" s="263"/>
      <c r="DP428" s="166"/>
      <c r="DQ428" s="166"/>
      <c r="DR428" s="28"/>
      <c r="DS428" s="166"/>
      <c r="DT428" s="28"/>
      <c r="DU428" s="166"/>
      <c r="DV428" s="28"/>
    </row>
    <row r="429" spans="1:128" hidden="1" outlineLevel="1">
      <c r="A429" s="250" t="s">
        <v>165</v>
      </c>
      <c r="B429" s="251"/>
      <c r="C429" s="251"/>
      <c r="D429" s="251"/>
      <c r="E429" s="251"/>
      <c r="F429" s="251"/>
      <c r="G429" s="251"/>
      <c r="H429" s="251"/>
      <c r="I429" s="251"/>
      <c r="J429" s="251"/>
      <c r="K429" s="251"/>
      <c r="L429" s="251"/>
      <c r="M429" s="251"/>
      <c r="N429" s="251"/>
      <c r="O429" s="251"/>
      <c r="P429" s="251"/>
      <c r="Q429" s="251"/>
      <c r="R429" s="251"/>
      <c r="S429" s="251"/>
      <c r="T429" s="251"/>
      <c r="U429" s="251"/>
      <c r="V429" s="251"/>
      <c r="W429" s="251"/>
      <c r="X429" s="251"/>
      <c r="Y429" s="251"/>
      <c r="Z429" s="251"/>
      <c r="AA429" s="251"/>
      <c r="AB429" s="251"/>
      <c r="AC429" s="251"/>
      <c r="AD429" s="251"/>
      <c r="AE429" s="251"/>
      <c r="AF429" s="251"/>
      <c r="AG429" s="251"/>
      <c r="AH429" s="251"/>
      <c r="AI429" s="251"/>
      <c r="AJ429" s="251"/>
      <c r="AK429" s="251"/>
      <c r="AL429" s="251"/>
      <c r="AM429" s="251"/>
      <c r="AN429" s="251"/>
      <c r="AO429" s="251"/>
      <c r="AP429" s="251"/>
      <c r="AQ429" s="251"/>
      <c r="AR429" s="251"/>
      <c r="AS429" s="251"/>
      <c r="AT429" s="251"/>
      <c r="AU429" s="251"/>
      <c r="AV429" s="251"/>
      <c r="AW429" s="251"/>
      <c r="AX429" s="251"/>
      <c r="AY429" s="251"/>
      <c r="AZ429" s="251"/>
      <c r="BA429" s="251"/>
      <c r="BB429" s="252"/>
      <c r="BC429" s="253"/>
      <c r="BD429" s="254"/>
      <c r="BE429" s="261"/>
      <c r="BF429" s="261"/>
      <c r="BG429" s="261"/>
      <c r="BH429" s="262"/>
      <c r="BI429" s="263"/>
      <c r="BJ429" s="264"/>
      <c r="BK429" s="263"/>
      <c r="BL429" s="263"/>
      <c r="BM429" s="266"/>
      <c r="BN429" s="263"/>
      <c r="CA429" s="263"/>
      <c r="CN429" s="263"/>
      <c r="DA429" s="263"/>
      <c r="DN429" s="263"/>
      <c r="DP429" s="166"/>
      <c r="DQ429" s="166"/>
      <c r="DR429" s="28"/>
      <c r="DS429" s="166"/>
      <c r="DT429" s="28"/>
      <c r="DU429" s="166"/>
      <c r="DV429" s="28"/>
    </row>
    <row r="430" spans="1:128" hidden="1" outlineLevel="1">
      <c r="A430" s="250" t="s">
        <v>123</v>
      </c>
      <c r="B430" s="251"/>
      <c r="C430" s="251"/>
      <c r="D430" s="251"/>
      <c r="E430" s="251"/>
      <c r="F430" s="251"/>
      <c r="G430" s="251"/>
      <c r="H430" s="251"/>
      <c r="I430" s="251"/>
      <c r="J430" s="251"/>
      <c r="K430" s="251"/>
      <c r="L430" s="251"/>
      <c r="M430" s="251"/>
      <c r="N430" s="251"/>
      <c r="O430" s="251"/>
      <c r="P430" s="251"/>
      <c r="Q430" s="251"/>
      <c r="R430" s="251"/>
      <c r="S430" s="251"/>
      <c r="T430" s="251"/>
      <c r="U430" s="251"/>
      <c r="V430" s="251"/>
      <c r="W430" s="251"/>
      <c r="X430" s="251"/>
      <c r="Y430" s="251"/>
      <c r="Z430" s="251"/>
      <c r="AA430" s="251"/>
      <c r="AB430" s="251"/>
      <c r="AC430" s="251"/>
      <c r="AD430" s="251"/>
      <c r="AE430" s="251"/>
      <c r="AF430" s="251"/>
      <c r="AG430" s="251"/>
      <c r="AH430" s="251"/>
      <c r="AI430" s="251"/>
      <c r="AJ430" s="251"/>
      <c r="AK430" s="251"/>
      <c r="AL430" s="251"/>
      <c r="AM430" s="251"/>
      <c r="AN430" s="251"/>
      <c r="AO430" s="251"/>
      <c r="AP430" s="251"/>
      <c r="AQ430" s="251"/>
      <c r="AR430" s="251"/>
      <c r="AS430" s="251"/>
      <c r="AT430" s="251"/>
      <c r="AU430" s="251"/>
      <c r="AV430" s="251"/>
      <c r="AW430" s="251"/>
      <c r="AX430" s="251"/>
      <c r="AY430" s="251"/>
      <c r="AZ430" s="251"/>
      <c r="BA430" s="251"/>
      <c r="BB430" s="252"/>
      <c r="BC430" s="253"/>
      <c r="BD430" s="254"/>
      <c r="BE430" s="261"/>
      <c r="BF430" s="261"/>
      <c r="BG430" s="261"/>
      <c r="BH430" s="262"/>
      <c r="BI430" s="263"/>
      <c r="BJ430" s="264"/>
      <c r="BK430" s="263"/>
      <c r="BL430" s="263"/>
      <c r="BM430" s="266"/>
      <c r="BN430" s="263"/>
      <c r="CA430" s="263"/>
      <c r="CN430" s="263"/>
      <c r="DA430" s="263"/>
      <c r="DN430" s="263"/>
      <c r="DP430" s="166"/>
      <c r="DQ430" s="166"/>
      <c r="DR430" s="28"/>
      <c r="DS430" s="166"/>
      <c r="DT430" s="28"/>
      <c r="DU430" s="166"/>
      <c r="DV430" s="28"/>
    </row>
    <row r="431" spans="1:128" s="275" customFormat="1" hidden="1" outlineLevel="1">
      <c r="A431" s="268" t="s">
        <v>167</v>
      </c>
      <c r="B431" s="269"/>
      <c r="C431" s="269"/>
      <c r="D431" s="269"/>
      <c r="E431" s="269"/>
      <c r="F431" s="269"/>
      <c r="G431" s="269"/>
      <c r="H431" s="269"/>
      <c r="I431" s="269"/>
      <c r="J431" s="269"/>
      <c r="K431" s="269"/>
      <c r="L431" s="269"/>
      <c r="M431" s="269"/>
      <c r="N431" s="269"/>
      <c r="O431" s="269"/>
      <c r="P431" s="269"/>
      <c r="Q431" s="269"/>
      <c r="R431" s="269"/>
      <c r="S431" s="269"/>
      <c r="T431" s="269"/>
      <c r="U431" s="269"/>
      <c r="V431" s="269"/>
      <c r="W431" s="269"/>
      <c r="X431" s="269"/>
      <c r="Y431" s="269"/>
      <c r="Z431" s="269"/>
      <c r="AA431" s="269"/>
      <c r="AB431" s="269"/>
      <c r="AC431" s="269"/>
      <c r="AD431" s="269"/>
      <c r="AE431" s="269"/>
      <c r="AF431" s="269"/>
      <c r="AG431" s="269"/>
      <c r="AH431" s="269"/>
      <c r="AI431" s="269"/>
      <c r="AJ431" s="269"/>
      <c r="AK431" s="269"/>
      <c r="AL431" s="269"/>
      <c r="AM431" s="269"/>
      <c r="AN431" s="269"/>
      <c r="AO431" s="269"/>
      <c r="AP431" s="269"/>
      <c r="AQ431" s="269"/>
      <c r="AR431" s="269"/>
      <c r="AS431" s="269"/>
      <c r="AT431" s="269"/>
      <c r="AU431" s="269"/>
      <c r="AV431" s="269"/>
      <c r="AW431" s="269"/>
      <c r="AX431" s="269"/>
      <c r="AY431" s="269"/>
      <c r="AZ431" s="269"/>
      <c r="BA431" s="269"/>
      <c r="BB431" s="270"/>
      <c r="BC431" s="271"/>
      <c r="BD431" s="271"/>
      <c r="BE431" s="272"/>
      <c r="BF431" s="272"/>
      <c r="BG431" s="272"/>
      <c r="BH431" s="273"/>
      <c r="BI431" s="272"/>
      <c r="BJ431" s="274"/>
      <c r="BK431" s="272"/>
      <c r="BL431" s="272"/>
      <c r="BM431" s="301"/>
      <c r="BN431" s="272"/>
      <c r="CA431" s="272"/>
      <c r="CN431" s="272"/>
      <c r="DA431" s="272"/>
      <c r="DN431" s="272"/>
      <c r="DP431" s="277"/>
      <c r="DQ431" s="277"/>
      <c r="DR431" s="278"/>
      <c r="DS431" s="277"/>
      <c r="DT431" s="278"/>
      <c r="DU431" s="277"/>
      <c r="DV431" s="278"/>
    </row>
    <row r="432" spans="1:128" hidden="1" outlineLevel="1">
      <c r="A432" s="250" t="s">
        <v>122</v>
      </c>
      <c r="B432" s="251"/>
      <c r="C432" s="251"/>
      <c r="D432" s="251"/>
      <c r="E432" s="251"/>
      <c r="F432" s="251"/>
      <c r="G432" s="251"/>
      <c r="H432" s="251"/>
      <c r="I432" s="251"/>
      <c r="J432" s="251"/>
      <c r="K432" s="251"/>
      <c r="L432" s="251"/>
      <c r="M432" s="251"/>
      <c r="N432" s="251"/>
      <c r="O432" s="251"/>
      <c r="P432" s="251"/>
      <c r="Q432" s="251"/>
      <c r="R432" s="251"/>
      <c r="S432" s="251"/>
      <c r="T432" s="251"/>
      <c r="U432" s="251"/>
      <c r="V432" s="251"/>
      <c r="W432" s="251"/>
      <c r="X432" s="251"/>
      <c r="Y432" s="251"/>
      <c r="Z432" s="251"/>
      <c r="AA432" s="251"/>
      <c r="AB432" s="251"/>
      <c r="AC432" s="251"/>
      <c r="AD432" s="251"/>
      <c r="AE432" s="251"/>
      <c r="AF432" s="251"/>
      <c r="AG432" s="251"/>
      <c r="AH432" s="251"/>
      <c r="AI432" s="251"/>
      <c r="AJ432" s="251"/>
      <c r="AK432" s="251"/>
      <c r="AL432" s="251"/>
      <c r="AM432" s="251"/>
      <c r="AN432" s="251"/>
      <c r="AO432" s="251">
        <v>26</v>
      </c>
      <c r="AP432" s="251">
        <v>26</v>
      </c>
      <c r="AQ432" s="251">
        <v>26</v>
      </c>
      <c r="AR432" s="251">
        <v>26</v>
      </c>
      <c r="AS432" s="251">
        <v>20</v>
      </c>
      <c r="AT432" s="251">
        <v>26</v>
      </c>
      <c r="AU432" s="251">
        <v>26</v>
      </c>
      <c r="AV432" s="251"/>
      <c r="AW432" s="251"/>
      <c r="AX432" s="251"/>
      <c r="AY432" s="251"/>
      <c r="AZ432" s="251"/>
      <c r="BA432" s="251"/>
      <c r="BB432" s="252"/>
      <c r="BC432" s="253"/>
      <c r="BD432" s="254"/>
      <c r="BE432" s="261"/>
      <c r="BF432" s="261"/>
      <c r="BG432" s="261"/>
      <c r="BH432" s="262"/>
      <c r="BI432" s="263"/>
      <c r="BJ432" s="264"/>
      <c r="BK432" s="263"/>
      <c r="BL432" s="263"/>
      <c r="BM432" s="266"/>
      <c r="BN432" s="263"/>
      <c r="CA432" s="263"/>
      <c r="CN432" s="263"/>
      <c r="DA432" s="263"/>
      <c r="DN432" s="263"/>
      <c r="DP432" s="166"/>
      <c r="DQ432" s="166"/>
      <c r="DR432" s="28"/>
      <c r="DS432" s="166"/>
      <c r="DT432" s="28"/>
      <c r="DU432" s="166"/>
      <c r="DV432" s="28"/>
    </row>
    <row r="433" spans="1:128" hidden="1" outlineLevel="1">
      <c r="A433" s="250" t="s">
        <v>168</v>
      </c>
      <c r="B433" s="251"/>
      <c r="C433" s="251"/>
      <c r="D433" s="251"/>
      <c r="E433" s="251"/>
      <c r="F433" s="251"/>
      <c r="G433" s="251"/>
      <c r="H433" s="251"/>
      <c r="I433" s="251"/>
      <c r="J433" s="251"/>
      <c r="K433" s="251"/>
      <c r="L433" s="251"/>
      <c r="M433" s="251"/>
      <c r="N433" s="251"/>
      <c r="O433" s="251"/>
      <c r="P433" s="251"/>
      <c r="Q433" s="251"/>
      <c r="R433" s="251"/>
      <c r="S433" s="251"/>
      <c r="T433" s="251"/>
      <c r="U433" s="251"/>
      <c r="V433" s="251"/>
      <c r="W433" s="251"/>
      <c r="X433" s="251"/>
      <c r="Y433" s="251"/>
      <c r="Z433" s="251"/>
      <c r="AA433" s="251"/>
      <c r="AB433" s="251"/>
      <c r="AC433" s="251"/>
      <c r="AD433" s="251"/>
      <c r="AE433" s="251"/>
      <c r="AF433" s="251"/>
      <c r="AG433" s="251"/>
      <c r="AH433" s="251"/>
      <c r="AI433" s="251"/>
      <c r="AJ433" s="251"/>
      <c r="AK433" s="251"/>
      <c r="AL433" s="251"/>
      <c r="AM433" s="251"/>
      <c r="AN433" s="251"/>
      <c r="AO433" s="251"/>
      <c r="AP433" s="251"/>
      <c r="AQ433" s="251"/>
      <c r="AR433" s="251"/>
      <c r="AS433" s="251"/>
      <c r="AT433" s="251"/>
      <c r="AU433" s="251"/>
      <c r="AV433" s="251"/>
      <c r="AW433" s="251"/>
      <c r="AX433" s="251"/>
      <c r="AY433" s="251"/>
      <c r="AZ433" s="251"/>
      <c r="BA433" s="251"/>
      <c r="BB433" s="252"/>
      <c r="BC433" s="253"/>
      <c r="BD433" s="254"/>
      <c r="BE433" s="261"/>
      <c r="BF433" s="261"/>
      <c r="BG433" s="261"/>
      <c r="BH433" s="262"/>
      <c r="BI433" s="263"/>
      <c r="BJ433" s="264"/>
      <c r="BK433" s="263"/>
      <c r="BL433" s="263"/>
      <c r="BM433" s="266"/>
      <c r="BN433" s="263"/>
      <c r="CA433" s="263"/>
      <c r="CN433" s="263"/>
      <c r="DA433" s="263"/>
      <c r="DN433" s="263"/>
      <c r="DP433" s="166"/>
      <c r="DQ433" s="166"/>
      <c r="DR433" s="28"/>
      <c r="DS433" s="166"/>
      <c r="DT433" s="28"/>
      <c r="DU433" s="166"/>
      <c r="DV433" s="28"/>
    </row>
    <row r="434" spans="1:128" ht="13.5" collapsed="1">
      <c r="A434" s="279" t="s">
        <v>169</v>
      </c>
      <c r="B434" s="251">
        <f>+SUM(B425:B433)</f>
        <v>0</v>
      </c>
      <c r="C434" s="251">
        <f t="shared" ref="C434" si="667">+SUM(C425:C433)</f>
        <v>0</v>
      </c>
      <c r="D434" s="251">
        <f t="shared" ref="D434:M434" si="668">+SUM(D425:D433)</f>
        <v>0</v>
      </c>
      <c r="E434" s="251">
        <f t="shared" si="668"/>
        <v>0</v>
      </c>
      <c r="F434" s="251">
        <f t="shared" si="668"/>
        <v>0</v>
      </c>
      <c r="G434" s="251">
        <f t="shared" si="668"/>
        <v>0</v>
      </c>
      <c r="H434" s="251">
        <f t="shared" si="668"/>
        <v>0</v>
      </c>
      <c r="I434" s="251">
        <f t="shared" si="668"/>
        <v>0</v>
      </c>
      <c r="J434" s="251">
        <f t="shared" si="668"/>
        <v>0</v>
      </c>
      <c r="K434" s="251">
        <f t="shared" si="668"/>
        <v>0</v>
      </c>
      <c r="L434" s="251">
        <f t="shared" si="668"/>
        <v>0</v>
      </c>
      <c r="M434" s="251">
        <f t="shared" si="668"/>
        <v>0</v>
      </c>
      <c r="N434" s="251"/>
      <c r="O434" s="251">
        <f t="shared" ref="O434:Z434" si="669">+SUM(O425:O433)</f>
        <v>0</v>
      </c>
      <c r="P434" s="251">
        <f t="shared" si="669"/>
        <v>0</v>
      </c>
      <c r="Q434" s="251">
        <f t="shared" si="669"/>
        <v>0</v>
      </c>
      <c r="R434" s="251">
        <f t="shared" si="669"/>
        <v>0</v>
      </c>
      <c r="S434" s="251">
        <f t="shared" si="669"/>
        <v>0</v>
      </c>
      <c r="T434" s="251">
        <f t="shared" si="669"/>
        <v>0</v>
      </c>
      <c r="U434" s="251">
        <f t="shared" si="669"/>
        <v>0</v>
      </c>
      <c r="V434" s="251">
        <f t="shared" si="669"/>
        <v>0</v>
      </c>
      <c r="W434" s="251">
        <f t="shared" si="669"/>
        <v>0</v>
      </c>
      <c r="X434" s="251">
        <f t="shared" si="669"/>
        <v>0</v>
      </c>
      <c r="Y434" s="251">
        <f t="shared" si="669"/>
        <v>0</v>
      </c>
      <c r="Z434" s="251">
        <f t="shared" si="669"/>
        <v>0</v>
      </c>
      <c r="AA434" s="251"/>
      <c r="AB434" s="251">
        <f t="shared" ref="AB434:AM434" si="670">+SUM(AB425:AB433)</f>
        <v>0</v>
      </c>
      <c r="AC434" s="251">
        <f t="shared" si="670"/>
        <v>0</v>
      </c>
      <c r="AD434" s="251">
        <f t="shared" si="670"/>
        <v>0</v>
      </c>
      <c r="AE434" s="251">
        <f t="shared" si="670"/>
        <v>0</v>
      </c>
      <c r="AF434" s="251">
        <f t="shared" si="670"/>
        <v>0</v>
      </c>
      <c r="AG434" s="251">
        <f t="shared" si="670"/>
        <v>0</v>
      </c>
      <c r="AH434" s="251">
        <f t="shared" si="670"/>
        <v>0</v>
      </c>
      <c r="AI434" s="251">
        <f t="shared" si="670"/>
        <v>0</v>
      </c>
      <c r="AJ434" s="251">
        <f t="shared" si="670"/>
        <v>0</v>
      </c>
      <c r="AK434" s="251">
        <f t="shared" si="670"/>
        <v>0</v>
      </c>
      <c r="AL434" s="251">
        <f t="shared" si="670"/>
        <v>0</v>
      </c>
      <c r="AM434" s="251">
        <f t="shared" si="670"/>
        <v>0</v>
      </c>
      <c r="AN434" s="251"/>
      <c r="AO434" s="251">
        <f t="shared" ref="AO434:BM434" si="671">+SUM(AO425:AO433)</f>
        <v>26</v>
      </c>
      <c r="AP434" s="251">
        <f t="shared" si="671"/>
        <v>26</v>
      </c>
      <c r="AQ434" s="251">
        <f t="shared" si="671"/>
        <v>26</v>
      </c>
      <c r="AR434" s="251">
        <f t="shared" si="671"/>
        <v>26</v>
      </c>
      <c r="AS434" s="251">
        <f t="shared" si="671"/>
        <v>20</v>
      </c>
      <c r="AT434" s="251">
        <f t="shared" si="671"/>
        <v>26</v>
      </c>
      <c r="AU434" s="251">
        <f t="shared" si="671"/>
        <v>26</v>
      </c>
      <c r="AV434" s="251">
        <f t="shared" si="671"/>
        <v>0</v>
      </c>
      <c r="AW434" s="251">
        <f t="shared" si="671"/>
        <v>0</v>
      </c>
      <c r="AX434" s="251">
        <f t="shared" si="671"/>
        <v>0</v>
      </c>
      <c r="AY434" s="251">
        <f t="shared" si="671"/>
        <v>0</v>
      </c>
      <c r="AZ434" s="251">
        <f t="shared" si="671"/>
        <v>0</v>
      </c>
      <c r="BA434" s="251"/>
      <c r="BB434" s="252"/>
      <c r="BC434" s="253">
        <f t="shared" si="671"/>
        <v>0</v>
      </c>
      <c r="BD434" s="254">
        <f t="shared" si="671"/>
        <v>0</v>
      </c>
      <c r="BE434" s="261">
        <f t="shared" si="671"/>
        <v>0</v>
      </c>
      <c r="BF434" s="261">
        <f t="shared" si="671"/>
        <v>0</v>
      </c>
      <c r="BG434" s="261">
        <f t="shared" si="671"/>
        <v>0</v>
      </c>
      <c r="BH434" s="262">
        <f t="shared" si="671"/>
        <v>0</v>
      </c>
      <c r="BI434" s="263">
        <f t="shared" si="671"/>
        <v>0</v>
      </c>
      <c r="BJ434" s="264">
        <f t="shared" si="671"/>
        <v>0</v>
      </c>
      <c r="BK434" s="263">
        <f t="shared" si="671"/>
        <v>0</v>
      </c>
      <c r="BL434" s="263">
        <f t="shared" si="671"/>
        <v>0</v>
      </c>
      <c r="BM434" s="266">
        <f t="shared" si="671"/>
        <v>0</v>
      </c>
      <c r="BN434" s="263"/>
      <c r="CA434" s="263"/>
      <c r="CN434" s="263"/>
      <c r="DA434" s="263"/>
      <c r="DN434" s="263"/>
      <c r="DP434" s="166"/>
      <c r="DQ434" s="166"/>
      <c r="DR434" s="28"/>
      <c r="DS434" s="166"/>
      <c r="DT434" s="28"/>
      <c r="DU434" s="166"/>
      <c r="DV434" s="28"/>
    </row>
    <row r="435" spans="1:128">
      <c r="A435" s="239" t="s">
        <v>186</v>
      </c>
      <c r="B435" s="319">
        <v>0</v>
      </c>
      <c r="C435" s="319">
        <v>104</v>
      </c>
      <c r="D435" s="319">
        <v>0</v>
      </c>
      <c r="E435" s="319">
        <v>170</v>
      </c>
      <c r="F435" s="319">
        <v>90</v>
      </c>
      <c r="G435" s="319">
        <v>0</v>
      </c>
      <c r="H435" s="319">
        <v>34</v>
      </c>
      <c r="I435" s="319">
        <v>0</v>
      </c>
      <c r="J435" s="319">
        <v>0</v>
      </c>
      <c r="K435" s="319">
        <v>0</v>
      </c>
      <c r="L435" s="319">
        <v>0</v>
      </c>
      <c r="M435" s="319">
        <v>73</v>
      </c>
      <c r="N435" s="319"/>
      <c r="O435" s="227">
        <v>60</v>
      </c>
      <c r="P435" s="227">
        <v>132</v>
      </c>
      <c r="Q435" s="227">
        <v>112</v>
      </c>
      <c r="R435" s="227">
        <v>63</v>
      </c>
      <c r="S435" s="227">
        <v>0</v>
      </c>
      <c r="T435" s="227">
        <v>0</v>
      </c>
      <c r="U435" s="227">
        <v>0</v>
      </c>
      <c r="V435" s="227">
        <v>0</v>
      </c>
      <c r="W435" s="227">
        <v>0</v>
      </c>
      <c r="X435" s="227">
        <v>0</v>
      </c>
      <c r="Y435" s="227">
        <v>0</v>
      </c>
      <c r="Z435" s="227">
        <v>0</v>
      </c>
      <c r="AA435" s="230"/>
      <c r="AB435" s="230">
        <v>0</v>
      </c>
      <c r="AC435" s="230">
        <v>0</v>
      </c>
      <c r="AD435" s="230">
        <v>0</v>
      </c>
      <c r="AE435" s="230">
        <v>72</v>
      </c>
      <c r="AF435" s="230">
        <v>0</v>
      </c>
      <c r="AG435" s="230">
        <v>71</v>
      </c>
      <c r="AH435" s="230">
        <v>44</v>
      </c>
      <c r="AI435" s="230">
        <v>11</v>
      </c>
      <c r="AJ435" s="230">
        <v>14</v>
      </c>
      <c r="AK435" s="230">
        <v>11</v>
      </c>
      <c r="AL435" s="230">
        <v>14</v>
      </c>
      <c r="AM435" s="230">
        <v>10</v>
      </c>
      <c r="AN435" s="230"/>
      <c r="AO435" s="230">
        <v>0</v>
      </c>
      <c r="AP435" s="230">
        <v>0</v>
      </c>
      <c r="AQ435" s="230">
        <v>0</v>
      </c>
      <c r="AR435" s="230">
        <v>3</v>
      </c>
      <c r="AS435" s="230">
        <v>0</v>
      </c>
      <c r="AT435" s="230">
        <v>0</v>
      </c>
      <c r="AU435" s="230">
        <v>0</v>
      </c>
      <c r="AV435" s="230">
        <v>0</v>
      </c>
      <c r="AW435" s="230">
        <v>0</v>
      </c>
      <c r="AX435" s="230">
        <v>0</v>
      </c>
      <c r="AY435" s="230">
        <v>0</v>
      </c>
      <c r="AZ435" s="227">
        <v>0</v>
      </c>
      <c r="BA435" s="227"/>
      <c r="BB435" s="320"/>
      <c r="BC435" s="321">
        <f t="shared" ref="BC435:BM435" si="672">+BC445</f>
        <v>0</v>
      </c>
      <c r="BD435" s="322">
        <f t="shared" si="672"/>
        <v>0</v>
      </c>
      <c r="BE435" s="241">
        <f t="shared" si="672"/>
        <v>0</v>
      </c>
      <c r="BF435" s="241">
        <f t="shared" si="672"/>
        <v>0</v>
      </c>
      <c r="BG435" s="241">
        <f t="shared" si="672"/>
        <v>0</v>
      </c>
      <c r="BH435" s="323">
        <f t="shared" si="672"/>
        <v>0</v>
      </c>
      <c r="BI435" s="324">
        <f t="shared" si="672"/>
        <v>0</v>
      </c>
      <c r="BJ435" s="325">
        <f t="shared" si="672"/>
        <v>0</v>
      </c>
      <c r="BK435" s="324">
        <f t="shared" si="672"/>
        <v>0</v>
      </c>
      <c r="BL435" s="324">
        <f t="shared" si="672"/>
        <v>0</v>
      </c>
      <c r="BM435" s="326">
        <f t="shared" si="672"/>
        <v>0</v>
      </c>
      <c r="BN435" s="324"/>
      <c r="CA435" s="324"/>
      <c r="CN435" s="324"/>
      <c r="DA435" s="324"/>
      <c r="DN435" s="324"/>
      <c r="DP435" s="166">
        <f>SUM(B435:M435)</f>
        <v>471</v>
      </c>
      <c r="DQ435" s="166">
        <f>SUM(O435:Z435)</f>
        <v>367</v>
      </c>
      <c r="DR435" s="28">
        <f t="shared" si="559"/>
        <v>77.919320594479842</v>
      </c>
      <c r="DS435" s="166">
        <f>SUM(AB435:AM435)</f>
        <v>247</v>
      </c>
      <c r="DT435" s="28">
        <f t="shared" si="560"/>
        <v>67.302452316076284</v>
      </c>
      <c r="DU435" s="166">
        <f>SUM(AO435:AZ435)</f>
        <v>3</v>
      </c>
      <c r="DV435" s="28">
        <f t="shared" si="561"/>
        <v>1.214574898785425</v>
      </c>
      <c r="DW435" s="141">
        <f>SUM(BB435:BM435)</f>
        <v>0</v>
      </c>
      <c r="DX435" s="207">
        <f t="shared" ref="DX435" si="673">IFERROR(DW435/DU435*100,0)</f>
        <v>0</v>
      </c>
    </row>
    <row r="436" spans="1:128" hidden="1" outlineLevel="1">
      <c r="A436" s="250" t="s">
        <v>161</v>
      </c>
      <c r="B436" s="251"/>
      <c r="C436" s="251"/>
      <c r="D436" s="251"/>
      <c r="E436" s="251"/>
      <c r="F436" s="251"/>
      <c r="G436" s="251"/>
      <c r="H436" s="251"/>
      <c r="I436" s="251"/>
      <c r="J436" s="251"/>
      <c r="K436" s="251"/>
      <c r="L436" s="251"/>
      <c r="M436" s="251"/>
      <c r="N436" s="251"/>
      <c r="O436" s="251"/>
      <c r="P436" s="251"/>
      <c r="Q436" s="251"/>
      <c r="R436" s="251"/>
      <c r="S436" s="251"/>
      <c r="T436" s="251"/>
      <c r="U436" s="251"/>
      <c r="V436" s="251"/>
      <c r="W436" s="251"/>
      <c r="X436" s="251"/>
      <c r="Y436" s="251"/>
      <c r="Z436" s="251"/>
      <c r="AA436" s="251"/>
      <c r="AB436" s="251"/>
      <c r="AC436" s="251"/>
      <c r="AD436" s="251"/>
      <c r="AE436" s="251"/>
      <c r="AF436" s="251"/>
      <c r="AG436" s="251"/>
      <c r="AH436" s="251"/>
      <c r="AI436" s="251"/>
      <c r="AJ436" s="251"/>
      <c r="AK436" s="251"/>
      <c r="AL436" s="251"/>
      <c r="AM436" s="251"/>
      <c r="AN436" s="251"/>
      <c r="AO436" s="251"/>
      <c r="AP436" s="251"/>
      <c r="AQ436" s="251"/>
      <c r="AR436" s="251"/>
      <c r="AS436" s="251"/>
      <c r="AT436" s="251"/>
      <c r="AU436" s="251"/>
      <c r="AV436" s="251"/>
      <c r="AW436" s="251"/>
      <c r="AX436" s="251"/>
      <c r="AY436" s="251"/>
      <c r="AZ436" s="251"/>
      <c r="BA436" s="251"/>
      <c r="BB436" s="252"/>
      <c r="BC436" s="253"/>
      <c r="BD436" s="254"/>
      <c r="BE436" s="261"/>
      <c r="BF436" s="261"/>
      <c r="BG436" s="261"/>
      <c r="BH436" s="262"/>
      <c r="BI436" s="263"/>
      <c r="BJ436" s="264"/>
      <c r="BK436" s="263"/>
      <c r="BL436" s="263"/>
      <c r="BM436" s="266"/>
      <c r="BN436" s="263"/>
      <c r="CA436" s="263"/>
      <c r="CN436" s="263"/>
      <c r="DA436" s="263"/>
      <c r="DN436" s="263"/>
      <c r="DP436" s="166"/>
      <c r="DQ436" s="166"/>
      <c r="DR436" s="28"/>
      <c r="DS436" s="166"/>
      <c r="DT436" s="28"/>
      <c r="DU436" s="166"/>
      <c r="DV436" s="28"/>
    </row>
    <row r="437" spans="1:128" hidden="1" outlineLevel="1">
      <c r="A437" s="250" t="s">
        <v>162</v>
      </c>
      <c r="B437" s="251"/>
      <c r="C437" s="251"/>
      <c r="D437" s="251"/>
      <c r="E437" s="251"/>
      <c r="F437" s="251"/>
      <c r="G437" s="251"/>
      <c r="H437" s="251"/>
      <c r="I437" s="251"/>
      <c r="J437" s="251"/>
      <c r="K437" s="251"/>
      <c r="L437" s="251"/>
      <c r="M437" s="251"/>
      <c r="N437" s="251"/>
      <c r="O437" s="251"/>
      <c r="P437" s="251"/>
      <c r="Q437" s="251"/>
      <c r="R437" s="251"/>
      <c r="S437" s="251"/>
      <c r="T437" s="251"/>
      <c r="U437" s="251"/>
      <c r="V437" s="251"/>
      <c r="W437" s="251"/>
      <c r="X437" s="251"/>
      <c r="Y437" s="251"/>
      <c r="Z437" s="251"/>
      <c r="AA437" s="251"/>
      <c r="AB437" s="251"/>
      <c r="AC437" s="251"/>
      <c r="AD437" s="251"/>
      <c r="AE437" s="251"/>
      <c r="AF437" s="251"/>
      <c r="AG437" s="251"/>
      <c r="AH437" s="251"/>
      <c r="AI437" s="251"/>
      <c r="AJ437" s="251"/>
      <c r="AK437" s="251"/>
      <c r="AL437" s="251"/>
      <c r="AM437" s="251"/>
      <c r="AN437" s="251"/>
      <c r="AO437" s="251"/>
      <c r="AP437" s="251"/>
      <c r="AQ437" s="251"/>
      <c r="AR437" s="251"/>
      <c r="AS437" s="251"/>
      <c r="AT437" s="251"/>
      <c r="AU437" s="251"/>
      <c r="AV437" s="251"/>
      <c r="AW437" s="251"/>
      <c r="AX437" s="251"/>
      <c r="AY437" s="251"/>
      <c r="AZ437" s="251"/>
      <c r="BA437" s="251"/>
      <c r="BB437" s="252"/>
      <c r="BC437" s="253"/>
      <c r="BD437" s="254"/>
      <c r="BE437" s="261"/>
      <c r="BF437" s="261"/>
      <c r="BG437" s="261"/>
      <c r="BH437" s="262"/>
      <c r="BI437" s="263"/>
      <c r="BJ437" s="264"/>
      <c r="BK437" s="263"/>
      <c r="BL437" s="263"/>
      <c r="BM437" s="266"/>
      <c r="BN437" s="263"/>
      <c r="CA437" s="263"/>
      <c r="CN437" s="263"/>
      <c r="DA437" s="263"/>
      <c r="DN437" s="263"/>
      <c r="DP437" s="166"/>
      <c r="DQ437" s="166"/>
      <c r="DR437" s="28"/>
      <c r="DS437" s="166"/>
      <c r="DT437" s="28"/>
      <c r="DU437" s="166"/>
      <c r="DV437" s="28"/>
    </row>
    <row r="438" spans="1:128" hidden="1" outlineLevel="1">
      <c r="A438" s="250" t="s">
        <v>163</v>
      </c>
      <c r="B438" s="251"/>
      <c r="C438" s="251"/>
      <c r="D438" s="251"/>
      <c r="E438" s="251"/>
      <c r="F438" s="251"/>
      <c r="G438" s="251"/>
      <c r="H438" s="251"/>
      <c r="I438" s="251"/>
      <c r="J438" s="251"/>
      <c r="K438" s="251"/>
      <c r="L438" s="251"/>
      <c r="M438" s="251"/>
      <c r="N438" s="251"/>
      <c r="O438" s="251"/>
      <c r="P438" s="251"/>
      <c r="Q438" s="251"/>
      <c r="R438" s="251"/>
      <c r="S438" s="251"/>
      <c r="T438" s="251"/>
      <c r="U438" s="251"/>
      <c r="V438" s="251"/>
      <c r="W438" s="251"/>
      <c r="X438" s="251"/>
      <c r="Y438" s="251"/>
      <c r="Z438" s="251"/>
      <c r="AA438" s="251"/>
      <c r="AB438" s="251"/>
      <c r="AC438" s="251"/>
      <c r="AD438" s="251"/>
      <c r="AE438" s="251"/>
      <c r="AF438" s="251"/>
      <c r="AG438" s="251"/>
      <c r="AH438" s="251"/>
      <c r="AI438" s="251"/>
      <c r="AJ438" s="251"/>
      <c r="AK438" s="251"/>
      <c r="AL438" s="251"/>
      <c r="AM438" s="251"/>
      <c r="AN438" s="251"/>
      <c r="AO438" s="251"/>
      <c r="AP438" s="251"/>
      <c r="AQ438" s="251"/>
      <c r="AR438" s="251"/>
      <c r="AS438" s="251"/>
      <c r="AT438" s="251"/>
      <c r="AU438" s="251"/>
      <c r="AV438" s="251"/>
      <c r="AW438" s="251"/>
      <c r="AX438" s="251"/>
      <c r="AY438" s="251"/>
      <c r="AZ438" s="251"/>
      <c r="BA438" s="251"/>
      <c r="BB438" s="252"/>
      <c r="BC438" s="253"/>
      <c r="BD438" s="254"/>
      <c r="BE438" s="261"/>
      <c r="BF438" s="261"/>
      <c r="BG438" s="261"/>
      <c r="BH438" s="262"/>
      <c r="BI438" s="263"/>
      <c r="BJ438" s="264"/>
      <c r="BK438" s="263"/>
      <c r="BL438" s="263"/>
      <c r="BM438" s="266"/>
      <c r="BN438" s="263"/>
      <c r="CA438" s="263"/>
      <c r="CN438" s="263"/>
      <c r="DA438" s="263"/>
      <c r="DN438" s="263"/>
      <c r="DP438" s="166"/>
      <c r="DQ438" s="166"/>
      <c r="DR438" s="28"/>
      <c r="DS438" s="166"/>
      <c r="DT438" s="28"/>
      <c r="DU438" s="166"/>
      <c r="DV438" s="28"/>
    </row>
    <row r="439" spans="1:128" hidden="1" outlineLevel="1">
      <c r="A439" s="250" t="s">
        <v>164</v>
      </c>
      <c r="B439" s="251"/>
      <c r="C439" s="251"/>
      <c r="D439" s="251"/>
      <c r="E439" s="251"/>
      <c r="F439" s="251"/>
      <c r="G439" s="251"/>
      <c r="H439" s="251"/>
      <c r="I439" s="251"/>
      <c r="J439" s="251"/>
      <c r="K439" s="251"/>
      <c r="L439" s="251"/>
      <c r="M439" s="251"/>
      <c r="N439" s="251"/>
      <c r="O439" s="251"/>
      <c r="P439" s="251"/>
      <c r="Q439" s="251"/>
      <c r="R439" s="251"/>
      <c r="S439" s="251"/>
      <c r="T439" s="251"/>
      <c r="U439" s="251"/>
      <c r="V439" s="251"/>
      <c r="W439" s="251"/>
      <c r="X439" s="251"/>
      <c r="Y439" s="251"/>
      <c r="Z439" s="251"/>
      <c r="AA439" s="251"/>
      <c r="AB439" s="251"/>
      <c r="AC439" s="251"/>
      <c r="AD439" s="251"/>
      <c r="AE439" s="251"/>
      <c r="AF439" s="251"/>
      <c r="AG439" s="251"/>
      <c r="AH439" s="251"/>
      <c r="AI439" s="251"/>
      <c r="AJ439" s="251"/>
      <c r="AK439" s="251"/>
      <c r="AL439" s="251"/>
      <c r="AM439" s="251"/>
      <c r="AN439" s="251"/>
      <c r="AO439" s="251"/>
      <c r="AP439" s="251"/>
      <c r="AQ439" s="251"/>
      <c r="AR439" s="251"/>
      <c r="AS439" s="251"/>
      <c r="AT439" s="251"/>
      <c r="AU439" s="251"/>
      <c r="AV439" s="251"/>
      <c r="AW439" s="251"/>
      <c r="AX439" s="251"/>
      <c r="AY439" s="251"/>
      <c r="AZ439" s="251"/>
      <c r="BA439" s="251"/>
      <c r="BB439" s="252"/>
      <c r="BC439" s="253"/>
      <c r="BD439" s="254"/>
      <c r="BE439" s="261"/>
      <c r="BF439" s="261"/>
      <c r="BG439" s="261"/>
      <c r="BH439" s="262"/>
      <c r="BI439" s="263"/>
      <c r="BJ439" s="264"/>
      <c r="BK439" s="263"/>
      <c r="BL439" s="263"/>
      <c r="BM439" s="266"/>
      <c r="BN439" s="263"/>
      <c r="CA439" s="263"/>
      <c r="CN439" s="263"/>
      <c r="DA439" s="263"/>
      <c r="DN439" s="263"/>
      <c r="DP439" s="166"/>
      <c r="DQ439" s="166"/>
      <c r="DR439" s="28"/>
      <c r="DS439" s="166"/>
      <c r="DT439" s="28"/>
      <c r="DU439" s="166"/>
      <c r="DV439" s="28"/>
    </row>
    <row r="440" spans="1:128" hidden="1" outlineLevel="1">
      <c r="A440" s="250" t="s">
        <v>165</v>
      </c>
      <c r="B440" s="251"/>
      <c r="C440" s="251"/>
      <c r="D440" s="251"/>
      <c r="E440" s="251"/>
      <c r="F440" s="251"/>
      <c r="G440" s="251"/>
      <c r="H440" s="251"/>
      <c r="I440" s="251"/>
      <c r="J440" s="251"/>
      <c r="K440" s="251"/>
      <c r="L440" s="251"/>
      <c r="M440" s="251"/>
      <c r="N440" s="251"/>
      <c r="O440" s="251"/>
      <c r="P440" s="251"/>
      <c r="Q440" s="251"/>
      <c r="R440" s="251"/>
      <c r="S440" s="251"/>
      <c r="T440" s="251"/>
      <c r="U440" s="251"/>
      <c r="V440" s="251"/>
      <c r="W440" s="251"/>
      <c r="X440" s="251"/>
      <c r="Y440" s="251"/>
      <c r="Z440" s="251"/>
      <c r="AA440" s="251"/>
      <c r="AB440" s="251"/>
      <c r="AC440" s="251"/>
      <c r="AD440" s="251"/>
      <c r="AE440" s="251"/>
      <c r="AF440" s="251"/>
      <c r="AG440" s="251"/>
      <c r="AH440" s="251"/>
      <c r="AI440" s="251"/>
      <c r="AJ440" s="251"/>
      <c r="AK440" s="251"/>
      <c r="AL440" s="251"/>
      <c r="AM440" s="251"/>
      <c r="AN440" s="251"/>
      <c r="AO440" s="251"/>
      <c r="AP440" s="251"/>
      <c r="AQ440" s="251"/>
      <c r="AR440" s="251"/>
      <c r="AS440" s="251"/>
      <c r="AT440" s="251"/>
      <c r="AU440" s="251"/>
      <c r="AV440" s="251"/>
      <c r="AW440" s="251"/>
      <c r="AX440" s="251"/>
      <c r="AY440" s="251"/>
      <c r="AZ440" s="251"/>
      <c r="BA440" s="251"/>
      <c r="BB440" s="252"/>
      <c r="BC440" s="253"/>
      <c r="BD440" s="254"/>
      <c r="BE440" s="261"/>
      <c r="BF440" s="261"/>
      <c r="BG440" s="261"/>
      <c r="BH440" s="262"/>
      <c r="BI440" s="263"/>
      <c r="BJ440" s="264"/>
      <c r="BK440" s="263"/>
      <c r="BL440" s="263"/>
      <c r="BM440" s="266"/>
      <c r="BN440" s="263"/>
      <c r="CA440" s="263"/>
      <c r="CN440" s="263"/>
      <c r="DA440" s="263"/>
      <c r="DN440" s="263"/>
      <c r="DP440" s="166"/>
      <c r="DQ440" s="166"/>
      <c r="DR440" s="28"/>
      <c r="DS440" s="166"/>
      <c r="DT440" s="28"/>
      <c r="DU440" s="166"/>
      <c r="DV440" s="28"/>
    </row>
    <row r="441" spans="1:128" hidden="1" outlineLevel="1">
      <c r="A441" s="250" t="s">
        <v>123</v>
      </c>
      <c r="B441" s="251"/>
      <c r="C441" s="251"/>
      <c r="D441" s="251"/>
      <c r="E441" s="251"/>
      <c r="F441" s="251"/>
      <c r="G441" s="251"/>
      <c r="H441" s="251"/>
      <c r="I441" s="251"/>
      <c r="J441" s="251"/>
      <c r="K441" s="251"/>
      <c r="L441" s="251"/>
      <c r="M441" s="251"/>
      <c r="N441" s="251"/>
      <c r="O441" s="251"/>
      <c r="P441" s="251"/>
      <c r="Q441" s="251"/>
      <c r="R441" s="251"/>
      <c r="S441" s="251"/>
      <c r="T441" s="251"/>
      <c r="U441" s="251"/>
      <c r="V441" s="251"/>
      <c r="W441" s="251"/>
      <c r="X441" s="251"/>
      <c r="Y441" s="251"/>
      <c r="Z441" s="251"/>
      <c r="AA441" s="251"/>
      <c r="AB441" s="251"/>
      <c r="AC441" s="251"/>
      <c r="AD441" s="251"/>
      <c r="AE441" s="251"/>
      <c r="AF441" s="251"/>
      <c r="AG441" s="251"/>
      <c r="AH441" s="251"/>
      <c r="AI441" s="251"/>
      <c r="AJ441" s="251"/>
      <c r="AK441" s="251"/>
      <c r="AL441" s="251"/>
      <c r="AM441" s="251"/>
      <c r="AN441" s="251"/>
      <c r="AO441" s="251"/>
      <c r="AP441" s="251"/>
      <c r="AQ441" s="251"/>
      <c r="AR441" s="251"/>
      <c r="AS441" s="251"/>
      <c r="AT441" s="251"/>
      <c r="AU441" s="251"/>
      <c r="AV441" s="251"/>
      <c r="AW441" s="251"/>
      <c r="AX441" s="251"/>
      <c r="AY441" s="251"/>
      <c r="AZ441" s="251"/>
      <c r="BA441" s="251"/>
      <c r="BB441" s="252"/>
      <c r="BC441" s="253"/>
      <c r="BD441" s="254"/>
      <c r="BE441" s="261"/>
      <c r="BF441" s="261"/>
      <c r="BG441" s="261"/>
      <c r="BH441" s="262"/>
      <c r="BI441" s="263"/>
      <c r="BJ441" s="264"/>
      <c r="BK441" s="263"/>
      <c r="BL441" s="263"/>
      <c r="BM441" s="266"/>
      <c r="BN441" s="263"/>
      <c r="CA441" s="263"/>
      <c r="CN441" s="263"/>
      <c r="DA441" s="263"/>
      <c r="DN441" s="263"/>
      <c r="DP441" s="166"/>
      <c r="DQ441" s="166"/>
      <c r="DR441" s="28"/>
      <c r="DS441" s="166"/>
      <c r="DT441" s="28"/>
      <c r="DU441" s="166"/>
      <c r="DV441" s="28"/>
    </row>
    <row r="442" spans="1:128" s="275" customFormat="1" hidden="1" outlineLevel="1">
      <c r="A442" s="268" t="s">
        <v>167</v>
      </c>
      <c r="B442" s="269"/>
      <c r="C442" s="269"/>
      <c r="D442" s="269"/>
      <c r="E442" s="269"/>
      <c r="F442" s="269"/>
      <c r="G442" s="269"/>
      <c r="H442" s="269"/>
      <c r="I442" s="269"/>
      <c r="J442" s="269"/>
      <c r="K442" s="269"/>
      <c r="L442" s="269"/>
      <c r="M442" s="269"/>
      <c r="N442" s="269"/>
      <c r="O442" s="269"/>
      <c r="P442" s="269"/>
      <c r="Q442" s="269"/>
      <c r="R442" s="269"/>
      <c r="S442" s="269"/>
      <c r="T442" s="269"/>
      <c r="U442" s="269"/>
      <c r="V442" s="269"/>
      <c r="W442" s="269"/>
      <c r="X442" s="269"/>
      <c r="Y442" s="269"/>
      <c r="Z442" s="269"/>
      <c r="AA442" s="269"/>
      <c r="AB442" s="269"/>
      <c r="AC442" s="269"/>
      <c r="AD442" s="269"/>
      <c r="AE442" s="269"/>
      <c r="AF442" s="269"/>
      <c r="AG442" s="269"/>
      <c r="AH442" s="269"/>
      <c r="AI442" s="269"/>
      <c r="AJ442" s="269"/>
      <c r="AK442" s="269"/>
      <c r="AL442" s="269"/>
      <c r="AM442" s="269"/>
      <c r="AN442" s="269"/>
      <c r="AO442" s="269"/>
      <c r="AP442" s="269"/>
      <c r="AQ442" s="269"/>
      <c r="AR442" s="269"/>
      <c r="AS442" s="269"/>
      <c r="AT442" s="269"/>
      <c r="AU442" s="269"/>
      <c r="AV442" s="269"/>
      <c r="AW442" s="269"/>
      <c r="AX442" s="269"/>
      <c r="AY442" s="269"/>
      <c r="AZ442" s="269"/>
      <c r="BA442" s="269"/>
      <c r="BB442" s="270"/>
      <c r="BC442" s="271"/>
      <c r="BD442" s="271"/>
      <c r="BE442" s="272"/>
      <c r="BF442" s="272"/>
      <c r="BG442" s="272"/>
      <c r="BH442" s="273"/>
      <c r="BI442" s="272"/>
      <c r="BJ442" s="274"/>
      <c r="BK442" s="272"/>
      <c r="BL442" s="272"/>
      <c r="BM442" s="301"/>
      <c r="BN442" s="272"/>
      <c r="CA442" s="272"/>
      <c r="CN442" s="272"/>
      <c r="DA442" s="272"/>
      <c r="DN442" s="272"/>
      <c r="DP442" s="277"/>
      <c r="DQ442" s="277"/>
      <c r="DR442" s="278"/>
      <c r="DS442" s="277"/>
      <c r="DT442" s="278"/>
      <c r="DU442" s="277"/>
      <c r="DV442" s="278"/>
    </row>
    <row r="443" spans="1:128" hidden="1" outlineLevel="1">
      <c r="A443" s="250" t="s">
        <v>122</v>
      </c>
      <c r="B443" s="251"/>
      <c r="C443" s="251"/>
      <c r="D443" s="251"/>
      <c r="E443" s="251"/>
      <c r="F443" s="251"/>
      <c r="G443" s="251"/>
      <c r="H443" s="251"/>
      <c r="I443" s="251"/>
      <c r="J443" s="251"/>
      <c r="K443" s="251"/>
      <c r="L443" s="251"/>
      <c r="M443" s="251"/>
      <c r="N443" s="251"/>
      <c r="O443" s="251"/>
      <c r="P443" s="251"/>
      <c r="Q443" s="251"/>
      <c r="R443" s="251"/>
      <c r="S443" s="251"/>
      <c r="T443" s="251"/>
      <c r="U443" s="251"/>
      <c r="V443" s="251"/>
      <c r="W443" s="251"/>
      <c r="X443" s="251"/>
      <c r="Y443" s="251"/>
      <c r="Z443" s="251"/>
      <c r="AA443" s="251"/>
      <c r="AB443" s="251"/>
      <c r="AC443" s="251"/>
      <c r="AD443" s="251"/>
      <c r="AE443" s="251"/>
      <c r="AF443" s="251"/>
      <c r="AG443" s="251"/>
      <c r="AH443" s="251"/>
      <c r="AI443" s="251"/>
      <c r="AJ443" s="251"/>
      <c r="AK443" s="251"/>
      <c r="AL443" s="251"/>
      <c r="AM443" s="251"/>
      <c r="AN443" s="251"/>
      <c r="AO443" s="251"/>
      <c r="AP443" s="251"/>
      <c r="AQ443" s="251"/>
      <c r="AR443" s="251"/>
      <c r="AS443" s="251"/>
      <c r="AT443" s="251"/>
      <c r="AU443" s="251"/>
      <c r="AV443" s="251"/>
      <c r="AW443" s="251"/>
      <c r="AX443" s="251"/>
      <c r="AY443" s="251"/>
      <c r="AZ443" s="251"/>
      <c r="BA443" s="251"/>
      <c r="BB443" s="252"/>
      <c r="BC443" s="253"/>
      <c r="BD443" s="254"/>
      <c r="BE443" s="261"/>
      <c r="BF443" s="261"/>
      <c r="BG443" s="261"/>
      <c r="BH443" s="262"/>
      <c r="BI443" s="263"/>
      <c r="BJ443" s="264"/>
      <c r="BK443" s="263"/>
      <c r="BL443" s="263"/>
      <c r="BM443" s="266"/>
      <c r="BN443" s="263"/>
      <c r="CA443" s="263"/>
      <c r="CN443" s="263"/>
      <c r="DA443" s="263"/>
      <c r="DN443" s="263"/>
      <c r="DP443" s="166"/>
      <c r="DQ443" s="166"/>
      <c r="DR443" s="28"/>
      <c r="DS443" s="166"/>
      <c r="DT443" s="28"/>
      <c r="DU443" s="166"/>
      <c r="DV443" s="28"/>
    </row>
    <row r="444" spans="1:128" hidden="1" outlineLevel="1">
      <c r="A444" s="250" t="s">
        <v>168</v>
      </c>
      <c r="B444" s="251"/>
      <c r="C444" s="251"/>
      <c r="D444" s="251"/>
      <c r="E444" s="251"/>
      <c r="F444" s="251"/>
      <c r="G444" s="251"/>
      <c r="H444" s="251"/>
      <c r="I444" s="251"/>
      <c r="J444" s="251"/>
      <c r="K444" s="251"/>
      <c r="L444" s="251"/>
      <c r="M444" s="251"/>
      <c r="N444" s="251"/>
      <c r="O444" s="251"/>
      <c r="P444" s="251"/>
      <c r="Q444" s="251"/>
      <c r="R444" s="251"/>
      <c r="S444" s="251"/>
      <c r="T444" s="251"/>
      <c r="U444" s="251"/>
      <c r="V444" s="251"/>
      <c r="W444" s="251"/>
      <c r="X444" s="251"/>
      <c r="Y444" s="251"/>
      <c r="Z444" s="251"/>
      <c r="AA444" s="251"/>
      <c r="AB444" s="251"/>
      <c r="AC444" s="251"/>
      <c r="AD444" s="251"/>
      <c r="AE444" s="251"/>
      <c r="AF444" s="251"/>
      <c r="AG444" s="251"/>
      <c r="AH444" s="251"/>
      <c r="AI444" s="251"/>
      <c r="AJ444" s="251"/>
      <c r="AK444" s="251"/>
      <c r="AL444" s="251"/>
      <c r="AM444" s="251"/>
      <c r="AN444" s="251"/>
      <c r="AO444" s="251"/>
      <c r="AP444" s="251"/>
      <c r="AQ444" s="251"/>
      <c r="AR444" s="251">
        <v>3</v>
      </c>
      <c r="AS444" s="251"/>
      <c r="AT444" s="251"/>
      <c r="AU444" s="251"/>
      <c r="AV444" s="251"/>
      <c r="AW444" s="251"/>
      <c r="AX444" s="251"/>
      <c r="AY444" s="251"/>
      <c r="AZ444" s="251"/>
      <c r="BA444" s="251"/>
      <c r="BB444" s="252"/>
      <c r="BC444" s="253"/>
      <c r="BD444" s="254"/>
      <c r="BE444" s="261"/>
      <c r="BF444" s="261"/>
      <c r="BG444" s="261"/>
      <c r="BH444" s="262"/>
      <c r="BI444" s="263"/>
      <c r="BJ444" s="264"/>
      <c r="BK444" s="263"/>
      <c r="BL444" s="263"/>
      <c r="BM444" s="266"/>
      <c r="BN444" s="263"/>
      <c r="CA444" s="263"/>
      <c r="CN444" s="263"/>
      <c r="DA444" s="263"/>
      <c r="DN444" s="263"/>
      <c r="DP444" s="166"/>
      <c r="DQ444" s="166"/>
      <c r="DR444" s="28"/>
      <c r="DS444" s="166"/>
      <c r="DT444" s="28"/>
      <c r="DU444" s="166"/>
      <c r="DV444" s="28"/>
    </row>
    <row r="445" spans="1:128" ht="13.5" collapsed="1">
      <c r="A445" s="279" t="s">
        <v>169</v>
      </c>
      <c r="B445" s="251">
        <f>+SUM(B436:B444)</f>
        <v>0</v>
      </c>
      <c r="C445" s="251">
        <f t="shared" ref="C445" si="674">+SUM(C436:C444)</f>
        <v>0</v>
      </c>
      <c r="D445" s="251">
        <f t="shared" ref="D445:M445" si="675">+SUM(D436:D444)</f>
        <v>0</v>
      </c>
      <c r="E445" s="251">
        <f t="shared" si="675"/>
        <v>0</v>
      </c>
      <c r="F445" s="251">
        <f t="shared" si="675"/>
        <v>0</v>
      </c>
      <c r="G445" s="251">
        <f t="shared" si="675"/>
        <v>0</v>
      </c>
      <c r="H445" s="251">
        <f t="shared" si="675"/>
        <v>0</v>
      </c>
      <c r="I445" s="251">
        <f t="shared" si="675"/>
        <v>0</v>
      </c>
      <c r="J445" s="251">
        <f t="shared" si="675"/>
        <v>0</v>
      </c>
      <c r="K445" s="251">
        <f t="shared" si="675"/>
        <v>0</v>
      </c>
      <c r="L445" s="251">
        <f t="shared" si="675"/>
        <v>0</v>
      </c>
      <c r="M445" s="251">
        <f t="shared" si="675"/>
        <v>0</v>
      </c>
      <c r="N445" s="251"/>
      <c r="O445" s="251">
        <f t="shared" ref="O445:Z445" si="676">+SUM(O436:O444)</f>
        <v>0</v>
      </c>
      <c r="P445" s="251">
        <f t="shared" si="676"/>
        <v>0</v>
      </c>
      <c r="Q445" s="251">
        <f t="shared" si="676"/>
        <v>0</v>
      </c>
      <c r="R445" s="251">
        <f t="shared" si="676"/>
        <v>0</v>
      </c>
      <c r="S445" s="251">
        <f t="shared" si="676"/>
        <v>0</v>
      </c>
      <c r="T445" s="251">
        <f t="shared" si="676"/>
        <v>0</v>
      </c>
      <c r="U445" s="251">
        <f t="shared" si="676"/>
        <v>0</v>
      </c>
      <c r="V445" s="251">
        <f t="shared" si="676"/>
        <v>0</v>
      </c>
      <c r="W445" s="251">
        <f t="shared" si="676"/>
        <v>0</v>
      </c>
      <c r="X445" s="251">
        <f t="shared" si="676"/>
        <v>0</v>
      </c>
      <c r="Y445" s="251">
        <f t="shared" si="676"/>
        <v>0</v>
      </c>
      <c r="Z445" s="251">
        <f t="shared" si="676"/>
        <v>0</v>
      </c>
      <c r="AA445" s="251"/>
      <c r="AB445" s="251">
        <f t="shared" ref="AB445:AM445" si="677">+SUM(AB436:AB444)</f>
        <v>0</v>
      </c>
      <c r="AC445" s="251">
        <f t="shared" si="677"/>
        <v>0</v>
      </c>
      <c r="AD445" s="251">
        <f t="shared" si="677"/>
        <v>0</v>
      </c>
      <c r="AE445" s="251">
        <f t="shared" si="677"/>
        <v>0</v>
      </c>
      <c r="AF445" s="251">
        <f t="shared" si="677"/>
        <v>0</v>
      </c>
      <c r="AG445" s="251">
        <f t="shared" si="677"/>
        <v>0</v>
      </c>
      <c r="AH445" s="251">
        <f t="shared" si="677"/>
        <v>0</v>
      </c>
      <c r="AI445" s="251">
        <f t="shared" si="677"/>
        <v>0</v>
      </c>
      <c r="AJ445" s="251">
        <f t="shared" si="677"/>
        <v>0</v>
      </c>
      <c r="AK445" s="251">
        <f t="shared" si="677"/>
        <v>0</v>
      </c>
      <c r="AL445" s="251">
        <f t="shared" si="677"/>
        <v>0</v>
      </c>
      <c r="AM445" s="251">
        <f t="shared" si="677"/>
        <v>0</v>
      </c>
      <c r="AN445" s="251"/>
      <c r="AO445" s="251">
        <f t="shared" ref="AO445:BM445" si="678">+SUM(AO436:AO444)</f>
        <v>0</v>
      </c>
      <c r="AP445" s="251">
        <f t="shared" si="678"/>
        <v>0</v>
      </c>
      <c r="AQ445" s="251">
        <f t="shared" si="678"/>
        <v>0</v>
      </c>
      <c r="AR445" s="251">
        <f t="shared" si="678"/>
        <v>3</v>
      </c>
      <c r="AS445" s="251">
        <f t="shared" si="678"/>
        <v>0</v>
      </c>
      <c r="AT445" s="251">
        <f t="shared" si="678"/>
        <v>0</v>
      </c>
      <c r="AU445" s="251">
        <f t="shared" si="678"/>
        <v>0</v>
      </c>
      <c r="AV445" s="251">
        <f t="shared" si="678"/>
        <v>0</v>
      </c>
      <c r="AW445" s="251">
        <f t="shared" si="678"/>
        <v>0</v>
      </c>
      <c r="AX445" s="251">
        <f t="shared" si="678"/>
        <v>0</v>
      </c>
      <c r="AY445" s="251">
        <f t="shared" si="678"/>
        <v>0</v>
      </c>
      <c r="AZ445" s="251">
        <f t="shared" si="678"/>
        <v>0</v>
      </c>
      <c r="BA445" s="251"/>
      <c r="BB445" s="252"/>
      <c r="BC445" s="253">
        <f t="shared" si="678"/>
        <v>0</v>
      </c>
      <c r="BD445" s="254">
        <f t="shared" si="678"/>
        <v>0</v>
      </c>
      <c r="BE445" s="261">
        <f t="shared" si="678"/>
        <v>0</v>
      </c>
      <c r="BF445" s="261">
        <f t="shared" si="678"/>
        <v>0</v>
      </c>
      <c r="BG445" s="261">
        <f t="shared" si="678"/>
        <v>0</v>
      </c>
      <c r="BH445" s="262">
        <f t="shared" si="678"/>
        <v>0</v>
      </c>
      <c r="BI445" s="263">
        <f t="shared" si="678"/>
        <v>0</v>
      </c>
      <c r="BJ445" s="264">
        <f t="shared" si="678"/>
        <v>0</v>
      </c>
      <c r="BK445" s="263">
        <f t="shared" si="678"/>
        <v>0</v>
      </c>
      <c r="BL445" s="263">
        <f t="shared" si="678"/>
        <v>0</v>
      </c>
      <c r="BM445" s="266">
        <f t="shared" si="678"/>
        <v>0</v>
      </c>
      <c r="BN445" s="263"/>
      <c r="CA445" s="263"/>
      <c r="CN445" s="263"/>
      <c r="DA445" s="263"/>
      <c r="DN445" s="263"/>
      <c r="DP445" s="166"/>
      <c r="DQ445" s="166"/>
      <c r="DR445" s="28"/>
      <c r="DS445" s="166"/>
      <c r="DT445" s="28"/>
      <c r="DU445" s="166"/>
      <c r="DV445" s="28"/>
    </row>
    <row r="446" spans="1:128">
      <c r="A446" s="239" t="s">
        <v>187</v>
      </c>
      <c r="B446" s="319">
        <v>66</v>
      </c>
      <c r="C446" s="319">
        <v>62</v>
      </c>
      <c r="D446" s="319">
        <v>10</v>
      </c>
      <c r="E446" s="319">
        <v>159</v>
      </c>
      <c r="F446" s="319">
        <v>164</v>
      </c>
      <c r="G446" s="319">
        <v>372</v>
      </c>
      <c r="H446" s="319">
        <v>224</v>
      </c>
      <c r="I446" s="319">
        <v>12</v>
      </c>
      <c r="J446" s="319">
        <v>76</v>
      </c>
      <c r="K446" s="319">
        <v>25</v>
      </c>
      <c r="L446" s="319">
        <v>29</v>
      </c>
      <c r="M446" s="319">
        <v>96</v>
      </c>
      <c r="N446" s="319"/>
      <c r="O446" s="227">
        <v>22</v>
      </c>
      <c r="P446" s="227">
        <v>229</v>
      </c>
      <c r="Q446" s="227">
        <v>105</v>
      </c>
      <c r="R446" s="227">
        <v>10</v>
      </c>
      <c r="S446" s="227">
        <v>13</v>
      </c>
      <c r="T446" s="227">
        <v>5</v>
      </c>
      <c r="U446" s="227">
        <v>0</v>
      </c>
      <c r="V446" s="227">
        <v>0</v>
      </c>
      <c r="W446" s="227">
        <v>0</v>
      </c>
      <c r="X446" s="227">
        <v>55</v>
      </c>
      <c r="Y446" s="227">
        <v>104</v>
      </c>
      <c r="Z446" s="227">
        <v>5</v>
      </c>
      <c r="AA446" s="230"/>
      <c r="AB446" s="230">
        <v>40</v>
      </c>
      <c r="AC446" s="230">
        <v>72</v>
      </c>
      <c r="AD446" s="230">
        <v>10</v>
      </c>
      <c r="AE446" s="230">
        <v>13</v>
      </c>
      <c r="AF446" s="230">
        <v>574</v>
      </c>
      <c r="AG446" s="230">
        <v>82</v>
      </c>
      <c r="AH446" s="230">
        <v>0</v>
      </c>
      <c r="AI446" s="230">
        <v>167</v>
      </c>
      <c r="AJ446" s="230">
        <v>90</v>
      </c>
      <c r="AK446" s="230">
        <v>61</v>
      </c>
      <c r="AL446" s="230">
        <v>165</v>
      </c>
      <c r="AM446" s="230">
        <v>110</v>
      </c>
      <c r="AN446" s="230"/>
      <c r="AO446" s="230">
        <v>282</v>
      </c>
      <c r="AP446" s="230">
        <v>44</v>
      </c>
      <c r="AQ446" s="230">
        <v>152</v>
      </c>
      <c r="AR446" s="230">
        <v>21</v>
      </c>
      <c r="AS446" s="230">
        <v>34</v>
      </c>
      <c r="AT446" s="230">
        <v>80</v>
      </c>
      <c r="AU446" s="230">
        <v>66</v>
      </c>
      <c r="AV446" s="230">
        <v>85</v>
      </c>
      <c r="AW446" s="230">
        <v>194</v>
      </c>
      <c r="AX446" s="241">
        <f>AX456</f>
        <v>54</v>
      </c>
      <c r="AY446" s="241">
        <v>40</v>
      </c>
      <c r="AZ446" s="241">
        <v>1</v>
      </c>
      <c r="BA446" s="241"/>
      <c r="BB446" s="327"/>
      <c r="BC446" s="243">
        <v>95</v>
      </c>
      <c r="BD446" s="328">
        <f>SUM(BD447:BD455)</f>
        <v>99</v>
      </c>
      <c r="BE446" s="329">
        <f t="shared" ref="BE446:BL446" si="679">+BE456</f>
        <v>280</v>
      </c>
      <c r="BF446" s="329">
        <f t="shared" si="679"/>
        <v>200</v>
      </c>
      <c r="BG446" s="245">
        <f>+SUM(BG447:BG454)</f>
        <v>150</v>
      </c>
      <c r="BH446" s="330">
        <v>375</v>
      </c>
      <c r="BI446" s="331">
        <v>375</v>
      </c>
      <c r="BJ446" s="332">
        <v>475</v>
      </c>
      <c r="BK446" s="331">
        <v>270</v>
      </c>
      <c r="BL446" s="331">
        <f t="shared" si="679"/>
        <v>274</v>
      </c>
      <c r="BM446" s="333">
        <f>SUM(BM447:BM455)</f>
        <v>250</v>
      </c>
      <c r="BN446" s="331"/>
      <c r="CA446" s="331"/>
      <c r="CN446" s="331"/>
      <c r="DA446" s="331"/>
      <c r="DN446" s="331"/>
      <c r="DP446" s="166">
        <f>SUM(B446:M446)</f>
        <v>1295</v>
      </c>
      <c r="DQ446" s="166">
        <f>SUM(O446:Z446)</f>
        <v>548</v>
      </c>
      <c r="DR446" s="28">
        <f>IFERROR(DQ446/DP446*100,0)</f>
        <v>42.316602316602314</v>
      </c>
      <c r="DS446" s="166">
        <f>SUM(AB446:AM446)</f>
        <v>1384</v>
      </c>
      <c r="DT446" s="28">
        <f>IFERROR(DS446/DQ446*100,0)</f>
        <v>252.55474452554742</v>
      </c>
      <c r="DU446" s="166">
        <f>SUM(AO446:AZ446)</f>
        <v>1053</v>
      </c>
      <c r="DV446" s="28">
        <f>IFERROR(DU446/DS446*100,0)</f>
        <v>76.083815028901739</v>
      </c>
      <c r="DW446" s="141">
        <f>SUM(BB446:BM446)</f>
        <v>2843</v>
      </c>
      <c r="DX446" s="207">
        <f t="shared" ref="DX446" si="680">IFERROR(DW446/DU446*100,0)</f>
        <v>269.99050332383666</v>
      </c>
    </row>
    <row r="447" spans="1:128" hidden="1" outlineLevel="1">
      <c r="A447" s="250" t="s">
        <v>161</v>
      </c>
      <c r="B447" s="251"/>
      <c r="C447" s="251"/>
      <c r="D447" s="251"/>
      <c r="E447" s="251"/>
      <c r="F447" s="251"/>
      <c r="G447" s="251"/>
      <c r="H447" s="251"/>
      <c r="I447" s="251"/>
      <c r="J447" s="251"/>
      <c r="K447" s="251"/>
      <c r="L447" s="251"/>
      <c r="M447" s="251"/>
      <c r="N447" s="251"/>
      <c r="O447" s="251"/>
      <c r="P447" s="251"/>
      <c r="Q447" s="251"/>
      <c r="R447" s="251"/>
      <c r="S447" s="251"/>
      <c r="T447" s="251"/>
      <c r="U447" s="251"/>
      <c r="V447" s="251"/>
      <c r="W447" s="251"/>
      <c r="X447" s="251"/>
      <c r="Y447" s="251"/>
      <c r="Z447" s="251"/>
      <c r="AA447" s="251"/>
      <c r="AB447" s="251"/>
      <c r="AC447" s="251"/>
      <c r="AD447" s="251"/>
      <c r="AE447" s="251"/>
      <c r="AF447" s="251"/>
      <c r="AG447" s="251"/>
      <c r="AH447" s="251"/>
      <c r="AI447" s="251"/>
      <c r="AJ447" s="251"/>
      <c r="AK447" s="251"/>
      <c r="AL447" s="251"/>
      <c r="AM447" s="251"/>
      <c r="AN447" s="251"/>
      <c r="AO447" s="251"/>
      <c r="AP447" s="251"/>
      <c r="AQ447" s="251"/>
      <c r="AR447" s="251"/>
      <c r="AS447" s="251"/>
      <c r="AT447" s="251"/>
      <c r="AU447" s="251"/>
      <c r="AV447" s="251"/>
      <c r="AW447" s="251"/>
      <c r="AX447" s="251"/>
      <c r="AY447" s="251">
        <v>0</v>
      </c>
      <c r="AZ447" s="251"/>
      <c r="BA447" s="251"/>
      <c r="BB447" s="252"/>
      <c r="BC447" s="253"/>
      <c r="BD447" s="254"/>
      <c r="BE447" s="261"/>
      <c r="BF447" s="261"/>
      <c r="BG447" s="261"/>
      <c r="BH447" s="262"/>
      <c r="BI447" s="263"/>
      <c r="BJ447" s="264"/>
      <c r="BK447" s="263"/>
      <c r="BL447" s="263"/>
      <c r="BM447" s="266"/>
      <c r="BN447" s="263"/>
      <c r="CA447" s="263"/>
      <c r="CN447" s="263"/>
      <c r="DA447" s="263"/>
      <c r="DN447" s="263"/>
      <c r="DP447" s="166"/>
      <c r="DQ447" s="166"/>
      <c r="DR447" s="28"/>
      <c r="DS447" s="166"/>
      <c r="DT447" s="28"/>
      <c r="DU447" s="166"/>
      <c r="DV447" s="28"/>
    </row>
    <row r="448" spans="1:128" hidden="1" outlineLevel="1">
      <c r="A448" s="250" t="s">
        <v>162</v>
      </c>
      <c r="B448" s="251"/>
      <c r="C448" s="251"/>
      <c r="D448" s="251"/>
      <c r="E448" s="251"/>
      <c r="F448" s="251"/>
      <c r="G448" s="251"/>
      <c r="H448" s="251"/>
      <c r="I448" s="251"/>
      <c r="J448" s="251"/>
      <c r="K448" s="251"/>
      <c r="L448" s="251"/>
      <c r="M448" s="251"/>
      <c r="N448" s="251"/>
      <c r="O448" s="251"/>
      <c r="P448" s="251"/>
      <c r="Q448" s="251"/>
      <c r="R448" s="251"/>
      <c r="S448" s="251"/>
      <c r="T448" s="251"/>
      <c r="U448" s="251"/>
      <c r="V448" s="251"/>
      <c r="W448" s="251"/>
      <c r="X448" s="251"/>
      <c r="Y448" s="251"/>
      <c r="Z448" s="251"/>
      <c r="AA448" s="251"/>
      <c r="AB448" s="251"/>
      <c r="AC448" s="251"/>
      <c r="AD448" s="251"/>
      <c r="AE448" s="251"/>
      <c r="AF448" s="251"/>
      <c r="AG448" s="251"/>
      <c r="AH448" s="251"/>
      <c r="AI448" s="251"/>
      <c r="AJ448" s="251"/>
      <c r="AK448" s="251"/>
      <c r="AL448" s="251"/>
      <c r="AM448" s="251"/>
      <c r="AN448" s="251"/>
      <c r="AO448" s="251"/>
      <c r="AP448" s="251"/>
      <c r="AQ448" s="251"/>
      <c r="AR448" s="251"/>
      <c r="AS448" s="251"/>
      <c r="AT448" s="251"/>
      <c r="AU448" s="251"/>
      <c r="AV448" s="251"/>
      <c r="AW448" s="251"/>
      <c r="AX448" s="251"/>
      <c r="AY448" s="251">
        <v>0</v>
      </c>
      <c r="AZ448" s="251"/>
      <c r="BA448" s="251"/>
      <c r="BB448" s="252"/>
      <c r="BC448" s="253"/>
      <c r="BD448" s="254"/>
      <c r="BE448" s="261"/>
      <c r="BF448" s="261"/>
      <c r="BG448" s="261"/>
      <c r="BH448" s="262"/>
      <c r="BI448" s="263"/>
      <c r="BJ448" s="264"/>
      <c r="BK448" s="263"/>
      <c r="BL448" s="263"/>
      <c r="BM448" s="266"/>
      <c r="BN448" s="263"/>
      <c r="CA448" s="263"/>
      <c r="CN448" s="263"/>
      <c r="DA448" s="263"/>
      <c r="DN448" s="263"/>
      <c r="DP448" s="166"/>
      <c r="DQ448" s="166"/>
      <c r="DR448" s="28"/>
      <c r="DS448" s="166"/>
      <c r="DT448" s="28"/>
      <c r="DU448" s="166"/>
      <c r="DV448" s="28"/>
    </row>
    <row r="449" spans="1:128" hidden="1" outlineLevel="1">
      <c r="A449" s="250" t="s">
        <v>163</v>
      </c>
      <c r="B449" s="251"/>
      <c r="C449" s="251"/>
      <c r="D449" s="251"/>
      <c r="E449" s="251"/>
      <c r="F449" s="251"/>
      <c r="G449" s="251"/>
      <c r="H449" s="251"/>
      <c r="I449" s="251"/>
      <c r="J449" s="251"/>
      <c r="K449" s="251"/>
      <c r="L449" s="251"/>
      <c r="M449" s="251"/>
      <c r="N449" s="251"/>
      <c r="O449" s="251"/>
      <c r="P449" s="251"/>
      <c r="Q449" s="251"/>
      <c r="R449" s="251"/>
      <c r="S449" s="251"/>
      <c r="T449" s="251"/>
      <c r="U449" s="251"/>
      <c r="V449" s="251"/>
      <c r="W449" s="251"/>
      <c r="X449" s="251"/>
      <c r="Y449" s="251"/>
      <c r="Z449" s="251"/>
      <c r="AA449" s="251"/>
      <c r="AB449" s="251"/>
      <c r="AC449" s="251"/>
      <c r="AD449" s="251"/>
      <c r="AE449" s="251"/>
      <c r="AF449" s="251"/>
      <c r="AG449" s="251"/>
      <c r="AH449" s="251"/>
      <c r="AI449" s="251"/>
      <c r="AJ449" s="251"/>
      <c r="AK449" s="251"/>
      <c r="AL449" s="251"/>
      <c r="AM449" s="251"/>
      <c r="AN449" s="251"/>
      <c r="AO449" s="251"/>
      <c r="AP449" s="251"/>
      <c r="AQ449" s="251">
        <v>132</v>
      </c>
      <c r="AR449" s="251"/>
      <c r="AS449" s="251"/>
      <c r="AT449" s="251"/>
      <c r="AU449" s="251"/>
      <c r="AV449" s="251">
        <f>37+79-13</f>
        <v>103</v>
      </c>
      <c r="AW449" s="251">
        <v>138</v>
      </c>
      <c r="AX449" s="251"/>
      <c r="AY449" s="251">
        <v>16</v>
      </c>
      <c r="AZ449" s="251"/>
      <c r="BA449" s="251"/>
      <c r="BB449" s="252"/>
      <c r="BC449" s="253"/>
      <c r="BD449" s="254"/>
      <c r="BE449" s="261"/>
      <c r="BF449" s="261"/>
      <c r="BG449" s="261"/>
      <c r="BH449" s="262"/>
      <c r="BI449" s="263"/>
      <c r="BJ449" s="264"/>
      <c r="BK449" s="263"/>
      <c r="BL449" s="263"/>
      <c r="BM449" s="266"/>
      <c r="BN449" s="263"/>
      <c r="CA449" s="263"/>
      <c r="CN449" s="263"/>
      <c r="DA449" s="263"/>
      <c r="DN449" s="263"/>
      <c r="DP449" s="166"/>
      <c r="DQ449" s="166"/>
      <c r="DR449" s="28"/>
      <c r="DS449" s="166"/>
      <c r="DT449" s="28"/>
      <c r="DU449" s="166"/>
      <c r="DV449" s="28"/>
    </row>
    <row r="450" spans="1:128" hidden="1" outlineLevel="1">
      <c r="A450" s="250" t="s">
        <v>164</v>
      </c>
      <c r="B450" s="251"/>
      <c r="C450" s="251"/>
      <c r="D450" s="251"/>
      <c r="E450" s="251"/>
      <c r="F450" s="251"/>
      <c r="G450" s="251"/>
      <c r="H450" s="251"/>
      <c r="I450" s="251"/>
      <c r="J450" s="251"/>
      <c r="K450" s="251"/>
      <c r="L450" s="251"/>
      <c r="M450" s="251"/>
      <c r="N450" s="251"/>
      <c r="O450" s="251"/>
      <c r="P450" s="251"/>
      <c r="Q450" s="251"/>
      <c r="R450" s="251"/>
      <c r="S450" s="251"/>
      <c r="T450" s="251"/>
      <c r="U450" s="251"/>
      <c r="V450" s="251"/>
      <c r="W450" s="251"/>
      <c r="X450" s="251"/>
      <c r="Y450" s="251"/>
      <c r="Z450" s="251"/>
      <c r="AA450" s="251"/>
      <c r="AB450" s="251"/>
      <c r="AC450" s="251"/>
      <c r="AD450" s="251"/>
      <c r="AE450" s="251"/>
      <c r="AF450" s="251"/>
      <c r="AG450" s="251"/>
      <c r="AH450" s="251"/>
      <c r="AI450" s="251"/>
      <c r="AJ450" s="251"/>
      <c r="AK450" s="251"/>
      <c r="AL450" s="251"/>
      <c r="AM450" s="251"/>
      <c r="AN450" s="251"/>
      <c r="AO450" s="251"/>
      <c r="AP450" s="251"/>
      <c r="AQ450" s="251"/>
      <c r="AR450" s="251"/>
      <c r="AS450" s="251"/>
      <c r="AT450" s="251"/>
      <c r="AU450" s="251"/>
      <c r="AV450" s="251"/>
      <c r="AW450" s="251"/>
      <c r="AX450" s="251"/>
      <c r="AY450" s="251">
        <v>0</v>
      </c>
      <c r="AZ450" s="251"/>
      <c r="BA450" s="251"/>
      <c r="BB450" s="252"/>
      <c r="BC450" s="253"/>
      <c r="BD450" s="254"/>
      <c r="BE450" s="261">
        <v>50</v>
      </c>
      <c r="BF450" s="261"/>
      <c r="BG450" s="261"/>
      <c r="BH450" s="262"/>
      <c r="BI450" s="263"/>
      <c r="BJ450" s="264"/>
      <c r="BK450" s="263"/>
      <c r="BL450" s="263"/>
      <c r="BM450" s="266"/>
      <c r="BN450" s="263"/>
      <c r="CA450" s="263"/>
      <c r="CN450" s="263"/>
      <c r="DA450" s="263"/>
      <c r="DN450" s="263"/>
      <c r="DP450" s="166"/>
      <c r="DQ450" s="166"/>
      <c r="DR450" s="28"/>
      <c r="DS450" s="166"/>
      <c r="DT450" s="28"/>
      <c r="DU450" s="166"/>
      <c r="DV450" s="28"/>
    </row>
    <row r="451" spans="1:128" hidden="1" outlineLevel="1">
      <c r="A451" s="250" t="s">
        <v>165</v>
      </c>
      <c r="B451" s="251"/>
      <c r="C451" s="251"/>
      <c r="D451" s="251"/>
      <c r="E451" s="251"/>
      <c r="F451" s="251"/>
      <c r="G451" s="251"/>
      <c r="H451" s="251"/>
      <c r="I451" s="251"/>
      <c r="J451" s="251"/>
      <c r="K451" s="251"/>
      <c r="L451" s="251"/>
      <c r="M451" s="251"/>
      <c r="N451" s="251"/>
      <c r="O451" s="251"/>
      <c r="P451" s="251"/>
      <c r="Q451" s="251"/>
      <c r="R451" s="251"/>
      <c r="S451" s="251"/>
      <c r="T451" s="251"/>
      <c r="U451" s="251"/>
      <c r="V451" s="251"/>
      <c r="W451" s="251"/>
      <c r="X451" s="251"/>
      <c r="Y451" s="251"/>
      <c r="Z451" s="251"/>
      <c r="AA451" s="251"/>
      <c r="AB451" s="251"/>
      <c r="AC451" s="251"/>
      <c r="AD451" s="251"/>
      <c r="AE451" s="251"/>
      <c r="AF451" s="251"/>
      <c r="AG451" s="251"/>
      <c r="AH451" s="251"/>
      <c r="AI451" s="251"/>
      <c r="AJ451" s="251"/>
      <c r="AK451" s="251"/>
      <c r="AL451" s="251"/>
      <c r="AM451" s="251"/>
      <c r="AN451" s="251"/>
      <c r="AO451" s="251"/>
      <c r="AP451" s="251"/>
      <c r="AQ451" s="251"/>
      <c r="AR451" s="251"/>
      <c r="AS451" s="251"/>
      <c r="AT451" s="251"/>
      <c r="AU451" s="251"/>
      <c r="AV451" s="251"/>
      <c r="AW451" s="251"/>
      <c r="AX451" s="251"/>
      <c r="AY451" s="251">
        <v>0</v>
      </c>
      <c r="AZ451" s="251"/>
      <c r="BA451" s="251"/>
      <c r="BB451" s="252"/>
      <c r="BC451" s="253"/>
      <c r="BD451" s="254"/>
      <c r="BE451" s="261"/>
      <c r="BF451" s="261"/>
      <c r="BG451" s="261"/>
      <c r="BH451" s="262"/>
      <c r="BI451" s="263"/>
      <c r="BJ451" s="264"/>
      <c r="BK451" s="263"/>
      <c r="BL451" s="263"/>
      <c r="BM451" s="266"/>
      <c r="BN451" s="263"/>
      <c r="CA451" s="263"/>
      <c r="CN451" s="263"/>
      <c r="DA451" s="263"/>
      <c r="DN451" s="263"/>
      <c r="DP451" s="166"/>
      <c r="DQ451" s="166"/>
      <c r="DR451" s="28"/>
      <c r="DS451" s="166"/>
      <c r="DT451" s="28"/>
      <c r="DU451" s="166"/>
      <c r="DV451" s="28"/>
    </row>
    <row r="452" spans="1:128" hidden="1" outlineLevel="1">
      <c r="A452" s="250" t="s">
        <v>123</v>
      </c>
      <c r="B452" s="251"/>
      <c r="C452" s="251"/>
      <c r="D452" s="251"/>
      <c r="E452" s="251"/>
      <c r="F452" s="251"/>
      <c r="G452" s="251"/>
      <c r="H452" s="251"/>
      <c r="I452" s="251"/>
      <c r="J452" s="251"/>
      <c r="K452" s="251"/>
      <c r="L452" s="251"/>
      <c r="M452" s="251"/>
      <c r="N452" s="251"/>
      <c r="O452" s="251"/>
      <c r="P452" s="251"/>
      <c r="Q452" s="251"/>
      <c r="R452" s="251"/>
      <c r="S452" s="251"/>
      <c r="T452" s="251"/>
      <c r="U452" s="251"/>
      <c r="V452" s="251"/>
      <c r="W452" s="251"/>
      <c r="X452" s="251"/>
      <c r="Y452" s="251"/>
      <c r="Z452" s="251"/>
      <c r="AA452" s="251"/>
      <c r="AB452" s="251"/>
      <c r="AC452" s="251"/>
      <c r="AD452" s="251"/>
      <c r="AE452" s="251"/>
      <c r="AF452" s="251"/>
      <c r="AG452" s="251"/>
      <c r="AH452" s="251"/>
      <c r="AI452" s="251"/>
      <c r="AJ452" s="251"/>
      <c r="AK452" s="251"/>
      <c r="AL452" s="251"/>
      <c r="AM452" s="251"/>
      <c r="AN452" s="251"/>
      <c r="AO452" s="251">
        <v>294</v>
      </c>
      <c r="AP452" s="251"/>
      <c r="AQ452" s="251"/>
      <c r="AR452" s="251"/>
      <c r="AS452" s="251"/>
      <c r="AT452" s="251">
        <v>24</v>
      </c>
      <c r="AU452" s="251"/>
      <c r="AV452" s="251"/>
      <c r="AW452" s="251"/>
      <c r="AX452" s="251"/>
      <c r="AY452" s="251">
        <v>24</v>
      </c>
      <c r="AZ452" s="251"/>
      <c r="BA452" s="251"/>
      <c r="BB452" s="252"/>
      <c r="BC452" s="253"/>
      <c r="BD452" s="254"/>
      <c r="BE452" s="261"/>
      <c r="BF452" s="261"/>
      <c r="BG452" s="261"/>
      <c r="BH452" s="262"/>
      <c r="BI452" s="263"/>
      <c r="BJ452" s="264"/>
      <c r="BK452" s="263"/>
      <c r="BL452" s="263"/>
      <c r="BM452" s="266"/>
      <c r="BN452" s="263"/>
      <c r="CA452" s="263"/>
      <c r="CN452" s="263"/>
      <c r="DA452" s="263"/>
      <c r="DN452" s="263"/>
      <c r="DP452" s="166"/>
      <c r="DQ452" s="166"/>
      <c r="DR452" s="28"/>
      <c r="DS452" s="166"/>
      <c r="DT452" s="28"/>
      <c r="DU452" s="166"/>
      <c r="DV452" s="28"/>
    </row>
    <row r="453" spans="1:128" s="275" customFormat="1" hidden="1" outlineLevel="1">
      <c r="A453" s="268" t="s">
        <v>167</v>
      </c>
      <c r="B453" s="269"/>
      <c r="C453" s="269"/>
      <c r="D453" s="269"/>
      <c r="E453" s="269"/>
      <c r="F453" s="269"/>
      <c r="G453" s="269"/>
      <c r="H453" s="269"/>
      <c r="I453" s="269"/>
      <c r="J453" s="269"/>
      <c r="K453" s="269"/>
      <c r="L453" s="269"/>
      <c r="M453" s="269"/>
      <c r="N453" s="269"/>
      <c r="O453" s="269"/>
      <c r="P453" s="269"/>
      <c r="Q453" s="269"/>
      <c r="R453" s="269"/>
      <c r="S453" s="269"/>
      <c r="T453" s="269"/>
      <c r="U453" s="269"/>
      <c r="V453" s="269"/>
      <c r="W453" s="269"/>
      <c r="X453" s="269"/>
      <c r="Y453" s="269"/>
      <c r="Z453" s="269"/>
      <c r="AA453" s="269"/>
      <c r="AB453" s="269"/>
      <c r="AC453" s="269"/>
      <c r="AD453" s="269"/>
      <c r="AE453" s="269"/>
      <c r="AF453" s="269"/>
      <c r="AG453" s="269"/>
      <c r="AH453" s="269"/>
      <c r="AI453" s="269"/>
      <c r="AJ453" s="269"/>
      <c r="AK453" s="269"/>
      <c r="AL453" s="269"/>
      <c r="AM453" s="269"/>
      <c r="AN453" s="269"/>
      <c r="AO453" s="269"/>
      <c r="AP453" s="269"/>
      <c r="AQ453" s="269"/>
      <c r="AR453" s="269"/>
      <c r="AS453" s="269"/>
      <c r="AT453" s="269"/>
      <c r="AU453" s="269"/>
      <c r="AV453" s="269"/>
      <c r="AW453" s="269">
        <v>12</v>
      </c>
      <c r="AX453" s="269"/>
      <c r="AY453" s="269">
        <v>0</v>
      </c>
      <c r="AZ453" s="269"/>
      <c r="BA453" s="269"/>
      <c r="BB453" s="270"/>
      <c r="BC453" s="271"/>
      <c r="BD453" s="271"/>
      <c r="BE453" s="272">
        <v>230</v>
      </c>
      <c r="BF453" s="272">
        <v>200</v>
      </c>
      <c r="BG453" s="272">
        <v>150</v>
      </c>
      <c r="BH453" s="351">
        <v>375</v>
      </c>
      <c r="BI453" s="276">
        <v>375</v>
      </c>
      <c r="BJ453" s="352">
        <v>475</v>
      </c>
      <c r="BK453" s="272">
        <v>270</v>
      </c>
      <c r="BL453" s="272">
        <v>274</v>
      </c>
      <c r="BM453" s="301">
        <v>250</v>
      </c>
      <c r="BN453" s="272"/>
      <c r="CA453" s="272"/>
      <c r="CN453" s="272"/>
      <c r="DA453" s="272"/>
      <c r="DN453" s="272"/>
      <c r="DP453" s="277"/>
      <c r="DQ453" s="277"/>
      <c r="DR453" s="278"/>
      <c r="DS453" s="277"/>
      <c r="DT453" s="278"/>
      <c r="DU453" s="277"/>
      <c r="DV453" s="278"/>
    </row>
    <row r="454" spans="1:128" hidden="1" outlineLevel="1">
      <c r="A454" s="250" t="s">
        <v>122</v>
      </c>
      <c r="B454" s="251"/>
      <c r="C454" s="251"/>
      <c r="D454" s="251"/>
      <c r="E454" s="251"/>
      <c r="F454" s="251"/>
      <c r="G454" s="251"/>
      <c r="H454" s="251"/>
      <c r="I454" s="251"/>
      <c r="J454" s="251"/>
      <c r="K454" s="251"/>
      <c r="L454" s="251"/>
      <c r="M454" s="251"/>
      <c r="N454" s="251"/>
      <c r="O454" s="251"/>
      <c r="P454" s="251"/>
      <c r="Q454" s="251"/>
      <c r="R454" s="251"/>
      <c r="S454" s="251"/>
      <c r="T454" s="251"/>
      <c r="U454" s="251"/>
      <c r="V454" s="251"/>
      <c r="W454" s="251"/>
      <c r="X454" s="251"/>
      <c r="Y454" s="251"/>
      <c r="Z454" s="251"/>
      <c r="AA454" s="251"/>
      <c r="AB454" s="251"/>
      <c r="AC454" s="251"/>
      <c r="AD454" s="251"/>
      <c r="AE454" s="251"/>
      <c r="AF454" s="251"/>
      <c r="AG454" s="251"/>
      <c r="AH454" s="251"/>
      <c r="AI454" s="251"/>
      <c r="AJ454" s="251"/>
      <c r="AK454" s="251"/>
      <c r="AL454" s="251"/>
      <c r="AM454" s="251"/>
      <c r="AN454" s="251"/>
      <c r="AO454" s="251"/>
      <c r="AP454" s="251"/>
      <c r="AQ454" s="251">
        <v>12</v>
      </c>
      <c r="AR454" s="251">
        <v>5</v>
      </c>
      <c r="AS454" s="251">
        <v>15</v>
      </c>
      <c r="AT454" s="251">
        <v>55</v>
      </c>
      <c r="AU454" s="251">
        <v>15</v>
      </c>
      <c r="AV454" s="251"/>
      <c r="AW454" s="251">
        <v>13</v>
      </c>
      <c r="AX454" s="251">
        <v>54</v>
      </c>
      <c r="AY454" s="251">
        <v>0</v>
      </c>
      <c r="AZ454" s="251"/>
      <c r="BA454" s="251"/>
      <c r="BB454" s="252"/>
      <c r="BC454" s="253"/>
      <c r="BD454" s="254"/>
      <c r="BE454" s="261"/>
      <c r="BF454" s="261"/>
      <c r="BG454" s="261"/>
      <c r="BH454" s="262"/>
      <c r="BI454" s="263"/>
      <c r="BJ454" s="264"/>
      <c r="BK454" s="263"/>
      <c r="BL454" s="263"/>
      <c r="BM454" s="266"/>
      <c r="BN454" s="263"/>
      <c r="CA454" s="263"/>
      <c r="CN454" s="263"/>
      <c r="DA454" s="263"/>
      <c r="DN454" s="263"/>
      <c r="DP454" s="166"/>
      <c r="DQ454" s="166"/>
      <c r="DR454" s="28"/>
      <c r="DS454" s="166"/>
      <c r="DT454" s="28"/>
      <c r="DU454" s="166"/>
      <c r="DV454" s="28"/>
    </row>
    <row r="455" spans="1:128" hidden="1" outlineLevel="1">
      <c r="A455" s="250" t="s">
        <v>168</v>
      </c>
      <c r="B455" s="251"/>
      <c r="C455" s="251"/>
      <c r="D455" s="251"/>
      <c r="E455" s="251"/>
      <c r="F455" s="251"/>
      <c r="G455" s="251"/>
      <c r="H455" s="251"/>
      <c r="I455" s="251"/>
      <c r="J455" s="251"/>
      <c r="K455" s="251"/>
      <c r="L455" s="251"/>
      <c r="M455" s="251"/>
      <c r="N455" s="251"/>
      <c r="O455" s="251"/>
      <c r="P455" s="251"/>
      <c r="Q455" s="251"/>
      <c r="R455" s="251"/>
      <c r="S455" s="251"/>
      <c r="T455" s="251"/>
      <c r="U455" s="251"/>
      <c r="V455" s="251"/>
      <c r="W455" s="251"/>
      <c r="X455" s="251"/>
      <c r="Y455" s="251"/>
      <c r="Z455" s="251"/>
      <c r="AA455" s="251"/>
      <c r="AB455" s="251"/>
      <c r="AC455" s="251"/>
      <c r="AD455" s="251"/>
      <c r="AE455" s="251"/>
      <c r="AF455" s="251"/>
      <c r="AG455" s="251"/>
      <c r="AH455" s="251"/>
      <c r="AI455" s="251"/>
      <c r="AJ455" s="251"/>
      <c r="AK455" s="251"/>
      <c r="AL455" s="251"/>
      <c r="AM455" s="251"/>
      <c r="AN455" s="251"/>
      <c r="AO455" s="251"/>
      <c r="AP455" s="251">
        <v>12</v>
      </c>
      <c r="AQ455" s="251">
        <v>8</v>
      </c>
      <c r="AR455" s="251">
        <v>12</v>
      </c>
      <c r="AS455" s="251">
        <v>19</v>
      </c>
      <c r="AT455" s="251"/>
      <c r="AU455" s="251"/>
      <c r="AV455" s="251">
        <v>13</v>
      </c>
      <c r="AW455" s="251"/>
      <c r="AX455" s="251"/>
      <c r="AY455" s="251">
        <v>0</v>
      </c>
      <c r="AZ455" s="251">
        <v>1</v>
      </c>
      <c r="BA455" s="251"/>
      <c r="BB455" s="252"/>
      <c r="BC455" s="253"/>
      <c r="BD455" s="254">
        <v>99</v>
      </c>
      <c r="BE455" s="261"/>
      <c r="BF455" s="261"/>
      <c r="BG455" s="261"/>
      <c r="BH455" s="262"/>
      <c r="BI455" s="263"/>
      <c r="BJ455" s="264"/>
      <c r="BK455" s="263"/>
      <c r="BL455" s="263"/>
      <c r="BM455" s="266"/>
      <c r="BN455" s="263"/>
      <c r="CA455" s="263"/>
      <c r="CN455" s="263"/>
      <c r="DA455" s="263"/>
      <c r="DN455" s="263"/>
      <c r="DP455" s="166"/>
      <c r="DQ455" s="166"/>
      <c r="DR455" s="28"/>
      <c r="DS455" s="166"/>
      <c r="DT455" s="28"/>
      <c r="DU455" s="166"/>
      <c r="DV455" s="28"/>
    </row>
    <row r="456" spans="1:128" ht="13.5" collapsed="1">
      <c r="A456" s="279" t="s">
        <v>169</v>
      </c>
      <c r="B456" s="251">
        <f>+SUM(B447:B455)</f>
        <v>0</v>
      </c>
      <c r="C456" s="251">
        <f t="shared" ref="C456" si="681">+SUM(C447:C455)</f>
        <v>0</v>
      </c>
      <c r="D456" s="251">
        <f t="shared" ref="D456:M456" si="682">+SUM(D447:D455)</f>
        <v>0</v>
      </c>
      <c r="E456" s="251">
        <f t="shared" si="682"/>
        <v>0</v>
      </c>
      <c r="F456" s="251">
        <f t="shared" si="682"/>
        <v>0</v>
      </c>
      <c r="G456" s="251">
        <f t="shared" si="682"/>
        <v>0</v>
      </c>
      <c r="H456" s="251">
        <f t="shared" si="682"/>
        <v>0</v>
      </c>
      <c r="I456" s="251">
        <f t="shared" si="682"/>
        <v>0</v>
      </c>
      <c r="J456" s="251">
        <f t="shared" si="682"/>
        <v>0</v>
      </c>
      <c r="K456" s="251">
        <f t="shared" si="682"/>
        <v>0</v>
      </c>
      <c r="L456" s="251">
        <f t="shared" si="682"/>
        <v>0</v>
      </c>
      <c r="M456" s="251">
        <f t="shared" si="682"/>
        <v>0</v>
      </c>
      <c r="N456" s="251"/>
      <c r="O456" s="251">
        <f t="shared" ref="O456:Z456" si="683">+SUM(O447:O455)</f>
        <v>0</v>
      </c>
      <c r="P456" s="251">
        <f t="shared" si="683"/>
        <v>0</v>
      </c>
      <c r="Q456" s="251">
        <f t="shared" si="683"/>
        <v>0</v>
      </c>
      <c r="R456" s="251">
        <f t="shared" si="683"/>
        <v>0</v>
      </c>
      <c r="S456" s="251">
        <f t="shared" si="683"/>
        <v>0</v>
      </c>
      <c r="T456" s="251">
        <f t="shared" si="683"/>
        <v>0</v>
      </c>
      <c r="U456" s="251">
        <f t="shared" si="683"/>
        <v>0</v>
      </c>
      <c r="V456" s="251">
        <f t="shared" si="683"/>
        <v>0</v>
      </c>
      <c r="W456" s="251">
        <f t="shared" si="683"/>
        <v>0</v>
      </c>
      <c r="X456" s="251">
        <f t="shared" si="683"/>
        <v>0</v>
      </c>
      <c r="Y456" s="251">
        <f t="shared" si="683"/>
        <v>0</v>
      </c>
      <c r="Z456" s="251">
        <f t="shared" si="683"/>
        <v>0</v>
      </c>
      <c r="AA456" s="251"/>
      <c r="AB456" s="251">
        <f t="shared" ref="AB456:AM456" si="684">+SUM(AB447:AB455)</f>
        <v>0</v>
      </c>
      <c r="AC456" s="251">
        <f t="shared" si="684"/>
        <v>0</v>
      </c>
      <c r="AD456" s="251">
        <f t="shared" si="684"/>
        <v>0</v>
      </c>
      <c r="AE456" s="251">
        <f t="shared" si="684"/>
        <v>0</v>
      </c>
      <c r="AF456" s="251">
        <f t="shared" si="684"/>
        <v>0</v>
      </c>
      <c r="AG456" s="251">
        <f t="shared" si="684"/>
        <v>0</v>
      </c>
      <c r="AH456" s="251">
        <f t="shared" si="684"/>
        <v>0</v>
      </c>
      <c r="AI456" s="251">
        <f t="shared" si="684"/>
        <v>0</v>
      </c>
      <c r="AJ456" s="251">
        <f t="shared" si="684"/>
        <v>0</v>
      </c>
      <c r="AK456" s="251">
        <f t="shared" si="684"/>
        <v>0</v>
      </c>
      <c r="AL456" s="251">
        <f t="shared" si="684"/>
        <v>0</v>
      </c>
      <c r="AM456" s="251">
        <f t="shared" si="684"/>
        <v>0</v>
      </c>
      <c r="AN456" s="251"/>
      <c r="AO456" s="251">
        <f t="shared" ref="AO456:AZ456" si="685">+SUM(AO447:AO455)</f>
        <v>294</v>
      </c>
      <c r="AP456" s="251">
        <f t="shared" si="685"/>
        <v>12</v>
      </c>
      <c r="AQ456" s="251">
        <f t="shared" si="685"/>
        <v>152</v>
      </c>
      <c r="AR456" s="251">
        <f t="shared" si="685"/>
        <v>17</v>
      </c>
      <c r="AS456" s="251">
        <f t="shared" si="685"/>
        <v>34</v>
      </c>
      <c r="AT456" s="251">
        <f t="shared" si="685"/>
        <v>79</v>
      </c>
      <c r="AU456" s="251">
        <f t="shared" si="685"/>
        <v>15</v>
      </c>
      <c r="AV456" s="251">
        <f t="shared" si="685"/>
        <v>116</v>
      </c>
      <c r="AW456" s="251">
        <f t="shared" si="685"/>
        <v>163</v>
      </c>
      <c r="AX456" s="251">
        <f t="shared" si="685"/>
        <v>54</v>
      </c>
      <c r="AY456" s="251">
        <f t="shared" si="685"/>
        <v>40</v>
      </c>
      <c r="AZ456" s="251">
        <f t="shared" si="685"/>
        <v>1</v>
      </c>
      <c r="BA456" s="251"/>
      <c r="BB456" s="252"/>
      <c r="BC456" s="253">
        <f t="shared" ref="BC456:BM456" si="686">SUM(BC447:BC455)</f>
        <v>0</v>
      </c>
      <c r="BD456" s="254">
        <f t="shared" si="686"/>
        <v>99</v>
      </c>
      <c r="BE456" s="255">
        <f t="shared" si="686"/>
        <v>280</v>
      </c>
      <c r="BF456" s="255">
        <f t="shared" si="686"/>
        <v>200</v>
      </c>
      <c r="BG456" s="255">
        <f t="shared" si="686"/>
        <v>150</v>
      </c>
      <c r="BH456" s="347">
        <f t="shared" si="686"/>
        <v>375</v>
      </c>
      <c r="BI456" s="348">
        <f t="shared" si="686"/>
        <v>375</v>
      </c>
      <c r="BJ456" s="349">
        <f t="shared" si="686"/>
        <v>475</v>
      </c>
      <c r="BK456" s="348">
        <f t="shared" si="686"/>
        <v>270</v>
      </c>
      <c r="BL456" s="348">
        <f t="shared" si="686"/>
        <v>274</v>
      </c>
      <c r="BM456" s="350">
        <f t="shared" si="686"/>
        <v>250</v>
      </c>
      <c r="BN456" s="257"/>
      <c r="CA456" s="257"/>
      <c r="CN456" s="257"/>
      <c r="DA456" s="257"/>
      <c r="DN456" s="257"/>
      <c r="DP456" s="166"/>
      <c r="DQ456" s="166"/>
      <c r="DR456" s="28"/>
      <c r="DS456" s="166"/>
      <c r="DT456" s="28"/>
      <c r="DU456" s="166"/>
      <c r="DV456" s="28"/>
    </row>
    <row r="457" spans="1:128">
      <c r="A457" s="239" t="s">
        <v>188</v>
      </c>
      <c r="B457" s="319">
        <v>0</v>
      </c>
      <c r="C457" s="319">
        <v>0</v>
      </c>
      <c r="D457" s="319">
        <v>0</v>
      </c>
      <c r="E457" s="319">
        <v>0</v>
      </c>
      <c r="F457" s="319">
        <v>0</v>
      </c>
      <c r="G457" s="319">
        <v>0</v>
      </c>
      <c r="H457" s="319">
        <v>0</v>
      </c>
      <c r="I457" s="319">
        <v>0</v>
      </c>
      <c r="J457" s="319">
        <v>0</v>
      </c>
      <c r="K457" s="319">
        <v>0</v>
      </c>
      <c r="L457" s="319">
        <v>131</v>
      </c>
      <c r="M457" s="319">
        <v>38</v>
      </c>
      <c r="N457" s="319"/>
      <c r="O457" s="227">
        <v>55</v>
      </c>
      <c r="P457" s="227">
        <v>48</v>
      </c>
      <c r="Q457" s="227">
        <v>0</v>
      </c>
      <c r="R457" s="227">
        <v>0</v>
      </c>
      <c r="S457" s="227">
        <v>0</v>
      </c>
      <c r="T457" s="227">
        <v>0</v>
      </c>
      <c r="U457" s="227">
        <v>0</v>
      </c>
      <c r="V457" s="227">
        <v>0</v>
      </c>
      <c r="W457" s="227">
        <v>0</v>
      </c>
      <c r="X457" s="227">
        <v>0</v>
      </c>
      <c r="Y457" s="227">
        <v>0</v>
      </c>
      <c r="Z457" s="227">
        <v>0</v>
      </c>
      <c r="AA457" s="230"/>
      <c r="AB457" s="230">
        <v>0</v>
      </c>
      <c r="AC457" s="230">
        <v>0</v>
      </c>
      <c r="AD457" s="230">
        <v>0</v>
      </c>
      <c r="AE457" s="230">
        <v>0</v>
      </c>
      <c r="AF457" s="230">
        <v>0</v>
      </c>
      <c r="AG457" s="230">
        <v>0</v>
      </c>
      <c r="AH457" s="230">
        <v>0</v>
      </c>
      <c r="AI457" s="230">
        <v>0</v>
      </c>
      <c r="AJ457" s="230">
        <v>0</v>
      </c>
      <c r="AK457" s="230">
        <v>0</v>
      </c>
      <c r="AL457" s="230">
        <v>0</v>
      </c>
      <c r="AM457" s="230">
        <v>0</v>
      </c>
      <c r="AN457" s="230"/>
      <c r="AO457" s="230">
        <v>0</v>
      </c>
      <c r="AP457" s="230">
        <v>0</v>
      </c>
      <c r="AQ457" s="230">
        <v>0</v>
      </c>
      <c r="AR457" s="230">
        <v>0</v>
      </c>
      <c r="AS457" s="230">
        <v>0</v>
      </c>
      <c r="AT457" s="230">
        <v>0</v>
      </c>
      <c r="AU457" s="230">
        <v>0</v>
      </c>
      <c r="AV457" s="230">
        <v>0</v>
      </c>
      <c r="AW457" s="230">
        <v>0</v>
      </c>
      <c r="AX457" s="241">
        <f>AX467</f>
        <v>0</v>
      </c>
      <c r="AY457" s="241">
        <f>AY467</f>
        <v>0</v>
      </c>
      <c r="AZ457" s="241">
        <f>AZ467</f>
        <v>0</v>
      </c>
      <c r="BA457" s="241"/>
      <c r="BB457" s="327"/>
      <c r="BC457" s="336">
        <f t="shared" ref="BC457:BM457" si="687">+BC467</f>
        <v>0</v>
      </c>
      <c r="BD457" s="328">
        <f t="shared" si="687"/>
        <v>0</v>
      </c>
      <c r="BE457" s="329">
        <f t="shared" si="687"/>
        <v>13</v>
      </c>
      <c r="BF457" s="329">
        <f t="shared" si="687"/>
        <v>13</v>
      </c>
      <c r="BG457" s="245">
        <f>+SUM(BG458:BG465)</f>
        <v>13</v>
      </c>
      <c r="BH457" s="330">
        <f t="shared" si="687"/>
        <v>13</v>
      </c>
      <c r="BI457" s="331">
        <f t="shared" si="687"/>
        <v>13</v>
      </c>
      <c r="BJ457" s="332">
        <f t="shared" si="687"/>
        <v>13</v>
      </c>
      <c r="BK457" s="331">
        <f t="shared" si="687"/>
        <v>13</v>
      </c>
      <c r="BL457" s="331">
        <f t="shared" si="687"/>
        <v>13</v>
      </c>
      <c r="BM457" s="333">
        <f t="shared" si="687"/>
        <v>13</v>
      </c>
      <c r="BN457" s="331"/>
      <c r="CA457" s="331"/>
      <c r="CN457" s="331"/>
      <c r="DA457" s="331"/>
      <c r="DN457" s="331"/>
      <c r="DP457" s="166">
        <f>SUM(B457:M457)</f>
        <v>169</v>
      </c>
      <c r="DQ457" s="166">
        <f>SUM(O457:Z457)</f>
        <v>103</v>
      </c>
      <c r="DR457" s="28">
        <f>IFERROR(DQ457/DP457*100,0)</f>
        <v>60.946745562130175</v>
      </c>
      <c r="DS457" s="166">
        <f>SUM(AB457:AM457)</f>
        <v>0</v>
      </c>
      <c r="DT457" s="28">
        <f>IFERROR(DS457/DQ457*100,0)</f>
        <v>0</v>
      </c>
      <c r="DU457" s="166">
        <f>SUM(AO457:AZ457)</f>
        <v>0</v>
      </c>
      <c r="DV457" s="28">
        <f>IFERROR(DU457/DS457*100,0)</f>
        <v>0</v>
      </c>
      <c r="DW457" s="141">
        <f>SUM(BB457:BM457)</f>
        <v>117</v>
      </c>
      <c r="DX457" s="207">
        <f t="shared" ref="DX457" si="688">IFERROR(DW457/DU457*100,0)</f>
        <v>0</v>
      </c>
    </row>
    <row r="458" spans="1:128" hidden="1" outlineLevel="1">
      <c r="A458" s="250" t="s">
        <v>161</v>
      </c>
      <c r="B458" s="251"/>
      <c r="C458" s="251"/>
      <c r="D458" s="251"/>
      <c r="E458" s="251"/>
      <c r="F458" s="251"/>
      <c r="G458" s="251"/>
      <c r="H458" s="251"/>
      <c r="I458" s="251"/>
      <c r="J458" s="251"/>
      <c r="K458" s="251"/>
      <c r="L458" s="251"/>
      <c r="M458" s="251"/>
      <c r="N458" s="251"/>
      <c r="O458" s="251"/>
      <c r="P458" s="251"/>
      <c r="Q458" s="251"/>
      <c r="R458" s="251"/>
      <c r="S458" s="251"/>
      <c r="T458" s="251"/>
      <c r="U458" s="251"/>
      <c r="V458" s="251"/>
      <c r="W458" s="251"/>
      <c r="X458" s="251"/>
      <c r="Y458" s="251"/>
      <c r="Z458" s="251"/>
      <c r="AA458" s="251"/>
      <c r="AB458" s="251"/>
      <c r="AC458" s="251"/>
      <c r="AD458" s="251"/>
      <c r="AE458" s="251"/>
      <c r="AF458" s="251"/>
      <c r="AG458" s="251"/>
      <c r="AH458" s="251"/>
      <c r="AI458" s="251"/>
      <c r="AJ458" s="251"/>
      <c r="AK458" s="251"/>
      <c r="AL458" s="251"/>
      <c r="AM458" s="251"/>
      <c r="AN458" s="251"/>
      <c r="AO458" s="251"/>
      <c r="AP458" s="251"/>
      <c r="AQ458" s="251"/>
      <c r="AR458" s="251"/>
      <c r="AS458" s="251"/>
      <c r="AT458" s="251"/>
      <c r="AU458" s="251"/>
      <c r="AV458" s="251"/>
      <c r="AW458" s="251"/>
      <c r="AX458" s="251"/>
      <c r="AY458" s="251"/>
      <c r="AZ458" s="251"/>
      <c r="BA458" s="251"/>
      <c r="BB458" s="252"/>
      <c r="BC458" s="253"/>
      <c r="BD458" s="254"/>
      <c r="BE458" s="261"/>
      <c r="BF458" s="261"/>
      <c r="BG458" s="261"/>
      <c r="BH458" s="262"/>
      <c r="BI458" s="263"/>
      <c r="BJ458" s="264"/>
      <c r="BK458" s="263"/>
      <c r="BL458" s="263"/>
      <c r="BM458" s="266"/>
      <c r="BN458" s="263"/>
      <c r="CA458" s="263"/>
      <c r="CN458" s="263"/>
      <c r="DA458" s="263"/>
      <c r="DN458" s="263"/>
      <c r="DP458" s="166"/>
      <c r="DQ458" s="166"/>
      <c r="DR458" s="28"/>
      <c r="DS458" s="166"/>
      <c r="DT458" s="28"/>
      <c r="DU458" s="166"/>
      <c r="DV458" s="28"/>
    </row>
    <row r="459" spans="1:128" hidden="1" outlineLevel="1">
      <c r="A459" s="250" t="s">
        <v>162</v>
      </c>
      <c r="B459" s="251"/>
      <c r="C459" s="251"/>
      <c r="D459" s="251"/>
      <c r="E459" s="251"/>
      <c r="F459" s="251"/>
      <c r="G459" s="251"/>
      <c r="H459" s="251"/>
      <c r="I459" s="251"/>
      <c r="J459" s="251"/>
      <c r="K459" s="251"/>
      <c r="L459" s="251"/>
      <c r="M459" s="251"/>
      <c r="N459" s="251"/>
      <c r="O459" s="251"/>
      <c r="P459" s="251"/>
      <c r="Q459" s="251"/>
      <c r="R459" s="251"/>
      <c r="S459" s="251"/>
      <c r="T459" s="251"/>
      <c r="U459" s="251"/>
      <c r="V459" s="251"/>
      <c r="W459" s="251"/>
      <c r="X459" s="251"/>
      <c r="Y459" s="251"/>
      <c r="Z459" s="251"/>
      <c r="AA459" s="251"/>
      <c r="AB459" s="251"/>
      <c r="AC459" s="251"/>
      <c r="AD459" s="251"/>
      <c r="AE459" s="251"/>
      <c r="AF459" s="251"/>
      <c r="AG459" s="251"/>
      <c r="AH459" s="251"/>
      <c r="AI459" s="251"/>
      <c r="AJ459" s="251"/>
      <c r="AK459" s="251"/>
      <c r="AL459" s="251"/>
      <c r="AM459" s="251"/>
      <c r="AN459" s="251"/>
      <c r="AO459" s="251"/>
      <c r="AP459" s="251"/>
      <c r="AQ459" s="251"/>
      <c r="AR459" s="251"/>
      <c r="AS459" s="251"/>
      <c r="AT459" s="251"/>
      <c r="AU459" s="251"/>
      <c r="AV459" s="251"/>
      <c r="AW459" s="251"/>
      <c r="AX459" s="251"/>
      <c r="AY459" s="251"/>
      <c r="AZ459" s="251"/>
      <c r="BA459" s="251"/>
      <c r="BB459" s="252"/>
      <c r="BC459" s="253"/>
      <c r="BD459" s="254"/>
      <c r="BE459" s="261"/>
      <c r="BF459" s="261"/>
      <c r="BG459" s="261"/>
      <c r="BH459" s="262"/>
      <c r="BI459" s="263"/>
      <c r="BJ459" s="264"/>
      <c r="BK459" s="263"/>
      <c r="BL459" s="263"/>
      <c r="BM459" s="266"/>
      <c r="BN459" s="263"/>
      <c r="CA459" s="263"/>
      <c r="CN459" s="263"/>
      <c r="DA459" s="263"/>
      <c r="DN459" s="263"/>
      <c r="DP459" s="166"/>
      <c r="DQ459" s="166"/>
      <c r="DR459" s="28"/>
      <c r="DS459" s="166"/>
      <c r="DT459" s="28"/>
      <c r="DU459" s="166"/>
      <c r="DV459" s="28"/>
    </row>
    <row r="460" spans="1:128" hidden="1" outlineLevel="1">
      <c r="A460" s="250" t="s">
        <v>163</v>
      </c>
      <c r="B460" s="251"/>
      <c r="C460" s="251"/>
      <c r="D460" s="251"/>
      <c r="E460" s="251"/>
      <c r="F460" s="251"/>
      <c r="G460" s="251"/>
      <c r="H460" s="251"/>
      <c r="I460" s="251"/>
      <c r="J460" s="251"/>
      <c r="K460" s="251"/>
      <c r="L460" s="251"/>
      <c r="M460" s="251"/>
      <c r="N460" s="251"/>
      <c r="O460" s="251"/>
      <c r="P460" s="251"/>
      <c r="Q460" s="251"/>
      <c r="R460" s="251"/>
      <c r="S460" s="251"/>
      <c r="T460" s="251"/>
      <c r="U460" s="251"/>
      <c r="V460" s="251"/>
      <c r="W460" s="251"/>
      <c r="X460" s="251"/>
      <c r="Y460" s="251"/>
      <c r="Z460" s="251"/>
      <c r="AA460" s="251"/>
      <c r="AB460" s="251"/>
      <c r="AC460" s="251"/>
      <c r="AD460" s="251"/>
      <c r="AE460" s="251"/>
      <c r="AF460" s="251"/>
      <c r="AG460" s="251"/>
      <c r="AH460" s="251"/>
      <c r="AI460" s="251"/>
      <c r="AJ460" s="251"/>
      <c r="AK460" s="251"/>
      <c r="AL460" s="251"/>
      <c r="AM460" s="251"/>
      <c r="AN460" s="251"/>
      <c r="AO460" s="251"/>
      <c r="AP460" s="251"/>
      <c r="AQ460" s="251"/>
      <c r="AR460" s="251"/>
      <c r="AS460" s="251"/>
      <c r="AT460" s="251"/>
      <c r="AU460" s="251"/>
      <c r="AV460" s="251"/>
      <c r="AW460" s="251"/>
      <c r="AX460" s="251"/>
      <c r="AY460" s="251"/>
      <c r="AZ460" s="251"/>
      <c r="BA460" s="251"/>
      <c r="BB460" s="252"/>
      <c r="BC460" s="253"/>
      <c r="BD460" s="254"/>
      <c r="BE460" s="261"/>
      <c r="BF460" s="261"/>
      <c r="BG460" s="261"/>
      <c r="BH460" s="262"/>
      <c r="BI460" s="263"/>
      <c r="BJ460" s="264"/>
      <c r="BK460" s="263"/>
      <c r="BL460" s="263"/>
      <c r="BM460" s="266"/>
      <c r="BN460" s="263"/>
      <c r="CA460" s="263"/>
      <c r="CN460" s="263"/>
      <c r="DA460" s="263"/>
      <c r="DN460" s="263"/>
      <c r="DP460" s="166"/>
      <c r="DQ460" s="166"/>
      <c r="DR460" s="28"/>
      <c r="DS460" s="166"/>
      <c r="DT460" s="28"/>
      <c r="DU460" s="166"/>
      <c r="DV460" s="28"/>
    </row>
    <row r="461" spans="1:128" hidden="1" outlineLevel="1">
      <c r="A461" s="250" t="s">
        <v>164</v>
      </c>
      <c r="B461" s="251"/>
      <c r="C461" s="251"/>
      <c r="D461" s="251"/>
      <c r="E461" s="251"/>
      <c r="F461" s="251"/>
      <c r="G461" s="251"/>
      <c r="H461" s="251"/>
      <c r="I461" s="251"/>
      <c r="J461" s="251"/>
      <c r="K461" s="251"/>
      <c r="L461" s="251"/>
      <c r="M461" s="251"/>
      <c r="N461" s="251"/>
      <c r="O461" s="251"/>
      <c r="P461" s="251"/>
      <c r="Q461" s="251"/>
      <c r="R461" s="251"/>
      <c r="S461" s="251"/>
      <c r="T461" s="251"/>
      <c r="U461" s="251"/>
      <c r="V461" s="251"/>
      <c r="W461" s="251"/>
      <c r="X461" s="251"/>
      <c r="Y461" s="251"/>
      <c r="Z461" s="251"/>
      <c r="AA461" s="251"/>
      <c r="AB461" s="251"/>
      <c r="AC461" s="251"/>
      <c r="AD461" s="251"/>
      <c r="AE461" s="251"/>
      <c r="AF461" s="251"/>
      <c r="AG461" s="251"/>
      <c r="AH461" s="251"/>
      <c r="AI461" s="251"/>
      <c r="AJ461" s="251"/>
      <c r="AK461" s="251"/>
      <c r="AL461" s="251"/>
      <c r="AM461" s="251"/>
      <c r="AN461" s="251"/>
      <c r="AO461" s="251"/>
      <c r="AP461" s="251"/>
      <c r="AQ461" s="251"/>
      <c r="AR461" s="251"/>
      <c r="AS461" s="251"/>
      <c r="AT461" s="251"/>
      <c r="AU461" s="251"/>
      <c r="AV461" s="251"/>
      <c r="AW461" s="251"/>
      <c r="AX461" s="251"/>
      <c r="AY461" s="251"/>
      <c r="AZ461" s="251"/>
      <c r="BA461" s="251"/>
      <c r="BB461" s="252"/>
      <c r="BC461" s="253"/>
      <c r="BD461" s="254"/>
      <c r="BE461" s="261"/>
      <c r="BF461" s="261"/>
      <c r="BG461" s="261"/>
      <c r="BH461" s="262"/>
      <c r="BI461" s="263"/>
      <c r="BJ461" s="264"/>
      <c r="BK461" s="263"/>
      <c r="BL461" s="263"/>
      <c r="BM461" s="266"/>
      <c r="BN461" s="263"/>
      <c r="CA461" s="263"/>
      <c r="CN461" s="263"/>
      <c r="DA461" s="263"/>
      <c r="DN461" s="263"/>
      <c r="DP461" s="166"/>
      <c r="DQ461" s="166"/>
      <c r="DR461" s="28"/>
      <c r="DS461" s="166"/>
      <c r="DT461" s="28"/>
      <c r="DU461" s="166"/>
      <c r="DV461" s="28"/>
    </row>
    <row r="462" spans="1:128" hidden="1" outlineLevel="1">
      <c r="A462" s="250" t="s">
        <v>165</v>
      </c>
      <c r="B462" s="251"/>
      <c r="C462" s="251"/>
      <c r="D462" s="251"/>
      <c r="E462" s="251"/>
      <c r="F462" s="251"/>
      <c r="G462" s="251"/>
      <c r="H462" s="251"/>
      <c r="I462" s="251"/>
      <c r="J462" s="251"/>
      <c r="K462" s="251"/>
      <c r="L462" s="251"/>
      <c r="M462" s="251"/>
      <c r="N462" s="251"/>
      <c r="O462" s="251"/>
      <c r="P462" s="251"/>
      <c r="Q462" s="251"/>
      <c r="R462" s="251"/>
      <c r="S462" s="251"/>
      <c r="T462" s="251"/>
      <c r="U462" s="251"/>
      <c r="V462" s="251"/>
      <c r="W462" s="251"/>
      <c r="X462" s="251"/>
      <c r="Y462" s="251"/>
      <c r="Z462" s="251"/>
      <c r="AA462" s="251"/>
      <c r="AB462" s="251"/>
      <c r="AC462" s="251"/>
      <c r="AD462" s="251"/>
      <c r="AE462" s="251"/>
      <c r="AF462" s="251"/>
      <c r="AG462" s="251"/>
      <c r="AH462" s="251"/>
      <c r="AI462" s="251"/>
      <c r="AJ462" s="251"/>
      <c r="AK462" s="251"/>
      <c r="AL462" s="251"/>
      <c r="AM462" s="251"/>
      <c r="AN462" s="251"/>
      <c r="AO462" s="251"/>
      <c r="AP462" s="251"/>
      <c r="AQ462" s="251"/>
      <c r="AR462" s="251"/>
      <c r="AS462" s="251"/>
      <c r="AT462" s="251"/>
      <c r="AU462" s="251"/>
      <c r="AV462" s="251"/>
      <c r="AW462" s="251"/>
      <c r="AX462" s="251"/>
      <c r="AY462" s="251"/>
      <c r="AZ462" s="251"/>
      <c r="BA462" s="251"/>
      <c r="BB462" s="252"/>
      <c r="BC462" s="253"/>
      <c r="BD462" s="254"/>
      <c r="BE462" s="261"/>
      <c r="BF462" s="261"/>
      <c r="BG462" s="261"/>
      <c r="BH462" s="262"/>
      <c r="BI462" s="263"/>
      <c r="BJ462" s="264"/>
      <c r="BK462" s="263"/>
      <c r="BL462" s="263"/>
      <c r="BM462" s="266"/>
      <c r="BN462" s="263"/>
      <c r="CA462" s="263"/>
      <c r="CN462" s="263"/>
      <c r="DA462" s="263"/>
      <c r="DN462" s="263"/>
      <c r="DP462" s="166"/>
      <c r="DQ462" s="166"/>
      <c r="DR462" s="28"/>
      <c r="DS462" s="166"/>
      <c r="DT462" s="28"/>
      <c r="DU462" s="166"/>
      <c r="DV462" s="28"/>
    </row>
    <row r="463" spans="1:128" hidden="1" outlineLevel="1">
      <c r="A463" s="250" t="s">
        <v>123</v>
      </c>
      <c r="B463" s="251"/>
      <c r="C463" s="251"/>
      <c r="D463" s="251"/>
      <c r="E463" s="251"/>
      <c r="F463" s="251"/>
      <c r="G463" s="251"/>
      <c r="H463" s="251"/>
      <c r="I463" s="251"/>
      <c r="J463" s="251"/>
      <c r="K463" s="251"/>
      <c r="L463" s="251"/>
      <c r="M463" s="251"/>
      <c r="N463" s="251"/>
      <c r="O463" s="251"/>
      <c r="P463" s="251"/>
      <c r="Q463" s="251"/>
      <c r="R463" s="251"/>
      <c r="S463" s="251"/>
      <c r="T463" s="251"/>
      <c r="U463" s="251"/>
      <c r="V463" s="251"/>
      <c r="W463" s="251"/>
      <c r="X463" s="251"/>
      <c r="Y463" s="251"/>
      <c r="Z463" s="251"/>
      <c r="AA463" s="251"/>
      <c r="AB463" s="251"/>
      <c r="AC463" s="251"/>
      <c r="AD463" s="251"/>
      <c r="AE463" s="251"/>
      <c r="AF463" s="251"/>
      <c r="AG463" s="251"/>
      <c r="AH463" s="251"/>
      <c r="AI463" s="251"/>
      <c r="AJ463" s="251"/>
      <c r="AK463" s="251"/>
      <c r="AL463" s="251"/>
      <c r="AM463" s="251"/>
      <c r="AN463" s="251"/>
      <c r="AO463" s="251"/>
      <c r="AP463" s="251"/>
      <c r="AQ463" s="251"/>
      <c r="AR463" s="251"/>
      <c r="AS463" s="251"/>
      <c r="AT463" s="251"/>
      <c r="AU463" s="251"/>
      <c r="AV463" s="251"/>
      <c r="AW463" s="251"/>
      <c r="AX463" s="251"/>
      <c r="AY463" s="251"/>
      <c r="AZ463" s="251"/>
      <c r="BA463" s="251"/>
      <c r="BB463" s="252"/>
      <c r="BC463" s="253"/>
      <c r="BD463" s="254"/>
      <c r="BE463" s="261"/>
      <c r="BF463" s="261"/>
      <c r="BG463" s="261"/>
      <c r="BH463" s="262"/>
      <c r="BI463" s="263"/>
      <c r="BJ463" s="264"/>
      <c r="BK463" s="263"/>
      <c r="BL463" s="263"/>
      <c r="BM463" s="266"/>
      <c r="BN463" s="263"/>
      <c r="CA463" s="263"/>
      <c r="CN463" s="263"/>
      <c r="DA463" s="263"/>
      <c r="DN463" s="263"/>
      <c r="DP463" s="166"/>
      <c r="DQ463" s="166"/>
      <c r="DR463" s="28"/>
      <c r="DS463" s="166"/>
      <c r="DT463" s="28"/>
      <c r="DU463" s="166"/>
      <c r="DV463" s="28"/>
    </row>
    <row r="464" spans="1:128" s="275" customFormat="1" hidden="1" outlineLevel="1">
      <c r="A464" s="268" t="s">
        <v>167</v>
      </c>
      <c r="B464" s="269"/>
      <c r="C464" s="269"/>
      <c r="D464" s="269"/>
      <c r="E464" s="269"/>
      <c r="F464" s="269"/>
      <c r="G464" s="269"/>
      <c r="H464" s="269"/>
      <c r="I464" s="269"/>
      <c r="J464" s="269"/>
      <c r="K464" s="269"/>
      <c r="L464" s="269"/>
      <c r="M464" s="269"/>
      <c r="N464" s="269"/>
      <c r="O464" s="269"/>
      <c r="P464" s="269"/>
      <c r="Q464" s="269"/>
      <c r="R464" s="269"/>
      <c r="S464" s="269"/>
      <c r="T464" s="269"/>
      <c r="U464" s="269"/>
      <c r="V464" s="269"/>
      <c r="W464" s="269"/>
      <c r="X464" s="269"/>
      <c r="Y464" s="269"/>
      <c r="Z464" s="269"/>
      <c r="AA464" s="269"/>
      <c r="AB464" s="269"/>
      <c r="AC464" s="269"/>
      <c r="AD464" s="269"/>
      <c r="AE464" s="269"/>
      <c r="AF464" s="269"/>
      <c r="AG464" s="269"/>
      <c r="AH464" s="269"/>
      <c r="AI464" s="269"/>
      <c r="AJ464" s="269"/>
      <c r="AK464" s="269"/>
      <c r="AL464" s="269"/>
      <c r="AM464" s="269"/>
      <c r="AN464" s="269"/>
      <c r="AO464" s="269"/>
      <c r="AP464" s="269"/>
      <c r="AQ464" s="269"/>
      <c r="AR464" s="269"/>
      <c r="AS464" s="269"/>
      <c r="AT464" s="269"/>
      <c r="AU464" s="269"/>
      <c r="AV464" s="269"/>
      <c r="AW464" s="269"/>
      <c r="AX464" s="269"/>
      <c r="AY464" s="269"/>
      <c r="AZ464" s="269"/>
      <c r="BA464" s="269"/>
      <c r="BB464" s="270"/>
      <c r="BC464" s="271"/>
      <c r="BD464" s="271"/>
      <c r="BE464" s="272"/>
      <c r="BF464" s="272"/>
      <c r="BG464" s="272"/>
      <c r="BH464" s="273"/>
      <c r="BI464" s="272"/>
      <c r="BJ464" s="274"/>
      <c r="BK464" s="272"/>
      <c r="BL464" s="272"/>
      <c r="BM464" s="301"/>
      <c r="BN464" s="272"/>
      <c r="CA464" s="272"/>
      <c r="CN464" s="272"/>
      <c r="DA464" s="272"/>
      <c r="DN464" s="272"/>
      <c r="DP464" s="277"/>
      <c r="DQ464" s="277"/>
      <c r="DR464" s="278"/>
      <c r="DS464" s="277"/>
      <c r="DT464" s="278"/>
      <c r="DU464" s="277"/>
      <c r="DV464" s="278"/>
    </row>
    <row r="465" spans="1:128" hidden="1" outlineLevel="1">
      <c r="A465" s="250" t="s">
        <v>122</v>
      </c>
      <c r="B465" s="251"/>
      <c r="C465" s="251"/>
      <c r="D465" s="251"/>
      <c r="E465" s="251"/>
      <c r="F465" s="251"/>
      <c r="G465" s="251"/>
      <c r="H465" s="251"/>
      <c r="I465" s="251"/>
      <c r="J465" s="251"/>
      <c r="K465" s="251"/>
      <c r="L465" s="251"/>
      <c r="M465" s="251"/>
      <c r="N465" s="251"/>
      <c r="O465" s="251"/>
      <c r="P465" s="251"/>
      <c r="Q465" s="251"/>
      <c r="R465" s="251"/>
      <c r="S465" s="251"/>
      <c r="T465" s="251"/>
      <c r="U465" s="251"/>
      <c r="V465" s="251"/>
      <c r="W465" s="251"/>
      <c r="X465" s="251"/>
      <c r="Y465" s="251"/>
      <c r="Z465" s="251"/>
      <c r="AA465" s="251"/>
      <c r="AB465" s="251"/>
      <c r="AC465" s="251"/>
      <c r="AD465" s="251"/>
      <c r="AE465" s="251"/>
      <c r="AF465" s="251"/>
      <c r="AG465" s="251"/>
      <c r="AH465" s="251"/>
      <c r="AI465" s="251"/>
      <c r="AJ465" s="251"/>
      <c r="AK465" s="251"/>
      <c r="AL465" s="251"/>
      <c r="AM465" s="251"/>
      <c r="AN465" s="251"/>
      <c r="AO465" s="251"/>
      <c r="AP465" s="251"/>
      <c r="AQ465" s="251"/>
      <c r="AR465" s="251"/>
      <c r="AS465" s="251"/>
      <c r="AT465" s="251"/>
      <c r="AU465" s="251"/>
      <c r="AV465" s="251"/>
      <c r="AW465" s="251"/>
      <c r="AX465" s="251"/>
      <c r="AY465" s="251"/>
      <c r="AZ465" s="251"/>
      <c r="BA465" s="251"/>
      <c r="BB465" s="252"/>
      <c r="BC465" s="253"/>
      <c r="BD465" s="254"/>
      <c r="BE465" s="261">
        <v>13</v>
      </c>
      <c r="BF465" s="261">
        <v>13</v>
      </c>
      <c r="BG465" s="261">
        <v>13</v>
      </c>
      <c r="BH465" s="262">
        <v>13</v>
      </c>
      <c r="BI465" s="263">
        <v>13</v>
      </c>
      <c r="BJ465" s="264">
        <v>13</v>
      </c>
      <c r="BK465" s="263">
        <v>13</v>
      </c>
      <c r="BL465" s="263">
        <v>13</v>
      </c>
      <c r="BM465" s="266">
        <v>13</v>
      </c>
      <c r="BN465" s="263"/>
      <c r="CA465" s="263"/>
      <c r="CN465" s="263"/>
      <c r="DA465" s="263"/>
      <c r="DN465" s="263"/>
      <c r="DP465" s="166"/>
      <c r="DQ465" s="166"/>
      <c r="DR465" s="28"/>
      <c r="DS465" s="166"/>
      <c r="DT465" s="28"/>
      <c r="DU465" s="166"/>
      <c r="DV465" s="28"/>
    </row>
    <row r="466" spans="1:128" hidden="1" outlineLevel="1">
      <c r="A466" s="250" t="s">
        <v>168</v>
      </c>
      <c r="B466" s="251"/>
      <c r="C466" s="251"/>
      <c r="D466" s="251"/>
      <c r="E466" s="251"/>
      <c r="F466" s="251"/>
      <c r="G466" s="251"/>
      <c r="H466" s="251"/>
      <c r="I466" s="251"/>
      <c r="J466" s="251"/>
      <c r="K466" s="251"/>
      <c r="L466" s="251"/>
      <c r="M466" s="251"/>
      <c r="N466" s="251"/>
      <c r="O466" s="251"/>
      <c r="P466" s="251"/>
      <c r="Q466" s="251"/>
      <c r="R466" s="251"/>
      <c r="S466" s="251"/>
      <c r="T466" s="251"/>
      <c r="U466" s="251"/>
      <c r="V466" s="251"/>
      <c r="W466" s="251"/>
      <c r="X466" s="251"/>
      <c r="Y466" s="251"/>
      <c r="Z466" s="251"/>
      <c r="AA466" s="251"/>
      <c r="AB466" s="251"/>
      <c r="AC466" s="251"/>
      <c r="AD466" s="251"/>
      <c r="AE466" s="251"/>
      <c r="AF466" s="251"/>
      <c r="AG466" s="251"/>
      <c r="AH466" s="251"/>
      <c r="AI466" s="251"/>
      <c r="AJ466" s="251"/>
      <c r="AK466" s="251"/>
      <c r="AL466" s="251"/>
      <c r="AM466" s="251"/>
      <c r="AN466" s="251"/>
      <c r="AO466" s="251"/>
      <c r="AP466" s="251"/>
      <c r="AQ466" s="251"/>
      <c r="AR466" s="251"/>
      <c r="AS466" s="251"/>
      <c r="AT466" s="251"/>
      <c r="AU466" s="251"/>
      <c r="AV466" s="251"/>
      <c r="AW466" s="251"/>
      <c r="AX466" s="251"/>
      <c r="AY466" s="251"/>
      <c r="AZ466" s="251"/>
      <c r="BA466" s="251"/>
      <c r="BB466" s="252"/>
      <c r="BC466" s="253"/>
      <c r="BD466" s="254"/>
      <c r="BE466" s="261"/>
      <c r="BF466" s="261"/>
      <c r="BG466" s="261"/>
      <c r="BH466" s="262"/>
      <c r="BI466" s="263"/>
      <c r="BJ466" s="264"/>
      <c r="BK466" s="263"/>
      <c r="BL466" s="263"/>
      <c r="BM466" s="266"/>
      <c r="BN466" s="263"/>
      <c r="CA466" s="263"/>
      <c r="CN466" s="263"/>
      <c r="DA466" s="263"/>
      <c r="DN466" s="263"/>
      <c r="DP466" s="166"/>
      <c r="DQ466" s="166"/>
      <c r="DR466" s="28"/>
      <c r="DS466" s="166"/>
      <c r="DT466" s="28"/>
      <c r="DU466" s="166"/>
      <c r="DV466" s="28"/>
    </row>
    <row r="467" spans="1:128" ht="13.5" collapsed="1">
      <c r="A467" s="279" t="s">
        <v>169</v>
      </c>
      <c r="B467" s="251">
        <f>+SUM(B458:B466)</f>
        <v>0</v>
      </c>
      <c r="C467" s="251">
        <f t="shared" ref="C467" si="689">+SUM(C458:C466)</f>
        <v>0</v>
      </c>
      <c r="D467" s="251">
        <f t="shared" ref="D467:M467" si="690">+SUM(D458:D466)</f>
        <v>0</v>
      </c>
      <c r="E467" s="251">
        <f t="shared" si="690"/>
        <v>0</v>
      </c>
      <c r="F467" s="251">
        <f t="shared" si="690"/>
        <v>0</v>
      </c>
      <c r="G467" s="251">
        <f t="shared" si="690"/>
        <v>0</v>
      </c>
      <c r="H467" s="251">
        <f t="shared" si="690"/>
        <v>0</v>
      </c>
      <c r="I467" s="251">
        <f t="shared" si="690"/>
        <v>0</v>
      </c>
      <c r="J467" s="251">
        <f t="shared" si="690"/>
        <v>0</v>
      </c>
      <c r="K467" s="251">
        <f t="shared" si="690"/>
        <v>0</v>
      </c>
      <c r="L467" s="251">
        <f t="shared" si="690"/>
        <v>0</v>
      </c>
      <c r="M467" s="251">
        <f t="shared" si="690"/>
        <v>0</v>
      </c>
      <c r="N467" s="251"/>
      <c r="O467" s="251">
        <f t="shared" ref="O467:Z467" si="691">+SUM(O458:O466)</f>
        <v>0</v>
      </c>
      <c r="P467" s="251">
        <f t="shared" si="691"/>
        <v>0</v>
      </c>
      <c r="Q467" s="251">
        <f t="shared" si="691"/>
        <v>0</v>
      </c>
      <c r="R467" s="251">
        <f t="shared" si="691"/>
        <v>0</v>
      </c>
      <c r="S467" s="251">
        <f t="shared" si="691"/>
        <v>0</v>
      </c>
      <c r="T467" s="251">
        <f t="shared" si="691"/>
        <v>0</v>
      </c>
      <c r="U467" s="251">
        <f t="shared" si="691"/>
        <v>0</v>
      </c>
      <c r="V467" s="251">
        <f t="shared" si="691"/>
        <v>0</v>
      </c>
      <c r="W467" s="251">
        <f t="shared" si="691"/>
        <v>0</v>
      </c>
      <c r="X467" s="251">
        <f t="shared" si="691"/>
        <v>0</v>
      </c>
      <c r="Y467" s="251">
        <f t="shared" si="691"/>
        <v>0</v>
      </c>
      <c r="Z467" s="251">
        <f t="shared" si="691"/>
        <v>0</v>
      </c>
      <c r="AA467" s="251"/>
      <c r="AB467" s="251">
        <f t="shared" ref="AB467:AM467" si="692">+SUM(AB458:AB466)</f>
        <v>0</v>
      </c>
      <c r="AC467" s="251">
        <f t="shared" si="692"/>
        <v>0</v>
      </c>
      <c r="AD467" s="251">
        <f t="shared" si="692"/>
        <v>0</v>
      </c>
      <c r="AE467" s="251">
        <f t="shared" si="692"/>
        <v>0</v>
      </c>
      <c r="AF467" s="251">
        <f t="shared" si="692"/>
        <v>0</v>
      </c>
      <c r="AG467" s="251">
        <f t="shared" si="692"/>
        <v>0</v>
      </c>
      <c r="AH467" s="251">
        <f t="shared" si="692"/>
        <v>0</v>
      </c>
      <c r="AI467" s="251">
        <f t="shared" si="692"/>
        <v>0</v>
      </c>
      <c r="AJ467" s="251">
        <f t="shared" si="692"/>
        <v>0</v>
      </c>
      <c r="AK467" s="251">
        <f t="shared" si="692"/>
        <v>0</v>
      </c>
      <c r="AL467" s="251">
        <f t="shared" si="692"/>
        <v>0</v>
      </c>
      <c r="AM467" s="251">
        <f t="shared" si="692"/>
        <v>0</v>
      </c>
      <c r="AN467" s="251"/>
      <c r="AO467" s="251">
        <f t="shared" ref="AO467:AZ467" si="693">+SUM(AO458:AO466)</f>
        <v>0</v>
      </c>
      <c r="AP467" s="251">
        <f t="shared" si="693"/>
        <v>0</v>
      </c>
      <c r="AQ467" s="251">
        <f t="shared" si="693"/>
        <v>0</v>
      </c>
      <c r="AR467" s="251">
        <f t="shared" si="693"/>
        <v>0</v>
      </c>
      <c r="AS467" s="251">
        <f t="shared" si="693"/>
        <v>0</v>
      </c>
      <c r="AT467" s="251">
        <f t="shared" si="693"/>
        <v>0</v>
      </c>
      <c r="AU467" s="251">
        <f t="shared" si="693"/>
        <v>0</v>
      </c>
      <c r="AV467" s="251">
        <f t="shared" si="693"/>
        <v>0</v>
      </c>
      <c r="AW467" s="251">
        <f t="shared" si="693"/>
        <v>0</v>
      </c>
      <c r="AX467" s="251">
        <f t="shared" si="693"/>
        <v>0</v>
      </c>
      <c r="AY467" s="251">
        <f t="shared" si="693"/>
        <v>0</v>
      </c>
      <c r="AZ467" s="251">
        <f t="shared" si="693"/>
        <v>0</v>
      </c>
      <c r="BA467" s="251"/>
      <c r="BB467" s="252"/>
      <c r="BC467" s="253">
        <f t="shared" ref="BC467:BM467" si="694">SUM(BC458:BC466)</f>
        <v>0</v>
      </c>
      <c r="BD467" s="254">
        <f t="shared" si="694"/>
        <v>0</v>
      </c>
      <c r="BE467" s="255">
        <f t="shared" si="694"/>
        <v>13</v>
      </c>
      <c r="BF467" s="255">
        <f t="shared" si="694"/>
        <v>13</v>
      </c>
      <c r="BG467" s="255">
        <f t="shared" si="694"/>
        <v>13</v>
      </c>
      <c r="BH467" s="256">
        <f t="shared" si="694"/>
        <v>13</v>
      </c>
      <c r="BI467" s="257">
        <f t="shared" si="694"/>
        <v>13</v>
      </c>
      <c r="BJ467" s="258">
        <f t="shared" si="694"/>
        <v>13</v>
      </c>
      <c r="BK467" s="257">
        <f t="shared" si="694"/>
        <v>13</v>
      </c>
      <c r="BL467" s="257">
        <f t="shared" si="694"/>
        <v>13</v>
      </c>
      <c r="BM467" s="259">
        <f t="shared" si="694"/>
        <v>13</v>
      </c>
      <c r="BN467" s="257"/>
      <c r="CA467" s="257"/>
      <c r="CN467" s="257"/>
      <c r="DA467" s="257"/>
      <c r="DN467" s="257"/>
      <c r="DP467" s="166"/>
      <c r="DQ467" s="166"/>
      <c r="DR467" s="28"/>
      <c r="DS467" s="166"/>
      <c r="DT467" s="28"/>
      <c r="DU467" s="166"/>
      <c r="DV467" s="28"/>
    </row>
    <row r="468" spans="1:128">
      <c r="A468" s="239" t="s">
        <v>189</v>
      </c>
      <c r="B468" s="353">
        <v>0</v>
      </c>
      <c r="C468" s="353">
        <v>0</v>
      </c>
      <c r="D468" s="353">
        <v>0</v>
      </c>
      <c r="E468" s="353">
        <v>0</v>
      </c>
      <c r="F468" s="353">
        <v>0</v>
      </c>
      <c r="G468" s="353">
        <v>0</v>
      </c>
      <c r="H468" s="353">
        <v>0</v>
      </c>
      <c r="I468" s="353">
        <v>0</v>
      </c>
      <c r="J468" s="353">
        <v>0</v>
      </c>
      <c r="K468" s="353">
        <v>0</v>
      </c>
      <c r="L468" s="353">
        <v>0</v>
      </c>
      <c r="M468" s="353">
        <v>0</v>
      </c>
      <c r="N468" s="353"/>
      <c r="O468" s="227">
        <v>0</v>
      </c>
      <c r="P468" s="227">
        <v>0</v>
      </c>
      <c r="Q468" s="227">
        <v>36</v>
      </c>
      <c r="R468" s="227">
        <v>7</v>
      </c>
      <c r="S468" s="227">
        <v>0</v>
      </c>
      <c r="T468" s="227">
        <v>8</v>
      </c>
      <c r="U468" s="227">
        <v>8</v>
      </c>
      <c r="V468" s="227">
        <v>0</v>
      </c>
      <c r="W468" s="227">
        <v>18</v>
      </c>
      <c r="X468" s="227">
        <v>12</v>
      </c>
      <c r="Y468" s="227">
        <v>24</v>
      </c>
      <c r="Z468" s="227">
        <v>0</v>
      </c>
      <c r="AA468" s="230"/>
      <c r="AB468" s="230">
        <v>0</v>
      </c>
      <c r="AC468" s="230">
        <v>15</v>
      </c>
      <c r="AD468" s="230">
        <v>24</v>
      </c>
      <c r="AE468" s="230">
        <v>12</v>
      </c>
      <c r="AF468" s="230">
        <v>12</v>
      </c>
      <c r="AG468" s="230">
        <v>12</v>
      </c>
      <c r="AH468" s="230">
        <v>12</v>
      </c>
      <c r="AI468" s="230">
        <v>12</v>
      </c>
      <c r="AJ468" s="230">
        <v>12</v>
      </c>
      <c r="AK468" s="230">
        <v>12</v>
      </c>
      <c r="AL468" s="230">
        <v>12</v>
      </c>
      <c r="AM468" s="230">
        <v>24</v>
      </c>
      <c r="AN468" s="230"/>
      <c r="AO468" s="230">
        <v>32</v>
      </c>
      <c r="AP468" s="230">
        <v>12</v>
      </c>
      <c r="AQ468" s="230">
        <v>12</v>
      </c>
      <c r="AR468" s="230">
        <v>12</v>
      </c>
      <c r="AS468" s="230">
        <v>18</v>
      </c>
      <c r="AT468" s="230">
        <v>24</v>
      </c>
      <c r="AU468" s="230">
        <v>2</v>
      </c>
      <c r="AV468" s="230">
        <v>0</v>
      </c>
      <c r="AW468" s="230">
        <v>0</v>
      </c>
      <c r="AX468" s="241">
        <f>AX478</f>
        <v>12</v>
      </c>
      <c r="AY468" s="241">
        <f>AY478</f>
        <v>0</v>
      </c>
      <c r="AZ468" s="241">
        <f>AZ478</f>
        <v>0</v>
      </c>
      <c r="BA468" s="241"/>
      <c r="BB468" s="320"/>
      <c r="BC468" s="321"/>
      <c r="BD468" s="322"/>
      <c r="BE468" s="241"/>
      <c r="BF468" s="241"/>
      <c r="BG468" s="241"/>
      <c r="BH468" s="323"/>
      <c r="BI468" s="324"/>
      <c r="BJ468" s="325"/>
      <c r="BK468" s="324"/>
      <c r="BL468" s="324"/>
      <c r="BM468" s="326"/>
      <c r="BN468" s="324"/>
      <c r="CA468" s="324"/>
      <c r="CN468" s="324"/>
      <c r="DA468" s="324"/>
      <c r="DN468" s="324"/>
      <c r="DP468" s="166">
        <f>SUM(B468:M468)</f>
        <v>0</v>
      </c>
      <c r="DQ468" s="166">
        <f>SUM(O468:Z468)</f>
        <v>113</v>
      </c>
      <c r="DR468" s="28">
        <f>IFERROR(DQ468/DP468*100,0)</f>
        <v>0</v>
      </c>
      <c r="DS468" s="166">
        <f>SUM(AB468:AM468)</f>
        <v>159</v>
      </c>
      <c r="DT468" s="28">
        <f>IFERROR(DS468/DQ468*100,0)</f>
        <v>140.7079646017699</v>
      </c>
      <c r="DU468" s="166">
        <f>SUM(AO468:AZ468)</f>
        <v>124</v>
      </c>
      <c r="DV468" s="28">
        <f>IFERROR(DU468/DS468*100,0)</f>
        <v>77.987421383647799</v>
      </c>
      <c r="DW468" s="141">
        <f>SUM(BB468:BM468)</f>
        <v>0</v>
      </c>
      <c r="DX468" s="207">
        <f t="shared" ref="DX468" si="695">IFERROR(DW468/DU468*100,0)</f>
        <v>0</v>
      </c>
    </row>
    <row r="469" spans="1:128" hidden="1" outlineLevel="1">
      <c r="A469" s="250" t="s">
        <v>161</v>
      </c>
      <c r="B469" s="251"/>
      <c r="C469" s="251"/>
      <c r="D469" s="251"/>
      <c r="E469" s="251"/>
      <c r="F469" s="251"/>
      <c r="G469" s="251"/>
      <c r="H469" s="251"/>
      <c r="I469" s="251"/>
      <c r="J469" s="251"/>
      <c r="K469" s="251"/>
      <c r="L469" s="251"/>
      <c r="M469" s="251"/>
      <c r="N469" s="251"/>
      <c r="O469" s="251"/>
      <c r="P469" s="251"/>
      <c r="Q469" s="251"/>
      <c r="R469" s="251"/>
      <c r="S469" s="251"/>
      <c r="T469" s="251"/>
      <c r="U469" s="251"/>
      <c r="V469" s="251"/>
      <c r="W469" s="251"/>
      <c r="X469" s="251"/>
      <c r="Y469" s="251"/>
      <c r="Z469" s="251"/>
      <c r="AA469" s="251"/>
      <c r="AB469" s="251"/>
      <c r="AC469" s="251"/>
      <c r="AD469" s="251"/>
      <c r="AE469" s="251"/>
      <c r="AF469" s="251"/>
      <c r="AG469" s="251"/>
      <c r="AH469" s="251"/>
      <c r="AI469" s="251"/>
      <c r="AJ469" s="251"/>
      <c r="AK469" s="251"/>
      <c r="AL469" s="251"/>
      <c r="AM469" s="251"/>
      <c r="AN469" s="251"/>
      <c r="AO469" s="251"/>
      <c r="AP469" s="251"/>
      <c r="AQ469" s="251"/>
      <c r="AR469" s="251"/>
      <c r="AS469" s="251"/>
      <c r="AT469" s="251"/>
      <c r="AU469" s="251"/>
      <c r="AV469" s="251"/>
      <c r="AW469" s="251"/>
      <c r="AX469" s="251"/>
      <c r="AY469" s="251"/>
      <c r="AZ469" s="251"/>
      <c r="BA469" s="251"/>
      <c r="BB469" s="252"/>
      <c r="BC469" s="253"/>
      <c r="BD469" s="254"/>
      <c r="BE469" s="261"/>
      <c r="BF469" s="261"/>
      <c r="BG469" s="261"/>
      <c r="BH469" s="262"/>
      <c r="BI469" s="263"/>
      <c r="BJ469" s="264"/>
      <c r="BK469" s="263"/>
      <c r="BL469" s="263"/>
      <c r="BM469" s="266"/>
      <c r="BN469" s="263"/>
      <c r="CA469" s="263"/>
      <c r="CN469" s="263"/>
      <c r="DA469" s="263"/>
      <c r="DN469" s="263"/>
      <c r="DP469" s="166"/>
      <c r="DQ469" s="166"/>
      <c r="DR469" s="28"/>
      <c r="DS469" s="166"/>
      <c r="DT469" s="28"/>
      <c r="DU469" s="166"/>
      <c r="DV469" s="28"/>
    </row>
    <row r="470" spans="1:128" hidden="1" outlineLevel="1">
      <c r="A470" s="250" t="s">
        <v>162</v>
      </c>
      <c r="B470" s="251"/>
      <c r="C470" s="251"/>
      <c r="D470" s="251"/>
      <c r="E470" s="251"/>
      <c r="F470" s="251"/>
      <c r="G470" s="251"/>
      <c r="H470" s="251"/>
      <c r="I470" s="251"/>
      <c r="J470" s="251"/>
      <c r="K470" s="251"/>
      <c r="L470" s="251"/>
      <c r="M470" s="251"/>
      <c r="N470" s="251"/>
      <c r="O470" s="251"/>
      <c r="P470" s="251"/>
      <c r="Q470" s="251"/>
      <c r="R470" s="251"/>
      <c r="S470" s="251"/>
      <c r="T470" s="251"/>
      <c r="U470" s="251"/>
      <c r="V470" s="251"/>
      <c r="W470" s="251"/>
      <c r="X470" s="251"/>
      <c r="Y470" s="251"/>
      <c r="Z470" s="251"/>
      <c r="AA470" s="251"/>
      <c r="AB470" s="251"/>
      <c r="AC470" s="251"/>
      <c r="AD470" s="251"/>
      <c r="AE470" s="251"/>
      <c r="AF470" s="251"/>
      <c r="AG470" s="251"/>
      <c r="AH470" s="251"/>
      <c r="AI470" s="251"/>
      <c r="AJ470" s="251"/>
      <c r="AK470" s="251"/>
      <c r="AL470" s="251"/>
      <c r="AM470" s="251"/>
      <c r="AN470" s="251"/>
      <c r="AO470" s="251"/>
      <c r="AP470" s="251"/>
      <c r="AQ470" s="251"/>
      <c r="AR470" s="251"/>
      <c r="AS470" s="251"/>
      <c r="AT470" s="251"/>
      <c r="AU470" s="251"/>
      <c r="AV470" s="251"/>
      <c r="AW470" s="251"/>
      <c r="AX470" s="251"/>
      <c r="AY470" s="251"/>
      <c r="AZ470" s="251"/>
      <c r="BA470" s="251"/>
      <c r="BB470" s="252"/>
      <c r="BC470" s="253"/>
      <c r="BD470" s="254"/>
      <c r="BE470" s="261"/>
      <c r="BF470" s="261"/>
      <c r="BG470" s="261"/>
      <c r="BH470" s="262"/>
      <c r="BI470" s="263"/>
      <c r="BJ470" s="264"/>
      <c r="BK470" s="263"/>
      <c r="BL470" s="263"/>
      <c r="BM470" s="266"/>
      <c r="BN470" s="263"/>
      <c r="CA470" s="263"/>
      <c r="CN470" s="263"/>
      <c r="DA470" s="263"/>
      <c r="DN470" s="263"/>
      <c r="DP470" s="166"/>
      <c r="DQ470" s="166"/>
      <c r="DR470" s="28"/>
      <c r="DS470" s="166"/>
      <c r="DT470" s="28"/>
      <c r="DU470" s="166"/>
      <c r="DV470" s="28"/>
    </row>
    <row r="471" spans="1:128" hidden="1" outlineLevel="1">
      <c r="A471" s="250" t="s">
        <v>163</v>
      </c>
      <c r="B471" s="251"/>
      <c r="C471" s="251"/>
      <c r="D471" s="251"/>
      <c r="E471" s="251"/>
      <c r="F471" s="251"/>
      <c r="G471" s="251"/>
      <c r="H471" s="251"/>
      <c r="I471" s="251"/>
      <c r="J471" s="251"/>
      <c r="K471" s="251"/>
      <c r="L471" s="251"/>
      <c r="M471" s="251"/>
      <c r="N471" s="251"/>
      <c r="O471" s="251"/>
      <c r="P471" s="251"/>
      <c r="Q471" s="251"/>
      <c r="R471" s="251"/>
      <c r="S471" s="251"/>
      <c r="T471" s="251"/>
      <c r="U471" s="251"/>
      <c r="V471" s="251"/>
      <c r="W471" s="251"/>
      <c r="X471" s="251"/>
      <c r="Y471" s="251"/>
      <c r="Z471" s="251"/>
      <c r="AA471" s="251"/>
      <c r="AB471" s="251"/>
      <c r="AC471" s="251"/>
      <c r="AD471" s="251"/>
      <c r="AE471" s="251"/>
      <c r="AF471" s="251"/>
      <c r="AG471" s="251"/>
      <c r="AH471" s="251"/>
      <c r="AI471" s="251"/>
      <c r="AJ471" s="251"/>
      <c r="AK471" s="251"/>
      <c r="AL471" s="251"/>
      <c r="AM471" s="251"/>
      <c r="AN471" s="251"/>
      <c r="AO471" s="251"/>
      <c r="AP471" s="251"/>
      <c r="AQ471" s="251"/>
      <c r="AR471" s="251"/>
      <c r="AS471" s="251"/>
      <c r="AT471" s="251"/>
      <c r="AU471" s="251"/>
      <c r="AV471" s="251"/>
      <c r="AW471" s="251"/>
      <c r="AX471" s="251"/>
      <c r="AY471" s="251"/>
      <c r="AZ471" s="251"/>
      <c r="BA471" s="251"/>
      <c r="BB471" s="252"/>
      <c r="BC471" s="253"/>
      <c r="BD471" s="254"/>
      <c r="BE471" s="261"/>
      <c r="BF471" s="261"/>
      <c r="BG471" s="261"/>
      <c r="BH471" s="262"/>
      <c r="BI471" s="263"/>
      <c r="BJ471" s="264"/>
      <c r="BK471" s="263"/>
      <c r="BL471" s="263"/>
      <c r="BM471" s="266"/>
      <c r="BN471" s="263"/>
      <c r="CA471" s="263"/>
      <c r="CN471" s="263"/>
      <c r="DA471" s="263"/>
      <c r="DN471" s="263"/>
      <c r="DP471" s="166"/>
      <c r="DQ471" s="166"/>
      <c r="DR471" s="28"/>
      <c r="DS471" s="166"/>
      <c r="DT471" s="28"/>
      <c r="DU471" s="166"/>
      <c r="DV471" s="28"/>
    </row>
    <row r="472" spans="1:128" hidden="1" outlineLevel="1">
      <c r="A472" s="250" t="s">
        <v>164</v>
      </c>
      <c r="B472" s="251"/>
      <c r="C472" s="251"/>
      <c r="D472" s="251"/>
      <c r="E472" s="251"/>
      <c r="F472" s="251"/>
      <c r="G472" s="251"/>
      <c r="H472" s="251"/>
      <c r="I472" s="251"/>
      <c r="J472" s="251"/>
      <c r="K472" s="251"/>
      <c r="L472" s="251"/>
      <c r="M472" s="251"/>
      <c r="N472" s="251"/>
      <c r="O472" s="251"/>
      <c r="P472" s="251"/>
      <c r="Q472" s="251"/>
      <c r="R472" s="251"/>
      <c r="S472" s="251"/>
      <c r="T472" s="251"/>
      <c r="U472" s="251"/>
      <c r="V472" s="251"/>
      <c r="W472" s="251"/>
      <c r="X472" s="251"/>
      <c r="Y472" s="251"/>
      <c r="Z472" s="251"/>
      <c r="AA472" s="251"/>
      <c r="AB472" s="251"/>
      <c r="AC472" s="251"/>
      <c r="AD472" s="251"/>
      <c r="AE472" s="251"/>
      <c r="AF472" s="251"/>
      <c r="AG472" s="251"/>
      <c r="AH472" s="251"/>
      <c r="AI472" s="251"/>
      <c r="AJ472" s="251"/>
      <c r="AK472" s="251"/>
      <c r="AL472" s="251"/>
      <c r="AM472" s="251"/>
      <c r="AN472" s="251"/>
      <c r="AO472" s="251"/>
      <c r="AP472" s="251"/>
      <c r="AQ472" s="251"/>
      <c r="AR472" s="251"/>
      <c r="AS472" s="251"/>
      <c r="AT472" s="251"/>
      <c r="AU472" s="251"/>
      <c r="AV472" s="251"/>
      <c r="AW472" s="251"/>
      <c r="AX472" s="251"/>
      <c r="AY472" s="251"/>
      <c r="AZ472" s="251"/>
      <c r="BA472" s="251"/>
      <c r="BB472" s="252"/>
      <c r="BC472" s="253"/>
      <c r="BD472" s="254"/>
      <c r="BE472" s="261"/>
      <c r="BF472" s="261"/>
      <c r="BG472" s="261"/>
      <c r="BH472" s="262"/>
      <c r="BI472" s="263"/>
      <c r="BJ472" s="264"/>
      <c r="BK472" s="263"/>
      <c r="BL472" s="263"/>
      <c r="BM472" s="266"/>
      <c r="BN472" s="263"/>
      <c r="CA472" s="263"/>
      <c r="CN472" s="263"/>
      <c r="DA472" s="263"/>
      <c r="DN472" s="263"/>
      <c r="DP472" s="166"/>
      <c r="DQ472" s="166"/>
      <c r="DR472" s="28"/>
      <c r="DS472" s="166"/>
      <c r="DT472" s="28"/>
      <c r="DU472" s="166"/>
      <c r="DV472" s="28"/>
    </row>
    <row r="473" spans="1:128" hidden="1" outlineLevel="1">
      <c r="A473" s="250" t="s">
        <v>165</v>
      </c>
      <c r="B473" s="251"/>
      <c r="C473" s="251"/>
      <c r="D473" s="251"/>
      <c r="E473" s="251"/>
      <c r="F473" s="251"/>
      <c r="G473" s="251"/>
      <c r="H473" s="251"/>
      <c r="I473" s="251"/>
      <c r="J473" s="251"/>
      <c r="K473" s="251"/>
      <c r="L473" s="251"/>
      <c r="M473" s="251"/>
      <c r="N473" s="251"/>
      <c r="O473" s="251"/>
      <c r="P473" s="251"/>
      <c r="Q473" s="251"/>
      <c r="R473" s="251"/>
      <c r="S473" s="251"/>
      <c r="T473" s="251"/>
      <c r="U473" s="251"/>
      <c r="V473" s="251"/>
      <c r="W473" s="251"/>
      <c r="X473" s="251"/>
      <c r="Y473" s="251"/>
      <c r="Z473" s="251"/>
      <c r="AA473" s="251"/>
      <c r="AB473" s="251"/>
      <c r="AC473" s="251"/>
      <c r="AD473" s="251"/>
      <c r="AE473" s="251"/>
      <c r="AF473" s="251"/>
      <c r="AG473" s="251"/>
      <c r="AH473" s="251"/>
      <c r="AI473" s="251"/>
      <c r="AJ473" s="251"/>
      <c r="AK473" s="251"/>
      <c r="AL473" s="251"/>
      <c r="AM473" s="251"/>
      <c r="AN473" s="251"/>
      <c r="AO473" s="251"/>
      <c r="AP473" s="251"/>
      <c r="AQ473" s="251"/>
      <c r="AR473" s="251"/>
      <c r="AS473" s="251"/>
      <c r="AT473" s="251"/>
      <c r="AU473" s="251"/>
      <c r="AV473" s="251"/>
      <c r="AW473" s="251"/>
      <c r="AX473" s="251"/>
      <c r="AY473" s="251"/>
      <c r="AZ473" s="251"/>
      <c r="BA473" s="251"/>
      <c r="BB473" s="252"/>
      <c r="BC473" s="253"/>
      <c r="BD473" s="254"/>
      <c r="BE473" s="261"/>
      <c r="BF473" s="261"/>
      <c r="BG473" s="261"/>
      <c r="BH473" s="262"/>
      <c r="BI473" s="263"/>
      <c r="BJ473" s="264"/>
      <c r="BK473" s="263"/>
      <c r="BL473" s="263"/>
      <c r="BM473" s="266"/>
      <c r="BN473" s="263"/>
      <c r="CA473" s="263"/>
      <c r="CN473" s="263"/>
      <c r="DA473" s="263"/>
      <c r="DN473" s="263"/>
      <c r="DP473" s="166"/>
      <c r="DQ473" s="166"/>
      <c r="DR473" s="28"/>
      <c r="DS473" s="166"/>
      <c r="DT473" s="28"/>
      <c r="DU473" s="166"/>
      <c r="DV473" s="28"/>
    </row>
    <row r="474" spans="1:128" hidden="1" outlineLevel="1">
      <c r="A474" s="250" t="s">
        <v>123</v>
      </c>
      <c r="B474" s="251"/>
      <c r="C474" s="251"/>
      <c r="D474" s="251"/>
      <c r="E474" s="251"/>
      <c r="F474" s="251"/>
      <c r="G474" s="251"/>
      <c r="H474" s="251"/>
      <c r="I474" s="251"/>
      <c r="J474" s="251"/>
      <c r="K474" s="251"/>
      <c r="L474" s="251"/>
      <c r="M474" s="251"/>
      <c r="N474" s="251"/>
      <c r="O474" s="251"/>
      <c r="P474" s="251"/>
      <c r="Q474" s="251"/>
      <c r="R474" s="251"/>
      <c r="S474" s="251"/>
      <c r="T474" s="251"/>
      <c r="U474" s="251"/>
      <c r="V474" s="251"/>
      <c r="W474" s="251"/>
      <c r="X474" s="251"/>
      <c r="Y474" s="251"/>
      <c r="Z474" s="251"/>
      <c r="AA474" s="251"/>
      <c r="AB474" s="251"/>
      <c r="AC474" s="251"/>
      <c r="AD474" s="251"/>
      <c r="AE474" s="251"/>
      <c r="AF474" s="251"/>
      <c r="AG474" s="251"/>
      <c r="AH474" s="251"/>
      <c r="AI474" s="251"/>
      <c r="AJ474" s="251"/>
      <c r="AK474" s="251"/>
      <c r="AL474" s="251"/>
      <c r="AM474" s="251"/>
      <c r="AN474" s="251"/>
      <c r="AO474" s="251"/>
      <c r="AP474" s="251"/>
      <c r="AQ474" s="251"/>
      <c r="AR474" s="251"/>
      <c r="AS474" s="251"/>
      <c r="AT474" s="251"/>
      <c r="AU474" s="251"/>
      <c r="AV474" s="251"/>
      <c r="AW474" s="251"/>
      <c r="AX474" s="251"/>
      <c r="AY474" s="251"/>
      <c r="AZ474" s="251"/>
      <c r="BA474" s="251"/>
      <c r="BB474" s="252"/>
      <c r="BC474" s="253"/>
      <c r="BD474" s="254"/>
      <c r="BE474" s="261"/>
      <c r="BF474" s="261"/>
      <c r="BG474" s="261"/>
      <c r="BH474" s="262"/>
      <c r="BI474" s="263"/>
      <c r="BJ474" s="264"/>
      <c r="BK474" s="263"/>
      <c r="BL474" s="263"/>
      <c r="BM474" s="266"/>
      <c r="BN474" s="263"/>
      <c r="CA474" s="263"/>
      <c r="CN474" s="263"/>
      <c r="DA474" s="263"/>
      <c r="DN474" s="263"/>
      <c r="DP474" s="166"/>
      <c r="DQ474" s="166"/>
      <c r="DR474" s="28"/>
      <c r="DS474" s="166"/>
      <c r="DT474" s="28"/>
      <c r="DU474" s="166"/>
      <c r="DV474" s="28"/>
    </row>
    <row r="475" spans="1:128" s="275" customFormat="1" hidden="1" outlineLevel="1">
      <c r="A475" s="268" t="s">
        <v>167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269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269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70"/>
      <c r="BC475" s="271"/>
      <c r="BD475" s="271"/>
      <c r="BE475" s="272"/>
      <c r="BF475" s="272"/>
      <c r="BG475" s="272"/>
      <c r="BH475" s="273"/>
      <c r="BI475" s="272"/>
      <c r="BJ475" s="274"/>
      <c r="BK475" s="272"/>
      <c r="BL475" s="272"/>
      <c r="BM475" s="301"/>
      <c r="BN475" s="272"/>
      <c r="CA475" s="272"/>
      <c r="CN475" s="272"/>
      <c r="DA475" s="272"/>
      <c r="DN475" s="272"/>
      <c r="DP475" s="277"/>
      <c r="DQ475" s="277"/>
      <c r="DR475" s="278"/>
      <c r="DS475" s="277"/>
      <c r="DT475" s="278"/>
      <c r="DU475" s="277"/>
      <c r="DV475" s="278"/>
    </row>
    <row r="476" spans="1:128" hidden="1" outlineLevel="1">
      <c r="A476" s="250" t="s">
        <v>122</v>
      </c>
      <c r="B476" s="251"/>
      <c r="C476" s="251"/>
      <c r="D476" s="251"/>
      <c r="E476" s="251"/>
      <c r="F476" s="251"/>
      <c r="G476" s="251"/>
      <c r="H476" s="251"/>
      <c r="I476" s="251"/>
      <c r="J476" s="251"/>
      <c r="K476" s="251"/>
      <c r="L476" s="251"/>
      <c r="M476" s="251"/>
      <c r="N476" s="251"/>
      <c r="O476" s="251"/>
      <c r="P476" s="251"/>
      <c r="Q476" s="251"/>
      <c r="R476" s="251"/>
      <c r="S476" s="251"/>
      <c r="T476" s="251"/>
      <c r="U476" s="251"/>
      <c r="V476" s="251"/>
      <c r="W476" s="251"/>
      <c r="X476" s="251"/>
      <c r="Y476" s="251"/>
      <c r="Z476" s="251"/>
      <c r="AA476" s="251"/>
      <c r="AB476" s="251"/>
      <c r="AC476" s="251"/>
      <c r="AD476" s="251"/>
      <c r="AE476" s="251"/>
      <c r="AF476" s="251"/>
      <c r="AG476" s="251"/>
      <c r="AH476" s="251"/>
      <c r="AI476" s="251"/>
      <c r="AJ476" s="251"/>
      <c r="AK476" s="251"/>
      <c r="AL476" s="251"/>
      <c r="AM476" s="251"/>
      <c r="AN476" s="251"/>
      <c r="AO476" s="251">
        <v>32</v>
      </c>
      <c r="AP476" s="251">
        <v>12</v>
      </c>
      <c r="AQ476" s="251">
        <v>12</v>
      </c>
      <c r="AR476" s="251">
        <v>12</v>
      </c>
      <c r="AS476" s="251">
        <v>18</v>
      </c>
      <c r="AT476" s="251">
        <v>24</v>
      </c>
      <c r="AU476" s="251">
        <v>2</v>
      </c>
      <c r="AV476" s="251"/>
      <c r="AW476" s="251"/>
      <c r="AX476" s="251">
        <v>12</v>
      </c>
      <c r="AY476" s="251">
        <v>0</v>
      </c>
      <c r="AZ476" s="251"/>
      <c r="BA476" s="251"/>
      <c r="BB476" s="252"/>
      <c r="BC476" s="253"/>
      <c r="BD476" s="254"/>
      <c r="BE476" s="261"/>
      <c r="BF476" s="261"/>
      <c r="BG476" s="261"/>
      <c r="BH476" s="262"/>
      <c r="BI476" s="263"/>
      <c r="BJ476" s="264"/>
      <c r="BK476" s="263"/>
      <c r="BL476" s="263"/>
      <c r="BM476" s="266"/>
      <c r="BN476" s="263"/>
      <c r="CA476" s="263"/>
      <c r="CN476" s="263"/>
      <c r="DA476" s="263"/>
      <c r="DN476" s="263"/>
      <c r="DP476" s="166"/>
      <c r="DQ476" s="166"/>
      <c r="DR476" s="28"/>
      <c r="DS476" s="166"/>
      <c r="DT476" s="28"/>
      <c r="DU476" s="166"/>
      <c r="DV476" s="28"/>
    </row>
    <row r="477" spans="1:128" hidden="1" outlineLevel="1">
      <c r="A477" s="250" t="s">
        <v>168</v>
      </c>
      <c r="B477" s="251"/>
      <c r="C477" s="251"/>
      <c r="D477" s="251"/>
      <c r="E477" s="251"/>
      <c r="F477" s="251"/>
      <c r="G477" s="251"/>
      <c r="H477" s="251"/>
      <c r="I477" s="251"/>
      <c r="J477" s="251"/>
      <c r="K477" s="251"/>
      <c r="L477" s="251"/>
      <c r="M477" s="251"/>
      <c r="N477" s="251"/>
      <c r="O477" s="251"/>
      <c r="P477" s="251"/>
      <c r="Q477" s="251"/>
      <c r="R477" s="251"/>
      <c r="S477" s="251"/>
      <c r="T477" s="251"/>
      <c r="U477" s="251"/>
      <c r="V477" s="251"/>
      <c r="W477" s="251"/>
      <c r="X477" s="251"/>
      <c r="Y477" s="251"/>
      <c r="Z477" s="251"/>
      <c r="AA477" s="251"/>
      <c r="AB477" s="251"/>
      <c r="AC477" s="251"/>
      <c r="AD477" s="251"/>
      <c r="AE477" s="251"/>
      <c r="AF477" s="251"/>
      <c r="AG477" s="251"/>
      <c r="AH477" s="251"/>
      <c r="AI477" s="251"/>
      <c r="AJ477" s="251"/>
      <c r="AK477" s="251"/>
      <c r="AL477" s="251"/>
      <c r="AM477" s="251"/>
      <c r="AN477" s="251"/>
      <c r="AO477" s="251"/>
      <c r="AP477" s="251"/>
      <c r="AQ477" s="251"/>
      <c r="AR477" s="251"/>
      <c r="AS477" s="251"/>
      <c r="AT477" s="251"/>
      <c r="AU477" s="251"/>
      <c r="AV477" s="251"/>
      <c r="AW477" s="251"/>
      <c r="AX477" s="251"/>
      <c r="AY477" s="251"/>
      <c r="AZ477" s="251"/>
      <c r="BA477" s="251"/>
      <c r="BB477" s="252"/>
      <c r="BC477" s="253"/>
      <c r="BD477" s="254"/>
      <c r="BE477" s="261"/>
      <c r="BF477" s="261"/>
      <c r="BG477" s="261"/>
      <c r="BH477" s="262"/>
      <c r="BI477" s="263"/>
      <c r="BJ477" s="264"/>
      <c r="BK477" s="263"/>
      <c r="BL477" s="263"/>
      <c r="BM477" s="266"/>
      <c r="BN477" s="263"/>
      <c r="CA477" s="263"/>
      <c r="CN477" s="263"/>
      <c r="DA477" s="263"/>
      <c r="DN477" s="263"/>
      <c r="DP477" s="166"/>
      <c r="DQ477" s="166"/>
      <c r="DR477" s="28"/>
      <c r="DS477" s="166"/>
      <c r="DT477" s="28"/>
      <c r="DU477" s="166"/>
      <c r="DV477" s="28"/>
    </row>
    <row r="478" spans="1:128" ht="13.5" collapsed="1">
      <c r="A478" s="279" t="s">
        <v>169</v>
      </c>
      <c r="B478" s="251">
        <f>+SUM(B469:B477)</f>
        <v>0</v>
      </c>
      <c r="C478" s="251">
        <f>+SUM(C469:C477)</f>
        <v>0</v>
      </c>
      <c r="D478" s="251">
        <f t="shared" ref="D478:M478" si="696">+SUM(D469:D477)</f>
        <v>0</v>
      </c>
      <c r="E478" s="251">
        <f t="shared" si="696"/>
        <v>0</v>
      </c>
      <c r="F478" s="251">
        <f t="shared" si="696"/>
        <v>0</v>
      </c>
      <c r="G478" s="251">
        <f t="shared" si="696"/>
        <v>0</v>
      </c>
      <c r="H478" s="251">
        <f t="shared" si="696"/>
        <v>0</v>
      </c>
      <c r="I478" s="251">
        <f t="shared" si="696"/>
        <v>0</v>
      </c>
      <c r="J478" s="251">
        <f t="shared" si="696"/>
        <v>0</v>
      </c>
      <c r="K478" s="251">
        <f t="shared" si="696"/>
        <v>0</v>
      </c>
      <c r="L478" s="251">
        <f t="shared" si="696"/>
        <v>0</v>
      </c>
      <c r="M478" s="251">
        <f t="shared" si="696"/>
        <v>0</v>
      </c>
      <c r="N478" s="251"/>
      <c r="O478" s="251">
        <f t="shared" ref="O478:Z478" si="697">+SUM(O469:O477)</f>
        <v>0</v>
      </c>
      <c r="P478" s="251">
        <f t="shared" si="697"/>
        <v>0</v>
      </c>
      <c r="Q478" s="251">
        <f t="shared" si="697"/>
        <v>0</v>
      </c>
      <c r="R478" s="251">
        <f t="shared" si="697"/>
        <v>0</v>
      </c>
      <c r="S478" s="251">
        <f t="shared" si="697"/>
        <v>0</v>
      </c>
      <c r="T478" s="251">
        <f t="shared" si="697"/>
        <v>0</v>
      </c>
      <c r="U478" s="251">
        <f t="shared" si="697"/>
        <v>0</v>
      </c>
      <c r="V478" s="251">
        <f t="shared" si="697"/>
        <v>0</v>
      </c>
      <c r="W478" s="251">
        <f t="shared" si="697"/>
        <v>0</v>
      </c>
      <c r="X478" s="251">
        <f t="shared" si="697"/>
        <v>0</v>
      </c>
      <c r="Y478" s="251">
        <f t="shared" si="697"/>
        <v>0</v>
      </c>
      <c r="Z478" s="251">
        <f t="shared" si="697"/>
        <v>0</v>
      </c>
      <c r="AA478" s="251"/>
      <c r="AB478" s="251">
        <f t="shared" ref="AB478:AM478" si="698">+SUM(AB469:AB477)</f>
        <v>0</v>
      </c>
      <c r="AC478" s="251">
        <f t="shared" si="698"/>
        <v>0</v>
      </c>
      <c r="AD478" s="251">
        <f t="shared" si="698"/>
        <v>0</v>
      </c>
      <c r="AE478" s="251">
        <f t="shared" si="698"/>
        <v>0</v>
      </c>
      <c r="AF478" s="251">
        <f t="shared" si="698"/>
        <v>0</v>
      </c>
      <c r="AG478" s="251">
        <f t="shared" si="698"/>
        <v>0</v>
      </c>
      <c r="AH478" s="251">
        <f t="shared" si="698"/>
        <v>0</v>
      </c>
      <c r="AI478" s="251">
        <f t="shared" si="698"/>
        <v>0</v>
      </c>
      <c r="AJ478" s="251">
        <f t="shared" si="698"/>
        <v>0</v>
      </c>
      <c r="AK478" s="251">
        <f t="shared" si="698"/>
        <v>0</v>
      </c>
      <c r="AL478" s="251">
        <f t="shared" si="698"/>
        <v>0</v>
      </c>
      <c r="AM478" s="251">
        <f t="shared" si="698"/>
        <v>0</v>
      </c>
      <c r="AN478" s="251"/>
      <c r="AO478" s="251">
        <f t="shared" ref="AO478:AY478" si="699">+SUM(AO469:AO477)</f>
        <v>32</v>
      </c>
      <c r="AP478" s="251">
        <f t="shared" si="699"/>
        <v>12</v>
      </c>
      <c r="AQ478" s="251">
        <f t="shared" si="699"/>
        <v>12</v>
      </c>
      <c r="AR478" s="251">
        <f t="shared" si="699"/>
        <v>12</v>
      </c>
      <c r="AS478" s="251">
        <f t="shared" si="699"/>
        <v>18</v>
      </c>
      <c r="AT478" s="251">
        <f t="shared" si="699"/>
        <v>24</v>
      </c>
      <c r="AU478" s="251">
        <f t="shared" si="699"/>
        <v>2</v>
      </c>
      <c r="AV478" s="251">
        <f t="shared" si="699"/>
        <v>0</v>
      </c>
      <c r="AW478" s="251">
        <f t="shared" si="699"/>
        <v>0</v>
      </c>
      <c r="AX478" s="251">
        <f t="shared" si="699"/>
        <v>12</v>
      </c>
      <c r="AY478" s="251">
        <f t="shared" si="699"/>
        <v>0</v>
      </c>
      <c r="AZ478" s="251">
        <f>+SUM(AZ469:AZ477)</f>
        <v>0</v>
      </c>
      <c r="BA478" s="251"/>
      <c r="BB478" s="252"/>
      <c r="BC478" s="253"/>
      <c r="BD478" s="254"/>
      <c r="BE478" s="261"/>
      <c r="BF478" s="261"/>
      <c r="BG478" s="261"/>
      <c r="BH478" s="262"/>
      <c r="BI478" s="263"/>
      <c r="BJ478" s="264"/>
      <c r="BK478" s="263"/>
      <c r="BL478" s="263"/>
      <c r="BM478" s="266"/>
      <c r="BN478" s="263"/>
      <c r="CA478" s="263"/>
      <c r="CN478" s="263"/>
      <c r="DA478" s="263"/>
      <c r="DN478" s="263"/>
      <c r="DP478" s="166"/>
      <c r="DQ478" s="166"/>
      <c r="DR478" s="28"/>
      <c r="DS478" s="166"/>
      <c r="DT478" s="28"/>
      <c r="DU478" s="166"/>
      <c r="DV478" s="28"/>
    </row>
    <row r="479" spans="1:128">
      <c r="A479" s="239" t="s">
        <v>190</v>
      </c>
      <c r="B479" s="302"/>
      <c r="C479" s="302"/>
      <c r="D479" s="302"/>
      <c r="E479" s="302"/>
      <c r="F479" s="302"/>
      <c r="G479" s="302"/>
      <c r="H479" s="302"/>
      <c r="I479" s="302"/>
      <c r="J479" s="302"/>
      <c r="K479" s="302"/>
      <c r="L479" s="302"/>
      <c r="M479" s="302"/>
      <c r="N479" s="302"/>
      <c r="O479" s="227"/>
      <c r="P479" s="227"/>
      <c r="Q479" s="227"/>
      <c r="R479" s="227"/>
      <c r="S479" s="227"/>
      <c r="T479" s="227"/>
      <c r="U479" s="227"/>
      <c r="V479" s="227"/>
      <c r="W479" s="227"/>
      <c r="X479" s="227"/>
      <c r="Y479" s="227"/>
      <c r="Z479" s="227"/>
      <c r="AA479" s="230"/>
      <c r="AB479" s="230"/>
      <c r="AC479" s="230"/>
      <c r="AD479" s="230"/>
      <c r="AE479" s="230"/>
      <c r="AF479" s="230"/>
      <c r="AG479" s="230"/>
      <c r="AH479" s="230"/>
      <c r="AI479" s="230"/>
      <c r="AJ479" s="230"/>
      <c r="AK479" s="230"/>
      <c r="AL479" s="230"/>
      <c r="AM479" s="230"/>
      <c r="AN479" s="230"/>
      <c r="AO479" s="230"/>
      <c r="AP479" s="230"/>
      <c r="AQ479" s="230"/>
      <c r="AR479" s="230"/>
      <c r="AS479" s="230"/>
      <c r="AT479" s="230"/>
      <c r="AU479" s="230"/>
      <c r="AV479" s="230"/>
      <c r="AW479" s="230">
        <v>12</v>
      </c>
      <c r="AX479" s="241">
        <f>AX489</f>
        <v>12</v>
      </c>
      <c r="AY479" s="241">
        <v>12</v>
      </c>
      <c r="AZ479" s="241">
        <v>15</v>
      </c>
      <c r="BA479" s="241"/>
      <c r="BB479" s="242">
        <f>SUM(BB480:BB488)</f>
        <v>19</v>
      </c>
      <c r="BC479" s="243">
        <f t="shared" ref="BC479:BM479" si="700">+BC489</f>
        <v>12</v>
      </c>
      <c r="BD479" s="328">
        <f t="shared" si="700"/>
        <v>12</v>
      </c>
      <c r="BE479" s="329">
        <f t="shared" si="700"/>
        <v>12</v>
      </c>
      <c r="BF479" s="329">
        <f t="shared" si="700"/>
        <v>12</v>
      </c>
      <c r="BG479" s="245">
        <f>+SUM(BG480:BG487)</f>
        <v>12</v>
      </c>
      <c r="BH479" s="330">
        <f t="shared" si="700"/>
        <v>12</v>
      </c>
      <c r="BI479" s="331">
        <f t="shared" si="700"/>
        <v>12</v>
      </c>
      <c r="BJ479" s="332">
        <f t="shared" si="700"/>
        <v>12</v>
      </c>
      <c r="BK479" s="331">
        <f t="shared" si="700"/>
        <v>12</v>
      </c>
      <c r="BL479" s="331">
        <f t="shared" si="700"/>
        <v>12</v>
      </c>
      <c r="BM479" s="333">
        <f t="shared" si="700"/>
        <v>12</v>
      </c>
      <c r="BN479" s="331"/>
      <c r="CA479" s="331"/>
      <c r="CN479" s="331"/>
      <c r="DA479" s="331"/>
      <c r="DN479" s="331"/>
      <c r="DP479" s="166">
        <f>SUM(B479:M479)</f>
        <v>0</v>
      </c>
      <c r="DQ479" s="166">
        <f>SUM(O479:Z479)</f>
        <v>0</v>
      </c>
      <c r="DR479" s="28">
        <f>IFERROR(DQ479/DP479*100,0)</f>
        <v>0</v>
      </c>
      <c r="DS479" s="166">
        <f>SUM(AB479:AM479)</f>
        <v>0</v>
      </c>
      <c r="DT479" s="28">
        <f>IFERROR(DS479/DQ479*100,0)</f>
        <v>0</v>
      </c>
      <c r="DU479" s="166">
        <f>SUM(AO479:AZ479)</f>
        <v>51</v>
      </c>
      <c r="DV479" s="28">
        <f>IFERROR(DU479/DS479*100,0)</f>
        <v>0</v>
      </c>
      <c r="DW479" s="141">
        <f>SUM(BB479:BM479)</f>
        <v>151</v>
      </c>
      <c r="DX479" s="207">
        <f t="shared" ref="DX479" si="701">IFERROR(DW479/DU479*100,0)</f>
        <v>296.07843137254906</v>
      </c>
    </row>
    <row r="480" spans="1:128" hidden="1" outlineLevel="1">
      <c r="A480" s="250" t="s">
        <v>161</v>
      </c>
      <c r="B480" s="251"/>
      <c r="C480" s="251"/>
      <c r="D480" s="251"/>
      <c r="E480" s="251"/>
      <c r="F480" s="251"/>
      <c r="G480" s="251"/>
      <c r="H480" s="251"/>
      <c r="I480" s="251"/>
      <c r="J480" s="251"/>
      <c r="K480" s="251"/>
      <c r="L480" s="251"/>
      <c r="M480" s="251"/>
      <c r="N480" s="251"/>
      <c r="O480" s="251"/>
      <c r="P480" s="251"/>
      <c r="Q480" s="251"/>
      <c r="R480" s="251"/>
      <c r="S480" s="251"/>
      <c r="T480" s="251"/>
      <c r="U480" s="251"/>
      <c r="V480" s="251"/>
      <c r="W480" s="251"/>
      <c r="X480" s="251"/>
      <c r="Y480" s="251"/>
      <c r="Z480" s="251"/>
      <c r="AA480" s="251"/>
      <c r="AB480" s="251"/>
      <c r="AC480" s="251"/>
      <c r="AD480" s="251"/>
      <c r="AE480" s="251"/>
      <c r="AF480" s="251"/>
      <c r="AG480" s="251"/>
      <c r="AH480" s="251"/>
      <c r="AI480" s="251"/>
      <c r="AJ480" s="251"/>
      <c r="AK480" s="251"/>
      <c r="AL480" s="251"/>
      <c r="AM480" s="251"/>
      <c r="AN480" s="251"/>
      <c r="AO480" s="251"/>
      <c r="AP480" s="251"/>
      <c r="AQ480" s="251"/>
      <c r="AR480" s="251"/>
      <c r="AS480" s="251"/>
      <c r="AT480" s="251"/>
      <c r="AU480" s="251"/>
      <c r="AV480" s="251"/>
      <c r="AW480" s="251"/>
      <c r="AX480" s="251"/>
      <c r="AY480" s="251"/>
      <c r="AZ480" s="251"/>
      <c r="BA480" s="251"/>
      <c r="BB480" s="252"/>
      <c r="BC480" s="253"/>
      <c r="BD480" s="254"/>
      <c r="BE480" s="261"/>
      <c r="BF480" s="261"/>
      <c r="BG480" s="261"/>
      <c r="BH480" s="262"/>
      <c r="BI480" s="263"/>
      <c r="BJ480" s="264"/>
      <c r="BK480" s="263"/>
      <c r="BL480" s="263"/>
      <c r="BM480" s="266"/>
      <c r="BN480" s="263"/>
      <c r="CA480" s="263"/>
      <c r="CN480" s="263"/>
      <c r="DA480" s="263"/>
      <c r="DN480" s="263"/>
      <c r="DP480" s="166"/>
      <c r="DQ480" s="166"/>
      <c r="DR480" s="28"/>
      <c r="DS480" s="166"/>
      <c r="DT480" s="28"/>
      <c r="DU480" s="166"/>
      <c r="DV480" s="28"/>
    </row>
    <row r="481" spans="1:128" hidden="1" outlineLevel="1">
      <c r="A481" s="250" t="s">
        <v>162</v>
      </c>
      <c r="B481" s="251"/>
      <c r="C481" s="251"/>
      <c r="D481" s="251"/>
      <c r="E481" s="251"/>
      <c r="F481" s="251"/>
      <c r="G481" s="251"/>
      <c r="H481" s="251"/>
      <c r="I481" s="251"/>
      <c r="J481" s="251"/>
      <c r="K481" s="251"/>
      <c r="L481" s="251"/>
      <c r="M481" s="251"/>
      <c r="N481" s="251"/>
      <c r="O481" s="251"/>
      <c r="P481" s="251"/>
      <c r="Q481" s="251"/>
      <c r="R481" s="251"/>
      <c r="S481" s="251"/>
      <c r="T481" s="251"/>
      <c r="U481" s="251"/>
      <c r="V481" s="251"/>
      <c r="W481" s="251"/>
      <c r="X481" s="251"/>
      <c r="Y481" s="251"/>
      <c r="Z481" s="251"/>
      <c r="AA481" s="251"/>
      <c r="AB481" s="251"/>
      <c r="AC481" s="251"/>
      <c r="AD481" s="251"/>
      <c r="AE481" s="251"/>
      <c r="AF481" s="251"/>
      <c r="AG481" s="251"/>
      <c r="AH481" s="251"/>
      <c r="AI481" s="251"/>
      <c r="AJ481" s="251"/>
      <c r="AK481" s="251"/>
      <c r="AL481" s="251"/>
      <c r="AM481" s="251"/>
      <c r="AN481" s="251"/>
      <c r="AO481" s="251"/>
      <c r="AP481" s="251"/>
      <c r="AQ481" s="251"/>
      <c r="AR481" s="251"/>
      <c r="AS481" s="251"/>
      <c r="AT481" s="251"/>
      <c r="AU481" s="251"/>
      <c r="AV481" s="251"/>
      <c r="AW481" s="251"/>
      <c r="AX481" s="251"/>
      <c r="AY481" s="251"/>
      <c r="AZ481" s="251"/>
      <c r="BA481" s="251"/>
      <c r="BB481" s="252"/>
      <c r="BC481" s="253"/>
      <c r="BD481" s="254"/>
      <c r="BE481" s="261"/>
      <c r="BF481" s="261"/>
      <c r="BG481" s="261"/>
      <c r="BH481" s="262"/>
      <c r="BI481" s="263"/>
      <c r="BJ481" s="264"/>
      <c r="BK481" s="263"/>
      <c r="BL481" s="263"/>
      <c r="BM481" s="266"/>
      <c r="BN481" s="263"/>
      <c r="CA481" s="263"/>
      <c r="CN481" s="263"/>
      <c r="DA481" s="263"/>
      <c r="DN481" s="263"/>
      <c r="DP481" s="166"/>
      <c r="DQ481" s="166"/>
      <c r="DR481" s="28"/>
      <c r="DS481" s="166"/>
      <c r="DT481" s="28"/>
      <c r="DU481" s="166"/>
      <c r="DV481" s="28"/>
    </row>
    <row r="482" spans="1:128" hidden="1" outlineLevel="1">
      <c r="A482" s="250" t="s">
        <v>163</v>
      </c>
      <c r="B482" s="251"/>
      <c r="C482" s="251"/>
      <c r="D482" s="251"/>
      <c r="E482" s="251"/>
      <c r="F482" s="251"/>
      <c r="G482" s="251"/>
      <c r="H482" s="251"/>
      <c r="I482" s="251"/>
      <c r="J482" s="251"/>
      <c r="K482" s="251"/>
      <c r="L482" s="251"/>
      <c r="M482" s="251"/>
      <c r="N482" s="251"/>
      <c r="O482" s="251"/>
      <c r="P482" s="251"/>
      <c r="Q482" s="251"/>
      <c r="R482" s="251"/>
      <c r="S482" s="251"/>
      <c r="T482" s="251"/>
      <c r="U482" s="251"/>
      <c r="V482" s="251"/>
      <c r="W482" s="251"/>
      <c r="X482" s="251"/>
      <c r="Y482" s="251"/>
      <c r="Z482" s="251"/>
      <c r="AA482" s="251"/>
      <c r="AB482" s="251"/>
      <c r="AC482" s="251"/>
      <c r="AD482" s="251"/>
      <c r="AE482" s="251"/>
      <c r="AF482" s="251"/>
      <c r="AG482" s="251"/>
      <c r="AH482" s="251"/>
      <c r="AI482" s="251"/>
      <c r="AJ482" s="251"/>
      <c r="AK482" s="251"/>
      <c r="AL482" s="251"/>
      <c r="AM482" s="251"/>
      <c r="AN482" s="251"/>
      <c r="AO482" s="251"/>
      <c r="AP482" s="251"/>
      <c r="AQ482" s="251"/>
      <c r="AR482" s="251"/>
      <c r="AS482" s="251"/>
      <c r="AT482" s="251"/>
      <c r="AU482" s="251"/>
      <c r="AV482" s="251"/>
      <c r="AW482" s="251"/>
      <c r="AX482" s="251"/>
      <c r="AY482" s="251"/>
      <c r="AZ482" s="251"/>
      <c r="BA482" s="251"/>
      <c r="BB482" s="252"/>
      <c r="BC482" s="253"/>
      <c r="BD482" s="254"/>
      <c r="BE482" s="261"/>
      <c r="BF482" s="261"/>
      <c r="BG482" s="261"/>
      <c r="BH482" s="262"/>
      <c r="BI482" s="263"/>
      <c r="BJ482" s="264"/>
      <c r="BK482" s="263"/>
      <c r="BL482" s="263"/>
      <c r="BM482" s="266"/>
      <c r="BN482" s="263"/>
      <c r="CA482" s="263"/>
      <c r="CN482" s="263"/>
      <c r="DA482" s="263"/>
      <c r="DN482" s="263"/>
      <c r="DP482" s="166"/>
      <c r="DQ482" s="166"/>
      <c r="DR482" s="28"/>
      <c r="DS482" s="166"/>
      <c r="DT482" s="28"/>
      <c r="DU482" s="166"/>
      <c r="DV482" s="28"/>
    </row>
    <row r="483" spans="1:128" hidden="1" outlineLevel="1">
      <c r="A483" s="250" t="s">
        <v>164</v>
      </c>
      <c r="B483" s="251"/>
      <c r="C483" s="251"/>
      <c r="D483" s="251"/>
      <c r="E483" s="251"/>
      <c r="F483" s="251"/>
      <c r="G483" s="251"/>
      <c r="H483" s="251"/>
      <c r="I483" s="251"/>
      <c r="J483" s="251"/>
      <c r="K483" s="251"/>
      <c r="L483" s="251"/>
      <c r="M483" s="251"/>
      <c r="N483" s="251"/>
      <c r="O483" s="251"/>
      <c r="P483" s="251"/>
      <c r="Q483" s="251"/>
      <c r="R483" s="251"/>
      <c r="S483" s="251"/>
      <c r="T483" s="251"/>
      <c r="U483" s="251"/>
      <c r="V483" s="251"/>
      <c r="W483" s="251"/>
      <c r="X483" s="251"/>
      <c r="Y483" s="251"/>
      <c r="Z483" s="251"/>
      <c r="AA483" s="251"/>
      <c r="AB483" s="251"/>
      <c r="AC483" s="251"/>
      <c r="AD483" s="251"/>
      <c r="AE483" s="251"/>
      <c r="AF483" s="251"/>
      <c r="AG483" s="251"/>
      <c r="AH483" s="251"/>
      <c r="AI483" s="251"/>
      <c r="AJ483" s="251"/>
      <c r="AK483" s="251"/>
      <c r="AL483" s="251"/>
      <c r="AM483" s="251"/>
      <c r="AN483" s="251"/>
      <c r="AO483" s="251"/>
      <c r="AP483" s="251"/>
      <c r="AQ483" s="251"/>
      <c r="AR483" s="251"/>
      <c r="AS483" s="251"/>
      <c r="AT483" s="251"/>
      <c r="AU483" s="251"/>
      <c r="AV483" s="251"/>
      <c r="AW483" s="251"/>
      <c r="AX483" s="251"/>
      <c r="AY483" s="251"/>
      <c r="AZ483" s="251"/>
      <c r="BA483" s="251"/>
      <c r="BB483" s="252"/>
      <c r="BC483" s="253"/>
      <c r="BD483" s="254"/>
      <c r="BE483" s="261"/>
      <c r="BF483" s="261"/>
      <c r="BG483" s="261"/>
      <c r="BH483" s="262"/>
      <c r="BI483" s="263"/>
      <c r="BJ483" s="264"/>
      <c r="BK483" s="263"/>
      <c r="BL483" s="263"/>
      <c r="BM483" s="266"/>
      <c r="BN483" s="263"/>
      <c r="CA483" s="263"/>
      <c r="CN483" s="263"/>
      <c r="DA483" s="263"/>
      <c r="DN483" s="263"/>
      <c r="DP483" s="166"/>
      <c r="DQ483" s="166"/>
      <c r="DR483" s="28"/>
      <c r="DS483" s="166"/>
      <c r="DT483" s="28"/>
      <c r="DU483" s="166"/>
      <c r="DV483" s="28"/>
    </row>
    <row r="484" spans="1:128" hidden="1" outlineLevel="1">
      <c r="A484" s="250" t="s">
        <v>165</v>
      </c>
      <c r="B484" s="251"/>
      <c r="C484" s="251"/>
      <c r="D484" s="251"/>
      <c r="E484" s="251"/>
      <c r="F484" s="251"/>
      <c r="G484" s="251"/>
      <c r="H484" s="251"/>
      <c r="I484" s="251"/>
      <c r="J484" s="251"/>
      <c r="K484" s="251"/>
      <c r="L484" s="251"/>
      <c r="M484" s="251"/>
      <c r="N484" s="251"/>
      <c r="O484" s="251"/>
      <c r="P484" s="251"/>
      <c r="Q484" s="251"/>
      <c r="R484" s="251"/>
      <c r="S484" s="251"/>
      <c r="T484" s="251"/>
      <c r="U484" s="251"/>
      <c r="V484" s="251"/>
      <c r="W484" s="251"/>
      <c r="X484" s="251"/>
      <c r="Y484" s="251"/>
      <c r="Z484" s="251"/>
      <c r="AA484" s="251"/>
      <c r="AB484" s="251"/>
      <c r="AC484" s="251"/>
      <c r="AD484" s="251"/>
      <c r="AE484" s="251"/>
      <c r="AF484" s="251"/>
      <c r="AG484" s="251"/>
      <c r="AH484" s="251"/>
      <c r="AI484" s="251"/>
      <c r="AJ484" s="251"/>
      <c r="AK484" s="251"/>
      <c r="AL484" s="251"/>
      <c r="AM484" s="251"/>
      <c r="AN484" s="251"/>
      <c r="AO484" s="251"/>
      <c r="AP484" s="251"/>
      <c r="AQ484" s="251"/>
      <c r="AR484" s="251"/>
      <c r="AS484" s="251"/>
      <c r="AT484" s="251"/>
      <c r="AU484" s="251"/>
      <c r="AV484" s="251"/>
      <c r="AW484" s="251"/>
      <c r="AX484" s="251"/>
      <c r="AY484" s="251"/>
      <c r="AZ484" s="251"/>
      <c r="BA484" s="251"/>
      <c r="BB484" s="252"/>
      <c r="BC484" s="253"/>
      <c r="BD484" s="254"/>
      <c r="BE484" s="261"/>
      <c r="BF484" s="261"/>
      <c r="BG484" s="261"/>
      <c r="BH484" s="262"/>
      <c r="BI484" s="263"/>
      <c r="BJ484" s="264"/>
      <c r="BK484" s="263"/>
      <c r="BL484" s="263"/>
      <c r="BM484" s="266"/>
      <c r="BN484" s="263"/>
      <c r="CA484" s="263"/>
      <c r="CN484" s="263"/>
      <c r="DA484" s="263"/>
      <c r="DN484" s="263"/>
      <c r="DP484" s="166"/>
      <c r="DQ484" s="166"/>
      <c r="DR484" s="28"/>
      <c r="DS484" s="166"/>
      <c r="DT484" s="28"/>
      <c r="DU484" s="166"/>
      <c r="DV484" s="28"/>
    </row>
    <row r="485" spans="1:128" hidden="1" outlineLevel="1">
      <c r="A485" s="250" t="s">
        <v>123</v>
      </c>
      <c r="B485" s="251"/>
      <c r="C485" s="251"/>
      <c r="D485" s="251"/>
      <c r="E485" s="251"/>
      <c r="F485" s="251"/>
      <c r="G485" s="251"/>
      <c r="H485" s="251"/>
      <c r="I485" s="251"/>
      <c r="J485" s="251"/>
      <c r="K485" s="251"/>
      <c r="L485" s="251"/>
      <c r="M485" s="251"/>
      <c r="N485" s="251"/>
      <c r="O485" s="251"/>
      <c r="P485" s="251"/>
      <c r="Q485" s="251"/>
      <c r="R485" s="251"/>
      <c r="S485" s="251"/>
      <c r="T485" s="251"/>
      <c r="U485" s="251"/>
      <c r="V485" s="251"/>
      <c r="W485" s="251"/>
      <c r="X485" s="251"/>
      <c r="Y485" s="251"/>
      <c r="Z485" s="251"/>
      <c r="AA485" s="251"/>
      <c r="AB485" s="251"/>
      <c r="AC485" s="251"/>
      <c r="AD485" s="251"/>
      <c r="AE485" s="251"/>
      <c r="AF485" s="251"/>
      <c r="AG485" s="251"/>
      <c r="AH485" s="251"/>
      <c r="AI485" s="251"/>
      <c r="AJ485" s="251"/>
      <c r="AK485" s="251"/>
      <c r="AL485" s="251"/>
      <c r="AM485" s="251"/>
      <c r="AN485" s="251"/>
      <c r="AO485" s="251"/>
      <c r="AP485" s="251"/>
      <c r="AQ485" s="251"/>
      <c r="AR485" s="251"/>
      <c r="AS485" s="251"/>
      <c r="AT485" s="251"/>
      <c r="AU485" s="251"/>
      <c r="AV485" s="251"/>
      <c r="AW485" s="251"/>
      <c r="AX485" s="251"/>
      <c r="AY485" s="251"/>
      <c r="AZ485" s="251"/>
      <c r="BA485" s="251"/>
      <c r="BB485" s="252"/>
      <c r="BC485" s="253"/>
      <c r="BD485" s="254"/>
      <c r="BE485" s="261"/>
      <c r="BF485" s="261"/>
      <c r="BG485" s="261"/>
      <c r="BH485" s="262"/>
      <c r="BI485" s="263"/>
      <c r="BJ485" s="264"/>
      <c r="BK485" s="263"/>
      <c r="BL485" s="263"/>
      <c r="BM485" s="266"/>
      <c r="BN485" s="263"/>
      <c r="CA485" s="263"/>
      <c r="CN485" s="263"/>
      <c r="DA485" s="263"/>
      <c r="DN485" s="263"/>
      <c r="DP485" s="166"/>
      <c r="DQ485" s="166"/>
      <c r="DR485" s="28"/>
      <c r="DS485" s="166"/>
      <c r="DT485" s="28"/>
      <c r="DU485" s="166"/>
      <c r="DV485" s="28"/>
    </row>
    <row r="486" spans="1:128" s="275" customFormat="1" hidden="1" outlineLevel="1">
      <c r="A486" s="268" t="s">
        <v>167</v>
      </c>
      <c r="B486" s="269"/>
      <c r="C486" s="269"/>
      <c r="D486" s="269"/>
      <c r="E486" s="269"/>
      <c r="F486" s="269"/>
      <c r="G486" s="269"/>
      <c r="H486" s="269"/>
      <c r="I486" s="269"/>
      <c r="J486" s="269"/>
      <c r="K486" s="269"/>
      <c r="L486" s="269"/>
      <c r="M486" s="269"/>
      <c r="N486" s="269"/>
      <c r="O486" s="269"/>
      <c r="P486" s="269"/>
      <c r="Q486" s="269"/>
      <c r="R486" s="269"/>
      <c r="S486" s="269"/>
      <c r="T486" s="269"/>
      <c r="U486" s="269"/>
      <c r="V486" s="269"/>
      <c r="W486" s="269"/>
      <c r="X486" s="269"/>
      <c r="Y486" s="269"/>
      <c r="Z486" s="269"/>
      <c r="AA486" s="269"/>
      <c r="AB486" s="269"/>
      <c r="AC486" s="269"/>
      <c r="AD486" s="269"/>
      <c r="AE486" s="269"/>
      <c r="AF486" s="269"/>
      <c r="AG486" s="269"/>
      <c r="AH486" s="269"/>
      <c r="AI486" s="269"/>
      <c r="AJ486" s="269"/>
      <c r="AK486" s="269"/>
      <c r="AL486" s="269"/>
      <c r="AM486" s="269"/>
      <c r="AN486" s="269"/>
      <c r="AO486" s="269"/>
      <c r="AP486" s="269"/>
      <c r="AQ486" s="269"/>
      <c r="AR486" s="269"/>
      <c r="AS486" s="269"/>
      <c r="AT486" s="269"/>
      <c r="AU486" s="269"/>
      <c r="AV486" s="269"/>
      <c r="AW486" s="269"/>
      <c r="AX486" s="269"/>
      <c r="AY486" s="269"/>
      <c r="AZ486" s="269"/>
      <c r="BA486" s="269"/>
      <c r="BB486" s="270"/>
      <c r="BC486" s="271"/>
      <c r="BD486" s="271"/>
      <c r="BE486" s="272"/>
      <c r="BF486" s="272"/>
      <c r="BG486" s="272"/>
      <c r="BH486" s="273"/>
      <c r="BI486" s="272"/>
      <c r="BJ486" s="274"/>
      <c r="BK486" s="272"/>
      <c r="BL486" s="272"/>
      <c r="BM486" s="301"/>
      <c r="BN486" s="272"/>
      <c r="CA486" s="272"/>
      <c r="CN486" s="272"/>
      <c r="DA486" s="272"/>
      <c r="DN486" s="272"/>
      <c r="DP486" s="277"/>
      <c r="DQ486" s="277"/>
      <c r="DR486" s="278"/>
      <c r="DS486" s="277"/>
      <c r="DT486" s="278"/>
      <c r="DU486" s="277"/>
      <c r="DV486" s="278"/>
    </row>
    <row r="487" spans="1:128" hidden="1" outlineLevel="1">
      <c r="A487" s="250" t="s">
        <v>122</v>
      </c>
      <c r="B487" s="251"/>
      <c r="C487" s="251"/>
      <c r="D487" s="251"/>
      <c r="E487" s="251"/>
      <c r="F487" s="251"/>
      <c r="G487" s="251"/>
      <c r="H487" s="251"/>
      <c r="I487" s="251"/>
      <c r="J487" s="251"/>
      <c r="K487" s="251"/>
      <c r="L487" s="251"/>
      <c r="M487" s="251"/>
      <c r="N487" s="251"/>
      <c r="O487" s="251"/>
      <c r="P487" s="251"/>
      <c r="Q487" s="251"/>
      <c r="R487" s="251"/>
      <c r="S487" s="251"/>
      <c r="T487" s="251"/>
      <c r="U487" s="251"/>
      <c r="V487" s="251"/>
      <c r="W487" s="251"/>
      <c r="X487" s="251"/>
      <c r="Y487" s="251"/>
      <c r="Z487" s="251"/>
      <c r="AA487" s="251"/>
      <c r="AB487" s="251"/>
      <c r="AC487" s="251"/>
      <c r="AD487" s="251"/>
      <c r="AE487" s="251"/>
      <c r="AF487" s="251"/>
      <c r="AG487" s="251"/>
      <c r="AH487" s="251"/>
      <c r="AI487" s="251"/>
      <c r="AJ487" s="251"/>
      <c r="AK487" s="251"/>
      <c r="AL487" s="251"/>
      <c r="AM487" s="251"/>
      <c r="AN487" s="251"/>
      <c r="AO487" s="251"/>
      <c r="AP487" s="251"/>
      <c r="AQ487" s="251"/>
      <c r="AR487" s="251"/>
      <c r="AS487" s="251"/>
      <c r="AT487" s="251"/>
      <c r="AU487" s="251"/>
      <c r="AV487" s="251"/>
      <c r="AW487" s="251"/>
      <c r="AX487" s="251">
        <v>12</v>
      </c>
      <c r="AY487" s="251">
        <v>12</v>
      </c>
      <c r="AZ487" s="251">
        <v>12</v>
      </c>
      <c r="BA487" s="251"/>
      <c r="BB487" s="252">
        <v>19</v>
      </c>
      <c r="BC487" s="253">
        <v>11</v>
      </c>
      <c r="BD487" s="254">
        <v>12</v>
      </c>
      <c r="BE487" s="261">
        <v>12</v>
      </c>
      <c r="BF487" s="261">
        <v>12</v>
      </c>
      <c r="BG487" s="261">
        <v>12</v>
      </c>
      <c r="BH487" s="262">
        <v>12</v>
      </c>
      <c r="BI487" s="263">
        <v>12</v>
      </c>
      <c r="BJ487" s="264">
        <v>12</v>
      </c>
      <c r="BK487" s="263">
        <v>12</v>
      </c>
      <c r="BL487" s="263">
        <v>12</v>
      </c>
      <c r="BM487" s="266">
        <v>12</v>
      </c>
      <c r="BN487" s="263"/>
      <c r="CA487" s="263"/>
      <c r="CN487" s="263"/>
      <c r="DA487" s="263"/>
      <c r="DN487" s="263"/>
      <c r="DP487" s="166"/>
      <c r="DQ487" s="166"/>
      <c r="DR487" s="28"/>
      <c r="DS487" s="166"/>
      <c r="DT487" s="28"/>
      <c r="DU487" s="166"/>
      <c r="DV487" s="28"/>
    </row>
    <row r="488" spans="1:128" hidden="1" outlineLevel="1">
      <c r="A488" s="250" t="s">
        <v>168</v>
      </c>
      <c r="B488" s="251"/>
      <c r="C488" s="251"/>
      <c r="D488" s="251"/>
      <c r="E488" s="251"/>
      <c r="F488" s="251"/>
      <c r="G488" s="251"/>
      <c r="H488" s="251"/>
      <c r="I488" s="251"/>
      <c r="J488" s="251"/>
      <c r="K488" s="251"/>
      <c r="L488" s="251"/>
      <c r="M488" s="251"/>
      <c r="N488" s="251"/>
      <c r="O488" s="251"/>
      <c r="P488" s="251"/>
      <c r="Q488" s="251"/>
      <c r="R488" s="251"/>
      <c r="S488" s="251"/>
      <c r="T488" s="251"/>
      <c r="U488" s="251"/>
      <c r="V488" s="251"/>
      <c r="W488" s="251"/>
      <c r="X488" s="251"/>
      <c r="Y488" s="251"/>
      <c r="Z488" s="251"/>
      <c r="AA488" s="251"/>
      <c r="AB488" s="251"/>
      <c r="AC488" s="251"/>
      <c r="AD488" s="251"/>
      <c r="AE488" s="251"/>
      <c r="AF488" s="251"/>
      <c r="AG488" s="251"/>
      <c r="AH488" s="251"/>
      <c r="AI488" s="251"/>
      <c r="AJ488" s="251"/>
      <c r="AK488" s="251"/>
      <c r="AL488" s="251"/>
      <c r="AM488" s="251"/>
      <c r="AN488" s="251"/>
      <c r="AO488" s="251"/>
      <c r="AP488" s="251"/>
      <c r="AQ488" s="251"/>
      <c r="AR488" s="251"/>
      <c r="AS488" s="251"/>
      <c r="AT488" s="251"/>
      <c r="AU488" s="251"/>
      <c r="AV488" s="251"/>
      <c r="AW488" s="251">
        <v>12</v>
      </c>
      <c r="AX488" s="251"/>
      <c r="AY488" s="251"/>
      <c r="AZ488" s="251"/>
      <c r="BA488" s="251"/>
      <c r="BB488" s="252"/>
      <c r="BC488" s="253"/>
      <c r="BD488" s="254"/>
      <c r="BE488" s="261"/>
      <c r="BF488" s="261"/>
      <c r="BG488" s="261"/>
      <c r="BH488" s="262"/>
      <c r="BI488" s="263"/>
      <c r="BJ488" s="264"/>
      <c r="BK488" s="263"/>
      <c r="BL488" s="263"/>
      <c r="BM488" s="266"/>
      <c r="BN488" s="263"/>
      <c r="CA488" s="263"/>
      <c r="CN488" s="263"/>
      <c r="DA488" s="263"/>
      <c r="DN488" s="263"/>
      <c r="DP488" s="166"/>
      <c r="DQ488" s="166"/>
      <c r="DR488" s="28"/>
      <c r="DS488" s="166"/>
      <c r="DT488" s="28"/>
      <c r="DU488" s="166"/>
      <c r="DV488" s="28"/>
    </row>
    <row r="489" spans="1:128" ht="13.5" collapsed="1">
      <c r="A489" s="279" t="s">
        <v>169</v>
      </c>
      <c r="B489" s="251">
        <f>+SUM(B480:B488)</f>
        <v>0</v>
      </c>
      <c r="C489" s="251">
        <f>+SUM(C480:C488)</f>
        <v>0</v>
      </c>
      <c r="D489" s="251">
        <f t="shared" ref="D489:AZ489" si="702">+SUM(D480:D488)</f>
        <v>0</v>
      </c>
      <c r="E489" s="251">
        <f t="shared" si="702"/>
        <v>0</v>
      </c>
      <c r="F489" s="251">
        <f t="shared" si="702"/>
        <v>0</v>
      </c>
      <c r="G489" s="251">
        <f t="shared" si="702"/>
        <v>0</v>
      </c>
      <c r="H489" s="251">
        <f t="shared" si="702"/>
        <v>0</v>
      </c>
      <c r="I489" s="251">
        <f t="shared" si="702"/>
        <v>0</v>
      </c>
      <c r="J489" s="251">
        <f t="shared" si="702"/>
        <v>0</v>
      </c>
      <c r="K489" s="251">
        <f t="shared" si="702"/>
        <v>0</v>
      </c>
      <c r="L489" s="251">
        <f t="shared" si="702"/>
        <v>0</v>
      </c>
      <c r="M489" s="251">
        <f t="shared" si="702"/>
        <v>0</v>
      </c>
      <c r="N489" s="251"/>
      <c r="O489" s="251">
        <f t="shared" si="702"/>
        <v>0</v>
      </c>
      <c r="P489" s="251">
        <f t="shared" si="702"/>
        <v>0</v>
      </c>
      <c r="Q489" s="251">
        <f t="shared" si="702"/>
        <v>0</v>
      </c>
      <c r="R489" s="251">
        <f t="shared" si="702"/>
        <v>0</v>
      </c>
      <c r="S489" s="251">
        <f t="shared" si="702"/>
        <v>0</v>
      </c>
      <c r="T489" s="251">
        <f t="shared" si="702"/>
        <v>0</v>
      </c>
      <c r="U489" s="251">
        <f t="shared" si="702"/>
        <v>0</v>
      </c>
      <c r="V489" s="251">
        <f t="shared" si="702"/>
        <v>0</v>
      </c>
      <c r="W489" s="251">
        <f t="shared" si="702"/>
        <v>0</v>
      </c>
      <c r="X489" s="251">
        <f t="shared" si="702"/>
        <v>0</v>
      </c>
      <c r="Y489" s="251">
        <f t="shared" si="702"/>
        <v>0</v>
      </c>
      <c r="Z489" s="251">
        <f t="shared" si="702"/>
        <v>0</v>
      </c>
      <c r="AA489" s="251"/>
      <c r="AB489" s="251">
        <f t="shared" si="702"/>
        <v>0</v>
      </c>
      <c r="AC489" s="251">
        <f t="shared" si="702"/>
        <v>0</v>
      </c>
      <c r="AD489" s="251">
        <f t="shared" si="702"/>
        <v>0</v>
      </c>
      <c r="AE489" s="251">
        <f t="shared" si="702"/>
        <v>0</v>
      </c>
      <c r="AF489" s="251">
        <f t="shared" si="702"/>
        <v>0</v>
      </c>
      <c r="AG489" s="251">
        <f t="shared" si="702"/>
        <v>0</v>
      </c>
      <c r="AH489" s="251">
        <f t="shared" si="702"/>
        <v>0</v>
      </c>
      <c r="AI489" s="251">
        <f t="shared" si="702"/>
        <v>0</v>
      </c>
      <c r="AJ489" s="251">
        <f t="shared" si="702"/>
        <v>0</v>
      </c>
      <c r="AK489" s="251">
        <f t="shared" si="702"/>
        <v>0</v>
      </c>
      <c r="AL489" s="251">
        <f t="shared" si="702"/>
        <v>0</v>
      </c>
      <c r="AM489" s="251">
        <f t="shared" si="702"/>
        <v>0</v>
      </c>
      <c r="AN489" s="251"/>
      <c r="AO489" s="251">
        <f t="shared" si="702"/>
        <v>0</v>
      </c>
      <c r="AP489" s="251">
        <f t="shared" si="702"/>
        <v>0</v>
      </c>
      <c r="AQ489" s="251">
        <f t="shared" si="702"/>
        <v>0</v>
      </c>
      <c r="AR489" s="251">
        <f t="shared" si="702"/>
        <v>0</v>
      </c>
      <c r="AS489" s="251">
        <f t="shared" si="702"/>
        <v>0</v>
      </c>
      <c r="AT489" s="251">
        <f t="shared" si="702"/>
        <v>0</v>
      </c>
      <c r="AU489" s="251">
        <f t="shared" si="702"/>
        <v>0</v>
      </c>
      <c r="AV489" s="251">
        <f t="shared" si="702"/>
        <v>0</v>
      </c>
      <c r="AW489" s="251">
        <f t="shared" si="702"/>
        <v>12</v>
      </c>
      <c r="AX489" s="251">
        <f t="shared" si="702"/>
        <v>12</v>
      </c>
      <c r="AY489" s="251">
        <f t="shared" si="702"/>
        <v>12</v>
      </c>
      <c r="AZ489" s="251">
        <f t="shared" si="702"/>
        <v>12</v>
      </c>
      <c r="BA489" s="251"/>
      <c r="BB489" s="312">
        <f>SUM(BB480:BB488)</f>
        <v>19</v>
      </c>
      <c r="BC489" s="313">
        <v>12</v>
      </c>
      <c r="BD489" s="254">
        <f t="shared" ref="BD489:BM489" si="703">SUM(BD480:BD488)</f>
        <v>12</v>
      </c>
      <c r="BE489" s="255">
        <f t="shared" si="703"/>
        <v>12</v>
      </c>
      <c r="BF489" s="255">
        <f t="shared" si="703"/>
        <v>12</v>
      </c>
      <c r="BG489" s="255">
        <f t="shared" si="703"/>
        <v>12</v>
      </c>
      <c r="BH489" s="256">
        <f t="shared" si="703"/>
        <v>12</v>
      </c>
      <c r="BI489" s="257">
        <f t="shared" si="703"/>
        <v>12</v>
      </c>
      <c r="BJ489" s="258">
        <f t="shared" si="703"/>
        <v>12</v>
      </c>
      <c r="BK489" s="257">
        <f t="shared" si="703"/>
        <v>12</v>
      </c>
      <c r="BL489" s="257">
        <f t="shared" si="703"/>
        <v>12</v>
      </c>
      <c r="BM489" s="259">
        <f t="shared" si="703"/>
        <v>12</v>
      </c>
      <c r="BN489" s="257"/>
      <c r="CA489" s="257"/>
      <c r="CN489" s="257"/>
      <c r="DA489" s="257"/>
      <c r="DN489" s="257"/>
      <c r="DP489" s="166"/>
      <c r="DQ489" s="166"/>
      <c r="DR489" s="28"/>
      <c r="DS489" s="166"/>
      <c r="DT489" s="28"/>
      <c r="DU489" s="166"/>
      <c r="DV489" s="28"/>
    </row>
    <row r="490" spans="1:128">
      <c r="A490" s="239" t="s">
        <v>191</v>
      </c>
      <c r="B490" s="302">
        <v>48</v>
      </c>
      <c r="C490" s="302">
        <v>4</v>
      </c>
      <c r="D490" s="302">
        <v>18</v>
      </c>
      <c r="E490" s="302">
        <v>0</v>
      </c>
      <c r="F490" s="302">
        <v>43</v>
      </c>
      <c r="G490" s="302">
        <v>26</v>
      </c>
      <c r="H490" s="302">
        <v>2</v>
      </c>
      <c r="I490" s="302">
        <v>106</v>
      </c>
      <c r="J490" s="302">
        <v>72</v>
      </c>
      <c r="K490" s="302">
        <v>211</v>
      </c>
      <c r="L490" s="302">
        <v>406</v>
      </c>
      <c r="M490" s="302">
        <v>20</v>
      </c>
      <c r="N490" s="302"/>
      <c r="O490" s="227">
        <v>0</v>
      </c>
      <c r="P490" s="227">
        <v>0</v>
      </c>
      <c r="Q490" s="227">
        <v>0</v>
      </c>
      <c r="R490" s="227">
        <v>0</v>
      </c>
      <c r="S490" s="227">
        <v>0</v>
      </c>
      <c r="T490" s="227">
        <v>0</v>
      </c>
      <c r="U490" s="227">
        <v>0</v>
      </c>
      <c r="V490" s="227">
        <v>0</v>
      </c>
      <c r="W490" s="227">
        <v>0</v>
      </c>
      <c r="X490" s="227">
        <v>4</v>
      </c>
      <c r="Y490" s="227">
        <v>0</v>
      </c>
      <c r="Z490" s="227">
        <v>355</v>
      </c>
      <c r="AA490" s="230"/>
      <c r="AB490" s="230">
        <v>90</v>
      </c>
      <c r="AC490" s="230">
        <v>24</v>
      </c>
      <c r="AD490" s="230">
        <v>44</v>
      </c>
      <c r="AE490" s="230">
        <v>0</v>
      </c>
      <c r="AF490" s="230">
        <v>0</v>
      </c>
      <c r="AG490" s="230">
        <v>12</v>
      </c>
      <c r="AH490" s="230">
        <v>0</v>
      </c>
      <c r="AI490" s="230">
        <v>0</v>
      </c>
      <c r="AJ490" s="230">
        <v>0</v>
      </c>
      <c r="AK490" s="230">
        <v>0</v>
      </c>
      <c r="AL490" s="230">
        <v>0</v>
      </c>
      <c r="AM490" s="230">
        <v>0</v>
      </c>
      <c r="AN490" s="230"/>
      <c r="AO490" s="230">
        <v>0</v>
      </c>
      <c r="AP490" s="230">
        <v>25</v>
      </c>
      <c r="AQ490" s="230">
        <v>0</v>
      </c>
      <c r="AR490" s="230">
        <v>6</v>
      </c>
      <c r="AS490" s="230">
        <v>0</v>
      </c>
      <c r="AT490" s="230">
        <v>0</v>
      </c>
      <c r="AU490" s="230">
        <v>0</v>
      </c>
      <c r="AV490" s="230">
        <v>0</v>
      </c>
      <c r="AW490" s="230">
        <v>54</v>
      </c>
      <c r="AX490" s="230">
        <v>0</v>
      </c>
      <c r="AY490" s="230">
        <v>0</v>
      </c>
      <c r="AZ490" s="227">
        <v>252</v>
      </c>
      <c r="BA490" s="227"/>
      <c r="BB490" s="320"/>
      <c r="BC490" s="321">
        <f t="shared" ref="BC490:BM490" si="704">+BC500</f>
        <v>0</v>
      </c>
      <c r="BD490" s="322">
        <f t="shared" si="704"/>
        <v>0</v>
      </c>
      <c r="BE490" s="241">
        <f t="shared" si="704"/>
        <v>0</v>
      </c>
      <c r="BF490" s="241">
        <f t="shared" si="704"/>
        <v>0</v>
      </c>
      <c r="BG490" s="245">
        <f>+SUM(BG491:BG498)</f>
        <v>0</v>
      </c>
      <c r="BH490" s="323">
        <f t="shared" si="704"/>
        <v>0</v>
      </c>
      <c r="BI490" s="324">
        <f t="shared" si="704"/>
        <v>0</v>
      </c>
      <c r="BJ490" s="325">
        <f t="shared" si="704"/>
        <v>0</v>
      </c>
      <c r="BK490" s="324">
        <f t="shared" si="704"/>
        <v>0</v>
      </c>
      <c r="BL490" s="324">
        <f t="shared" si="704"/>
        <v>0</v>
      </c>
      <c r="BM490" s="326">
        <f t="shared" si="704"/>
        <v>0</v>
      </c>
      <c r="BN490" s="324"/>
      <c r="CA490" s="324"/>
      <c r="CN490" s="324"/>
      <c r="DA490" s="324"/>
      <c r="DN490" s="324"/>
      <c r="DP490" s="166">
        <f>SUM(B490:M490)</f>
        <v>956</v>
      </c>
      <c r="DQ490" s="166">
        <f>SUM(O490:Z490)</f>
        <v>359</v>
      </c>
      <c r="DR490" s="28">
        <f t="shared" si="559"/>
        <v>37.552301255230127</v>
      </c>
      <c r="DS490" s="166">
        <f>SUM(AB490:AM490)</f>
        <v>170</v>
      </c>
      <c r="DT490" s="28">
        <f t="shared" si="560"/>
        <v>47.353760445682454</v>
      </c>
      <c r="DU490" s="166">
        <f>SUM(AO490:AZ490)</f>
        <v>337</v>
      </c>
      <c r="DV490" s="28">
        <f t="shared" si="561"/>
        <v>198.23529411764707</v>
      </c>
      <c r="DW490" s="141">
        <f>SUM(BB490:BM490)</f>
        <v>0</v>
      </c>
      <c r="DX490" s="207">
        <f t="shared" ref="DX490" si="705">IFERROR(DW490/DU490*100,0)</f>
        <v>0</v>
      </c>
    </row>
    <row r="491" spans="1:128" hidden="1" outlineLevel="1">
      <c r="A491" s="250" t="s">
        <v>161</v>
      </c>
      <c r="B491" s="251"/>
      <c r="C491" s="251"/>
      <c r="D491" s="251"/>
      <c r="E491" s="251"/>
      <c r="F491" s="251"/>
      <c r="G491" s="251"/>
      <c r="H491" s="251"/>
      <c r="I491" s="251"/>
      <c r="J491" s="251"/>
      <c r="K491" s="251"/>
      <c r="L491" s="251"/>
      <c r="M491" s="251"/>
      <c r="N491" s="251"/>
      <c r="O491" s="251"/>
      <c r="P491" s="251"/>
      <c r="Q491" s="251"/>
      <c r="R491" s="251"/>
      <c r="S491" s="251"/>
      <c r="T491" s="251"/>
      <c r="U491" s="251"/>
      <c r="V491" s="251"/>
      <c r="W491" s="251"/>
      <c r="X491" s="251"/>
      <c r="Y491" s="251"/>
      <c r="Z491" s="251"/>
      <c r="AA491" s="251"/>
      <c r="AB491" s="251"/>
      <c r="AC491" s="251"/>
      <c r="AD491" s="251"/>
      <c r="AE491" s="251"/>
      <c r="AF491" s="251"/>
      <c r="AG491" s="251"/>
      <c r="AH491" s="251"/>
      <c r="AI491" s="251"/>
      <c r="AJ491" s="251"/>
      <c r="AK491" s="251"/>
      <c r="AL491" s="251"/>
      <c r="AM491" s="251"/>
      <c r="AN491" s="251"/>
      <c r="AO491" s="251"/>
      <c r="AP491" s="251"/>
      <c r="AQ491" s="251"/>
      <c r="AR491" s="251"/>
      <c r="AS491" s="251"/>
      <c r="AT491" s="251"/>
      <c r="AU491" s="251"/>
      <c r="AV491" s="251"/>
      <c r="AW491" s="251"/>
      <c r="AX491" s="251"/>
      <c r="AY491" s="251"/>
      <c r="AZ491" s="251"/>
      <c r="BA491" s="251"/>
      <c r="BB491" s="252"/>
      <c r="BC491" s="253"/>
      <c r="BD491" s="254"/>
      <c r="BE491" s="261"/>
      <c r="BF491" s="261"/>
      <c r="BG491" s="261"/>
      <c r="BH491" s="262"/>
      <c r="BI491" s="263"/>
      <c r="BJ491" s="264"/>
      <c r="BK491" s="263"/>
      <c r="BL491" s="263"/>
      <c r="BM491" s="266"/>
      <c r="BN491" s="263"/>
      <c r="CA491" s="263"/>
      <c r="CN491" s="263"/>
      <c r="DA491" s="263"/>
      <c r="DN491" s="263"/>
      <c r="DP491" s="166"/>
      <c r="DQ491" s="166"/>
      <c r="DR491" s="28"/>
      <c r="DS491" s="166"/>
      <c r="DT491" s="28"/>
      <c r="DU491" s="166"/>
      <c r="DV491" s="28"/>
    </row>
    <row r="492" spans="1:128" hidden="1" outlineLevel="1">
      <c r="A492" s="250" t="s">
        <v>162</v>
      </c>
      <c r="B492" s="251"/>
      <c r="C492" s="251"/>
      <c r="D492" s="251"/>
      <c r="E492" s="251"/>
      <c r="F492" s="251"/>
      <c r="G492" s="251"/>
      <c r="H492" s="251"/>
      <c r="I492" s="251"/>
      <c r="J492" s="251"/>
      <c r="K492" s="251"/>
      <c r="L492" s="251"/>
      <c r="M492" s="251"/>
      <c r="N492" s="251"/>
      <c r="O492" s="251"/>
      <c r="P492" s="251"/>
      <c r="Q492" s="251"/>
      <c r="R492" s="251"/>
      <c r="S492" s="251"/>
      <c r="T492" s="251"/>
      <c r="U492" s="251"/>
      <c r="V492" s="251"/>
      <c r="W492" s="251"/>
      <c r="X492" s="251"/>
      <c r="Y492" s="251"/>
      <c r="Z492" s="251"/>
      <c r="AA492" s="251"/>
      <c r="AB492" s="251"/>
      <c r="AC492" s="251"/>
      <c r="AD492" s="251"/>
      <c r="AE492" s="251"/>
      <c r="AF492" s="251"/>
      <c r="AG492" s="251"/>
      <c r="AH492" s="251"/>
      <c r="AI492" s="251"/>
      <c r="AJ492" s="251"/>
      <c r="AK492" s="251"/>
      <c r="AL492" s="251"/>
      <c r="AM492" s="251"/>
      <c r="AN492" s="251"/>
      <c r="AO492" s="251"/>
      <c r="AP492" s="251"/>
      <c r="AQ492" s="251"/>
      <c r="AR492" s="251"/>
      <c r="AS492" s="251"/>
      <c r="AT492" s="251"/>
      <c r="AU492" s="251"/>
      <c r="AV492" s="251"/>
      <c r="AW492" s="251"/>
      <c r="AX492" s="251"/>
      <c r="AY492" s="251"/>
      <c r="AZ492" s="251"/>
      <c r="BA492" s="251"/>
      <c r="BB492" s="252"/>
      <c r="BC492" s="253"/>
      <c r="BD492" s="254"/>
      <c r="BE492" s="261"/>
      <c r="BF492" s="261"/>
      <c r="BG492" s="261"/>
      <c r="BH492" s="262"/>
      <c r="BI492" s="263"/>
      <c r="BJ492" s="264"/>
      <c r="BK492" s="263"/>
      <c r="BL492" s="263"/>
      <c r="BM492" s="266"/>
      <c r="BN492" s="263"/>
      <c r="CA492" s="263"/>
      <c r="CN492" s="263"/>
      <c r="DA492" s="263"/>
      <c r="DN492" s="263"/>
      <c r="DP492" s="166"/>
      <c r="DQ492" s="166"/>
      <c r="DR492" s="28"/>
      <c r="DS492" s="166"/>
      <c r="DT492" s="28"/>
      <c r="DU492" s="166"/>
      <c r="DV492" s="28"/>
    </row>
    <row r="493" spans="1:128" hidden="1" outlineLevel="1">
      <c r="A493" s="250" t="s">
        <v>163</v>
      </c>
      <c r="B493" s="251"/>
      <c r="C493" s="251"/>
      <c r="D493" s="251"/>
      <c r="E493" s="251"/>
      <c r="F493" s="251"/>
      <c r="G493" s="251"/>
      <c r="H493" s="251"/>
      <c r="I493" s="251"/>
      <c r="J493" s="251"/>
      <c r="K493" s="251"/>
      <c r="L493" s="251"/>
      <c r="M493" s="251"/>
      <c r="N493" s="251"/>
      <c r="O493" s="251"/>
      <c r="P493" s="251"/>
      <c r="Q493" s="251"/>
      <c r="R493" s="251"/>
      <c r="S493" s="251"/>
      <c r="T493" s="251"/>
      <c r="U493" s="251"/>
      <c r="V493" s="251"/>
      <c r="W493" s="251"/>
      <c r="X493" s="251"/>
      <c r="Y493" s="251"/>
      <c r="Z493" s="251"/>
      <c r="AA493" s="251"/>
      <c r="AB493" s="251"/>
      <c r="AC493" s="251"/>
      <c r="AD493" s="251"/>
      <c r="AE493" s="251"/>
      <c r="AF493" s="251"/>
      <c r="AG493" s="251"/>
      <c r="AH493" s="251"/>
      <c r="AI493" s="251"/>
      <c r="AJ493" s="251"/>
      <c r="AK493" s="251"/>
      <c r="AL493" s="251"/>
      <c r="AM493" s="251"/>
      <c r="AN493" s="251"/>
      <c r="AO493" s="251"/>
      <c r="AP493" s="251"/>
      <c r="AQ493" s="251"/>
      <c r="AR493" s="251"/>
      <c r="AS493" s="251"/>
      <c r="AT493" s="251"/>
      <c r="AU493" s="251"/>
      <c r="AV493" s="251"/>
      <c r="AW493" s="251"/>
      <c r="AX493" s="251"/>
      <c r="AY493" s="251"/>
      <c r="AZ493" s="251"/>
      <c r="BA493" s="251"/>
      <c r="BB493" s="252"/>
      <c r="BC493" s="253"/>
      <c r="BD493" s="254"/>
      <c r="BE493" s="261"/>
      <c r="BF493" s="261"/>
      <c r="BG493" s="261"/>
      <c r="BH493" s="262"/>
      <c r="BI493" s="263"/>
      <c r="BJ493" s="264"/>
      <c r="BK493" s="263"/>
      <c r="BL493" s="263"/>
      <c r="BM493" s="266"/>
      <c r="BN493" s="263"/>
      <c r="CA493" s="263"/>
      <c r="CN493" s="263"/>
      <c r="DA493" s="263"/>
      <c r="DN493" s="263"/>
      <c r="DP493" s="166"/>
      <c r="DQ493" s="166"/>
      <c r="DR493" s="28"/>
      <c r="DS493" s="166"/>
      <c r="DT493" s="28"/>
      <c r="DU493" s="166"/>
      <c r="DV493" s="28"/>
    </row>
    <row r="494" spans="1:128" hidden="1" outlineLevel="1">
      <c r="A494" s="250" t="s">
        <v>164</v>
      </c>
      <c r="B494" s="251"/>
      <c r="C494" s="251"/>
      <c r="D494" s="251"/>
      <c r="E494" s="251"/>
      <c r="F494" s="251"/>
      <c r="G494" s="251"/>
      <c r="H494" s="251"/>
      <c r="I494" s="251"/>
      <c r="J494" s="251"/>
      <c r="K494" s="251"/>
      <c r="L494" s="251"/>
      <c r="M494" s="251"/>
      <c r="N494" s="251"/>
      <c r="O494" s="251"/>
      <c r="P494" s="251"/>
      <c r="Q494" s="251"/>
      <c r="R494" s="251"/>
      <c r="S494" s="251"/>
      <c r="T494" s="251"/>
      <c r="U494" s="251"/>
      <c r="V494" s="251"/>
      <c r="W494" s="251"/>
      <c r="X494" s="251"/>
      <c r="Y494" s="251"/>
      <c r="Z494" s="251"/>
      <c r="AA494" s="251"/>
      <c r="AB494" s="251"/>
      <c r="AC494" s="251"/>
      <c r="AD494" s="251"/>
      <c r="AE494" s="251"/>
      <c r="AF494" s="251"/>
      <c r="AG494" s="251"/>
      <c r="AH494" s="251"/>
      <c r="AI494" s="251"/>
      <c r="AJ494" s="251"/>
      <c r="AK494" s="251"/>
      <c r="AL494" s="251"/>
      <c r="AM494" s="251"/>
      <c r="AN494" s="251"/>
      <c r="AO494" s="251"/>
      <c r="AP494" s="251"/>
      <c r="AQ494" s="251"/>
      <c r="AR494" s="251"/>
      <c r="AS494" s="251"/>
      <c r="AT494" s="251"/>
      <c r="AU494" s="251"/>
      <c r="AV494" s="251"/>
      <c r="AW494" s="251"/>
      <c r="AX494" s="251"/>
      <c r="AY494" s="251"/>
      <c r="AZ494" s="251"/>
      <c r="BA494" s="251"/>
      <c r="BB494" s="252"/>
      <c r="BC494" s="253"/>
      <c r="BD494" s="254"/>
      <c r="BE494" s="261"/>
      <c r="BF494" s="261"/>
      <c r="BG494" s="261"/>
      <c r="BH494" s="262"/>
      <c r="BI494" s="263"/>
      <c r="BJ494" s="264"/>
      <c r="BK494" s="263"/>
      <c r="BL494" s="263"/>
      <c r="BM494" s="266"/>
      <c r="BN494" s="263"/>
      <c r="CA494" s="263"/>
      <c r="CN494" s="263"/>
      <c r="DA494" s="263"/>
      <c r="DN494" s="263"/>
      <c r="DP494" s="166"/>
      <c r="DQ494" s="166"/>
      <c r="DR494" s="28"/>
      <c r="DS494" s="166"/>
      <c r="DT494" s="28"/>
      <c r="DU494" s="166"/>
      <c r="DV494" s="28"/>
    </row>
    <row r="495" spans="1:128" hidden="1" outlineLevel="1">
      <c r="A495" s="250" t="s">
        <v>165</v>
      </c>
      <c r="B495" s="251"/>
      <c r="C495" s="251"/>
      <c r="D495" s="251"/>
      <c r="E495" s="251"/>
      <c r="F495" s="251"/>
      <c r="G495" s="251"/>
      <c r="H495" s="251"/>
      <c r="I495" s="251"/>
      <c r="J495" s="251"/>
      <c r="K495" s="251"/>
      <c r="L495" s="251"/>
      <c r="M495" s="251"/>
      <c r="N495" s="251"/>
      <c r="O495" s="251"/>
      <c r="P495" s="251"/>
      <c r="Q495" s="251"/>
      <c r="R495" s="251"/>
      <c r="S495" s="251"/>
      <c r="T495" s="251"/>
      <c r="U495" s="251"/>
      <c r="V495" s="251"/>
      <c r="W495" s="251"/>
      <c r="X495" s="251"/>
      <c r="Y495" s="251"/>
      <c r="Z495" s="251"/>
      <c r="AA495" s="251"/>
      <c r="AB495" s="251"/>
      <c r="AC495" s="251"/>
      <c r="AD495" s="251"/>
      <c r="AE495" s="251"/>
      <c r="AF495" s="251"/>
      <c r="AG495" s="251"/>
      <c r="AH495" s="251"/>
      <c r="AI495" s="251"/>
      <c r="AJ495" s="251"/>
      <c r="AK495" s="251"/>
      <c r="AL495" s="251"/>
      <c r="AM495" s="251"/>
      <c r="AN495" s="251"/>
      <c r="AO495" s="251"/>
      <c r="AP495" s="251"/>
      <c r="AQ495" s="251"/>
      <c r="AR495" s="251"/>
      <c r="AS495" s="251"/>
      <c r="AT495" s="251"/>
      <c r="AU495" s="251"/>
      <c r="AV495" s="251"/>
      <c r="AW495" s="251"/>
      <c r="AX495" s="251"/>
      <c r="AY495" s="251"/>
      <c r="AZ495" s="251"/>
      <c r="BA495" s="251"/>
      <c r="BB495" s="252"/>
      <c r="BC495" s="253"/>
      <c r="BD495" s="254"/>
      <c r="BE495" s="261"/>
      <c r="BF495" s="261"/>
      <c r="BG495" s="261"/>
      <c r="BH495" s="262"/>
      <c r="BI495" s="263"/>
      <c r="BJ495" s="264"/>
      <c r="BK495" s="263"/>
      <c r="BL495" s="263"/>
      <c r="BM495" s="266"/>
      <c r="BN495" s="263"/>
      <c r="CA495" s="263"/>
      <c r="CN495" s="263"/>
      <c r="DA495" s="263"/>
      <c r="DN495" s="263"/>
      <c r="DP495" s="166"/>
      <c r="DQ495" s="166"/>
      <c r="DR495" s="28"/>
      <c r="DS495" s="166"/>
      <c r="DT495" s="28"/>
      <c r="DU495" s="166"/>
      <c r="DV495" s="28"/>
    </row>
    <row r="496" spans="1:128" hidden="1" outlineLevel="1">
      <c r="A496" s="250" t="s">
        <v>123</v>
      </c>
      <c r="B496" s="251"/>
      <c r="C496" s="251"/>
      <c r="D496" s="251"/>
      <c r="E496" s="251"/>
      <c r="F496" s="251"/>
      <c r="G496" s="251"/>
      <c r="H496" s="251"/>
      <c r="I496" s="251"/>
      <c r="J496" s="251"/>
      <c r="K496" s="251"/>
      <c r="L496" s="251"/>
      <c r="M496" s="251"/>
      <c r="N496" s="251"/>
      <c r="O496" s="251"/>
      <c r="P496" s="251"/>
      <c r="Q496" s="251"/>
      <c r="R496" s="251"/>
      <c r="S496" s="251"/>
      <c r="T496" s="251"/>
      <c r="U496" s="251"/>
      <c r="V496" s="251"/>
      <c r="W496" s="251"/>
      <c r="X496" s="251"/>
      <c r="Y496" s="251"/>
      <c r="Z496" s="251"/>
      <c r="AA496" s="251"/>
      <c r="AB496" s="251"/>
      <c r="AC496" s="251"/>
      <c r="AD496" s="251"/>
      <c r="AE496" s="251"/>
      <c r="AF496" s="251"/>
      <c r="AG496" s="251"/>
      <c r="AH496" s="251"/>
      <c r="AI496" s="251"/>
      <c r="AJ496" s="251"/>
      <c r="AK496" s="251"/>
      <c r="AL496" s="251"/>
      <c r="AM496" s="251"/>
      <c r="AN496" s="251"/>
      <c r="AO496" s="251"/>
      <c r="AP496" s="251"/>
      <c r="AQ496" s="251"/>
      <c r="AR496" s="251"/>
      <c r="AS496" s="251"/>
      <c r="AT496" s="251"/>
      <c r="AU496" s="251"/>
      <c r="AV496" s="251"/>
      <c r="AW496" s="251"/>
      <c r="AX496" s="251"/>
      <c r="AY496" s="251"/>
      <c r="AZ496" s="251">
        <v>240</v>
      </c>
      <c r="BA496" s="251"/>
      <c r="BB496" s="252"/>
      <c r="BC496" s="253"/>
      <c r="BD496" s="254"/>
      <c r="BE496" s="261"/>
      <c r="BF496" s="261"/>
      <c r="BG496" s="261"/>
      <c r="BH496" s="262"/>
      <c r="BI496" s="263"/>
      <c r="BJ496" s="264"/>
      <c r="BK496" s="263"/>
      <c r="BL496" s="263"/>
      <c r="BM496" s="266"/>
      <c r="BN496" s="263"/>
      <c r="CA496" s="263"/>
      <c r="CN496" s="263"/>
      <c r="DA496" s="263"/>
      <c r="DN496" s="263"/>
      <c r="DP496" s="166"/>
      <c r="DQ496" s="166"/>
      <c r="DR496" s="28"/>
      <c r="DS496" s="166"/>
      <c r="DT496" s="28"/>
      <c r="DU496" s="166"/>
      <c r="DV496" s="28"/>
    </row>
    <row r="497" spans="1:128" s="275" customFormat="1" hidden="1" outlineLevel="1">
      <c r="A497" s="268" t="s">
        <v>167</v>
      </c>
      <c r="B497" s="269"/>
      <c r="C497" s="269"/>
      <c r="D497" s="269"/>
      <c r="E497" s="269"/>
      <c r="F497" s="269"/>
      <c r="G497" s="269"/>
      <c r="H497" s="269"/>
      <c r="I497" s="269"/>
      <c r="J497" s="269"/>
      <c r="K497" s="269"/>
      <c r="L497" s="269"/>
      <c r="M497" s="269"/>
      <c r="N497" s="269"/>
      <c r="O497" s="269"/>
      <c r="P497" s="269"/>
      <c r="Q497" s="269"/>
      <c r="R497" s="269"/>
      <c r="S497" s="269"/>
      <c r="T497" s="269"/>
      <c r="U497" s="269"/>
      <c r="V497" s="269"/>
      <c r="W497" s="269"/>
      <c r="X497" s="269"/>
      <c r="Y497" s="269"/>
      <c r="Z497" s="269"/>
      <c r="AA497" s="269"/>
      <c r="AB497" s="269"/>
      <c r="AC497" s="269"/>
      <c r="AD497" s="269"/>
      <c r="AE497" s="269"/>
      <c r="AF497" s="269"/>
      <c r="AG497" s="269"/>
      <c r="AH497" s="269"/>
      <c r="AI497" s="269"/>
      <c r="AJ497" s="269"/>
      <c r="AK497" s="269"/>
      <c r="AL497" s="269"/>
      <c r="AM497" s="269"/>
      <c r="AN497" s="269"/>
      <c r="AO497" s="269"/>
      <c r="AP497" s="269">
        <v>25</v>
      </c>
      <c r="AQ497" s="269"/>
      <c r="AR497" s="269"/>
      <c r="AS497" s="269"/>
      <c r="AT497" s="269"/>
      <c r="AU497" s="269"/>
      <c r="AV497" s="269"/>
      <c r="AW497" s="269">
        <v>54</v>
      </c>
      <c r="AX497" s="269"/>
      <c r="AY497" s="269"/>
      <c r="AZ497" s="269"/>
      <c r="BA497" s="269"/>
      <c r="BB497" s="270"/>
      <c r="BC497" s="271"/>
      <c r="BD497" s="271"/>
      <c r="BE497" s="272"/>
      <c r="BF497" s="272"/>
      <c r="BG497" s="272"/>
      <c r="BH497" s="273"/>
      <c r="BI497" s="272"/>
      <c r="BJ497" s="274"/>
      <c r="BK497" s="272"/>
      <c r="BL497" s="272"/>
      <c r="BM497" s="301"/>
      <c r="BN497" s="272"/>
      <c r="CA497" s="272"/>
      <c r="CN497" s="272"/>
      <c r="DA497" s="272"/>
      <c r="DN497" s="272"/>
      <c r="DP497" s="277"/>
      <c r="DQ497" s="277"/>
      <c r="DR497" s="278"/>
      <c r="DS497" s="277"/>
      <c r="DT497" s="278"/>
      <c r="DU497" s="277"/>
      <c r="DV497" s="278"/>
    </row>
    <row r="498" spans="1:128" hidden="1" outlineLevel="1">
      <c r="A498" s="250" t="s">
        <v>122</v>
      </c>
      <c r="B498" s="251"/>
      <c r="C498" s="251"/>
      <c r="D498" s="251"/>
      <c r="E498" s="251"/>
      <c r="F498" s="251"/>
      <c r="G498" s="251"/>
      <c r="H498" s="251"/>
      <c r="I498" s="251"/>
      <c r="J498" s="251"/>
      <c r="K498" s="251"/>
      <c r="L498" s="251"/>
      <c r="M498" s="251"/>
      <c r="N498" s="251"/>
      <c r="O498" s="251"/>
      <c r="P498" s="251"/>
      <c r="Q498" s="251"/>
      <c r="R498" s="251"/>
      <c r="S498" s="251"/>
      <c r="T498" s="251"/>
      <c r="U498" s="251"/>
      <c r="V498" s="251"/>
      <c r="W498" s="251"/>
      <c r="X498" s="251"/>
      <c r="Y498" s="251"/>
      <c r="Z498" s="251"/>
      <c r="AA498" s="251"/>
      <c r="AB498" s="251"/>
      <c r="AC498" s="251"/>
      <c r="AD498" s="251"/>
      <c r="AE498" s="251"/>
      <c r="AF498" s="251"/>
      <c r="AG498" s="251"/>
      <c r="AH498" s="251"/>
      <c r="AI498" s="251"/>
      <c r="AJ498" s="251"/>
      <c r="AK498" s="251"/>
      <c r="AL498" s="251"/>
      <c r="AM498" s="251"/>
      <c r="AN498" s="251"/>
      <c r="AO498" s="251"/>
      <c r="AP498" s="251"/>
      <c r="AQ498" s="251"/>
      <c r="AR498" s="251"/>
      <c r="AS498" s="251"/>
      <c r="AT498" s="251"/>
      <c r="AU498" s="251"/>
      <c r="AV498" s="251"/>
      <c r="AW498" s="251"/>
      <c r="AX498" s="251"/>
      <c r="AY498" s="251"/>
      <c r="AZ498" s="251"/>
      <c r="BA498" s="251"/>
      <c r="BB498" s="252"/>
      <c r="BC498" s="253"/>
      <c r="BD498" s="254"/>
      <c r="BE498" s="261"/>
      <c r="BF498" s="261"/>
      <c r="BG498" s="261"/>
      <c r="BH498" s="262"/>
      <c r="BI498" s="263"/>
      <c r="BJ498" s="264"/>
      <c r="BK498" s="263"/>
      <c r="BL498" s="263"/>
      <c r="BM498" s="266"/>
      <c r="BN498" s="263"/>
      <c r="CA498" s="263"/>
      <c r="CN498" s="263"/>
      <c r="DA498" s="263"/>
      <c r="DN498" s="263"/>
      <c r="DP498" s="166"/>
      <c r="DQ498" s="166"/>
      <c r="DR498" s="28"/>
      <c r="DS498" s="166"/>
      <c r="DT498" s="28"/>
      <c r="DU498" s="166"/>
      <c r="DV498" s="28"/>
    </row>
    <row r="499" spans="1:128" hidden="1" outlineLevel="1">
      <c r="A499" s="250" t="s">
        <v>168</v>
      </c>
      <c r="B499" s="251"/>
      <c r="C499" s="251"/>
      <c r="D499" s="251"/>
      <c r="E499" s="251"/>
      <c r="F499" s="251"/>
      <c r="G499" s="251"/>
      <c r="H499" s="251"/>
      <c r="I499" s="251"/>
      <c r="J499" s="251"/>
      <c r="K499" s="251"/>
      <c r="L499" s="251"/>
      <c r="M499" s="251"/>
      <c r="N499" s="251"/>
      <c r="O499" s="251"/>
      <c r="P499" s="251"/>
      <c r="Q499" s="251"/>
      <c r="R499" s="251"/>
      <c r="S499" s="251"/>
      <c r="T499" s="251"/>
      <c r="U499" s="251"/>
      <c r="V499" s="251"/>
      <c r="W499" s="251"/>
      <c r="X499" s="251"/>
      <c r="Y499" s="251"/>
      <c r="Z499" s="251"/>
      <c r="AA499" s="251"/>
      <c r="AB499" s="251"/>
      <c r="AC499" s="251"/>
      <c r="AD499" s="251"/>
      <c r="AE499" s="251"/>
      <c r="AF499" s="251"/>
      <c r="AG499" s="251"/>
      <c r="AH499" s="251"/>
      <c r="AI499" s="251"/>
      <c r="AJ499" s="251"/>
      <c r="AK499" s="251"/>
      <c r="AL499" s="251"/>
      <c r="AM499" s="251"/>
      <c r="AN499" s="251"/>
      <c r="AO499" s="251"/>
      <c r="AP499" s="251"/>
      <c r="AQ499" s="251"/>
      <c r="AR499" s="251">
        <v>6</v>
      </c>
      <c r="AS499" s="251"/>
      <c r="AT499" s="251"/>
      <c r="AU499" s="251"/>
      <c r="AV499" s="251"/>
      <c r="AW499" s="251"/>
      <c r="AX499" s="251"/>
      <c r="AY499" s="251"/>
      <c r="AZ499" s="251">
        <v>12</v>
      </c>
      <c r="BA499" s="251"/>
      <c r="BB499" s="252"/>
      <c r="BC499" s="253"/>
      <c r="BD499" s="254"/>
      <c r="BE499" s="261"/>
      <c r="BF499" s="261"/>
      <c r="BG499" s="261"/>
      <c r="BH499" s="262"/>
      <c r="BI499" s="263"/>
      <c r="BJ499" s="264"/>
      <c r="BK499" s="263"/>
      <c r="BL499" s="263"/>
      <c r="BM499" s="266"/>
      <c r="BN499" s="263"/>
      <c r="CA499" s="263"/>
      <c r="CN499" s="263"/>
      <c r="DA499" s="263"/>
      <c r="DN499" s="263"/>
      <c r="DP499" s="166"/>
      <c r="DQ499" s="166"/>
      <c r="DR499" s="28"/>
      <c r="DS499" s="166"/>
      <c r="DT499" s="28"/>
      <c r="DU499" s="166"/>
      <c r="DV499" s="28"/>
    </row>
    <row r="500" spans="1:128" ht="13.5" collapsed="1">
      <c r="A500" s="279" t="s">
        <v>169</v>
      </c>
      <c r="B500" s="251">
        <f>+SUM(B491:B499)</f>
        <v>0</v>
      </c>
      <c r="C500" s="251">
        <f t="shared" ref="C500" si="706">+SUM(C491:C499)</f>
        <v>0</v>
      </c>
      <c r="D500" s="251">
        <f t="shared" ref="D500:AZ500" si="707">+SUM(D491:D499)</f>
        <v>0</v>
      </c>
      <c r="E500" s="251">
        <f t="shared" si="707"/>
        <v>0</v>
      </c>
      <c r="F500" s="251">
        <f t="shared" si="707"/>
        <v>0</v>
      </c>
      <c r="G500" s="251">
        <f t="shared" si="707"/>
        <v>0</v>
      </c>
      <c r="H500" s="251">
        <f t="shared" si="707"/>
        <v>0</v>
      </c>
      <c r="I500" s="251">
        <f t="shared" si="707"/>
        <v>0</v>
      </c>
      <c r="J500" s="251">
        <f t="shared" si="707"/>
        <v>0</v>
      </c>
      <c r="K500" s="251">
        <f t="shared" si="707"/>
        <v>0</v>
      </c>
      <c r="L500" s="251">
        <f t="shared" si="707"/>
        <v>0</v>
      </c>
      <c r="M500" s="251">
        <f t="shared" si="707"/>
        <v>0</v>
      </c>
      <c r="N500" s="251"/>
      <c r="O500" s="251">
        <f t="shared" si="707"/>
        <v>0</v>
      </c>
      <c r="P500" s="251">
        <f t="shared" si="707"/>
        <v>0</v>
      </c>
      <c r="Q500" s="251">
        <f t="shared" si="707"/>
        <v>0</v>
      </c>
      <c r="R500" s="251">
        <f t="shared" si="707"/>
        <v>0</v>
      </c>
      <c r="S500" s="251">
        <f t="shared" si="707"/>
        <v>0</v>
      </c>
      <c r="T500" s="251">
        <f t="shared" si="707"/>
        <v>0</v>
      </c>
      <c r="U500" s="251">
        <f t="shared" si="707"/>
        <v>0</v>
      </c>
      <c r="V500" s="251">
        <f t="shared" si="707"/>
        <v>0</v>
      </c>
      <c r="W500" s="251">
        <f t="shared" si="707"/>
        <v>0</v>
      </c>
      <c r="X500" s="251">
        <f t="shared" si="707"/>
        <v>0</v>
      </c>
      <c r="Y500" s="251">
        <f t="shared" si="707"/>
        <v>0</v>
      </c>
      <c r="Z500" s="251">
        <f t="shared" si="707"/>
        <v>0</v>
      </c>
      <c r="AA500" s="251"/>
      <c r="AB500" s="251">
        <f t="shared" si="707"/>
        <v>0</v>
      </c>
      <c r="AC500" s="251">
        <f t="shared" si="707"/>
        <v>0</v>
      </c>
      <c r="AD500" s="251">
        <f t="shared" si="707"/>
        <v>0</v>
      </c>
      <c r="AE500" s="251">
        <f t="shared" si="707"/>
        <v>0</v>
      </c>
      <c r="AF500" s="251">
        <f t="shared" si="707"/>
        <v>0</v>
      </c>
      <c r="AG500" s="251">
        <f t="shared" si="707"/>
        <v>0</v>
      </c>
      <c r="AH500" s="251">
        <f t="shared" si="707"/>
        <v>0</v>
      </c>
      <c r="AI500" s="251">
        <f t="shared" si="707"/>
        <v>0</v>
      </c>
      <c r="AJ500" s="251">
        <f t="shared" si="707"/>
        <v>0</v>
      </c>
      <c r="AK500" s="251">
        <f t="shared" si="707"/>
        <v>0</v>
      </c>
      <c r="AL500" s="251">
        <f t="shared" si="707"/>
        <v>0</v>
      </c>
      <c r="AM500" s="251">
        <f t="shared" si="707"/>
        <v>0</v>
      </c>
      <c r="AN500" s="251"/>
      <c r="AO500" s="251">
        <f t="shared" si="707"/>
        <v>0</v>
      </c>
      <c r="AP500" s="251">
        <f t="shared" si="707"/>
        <v>25</v>
      </c>
      <c r="AQ500" s="251">
        <f t="shared" si="707"/>
        <v>0</v>
      </c>
      <c r="AR500" s="251">
        <f t="shared" si="707"/>
        <v>6</v>
      </c>
      <c r="AS500" s="251">
        <f t="shared" si="707"/>
        <v>0</v>
      </c>
      <c r="AT500" s="251">
        <f t="shared" si="707"/>
        <v>0</v>
      </c>
      <c r="AU500" s="251">
        <f t="shared" si="707"/>
        <v>0</v>
      </c>
      <c r="AV500" s="251">
        <f t="shared" si="707"/>
        <v>0</v>
      </c>
      <c r="AW500" s="251">
        <f t="shared" si="707"/>
        <v>54</v>
      </c>
      <c r="AX500" s="251">
        <f t="shared" si="707"/>
        <v>0</v>
      </c>
      <c r="AY500" s="251">
        <f t="shared" si="707"/>
        <v>0</v>
      </c>
      <c r="AZ500" s="251">
        <f t="shared" si="707"/>
        <v>252</v>
      </c>
      <c r="BA500" s="251"/>
      <c r="BB500" s="252"/>
      <c r="BC500" s="253">
        <f t="shared" ref="BC500:BM500" si="708">+SUM(BC491:BC499)</f>
        <v>0</v>
      </c>
      <c r="BD500" s="254">
        <f t="shared" si="708"/>
        <v>0</v>
      </c>
      <c r="BE500" s="261">
        <f t="shared" si="708"/>
        <v>0</v>
      </c>
      <c r="BF500" s="261">
        <f t="shared" si="708"/>
        <v>0</v>
      </c>
      <c r="BG500" s="261">
        <f t="shared" si="708"/>
        <v>0</v>
      </c>
      <c r="BH500" s="262">
        <f t="shared" si="708"/>
        <v>0</v>
      </c>
      <c r="BI500" s="263">
        <f t="shared" si="708"/>
        <v>0</v>
      </c>
      <c r="BJ500" s="264">
        <f t="shared" si="708"/>
        <v>0</v>
      </c>
      <c r="BK500" s="263">
        <f t="shared" si="708"/>
        <v>0</v>
      </c>
      <c r="BL500" s="263">
        <f t="shared" si="708"/>
        <v>0</v>
      </c>
      <c r="BM500" s="266">
        <f t="shared" si="708"/>
        <v>0</v>
      </c>
      <c r="BN500" s="263"/>
      <c r="CA500" s="263"/>
      <c r="CN500" s="263"/>
      <c r="DA500" s="263"/>
      <c r="DN500" s="263"/>
      <c r="DP500" s="166"/>
      <c r="DQ500" s="166"/>
      <c r="DR500" s="28"/>
      <c r="DS500" s="166"/>
      <c r="DT500" s="28"/>
      <c r="DU500" s="166"/>
      <c r="DV500" s="28"/>
    </row>
    <row r="501" spans="1:128">
      <c r="A501" s="239" t="s">
        <v>192</v>
      </c>
      <c r="B501" s="319">
        <v>9</v>
      </c>
      <c r="C501" s="319">
        <v>0</v>
      </c>
      <c r="D501" s="319">
        <v>64</v>
      </c>
      <c r="E501" s="319">
        <v>228</v>
      </c>
      <c r="F501" s="319">
        <v>2</v>
      </c>
      <c r="G501" s="319">
        <v>0</v>
      </c>
      <c r="H501" s="319">
        <v>0</v>
      </c>
      <c r="I501" s="319">
        <v>0</v>
      </c>
      <c r="J501" s="319">
        <v>0</v>
      </c>
      <c r="K501" s="319">
        <v>0</v>
      </c>
      <c r="L501" s="319">
        <v>0</v>
      </c>
      <c r="M501" s="319">
        <v>0</v>
      </c>
      <c r="N501" s="319"/>
      <c r="O501" s="227">
        <v>0</v>
      </c>
      <c r="P501" s="227">
        <v>0</v>
      </c>
      <c r="Q501" s="227">
        <v>0</v>
      </c>
      <c r="R501" s="227">
        <v>0</v>
      </c>
      <c r="S501" s="227">
        <v>0</v>
      </c>
      <c r="T501" s="227">
        <v>0</v>
      </c>
      <c r="U501" s="227">
        <v>0</v>
      </c>
      <c r="V501" s="227">
        <v>0</v>
      </c>
      <c r="W501" s="227">
        <v>0</v>
      </c>
      <c r="X501" s="227">
        <v>0</v>
      </c>
      <c r="Y501" s="227">
        <v>22</v>
      </c>
      <c r="Z501" s="227">
        <v>153</v>
      </c>
      <c r="AA501" s="230"/>
      <c r="AB501" s="230">
        <v>177</v>
      </c>
      <c r="AC501" s="230">
        <v>0</v>
      </c>
      <c r="AD501" s="230">
        <v>3</v>
      </c>
      <c r="AE501" s="230">
        <v>252</v>
      </c>
      <c r="AF501" s="230">
        <v>216</v>
      </c>
      <c r="AG501" s="230">
        <v>0</v>
      </c>
      <c r="AH501" s="230">
        <v>0</v>
      </c>
      <c r="AI501" s="230">
        <v>13</v>
      </c>
      <c r="AJ501" s="230">
        <v>136</v>
      </c>
      <c r="AK501" s="230">
        <v>0</v>
      </c>
      <c r="AL501" s="230">
        <v>0</v>
      </c>
      <c r="AM501" s="230">
        <v>0</v>
      </c>
      <c r="AN501" s="230"/>
      <c r="AO501" s="230">
        <v>0</v>
      </c>
      <c r="AP501" s="230">
        <v>0</v>
      </c>
      <c r="AQ501" s="230">
        <v>0</v>
      </c>
      <c r="AR501" s="230">
        <v>0</v>
      </c>
      <c r="AS501" s="230">
        <v>23</v>
      </c>
      <c r="AT501" s="230">
        <v>0</v>
      </c>
      <c r="AU501" s="230">
        <v>0</v>
      </c>
      <c r="AV501" s="230">
        <v>0</v>
      </c>
      <c r="AW501" s="230">
        <v>60</v>
      </c>
      <c r="AX501" s="230">
        <v>28</v>
      </c>
      <c r="AY501" s="230">
        <v>0</v>
      </c>
      <c r="AZ501" s="227">
        <v>5</v>
      </c>
      <c r="BA501" s="227"/>
      <c r="BB501" s="320"/>
      <c r="BC501" s="321">
        <f t="shared" ref="BC501:BM501" si="709">+BC511</f>
        <v>0</v>
      </c>
      <c r="BD501" s="322">
        <f t="shared" si="709"/>
        <v>0</v>
      </c>
      <c r="BE501" s="241">
        <f t="shared" si="709"/>
        <v>0</v>
      </c>
      <c r="BF501" s="241">
        <f t="shared" si="709"/>
        <v>0</v>
      </c>
      <c r="BG501" s="245">
        <f>+SUM(BG502:BG509)</f>
        <v>0</v>
      </c>
      <c r="BH501" s="330">
        <v>70</v>
      </c>
      <c r="BI501" s="331">
        <v>50</v>
      </c>
      <c r="BJ501" s="332">
        <v>63</v>
      </c>
      <c r="BK501" s="331">
        <f t="shared" si="709"/>
        <v>0</v>
      </c>
      <c r="BL501" s="331">
        <f t="shared" si="709"/>
        <v>0</v>
      </c>
      <c r="BM501" s="333">
        <f t="shared" si="709"/>
        <v>0</v>
      </c>
      <c r="BN501" s="324"/>
      <c r="CA501" s="324"/>
      <c r="CN501" s="324"/>
      <c r="DA501" s="324"/>
      <c r="DN501" s="324"/>
      <c r="DP501" s="166">
        <f>SUM(B501:M501)</f>
        <v>303</v>
      </c>
      <c r="DQ501" s="166">
        <f>SUM(O501:Z501)</f>
        <v>175</v>
      </c>
      <c r="DR501" s="28">
        <f>IFERROR(DQ501/DP501*100,0)</f>
        <v>57.755775577557756</v>
      </c>
      <c r="DS501" s="166">
        <f>SUM(AB501:AM501)</f>
        <v>797</v>
      </c>
      <c r="DT501" s="28">
        <f>IFERROR(DS501/DQ501*100,0)</f>
        <v>455.42857142857144</v>
      </c>
      <c r="DU501" s="166">
        <f>SUM(AO501:AZ501)</f>
        <v>116</v>
      </c>
      <c r="DV501" s="28">
        <f>IFERROR(DU501/DS501*100,0)</f>
        <v>14.554579673776663</v>
      </c>
      <c r="DW501" s="141">
        <f>SUM(BB501:BM501)</f>
        <v>183</v>
      </c>
      <c r="DX501" s="207">
        <f t="shared" ref="DX501" si="710">IFERROR(DW501/DU501*100,0)</f>
        <v>157.75862068965517</v>
      </c>
    </row>
    <row r="502" spans="1:128" hidden="1" outlineLevel="1">
      <c r="A502" s="250" t="s">
        <v>161</v>
      </c>
      <c r="B502" s="251"/>
      <c r="C502" s="251"/>
      <c r="D502" s="251"/>
      <c r="E502" s="251"/>
      <c r="F502" s="251"/>
      <c r="G502" s="251"/>
      <c r="H502" s="251"/>
      <c r="I502" s="251"/>
      <c r="J502" s="251"/>
      <c r="K502" s="251"/>
      <c r="L502" s="251"/>
      <c r="M502" s="251"/>
      <c r="N502" s="251"/>
      <c r="O502" s="251"/>
      <c r="P502" s="251"/>
      <c r="Q502" s="251"/>
      <c r="R502" s="251"/>
      <c r="S502" s="251"/>
      <c r="T502" s="251"/>
      <c r="U502" s="251"/>
      <c r="V502" s="251"/>
      <c r="W502" s="251"/>
      <c r="X502" s="251"/>
      <c r="Y502" s="251"/>
      <c r="Z502" s="251"/>
      <c r="AA502" s="251"/>
      <c r="AB502" s="251"/>
      <c r="AC502" s="251"/>
      <c r="AD502" s="251"/>
      <c r="AE502" s="251"/>
      <c r="AF502" s="251"/>
      <c r="AG502" s="251"/>
      <c r="AH502" s="251"/>
      <c r="AI502" s="251"/>
      <c r="AJ502" s="251"/>
      <c r="AK502" s="251"/>
      <c r="AL502" s="251"/>
      <c r="AM502" s="251"/>
      <c r="AN502" s="251"/>
      <c r="AO502" s="251"/>
      <c r="AP502" s="251"/>
      <c r="AQ502" s="251"/>
      <c r="AR502" s="251"/>
      <c r="AS502" s="251"/>
      <c r="AT502" s="251"/>
      <c r="AU502" s="251"/>
      <c r="AV502" s="251"/>
      <c r="AW502" s="251"/>
      <c r="AX502" s="251"/>
      <c r="AY502" s="251"/>
      <c r="AZ502" s="251"/>
      <c r="BA502" s="251"/>
      <c r="BB502" s="252"/>
      <c r="BC502" s="253"/>
      <c r="BD502" s="254"/>
      <c r="BE502" s="261"/>
      <c r="BF502" s="261"/>
      <c r="BG502" s="261"/>
      <c r="BH502" s="262"/>
      <c r="BI502" s="263"/>
      <c r="BJ502" s="264"/>
      <c r="BK502" s="263"/>
      <c r="BL502" s="263"/>
      <c r="BM502" s="266"/>
      <c r="BN502" s="263"/>
      <c r="CA502" s="263"/>
      <c r="CN502" s="263"/>
      <c r="DA502" s="263"/>
      <c r="DN502" s="263"/>
      <c r="DP502" s="166"/>
      <c r="DQ502" s="166"/>
      <c r="DR502" s="28"/>
      <c r="DS502" s="166"/>
      <c r="DT502" s="28"/>
      <c r="DU502" s="166"/>
      <c r="DV502" s="28"/>
    </row>
    <row r="503" spans="1:128" hidden="1" outlineLevel="1">
      <c r="A503" s="250" t="s">
        <v>162</v>
      </c>
      <c r="B503" s="251"/>
      <c r="C503" s="251"/>
      <c r="D503" s="251"/>
      <c r="E503" s="251"/>
      <c r="F503" s="251"/>
      <c r="G503" s="251"/>
      <c r="H503" s="251"/>
      <c r="I503" s="251"/>
      <c r="J503" s="251"/>
      <c r="K503" s="251"/>
      <c r="L503" s="251"/>
      <c r="M503" s="251"/>
      <c r="N503" s="251"/>
      <c r="O503" s="251"/>
      <c r="P503" s="251"/>
      <c r="Q503" s="251"/>
      <c r="R503" s="251"/>
      <c r="S503" s="251"/>
      <c r="T503" s="251"/>
      <c r="U503" s="251"/>
      <c r="V503" s="251"/>
      <c r="W503" s="251"/>
      <c r="X503" s="251"/>
      <c r="Y503" s="251"/>
      <c r="Z503" s="251"/>
      <c r="AA503" s="251"/>
      <c r="AB503" s="251"/>
      <c r="AC503" s="251"/>
      <c r="AD503" s="251"/>
      <c r="AE503" s="251"/>
      <c r="AF503" s="251"/>
      <c r="AG503" s="251"/>
      <c r="AH503" s="251"/>
      <c r="AI503" s="251"/>
      <c r="AJ503" s="251"/>
      <c r="AK503" s="251"/>
      <c r="AL503" s="251"/>
      <c r="AM503" s="251"/>
      <c r="AN503" s="251"/>
      <c r="AO503" s="251"/>
      <c r="AP503" s="251"/>
      <c r="AQ503" s="251"/>
      <c r="AR503" s="251"/>
      <c r="AS503" s="251"/>
      <c r="AT503" s="251"/>
      <c r="AU503" s="251"/>
      <c r="AV503" s="251"/>
      <c r="AW503" s="251"/>
      <c r="AX503" s="251"/>
      <c r="AY503" s="251"/>
      <c r="AZ503" s="251"/>
      <c r="BA503" s="251"/>
      <c r="BB503" s="252"/>
      <c r="BC503" s="253"/>
      <c r="BD503" s="254"/>
      <c r="BE503" s="261"/>
      <c r="BF503" s="261"/>
      <c r="BG503" s="261"/>
      <c r="BH503" s="262"/>
      <c r="BI503" s="263"/>
      <c r="BJ503" s="264"/>
      <c r="BK503" s="263"/>
      <c r="BL503" s="263"/>
      <c r="BM503" s="266"/>
      <c r="BN503" s="263"/>
      <c r="CA503" s="263"/>
      <c r="CN503" s="263"/>
      <c r="DA503" s="263"/>
      <c r="DN503" s="263"/>
      <c r="DP503" s="166"/>
      <c r="DQ503" s="166"/>
      <c r="DR503" s="28"/>
      <c r="DS503" s="166"/>
      <c r="DT503" s="28"/>
      <c r="DU503" s="166"/>
      <c r="DV503" s="28"/>
    </row>
    <row r="504" spans="1:128" hidden="1" outlineLevel="1">
      <c r="A504" s="250" t="s">
        <v>163</v>
      </c>
      <c r="B504" s="251"/>
      <c r="C504" s="251"/>
      <c r="D504" s="251"/>
      <c r="E504" s="251"/>
      <c r="F504" s="251"/>
      <c r="G504" s="251"/>
      <c r="H504" s="251"/>
      <c r="I504" s="251"/>
      <c r="J504" s="251"/>
      <c r="K504" s="251"/>
      <c r="L504" s="251"/>
      <c r="M504" s="251"/>
      <c r="N504" s="251"/>
      <c r="O504" s="251"/>
      <c r="P504" s="251"/>
      <c r="Q504" s="251"/>
      <c r="R504" s="251"/>
      <c r="S504" s="251"/>
      <c r="T504" s="251"/>
      <c r="U504" s="251"/>
      <c r="V504" s="251"/>
      <c r="W504" s="251"/>
      <c r="X504" s="251"/>
      <c r="Y504" s="251"/>
      <c r="Z504" s="251"/>
      <c r="AA504" s="251"/>
      <c r="AB504" s="251"/>
      <c r="AC504" s="251"/>
      <c r="AD504" s="251"/>
      <c r="AE504" s="251"/>
      <c r="AF504" s="251"/>
      <c r="AG504" s="251"/>
      <c r="AH504" s="251"/>
      <c r="AI504" s="251"/>
      <c r="AJ504" s="251"/>
      <c r="AK504" s="251"/>
      <c r="AL504" s="251"/>
      <c r="AM504" s="251"/>
      <c r="AN504" s="251"/>
      <c r="AO504" s="251"/>
      <c r="AP504" s="251"/>
      <c r="AQ504" s="251"/>
      <c r="AR504" s="251"/>
      <c r="AS504" s="251"/>
      <c r="AT504" s="251"/>
      <c r="AU504" s="251"/>
      <c r="AV504" s="251"/>
      <c r="AW504" s="251">
        <v>88</v>
      </c>
      <c r="AX504" s="251"/>
      <c r="AY504" s="251"/>
      <c r="AZ504" s="251"/>
      <c r="BA504" s="251"/>
      <c r="BB504" s="252"/>
      <c r="BC504" s="253"/>
      <c r="BD504" s="254"/>
      <c r="BE504" s="261"/>
      <c r="BF504" s="261"/>
      <c r="BG504" s="261"/>
      <c r="BH504" s="354">
        <v>70</v>
      </c>
      <c r="BI504" s="355">
        <v>50</v>
      </c>
      <c r="BJ504" s="356">
        <v>63</v>
      </c>
      <c r="BK504" s="263"/>
      <c r="BL504" s="263"/>
      <c r="BM504" s="266"/>
      <c r="BN504" s="263"/>
      <c r="CA504" s="263"/>
      <c r="CN504" s="263"/>
      <c r="DA504" s="263"/>
      <c r="DN504" s="263"/>
      <c r="DP504" s="166"/>
      <c r="DQ504" s="166"/>
      <c r="DR504" s="28"/>
      <c r="DS504" s="166"/>
      <c r="DT504" s="28"/>
      <c r="DU504" s="166"/>
      <c r="DV504" s="28"/>
    </row>
    <row r="505" spans="1:128" hidden="1" outlineLevel="1">
      <c r="A505" s="250" t="s">
        <v>164</v>
      </c>
      <c r="B505" s="251"/>
      <c r="C505" s="251"/>
      <c r="D505" s="251"/>
      <c r="E505" s="251"/>
      <c r="F505" s="251"/>
      <c r="G505" s="251"/>
      <c r="H505" s="251"/>
      <c r="I505" s="251"/>
      <c r="J505" s="251"/>
      <c r="K505" s="251"/>
      <c r="L505" s="251"/>
      <c r="M505" s="251"/>
      <c r="N505" s="251"/>
      <c r="O505" s="251"/>
      <c r="P505" s="251"/>
      <c r="Q505" s="251"/>
      <c r="R505" s="251"/>
      <c r="S505" s="251"/>
      <c r="T505" s="251"/>
      <c r="U505" s="251"/>
      <c r="V505" s="251"/>
      <c r="W505" s="251"/>
      <c r="X505" s="251"/>
      <c r="Y505" s="251"/>
      <c r="Z505" s="251"/>
      <c r="AA505" s="251"/>
      <c r="AB505" s="251"/>
      <c r="AC505" s="251"/>
      <c r="AD505" s="251"/>
      <c r="AE505" s="251"/>
      <c r="AF505" s="251"/>
      <c r="AG505" s="251"/>
      <c r="AH505" s="251"/>
      <c r="AI505" s="251"/>
      <c r="AJ505" s="251"/>
      <c r="AK505" s="251"/>
      <c r="AL505" s="251"/>
      <c r="AM505" s="251"/>
      <c r="AN505" s="251"/>
      <c r="AO505" s="251"/>
      <c r="AP505" s="251"/>
      <c r="AQ505" s="251"/>
      <c r="AR505" s="251"/>
      <c r="AS505" s="251"/>
      <c r="AT505" s="251"/>
      <c r="AU505" s="251"/>
      <c r="AV505" s="251"/>
      <c r="AW505" s="251"/>
      <c r="AX505" s="251"/>
      <c r="AY505" s="251"/>
      <c r="AZ505" s="251"/>
      <c r="BA505" s="251"/>
      <c r="BB505" s="252"/>
      <c r="BC505" s="253"/>
      <c r="BD505" s="254"/>
      <c r="BE505" s="261"/>
      <c r="BF505" s="261"/>
      <c r="BG505" s="261"/>
      <c r="BH505" s="262"/>
      <c r="BI505" s="263"/>
      <c r="BJ505" s="264"/>
      <c r="BK505" s="263"/>
      <c r="BL505" s="263"/>
      <c r="BM505" s="266"/>
      <c r="BN505" s="263"/>
      <c r="CA505" s="263"/>
      <c r="CN505" s="263"/>
      <c r="DA505" s="263"/>
      <c r="DN505" s="263"/>
      <c r="DP505" s="166"/>
      <c r="DQ505" s="166"/>
      <c r="DR505" s="28"/>
      <c r="DS505" s="166"/>
      <c r="DT505" s="28"/>
      <c r="DU505" s="166"/>
      <c r="DV505" s="28"/>
    </row>
    <row r="506" spans="1:128" hidden="1" outlineLevel="1">
      <c r="A506" s="250" t="s">
        <v>165</v>
      </c>
      <c r="B506" s="251"/>
      <c r="C506" s="251"/>
      <c r="D506" s="251"/>
      <c r="E506" s="251"/>
      <c r="F506" s="251"/>
      <c r="G506" s="251"/>
      <c r="H506" s="251"/>
      <c r="I506" s="251"/>
      <c r="J506" s="251"/>
      <c r="K506" s="251"/>
      <c r="L506" s="251"/>
      <c r="M506" s="251"/>
      <c r="N506" s="251"/>
      <c r="O506" s="251"/>
      <c r="P506" s="251"/>
      <c r="Q506" s="251"/>
      <c r="R506" s="251"/>
      <c r="S506" s="251"/>
      <c r="T506" s="251"/>
      <c r="U506" s="251"/>
      <c r="V506" s="251"/>
      <c r="W506" s="251"/>
      <c r="X506" s="251"/>
      <c r="Y506" s="251"/>
      <c r="Z506" s="251"/>
      <c r="AA506" s="251"/>
      <c r="AB506" s="251"/>
      <c r="AC506" s="251"/>
      <c r="AD506" s="251"/>
      <c r="AE506" s="251"/>
      <c r="AF506" s="251"/>
      <c r="AG506" s="251"/>
      <c r="AH506" s="251"/>
      <c r="AI506" s="251"/>
      <c r="AJ506" s="251"/>
      <c r="AK506" s="251"/>
      <c r="AL506" s="251"/>
      <c r="AM506" s="251"/>
      <c r="AN506" s="251"/>
      <c r="AO506" s="251"/>
      <c r="AP506" s="251"/>
      <c r="AQ506" s="251"/>
      <c r="AR506" s="251"/>
      <c r="AS506" s="251"/>
      <c r="AT506" s="251"/>
      <c r="AU506" s="251"/>
      <c r="AV506" s="251"/>
      <c r="AW506" s="251"/>
      <c r="AX506" s="251"/>
      <c r="AY506" s="251"/>
      <c r="AZ506" s="251"/>
      <c r="BA506" s="251"/>
      <c r="BB506" s="252"/>
      <c r="BC506" s="253"/>
      <c r="BD506" s="254"/>
      <c r="BE506" s="261"/>
      <c r="BF506" s="261"/>
      <c r="BG506" s="261"/>
      <c r="BH506" s="262"/>
      <c r="BI506" s="263"/>
      <c r="BJ506" s="264"/>
      <c r="BK506" s="263"/>
      <c r="BL506" s="263"/>
      <c r="BM506" s="266"/>
      <c r="BN506" s="263"/>
      <c r="CA506" s="263"/>
      <c r="CN506" s="263"/>
      <c r="DA506" s="263"/>
      <c r="DN506" s="263"/>
      <c r="DP506" s="166"/>
      <c r="DQ506" s="166"/>
      <c r="DR506" s="28"/>
      <c r="DS506" s="166"/>
      <c r="DT506" s="28"/>
      <c r="DU506" s="166"/>
      <c r="DV506" s="28"/>
    </row>
    <row r="507" spans="1:128" hidden="1" outlineLevel="1">
      <c r="A507" s="250" t="s">
        <v>123</v>
      </c>
      <c r="B507" s="251"/>
      <c r="C507" s="251"/>
      <c r="D507" s="251"/>
      <c r="E507" s="251"/>
      <c r="F507" s="251"/>
      <c r="G507" s="251"/>
      <c r="H507" s="251"/>
      <c r="I507" s="251"/>
      <c r="J507" s="251"/>
      <c r="K507" s="251"/>
      <c r="L507" s="251"/>
      <c r="M507" s="251"/>
      <c r="N507" s="251"/>
      <c r="O507" s="251"/>
      <c r="P507" s="251"/>
      <c r="Q507" s="251"/>
      <c r="R507" s="251"/>
      <c r="S507" s="251"/>
      <c r="T507" s="251"/>
      <c r="U507" s="251"/>
      <c r="V507" s="251"/>
      <c r="W507" s="251"/>
      <c r="X507" s="251"/>
      <c r="Y507" s="251"/>
      <c r="Z507" s="251"/>
      <c r="AA507" s="251"/>
      <c r="AB507" s="251"/>
      <c r="AC507" s="251"/>
      <c r="AD507" s="251"/>
      <c r="AE507" s="251"/>
      <c r="AF507" s="251"/>
      <c r="AG507" s="251"/>
      <c r="AH507" s="251"/>
      <c r="AI507" s="251"/>
      <c r="AJ507" s="251"/>
      <c r="AK507" s="251"/>
      <c r="AL507" s="251"/>
      <c r="AM507" s="251"/>
      <c r="AN507" s="251"/>
      <c r="AO507" s="251"/>
      <c r="AP507" s="251"/>
      <c r="AQ507" s="251"/>
      <c r="AR507" s="251"/>
      <c r="AS507" s="251"/>
      <c r="AT507" s="251"/>
      <c r="AU507" s="251"/>
      <c r="AV507" s="251"/>
      <c r="AW507" s="251"/>
      <c r="AX507" s="251"/>
      <c r="AY507" s="251"/>
      <c r="AZ507" s="251"/>
      <c r="BA507" s="251"/>
      <c r="BB507" s="252"/>
      <c r="BC507" s="253"/>
      <c r="BD507" s="254"/>
      <c r="BE507" s="261"/>
      <c r="BF507" s="261"/>
      <c r="BG507" s="261"/>
      <c r="BH507" s="262"/>
      <c r="BI507" s="263"/>
      <c r="BJ507" s="264"/>
      <c r="BK507" s="263"/>
      <c r="BL507" s="263"/>
      <c r="BM507" s="266"/>
      <c r="BN507" s="263"/>
      <c r="CA507" s="263"/>
      <c r="CN507" s="263"/>
      <c r="DA507" s="263"/>
      <c r="DN507" s="263"/>
      <c r="DP507" s="166"/>
      <c r="DQ507" s="166"/>
      <c r="DR507" s="28"/>
      <c r="DS507" s="166"/>
      <c r="DT507" s="28"/>
      <c r="DU507" s="166"/>
      <c r="DV507" s="28"/>
    </row>
    <row r="508" spans="1:128" s="275" customFormat="1" hidden="1" outlineLevel="1">
      <c r="A508" s="268" t="s">
        <v>167</v>
      </c>
      <c r="B508" s="269"/>
      <c r="C508" s="269"/>
      <c r="D508" s="269"/>
      <c r="E508" s="269"/>
      <c r="F508" s="269"/>
      <c r="G508" s="269"/>
      <c r="H508" s="269"/>
      <c r="I508" s="269"/>
      <c r="J508" s="269"/>
      <c r="K508" s="269"/>
      <c r="L508" s="269"/>
      <c r="M508" s="269"/>
      <c r="N508" s="269"/>
      <c r="O508" s="269"/>
      <c r="P508" s="269"/>
      <c r="Q508" s="269"/>
      <c r="R508" s="269"/>
      <c r="S508" s="269"/>
      <c r="T508" s="269"/>
      <c r="U508" s="269"/>
      <c r="V508" s="269"/>
      <c r="W508" s="269"/>
      <c r="X508" s="269"/>
      <c r="Y508" s="269"/>
      <c r="Z508" s="269"/>
      <c r="AA508" s="269"/>
      <c r="AB508" s="269"/>
      <c r="AC508" s="269"/>
      <c r="AD508" s="269"/>
      <c r="AE508" s="269"/>
      <c r="AF508" s="269"/>
      <c r="AG508" s="269"/>
      <c r="AH508" s="269"/>
      <c r="AI508" s="269"/>
      <c r="AJ508" s="269"/>
      <c r="AK508" s="269"/>
      <c r="AL508" s="269"/>
      <c r="AM508" s="269"/>
      <c r="AN508" s="269"/>
      <c r="AO508" s="269"/>
      <c r="AP508" s="269"/>
      <c r="AQ508" s="269"/>
      <c r="AR508" s="269"/>
      <c r="AS508" s="269">
        <v>23</v>
      </c>
      <c r="AT508" s="269"/>
      <c r="AU508" s="269"/>
      <c r="AV508" s="269"/>
      <c r="AW508" s="269"/>
      <c r="AX508" s="269"/>
      <c r="AY508" s="269"/>
      <c r="AZ508" s="269"/>
      <c r="BA508" s="269"/>
      <c r="BB508" s="270"/>
      <c r="BC508" s="271"/>
      <c r="BD508" s="271"/>
      <c r="BE508" s="272"/>
      <c r="BF508" s="272"/>
      <c r="BG508" s="272"/>
      <c r="BH508" s="351"/>
      <c r="BI508" s="276"/>
      <c r="BJ508" s="352"/>
      <c r="BK508" s="272"/>
      <c r="BL508" s="272"/>
      <c r="BM508" s="301"/>
      <c r="BN508" s="272"/>
      <c r="CA508" s="272"/>
      <c r="CN508" s="272"/>
      <c r="DA508" s="272"/>
      <c r="DN508" s="272"/>
      <c r="DP508" s="277"/>
      <c r="DQ508" s="277"/>
      <c r="DR508" s="278"/>
      <c r="DS508" s="277"/>
      <c r="DT508" s="278"/>
      <c r="DU508" s="277"/>
      <c r="DV508" s="278"/>
    </row>
    <row r="509" spans="1:128" hidden="1" outlineLevel="1">
      <c r="A509" s="250" t="s">
        <v>122</v>
      </c>
      <c r="B509" s="251"/>
      <c r="C509" s="251"/>
      <c r="D509" s="251"/>
      <c r="E509" s="251"/>
      <c r="F509" s="251"/>
      <c r="G509" s="251"/>
      <c r="H509" s="251"/>
      <c r="I509" s="251"/>
      <c r="J509" s="251"/>
      <c r="K509" s="251"/>
      <c r="L509" s="251"/>
      <c r="M509" s="251"/>
      <c r="N509" s="251"/>
      <c r="O509" s="251"/>
      <c r="P509" s="251"/>
      <c r="Q509" s="251"/>
      <c r="R509" s="251"/>
      <c r="S509" s="251"/>
      <c r="T509" s="251"/>
      <c r="U509" s="251"/>
      <c r="V509" s="251"/>
      <c r="W509" s="251"/>
      <c r="X509" s="251"/>
      <c r="Y509" s="251"/>
      <c r="Z509" s="251"/>
      <c r="AA509" s="251"/>
      <c r="AB509" s="251"/>
      <c r="AC509" s="251"/>
      <c r="AD509" s="251"/>
      <c r="AE509" s="251"/>
      <c r="AF509" s="251"/>
      <c r="AG509" s="251"/>
      <c r="AH509" s="251"/>
      <c r="AI509" s="251"/>
      <c r="AJ509" s="251"/>
      <c r="AK509" s="251"/>
      <c r="AL509" s="251"/>
      <c r="AM509" s="251"/>
      <c r="AN509" s="251"/>
      <c r="AO509" s="251"/>
      <c r="AP509" s="251"/>
      <c r="AQ509" s="251"/>
      <c r="AR509" s="251"/>
      <c r="AS509" s="251"/>
      <c r="AT509" s="251"/>
      <c r="AU509" s="251"/>
      <c r="AV509" s="251"/>
      <c r="AW509" s="251"/>
      <c r="AX509" s="251"/>
      <c r="AY509" s="251"/>
      <c r="AZ509" s="251"/>
      <c r="BA509" s="251"/>
      <c r="BB509" s="252"/>
      <c r="BC509" s="253"/>
      <c r="BD509" s="254"/>
      <c r="BE509" s="261"/>
      <c r="BF509" s="261"/>
      <c r="BG509" s="261"/>
      <c r="BH509" s="262"/>
      <c r="BI509" s="263"/>
      <c r="BJ509" s="264"/>
      <c r="BK509" s="263"/>
      <c r="BL509" s="263"/>
      <c r="BM509" s="266"/>
      <c r="BN509" s="263"/>
      <c r="CA509" s="263"/>
      <c r="CN509" s="263"/>
      <c r="DA509" s="263"/>
      <c r="DN509" s="263"/>
      <c r="DP509" s="166"/>
      <c r="DQ509" s="166"/>
      <c r="DR509" s="28"/>
      <c r="DS509" s="166"/>
      <c r="DT509" s="28"/>
      <c r="DU509" s="166"/>
      <c r="DV509" s="28"/>
    </row>
    <row r="510" spans="1:128" hidden="1" outlineLevel="1">
      <c r="A510" s="250" t="s">
        <v>168</v>
      </c>
      <c r="B510" s="251"/>
      <c r="C510" s="251"/>
      <c r="D510" s="251"/>
      <c r="E510" s="251"/>
      <c r="F510" s="251"/>
      <c r="G510" s="251"/>
      <c r="H510" s="251"/>
      <c r="I510" s="251"/>
      <c r="J510" s="251"/>
      <c r="K510" s="251"/>
      <c r="L510" s="251"/>
      <c r="M510" s="251"/>
      <c r="N510" s="251"/>
      <c r="O510" s="251"/>
      <c r="P510" s="251"/>
      <c r="Q510" s="251"/>
      <c r="R510" s="251"/>
      <c r="S510" s="251"/>
      <c r="T510" s="251"/>
      <c r="U510" s="251"/>
      <c r="V510" s="251"/>
      <c r="W510" s="251"/>
      <c r="X510" s="251"/>
      <c r="Y510" s="251"/>
      <c r="Z510" s="251"/>
      <c r="AA510" s="251"/>
      <c r="AB510" s="251"/>
      <c r="AC510" s="251"/>
      <c r="AD510" s="251"/>
      <c r="AE510" s="251"/>
      <c r="AF510" s="251"/>
      <c r="AG510" s="251"/>
      <c r="AH510" s="251"/>
      <c r="AI510" s="251"/>
      <c r="AJ510" s="251"/>
      <c r="AK510" s="251"/>
      <c r="AL510" s="251"/>
      <c r="AM510" s="251"/>
      <c r="AN510" s="251"/>
      <c r="AO510" s="251"/>
      <c r="AP510" s="251"/>
      <c r="AQ510" s="251"/>
      <c r="AR510" s="251"/>
      <c r="AS510" s="251"/>
      <c r="AT510" s="251"/>
      <c r="AU510" s="251"/>
      <c r="AV510" s="251"/>
      <c r="AW510" s="251"/>
      <c r="AX510" s="251">
        <v>4</v>
      </c>
      <c r="AY510" s="251"/>
      <c r="AZ510" s="251">
        <v>5</v>
      </c>
      <c r="BA510" s="251"/>
      <c r="BB510" s="252"/>
      <c r="BC510" s="253"/>
      <c r="BD510" s="254"/>
      <c r="BE510" s="261"/>
      <c r="BF510" s="261"/>
      <c r="BG510" s="261"/>
      <c r="BH510" s="262"/>
      <c r="BI510" s="263"/>
      <c r="BJ510" s="264"/>
      <c r="BK510" s="263"/>
      <c r="BL510" s="263"/>
      <c r="BM510" s="266"/>
      <c r="BN510" s="263"/>
      <c r="CA510" s="263"/>
      <c r="CN510" s="263"/>
      <c r="DA510" s="263"/>
      <c r="DN510" s="263"/>
      <c r="DP510" s="166"/>
      <c r="DQ510" s="166"/>
      <c r="DR510" s="28"/>
      <c r="DS510" s="166"/>
      <c r="DT510" s="28"/>
      <c r="DU510" s="166"/>
      <c r="DV510" s="28"/>
    </row>
    <row r="511" spans="1:128" ht="13.5" collapsed="1">
      <c r="A511" s="279" t="s">
        <v>169</v>
      </c>
      <c r="B511" s="251">
        <f>+SUM(B502:B510)</f>
        <v>0</v>
      </c>
      <c r="C511" s="251">
        <f t="shared" ref="C511" si="711">+SUM(C502:C510)</f>
        <v>0</v>
      </c>
      <c r="D511" s="251">
        <f t="shared" ref="D511:AZ511" si="712">+SUM(D502:D510)</f>
        <v>0</v>
      </c>
      <c r="E511" s="251">
        <f t="shared" si="712"/>
        <v>0</v>
      </c>
      <c r="F511" s="251">
        <f t="shared" si="712"/>
        <v>0</v>
      </c>
      <c r="G511" s="251">
        <f t="shared" si="712"/>
        <v>0</v>
      </c>
      <c r="H511" s="251">
        <f t="shared" si="712"/>
        <v>0</v>
      </c>
      <c r="I511" s="251">
        <f t="shared" si="712"/>
        <v>0</v>
      </c>
      <c r="J511" s="251">
        <f t="shared" si="712"/>
        <v>0</v>
      </c>
      <c r="K511" s="251">
        <f t="shared" si="712"/>
        <v>0</v>
      </c>
      <c r="L511" s="251">
        <f t="shared" si="712"/>
        <v>0</v>
      </c>
      <c r="M511" s="251">
        <f t="shared" si="712"/>
        <v>0</v>
      </c>
      <c r="N511" s="251"/>
      <c r="O511" s="251">
        <f t="shared" si="712"/>
        <v>0</v>
      </c>
      <c r="P511" s="251">
        <f t="shared" si="712"/>
        <v>0</v>
      </c>
      <c r="Q511" s="251">
        <f t="shared" si="712"/>
        <v>0</v>
      </c>
      <c r="R511" s="251">
        <f t="shared" si="712"/>
        <v>0</v>
      </c>
      <c r="S511" s="251">
        <f t="shared" si="712"/>
        <v>0</v>
      </c>
      <c r="T511" s="251">
        <f t="shared" si="712"/>
        <v>0</v>
      </c>
      <c r="U511" s="251">
        <f t="shared" si="712"/>
        <v>0</v>
      </c>
      <c r="V511" s="251">
        <f t="shared" si="712"/>
        <v>0</v>
      </c>
      <c r="W511" s="251">
        <f t="shared" si="712"/>
        <v>0</v>
      </c>
      <c r="X511" s="251">
        <f t="shared" si="712"/>
        <v>0</v>
      </c>
      <c r="Y511" s="251">
        <f t="shared" si="712"/>
        <v>0</v>
      </c>
      <c r="Z511" s="251">
        <f t="shared" si="712"/>
        <v>0</v>
      </c>
      <c r="AA511" s="251"/>
      <c r="AB511" s="251">
        <f t="shared" si="712"/>
        <v>0</v>
      </c>
      <c r="AC511" s="251">
        <f t="shared" si="712"/>
        <v>0</v>
      </c>
      <c r="AD511" s="251">
        <f t="shared" si="712"/>
        <v>0</v>
      </c>
      <c r="AE511" s="251">
        <f t="shared" si="712"/>
        <v>0</v>
      </c>
      <c r="AF511" s="251">
        <f t="shared" si="712"/>
        <v>0</v>
      </c>
      <c r="AG511" s="251">
        <f t="shared" si="712"/>
        <v>0</v>
      </c>
      <c r="AH511" s="251">
        <f t="shared" si="712"/>
        <v>0</v>
      </c>
      <c r="AI511" s="251">
        <f t="shared" si="712"/>
        <v>0</v>
      </c>
      <c r="AJ511" s="251">
        <f t="shared" si="712"/>
        <v>0</v>
      </c>
      <c r="AK511" s="251">
        <f t="shared" si="712"/>
        <v>0</v>
      </c>
      <c r="AL511" s="251">
        <f t="shared" si="712"/>
        <v>0</v>
      </c>
      <c r="AM511" s="251">
        <f t="shared" si="712"/>
        <v>0</v>
      </c>
      <c r="AN511" s="251"/>
      <c r="AO511" s="251">
        <f t="shared" si="712"/>
        <v>0</v>
      </c>
      <c r="AP511" s="251">
        <f t="shared" si="712"/>
        <v>0</v>
      </c>
      <c r="AQ511" s="251">
        <f t="shared" si="712"/>
        <v>0</v>
      </c>
      <c r="AR511" s="251">
        <f t="shared" si="712"/>
        <v>0</v>
      </c>
      <c r="AS511" s="251">
        <f t="shared" si="712"/>
        <v>23</v>
      </c>
      <c r="AT511" s="251">
        <f t="shared" si="712"/>
        <v>0</v>
      </c>
      <c r="AU511" s="251">
        <f t="shared" si="712"/>
        <v>0</v>
      </c>
      <c r="AV511" s="251">
        <f t="shared" si="712"/>
        <v>0</v>
      </c>
      <c r="AW511" s="251">
        <f t="shared" si="712"/>
        <v>88</v>
      </c>
      <c r="AX511" s="251">
        <f t="shared" si="712"/>
        <v>4</v>
      </c>
      <c r="AY511" s="251">
        <f t="shared" si="712"/>
        <v>0</v>
      </c>
      <c r="AZ511" s="251">
        <f t="shared" si="712"/>
        <v>5</v>
      </c>
      <c r="BA511" s="251"/>
      <c r="BB511" s="252"/>
      <c r="BC511" s="253">
        <f t="shared" ref="BC511:BM511" si="713">+SUM(BC502:BC510)</f>
        <v>0</v>
      </c>
      <c r="BD511" s="254">
        <f t="shared" si="713"/>
        <v>0</v>
      </c>
      <c r="BE511" s="261">
        <f t="shared" si="713"/>
        <v>0</v>
      </c>
      <c r="BF511" s="261">
        <f t="shared" si="713"/>
        <v>0</v>
      </c>
      <c r="BG511" s="261">
        <f t="shared" si="713"/>
        <v>0</v>
      </c>
      <c r="BH511" s="316">
        <f t="shared" si="713"/>
        <v>70</v>
      </c>
      <c r="BI511" s="317">
        <f t="shared" si="713"/>
        <v>50</v>
      </c>
      <c r="BJ511" s="318">
        <f t="shared" si="713"/>
        <v>63</v>
      </c>
      <c r="BK511" s="317">
        <f t="shared" si="713"/>
        <v>0</v>
      </c>
      <c r="BL511" s="317">
        <f t="shared" si="713"/>
        <v>0</v>
      </c>
      <c r="BM511" s="335">
        <f t="shared" si="713"/>
        <v>0</v>
      </c>
      <c r="BN511" s="263"/>
      <c r="CA511" s="263"/>
      <c r="CN511" s="263"/>
      <c r="DA511" s="263"/>
      <c r="DN511" s="263"/>
      <c r="DP511" s="166"/>
      <c r="DQ511" s="166"/>
      <c r="DR511" s="28"/>
      <c r="DS511" s="166"/>
      <c r="DT511" s="28"/>
      <c r="DU511" s="166"/>
      <c r="DV511" s="28"/>
    </row>
    <row r="512" spans="1:128">
      <c r="A512" s="239" t="s">
        <v>193</v>
      </c>
      <c r="B512" s="353">
        <v>0</v>
      </c>
      <c r="C512" s="353">
        <v>0</v>
      </c>
      <c r="D512" s="353">
        <v>0</v>
      </c>
      <c r="E512" s="353">
        <v>0</v>
      </c>
      <c r="F512" s="353">
        <v>87</v>
      </c>
      <c r="G512" s="353">
        <v>56</v>
      </c>
      <c r="H512" s="353">
        <v>0</v>
      </c>
      <c r="I512" s="353">
        <v>287</v>
      </c>
      <c r="J512" s="353">
        <v>0</v>
      </c>
      <c r="K512" s="353">
        <v>0</v>
      </c>
      <c r="L512" s="353">
        <v>0</v>
      </c>
      <c r="M512" s="353">
        <v>0</v>
      </c>
      <c r="N512" s="353"/>
      <c r="O512" s="227">
        <v>0</v>
      </c>
      <c r="P512" s="227">
        <v>0</v>
      </c>
      <c r="Q512" s="227">
        <v>0</v>
      </c>
      <c r="R512" s="227">
        <v>0</v>
      </c>
      <c r="S512" s="227">
        <v>0</v>
      </c>
      <c r="T512" s="227">
        <v>0</v>
      </c>
      <c r="U512" s="227">
        <v>0</v>
      </c>
      <c r="V512" s="227">
        <v>0</v>
      </c>
      <c r="W512" s="227">
        <v>0</v>
      </c>
      <c r="X512" s="227">
        <v>0</v>
      </c>
      <c r="Y512" s="227">
        <v>0</v>
      </c>
      <c r="Z512" s="227">
        <v>0</v>
      </c>
      <c r="AA512" s="230"/>
      <c r="AB512" s="230">
        <v>0</v>
      </c>
      <c r="AC512" s="230">
        <v>0</v>
      </c>
      <c r="AD512" s="230">
        <v>0</v>
      </c>
      <c r="AE512" s="230">
        <v>0</v>
      </c>
      <c r="AF512" s="230">
        <v>0</v>
      </c>
      <c r="AG512" s="230">
        <v>0</v>
      </c>
      <c r="AH512" s="230">
        <v>0</v>
      </c>
      <c r="AI512" s="230">
        <v>0</v>
      </c>
      <c r="AJ512" s="230">
        <v>0</v>
      </c>
      <c r="AK512" s="230">
        <v>0</v>
      </c>
      <c r="AL512" s="230">
        <v>0</v>
      </c>
      <c r="AM512" s="230">
        <v>0</v>
      </c>
      <c r="AN512" s="230"/>
      <c r="AO512" s="230">
        <v>0</v>
      </c>
      <c r="AP512" s="230">
        <v>0</v>
      </c>
      <c r="AQ512" s="230">
        <v>0</v>
      </c>
      <c r="AR512" s="230">
        <v>0</v>
      </c>
      <c r="AS512" s="230">
        <v>0</v>
      </c>
      <c r="AT512" s="230">
        <v>0</v>
      </c>
      <c r="AU512" s="230">
        <v>0</v>
      </c>
      <c r="AV512" s="230">
        <v>3</v>
      </c>
      <c r="AW512" s="230">
        <v>12</v>
      </c>
      <c r="AX512" s="230"/>
      <c r="AY512" s="230">
        <v>6</v>
      </c>
      <c r="AZ512" s="227">
        <v>0</v>
      </c>
      <c r="BA512" s="227"/>
      <c r="BB512" s="252"/>
      <c r="BC512" s="321">
        <f t="shared" ref="BC512:BM512" si="714">+BC522</f>
        <v>0</v>
      </c>
      <c r="BD512" s="322">
        <f t="shared" si="714"/>
        <v>0</v>
      </c>
      <c r="BE512" s="241">
        <f t="shared" si="714"/>
        <v>0</v>
      </c>
      <c r="BF512" s="241">
        <f t="shared" si="714"/>
        <v>0</v>
      </c>
      <c r="BG512" s="241">
        <f t="shared" si="714"/>
        <v>0</v>
      </c>
      <c r="BH512" s="323">
        <f t="shared" si="714"/>
        <v>0</v>
      </c>
      <c r="BI512" s="324">
        <f t="shared" si="714"/>
        <v>0</v>
      </c>
      <c r="BJ512" s="325">
        <f t="shared" si="714"/>
        <v>0</v>
      </c>
      <c r="BK512" s="324">
        <f t="shared" si="714"/>
        <v>0</v>
      </c>
      <c r="BL512" s="324">
        <f t="shared" si="714"/>
        <v>0</v>
      </c>
      <c r="BM512" s="326">
        <f t="shared" si="714"/>
        <v>0</v>
      </c>
      <c r="BN512" s="324"/>
      <c r="CA512" s="324"/>
      <c r="CN512" s="324"/>
      <c r="DA512" s="324"/>
      <c r="DN512" s="324"/>
      <c r="DP512" s="166">
        <f>SUM(B512:M512)</f>
        <v>430</v>
      </c>
      <c r="DQ512" s="166">
        <f>SUM(O512:Z512)</f>
        <v>0</v>
      </c>
      <c r="DR512" s="28">
        <f>IFERROR(DQ512/DP512*100,0)</f>
        <v>0</v>
      </c>
      <c r="DS512" s="166">
        <f>SUM(AB512:AM512)</f>
        <v>0</v>
      </c>
      <c r="DT512" s="28">
        <f>IFERROR(DS512/DQ512*100,0)</f>
        <v>0</v>
      </c>
      <c r="DU512" s="166">
        <f>SUM(AO512:AZ512)</f>
        <v>21</v>
      </c>
      <c r="DV512" s="28">
        <f>IFERROR(DU512/DS512*100,0)</f>
        <v>0</v>
      </c>
      <c r="DW512" s="141">
        <f>SUM(BB512:BM512)</f>
        <v>0</v>
      </c>
      <c r="DX512" s="207">
        <f t="shared" ref="DX512" si="715">IFERROR(DW512/DU512*100,0)</f>
        <v>0</v>
      </c>
    </row>
    <row r="513" spans="1:128" hidden="1" outlineLevel="1">
      <c r="A513" s="250" t="s">
        <v>161</v>
      </c>
      <c r="B513" s="251"/>
      <c r="C513" s="251"/>
      <c r="D513" s="251"/>
      <c r="E513" s="251"/>
      <c r="F513" s="251"/>
      <c r="G513" s="251"/>
      <c r="H513" s="251"/>
      <c r="I513" s="251"/>
      <c r="J513" s="251"/>
      <c r="K513" s="251"/>
      <c r="L513" s="251"/>
      <c r="M513" s="251"/>
      <c r="N513" s="251"/>
      <c r="O513" s="251"/>
      <c r="P513" s="251"/>
      <c r="Q513" s="251"/>
      <c r="R513" s="251"/>
      <c r="S513" s="251"/>
      <c r="T513" s="251"/>
      <c r="U513" s="251"/>
      <c r="V513" s="251"/>
      <c r="W513" s="251"/>
      <c r="X513" s="251"/>
      <c r="Y513" s="251"/>
      <c r="Z513" s="251"/>
      <c r="AA513" s="251"/>
      <c r="AB513" s="251"/>
      <c r="AC513" s="251"/>
      <c r="AD513" s="251"/>
      <c r="AE513" s="251"/>
      <c r="AF513" s="251"/>
      <c r="AG513" s="251"/>
      <c r="AH513" s="251"/>
      <c r="AI513" s="251"/>
      <c r="AJ513" s="251"/>
      <c r="AK513" s="251"/>
      <c r="AL513" s="251"/>
      <c r="AM513" s="251"/>
      <c r="AN513" s="251"/>
      <c r="AO513" s="251"/>
      <c r="AP513" s="251"/>
      <c r="AQ513" s="251"/>
      <c r="AR513" s="251"/>
      <c r="AS513" s="251"/>
      <c r="AT513" s="251"/>
      <c r="AU513" s="251"/>
      <c r="AV513" s="251"/>
      <c r="AW513" s="251"/>
      <c r="AX513" s="251"/>
      <c r="AY513" s="251"/>
      <c r="AZ513" s="251"/>
      <c r="BA513" s="251"/>
      <c r="BB513" s="320"/>
      <c r="BC513" s="253"/>
      <c r="BD513" s="254"/>
      <c r="BE513" s="261"/>
      <c r="BF513" s="261"/>
      <c r="BG513" s="261"/>
      <c r="BH513" s="262"/>
      <c r="BI513" s="263"/>
      <c r="BJ513" s="264"/>
      <c r="BK513" s="263"/>
      <c r="BL513" s="263"/>
      <c r="BM513" s="266"/>
      <c r="BN513" s="263"/>
      <c r="CA513" s="263"/>
      <c r="CN513" s="263"/>
      <c r="DA513" s="263"/>
      <c r="DN513" s="263"/>
      <c r="DP513" s="166"/>
      <c r="DQ513" s="166"/>
      <c r="DR513" s="28"/>
      <c r="DS513" s="166"/>
      <c r="DT513" s="28"/>
      <c r="DU513" s="166"/>
      <c r="DV513" s="28"/>
    </row>
    <row r="514" spans="1:128" hidden="1" outlineLevel="1">
      <c r="A514" s="250" t="s">
        <v>162</v>
      </c>
      <c r="B514" s="251"/>
      <c r="C514" s="251"/>
      <c r="D514" s="251"/>
      <c r="E514" s="251"/>
      <c r="F514" s="251"/>
      <c r="G514" s="251"/>
      <c r="H514" s="251"/>
      <c r="I514" s="251"/>
      <c r="J514" s="251"/>
      <c r="K514" s="251"/>
      <c r="L514" s="251"/>
      <c r="M514" s="251"/>
      <c r="N514" s="251"/>
      <c r="O514" s="251"/>
      <c r="P514" s="251"/>
      <c r="Q514" s="251"/>
      <c r="R514" s="251"/>
      <c r="S514" s="251"/>
      <c r="T514" s="251"/>
      <c r="U514" s="251"/>
      <c r="V514" s="251"/>
      <c r="W514" s="251"/>
      <c r="X514" s="251"/>
      <c r="Y514" s="251"/>
      <c r="Z514" s="251"/>
      <c r="AA514" s="251"/>
      <c r="AB514" s="251"/>
      <c r="AC514" s="251"/>
      <c r="AD514" s="251"/>
      <c r="AE514" s="251"/>
      <c r="AF514" s="251"/>
      <c r="AG514" s="251"/>
      <c r="AH514" s="251"/>
      <c r="AI514" s="251"/>
      <c r="AJ514" s="251"/>
      <c r="AK514" s="251"/>
      <c r="AL514" s="251"/>
      <c r="AM514" s="251"/>
      <c r="AN514" s="251"/>
      <c r="AO514" s="251"/>
      <c r="AP514" s="251"/>
      <c r="AQ514" s="251"/>
      <c r="AR514" s="251"/>
      <c r="AS514" s="251"/>
      <c r="AT514" s="251"/>
      <c r="AU514" s="251"/>
      <c r="AV514" s="251"/>
      <c r="AW514" s="251"/>
      <c r="AX514" s="251"/>
      <c r="AY514" s="251"/>
      <c r="AZ514" s="251"/>
      <c r="BA514" s="251"/>
      <c r="BB514" s="252"/>
      <c r="BC514" s="253"/>
      <c r="BD514" s="254"/>
      <c r="BE514" s="261"/>
      <c r="BF514" s="261"/>
      <c r="BG514" s="261"/>
      <c r="BH514" s="262"/>
      <c r="BI514" s="263"/>
      <c r="BJ514" s="264"/>
      <c r="BK514" s="263"/>
      <c r="BL514" s="263"/>
      <c r="BM514" s="266"/>
      <c r="BN514" s="263"/>
      <c r="CA514" s="263"/>
      <c r="CN514" s="263"/>
      <c r="DA514" s="263"/>
      <c r="DN514" s="263"/>
      <c r="DP514" s="166"/>
      <c r="DQ514" s="166"/>
      <c r="DR514" s="28"/>
      <c r="DS514" s="166"/>
      <c r="DT514" s="28"/>
      <c r="DU514" s="166"/>
      <c r="DV514" s="28"/>
    </row>
    <row r="515" spans="1:128" hidden="1" outlineLevel="1">
      <c r="A515" s="250" t="s">
        <v>163</v>
      </c>
      <c r="B515" s="251"/>
      <c r="C515" s="251"/>
      <c r="D515" s="251"/>
      <c r="E515" s="251"/>
      <c r="F515" s="251"/>
      <c r="G515" s="251"/>
      <c r="H515" s="251"/>
      <c r="I515" s="251"/>
      <c r="J515" s="251"/>
      <c r="K515" s="251"/>
      <c r="L515" s="251"/>
      <c r="M515" s="251"/>
      <c r="N515" s="251"/>
      <c r="O515" s="251"/>
      <c r="P515" s="251"/>
      <c r="Q515" s="251"/>
      <c r="R515" s="251"/>
      <c r="S515" s="251"/>
      <c r="T515" s="251"/>
      <c r="U515" s="251"/>
      <c r="V515" s="251"/>
      <c r="W515" s="251"/>
      <c r="X515" s="251"/>
      <c r="Y515" s="251"/>
      <c r="Z515" s="251"/>
      <c r="AA515" s="251"/>
      <c r="AB515" s="251"/>
      <c r="AC515" s="251"/>
      <c r="AD515" s="251"/>
      <c r="AE515" s="251"/>
      <c r="AF515" s="251"/>
      <c r="AG515" s="251"/>
      <c r="AH515" s="251"/>
      <c r="AI515" s="251"/>
      <c r="AJ515" s="251"/>
      <c r="AK515" s="251"/>
      <c r="AL515" s="251"/>
      <c r="AM515" s="251"/>
      <c r="AN515" s="251"/>
      <c r="AO515" s="251"/>
      <c r="AP515" s="251"/>
      <c r="AQ515" s="251"/>
      <c r="AR515" s="251"/>
      <c r="AS515" s="251"/>
      <c r="AT515" s="251"/>
      <c r="AU515" s="251"/>
      <c r="AV515" s="251"/>
      <c r="AW515" s="251"/>
      <c r="AX515" s="251"/>
      <c r="AY515" s="251"/>
      <c r="AZ515" s="251"/>
      <c r="BA515" s="251"/>
      <c r="BB515" s="252"/>
      <c r="BC515" s="253"/>
      <c r="BD515" s="254"/>
      <c r="BE515" s="261"/>
      <c r="BF515" s="261"/>
      <c r="BG515" s="261"/>
      <c r="BH515" s="262"/>
      <c r="BI515" s="263"/>
      <c r="BJ515" s="264"/>
      <c r="BK515" s="263"/>
      <c r="BL515" s="263"/>
      <c r="BM515" s="266"/>
      <c r="BN515" s="263"/>
      <c r="CA515" s="263"/>
      <c r="CN515" s="263"/>
      <c r="DA515" s="263"/>
      <c r="DN515" s="263"/>
      <c r="DP515" s="166"/>
      <c r="DQ515" s="166"/>
      <c r="DR515" s="28"/>
      <c r="DS515" s="166"/>
      <c r="DT515" s="28"/>
      <c r="DU515" s="166"/>
      <c r="DV515" s="28"/>
    </row>
    <row r="516" spans="1:128" hidden="1" outlineLevel="1">
      <c r="A516" s="250" t="s">
        <v>164</v>
      </c>
      <c r="B516" s="251"/>
      <c r="C516" s="251"/>
      <c r="D516" s="251"/>
      <c r="E516" s="251"/>
      <c r="F516" s="251"/>
      <c r="G516" s="251"/>
      <c r="H516" s="251"/>
      <c r="I516" s="251"/>
      <c r="J516" s="251"/>
      <c r="K516" s="251"/>
      <c r="L516" s="251"/>
      <c r="M516" s="251"/>
      <c r="N516" s="251"/>
      <c r="O516" s="251"/>
      <c r="P516" s="251"/>
      <c r="Q516" s="251"/>
      <c r="R516" s="251"/>
      <c r="S516" s="251"/>
      <c r="T516" s="251"/>
      <c r="U516" s="251"/>
      <c r="V516" s="251"/>
      <c r="W516" s="251"/>
      <c r="X516" s="251"/>
      <c r="Y516" s="251"/>
      <c r="Z516" s="251"/>
      <c r="AA516" s="251"/>
      <c r="AB516" s="251"/>
      <c r="AC516" s="251"/>
      <c r="AD516" s="251"/>
      <c r="AE516" s="251"/>
      <c r="AF516" s="251"/>
      <c r="AG516" s="251"/>
      <c r="AH516" s="251"/>
      <c r="AI516" s="251"/>
      <c r="AJ516" s="251"/>
      <c r="AK516" s="251"/>
      <c r="AL516" s="251"/>
      <c r="AM516" s="251"/>
      <c r="AN516" s="251"/>
      <c r="AO516" s="251"/>
      <c r="AP516" s="251"/>
      <c r="AQ516" s="251"/>
      <c r="AR516" s="251"/>
      <c r="AS516" s="251"/>
      <c r="AT516" s="251"/>
      <c r="AU516" s="251"/>
      <c r="AV516" s="251"/>
      <c r="AW516" s="251"/>
      <c r="AX516" s="251"/>
      <c r="AY516" s="251"/>
      <c r="AZ516" s="251"/>
      <c r="BA516" s="251"/>
      <c r="BB516" s="252"/>
      <c r="BC516" s="253"/>
      <c r="BD516" s="254"/>
      <c r="BE516" s="261"/>
      <c r="BF516" s="261"/>
      <c r="BG516" s="261"/>
      <c r="BH516" s="262"/>
      <c r="BI516" s="263"/>
      <c r="BJ516" s="264"/>
      <c r="BK516" s="263"/>
      <c r="BL516" s="263"/>
      <c r="BM516" s="266"/>
      <c r="BN516" s="263"/>
      <c r="CA516" s="263"/>
      <c r="CN516" s="263"/>
      <c r="DA516" s="263"/>
      <c r="DN516" s="263"/>
      <c r="DP516" s="166"/>
      <c r="DQ516" s="166"/>
      <c r="DR516" s="28"/>
      <c r="DS516" s="166"/>
      <c r="DT516" s="28"/>
      <c r="DU516" s="166"/>
      <c r="DV516" s="28"/>
    </row>
    <row r="517" spans="1:128" hidden="1" outlineLevel="1">
      <c r="A517" s="250" t="s">
        <v>165</v>
      </c>
      <c r="B517" s="251"/>
      <c r="C517" s="251"/>
      <c r="D517" s="251"/>
      <c r="E517" s="251"/>
      <c r="F517" s="251"/>
      <c r="G517" s="251"/>
      <c r="H517" s="251"/>
      <c r="I517" s="251"/>
      <c r="J517" s="251"/>
      <c r="K517" s="251"/>
      <c r="L517" s="251"/>
      <c r="M517" s="251"/>
      <c r="N517" s="251"/>
      <c r="O517" s="251"/>
      <c r="P517" s="251"/>
      <c r="Q517" s="251"/>
      <c r="R517" s="251"/>
      <c r="S517" s="251"/>
      <c r="T517" s="251"/>
      <c r="U517" s="251"/>
      <c r="V517" s="251"/>
      <c r="W517" s="251"/>
      <c r="X517" s="251"/>
      <c r="Y517" s="251"/>
      <c r="Z517" s="251"/>
      <c r="AA517" s="251"/>
      <c r="AB517" s="251"/>
      <c r="AC517" s="251"/>
      <c r="AD517" s="251"/>
      <c r="AE517" s="251"/>
      <c r="AF517" s="251"/>
      <c r="AG517" s="251"/>
      <c r="AH517" s="251"/>
      <c r="AI517" s="251"/>
      <c r="AJ517" s="251"/>
      <c r="AK517" s="251"/>
      <c r="AL517" s="251"/>
      <c r="AM517" s="251"/>
      <c r="AN517" s="251"/>
      <c r="AO517" s="251"/>
      <c r="AP517" s="251"/>
      <c r="AQ517" s="251"/>
      <c r="AR517" s="251"/>
      <c r="AS517" s="251"/>
      <c r="AT517" s="251"/>
      <c r="AU517" s="251"/>
      <c r="AV517" s="251"/>
      <c r="AW517" s="251"/>
      <c r="AX517" s="251"/>
      <c r="AY517" s="251"/>
      <c r="AZ517" s="251"/>
      <c r="BA517" s="251"/>
      <c r="BB517" s="252"/>
      <c r="BC517" s="253"/>
      <c r="BD517" s="254"/>
      <c r="BE517" s="261"/>
      <c r="BF517" s="261"/>
      <c r="BG517" s="261"/>
      <c r="BH517" s="262"/>
      <c r="BI517" s="263"/>
      <c r="BJ517" s="264"/>
      <c r="BK517" s="263"/>
      <c r="BL517" s="263"/>
      <c r="BM517" s="266"/>
      <c r="BN517" s="263"/>
      <c r="CA517" s="263"/>
      <c r="CN517" s="263"/>
      <c r="DA517" s="263"/>
      <c r="DN517" s="263"/>
      <c r="DP517" s="166"/>
      <c r="DQ517" s="166"/>
      <c r="DR517" s="28"/>
      <c r="DS517" s="166"/>
      <c r="DT517" s="28"/>
      <c r="DU517" s="166"/>
      <c r="DV517" s="28"/>
    </row>
    <row r="518" spans="1:128" hidden="1" outlineLevel="1">
      <c r="A518" s="250" t="s">
        <v>123</v>
      </c>
      <c r="B518" s="251"/>
      <c r="C518" s="251"/>
      <c r="D518" s="251"/>
      <c r="E518" s="251"/>
      <c r="F518" s="251"/>
      <c r="G518" s="251"/>
      <c r="H518" s="251"/>
      <c r="I518" s="251"/>
      <c r="J518" s="251"/>
      <c r="K518" s="251"/>
      <c r="L518" s="251"/>
      <c r="M518" s="251"/>
      <c r="N518" s="251"/>
      <c r="O518" s="251"/>
      <c r="P518" s="251"/>
      <c r="Q518" s="251"/>
      <c r="R518" s="251"/>
      <c r="S518" s="251"/>
      <c r="T518" s="251"/>
      <c r="U518" s="251"/>
      <c r="V518" s="251"/>
      <c r="W518" s="251"/>
      <c r="X518" s="251"/>
      <c r="Y518" s="251"/>
      <c r="Z518" s="251"/>
      <c r="AA518" s="251"/>
      <c r="AB518" s="251"/>
      <c r="AC518" s="251"/>
      <c r="AD518" s="251"/>
      <c r="AE518" s="251"/>
      <c r="AF518" s="251"/>
      <c r="AG518" s="251"/>
      <c r="AH518" s="251"/>
      <c r="AI518" s="251"/>
      <c r="AJ518" s="251"/>
      <c r="AK518" s="251"/>
      <c r="AL518" s="251"/>
      <c r="AM518" s="251"/>
      <c r="AN518" s="251"/>
      <c r="AO518" s="251"/>
      <c r="AP518" s="251"/>
      <c r="AQ518" s="251"/>
      <c r="AR518" s="251"/>
      <c r="AS518" s="251"/>
      <c r="AT518" s="251"/>
      <c r="AU518" s="251"/>
      <c r="AV518" s="251"/>
      <c r="AW518" s="251"/>
      <c r="AX518" s="251"/>
      <c r="AY518" s="251"/>
      <c r="AZ518" s="251"/>
      <c r="BA518" s="251"/>
      <c r="BB518" s="252"/>
      <c r="BC518" s="253"/>
      <c r="BD518" s="254"/>
      <c r="BE518" s="261"/>
      <c r="BF518" s="261"/>
      <c r="BG518" s="261"/>
      <c r="BH518" s="262"/>
      <c r="BI518" s="263"/>
      <c r="BJ518" s="264"/>
      <c r="BK518" s="263"/>
      <c r="BL518" s="263"/>
      <c r="BM518" s="266"/>
      <c r="BN518" s="263"/>
      <c r="CA518" s="263"/>
      <c r="CN518" s="263"/>
      <c r="DA518" s="263"/>
      <c r="DN518" s="263"/>
      <c r="DP518" s="166"/>
      <c r="DQ518" s="166"/>
      <c r="DR518" s="28"/>
      <c r="DS518" s="166"/>
      <c r="DT518" s="28"/>
      <c r="DU518" s="166"/>
      <c r="DV518" s="28"/>
    </row>
    <row r="519" spans="1:128" s="275" customFormat="1" hidden="1" outlineLevel="1">
      <c r="A519" s="268" t="s">
        <v>167</v>
      </c>
      <c r="B519" s="269"/>
      <c r="C519" s="269"/>
      <c r="D519" s="269"/>
      <c r="E519" s="269"/>
      <c r="F519" s="269"/>
      <c r="G519" s="269"/>
      <c r="H519" s="269"/>
      <c r="I519" s="269"/>
      <c r="J519" s="269"/>
      <c r="K519" s="269"/>
      <c r="L519" s="269"/>
      <c r="M519" s="269"/>
      <c r="N519" s="269"/>
      <c r="O519" s="269"/>
      <c r="P519" s="269"/>
      <c r="Q519" s="269"/>
      <c r="R519" s="269"/>
      <c r="S519" s="269"/>
      <c r="T519" s="269"/>
      <c r="U519" s="269"/>
      <c r="V519" s="269"/>
      <c r="W519" s="269"/>
      <c r="X519" s="269"/>
      <c r="Y519" s="269"/>
      <c r="Z519" s="269"/>
      <c r="AA519" s="269"/>
      <c r="AB519" s="269"/>
      <c r="AC519" s="269"/>
      <c r="AD519" s="269"/>
      <c r="AE519" s="269"/>
      <c r="AF519" s="269"/>
      <c r="AG519" s="269"/>
      <c r="AH519" s="269"/>
      <c r="AI519" s="269"/>
      <c r="AJ519" s="269"/>
      <c r="AK519" s="269"/>
      <c r="AL519" s="269"/>
      <c r="AM519" s="269"/>
      <c r="AN519" s="269"/>
      <c r="AO519" s="269"/>
      <c r="AP519" s="269"/>
      <c r="AQ519" s="269"/>
      <c r="AR519" s="269"/>
      <c r="AS519" s="269"/>
      <c r="AT519" s="269"/>
      <c r="AU519" s="269"/>
      <c r="AV519" s="269"/>
      <c r="AW519" s="269"/>
      <c r="AX519" s="269"/>
      <c r="AY519" s="269"/>
      <c r="AZ519" s="269"/>
      <c r="BA519" s="269"/>
      <c r="BB519" s="270"/>
      <c r="BC519" s="271"/>
      <c r="BD519" s="271"/>
      <c r="BE519" s="272"/>
      <c r="BF519" s="272"/>
      <c r="BG519" s="272"/>
      <c r="BH519" s="273"/>
      <c r="BI519" s="272"/>
      <c r="BJ519" s="274"/>
      <c r="BK519" s="272"/>
      <c r="BL519" s="272"/>
      <c r="BM519" s="301"/>
      <c r="BN519" s="272"/>
      <c r="CA519" s="272"/>
      <c r="CN519" s="272"/>
      <c r="DA519" s="272"/>
      <c r="DN519" s="272"/>
      <c r="DP519" s="277"/>
      <c r="DQ519" s="277"/>
      <c r="DR519" s="278"/>
      <c r="DS519" s="277"/>
      <c r="DT519" s="278"/>
      <c r="DU519" s="277"/>
      <c r="DV519" s="278"/>
    </row>
    <row r="520" spans="1:128" hidden="1" outlineLevel="1">
      <c r="A520" s="250" t="s">
        <v>122</v>
      </c>
      <c r="B520" s="251"/>
      <c r="C520" s="251"/>
      <c r="D520" s="251"/>
      <c r="E520" s="251"/>
      <c r="F520" s="251"/>
      <c r="G520" s="251"/>
      <c r="H520" s="251"/>
      <c r="I520" s="251"/>
      <c r="J520" s="251"/>
      <c r="K520" s="251"/>
      <c r="L520" s="251"/>
      <c r="M520" s="251"/>
      <c r="N520" s="251"/>
      <c r="O520" s="251"/>
      <c r="P520" s="251"/>
      <c r="Q520" s="251"/>
      <c r="R520" s="251"/>
      <c r="S520" s="251"/>
      <c r="T520" s="251"/>
      <c r="U520" s="251"/>
      <c r="V520" s="251"/>
      <c r="W520" s="251"/>
      <c r="X520" s="251"/>
      <c r="Y520" s="251"/>
      <c r="Z520" s="251"/>
      <c r="AA520" s="251"/>
      <c r="AB520" s="251"/>
      <c r="AC520" s="251"/>
      <c r="AD520" s="251"/>
      <c r="AE520" s="251"/>
      <c r="AF520" s="251"/>
      <c r="AG520" s="251"/>
      <c r="AH520" s="251"/>
      <c r="AI520" s="251"/>
      <c r="AJ520" s="251"/>
      <c r="AK520" s="251"/>
      <c r="AL520" s="251"/>
      <c r="AM520" s="251"/>
      <c r="AN520" s="251"/>
      <c r="AO520" s="251"/>
      <c r="AP520" s="251"/>
      <c r="AQ520" s="251"/>
      <c r="AR520" s="251"/>
      <c r="AS520" s="251"/>
      <c r="AT520" s="251"/>
      <c r="AU520" s="251"/>
      <c r="AV520" s="251"/>
      <c r="AW520" s="251"/>
      <c r="AX520" s="251"/>
      <c r="AY520" s="251"/>
      <c r="AZ520" s="251"/>
      <c r="BA520" s="251"/>
      <c r="BB520" s="252"/>
      <c r="BC520" s="253"/>
      <c r="BD520" s="254"/>
      <c r="BE520" s="261"/>
      <c r="BF520" s="261"/>
      <c r="BG520" s="261"/>
      <c r="BH520" s="262"/>
      <c r="BI520" s="263"/>
      <c r="BJ520" s="264"/>
      <c r="BK520" s="263"/>
      <c r="BL520" s="263"/>
      <c r="BM520" s="266"/>
      <c r="BN520" s="263"/>
      <c r="CA520" s="263"/>
      <c r="CN520" s="263"/>
      <c r="DA520" s="263"/>
      <c r="DN520" s="263"/>
      <c r="DP520" s="166"/>
      <c r="DQ520" s="166"/>
      <c r="DR520" s="28"/>
      <c r="DS520" s="166"/>
      <c r="DT520" s="28"/>
      <c r="DU520" s="166"/>
      <c r="DV520" s="28"/>
    </row>
    <row r="521" spans="1:128" hidden="1" outlineLevel="1">
      <c r="A521" s="250" t="s">
        <v>168</v>
      </c>
      <c r="B521" s="251"/>
      <c r="C521" s="251"/>
      <c r="D521" s="251"/>
      <c r="E521" s="251"/>
      <c r="F521" s="251"/>
      <c r="G521" s="251"/>
      <c r="H521" s="251"/>
      <c r="I521" s="251"/>
      <c r="J521" s="251"/>
      <c r="K521" s="251"/>
      <c r="L521" s="251"/>
      <c r="M521" s="251"/>
      <c r="N521" s="251"/>
      <c r="O521" s="251"/>
      <c r="P521" s="251"/>
      <c r="Q521" s="251"/>
      <c r="R521" s="251"/>
      <c r="S521" s="251"/>
      <c r="T521" s="251"/>
      <c r="U521" s="251"/>
      <c r="V521" s="251"/>
      <c r="W521" s="251"/>
      <c r="X521" s="251"/>
      <c r="Y521" s="251"/>
      <c r="Z521" s="251"/>
      <c r="AA521" s="251"/>
      <c r="AB521" s="251"/>
      <c r="AC521" s="251"/>
      <c r="AD521" s="251"/>
      <c r="AE521" s="251"/>
      <c r="AF521" s="251"/>
      <c r="AG521" s="251"/>
      <c r="AH521" s="251"/>
      <c r="AI521" s="251"/>
      <c r="AJ521" s="251"/>
      <c r="AK521" s="251"/>
      <c r="AL521" s="251"/>
      <c r="AM521" s="251"/>
      <c r="AN521" s="251"/>
      <c r="AO521" s="251"/>
      <c r="AP521" s="251"/>
      <c r="AQ521" s="251"/>
      <c r="AR521" s="251"/>
      <c r="AS521" s="251"/>
      <c r="AT521" s="251"/>
      <c r="AU521" s="251"/>
      <c r="AV521" s="251">
        <v>3</v>
      </c>
      <c r="AW521" s="251">
        <v>12</v>
      </c>
      <c r="AX521" s="251"/>
      <c r="AY521" s="251"/>
      <c r="AZ521" s="251"/>
      <c r="BA521" s="251"/>
      <c r="BB521" s="252"/>
      <c r="BC521" s="253"/>
      <c r="BD521" s="254"/>
      <c r="BE521" s="261"/>
      <c r="BF521" s="261"/>
      <c r="BG521" s="261"/>
      <c r="BH521" s="262"/>
      <c r="BI521" s="263"/>
      <c r="BJ521" s="264"/>
      <c r="BK521" s="263"/>
      <c r="BL521" s="263"/>
      <c r="BM521" s="266"/>
      <c r="BN521" s="263"/>
      <c r="CA521" s="263"/>
      <c r="CN521" s="263"/>
      <c r="DA521" s="263"/>
      <c r="DN521" s="263"/>
      <c r="DP521" s="166"/>
      <c r="DQ521" s="166"/>
      <c r="DR521" s="28"/>
      <c r="DS521" s="166"/>
      <c r="DT521" s="28"/>
      <c r="DU521" s="166"/>
      <c r="DV521" s="28"/>
    </row>
    <row r="522" spans="1:128" ht="13.5" collapsed="1">
      <c r="A522" s="279" t="s">
        <v>169</v>
      </c>
      <c r="B522" s="251">
        <f>+SUM(B513:B521)</f>
        <v>0</v>
      </c>
      <c r="C522" s="251">
        <f t="shared" ref="C522" si="716">+SUM(C513:C521)</f>
        <v>0</v>
      </c>
      <c r="D522" s="251">
        <f t="shared" ref="D522:AZ522" si="717">+SUM(D513:D521)</f>
        <v>0</v>
      </c>
      <c r="E522" s="251">
        <f t="shared" si="717"/>
        <v>0</v>
      </c>
      <c r="F522" s="251">
        <f t="shared" si="717"/>
        <v>0</v>
      </c>
      <c r="G522" s="251">
        <f t="shared" si="717"/>
        <v>0</v>
      </c>
      <c r="H522" s="251">
        <f t="shared" si="717"/>
        <v>0</v>
      </c>
      <c r="I522" s="251">
        <f t="shared" si="717"/>
        <v>0</v>
      </c>
      <c r="J522" s="251">
        <f t="shared" si="717"/>
        <v>0</v>
      </c>
      <c r="K522" s="251">
        <f t="shared" si="717"/>
        <v>0</v>
      </c>
      <c r="L522" s="251">
        <f t="shared" si="717"/>
        <v>0</v>
      </c>
      <c r="M522" s="251">
        <f t="shared" si="717"/>
        <v>0</v>
      </c>
      <c r="N522" s="251"/>
      <c r="O522" s="251">
        <f t="shared" si="717"/>
        <v>0</v>
      </c>
      <c r="P522" s="251">
        <f t="shared" si="717"/>
        <v>0</v>
      </c>
      <c r="Q522" s="251">
        <f t="shared" si="717"/>
        <v>0</v>
      </c>
      <c r="R522" s="251">
        <f t="shared" si="717"/>
        <v>0</v>
      </c>
      <c r="S522" s="251">
        <f t="shared" si="717"/>
        <v>0</v>
      </c>
      <c r="T522" s="251">
        <f t="shared" si="717"/>
        <v>0</v>
      </c>
      <c r="U522" s="251">
        <f t="shared" si="717"/>
        <v>0</v>
      </c>
      <c r="V522" s="251">
        <f t="shared" si="717"/>
        <v>0</v>
      </c>
      <c r="W522" s="251">
        <f t="shared" si="717"/>
        <v>0</v>
      </c>
      <c r="X522" s="251">
        <f t="shared" si="717"/>
        <v>0</v>
      </c>
      <c r="Y522" s="251">
        <f t="shared" si="717"/>
        <v>0</v>
      </c>
      <c r="Z522" s="251">
        <f t="shared" si="717"/>
        <v>0</v>
      </c>
      <c r="AA522" s="251"/>
      <c r="AB522" s="251">
        <f t="shared" si="717"/>
        <v>0</v>
      </c>
      <c r="AC522" s="251">
        <f t="shared" si="717"/>
        <v>0</v>
      </c>
      <c r="AD522" s="251">
        <f t="shared" si="717"/>
        <v>0</v>
      </c>
      <c r="AE522" s="251">
        <f t="shared" si="717"/>
        <v>0</v>
      </c>
      <c r="AF522" s="251">
        <f t="shared" si="717"/>
        <v>0</v>
      </c>
      <c r="AG522" s="251">
        <f t="shared" si="717"/>
        <v>0</v>
      </c>
      <c r="AH522" s="251">
        <f t="shared" si="717"/>
        <v>0</v>
      </c>
      <c r="AI522" s="251">
        <f t="shared" si="717"/>
        <v>0</v>
      </c>
      <c r="AJ522" s="251">
        <f t="shared" si="717"/>
        <v>0</v>
      </c>
      <c r="AK522" s="251">
        <f t="shared" si="717"/>
        <v>0</v>
      </c>
      <c r="AL522" s="251">
        <f t="shared" si="717"/>
        <v>0</v>
      </c>
      <c r="AM522" s="251">
        <f t="shared" si="717"/>
        <v>0</v>
      </c>
      <c r="AN522" s="251"/>
      <c r="AO522" s="251">
        <f t="shared" si="717"/>
        <v>0</v>
      </c>
      <c r="AP522" s="251">
        <f t="shared" si="717"/>
        <v>0</v>
      </c>
      <c r="AQ522" s="251">
        <f t="shared" si="717"/>
        <v>0</v>
      </c>
      <c r="AR522" s="251">
        <f t="shared" si="717"/>
        <v>0</v>
      </c>
      <c r="AS522" s="251">
        <f t="shared" si="717"/>
        <v>0</v>
      </c>
      <c r="AT522" s="251">
        <f t="shared" si="717"/>
        <v>0</v>
      </c>
      <c r="AU522" s="251">
        <f t="shared" si="717"/>
        <v>0</v>
      </c>
      <c r="AV522" s="251">
        <f t="shared" si="717"/>
        <v>3</v>
      </c>
      <c r="AW522" s="251">
        <f t="shared" si="717"/>
        <v>12</v>
      </c>
      <c r="AX522" s="251">
        <f t="shared" si="717"/>
        <v>0</v>
      </c>
      <c r="AY522" s="251">
        <f t="shared" si="717"/>
        <v>0</v>
      </c>
      <c r="AZ522" s="251">
        <f t="shared" si="717"/>
        <v>0</v>
      </c>
      <c r="BA522" s="251"/>
      <c r="BB522" s="252"/>
      <c r="BC522" s="253">
        <f t="shared" ref="BC522:BM522" si="718">+SUM(BC513:BC521)</f>
        <v>0</v>
      </c>
      <c r="BD522" s="254">
        <f t="shared" si="718"/>
        <v>0</v>
      </c>
      <c r="BE522" s="261">
        <f t="shared" si="718"/>
        <v>0</v>
      </c>
      <c r="BF522" s="261">
        <f t="shared" si="718"/>
        <v>0</v>
      </c>
      <c r="BG522" s="261">
        <f t="shared" si="718"/>
        <v>0</v>
      </c>
      <c r="BH522" s="262">
        <f t="shared" si="718"/>
        <v>0</v>
      </c>
      <c r="BI522" s="263">
        <f t="shared" si="718"/>
        <v>0</v>
      </c>
      <c r="BJ522" s="264">
        <f t="shared" si="718"/>
        <v>0</v>
      </c>
      <c r="BK522" s="263">
        <f t="shared" si="718"/>
        <v>0</v>
      </c>
      <c r="BL522" s="263">
        <f t="shared" si="718"/>
        <v>0</v>
      </c>
      <c r="BM522" s="266">
        <f t="shared" si="718"/>
        <v>0</v>
      </c>
      <c r="BN522" s="263"/>
      <c r="CA522" s="263"/>
      <c r="CN522" s="263"/>
      <c r="DA522" s="263"/>
      <c r="DN522" s="263"/>
      <c r="DP522" s="166"/>
      <c r="DQ522" s="166"/>
      <c r="DR522" s="28"/>
      <c r="DS522" s="166"/>
      <c r="DT522" s="28"/>
      <c r="DU522" s="166"/>
      <c r="DV522" s="28"/>
    </row>
    <row r="523" spans="1:128">
      <c r="A523" s="239" t="s">
        <v>194</v>
      </c>
      <c r="B523" s="353">
        <v>0</v>
      </c>
      <c r="C523" s="353">
        <v>0</v>
      </c>
      <c r="D523" s="353">
        <v>0</v>
      </c>
      <c r="E523" s="353">
        <v>0</v>
      </c>
      <c r="F523" s="353">
        <v>0</v>
      </c>
      <c r="G523" s="353">
        <v>36</v>
      </c>
      <c r="H523" s="353">
        <v>-20</v>
      </c>
      <c r="I523" s="353">
        <v>0</v>
      </c>
      <c r="J523" s="353">
        <v>0</v>
      </c>
      <c r="K523" s="353">
        <v>0</v>
      </c>
      <c r="L523" s="353">
        <v>0</v>
      </c>
      <c r="M523" s="353">
        <v>0</v>
      </c>
      <c r="N523" s="353"/>
      <c r="O523" s="227">
        <v>0</v>
      </c>
      <c r="P523" s="227">
        <v>0</v>
      </c>
      <c r="Q523" s="227">
        <v>0</v>
      </c>
      <c r="R523" s="227">
        <v>0</v>
      </c>
      <c r="S523" s="227">
        <v>1</v>
      </c>
      <c r="T523" s="227">
        <v>10</v>
      </c>
      <c r="U523" s="227">
        <v>0</v>
      </c>
      <c r="V523" s="227">
        <v>0</v>
      </c>
      <c r="W523" s="227">
        <v>0</v>
      </c>
      <c r="X523" s="227">
        <v>3</v>
      </c>
      <c r="Y523" s="227">
        <v>1</v>
      </c>
      <c r="Z523" s="227">
        <v>-1</v>
      </c>
      <c r="AA523" s="230"/>
      <c r="AB523" s="230">
        <v>0</v>
      </c>
      <c r="AC523" s="230">
        <v>2</v>
      </c>
      <c r="AD523" s="230">
        <v>0</v>
      </c>
      <c r="AE523" s="230">
        <v>0</v>
      </c>
      <c r="AF523" s="230">
        <v>0</v>
      </c>
      <c r="AG523" s="230">
        <v>0</v>
      </c>
      <c r="AH523" s="230">
        <v>0</v>
      </c>
      <c r="AI523" s="230">
        <v>0</v>
      </c>
      <c r="AJ523" s="230">
        <v>0</v>
      </c>
      <c r="AK523" s="230">
        <v>0</v>
      </c>
      <c r="AL523" s="230">
        <v>46</v>
      </c>
      <c r="AM523" s="230">
        <v>0</v>
      </c>
      <c r="AN523" s="230"/>
      <c r="AO523" s="230">
        <v>0</v>
      </c>
      <c r="AP523" s="230">
        <v>0</v>
      </c>
      <c r="AQ523" s="230">
        <v>0</v>
      </c>
      <c r="AR523" s="230">
        <v>28</v>
      </c>
      <c r="AS523" s="230">
        <v>0</v>
      </c>
      <c r="AT523" s="230">
        <v>0</v>
      </c>
      <c r="AU523" s="230">
        <v>0</v>
      </c>
      <c r="AV523" s="230">
        <v>0</v>
      </c>
      <c r="AW523" s="230">
        <v>12</v>
      </c>
      <c r="AX523" s="230">
        <v>0</v>
      </c>
      <c r="AY523" s="230">
        <v>24</v>
      </c>
      <c r="AZ523" s="227">
        <v>0</v>
      </c>
      <c r="BA523" s="227"/>
      <c r="BB523" s="320"/>
      <c r="BC523" s="321">
        <f t="shared" ref="BC523:BM523" si="719">+BC533</f>
        <v>0</v>
      </c>
      <c r="BD523" s="322">
        <f t="shared" si="719"/>
        <v>0</v>
      </c>
      <c r="BE523" s="241">
        <f t="shared" si="719"/>
        <v>0</v>
      </c>
      <c r="BF523" s="241">
        <f t="shared" si="719"/>
        <v>0</v>
      </c>
      <c r="BG523" s="241">
        <f t="shared" si="719"/>
        <v>0</v>
      </c>
      <c r="BH523" s="323">
        <f t="shared" si="719"/>
        <v>0</v>
      </c>
      <c r="BI523" s="324">
        <f t="shared" si="719"/>
        <v>0</v>
      </c>
      <c r="BJ523" s="325">
        <f t="shared" si="719"/>
        <v>0</v>
      </c>
      <c r="BK523" s="324">
        <f t="shared" si="719"/>
        <v>0</v>
      </c>
      <c r="BL523" s="324">
        <f t="shared" si="719"/>
        <v>0</v>
      </c>
      <c r="BM523" s="326">
        <f t="shared" si="719"/>
        <v>0</v>
      </c>
      <c r="BN523" s="324"/>
      <c r="CA523" s="324"/>
      <c r="CN523" s="324"/>
      <c r="DA523" s="324"/>
      <c r="DN523" s="324"/>
      <c r="DP523" s="166">
        <f>SUM(B523:M523)</f>
        <v>16</v>
      </c>
      <c r="DQ523" s="166">
        <f>SUM(O523:Z523)</f>
        <v>14</v>
      </c>
      <c r="DR523" s="28">
        <f>IFERROR(DQ523/DP523*100,0)</f>
        <v>87.5</v>
      </c>
      <c r="DS523" s="166">
        <f>SUM(AB523:AM523)</f>
        <v>48</v>
      </c>
      <c r="DT523" s="28">
        <f>IFERROR(DS523/DQ523*100,0)</f>
        <v>342.85714285714283</v>
      </c>
      <c r="DU523" s="166">
        <f>SUM(AO523:AZ523)</f>
        <v>64</v>
      </c>
      <c r="DV523" s="28">
        <f>IFERROR(DU523/DS523*100,0)</f>
        <v>133.33333333333331</v>
      </c>
      <c r="DW523" s="141">
        <f>SUM(BB523:BM523)</f>
        <v>0</v>
      </c>
      <c r="DX523" s="207">
        <f t="shared" ref="DX523" si="720">IFERROR(DW523/DU523*100,0)</f>
        <v>0</v>
      </c>
    </row>
    <row r="524" spans="1:128" hidden="1" outlineLevel="1">
      <c r="A524" s="250" t="s">
        <v>161</v>
      </c>
      <c r="B524" s="251"/>
      <c r="C524" s="251"/>
      <c r="D524" s="251"/>
      <c r="E524" s="251"/>
      <c r="F524" s="251"/>
      <c r="G524" s="251"/>
      <c r="H524" s="251"/>
      <c r="I524" s="251"/>
      <c r="J524" s="251"/>
      <c r="K524" s="251"/>
      <c r="L524" s="251"/>
      <c r="M524" s="251"/>
      <c r="N524" s="251"/>
      <c r="O524" s="251"/>
      <c r="P524" s="251"/>
      <c r="Q524" s="251"/>
      <c r="R524" s="251"/>
      <c r="S524" s="251"/>
      <c r="T524" s="251"/>
      <c r="U524" s="251"/>
      <c r="V524" s="251"/>
      <c r="W524" s="251"/>
      <c r="X524" s="251"/>
      <c r="Y524" s="251"/>
      <c r="Z524" s="251"/>
      <c r="AA524" s="251"/>
      <c r="AB524" s="251"/>
      <c r="AC524" s="251"/>
      <c r="AD524" s="251"/>
      <c r="AE524" s="251"/>
      <c r="AF524" s="251"/>
      <c r="AG524" s="251"/>
      <c r="AH524" s="251"/>
      <c r="AI524" s="251"/>
      <c r="AJ524" s="251"/>
      <c r="AK524" s="251"/>
      <c r="AL524" s="251"/>
      <c r="AM524" s="251"/>
      <c r="AN524" s="251"/>
      <c r="AO524" s="251"/>
      <c r="AP524" s="251"/>
      <c r="AQ524" s="251"/>
      <c r="AR524" s="251"/>
      <c r="AS524" s="251"/>
      <c r="AT524" s="251"/>
      <c r="AU524" s="251"/>
      <c r="AV524" s="251"/>
      <c r="AW524" s="251"/>
      <c r="AX524" s="251"/>
      <c r="AY524" s="251"/>
      <c r="AZ524" s="251"/>
      <c r="BA524" s="251"/>
      <c r="BB524" s="252"/>
      <c r="BC524" s="253"/>
      <c r="BD524" s="254"/>
      <c r="BE524" s="261"/>
      <c r="BF524" s="261"/>
      <c r="BG524" s="261"/>
      <c r="BH524" s="262"/>
      <c r="BI524" s="263"/>
      <c r="BJ524" s="264"/>
      <c r="BK524" s="263"/>
      <c r="BL524" s="263"/>
      <c r="BM524" s="266"/>
      <c r="BN524" s="263"/>
      <c r="CA524" s="263"/>
      <c r="CN524" s="263"/>
      <c r="DA524" s="263"/>
      <c r="DN524" s="263"/>
      <c r="DP524" s="166"/>
      <c r="DQ524" s="166"/>
      <c r="DR524" s="28"/>
      <c r="DS524" s="166"/>
      <c r="DT524" s="28"/>
      <c r="DU524" s="166"/>
      <c r="DV524" s="28"/>
    </row>
    <row r="525" spans="1:128" hidden="1" outlineLevel="1">
      <c r="A525" s="250" t="s">
        <v>162</v>
      </c>
      <c r="B525" s="251"/>
      <c r="C525" s="251"/>
      <c r="D525" s="251"/>
      <c r="E525" s="251"/>
      <c r="F525" s="251"/>
      <c r="G525" s="251"/>
      <c r="H525" s="251"/>
      <c r="I525" s="251"/>
      <c r="J525" s="251"/>
      <c r="K525" s="251"/>
      <c r="L525" s="251"/>
      <c r="M525" s="251"/>
      <c r="N525" s="251"/>
      <c r="O525" s="251"/>
      <c r="P525" s="251"/>
      <c r="Q525" s="251"/>
      <c r="R525" s="251"/>
      <c r="S525" s="251"/>
      <c r="T525" s="251"/>
      <c r="U525" s="251"/>
      <c r="V525" s="251"/>
      <c r="W525" s="251"/>
      <c r="X525" s="251"/>
      <c r="Y525" s="251"/>
      <c r="Z525" s="251"/>
      <c r="AA525" s="251"/>
      <c r="AB525" s="251"/>
      <c r="AC525" s="251"/>
      <c r="AD525" s="251"/>
      <c r="AE525" s="251"/>
      <c r="AF525" s="251"/>
      <c r="AG525" s="251"/>
      <c r="AH525" s="251"/>
      <c r="AI525" s="251"/>
      <c r="AJ525" s="251"/>
      <c r="AK525" s="251"/>
      <c r="AL525" s="251"/>
      <c r="AM525" s="251"/>
      <c r="AN525" s="251"/>
      <c r="AO525" s="251"/>
      <c r="AP525" s="251"/>
      <c r="AQ525" s="251"/>
      <c r="AR525" s="251"/>
      <c r="AS525" s="251"/>
      <c r="AT525" s="251"/>
      <c r="AU525" s="251"/>
      <c r="AV525" s="251"/>
      <c r="AW525" s="251"/>
      <c r="AX525" s="251"/>
      <c r="AY525" s="251"/>
      <c r="AZ525" s="251"/>
      <c r="BA525" s="251"/>
      <c r="BB525" s="252"/>
      <c r="BC525" s="253"/>
      <c r="BD525" s="254"/>
      <c r="BE525" s="261"/>
      <c r="BF525" s="261"/>
      <c r="BG525" s="261"/>
      <c r="BH525" s="262"/>
      <c r="BI525" s="263"/>
      <c r="BJ525" s="264"/>
      <c r="BK525" s="263"/>
      <c r="BL525" s="263"/>
      <c r="BM525" s="266"/>
      <c r="BN525" s="263"/>
      <c r="CA525" s="263"/>
      <c r="CN525" s="263"/>
      <c r="DA525" s="263"/>
      <c r="DN525" s="263"/>
      <c r="DP525" s="166"/>
      <c r="DQ525" s="166"/>
      <c r="DR525" s="28"/>
      <c r="DS525" s="166"/>
      <c r="DT525" s="28"/>
      <c r="DU525" s="166"/>
      <c r="DV525" s="28"/>
    </row>
    <row r="526" spans="1:128" hidden="1" outlineLevel="1">
      <c r="A526" s="250" t="s">
        <v>163</v>
      </c>
      <c r="B526" s="251"/>
      <c r="C526" s="251"/>
      <c r="D526" s="251"/>
      <c r="E526" s="251"/>
      <c r="F526" s="251"/>
      <c r="G526" s="251"/>
      <c r="H526" s="251"/>
      <c r="I526" s="251"/>
      <c r="J526" s="251"/>
      <c r="K526" s="251"/>
      <c r="L526" s="251"/>
      <c r="M526" s="251"/>
      <c r="N526" s="251"/>
      <c r="O526" s="251"/>
      <c r="P526" s="251"/>
      <c r="Q526" s="251"/>
      <c r="R526" s="251"/>
      <c r="S526" s="251"/>
      <c r="T526" s="251"/>
      <c r="U526" s="251"/>
      <c r="V526" s="251"/>
      <c r="W526" s="251"/>
      <c r="X526" s="251"/>
      <c r="Y526" s="251"/>
      <c r="Z526" s="251"/>
      <c r="AA526" s="251"/>
      <c r="AB526" s="251"/>
      <c r="AC526" s="251"/>
      <c r="AD526" s="251"/>
      <c r="AE526" s="251"/>
      <c r="AF526" s="251"/>
      <c r="AG526" s="251"/>
      <c r="AH526" s="251"/>
      <c r="AI526" s="251"/>
      <c r="AJ526" s="251"/>
      <c r="AK526" s="251"/>
      <c r="AL526" s="251"/>
      <c r="AM526" s="251"/>
      <c r="AN526" s="251"/>
      <c r="AO526" s="251"/>
      <c r="AP526" s="251"/>
      <c r="AQ526" s="251"/>
      <c r="AR526" s="251"/>
      <c r="AS526" s="251"/>
      <c r="AT526" s="251"/>
      <c r="AU526" s="251"/>
      <c r="AV526" s="251"/>
      <c r="AW526" s="251"/>
      <c r="AX526" s="251"/>
      <c r="AY526" s="251"/>
      <c r="AZ526" s="251"/>
      <c r="BA526" s="251"/>
      <c r="BB526" s="252"/>
      <c r="BC526" s="253"/>
      <c r="BD526" s="254"/>
      <c r="BE526" s="261"/>
      <c r="BF526" s="261"/>
      <c r="BG526" s="261"/>
      <c r="BH526" s="262"/>
      <c r="BI526" s="263"/>
      <c r="BJ526" s="264"/>
      <c r="BK526" s="263"/>
      <c r="BL526" s="263"/>
      <c r="BM526" s="266"/>
      <c r="BN526" s="263"/>
      <c r="CA526" s="263"/>
      <c r="CN526" s="263"/>
      <c r="DA526" s="263"/>
      <c r="DN526" s="263"/>
      <c r="DP526" s="166"/>
      <c r="DQ526" s="166"/>
      <c r="DR526" s="28"/>
      <c r="DS526" s="166"/>
      <c r="DT526" s="28"/>
      <c r="DU526" s="166"/>
      <c r="DV526" s="28"/>
    </row>
    <row r="527" spans="1:128" hidden="1" outlineLevel="1">
      <c r="A527" s="250" t="s">
        <v>164</v>
      </c>
      <c r="B527" s="251"/>
      <c r="C527" s="251"/>
      <c r="D527" s="251"/>
      <c r="E527" s="251"/>
      <c r="F527" s="251"/>
      <c r="G527" s="251"/>
      <c r="H527" s="251"/>
      <c r="I527" s="251"/>
      <c r="J527" s="251"/>
      <c r="K527" s="251"/>
      <c r="L527" s="251"/>
      <c r="M527" s="251"/>
      <c r="N527" s="251"/>
      <c r="O527" s="251"/>
      <c r="P527" s="251"/>
      <c r="Q527" s="251"/>
      <c r="R527" s="251"/>
      <c r="S527" s="251"/>
      <c r="T527" s="251"/>
      <c r="U527" s="251"/>
      <c r="V527" s="251"/>
      <c r="W527" s="251"/>
      <c r="X527" s="251"/>
      <c r="Y527" s="251"/>
      <c r="Z527" s="251"/>
      <c r="AA527" s="251"/>
      <c r="AB527" s="251"/>
      <c r="AC527" s="251"/>
      <c r="AD527" s="251"/>
      <c r="AE527" s="251"/>
      <c r="AF527" s="251"/>
      <c r="AG527" s="251"/>
      <c r="AH527" s="251"/>
      <c r="AI527" s="251"/>
      <c r="AJ527" s="251"/>
      <c r="AK527" s="251"/>
      <c r="AL527" s="251"/>
      <c r="AM527" s="251"/>
      <c r="AN527" s="251"/>
      <c r="AO527" s="251"/>
      <c r="AP527" s="251"/>
      <c r="AQ527" s="251"/>
      <c r="AR527" s="251"/>
      <c r="AS527" s="251"/>
      <c r="AT527" s="251"/>
      <c r="AU527" s="251"/>
      <c r="AV527" s="251"/>
      <c r="AW527" s="251"/>
      <c r="AX527" s="251"/>
      <c r="AY527" s="251"/>
      <c r="AZ527" s="251"/>
      <c r="BA527" s="251"/>
      <c r="BB527" s="252"/>
      <c r="BC527" s="253"/>
      <c r="BD527" s="254"/>
      <c r="BE527" s="261"/>
      <c r="BF527" s="261"/>
      <c r="BG527" s="261"/>
      <c r="BH527" s="262"/>
      <c r="BI527" s="263"/>
      <c r="BJ527" s="264"/>
      <c r="BK527" s="263"/>
      <c r="BL527" s="263"/>
      <c r="BM527" s="266"/>
      <c r="BN527" s="263"/>
      <c r="CA527" s="263"/>
      <c r="CN527" s="263"/>
      <c r="DA527" s="263"/>
      <c r="DN527" s="263"/>
      <c r="DP527" s="166"/>
      <c r="DQ527" s="166"/>
      <c r="DR527" s="28"/>
      <c r="DS527" s="166"/>
      <c r="DT527" s="28"/>
      <c r="DU527" s="166"/>
      <c r="DV527" s="28"/>
    </row>
    <row r="528" spans="1:128" hidden="1" outlineLevel="1">
      <c r="A528" s="250" t="s">
        <v>165</v>
      </c>
      <c r="B528" s="251"/>
      <c r="C528" s="251"/>
      <c r="D528" s="251"/>
      <c r="E528" s="251"/>
      <c r="F528" s="251"/>
      <c r="G528" s="251"/>
      <c r="H528" s="251"/>
      <c r="I528" s="251"/>
      <c r="J528" s="251"/>
      <c r="K528" s="251"/>
      <c r="L528" s="251"/>
      <c r="M528" s="251"/>
      <c r="N528" s="251"/>
      <c r="O528" s="251"/>
      <c r="P528" s="251"/>
      <c r="Q528" s="251"/>
      <c r="R528" s="251"/>
      <c r="S528" s="251"/>
      <c r="T528" s="251"/>
      <c r="U528" s="251"/>
      <c r="V528" s="251"/>
      <c r="W528" s="251"/>
      <c r="X528" s="251"/>
      <c r="Y528" s="251"/>
      <c r="Z528" s="251"/>
      <c r="AA528" s="251"/>
      <c r="AB528" s="251"/>
      <c r="AC528" s="251"/>
      <c r="AD528" s="251"/>
      <c r="AE528" s="251"/>
      <c r="AF528" s="251"/>
      <c r="AG528" s="251"/>
      <c r="AH528" s="251"/>
      <c r="AI528" s="251"/>
      <c r="AJ528" s="251"/>
      <c r="AK528" s="251"/>
      <c r="AL528" s="251"/>
      <c r="AM528" s="251"/>
      <c r="AN528" s="251"/>
      <c r="AO528" s="251"/>
      <c r="AP528" s="251"/>
      <c r="AQ528" s="251"/>
      <c r="AR528" s="251"/>
      <c r="AS528" s="251"/>
      <c r="AT528" s="251"/>
      <c r="AU528" s="251"/>
      <c r="AV528" s="251"/>
      <c r="AW528" s="251"/>
      <c r="AX528" s="251"/>
      <c r="AY528" s="251"/>
      <c r="AZ528" s="251"/>
      <c r="BA528" s="251"/>
      <c r="BB528" s="252"/>
      <c r="BC528" s="253"/>
      <c r="BD528" s="254"/>
      <c r="BE528" s="261"/>
      <c r="BF528" s="261"/>
      <c r="BG528" s="261"/>
      <c r="BH528" s="262"/>
      <c r="BI528" s="263"/>
      <c r="BJ528" s="264"/>
      <c r="BK528" s="263"/>
      <c r="BL528" s="263"/>
      <c r="BM528" s="266"/>
      <c r="BN528" s="263"/>
      <c r="CA528" s="263"/>
      <c r="CN528" s="263"/>
      <c r="DA528" s="263"/>
      <c r="DN528" s="263"/>
      <c r="DP528" s="166"/>
      <c r="DQ528" s="166"/>
      <c r="DR528" s="28"/>
      <c r="DS528" s="166"/>
      <c r="DT528" s="28"/>
      <c r="DU528" s="166"/>
      <c r="DV528" s="28"/>
    </row>
    <row r="529" spans="1:128" hidden="1" outlineLevel="1">
      <c r="A529" s="250" t="s">
        <v>123</v>
      </c>
      <c r="B529" s="251"/>
      <c r="C529" s="251"/>
      <c r="D529" s="251"/>
      <c r="E529" s="251"/>
      <c r="F529" s="251"/>
      <c r="G529" s="251"/>
      <c r="H529" s="251"/>
      <c r="I529" s="251"/>
      <c r="J529" s="251"/>
      <c r="K529" s="251"/>
      <c r="L529" s="251"/>
      <c r="M529" s="251"/>
      <c r="N529" s="251"/>
      <c r="O529" s="251"/>
      <c r="P529" s="251"/>
      <c r="Q529" s="251"/>
      <c r="R529" s="251"/>
      <c r="S529" s="251"/>
      <c r="T529" s="251"/>
      <c r="U529" s="251"/>
      <c r="V529" s="251"/>
      <c r="W529" s="251"/>
      <c r="X529" s="251"/>
      <c r="Y529" s="251"/>
      <c r="Z529" s="251"/>
      <c r="AA529" s="251"/>
      <c r="AB529" s="251"/>
      <c r="AC529" s="251"/>
      <c r="AD529" s="251"/>
      <c r="AE529" s="251"/>
      <c r="AF529" s="251"/>
      <c r="AG529" s="251"/>
      <c r="AH529" s="251"/>
      <c r="AI529" s="251"/>
      <c r="AJ529" s="251"/>
      <c r="AK529" s="251"/>
      <c r="AL529" s="251"/>
      <c r="AM529" s="251"/>
      <c r="AN529" s="251"/>
      <c r="AO529" s="251"/>
      <c r="AP529" s="251"/>
      <c r="AQ529" s="251"/>
      <c r="AR529" s="251"/>
      <c r="AS529" s="251"/>
      <c r="AT529" s="251"/>
      <c r="AU529" s="251"/>
      <c r="AV529" s="251"/>
      <c r="AW529" s="251"/>
      <c r="AX529" s="251"/>
      <c r="AY529" s="251"/>
      <c r="AZ529" s="251"/>
      <c r="BA529" s="251"/>
      <c r="BB529" s="252"/>
      <c r="BC529" s="253"/>
      <c r="BD529" s="254"/>
      <c r="BE529" s="261"/>
      <c r="BF529" s="261"/>
      <c r="BG529" s="261"/>
      <c r="BH529" s="262"/>
      <c r="BI529" s="263"/>
      <c r="BJ529" s="264"/>
      <c r="BK529" s="263"/>
      <c r="BL529" s="263"/>
      <c r="BM529" s="266"/>
      <c r="BN529" s="263"/>
      <c r="CA529" s="263"/>
      <c r="CN529" s="263"/>
      <c r="DA529" s="263"/>
      <c r="DN529" s="263"/>
      <c r="DP529" s="166"/>
      <c r="DQ529" s="166"/>
      <c r="DR529" s="28"/>
      <c r="DS529" s="166"/>
      <c r="DT529" s="28"/>
      <c r="DU529" s="166"/>
      <c r="DV529" s="28"/>
    </row>
    <row r="530" spans="1:128" s="275" customFormat="1" hidden="1" outlineLevel="1">
      <c r="A530" s="268" t="s">
        <v>167</v>
      </c>
      <c r="B530" s="269"/>
      <c r="C530" s="269"/>
      <c r="D530" s="269"/>
      <c r="E530" s="269"/>
      <c r="F530" s="269"/>
      <c r="G530" s="269"/>
      <c r="H530" s="269"/>
      <c r="I530" s="269"/>
      <c r="J530" s="269"/>
      <c r="K530" s="269"/>
      <c r="L530" s="269"/>
      <c r="M530" s="269"/>
      <c r="N530" s="269"/>
      <c r="O530" s="269"/>
      <c r="P530" s="269"/>
      <c r="Q530" s="269"/>
      <c r="R530" s="269"/>
      <c r="S530" s="269"/>
      <c r="T530" s="269"/>
      <c r="U530" s="269"/>
      <c r="V530" s="269"/>
      <c r="W530" s="269"/>
      <c r="X530" s="269"/>
      <c r="Y530" s="269"/>
      <c r="Z530" s="269"/>
      <c r="AA530" s="269"/>
      <c r="AB530" s="269"/>
      <c r="AC530" s="269"/>
      <c r="AD530" s="269"/>
      <c r="AE530" s="269"/>
      <c r="AF530" s="269"/>
      <c r="AG530" s="269"/>
      <c r="AH530" s="269"/>
      <c r="AI530" s="269"/>
      <c r="AJ530" s="269"/>
      <c r="AK530" s="269"/>
      <c r="AL530" s="269"/>
      <c r="AM530" s="269"/>
      <c r="AN530" s="269"/>
      <c r="AO530" s="269"/>
      <c r="AP530" s="269"/>
      <c r="AQ530" s="269"/>
      <c r="AR530" s="269"/>
      <c r="AS530" s="269"/>
      <c r="AT530" s="269"/>
      <c r="AU530" s="269"/>
      <c r="AV530" s="269"/>
      <c r="AW530" s="269"/>
      <c r="AX530" s="269"/>
      <c r="AY530" s="269"/>
      <c r="AZ530" s="269"/>
      <c r="BA530" s="269"/>
      <c r="BB530" s="270"/>
      <c r="BC530" s="271"/>
      <c r="BD530" s="271"/>
      <c r="BE530" s="272"/>
      <c r="BF530" s="272"/>
      <c r="BG530" s="272"/>
      <c r="BH530" s="273"/>
      <c r="BI530" s="272"/>
      <c r="BJ530" s="274"/>
      <c r="BK530" s="272"/>
      <c r="BL530" s="272"/>
      <c r="BM530" s="301"/>
      <c r="BN530" s="272"/>
      <c r="CA530" s="272"/>
      <c r="CN530" s="272"/>
      <c r="DA530" s="272"/>
      <c r="DN530" s="272"/>
      <c r="DP530" s="277"/>
      <c r="DQ530" s="277"/>
      <c r="DR530" s="278"/>
      <c r="DS530" s="277"/>
      <c r="DT530" s="278"/>
      <c r="DU530" s="277"/>
      <c r="DV530" s="278"/>
    </row>
    <row r="531" spans="1:128" hidden="1" outlineLevel="1">
      <c r="A531" s="250" t="s">
        <v>122</v>
      </c>
      <c r="B531" s="251"/>
      <c r="C531" s="251"/>
      <c r="D531" s="251"/>
      <c r="E531" s="251"/>
      <c r="F531" s="251"/>
      <c r="G531" s="251"/>
      <c r="H531" s="251"/>
      <c r="I531" s="251"/>
      <c r="J531" s="251"/>
      <c r="K531" s="251"/>
      <c r="L531" s="251"/>
      <c r="M531" s="251"/>
      <c r="N531" s="251"/>
      <c r="O531" s="251"/>
      <c r="P531" s="251"/>
      <c r="Q531" s="251"/>
      <c r="R531" s="251"/>
      <c r="S531" s="251"/>
      <c r="T531" s="251"/>
      <c r="U531" s="251"/>
      <c r="V531" s="251"/>
      <c r="W531" s="251"/>
      <c r="X531" s="251"/>
      <c r="Y531" s="251"/>
      <c r="Z531" s="251"/>
      <c r="AA531" s="251"/>
      <c r="AB531" s="251"/>
      <c r="AC531" s="251"/>
      <c r="AD531" s="251"/>
      <c r="AE531" s="251"/>
      <c r="AF531" s="251"/>
      <c r="AG531" s="251"/>
      <c r="AH531" s="251"/>
      <c r="AI531" s="251"/>
      <c r="AJ531" s="251"/>
      <c r="AK531" s="251"/>
      <c r="AL531" s="251"/>
      <c r="AM531" s="251"/>
      <c r="AN531" s="251"/>
      <c r="AO531" s="251"/>
      <c r="AP531" s="251"/>
      <c r="AQ531" s="251"/>
      <c r="AR531" s="251"/>
      <c r="AS531" s="251"/>
      <c r="AT531" s="251"/>
      <c r="AU531" s="251"/>
      <c r="AV531" s="251"/>
      <c r="AW531" s="251"/>
      <c r="AX531" s="251"/>
      <c r="AY531" s="251"/>
      <c r="AZ531" s="251"/>
      <c r="BA531" s="251"/>
      <c r="BB531" s="252"/>
      <c r="BC531" s="253"/>
      <c r="BD531" s="254"/>
      <c r="BE531" s="261"/>
      <c r="BF531" s="261"/>
      <c r="BG531" s="261"/>
      <c r="BH531" s="262"/>
      <c r="BI531" s="263"/>
      <c r="BJ531" s="264"/>
      <c r="BK531" s="263"/>
      <c r="BL531" s="263"/>
      <c r="BM531" s="266"/>
      <c r="BN531" s="263"/>
      <c r="CA531" s="263"/>
      <c r="CN531" s="263"/>
      <c r="DA531" s="263"/>
      <c r="DN531" s="263"/>
      <c r="DP531" s="166"/>
      <c r="DQ531" s="166"/>
      <c r="DR531" s="28"/>
      <c r="DS531" s="166"/>
      <c r="DT531" s="28"/>
      <c r="DU531" s="166"/>
      <c r="DV531" s="28"/>
    </row>
    <row r="532" spans="1:128" hidden="1" outlineLevel="1">
      <c r="A532" s="250" t="s">
        <v>168</v>
      </c>
      <c r="B532" s="251"/>
      <c r="C532" s="251"/>
      <c r="D532" s="251"/>
      <c r="E532" s="251"/>
      <c r="F532" s="251"/>
      <c r="G532" s="251"/>
      <c r="H532" s="251"/>
      <c r="I532" s="251"/>
      <c r="J532" s="251"/>
      <c r="K532" s="251"/>
      <c r="L532" s="251"/>
      <c r="M532" s="251"/>
      <c r="N532" s="251"/>
      <c r="O532" s="251"/>
      <c r="P532" s="251"/>
      <c r="Q532" s="251"/>
      <c r="R532" s="251"/>
      <c r="S532" s="251"/>
      <c r="T532" s="251"/>
      <c r="U532" s="251"/>
      <c r="V532" s="251"/>
      <c r="W532" s="251"/>
      <c r="X532" s="251"/>
      <c r="Y532" s="251"/>
      <c r="Z532" s="251"/>
      <c r="AA532" s="251"/>
      <c r="AB532" s="251"/>
      <c r="AC532" s="251"/>
      <c r="AD532" s="251"/>
      <c r="AE532" s="251"/>
      <c r="AF532" s="251"/>
      <c r="AG532" s="251"/>
      <c r="AH532" s="251"/>
      <c r="AI532" s="251"/>
      <c r="AJ532" s="251"/>
      <c r="AK532" s="251"/>
      <c r="AL532" s="251"/>
      <c r="AM532" s="251"/>
      <c r="AN532" s="251"/>
      <c r="AO532" s="251"/>
      <c r="AP532" s="251"/>
      <c r="AQ532" s="251"/>
      <c r="AR532" s="251">
        <v>28</v>
      </c>
      <c r="AS532" s="251"/>
      <c r="AT532" s="251"/>
      <c r="AU532" s="251"/>
      <c r="AV532" s="251"/>
      <c r="AW532" s="251">
        <v>12</v>
      </c>
      <c r="AX532" s="251"/>
      <c r="AY532" s="251"/>
      <c r="AZ532" s="251"/>
      <c r="BA532" s="251"/>
      <c r="BB532" s="252"/>
      <c r="BC532" s="253"/>
      <c r="BD532" s="254"/>
      <c r="BE532" s="261"/>
      <c r="BF532" s="261"/>
      <c r="BG532" s="261"/>
      <c r="BH532" s="262"/>
      <c r="BI532" s="263"/>
      <c r="BJ532" s="264"/>
      <c r="BK532" s="263"/>
      <c r="BL532" s="263"/>
      <c r="BM532" s="266"/>
      <c r="BN532" s="263"/>
      <c r="CA532" s="263"/>
      <c r="CN532" s="263"/>
      <c r="DA532" s="263"/>
      <c r="DN532" s="263"/>
      <c r="DP532" s="166"/>
      <c r="DQ532" s="166"/>
      <c r="DR532" s="28"/>
      <c r="DS532" s="166"/>
      <c r="DT532" s="28"/>
      <c r="DU532" s="166"/>
      <c r="DV532" s="28"/>
    </row>
    <row r="533" spans="1:128" ht="13.5" collapsed="1">
      <c r="A533" s="279" t="s">
        <v>169</v>
      </c>
      <c r="B533" s="251">
        <f>+SUM(B524:B532)</f>
        <v>0</v>
      </c>
      <c r="C533" s="251">
        <f t="shared" ref="C533" si="721">+SUM(C524:C532)</f>
        <v>0</v>
      </c>
      <c r="D533" s="251">
        <f t="shared" ref="D533:AZ533" si="722">+SUM(D524:D532)</f>
        <v>0</v>
      </c>
      <c r="E533" s="251">
        <f t="shared" si="722"/>
        <v>0</v>
      </c>
      <c r="F533" s="251">
        <f t="shared" si="722"/>
        <v>0</v>
      </c>
      <c r="G533" s="251">
        <f t="shared" si="722"/>
        <v>0</v>
      </c>
      <c r="H533" s="251">
        <f t="shared" si="722"/>
        <v>0</v>
      </c>
      <c r="I533" s="251">
        <f t="shared" si="722"/>
        <v>0</v>
      </c>
      <c r="J533" s="251">
        <f t="shared" si="722"/>
        <v>0</v>
      </c>
      <c r="K533" s="251">
        <f t="shared" si="722"/>
        <v>0</v>
      </c>
      <c r="L533" s="251">
        <f t="shared" si="722"/>
        <v>0</v>
      </c>
      <c r="M533" s="251">
        <f t="shared" si="722"/>
        <v>0</v>
      </c>
      <c r="N533" s="251"/>
      <c r="O533" s="251">
        <f t="shared" si="722"/>
        <v>0</v>
      </c>
      <c r="P533" s="251">
        <f t="shared" si="722"/>
        <v>0</v>
      </c>
      <c r="Q533" s="251">
        <f t="shared" si="722"/>
        <v>0</v>
      </c>
      <c r="R533" s="251">
        <f t="shared" si="722"/>
        <v>0</v>
      </c>
      <c r="S533" s="251">
        <f t="shared" si="722"/>
        <v>0</v>
      </c>
      <c r="T533" s="251">
        <f t="shared" si="722"/>
        <v>0</v>
      </c>
      <c r="U533" s="251">
        <f t="shared" si="722"/>
        <v>0</v>
      </c>
      <c r="V533" s="251">
        <f t="shared" si="722"/>
        <v>0</v>
      </c>
      <c r="W533" s="251">
        <f t="shared" si="722"/>
        <v>0</v>
      </c>
      <c r="X533" s="251">
        <f t="shared" si="722"/>
        <v>0</v>
      </c>
      <c r="Y533" s="251">
        <f t="shared" si="722"/>
        <v>0</v>
      </c>
      <c r="Z533" s="251">
        <f t="shared" si="722"/>
        <v>0</v>
      </c>
      <c r="AA533" s="251"/>
      <c r="AB533" s="251">
        <f t="shared" si="722"/>
        <v>0</v>
      </c>
      <c r="AC533" s="251">
        <f t="shared" si="722"/>
        <v>0</v>
      </c>
      <c r="AD533" s="251">
        <f t="shared" si="722"/>
        <v>0</v>
      </c>
      <c r="AE533" s="251">
        <f t="shared" si="722"/>
        <v>0</v>
      </c>
      <c r="AF533" s="251">
        <f t="shared" si="722"/>
        <v>0</v>
      </c>
      <c r="AG533" s="251">
        <f t="shared" si="722"/>
        <v>0</v>
      </c>
      <c r="AH533" s="251">
        <f t="shared" si="722"/>
        <v>0</v>
      </c>
      <c r="AI533" s="251">
        <f t="shared" si="722"/>
        <v>0</v>
      </c>
      <c r="AJ533" s="251">
        <f t="shared" si="722"/>
        <v>0</v>
      </c>
      <c r="AK533" s="251">
        <f t="shared" si="722"/>
        <v>0</v>
      </c>
      <c r="AL533" s="251">
        <f t="shared" si="722"/>
        <v>0</v>
      </c>
      <c r="AM533" s="251">
        <f t="shared" si="722"/>
        <v>0</v>
      </c>
      <c r="AN533" s="251"/>
      <c r="AO533" s="251">
        <f t="shared" si="722"/>
        <v>0</v>
      </c>
      <c r="AP533" s="251">
        <f t="shared" si="722"/>
        <v>0</v>
      </c>
      <c r="AQ533" s="251">
        <f t="shared" si="722"/>
        <v>0</v>
      </c>
      <c r="AR533" s="251">
        <f t="shared" si="722"/>
        <v>28</v>
      </c>
      <c r="AS533" s="251">
        <f t="shared" si="722"/>
        <v>0</v>
      </c>
      <c r="AT533" s="251">
        <f t="shared" si="722"/>
        <v>0</v>
      </c>
      <c r="AU533" s="251">
        <f t="shared" si="722"/>
        <v>0</v>
      </c>
      <c r="AV533" s="251">
        <f t="shared" si="722"/>
        <v>0</v>
      </c>
      <c r="AW533" s="251">
        <f t="shared" si="722"/>
        <v>12</v>
      </c>
      <c r="AX533" s="251">
        <f t="shared" si="722"/>
        <v>0</v>
      </c>
      <c r="AY533" s="251">
        <f t="shared" si="722"/>
        <v>0</v>
      </c>
      <c r="AZ533" s="251">
        <f t="shared" si="722"/>
        <v>0</v>
      </c>
      <c r="BA533" s="251"/>
      <c r="BB533" s="252"/>
      <c r="BC533" s="253">
        <f t="shared" ref="BC533:BM533" si="723">+SUM(BC524:BC532)</f>
        <v>0</v>
      </c>
      <c r="BD533" s="254">
        <f t="shared" si="723"/>
        <v>0</v>
      </c>
      <c r="BE533" s="261">
        <f t="shared" si="723"/>
        <v>0</v>
      </c>
      <c r="BF533" s="261">
        <f t="shared" si="723"/>
        <v>0</v>
      </c>
      <c r="BG533" s="261">
        <f t="shared" si="723"/>
        <v>0</v>
      </c>
      <c r="BH533" s="262">
        <f t="shared" si="723"/>
        <v>0</v>
      </c>
      <c r="BI533" s="263">
        <f t="shared" si="723"/>
        <v>0</v>
      </c>
      <c r="BJ533" s="264">
        <f t="shared" si="723"/>
        <v>0</v>
      </c>
      <c r="BK533" s="263">
        <f t="shared" si="723"/>
        <v>0</v>
      </c>
      <c r="BL533" s="263">
        <f t="shared" si="723"/>
        <v>0</v>
      </c>
      <c r="BM533" s="266">
        <f t="shared" si="723"/>
        <v>0</v>
      </c>
      <c r="BN533" s="263"/>
      <c r="CA533" s="263"/>
      <c r="CN533" s="263"/>
      <c r="DA533" s="263"/>
      <c r="DN533" s="263"/>
      <c r="DP533" s="166"/>
      <c r="DQ533" s="166"/>
      <c r="DR533" s="28"/>
      <c r="DS533" s="166"/>
      <c r="DT533" s="28"/>
      <c r="DU533" s="166"/>
      <c r="DV533" s="28"/>
    </row>
    <row r="534" spans="1:128">
      <c r="A534" s="239" t="s">
        <v>195</v>
      </c>
      <c r="B534" s="353">
        <v>0</v>
      </c>
      <c r="C534" s="353">
        <v>0</v>
      </c>
      <c r="D534" s="353">
        <v>0</v>
      </c>
      <c r="E534" s="353">
        <v>0</v>
      </c>
      <c r="F534" s="353">
        <v>0</v>
      </c>
      <c r="G534" s="353">
        <v>0</v>
      </c>
      <c r="H534" s="353">
        <v>0</v>
      </c>
      <c r="I534" s="353">
        <v>0</v>
      </c>
      <c r="J534" s="353">
        <v>0</v>
      </c>
      <c r="K534" s="353">
        <v>0</v>
      </c>
      <c r="L534" s="353">
        <v>0</v>
      </c>
      <c r="M534" s="353">
        <v>0</v>
      </c>
      <c r="N534" s="353"/>
      <c r="O534" s="227">
        <v>0</v>
      </c>
      <c r="P534" s="227">
        <v>0</v>
      </c>
      <c r="Q534" s="227">
        <v>0</v>
      </c>
      <c r="R534" s="227">
        <v>0</v>
      </c>
      <c r="S534" s="227">
        <v>0</v>
      </c>
      <c r="T534" s="227">
        <v>0</v>
      </c>
      <c r="U534" s="227">
        <v>0</v>
      </c>
      <c r="V534" s="227">
        <v>0</v>
      </c>
      <c r="W534" s="227">
        <v>0</v>
      </c>
      <c r="X534" s="227">
        <v>0</v>
      </c>
      <c r="Y534" s="227">
        <v>0</v>
      </c>
      <c r="Z534" s="227">
        <v>0</v>
      </c>
      <c r="AA534" s="230"/>
      <c r="AB534" s="230">
        <v>0</v>
      </c>
      <c r="AC534" s="230">
        <v>0</v>
      </c>
      <c r="AD534" s="230">
        <v>0</v>
      </c>
      <c r="AE534" s="230">
        <v>0</v>
      </c>
      <c r="AF534" s="230">
        <v>0</v>
      </c>
      <c r="AG534" s="230">
        <v>0</v>
      </c>
      <c r="AH534" s="230">
        <v>0</v>
      </c>
      <c r="AI534" s="230">
        <v>8</v>
      </c>
      <c r="AJ534" s="230">
        <v>0</v>
      </c>
      <c r="AK534" s="230">
        <v>0</v>
      </c>
      <c r="AL534" s="230">
        <v>0</v>
      </c>
      <c r="AM534" s="230">
        <v>0</v>
      </c>
      <c r="AN534" s="230"/>
      <c r="AO534" s="230">
        <v>0</v>
      </c>
      <c r="AP534" s="230">
        <v>0</v>
      </c>
      <c r="AQ534" s="230">
        <v>0</v>
      </c>
      <c r="AR534" s="230">
        <v>8</v>
      </c>
      <c r="AS534" s="230">
        <v>4</v>
      </c>
      <c r="AT534" s="230">
        <v>0</v>
      </c>
      <c r="AU534" s="230">
        <v>4</v>
      </c>
      <c r="AV534" s="230">
        <v>0</v>
      </c>
      <c r="AW534" s="230">
        <v>4</v>
      </c>
      <c r="AX534" s="230">
        <v>26</v>
      </c>
      <c r="AY534" s="230">
        <v>0</v>
      </c>
      <c r="AZ534" s="227">
        <v>0</v>
      </c>
      <c r="BA534" s="227"/>
      <c r="BB534" s="320"/>
      <c r="BC534" s="321">
        <f t="shared" ref="BC534:BM534" si="724">+BC544</f>
        <v>0</v>
      </c>
      <c r="BD534" s="322">
        <f t="shared" si="724"/>
        <v>0</v>
      </c>
      <c r="BE534" s="241">
        <f t="shared" si="724"/>
        <v>0</v>
      </c>
      <c r="BF534" s="241">
        <f t="shared" si="724"/>
        <v>0</v>
      </c>
      <c r="BG534" s="241">
        <f t="shared" si="724"/>
        <v>0</v>
      </c>
      <c r="BH534" s="323">
        <f t="shared" si="724"/>
        <v>0</v>
      </c>
      <c r="BI534" s="324">
        <f t="shared" si="724"/>
        <v>0</v>
      </c>
      <c r="BJ534" s="325">
        <f t="shared" si="724"/>
        <v>0</v>
      </c>
      <c r="BK534" s="324">
        <f t="shared" si="724"/>
        <v>0</v>
      </c>
      <c r="BL534" s="324">
        <f t="shared" si="724"/>
        <v>0</v>
      </c>
      <c r="BM534" s="326">
        <f t="shared" si="724"/>
        <v>0</v>
      </c>
      <c r="BN534" s="324"/>
      <c r="CA534" s="324"/>
      <c r="CN534" s="324"/>
      <c r="DA534" s="324"/>
      <c r="DN534" s="324"/>
      <c r="DP534" s="166">
        <f>SUM(B534:M534)</f>
        <v>0</v>
      </c>
      <c r="DQ534" s="166">
        <f>SUM(O534:Z534)</f>
        <v>0</v>
      </c>
      <c r="DR534" s="28">
        <f>IFERROR(DQ534/DP534*100,0)</f>
        <v>0</v>
      </c>
      <c r="DS534" s="166">
        <f>SUM(AB534:AM534)</f>
        <v>8</v>
      </c>
      <c r="DT534" s="28">
        <f>IFERROR(DS534/DQ534*100,0)</f>
        <v>0</v>
      </c>
      <c r="DU534" s="166">
        <f>SUM(AO534:AZ534)</f>
        <v>46</v>
      </c>
      <c r="DV534" s="28">
        <f>IFERROR(DU534/DS534*100,0)</f>
        <v>575</v>
      </c>
      <c r="DW534" s="141">
        <f>SUM(BB534:BM534)</f>
        <v>0</v>
      </c>
      <c r="DX534" s="207">
        <f t="shared" ref="DX534" si="725">IFERROR(DW534/DU534*100,0)</f>
        <v>0</v>
      </c>
    </row>
    <row r="535" spans="1:128" hidden="1" outlineLevel="1">
      <c r="A535" s="250" t="s">
        <v>161</v>
      </c>
      <c r="B535" s="251"/>
      <c r="C535" s="251"/>
      <c r="D535" s="251"/>
      <c r="E535" s="251"/>
      <c r="F535" s="251"/>
      <c r="G535" s="251"/>
      <c r="H535" s="251"/>
      <c r="I535" s="251"/>
      <c r="J535" s="251"/>
      <c r="K535" s="251"/>
      <c r="L535" s="251"/>
      <c r="M535" s="251"/>
      <c r="N535" s="251"/>
      <c r="O535" s="251"/>
      <c r="P535" s="251"/>
      <c r="Q535" s="251"/>
      <c r="R535" s="251"/>
      <c r="S535" s="251"/>
      <c r="T535" s="251"/>
      <c r="U535" s="251"/>
      <c r="V535" s="251"/>
      <c r="W535" s="251"/>
      <c r="X535" s="251"/>
      <c r="Y535" s="251"/>
      <c r="Z535" s="251"/>
      <c r="AA535" s="251"/>
      <c r="AB535" s="251"/>
      <c r="AC535" s="251"/>
      <c r="AD535" s="251"/>
      <c r="AE535" s="251"/>
      <c r="AF535" s="251"/>
      <c r="AG535" s="251"/>
      <c r="AH535" s="251"/>
      <c r="AI535" s="251"/>
      <c r="AJ535" s="251"/>
      <c r="AK535" s="251"/>
      <c r="AL535" s="251"/>
      <c r="AM535" s="251"/>
      <c r="AN535" s="251"/>
      <c r="AO535" s="251"/>
      <c r="AP535" s="251"/>
      <c r="AQ535" s="251"/>
      <c r="AR535" s="251"/>
      <c r="AS535" s="251"/>
      <c r="AT535" s="251"/>
      <c r="AU535" s="251"/>
      <c r="AV535" s="251"/>
      <c r="AW535" s="251"/>
      <c r="AX535" s="251"/>
      <c r="AY535" s="251"/>
      <c r="AZ535" s="251"/>
      <c r="BA535" s="251"/>
      <c r="BB535" s="252"/>
      <c r="BC535" s="253"/>
      <c r="BD535" s="254"/>
      <c r="BE535" s="261"/>
      <c r="BF535" s="261"/>
      <c r="BG535" s="261"/>
      <c r="BH535" s="262"/>
      <c r="BI535" s="263"/>
      <c r="BJ535" s="264"/>
      <c r="BK535" s="263"/>
      <c r="BL535" s="263"/>
      <c r="BM535" s="266"/>
      <c r="BN535" s="263"/>
      <c r="CA535" s="263"/>
      <c r="CN535" s="263"/>
      <c r="DA535" s="263"/>
      <c r="DN535" s="263"/>
      <c r="DP535" s="166"/>
      <c r="DQ535" s="166"/>
      <c r="DR535" s="28"/>
      <c r="DS535" s="166"/>
      <c r="DT535" s="28"/>
      <c r="DU535" s="166"/>
      <c r="DV535" s="28"/>
    </row>
    <row r="536" spans="1:128" hidden="1" outlineLevel="1">
      <c r="A536" s="250" t="s">
        <v>162</v>
      </c>
      <c r="B536" s="251"/>
      <c r="C536" s="251"/>
      <c r="D536" s="251"/>
      <c r="E536" s="251"/>
      <c r="F536" s="251"/>
      <c r="G536" s="251"/>
      <c r="H536" s="251"/>
      <c r="I536" s="251"/>
      <c r="J536" s="251"/>
      <c r="K536" s="251"/>
      <c r="L536" s="251"/>
      <c r="M536" s="251"/>
      <c r="N536" s="251"/>
      <c r="O536" s="251"/>
      <c r="P536" s="251"/>
      <c r="Q536" s="251"/>
      <c r="R536" s="251"/>
      <c r="S536" s="251"/>
      <c r="T536" s="251"/>
      <c r="U536" s="251"/>
      <c r="V536" s="251"/>
      <c r="W536" s="251"/>
      <c r="X536" s="251"/>
      <c r="Y536" s="251"/>
      <c r="Z536" s="251"/>
      <c r="AA536" s="251"/>
      <c r="AB536" s="251"/>
      <c r="AC536" s="251"/>
      <c r="AD536" s="251"/>
      <c r="AE536" s="251"/>
      <c r="AF536" s="251"/>
      <c r="AG536" s="251"/>
      <c r="AH536" s="251"/>
      <c r="AI536" s="251"/>
      <c r="AJ536" s="251"/>
      <c r="AK536" s="251"/>
      <c r="AL536" s="251"/>
      <c r="AM536" s="251"/>
      <c r="AN536" s="251"/>
      <c r="AO536" s="251"/>
      <c r="AP536" s="251"/>
      <c r="AQ536" s="251"/>
      <c r="AR536" s="251"/>
      <c r="AS536" s="251"/>
      <c r="AT536" s="251"/>
      <c r="AU536" s="251"/>
      <c r="AV536" s="251"/>
      <c r="AW536" s="251"/>
      <c r="AX536" s="251"/>
      <c r="AY536" s="251"/>
      <c r="AZ536" s="251"/>
      <c r="BA536" s="251"/>
      <c r="BB536" s="252"/>
      <c r="BC536" s="253"/>
      <c r="BD536" s="254"/>
      <c r="BE536" s="261"/>
      <c r="BF536" s="261"/>
      <c r="BG536" s="261"/>
      <c r="BH536" s="262"/>
      <c r="BI536" s="263"/>
      <c r="BJ536" s="264"/>
      <c r="BK536" s="263"/>
      <c r="BL536" s="263"/>
      <c r="BM536" s="266"/>
      <c r="BN536" s="263"/>
      <c r="CA536" s="263"/>
      <c r="CN536" s="263"/>
      <c r="DA536" s="263"/>
      <c r="DN536" s="263"/>
      <c r="DP536" s="166"/>
      <c r="DQ536" s="166"/>
      <c r="DR536" s="28"/>
      <c r="DS536" s="166"/>
      <c r="DT536" s="28"/>
      <c r="DU536" s="166"/>
      <c r="DV536" s="28"/>
    </row>
    <row r="537" spans="1:128" hidden="1" outlineLevel="1">
      <c r="A537" s="250" t="s">
        <v>163</v>
      </c>
      <c r="B537" s="251"/>
      <c r="C537" s="251"/>
      <c r="D537" s="251"/>
      <c r="E537" s="251"/>
      <c r="F537" s="251"/>
      <c r="G537" s="251"/>
      <c r="H537" s="251"/>
      <c r="I537" s="251"/>
      <c r="J537" s="251"/>
      <c r="K537" s="251"/>
      <c r="L537" s="251"/>
      <c r="M537" s="251"/>
      <c r="N537" s="251"/>
      <c r="O537" s="251"/>
      <c r="P537" s="251"/>
      <c r="Q537" s="251"/>
      <c r="R537" s="251"/>
      <c r="S537" s="251"/>
      <c r="T537" s="251"/>
      <c r="U537" s="251"/>
      <c r="V537" s="251"/>
      <c r="W537" s="251"/>
      <c r="X537" s="251"/>
      <c r="Y537" s="251"/>
      <c r="Z537" s="251"/>
      <c r="AA537" s="251"/>
      <c r="AB537" s="251"/>
      <c r="AC537" s="251"/>
      <c r="AD537" s="251"/>
      <c r="AE537" s="251"/>
      <c r="AF537" s="251"/>
      <c r="AG537" s="251"/>
      <c r="AH537" s="251"/>
      <c r="AI537" s="251"/>
      <c r="AJ537" s="251"/>
      <c r="AK537" s="251"/>
      <c r="AL537" s="251"/>
      <c r="AM537" s="251"/>
      <c r="AN537" s="251"/>
      <c r="AO537" s="251"/>
      <c r="AP537" s="251"/>
      <c r="AQ537" s="251"/>
      <c r="AR537" s="251"/>
      <c r="AS537" s="251"/>
      <c r="AT537" s="251"/>
      <c r="AU537" s="251"/>
      <c r="AV537" s="251"/>
      <c r="AW537" s="251"/>
      <c r="AX537" s="251"/>
      <c r="AY537" s="251"/>
      <c r="AZ537" s="251"/>
      <c r="BA537" s="251"/>
      <c r="BB537" s="252"/>
      <c r="BC537" s="253"/>
      <c r="BD537" s="254"/>
      <c r="BE537" s="261"/>
      <c r="BF537" s="261"/>
      <c r="BG537" s="261"/>
      <c r="BH537" s="262"/>
      <c r="BI537" s="263"/>
      <c r="BJ537" s="264"/>
      <c r="BK537" s="263"/>
      <c r="BL537" s="263"/>
      <c r="BM537" s="266"/>
      <c r="BN537" s="263"/>
      <c r="CA537" s="263"/>
      <c r="CN537" s="263"/>
      <c r="DA537" s="263"/>
      <c r="DN537" s="263"/>
      <c r="DP537" s="166"/>
      <c r="DQ537" s="166"/>
      <c r="DR537" s="28"/>
      <c r="DS537" s="166"/>
      <c r="DT537" s="28"/>
      <c r="DU537" s="166"/>
      <c r="DV537" s="28"/>
    </row>
    <row r="538" spans="1:128" hidden="1" outlineLevel="1">
      <c r="A538" s="250" t="s">
        <v>164</v>
      </c>
      <c r="B538" s="251"/>
      <c r="C538" s="251"/>
      <c r="D538" s="251"/>
      <c r="E538" s="251"/>
      <c r="F538" s="251"/>
      <c r="G538" s="251"/>
      <c r="H538" s="251"/>
      <c r="I538" s="251"/>
      <c r="J538" s="251"/>
      <c r="K538" s="251"/>
      <c r="L538" s="251"/>
      <c r="M538" s="251"/>
      <c r="N538" s="251"/>
      <c r="O538" s="251"/>
      <c r="P538" s="251"/>
      <c r="Q538" s="251"/>
      <c r="R538" s="251"/>
      <c r="S538" s="251"/>
      <c r="T538" s="251"/>
      <c r="U538" s="251"/>
      <c r="V538" s="251"/>
      <c r="W538" s="251"/>
      <c r="X538" s="251"/>
      <c r="Y538" s="251"/>
      <c r="Z538" s="251"/>
      <c r="AA538" s="251"/>
      <c r="AB538" s="251"/>
      <c r="AC538" s="251"/>
      <c r="AD538" s="251"/>
      <c r="AE538" s="251"/>
      <c r="AF538" s="251"/>
      <c r="AG538" s="251"/>
      <c r="AH538" s="251"/>
      <c r="AI538" s="251"/>
      <c r="AJ538" s="251"/>
      <c r="AK538" s="251"/>
      <c r="AL538" s="251"/>
      <c r="AM538" s="251"/>
      <c r="AN538" s="251"/>
      <c r="AO538" s="251"/>
      <c r="AP538" s="251"/>
      <c r="AQ538" s="251"/>
      <c r="AR538" s="251"/>
      <c r="AS538" s="251"/>
      <c r="AT538" s="251"/>
      <c r="AU538" s="251"/>
      <c r="AV538" s="251"/>
      <c r="AW538" s="251"/>
      <c r="AX538" s="251"/>
      <c r="AY538" s="251"/>
      <c r="AZ538" s="251"/>
      <c r="BA538" s="251"/>
      <c r="BB538" s="252"/>
      <c r="BC538" s="253"/>
      <c r="BD538" s="254"/>
      <c r="BE538" s="261"/>
      <c r="BF538" s="261"/>
      <c r="BG538" s="261"/>
      <c r="BH538" s="262"/>
      <c r="BI538" s="263"/>
      <c r="BJ538" s="264"/>
      <c r="BK538" s="263"/>
      <c r="BL538" s="263"/>
      <c r="BM538" s="266"/>
      <c r="BN538" s="263"/>
      <c r="CA538" s="263"/>
      <c r="CN538" s="263"/>
      <c r="DA538" s="263"/>
      <c r="DN538" s="263"/>
      <c r="DP538" s="166"/>
      <c r="DQ538" s="166"/>
      <c r="DR538" s="28"/>
      <c r="DS538" s="166"/>
      <c r="DT538" s="28"/>
      <c r="DU538" s="166"/>
      <c r="DV538" s="28"/>
    </row>
    <row r="539" spans="1:128" hidden="1" outlineLevel="1">
      <c r="A539" s="250" t="s">
        <v>165</v>
      </c>
      <c r="B539" s="251"/>
      <c r="C539" s="251"/>
      <c r="D539" s="251"/>
      <c r="E539" s="251"/>
      <c r="F539" s="251"/>
      <c r="G539" s="251"/>
      <c r="H539" s="251"/>
      <c r="I539" s="251"/>
      <c r="J539" s="251"/>
      <c r="K539" s="251"/>
      <c r="L539" s="251"/>
      <c r="M539" s="251"/>
      <c r="N539" s="251"/>
      <c r="O539" s="251"/>
      <c r="P539" s="251"/>
      <c r="Q539" s="251"/>
      <c r="R539" s="251"/>
      <c r="S539" s="251"/>
      <c r="T539" s="251"/>
      <c r="U539" s="251"/>
      <c r="V539" s="251"/>
      <c r="W539" s="251"/>
      <c r="X539" s="251"/>
      <c r="Y539" s="251"/>
      <c r="Z539" s="251"/>
      <c r="AA539" s="251"/>
      <c r="AB539" s="251"/>
      <c r="AC539" s="251"/>
      <c r="AD539" s="251"/>
      <c r="AE539" s="251"/>
      <c r="AF539" s="251"/>
      <c r="AG539" s="251"/>
      <c r="AH539" s="251"/>
      <c r="AI539" s="251"/>
      <c r="AJ539" s="251"/>
      <c r="AK539" s="251"/>
      <c r="AL539" s="251"/>
      <c r="AM539" s="251"/>
      <c r="AN539" s="251"/>
      <c r="AO539" s="251"/>
      <c r="AP539" s="251"/>
      <c r="AQ539" s="251"/>
      <c r="AR539" s="251"/>
      <c r="AS539" s="251"/>
      <c r="AT539" s="251"/>
      <c r="AU539" s="251"/>
      <c r="AV539" s="251"/>
      <c r="AW539" s="251"/>
      <c r="AX539" s="251"/>
      <c r="AY539" s="251"/>
      <c r="AZ539" s="251"/>
      <c r="BA539" s="251"/>
      <c r="BB539" s="252"/>
      <c r="BC539" s="253"/>
      <c r="BD539" s="254"/>
      <c r="BE539" s="261"/>
      <c r="BF539" s="261"/>
      <c r="BG539" s="261"/>
      <c r="BH539" s="262"/>
      <c r="BI539" s="263"/>
      <c r="BJ539" s="264"/>
      <c r="BK539" s="263"/>
      <c r="BL539" s="263"/>
      <c r="BM539" s="266"/>
      <c r="BN539" s="263"/>
      <c r="CA539" s="263"/>
      <c r="CN539" s="263"/>
      <c r="DA539" s="263"/>
      <c r="DN539" s="263"/>
      <c r="DP539" s="166"/>
      <c r="DQ539" s="166"/>
      <c r="DR539" s="28"/>
      <c r="DS539" s="166"/>
      <c r="DT539" s="28"/>
      <c r="DU539" s="166"/>
      <c r="DV539" s="28"/>
    </row>
    <row r="540" spans="1:128" hidden="1" outlineLevel="1">
      <c r="A540" s="250" t="s">
        <v>123</v>
      </c>
      <c r="B540" s="251"/>
      <c r="C540" s="251"/>
      <c r="D540" s="251"/>
      <c r="E540" s="251"/>
      <c r="F540" s="251"/>
      <c r="G540" s="251"/>
      <c r="H540" s="251"/>
      <c r="I540" s="251"/>
      <c r="J540" s="251"/>
      <c r="K540" s="251"/>
      <c r="L540" s="251"/>
      <c r="M540" s="251"/>
      <c r="N540" s="251"/>
      <c r="O540" s="251"/>
      <c r="P540" s="251"/>
      <c r="Q540" s="251"/>
      <c r="R540" s="251"/>
      <c r="S540" s="251"/>
      <c r="T540" s="251"/>
      <c r="U540" s="251"/>
      <c r="V540" s="251"/>
      <c r="W540" s="251"/>
      <c r="X540" s="251"/>
      <c r="Y540" s="251"/>
      <c r="Z540" s="251"/>
      <c r="AA540" s="251"/>
      <c r="AB540" s="251"/>
      <c r="AC540" s="251"/>
      <c r="AD540" s="251"/>
      <c r="AE540" s="251"/>
      <c r="AF540" s="251"/>
      <c r="AG540" s="251"/>
      <c r="AH540" s="251"/>
      <c r="AI540" s="251"/>
      <c r="AJ540" s="251"/>
      <c r="AK540" s="251"/>
      <c r="AL540" s="251"/>
      <c r="AM540" s="251"/>
      <c r="AN540" s="251"/>
      <c r="AO540" s="251"/>
      <c r="AP540" s="251"/>
      <c r="AQ540" s="251"/>
      <c r="AR540" s="251"/>
      <c r="AS540" s="251"/>
      <c r="AT540" s="251"/>
      <c r="AU540" s="251"/>
      <c r="AV540" s="251"/>
      <c r="AW540" s="251"/>
      <c r="AX540" s="251"/>
      <c r="AY540" s="251"/>
      <c r="AZ540" s="251"/>
      <c r="BA540" s="251"/>
      <c r="BB540" s="252"/>
      <c r="BC540" s="253"/>
      <c r="BD540" s="254"/>
      <c r="BE540" s="261"/>
      <c r="BF540" s="261"/>
      <c r="BG540" s="261"/>
      <c r="BH540" s="262"/>
      <c r="BI540" s="263"/>
      <c r="BJ540" s="264"/>
      <c r="BK540" s="263"/>
      <c r="BL540" s="263"/>
      <c r="BM540" s="266"/>
      <c r="BN540" s="263"/>
      <c r="CA540" s="263"/>
      <c r="CN540" s="263"/>
      <c r="DA540" s="263"/>
      <c r="DN540" s="263"/>
      <c r="DP540" s="166"/>
      <c r="DQ540" s="166"/>
      <c r="DR540" s="28"/>
      <c r="DS540" s="166"/>
      <c r="DT540" s="28"/>
      <c r="DU540" s="166"/>
      <c r="DV540" s="28"/>
    </row>
    <row r="541" spans="1:128" s="275" customFormat="1" hidden="1" outlineLevel="1">
      <c r="A541" s="268" t="s">
        <v>167</v>
      </c>
      <c r="B541" s="269"/>
      <c r="C541" s="269"/>
      <c r="D541" s="269"/>
      <c r="E541" s="269"/>
      <c r="F541" s="269"/>
      <c r="G541" s="269"/>
      <c r="H541" s="269"/>
      <c r="I541" s="269"/>
      <c r="J541" s="269"/>
      <c r="K541" s="269"/>
      <c r="L541" s="269"/>
      <c r="M541" s="269"/>
      <c r="N541" s="269"/>
      <c r="O541" s="269"/>
      <c r="P541" s="269"/>
      <c r="Q541" s="269"/>
      <c r="R541" s="269"/>
      <c r="S541" s="269"/>
      <c r="T541" s="269"/>
      <c r="U541" s="269"/>
      <c r="V541" s="269"/>
      <c r="W541" s="269"/>
      <c r="X541" s="269"/>
      <c r="Y541" s="269"/>
      <c r="Z541" s="269"/>
      <c r="AA541" s="269"/>
      <c r="AB541" s="269"/>
      <c r="AC541" s="269"/>
      <c r="AD541" s="269"/>
      <c r="AE541" s="269"/>
      <c r="AF541" s="269"/>
      <c r="AG541" s="269"/>
      <c r="AH541" s="269"/>
      <c r="AI541" s="269"/>
      <c r="AJ541" s="269"/>
      <c r="AK541" s="269"/>
      <c r="AL541" s="269"/>
      <c r="AM541" s="269"/>
      <c r="AN541" s="269"/>
      <c r="AO541" s="269"/>
      <c r="AP541" s="269"/>
      <c r="AQ541" s="269"/>
      <c r="AR541" s="269"/>
      <c r="AS541" s="269"/>
      <c r="AT541" s="269"/>
      <c r="AU541" s="269"/>
      <c r="AV541" s="269"/>
      <c r="AW541" s="269"/>
      <c r="AX541" s="269"/>
      <c r="AY541" s="269"/>
      <c r="AZ541" s="269"/>
      <c r="BA541" s="269"/>
      <c r="BB541" s="270"/>
      <c r="BC541" s="271"/>
      <c r="BD541" s="271"/>
      <c r="BE541" s="272"/>
      <c r="BF541" s="272"/>
      <c r="BG541" s="272"/>
      <c r="BH541" s="273"/>
      <c r="BI541" s="272"/>
      <c r="BJ541" s="274"/>
      <c r="BK541" s="272"/>
      <c r="BL541" s="272"/>
      <c r="BM541" s="301"/>
      <c r="BN541" s="272"/>
      <c r="CA541" s="272"/>
      <c r="CN541" s="272"/>
      <c r="DA541" s="272"/>
      <c r="DN541" s="272"/>
      <c r="DP541" s="277"/>
      <c r="DQ541" s="277"/>
      <c r="DR541" s="278"/>
      <c r="DS541" s="277"/>
      <c r="DT541" s="278"/>
      <c r="DU541" s="277"/>
      <c r="DV541" s="278"/>
    </row>
    <row r="542" spans="1:128" hidden="1" outlineLevel="1">
      <c r="A542" s="250" t="s">
        <v>122</v>
      </c>
      <c r="B542" s="251"/>
      <c r="C542" s="251"/>
      <c r="D542" s="251"/>
      <c r="E542" s="251"/>
      <c r="F542" s="251"/>
      <c r="G542" s="251"/>
      <c r="H542" s="251"/>
      <c r="I542" s="251"/>
      <c r="J542" s="251"/>
      <c r="K542" s="251"/>
      <c r="L542" s="251"/>
      <c r="M542" s="251"/>
      <c r="N542" s="251"/>
      <c r="O542" s="251"/>
      <c r="P542" s="251"/>
      <c r="Q542" s="251"/>
      <c r="R542" s="251"/>
      <c r="S542" s="251"/>
      <c r="T542" s="251"/>
      <c r="U542" s="251"/>
      <c r="V542" s="251"/>
      <c r="W542" s="251"/>
      <c r="X542" s="251"/>
      <c r="Y542" s="251"/>
      <c r="Z542" s="251"/>
      <c r="AA542" s="251"/>
      <c r="AB542" s="251"/>
      <c r="AC542" s="251"/>
      <c r="AD542" s="251"/>
      <c r="AE542" s="251"/>
      <c r="AF542" s="251"/>
      <c r="AG542" s="251"/>
      <c r="AH542" s="251"/>
      <c r="AI542" s="251"/>
      <c r="AJ542" s="251"/>
      <c r="AK542" s="251"/>
      <c r="AL542" s="251"/>
      <c r="AM542" s="251"/>
      <c r="AN542" s="251"/>
      <c r="AO542" s="251"/>
      <c r="AP542" s="251"/>
      <c r="AQ542" s="251"/>
      <c r="AR542" s="251"/>
      <c r="AS542" s="251"/>
      <c r="AT542" s="251"/>
      <c r="AU542" s="251"/>
      <c r="AV542" s="251"/>
      <c r="AW542" s="251"/>
      <c r="AX542" s="251"/>
      <c r="AY542" s="251"/>
      <c r="AZ542" s="251"/>
      <c r="BA542" s="251"/>
      <c r="BB542" s="252"/>
      <c r="BC542" s="253"/>
      <c r="BD542" s="254"/>
      <c r="BE542" s="261"/>
      <c r="BF542" s="261"/>
      <c r="BG542" s="261"/>
      <c r="BH542" s="262"/>
      <c r="BI542" s="263"/>
      <c r="BJ542" s="264"/>
      <c r="BK542" s="263"/>
      <c r="BL542" s="263"/>
      <c r="BM542" s="266"/>
      <c r="BN542" s="263"/>
      <c r="CA542" s="263"/>
      <c r="CN542" s="263"/>
      <c r="DA542" s="263"/>
      <c r="DN542" s="263"/>
      <c r="DP542" s="166"/>
      <c r="DQ542" s="166"/>
      <c r="DR542" s="28"/>
      <c r="DS542" s="166"/>
      <c r="DT542" s="28"/>
      <c r="DU542" s="166"/>
      <c r="DV542" s="28"/>
    </row>
    <row r="543" spans="1:128" hidden="1" outlineLevel="1">
      <c r="A543" s="250" t="s">
        <v>168</v>
      </c>
      <c r="B543" s="251"/>
      <c r="C543" s="251"/>
      <c r="D543" s="251"/>
      <c r="E543" s="251"/>
      <c r="F543" s="251"/>
      <c r="G543" s="251"/>
      <c r="H543" s="251"/>
      <c r="I543" s="251"/>
      <c r="J543" s="251"/>
      <c r="K543" s="251"/>
      <c r="L543" s="251"/>
      <c r="M543" s="251"/>
      <c r="N543" s="251"/>
      <c r="O543" s="251"/>
      <c r="P543" s="251"/>
      <c r="Q543" s="251"/>
      <c r="R543" s="251"/>
      <c r="S543" s="251"/>
      <c r="T543" s="251"/>
      <c r="U543" s="251"/>
      <c r="V543" s="251"/>
      <c r="W543" s="251"/>
      <c r="X543" s="251"/>
      <c r="Y543" s="251"/>
      <c r="Z543" s="251"/>
      <c r="AA543" s="251"/>
      <c r="AB543" s="251"/>
      <c r="AC543" s="251"/>
      <c r="AD543" s="251"/>
      <c r="AE543" s="251"/>
      <c r="AF543" s="251"/>
      <c r="AG543" s="251"/>
      <c r="AH543" s="251"/>
      <c r="AI543" s="251"/>
      <c r="AJ543" s="251"/>
      <c r="AK543" s="251"/>
      <c r="AL543" s="251"/>
      <c r="AM543" s="251"/>
      <c r="AN543" s="251"/>
      <c r="AO543" s="251"/>
      <c r="AP543" s="251"/>
      <c r="AQ543" s="251"/>
      <c r="AR543" s="251">
        <v>8</v>
      </c>
      <c r="AS543" s="251">
        <v>4</v>
      </c>
      <c r="AT543" s="251"/>
      <c r="AU543" s="251"/>
      <c r="AV543" s="251"/>
      <c r="AW543" s="251">
        <v>30</v>
      </c>
      <c r="AX543" s="251">
        <v>2</v>
      </c>
      <c r="AY543" s="251"/>
      <c r="AZ543" s="251"/>
      <c r="BA543" s="251"/>
      <c r="BB543" s="252"/>
      <c r="BC543" s="253"/>
      <c r="BD543" s="254"/>
      <c r="BE543" s="261"/>
      <c r="BF543" s="261"/>
      <c r="BG543" s="261"/>
      <c r="BH543" s="262"/>
      <c r="BI543" s="263"/>
      <c r="BJ543" s="264"/>
      <c r="BK543" s="263"/>
      <c r="BL543" s="263"/>
      <c r="BM543" s="266"/>
      <c r="BN543" s="263"/>
      <c r="CA543" s="263"/>
      <c r="CN543" s="263"/>
      <c r="DA543" s="263"/>
      <c r="DN543" s="263"/>
      <c r="DP543" s="166"/>
      <c r="DQ543" s="166"/>
      <c r="DR543" s="28"/>
      <c r="DS543" s="166"/>
      <c r="DT543" s="28"/>
      <c r="DU543" s="166"/>
      <c r="DV543" s="28"/>
    </row>
    <row r="544" spans="1:128" ht="13.5" collapsed="1">
      <c r="A544" s="279" t="s">
        <v>169</v>
      </c>
      <c r="B544" s="251">
        <f>+SUM(B535:B543)</f>
        <v>0</v>
      </c>
      <c r="C544" s="251">
        <f t="shared" ref="C544" si="726">+SUM(C535:C543)</f>
        <v>0</v>
      </c>
      <c r="D544" s="251">
        <f t="shared" ref="D544:AZ544" si="727">+SUM(D535:D543)</f>
        <v>0</v>
      </c>
      <c r="E544" s="251">
        <f t="shared" si="727"/>
        <v>0</v>
      </c>
      <c r="F544" s="251">
        <f t="shared" si="727"/>
        <v>0</v>
      </c>
      <c r="G544" s="251">
        <f t="shared" si="727"/>
        <v>0</v>
      </c>
      <c r="H544" s="251">
        <f t="shared" si="727"/>
        <v>0</v>
      </c>
      <c r="I544" s="251">
        <f t="shared" si="727"/>
        <v>0</v>
      </c>
      <c r="J544" s="251">
        <f t="shared" si="727"/>
        <v>0</v>
      </c>
      <c r="K544" s="251">
        <f t="shared" si="727"/>
        <v>0</v>
      </c>
      <c r="L544" s="251">
        <f t="shared" si="727"/>
        <v>0</v>
      </c>
      <c r="M544" s="251">
        <f t="shared" si="727"/>
        <v>0</v>
      </c>
      <c r="N544" s="251"/>
      <c r="O544" s="251">
        <f t="shared" si="727"/>
        <v>0</v>
      </c>
      <c r="P544" s="251">
        <f t="shared" si="727"/>
        <v>0</v>
      </c>
      <c r="Q544" s="251">
        <f t="shared" si="727"/>
        <v>0</v>
      </c>
      <c r="R544" s="251">
        <f t="shared" si="727"/>
        <v>0</v>
      </c>
      <c r="S544" s="251">
        <f t="shared" si="727"/>
        <v>0</v>
      </c>
      <c r="T544" s="251">
        <f t="shared" si="727"/>
        <v>0</v>
      </c>
      <c r="U544" s="251">
        <f t="shared" si="727"/>
        <v>0</v>
      </c>
      <c r="V544" s="251">
        <f t="shared" si="727"/>
        <v>0</v>
      </c>
      <c r="W544" s="251">
        <f t="shared" si="727"/>
        <v>0</v>
      </c>
      <c r="X544" s="251">
        <f t="shared" si="727"/>
        <v>0</v>
      </c>
      <c r="Y544" s="251">
        <f t="shared" si="727"/>
        <v>0</v>
      </c>
      <c r="Z544" s="251">
        <f t="shared" si="727"/>
        <v>0</v>
      </c>
      <c r="AA544" s="251"/>
      <c r="AB544" s="251">
        <f t="shared" si="727"/>
        <v>0</v>
      </c>
      <c r="AC544" s="251">
        <f t="shared" si="727"/>
        <v>0</v>
      </c>
      <c r="AD544" s="251">
        <f t="shared" si="727"/>
        <v>0</v>
      </c>
      <c r="AE544" s="251">
        <f t="shared" si="727"/>
        <v>0</v>
      </c>
      <c r="AF544" s="251">
        <f t="shared" si="727"/>
        <v>0</v>
      </c>
      <c r="AG544" s="251">
        <f t="shared" si="727"/>
        <v>0</v>
      </c>
      <c r="AH544" s="251">
        <f t="shared" si="727"/>
        <v>0</v>
      </c>
      <c r="AI544" s="251">
        <f t="shared" si="727"/>
        <v>0</v>
      </c>
      <c r="AJ544" s="251">
        <f t="shared" si="727"/>
        <v>0</v>
      </c>
      <c r="AK544" s="251">
        <f t="shared" si="727"/>
        <v>0</v>
      </c>
      <c r="AL544" s="251">
        <f t="shared" si="727"/>
        <v>0</v>
      </c>
      <c r="AM544" s="251">
        <f t="shared" si="727"/>
        <v>0</v>
      </c>
      <c r="AN544" s="251"/>
      <c r="AO544" s="251">
        <f t="shared" si="727"/>
        <v>0</v>
      </c>
      <c r="AP544" s="251">
        <f t="shared" si="727"/>
        <v>0</v>
      </c>
      <c r="AQ544" s="251">
        <f t="shared" si="727"/>
        <v>0</v>
      </c>
      <c r="AR544" s="251">
        <f t="shared" si="727"/>
        <v>8</v>
      </c>
      <c r="AS544" s="251">
        <f t="shared" si="727"/>
        <v>4</v>
      </c>
      <c r="AT544" s="251">
        <f t="shared" si="727"/>
        <v>0</v>
      </c>
      <c r="AU544" s="251">
        <f t="shared" si="727"/>
        <v>0</v>
      </c>
      <c r="AV544" s="251">
        <f t="shared" si="727"/>
        <v>0</v>
      </c>
      <c r="AW544" s="251">
        <f t="shared" si="727"/>
        <v>30</v>
      </c>
      <c r="AX544" s="251">
        <f t="shared" si="727"/>
        <v>2</v>
      </c>
      <c r="AY544" s="251">
        <f t="shared" si="727"/>
        <v>0</v>
      </c>
      <c r="AZ544" s="251">
        <f t="shared" si="727"/>
        <v>0</v>
      </c>
      <c r="BA544" s="251"/>
      <c r="BB544" s="252"/>
      <c r="BC544" s="253">
        <f t="shared" ref="BC544:BM544" si="728">+SUM(BC535:BC543)</f>
        <v>0</v>
      </c>
      <c r="BD544" s="254">
        <f t="shared" si="728"/>
        <v>0</v>
      </c>
      <c r="BE544" s="261">
        <f t="shared" si="728"/>
        <v>0</v>
      </c>
      <c r="BF544" s="261">
        <f t="shared" si="728"/>
        <v>0</v>
      </c>
      <c r="BG544" s="261">
        <f t="shared" si="728"/>
        <v>0</v>
      </c>
      <c r="BH544" s="262">
        <f t="shared" si="728"/>
        <v>0</v>
      </c>
      <c r="BI544" s="263">
        <f t="shared" si="728"/>
        <v>0</v>
      </c>
      <c r="BJ544" s="264">
        <f t="shared" si="728"/>
        <v>0</v>
      </c>
      <c r="BK544" s="263">
        <f t="shared" si="728"/>
        <v>0</v>
      </c>
      <c r="BL544" s="263">
        <f t="shared" si="728"/>
        <v>0</v>
      </c>
      <c r="BM544" s="266">
        <f t="shared" si="728"/>
        <v>0</v>
      </c>
      <c r="BN544" s="263"/>
      <c r="CA544" s="263"/>
      <c r="CN544" s="263"/>
      <c r="DA544" s="263"/>
      <c r="DN544" s="263"/>
      <c r="DP544" s="166"/>
      <c r="DQ544" s="166"/>
      <c r="DR544" s="28"/>
      <c r="DS544" s="166"/>
      <c r="DT544" s="28"/>
      <c r="DU544" s="166"/>
      <c r="DV544" s="28"/>
    </row>
    <row r="545" spans="1:128" ht="13.5" customHeight="1">
      <c r="A545" s="239" t="s">
        <v>196</v>
      </c>
      <c r="B545" s="319">
        <v>0</v>
      </c>
      <c r="C545" s="319">
        <v>36</v>
      </c>
      <c r="D545" s="319">
        <v>24</v>
      </c>
      <c r="E545" s="319">
        <v>0</v>
      </c>
      <c r="F545" s="319">
        <v>30</v>
      </c>
      <c r="G545" s="319">
        <v>36</v>
      </c>
      <c r="H545" s="319">
        <v>18</v>
      </c>
      <c r="I545" s="319">
        <v>24</v>
      </c>
      <c r="J545" s="319">
        <v>24</v>
      </c>
      <c r="K545" s="319">
        <v>24</v>
      </c>
      <c r="L545" s="319">
        <v>24</v>
      </c>
      <c r="M545" s="319">
        <v>24</v>
      </c>
      <c r="N545" s="319"/>
      <c r="O545" s="227">
        <v>24</v>
      </c>
      <c r="P545" s="227">
        <v>24</v>
      </c>
      <c r="Q545" s="227">
        <v>24</v>
      </c>
      <c r="R545" s="227">
        <v>24</v>
      </c>
      <c r="S545" s="227">
        <v>32</v>
      </c>
      <c r="T545" s="227">
        <v>4</v>
      </c>
      <c r="U545" s="227">
        <v>24</v>
      </c>
      <c r="V545" s="227">
        <v>0</v>
      </c>
      <c r="W545" s="227">
        <v>0</v>
      </c>
      <c r="X545" s="227">
        <v>0</v>
      </c>
      <c r="Y545" s="227">
        <v>0</v>
      </c>
      <c r="Z545" s="227">
        <v>16</v>
      </c>
      <c r="AA545" s="230"/>
      <c r="AB545" s="230">
        <v>16</v>
      </c>
      <c r="AC545" s="230">
        <v>16</v>
      </c>
      <c r="AD545" s="230">
        <v>16</v>
      </c>
      <c r="AE545" s="230">
        <v>16</v>
      </c>
      <c r="AF545" s="230">
        <v>16</v>
      </c>
      <c r="AG545" s="230">
        <v>16</v>
      </c>
      <c r="AH545" s="230">
        <v>16</v>
      </c>
      <c r="AI545" s="230">
        <v>16</v>
      </c>
      <c r="AJ545" s="230">
        <v>32</v>
      </c>
      <c r="AK545" s="230">
        <v>0</v>
      </c>
      <c r="AL545" s="230">
        <v>16</v>
      </c>
      <c r="AM545" s="230">
        <v>16</v>
      </c>
      <c r="AN545" s="230"/>
      <c r="AO545" s="230">
        <v>32</v>
      </c>
      <c r="AP545" s="230">
        <v>0</v>
      </c>
      <c r="AQ545" s="230">
        <v>12</v>
      </c>
      <c r="AR545" s="230">
        <v>16</v>
      </c>
      <c r="AS545" s="230">
        <v>44</v>
      </c>
      <c r="AT545" s="230">
        <v>6</v>
      </c>
      <c r="AU545" s="230">
        <v>0</v>
      </c>
      <c r="AV545" s="230">
        <v>0</v>
      </c>
      <c r="AW545" s="230">
        <v>0</v>
      </c>
      <c r="AX545" s="230">
        <v>0</v>
      </c>
      <c r="AY545" s="230">
        <v>0</v>
      </c>
      <c r="AZ545" s="227">
        <v>0</v>
      </c>
      <c r="BA545" s="227"/>
      <c r="BB545" s="252"/>
      <c r="BC545" s="321">
        <f t="shared" ref="BC545:BM545" si="729">+BC555</f>
        <v>0</v>
      </c>
      <c r="BD545" s="322">
        <f t="shared" si="729"/>
        <v>0</v>
      </c>
      <c r="BE545" s="241">
        <f t="shared" si="729"/>
        <v>0</v>
      </c>
      <c r="BF545" s="241">
        <f t="shared" si="729"/>
        <v>0</v>
      </c>
      <c r="BG545" s="241">
        <f t="shared" si="729"/>
        <v>0</v>
      </c>
      <c r="BH545" s="323">
        <f t="shared" si="729"/>
        <v>0</v>
      </c>
      <c r="BI545" s="324">
        <f t="shared" si="729"/>
        <v>0</v>
      </c>
      <c r="BJ545" s="325">
        <f t="shared" si="729"/>
        <v>0</v>
      </c>
      <c r="BK545" s="324">
        <f t="shared" si="729"/>
        <v>0</v>
      </c>
      <c r="BL545" s="324">
        <f t="shared" si="729"/>
        <v>0</v>
      </c>
      <c r="BM545" s="326">
        <f t="shared" si="729"/>
        <v>0</v>
      </c>
      <c r="BN545" s="324"/>
      <c r="CA545" s="324"/>
      <c r="CN545" s="324"/>
      <c r="DA545" s="324"/>
      <c r="DN545" s="324"/>
      <c r="DP545" s="166">
        <f>SUM(B545:M545)</f>
        <v>264</v>
      </c>
      <c r="DQ545" s="166">
        <f>SUM(O545:Z545)</f>
        <v>172</v>
      </c>
      <c r="DR545" s="28">
        <f t="shared" si="559"/>
        <v>65.151515151515156</v>
      </c>
      <c r="DS545" s="166">
        <f>SUM(AB545:AM545)</f>
        <v>192</v>
      </c>
      <c r="DT545" s="28">
        <f t="shared" si="560"/>
        <v>111.62790697674419</v>
      </c>
      <c r="DU545" s="166">
        <f>SUM(AO545:AZ545)</f>
        <v>110</v>
      </c>
      <c r="DV545" s="28">
        <f t="shared" si="561"/>
        <v>57.291666666666664</v>
      </c>
      <c r="DW545" s="141">
        <f>SUM(BB545:BM545)</f>
        <v>0</v>
      </c>
      <c r="DX545" s="207">
        <f t="shared" ref="DX545" si="730">IFERROR(DW545/DU545*100,0)</f>
        <v>0</v>
      </c>
    </row>
    <row r="546" spans="1:128" hidden="1" outlineLevel="1">
      <c r="A546" s="250" t="s">
        <v>161</v>
      </c>
      <c r="B546" s="251"/>
      <c r="C546" s="251"/>
      <c r="D546" s="251"/>
      <c r="E546" s="251"/>
      <c r="F546" s="251"/>
      <c r="G546" s="251"/>
      <c r="H546" s="251"/>
      <c r="I546" s="251"/>
      <c r="J546" s="251"/>
      <c r="K546" s="251"/>
      <c r="L546" s="251"/>
      <c r="M546" s="251"/>
      <c r="N546" s="251"/>
      <c r="O546" s="251"/>
      <c r="P546" s="251"/>
      <c r="Q546" s="251"/>
      <c r="R546" s="251"/>
      <c r="S546" s="251"/>
      <c r="T546" s="251"/>
      <c r="U546" s="251"/>
      <c r="V546" s="251"/>
      <c r="W546" s="251"/>
      <c r="X546" s="251"/>
      <c r="Y546" s="251"/>
      <c r="Z546" s="251"/>
      <c r="AA546" s="251"/>
      <c r="AB546" s="251"/>
      <c r="AC546" s="251"/>
      <c r="AD546" s="251"/>
      <c r="AE546" s="251"/>
      <c r="AF546" s="251"/>
      <c r="AG546" s="251"/>
      <c r="AH546" s="251"/>
      <c r="AI546" s="251"/>
      <c r="AJ546" s="251"/>
      <c r="AK546" s="251"/>
      <c r="AL546" s="251"/>
      <c r="AM546" s="251"/>
      <c r="AN546" s="251"/>
      <c r="AO546" s="251"/>
      <c r="AP546" s="251"/>
      <c r="AQ546" s="251"/>
      <c r="AR546" s="251"/>
      <c r="AS546" s="251"/>
      <c r="AT546" s="251"/>
      <c r="AU546" s="251"/>
      <c r="AV546" s="251"/>
      <c r="AW546" s="251"/>
      <c r="AX546" s="251"/>
      <c r="AY546" s="251"/>
      <c r="AZ546" s="251"/>
      <c r="BA546" s="251"/>
      <c r="BB546" s="320"/>
      <c r="BC546" s="253"/>
      <c r="BD546" s="254"/>
      <c r="BE546" s="261"/>
      <c r="BF546" s="261"/>
      <c r="BG546" s="261"/>
      <c r="BH546" s="262"/>
      <c r="BI546" s="263"/>
      <c r="BJ546" s="264"/>
      <c r="BK546" s="263"/>
      <c r="BL546" s="263"/>
      <c r="BM546" s="266"/>
      <c r="BN546" s="263"/>
      <c r="CA546" s="263"/>
      <c r="CN546" s="263"/>
      <c r="DA546" s="263"/>
      <c r="DN546" s="263"/>
      <c r="DP546" s="166"/>
      <c r="DQ546" s="166"/>
      <c r="DR546" s="28"/>
      <c r="DS546" s="166"/>
      <c r="DT546" s="28"/>
      <c r="DU546" s="166"/>
      <c r="DV546" s="28"/>
    </row>
    <row r="547" spans="1:128" hidden="1" outlineLevel="1">
      <c r="A547" s="250" t="s">
        <v>162</v>
      </c>
      <c r="B547" s="251"/>
      <c r="C547" s="251"/>
      <c r="D547" s="251"/>
      <c r="E547" s="251"/>
      <c r="F547" s="251"/>
      <c r="G547" s="251"/>
      <c r="H547" s="251"/>
      <c r="I547" s="251"/>
      <c r="J547" s="251"/>
      <c r="K547" s="251"/>
      <c r="L547" s="251"/>
      <c r="M547" s="251"/>
      <c r="N547" s="251"/>
      <c r="O547" s="251"/>
      <c r="P547" s="251"/>
      <c r="Q547" s="251"/>
      <c r="R547" s="251"/>
      <c r="S547" s="251"/>
      <c r="T547" s="251"/>
      <c r="U547" s="251"/>
      <c r="V547" s="251"/>
      <c r="W547" s="251"/>
      <c r="X547" s="251"/>
      <c r="Y547" s="251"/>
      <c r="Z547" s="251"/>
      <c r="AA547" s="251"/>
      <c r="AB547" s="251"/>
      <c r="AC547" s="251"/>
      <c r="AD547" s="251"/>
      <c r="AE547" s="251"/>
      <c r="AF547" s="251"/>
      <c r="AG547" s="251"/>
      <c r="AH547" s="251"/>
      <c r="AI547" s="251"/>
      <c r="AJ547" s="251"/>
      <c r="AK547" s="251"/>
      <c r="AL547" s="251"/>
      <c r="AM547" s="251"/>
      <c r="AN547" s="251"/>
      <c r="AO547" s="251"/>
      <c r="AP547" s="251"/>
      <c r="AQ547" s="251"/>
      <c r="AR547" s="251"/>
      <c r="AS547" s="251"/>
      <c r="AT547" s="251"/>
      <c r="AU547" s="251"/>
      <c r="AV547" s="251"/>
      <c r="AW547" s="251"/>
      <c r="AX547" s="251"/>
      <c r="AY547" s="251"/>
      <c r="AZ547" s="251"/>
      <c r="BA547" s="251"/>
      <c r="BB547" s="252"/>
      <c r="BC547" s="253"/>
      <c r="BD547" s="254"/>
      <c r="BE547" s="261"/>
      <c r="BF547" s="261"/>
      <c r="BG547" s="261"/>
      <c r="BH547" s="262"/>
      <c r="BI547" s="263"/>
      <c r="BJ547" s="264"/>
      <c r="BK547" s="263"/>
      <c r="BL547" s="263"/>
      <c r="BM547" s="266"/>
      <c r="BN547" s="263"/>
      <c r="CA547" s="263"/>
      <c r="CN547" s="263"/>
      <c r="DA547" s="263"/>
      <c r="DN547" s="263"/>
      <c r="DP547" s="166"/>
      <c r="DQ547" s="166"/>
      <c r="DR547" s="28"/>
      <c r="DS547" s="166"/>
      <c r="DT547" s="28"/>
      <c r="DU547" s="166"/>
      <c r="DV547" s="28"/>
    </row>
    <row r="548" spans="1:128" hidden="1" outlineLevel="1">
      <c r="A548" s="250" t="s">
        <v>163</v>
      </c>
      <c r="B548" s="251"/>
      <c r="C548" s="251"/>
      <c r="D548" s="251"/>
      <c r="E548" s="251"/>
      <c r="F548" s="251"/>
      <c r="G548" s="251"/>
      <c r="H548" s="251"/>
      <c r="I548" s="251"/>
      <c r="J548" s="251"/>
      <c r="K548" s="251"/>
      <c r="L548" s="251"/>
      <c r="M548" s="251"/>
      <c r="N548" s="251"/>
      <c r="O548" s="251"/>
      <c r="P548" s="251"/>
      <c r="Q548" s="251"/>
      <c r="R548" s="251"/>
      <c r="S548" s="251"/>
      <c r="T548" s="251"/>
      <c r="U548" s="251"/>
      <c r="V548" s="251"/>
      <c r="W548" s="251"/>
      <c r="X548" s="251"/>
      <c r="Y548" s="251"/>
      <c r="Z548" s="251"/>
      <c r="AA548" s="251"/>
      <c r="AB548" s="251"/>
      <c r="AC548" s="251"/>
      <c r="AD548" s="251"/>
      <c r="AE548" s="251"/>
      <c r="AF548" s="251"/>
      <c r="AG548" s="251"/>
      <c r="AH548" s="251"/>
      <c r="AI548" s="251"/>
      <c r="AJ548" s="251"/>
      <c r="AK548" s="251"/>
      <c r="AL548" s="251"/>
      <c r="AM548" s="251"/>
      <c r="AN548" s="251"/>
      <c r="AO548" s="251"/>
      <c r="AP548" s="251"/>
      <c r="AQ548" s="251"/>
      <c r="AR548" s="251"/>
      <c r="AS548" s="251"/>
      <c r="AT548" s="251"/>
      <c r="AU548" s="251"/>
      <c r="AV548" s="251"/>
      <c r="AW548" s="251"/>
      <c r="AX548" s="251"/>
      <c r="AY548" s="251"/>
      <c r="AZ548" s="251"/>
      <c r="BA548" s="251"/>
      <c r="BB548" s="252"/>
      <c r="BC548" s="253"/>
      <c r="BD548" s="254"/>
      <c r="BE548" s="261"/>
      <c r="BF548" s="261"/>
      <c r="BG548" s="261"/>
      <c r="BH548" s="262"/>
      <c r="BI548" s="263"/>
      <c r="BJ548" s="264"/>
      <c r="BK548" s="263"/>
      <c r="BL548" s="263"/>
      <c r="BM548" s="266"/>
      <c r="BN548" s="263"/>
      <c r="CA548" s="263"/>
      <c r="CN548" s="263"/>
      <c r="DA548" s="263"/>
      <c r="DN548" s="263"/>
      <c r="DP548" s="166"/>
      <c r="DQ548" s="166"/>
      <c r="DR548" s="28"/>
      <c r="DS548" s="166"/>
      <c r="DT548" s="28"/>
      <c r="DU548" s="166"/>
      <c r="DV548" s="28"/>
    </row>
    <row r="549" spans="1:128" hidden="1" outlineLevel="1">
      <c r="A549" s="250" t="s">
        <v>164</v>
      </c>
      <c r="B549" s="251"/>
      <c r="C549" s="251"/>
      <c r="D549" s="251"/>
      <c r="E549" s="251"/>
      <c r="F549" s="251"/>
      <c r="G549" s="251"/>
      <c r="H549" s="251"/>
      <c r="I549" s="251"/>
      <c r="J549" s="251"/>
      <c r="K549" s="251"/>
      <c r="L549" s="251"/>
      <c r="M549" s="251"/>
      <c r="N549" s="251"/>
      <c r="O549" s="251"/>
      <c r="P549" s="251"/>
      <c r="Q549" s="251"/>
      <c r="R549" s="251"/>
      <c r="S549" s="251"/>
      <c r="T549" s="251"/>
      <c r="U549" s="251"/>
      <c r="V549" s="251"/>
      <c r="W549" s="251"/>
      <c r="X549" s="251"/>
      <c r="Y549" s="251"/>
      <c r="Z549" s="251"/>
      <c r="AA549" s="251"/>
      <c r="AB549" s="251"/>
      <c r="AC549" s="251"/>
      <c r="AD549" s="251"/>
      <c r="AE549" s="251"/>
      <c r="AF549" s="251"/>
      <c r="AG549" s="251"/>
      <c r="AH549" s="251"/>
      <c r="AI549" s="251"/>
      <c r="AJ549" s="251"/>
      <c r="AK549" s="251"/>
      <c r="AL549" s="251"/>
      <c r="AM549" s="251"/>
      <c r="AN549" s="251"/>
      <c r="AO549" s="251"/>
      <c r="AP549" s="251"/>
      <c r="AQ549" s="251"/>
      <c r="AR549" s="251"/>
      <c r="AS549" s="251"/>
      <c r="AT549" s="251"/>
      <c r="AU549" s="251"/>
      <c r="AV549" s="251"/>
      <c r="AW549" s="251"/>
      <c r="AX549" s="251"/>
      <c r="AY549" s="251"/>
      <c r="AZ549" s="251"/>
      <c r="BA549" s="251"/>
      <c r="BB549" s="252"/>
      <c r="BC549" s="253"/>
      <c r="BD549" s="254"/>
      <c r="BE549" s="261"/>
      <c r="BF549" s="261"/>
      <c r="BG549" s="261"/>
      <c r="BH549" s="262"/>
      <c r="BI549" s="263"/>
      <c r="BJ549" s="264"/>
      <c r="BK549" s="263"/>
      <c r="BL549" s="263"/>
      <c r="BM549" s="266"/>
      <c r="BN549" s="263"/>
      <c r="CA549" s="263"/>
      <c r="CN549" s="263"/>
      <c r="DA549" s="263"/>
      <c r="DN549" s="263"/>
      <c r="DP549" s="166"/>
      <c r="DQ549" s="166"/>
      <c r="DR549" s="28"/>
      <c r="DS549" s="166"/>
      <c r="DT549" s="28"/>
      <c r="DU549" s="166"/>
      <c r="DV549" s="28"/>
    </row>
    <row r="550" spans="1:128" hidden="1" outlineLevel="1">
      <c r="A550" s="250" t="s">
        <v>165</v>
      </c>
      <c r="B550" s="251"/>
      <c r="C550" s="251"/>
      <c r="D550" s="251"/>
      <c r="E550" s="251"/>
      <c r="F550" s="251"/>
      <c r="G550" s="251"/>
      <c r="H550" s="251"/>
      <c r="I550" s="251"/>
      <c r="J550" s="251"/>
      <c r="K550" s="251"/>
      <c r="L550" s="251"/>
      <c r="M550" s="251"/>
      <c r="N550" s="251"/>
      <c r="O550" s="251"/>
      <c r="P550" s="251"/>
      <c r="Q550" s="251"/>
      <c r="R550" s="251"/>
      <c r="S550" s="251"/>
      <c r="T550" s="251"/>
      <c r="U550" s="251"/>
      <c r="V550" s="251"/>
      <c r="W550" s="251"/>
      <c r="X550" s="251"/>
      <c r="Y550" s="251"/>
      <c r="Z550" s="251"/>
      <c r="AA550" s="251"/>
      <c r="AB550" s="251"/>
      <c r="AC550" s="251"/>
      <c r="AD550" s="251"/>
      <c r="AE550" s="251"/>
      <c r="AF550" s="251"/>
      <c r="AG550" s="251"/>
      <c r="AH550" s="251"/>
      <c r="AI550" s="251"/>
      <c r="AJ550" s="251"/>
      <c r="AK550" s="251"/>
      <c r="AL550" s="251"/>
      <c r="AM550" s="251"/>
      <c r="AN550" s="251"/>
      <c r="AO550" s="251"/>
      <c r="AP550" s="251"/>
      <c r="AQ550" s="251"/>
      <c r="AR550" s="251"/>
      <c r="AS550" s="251"/>
      <c r="AT550" s="251"/>
      <c r="AU550" s="251"/>
      <c r="AV550" s="251"/>
      <c r="AW550" s="251"/>
      <c r="AX550" s="251"/>
      <c r="AY550" s="251"/>
      <c r="AZ550" s="251"/>
      <c r="BA550" s="251"/>
      <c r="BB550" s="252"/>
      <c r="BC550" s="253"/>
      <c r="BD550" s="254"/>
      <c r="BE550" s="261"/>
      <c r="BF550" s="261"/>
      <c r="BG550" s="261"/>
      <c r="BH550" s="262"/>
      <c r="BI550" s="263"/>
      <c r="BJ550" s="264"/>
      <c r="BK550" s="263"/>
      <c r="BL550" s="263"/>
      <c r="BM550" s="266"/>
      <c r="BN550" s="263"/>
      <c r="CA550" s="263"/>
      <c r="CN550" s="263"/>
      <c r="DA550" s="263"/>
      <c r="DN550" s="263"/>
      <c r="DP550" s="166"/>
      <c r="DQ550" s="166"/>
      <c r="DR550" s="28"/>
      <c r="DS550" s="166"/>
      <c r="DT550" s="28"/>
      <c r="DU550" s="166"/>
      <c r="DV550" s="28"/>
    </row>
    <row r="551" spans="1:128" hidden="1" outlineLevel="1">
      <c r="A551" s="250" t="s">
        <v>123</v>
      </c>
      <c r="B551" s="251"/>
      <c r="C551" s="251"/>
      <c r="D551" s="251"/>
      <c r="E551" s="251"/>
      <c r="F551" s="251"/>
      <c r="G551" s="251"/>
      <c r="H551" s="251"/>
      <c r="I551" s="251"/>
      <c r="J551" s="251"/>
      <c r="K551" s="251"/>
      <c r="L551" s="251"/>
      <c r="M551" s="251"/>
      <c r="N551" s="251"/>
      <c r="O551" s="251"/>
      <c r="P551" s="251"/>
      <c r="Q551" s="251"/>
      <c r="R551" s="251"/>
      <c r="S551" s="251"/>
      <c r="T551" s="251"/>
      <c r="U551" s="251"/>
      <c r="V551" s="251"/>
      <c r="W551" s="251"/>
      <c r="X551" s="251"/>
      <c r="Y551" s="251"/>
      <c r="Z551" s="251"/>
      <c r="AA551" s="251"/>
      <c r="AB551" s="251"/>
      <c r="AC551" s="251"/>
      <c r="AD551" s="251"/>
      <c r="AE551" s="251"/>
      <c r="AF551" s="251"/>
      <c r="AG551" s="251"/>
      <c r="AH551" s="251"/>
      <c r="AI551" s="251"/>
      <c r="AJ551" s="251"/>
      <c r="AK551" s="251"/>
      <c r="AL551" s="251"/>
      <c r="AM551" s="251"/>
      <c r="AN551" s="251"/>
      <c r="AO551" s="251">
        <v>32</v>
      </c>
      <c r="AP551" s="251"/>
      <c r="AQ551" s="251">
        <v>12</v>
      </c>
      <c r="AR551" s="251">
        <v>16</v>
      </c>
      <c r="AS551" s="251">
        <v>28</v>
      </c>
      <c r="AT551" s="251">
        <v>6</v>
      </c>
      <c r="AU551" s="251">
        <v>24</v>
      </c>
      <c r="AV551" s="251"/>
      <c r="AW551" s="251"/>
      <c r="AX551" s="251"/>
      <c r="AY551" s="251"/>
      <c r="AZ551" s="251"/>
      <c r="BA551" s="251"/>
      <c r="BB551" s="252"/>
      <c r="BC551" s="253"/>
      <c r="BD551" s="254"/>
      <c r="BE551" s="261"/>
      <c r="BF551" s="261"/>
      <c r="BG551" s="261"/>
      <c r="BH551" s="262"/>
      <c r="BI551" s="263"/>
      <c r="BJ551" s="264"/>
      <c r="BK551" s="263"/>
      <c r="BL551" s="263"/>
      <c r="BM551" s="266"/>
      <c r="BN551" s="263"/>
      <c r="CA551" s="263"/>
      <c r="CN551" s="263"/>
      <c r="DA551" s="263"/>
      <c r="DN551" s="263"/>
      <c r="DP551" s="166"/>
      <c r="DQ551" s="166"/>
      <c r="DR551" s="28"/>
      <c r="DS551" s="166"/>
      <c r="DT551" s="28"/>
      <c r="DU551" s="166"/>
      <c r="DV551" s="28"/>
    </row>
    <row r="552" spans="1:128" s="275" customFormat="1" hidden="1" outlineLevel="1">
      <c r="A552" s="268" t="s">
        <v>167</v>
      </c>
      <c r="B552" s="269"/>
      <c r="C552" s="269"/>
      <c r="D552" s="269"/>
      <c r="E552" s="269"/>
      <c r="F552" s="269"/>
      <c r="G552" s="269"/>
      <c r="H552" s="269"/>
      <c r="I552" s="269"/>
      <c r="J552" s="269"/>
      <c r="K552" s="269"/>
      <c r="L552" s="269"/>
      <c r="M552" s="269"/>
      <c r="N552" s="269"/>
      <c r="O552" s="269"/>
      <c r="P552" s="269"/>
      <c r="Q552" s="269"/>
      <c r="R552" s="269"/>
      <c r="S552" s="269"/>
      <c r="T552" s="269"/>
      <c r="U552" s="269"/>
      <c r="V552" s="269"/>
      <c r="W552" s="269"/>
      <c r="X552" s="269"/>
      <c r="Y552" s="269"/>
      <c r="Z552" s="269"/>
      <c r="AA552" s="269"/>
      <c r="AB552" s="269"/>
      <c r="AC552" s="269"/>
      <c r="AD552" s="269"/>
      <c r="AE552" s="269"/>
      <c r="AF552" s="269"/>
      <c r="AG552" s="269"/>
      <c r="AH552" s="269"/>
      <c r="AI552" s="269"/>
      <c r="AJ552" s="269"/>
      <c r="AK552" s="269"/>
      <c r="AL552" s="269"/>
      <c r="AM552" s="269"/>
      <c r="AN552" s="269"/>
      <c r="AO552" s="269"/>
      <c r="AP552" s="269"/>
      <c r="AQ552" s="269"/>
      <c r="AR552" s="269"/>
      <c r="AS552" s="269"/>
      <c r="AT552" s="269"/>
      <c r="AU552" s="269"/>
      <c r="AV552" s="269"/>
      <c r="AW552" s="269"/>
      <c r="AX552" s="269"/>
      <c r="AY552" s="269"/>
      <c r="AZ552" s="269"/>
      <c r="BA552" s="269"/>
      <c r="BB552" s="270"/>
      <c r="BC552" s="271"/>
      <c r="BD552" s="271"/>
      <c r="BE552" s="272"/>
      <c r="BF552" s="272"/>
      <c r="BG552" s="272"/>
      <c r="BH552" s="273"/>
      <c r="BI552" s="272"/>
      <c r="BJ552" s="274"/>
      <c r="BK552" s="272"/>
      <c r="BL552" s="272"/>
      <c r="BM552" s="301"/>
      <c r="BN552" s="272"/>
      <c r="CA552" s="272"/>
      <c r="CN552" s="272"/>
      <c r="DA552" s="272"/>
      <c r="DN552" s="272"/>
      <c r="DP552" s="277"/>
      <c r="DQ552" s="277"/>
      <c r="DR552" s="278"/>
      <c r="DS552" s="277"/>
      <c r="DT552" s="278"/>
      <c r="DU552" s="277"/>
      <c r="DV552" s="278"/>
    </row>
    <row r="553" spans="1:128" hidden="1" outlineLevel="1">
      <c r="A553" s="250" t="s">
        <v>122</v>
      </c>
      <c r="B553" s="251"/>
      <c r="C553" s="251"/>
      <c r="D553" s="251"/>
      <c r="E553" s="251"/>
      <c r="F553" s="251"/>
      <c r="G553" s="251"/>
      <c r="H553" s="251"/>
      <c r="I553" s="251"/>
      <c r="J553" s="251"/>
      <c r="K553" s="251"/>
      <c r="L553" s="251"/>
      <c r="M553" s="251"/>
      <c r="N553" s="251"/>
      <c r="O553" s="251"/>
      <c r="P553" s="251"/>
      <c r="Q553" s="251"/>
      <c r="R553" s="251"/>
      <c r="S553" s="251"/>
      <c r="T553" s="251"/>
      <c r="U553" s="251"/>
      <c r="V553" s="251"/>
      <c r="W553" s="251"/>
      <c r="X553" s="251"/>
      <c r="Y553" s="251"/>
      <c r="Z553" s="251"/>
      <c r="AA553" s="251"/>
      <c r="AB553" s="251"/>
      <c r="AC553" s="251"/>
      <c r="AD553" s="251"/>
      <c r="AE553" s="251"/>
      <c r="AF553" s="251"/>
      <c r="AG553" s="251"/>
      <c r="AH553" s="251"/>
      <c r="AI553" s="251"/>
      <c r="AJ553" s="251"/>
      <c r="AK553" s="251"/>
      <c r="AL553" s="251"/>
      <c r="AM553" s="251"/>
      <c r="AN553" s="251"/>
      <c r="AO553" s="251"/>
      <c r="AP553" s="251"/>
      <c r="AQ553" s="251"/>
      <c r="AR553" s="251"/>
      <c r="AS553" s="251"/>
      <c r="AT553" s="251"/>
      <c r="AU553" s="251"/>
      <c r="AV553" s="251"/>
      <c r="AW553" s="251"/>
      <c r="AX553" s="251"/>
      <c r="AY553" s="251"/>
      <c r="AZ553" s="251"/>
      <c r="BA553" s="251"/>
      <c r="BB553" s="252"/>
      <c r="BC553" s="253"/>
      <c r="BD553" s="254"/>
      <c r="BE553" s="261"/>
      <c r="BF553" s="261"/>
      <c r="BG553" s="261"/>
      <c r="BH553" s="262"/>
      <c r="BI553" s="263"/>
      <c r="BJ553" s="264"/>
      <c r="BK553" s="263"/>
      <c r="BL553" s="263"/>
      <c r="BM553" s="266"/>
      <c r="BN553" s="263"/>
      <c r="CA553" s="263"/>
      <c r="CN553" s="263"/>
      <c r="DA553" s="263"/>
      <c r="DN553" s="263"/>
      <c r="DP553" s="166"/>
      <c r="DQ553" s="166"/>
      <c r="DR553" s="28"/>
      <c r="DS553" s="166"/>
      <c r="DT553" s="28"/>
      <c r="DU553" s="166"/>
      <c r="DV553" s="28"/>
    </row>
    <row r="554" spans="1:128" hidden="1" outlineLevel="1">
      <c r="A554" s="250" t="s">
        <v>168</v>
      </c>
      <c r="B554" s="251"/>
      <c r="C554" s="251"/>
      <c r="D554" s="251"/>
      <c r="E554" s="251"/>
      <c r="F554" s="251"/>
      <c r="G554" s="251"/>
      <c r="H554" s="251"/>
      <c r="I554" s="251"/>
      <c r="J554" s="251"/>
      <c r="K554" s="251"/>
      <c r="L554" s="251"/>
      <c r="M554" s="251"/>
      <c r="N554" s="251"/>
      <c r="O554" s="251"/>
      <c r="P554" s="251"/>
      <c r="Q554" s="251"/>
      <c r="R554" s="251"/>
      <c r="S554" s="251"/>
      <c r="T554" s="251"/>
      <c r="U554" s="251"/>
      <c r="V554" s="251"/>
      <c r="W554" s="251"/>
      <c r="X554" s="251"/>
      <c r="Y554" s="251"/>
      <c r="Z554" s="251"/>
      <c r="AA554" s="251"/>
      <c r="AB554" s="251"/>
      <c r="AC554" s="251"/>
      <c r="AD554" s="251"/>
      <c r="AE554" s="251"/>
      <c r="AF554" s="251"/>
      <c r="AG554" s="251"/>
      <c r="AH554" s="251"/>
      <c r="AI554" s="251"/>
      <c r="AJ554" s="251"/>
      <c r="AK554" s="251"/>
      <c r="AL554" s="251"/>
      <c r="AM554" s="251"/>
      <c r="AN554" s="251"/>
      <c r="AO554" s="251"/>
      <c r="AP554" s="251"/>
      <c r="AQ554" s="251"/>
      <c r="AR554" s="251"/>
      <c r="AS554" s="251"/>
      <c r="AT554" s="251"/>
      <c r="AU554" s="251"/>
      <c r="AV554" s="251"/>
      <c r="AW554" s="251"/>
      <c r="AX554" s="251"/>
      <c r="AY554" s="251"/>
      <c r="AZ554" s="251"/>
      <c r="BA554" s="251"/>
      <c r="BB554" s="252"/>
      <c r="BC554" s="253"/>
      <c r="BD554" s="254"/>
      <c r="BE554" s="261"/>
      <c r="BF554" s="261"/>
      <c r="BG554" s="261"/>
      <c r="BH554" s="262"/>
      <c r="BI554" s="263"/>
      <c r="BJ554" s="264"/>
      <c r="BK554" s="263"/>
      <c r="BL554" s="263"/>
      <c r="BM554" s="266"/>
      <c r="BN554" s="263"/>
      <c r="CA554" s="263"/>
      <c r="CN554" s="263"/>
      <c r="DA554" s="263"/>
      <c r="DN554" s="263"/>
      <c r="DP554" s="166"/>
      <c r="DQ554" s="166"/>
      <c r="DR554" s="28"/>
      <c r="DS554" s="166"/>
      <c r="DT554" s="28"/>
      <c r="DU554" s="166"/>
      <c r="DV554" s="28"/>
    </row>
    <row r="555" spans="1:128" ht="13.5" collapsed="1">
      <c r="A555" s="279" t="s">
        <v>169</v>
      </c>
      <c r="B555" s="251">
        <f>+SUM(B546:B554)</f>
        <v>0</v>
      </c>
      <c r="C555" s="251">
        <f t="shared" ref="C555" si="731">+SUM(C546:C554)</f>
        <v>0</v>
      </c>
      <c r="D555" s="251">
        <f t="shared" ref="D555:AZ555" si="732">+SUM(D546:D554)</f>
        <v>0</v>
      </c>
      <c r="E555" s="251">
        <f t="shared" si="732"/>
        <v>0</v>
      </c>
      <c r="F555" s="251">
        <f t="shared" si="732"/>
        <v>0</v>
      </c>
      <c r="G555" s="251">
        <f t="shared" si="732"/>
        <v>0</v>
      </c>
      <c r="H555" s="251">
        <f t="shared" si="732"/>
        <v>0</v>
      </c>
      <c r="I555" s="251">
        <f t="shared" si="732"/>
        <v>0</v>
      </c>
      <c r="J555" s="251">
        <f t="shared" si="732"/>
        <v>0</v>
      </c>
      <c r="K555" s="251">
        <f t="shared" si="732"/>
        <v>0</v>
      </c>
      <c r="L555" s="251">
        <f t="shared" si="732"/>
        <v>0</v>
      </c>
      <c r="M555" s="251">
        <f t="shared" si="732"/>
        <v>0</v>
      </c>
      <c r="N555" s="251"/>
      <c r="O555" s="251">
        <f t="shared" si="732"/>
        <v>0</v>
      </c>
      <c r="P555" s="251">
        <f t="shared" si="732"/>
        <v>0</v>
      </c>
      <c r="Q555" s="251">
        <f t="shared" si="732"/>
        <v>0</v>
      </c>
      <c r="R555" s="251">
        <f t="shared" si="732"/>
        <v>0</v>
      </c>
      <c r="S555" s="251">
        <f t="shared" si="732"/>
        <v>0</v>
      </c>
      <c r="T555" s="251">
        <f t="shared" si="732"/>
        <v>0</v>
      </c>
      <c r="U555" s="251">
        <f t="shared" si="732"/>
        <v>0</v>
      </c>
      <c r="V555" s="251">
        <f t="shared" si="732"/>
        <v>0</v>
      </c>
      <c r="W555" s="251">
        <f t="shared" si="732"/>
        <v>0</v>
      </c>
      <c r="X555" s="251">
        <f t="shared" si="732"/>
        <v>0</v>
      </c>
      <c r="Y555" s="251">
        <f t="shared" si="732"/>
        <v>0</v>
      </c>
      <c r="Z555" s="251">
        <f t="shared" si="732"/>
        <v>0</v>
      </c>
      <c r="AA555" s="251"/>
      <c r="AB555" s="251">
        <f t="shared" si="732"/>
        <v>0</v>
      </c>
      <c r="AC555" s="251">
        <f t="shared" si="732"/>
        <v>0</v>
      </c>
      <c r="AD555" s="251">
        <f t="shared" si="732"/>
        <v>0</v>
      </c>
      <c r="AE555" s="251">
        <f t="shared" si="732"/>
        <v>0</v>
      </c>
      <c r="AF555" s="251">
        <f t="shared" si="732"/>
        <v>0</v>
      </c>
      <c r="AG555" s="251">
        <f t="shared" si="732"/>
        <v>0</v>
      </c>
      <c r="AH555" s="251">
        <f t="shared" si="732"/>
        <v>0</v>
      </c>
      <c r="AI555" s="251">
        <f t="shared" si="732"/>
        <v>0</v>
      </c>
      <c r="AJ555" s="251">
        <f t="shared" si="732"/>
        <v>0</v>
      </c>
      <c r="AK555" s="251">
        <f t="shared" si="732"/>
        <v>0</v>
      </c>
      <c r="AL555" s="251">
        <f t="shared" si="732"/>
        <v>0</v>
      </c>
      <c r="AM555" s="251">
        <f t="shared" si="732"/>
        <v>0</v>
      </c>
      <c r="AN555" s="251"/>
      <c r="AO555" s="251">
        <f t="shared" si="732"/>
        <v>32</v>
      </c>
      <c r="AP555" s="251">
        <f t="shared" si="732"/>
        <v>0</v>
      </c>
      <c r="AQ555" s="251">
        <f t="shared" si="732"/>
        <v>12</v>
      </c>
      <c r="AR555" s="251">
        <f t="shared" si="732"/>
        <v>16</v>
      </c>
      <c r="AS555" s="251">
        <f t="shared" si="732"/>
        <v>28</v>
      </c>
      <c r="AT555" s="251">
        <f t="shared" si="732"/>
        <v>6</v>
      </c>
      <c r="AU555" s="251">
        <f t="shared" si="732"/>
        <v>24</v>
      </c>
      <c r="AV555" s="251">
        <f t="shared" si="732"/>
        <v>0</v>
      </c>
      <c r="AW555" s="251">
        <f t="shared" si="732"/>
        <v>0</v>
      </c>
      <c r="AX555" s="251">
        <f t="shared" si="732"/>
        <v>0</v>
      </c>
      <c r="AY555" s="251">
        <f t="shared" si="732"/>
        <v>0</v>
      </c>
      <c r="AZ555" s="251">
        <f t="shared" si="732"/>
        <v>0</v>
      </c>
      <c r="BA555" s="251"/>
      <c r="BB555" s="252"/>
      <c r="BC555" s="253">
        <f t="shared" ref="BC555:BM555" si="733">+SUM(BC546:BC554)</f>
        <v>0</v>
      </c>
      <c r="BD555" s="254">
        <f t="shared" si="733"/>
        <v>0</v>
      </c>
      <c r="BE555" s="261">
        <f t="shared" si="733"/>
        <v>0</v>
      </c>
      <c r="BF555" s="261">
        <f t="shared" si="733"/>
        <v>0</v>
      </c>
      <c r="BG555" s="261">
        <f t="shared" si="733"/>
        <v>0</v>
      </c>
      <c r="BH555" s="262">
        <f t="shared" si="733"/>
        <v>0</v>
      </c>
      <c r="BI555" s="263">
        <f t="shared" si="733"/>
        <v>0</v>
      </c>
      <c r="BJ555" s="264">
        <f t="shared" si="733"/>
        <v>0</v>
      </c>
      <c r="BK555" s="263">
        <f t="shared" si="733"/>
        <v>0</v>
      </c>
      <c r="BL555" s="263">
        <f t="shared" si="733"/>
        <v>0</v>
      </c>
      <c r="BM555" s="266">
        <f t="shared" si="733"/>
        <v>0</v>
      </c>
      <c r="BN555" s="263"/>
      <c r="CA555" s="263"/>
      <c r="CN555" s="263"/>
      <c r="DA555" s="263"/>
      <c r="DN555" s="263"/>
      <c r="DP555" s="166"/>
      <c r="DQ555" s="166"/>
      <c r="DR555" s="28"/>
      <c r="DS555" s="166"/>
      <c r="DT555" s="28"/>
      <c r="DU555" s="166"/>
      <c r="DV555" s="28"/>
    </row>
    <row r="556" spans="1:128">
      <c r="A556" s="357" t="s">
        <v>197</v>
      </c>
      <c r="B556" s="319">
        <v>0</v>
      </c>
      <c r="C556" s="319">
        <v>0</v>
      </c>
      <c r="D556" s="319">
        <v>0</v>
      </c>
      <c r="E556" s="319">
        <v>0</v>
      </c>
      <c r="F556" s="319">
        <v>0</v>
      </c>
      <c r="G556" s="319">
        <v>0</v>
      </c>
      <c r="H556" s="319">
        <v>0</v>
      </c>
      <c r="I556" s="319">
        <v>0</v>
      </c>
      <c r="J556" s="319">
        <v>0</v>
      </c>
      <c r="K556" s="319">
        <v>0</v>
      </c>
      <c r="L556" s="319">
        <v>0</v>
      </c>
      <c r="M556" s="319">
        <v>0</v>
      </c>
      <c r="N556" s="319"/>
      <c r="O556" s="227">
        <v>0</v>
      </c>
      <c r="P556" s="227">
        <v>0</v>
      </c>
      <c r="Q556" s="227">
        <v>0</v>
      </c>
      <c r="R556" s="227">
        <v>0</v>
      </c>
      <c r="S556" s="227">
        <v>0</v>
      </c>
      <c r="T556" s="227">
        <v>0</v>
      </c>
      <c r="U556" s="227">
        <v>0</v>
      </c>
      <c r="V556" s="227">
        <v>0</v>
      </c>
      <c r="W556" s="227">
        <v>0</v>
      </c>
      <c r="X556" s="227">
        <v>0</v>
      </c>
      <c r="Y556" s="227">
        <v>0</v>
      </c>
      <c r="Z556" s="227">
        <v>0</v>
      </c>
      <c r="AA556" s="230"/>
      <c r="AB556" s="230">
        <v>0</v>
      </c>
      <c r="AC556" s="230">
        <v>0</v>
      </c>
      <c r="AD556" s="230">
        <v>0</v>
      </c>
      <c r="AE556" s="230">
        <v>0</v>
      </c>
      <c r="AF556" s="230">
        <v>0</v>
      </c>
      <c r="AG556" s="230">
        <v>0</v>
      </c>
      <c r="AH556" s="230">
        <v>0</v>
      </c>
      <c r="AI556" s="230">
        <v>0</v>
      </c>
      <c r="AJ556" s="230">
        <v>0</v>
      </c>
      <c r="AK556" s="230">
        <v>0</v>
      </c>
      <c r="AL556" s="230">
        <v>0</v>
      </c>
      <c r="AM556" s="230">
        <v>0</v>
      </c>
      <c r="AN556" s="230"/>
      <c r="AO556" s="230">
        <v>0</v>
      </c>
      <c r="AP556" s="230">
        <v>0</v>
      </c>
      <c r="AQ556" s="230">
        <v>0</v>
      </c>
      <c r="AR556" s="230">
        <v>222</v>
      </c>
      <c r="AS556" s="230">
        <v>-222</v>
      </c>
      <c r="AT556" s="230">
        <v>2</v>
      </c>
      <c r="AU556" s="230">
        <v>0</v>
      </c>
      <c r="AV556" s="230">
        <v>0</v>
      </c>
      <c r="AW556" s="230">
        <v>0</v>
      </c>
      <c r="AX556" s="230">
        <v>0</v>
      </c>
      <c r="AY556" s="230">
        <v>0</v>
      </c>
      <c r="AZ556" s="227">
        <v>0</v>
      </c>
      <c r="BA556" s="227"/>
      <c r="BB556" s="320"/>
      <c r="BC556" s="321">
        <f t="shared" ref="BC556:BM556" si="734">+BC566</f>
        <v>0</v>
      </c>
      <c r="BD556" s="322">
        <f t="shared" si="734"/>
        <v>0</v>
      </c>
      <c r="BE556" s="241">
        <f t="shared" si="734"/>
        <v>0</v>
      </c>
      <c r="BF556" s="241">
        <f t="shared" si="734"/>
        <v>0</v>
      </c>
      <c r="BG556" s="241">
        <f t="shared" si="734"/>
        <v>0</v>
      </c>
      <c r="BH556" s="323">
        <f t="shared" si="734"/>
        <v>0</v>
      </c>
      <c r="BI556" s="324">
        <f t="shared" si="734"/>
        <v>0</v>
      </c>
      <c r="BJ556" s="325">
        <f t="shared" si="734"/>
        <v>0</v>
      </c>
      <c r="BK556" s="324">
        <f t="shared" si="734"/>
        <v>0</v>
      </c>
      <c r="BL556" s="324">
        <f t="shared" si="734"/>
        <v>0</v>
      </c>
      <c r="BM556" s="326">
        <f t="shared" si="734"/>
        <v>0</v>
      </c>
      <c r="BN556" s="324"/>
      <c r="CA556" s="324"/>
      <c r="CN556" s="324"/>
      <c r="DA556" s="324"/>
      <c r="DN556" s="324"/>
      <c r="DP556" s="166">
        <f>SUM(B556:M556)</f>
        <v>0</v>
      </c>
      <c r="DQ556" s="166">
        <f>SUM(O556:Z556)</f>
        <v>0</v>
      </c>
      <c r="DR556" s="28">
        <f>IFERROR(DQ556/DP556*100,0)</f>
        <v>0</v>
      </c>
      <c r="DS556" s="166">
        <f>SUM(AB556:AM556)</f>
        <v>0</v>
      </c>
      <c r="DT556" s="28">
        <f>IFERROR(DS556/DQ556*100,0)</f>
        <v>0</v>
      </c>
      <c r="DU556" s="166">
        <f>SUM(AO556:AZ556)</f>
        <v>2</v>
      </c>
      <c r="DV556" s="28">
        <f>IFERROR(DU556/DS556*100,0)</f>
        <v>0</v>
      </c>
      <c r="DW556" s="141">
        <f>SUM(BB556:BM556)</f>
        <v>0</v>
      </c>
      <c r="DX556" s="207">
        <f t="shared" ref="DX556" si="735">IFERROR(DW556/DU556*100,0)</f>
        <v>0</v>
      </c>
    </row>
    <row r="557" spans="1:128" hidden="1" outlineLevel="1">
      <c r="A557" s="250" t="s">
        <v>161</v>
      </c>
      <c r="B557" s="251"/>
      <c r="C557" s="251"/>
      <c r="D557" s="251"/>
      <c r="E557" s="251"/>
      <c r="F557" s="251"/>
      <c r="G557" s="251"/>
      <c r="H557" s="251"/>
      <c r="I557" s="251"/>
      <c r="J557" s="251"/>
      <c r="K557" s="251"/>
      <c r="L557" s="251"/>
      <c r="M557" s="251"/>
      <c r="N557" s="251"/>
      <c r="O557" s="251"/>
      <c r="P557" s="251"/>
      <c r="Q557" s="251"/>
      <c r="R557" s="251"/>
      <c r="S557" s="251"/>
      <c r="T557" s="251"/>
      <c r="U557" s="251"/>
      <c r="V557" s="251"/>
      <c r="W557" s="251"/>
      <c r="X557" s="251"/>
      <c r="Y557" s="251"/>
      <c r="Z557" s="251"/>
      <c r="AA557" s="251"/>
      <c r="AB557" s="251"/>
      <c r="AC557" s="251"/>
      <c r="AD557" s="251"/>
      <c r="AE557" s="251"/>
      <c r="AF557" s="251"/>
      <c r="AG557" s="251"/>
      <c r="AH557" s="251"/>
      <c r="AI557" s="251"/>
      <c r="AJ557" s="251"/>
      <c r="AK557" s="251"/>
      <c r="AL557" s="251"/>
      <c r="AM557" s="251"/>
      <c r="AN557" s="251"/>
      <c r="AO557" s="251"/>
      <c r="AP557" s="251"/>
      <c r="AQ557" s="251"/>
      <c r="AR557" s="251"/>
      <c r="AS557" s="251"/>
      <c r="AT557" s="251"/>
      <c r="AU557" s="251"/>
      <c r="AV557" s="251"/>
      <c r="AW557" s="251"/>
      <c r="AX557" s="251"/>
      <c r="AY557" s="251"/>
      <c r="AZ557" s="251"/>
      <c r="BA557" s="251"/>
      <c r="BB557" s="252"/>
      <c r="BC557" s="253"/>
      <c r="BD557" s="254"/>
      <c r="BE557" s="261"/>
      <c r="BF557" s="261"/>
      <c r="BG557" s="261"/>
      <c r="BH557" s="262"/>
      <c r="BI557" s="263"/>
      <c r="BJ557" s="264"/>
      <c r="BK557" s="263"/>
      <c r="BL557" s="263"/>
      <c r="BM557" s="266"/>
      <c r="BN557" s="263"/>
      <c r="CA557" s="263"/>
      <c r="CN557" s="263"/>
      <c r="DA557" s="263"/>
      <c r="DN557" s="263"/>
      <c r="DP557" s="166"/>
      <c r="DQ557" s="166"/>
      <c r="DR557" s="28"/>
      <c r="DS557" s="166"/>
      <c r="DT557" s="28"/>
      <c r="DU557" s="166"/>
      <c r="DV557" s="28"/>
    </row>
    <row r="558" spans="1:128" hidden="1" outlineLevel="1">
      <c r="A558" s="250" t="s">
        <v>162</v>
      </c>
      <c r="B558" s="251"/>
      <c r="C558" s="251"/>
      <c r="D558" s="251"/>
      <c r="E558" s="251"/>
      <c r="F558" s="251"/>
      <c r="G558" s="251"/>
      <c r="H558" s="251"/>
      <c r="I558" s="251"/>
      <c r="J558" s="251"/>
      <c r="K558" s="251"/>
      <c r="L558" s="251"/>
      <c r="M558" s="251"/>
      <c r="N558" s="251"/>
      <c r="O558" s="251"/>
      <c r="P558" s="251"/>
      <c r="Q558" s="251"/>
      <c r="R558" s="251"/>
      <c r="S558" s="251"/>
      <c r="T558" s="251"/>
      <c r="U558" s="251"/>
      <c r="V558" s="251"/>
      <c r="W558" s="251"/>
      <c r="X558" s="251"/>
      <c r="Y558" s="251"/>
      <c r="Z558" s="251"/>
      <c r="AA558" s="251"/>
      <c r="AB558" s="251"/>
      <c r="AC558" s="251"/>
      <c r="AD558" s="251"/>
      <c r="AE558" s="251"/>
      <c r="AF558" s="251"/>
      <c r="AG558" s="251"/>
      <c r="AH558" s="251"/>
      <c r="AI558" s="251"/>
      <c r="AJ558" s="251"/>
      <c r="AK558" s="251"/>
      <c r="AL558" s="251"/>
      <c r="AM558" s="251"/>
      <c r="AN558" s="251"/>
      <c r="AO558" s="251"/>
      <c r="AP558" s="251"/>
      <c r="AQ558" s="251"/>
      <c r="AR558" s="251"/>
      <c r="AS558" s="251"/>
      <c r="AT558" s="251"/>
      <c r="AU558" s="251"/>
      <c r="AV558" s="251"/>
      <c r="AW558" s="251"/>
      <c r="AX558" s="251"/>
      <c r="AY558" s="251"/>
      <c r="AZ558" s="251"/>
      <c r="BA558" s="251"/>
      <c r="BB558" s="252"/>
      <c r="BC558" s="253"/>
      <c r="BD558" s="254"/>
      <c r="BE558" s="261"/>
      <c r="BF558" s="261"/>
      <c r="BG558" s="261"/>
      <c r="BH558" s="262"/>
      <c r="BI558" s="263"/>
      <c r="BJ558" s="264"/>
      <c r="BK558" s="263"/>
      <c r="BL558" s="263"/>
      <c r="BM558" s="266"/>
      <c r="BN558" s="263"/>
      <c r="CA558" s="263"/>
      <c r="CN558" s="263"/>
      <c r="DA558" s="263"/>
      <c r="DN558" s="263"/>
      <c r="DP558" s="166"/>
      <c r="DQ558" s="166"/>
      <c r="DR558" s="28"/>
      <c r="DS558" s="166"/>
      <c r="DT558" s="28"/>
      <c r="DU558" s="166"/>
      <c r="DV558" s="28"/>
    </row>
    <row r="559" spans="1:128" hidden="1" outlineLevel="1">
      <c r="A559" s="250" t="s">
        <v>163</v>
      </c>
      <c r="B559" s="251"/>
      <c r="C559" s="251"/>
      <c r="D559" s="251"/>
      <c r="E559" s="251"/>
      <c r="F559" s="251"/>
      <c r="G559" s="251"/>
      <c r="H559" s="251"/>
      <c r="I559" s="251"/>
      <c r="J559" s="251"/>
      <c r="K559" s="251"/>
      <c r="L559" s="251"/>
      <c r="M559" s="251"/>
      <c r="N559" s="251"/>
      <c r="O559" s="251"/>
      <c r="P559" s="251"/>
      <c r="Q559" s="251"/>
      <c r="R559" s="251"/>
      <c r="S559" s="251"/>
      <c r="T559" s="251"/>
      <c r="U559" s="251"/>
      <c r="V559" s="251"/>
      <c r="W559" s="251"/>
      <c r="X559" s="251"/>
      <c r="Y559" s="251"/>
      <c r="Z559" s="251"/>
      <c r="AA559" s="251"/>
      <c r="AB559" s="251"/>
      <c r="AC559" s="251"/>
      <c r="AD559" s="251"/>
      <c r="AE559" s="251"/>
      <c r="AF559" s="251"/>
      <c r="AG559" s="251"/>
      <c r="AH559" s="251"/>
      <c r="AI559" s="251"/>
      <c r="AJ559" s="251"/>
      <c r="AK559" s="251"/>
      <c r="AL559" s="251"/>
      <c r="AM559" s="251"/>
      <c r="AN559" s="251"/>
      <c r="AO559" s="251"/>
      <c r="AP559" s="251"/>
      <c r="AQ559" s="251"/>
      <c r="AR559" s="251"/>
      <c r="AS559" s="251"/>
      <c r="AT559" s="251"/>
      <c r="AU559" s="251"/>
      <c r="AV559" s="251"/>
      <c r="AW559" s="251"/>
      <c r="AX559" s="251"/>
      <c r="AY559" s="251">
        <v>22</v>
      </c>
      <c r="AZ559" s="251"/>
      <c r="BA559" s="251"/>
      <c r="BB559" s="252"/>
      <c r="BC559" s="253"/>
      <c r="BD559" s="254"/>
      <c r="BE559" s="261"/>
      <c r="BF559" s="261"/>
      <c r="BG559" s="261"/>
      <c r="BH559" s="262"/>
      <c r="BI559" s="263"/>
      <c r="BJ559" s="264"/>
      <c r="BK559" s="263"/>
      <c r="BL559" s="263"/>
      <c r="BM559" s="266"/>
      <c r="BN559" s="263"/>
      <c r="CA559" s="263"/>
      <c r="CN559" s="263"/>
      <c r="DA559" s="263"/>
      <c r="DN559" s="263"/>
      <c r="DP559" s="166"/>
      <c r="DQ559" s="166"/>
      <c r="DR559" s="28"/>
      <c r="DS559" s="166"/>
      <c r="DT559" s="28"/>
      <c r="DU559" s="166"/>
      <c r="DV559" s="28"/>
    </row>
    <row r="560" spans="1:128" hidden="1" outlineLevel="1">
      <c r="A560" s="250" t="s">
        <v>164</v>
      </c>
      <c r="B560" s="251"/>
      <c r="C560" s="251"/>
      <c r="D560" s="251"/>
      <c r="E560" s="251"/>
      <c r="F560" s="251"/>
      <c r="G560" s="251"/>
      <c r="H560" s="251"/>
      <c r="I560" s="251"/>
      <c r="J560" s="251"/>
      <c r="K560" s="251"/>
      <c r="L560" s="251"/>
      <c r="M560" s="251"/>
      <c r="N560" s="251"/>
      <c r="O560" s="251"/>
      <c r="P560" s="251"/>
      <c r="Q560" s="251"/>
      <c r="R560" s="251"/>
      <c r="S560" s="251"/>
      <c r="T560" s="251"/>
      <c r="U560" s="251"/>
      <c r="V560" s="251"/>
      <c r="W560" s="251"/>
      <c r="X560" s="251"/>
      <c r="Y560" s="251"/>
      <c r="Z560" s="251"/>
      <c r="AA560" s="251"/>
      <c r="AB560" s="251"/>
      <c r="AC560" s="251"/>
      <c r="AD560" s="251"/>
      <c r="AE560" s="251"/>
      <c r="AF560" s="251"/>
      <c r="AG560" s="251"/>
      <c r="AH560" s="251"/>
      <c r="AI560" s="251"/>
      <c r="AJ560" s="251"/>
      <c r="AK560" s="251"/>
      <c r="AL560" s="251"/>
      <c r="AM560" s="251"/>
      <c r="AN560" s="251"/>
      <c r="AO560" s="251"/>
      <c r="AP560" s="251"/>
      <c r="AQ560" s="251"/>
      <c r="AR560" s="251"/>
      <c r="AS560" s="251"/>
      <c r="AT560" s="251"/>
      <c r="AU560" s="251"/>
      <c r="AV560" s="251"/>
      <c r="AW560" s="251"/>
      <c r="AX560" s="251"/>
      <c r="AY560" s="251"/>
      <c r="AZ560" s="251"/>
      <c r="BA560" s="251"/>
      <c r="BB560" s="252"/>
      <c r="BC560" s="253"/>
      <c r="BD560" s="254"/>
      <c r="BE560" s="261"/>
      <c r="BF560" s="261"/>
      <c r="BG560" s="261"/>
      <c r="BH560" s="262"/>
      <c r="BI560" s="263"/>
      <c r="BJ560" s="264"/>
      <c r="BK560" s="263"/>
      <c r="BL560" s="263"/>
      <c r="BM560" s="266"/>
      <c r="BN560" s="263"/>
      <c r="CA560" s="263"/>
      <c r="CN560" s="263"/>
      <c r="DA560" s="263"/>
      <c r="DN560" s="263"/>
      <c r="DP560" s="166"/>
      <c r="DQ560" s="166"/>
      <c r="DR560" s="28"/>
      <c r="DS560" s="166"/>
      <c r="DT560" s="28"/>
      <c r="DU560" s="166"/>
      <c r="DV560" s="28"/>
    </row>
    <row r="561" spans="1:126" hidden="1" outlineLevel="1">
      <c r="A561" s="250" t="s">
        <v>165</v>
      </c>
      <c r="B561" s="251"/>
      <c r="C561" s="251"/>
      <c r="D561" s="251"/>
      <c r="E561" s="251"/>
      <c r="F561" s="251"/>
      <c r="G561" s="251"/>
      <c r="H561" s="251"/>
      <c r="I561" s="251"/>
      <c r="J561" s="251"/>
      <c r="K561" s="251"/>
      <c r="L561" s="251"/>
      <c r="M561" s="251"/>
      <c r="N561" s="251"/>
      <c r="O561" s="251"/>
      <c r="P561" s="251"/>
      <c r="Q561" s="251"/>
      <c r="R561" s="251"/>
      <c r="S561" s="251"/>
      <c r="T561" s="251"/>
      <c r="U561" s="251"/>
      <c r="V561" s="251"/>
      <c r="W561" s="251"/>
      <c r="X561" s="251"/>
      <c r="Y561" s="251"/>
      <c r="Z561" s="251"/>
      <c r="AA561" s="251"/>
      <c r="AB561" s="251"/>
      <c r="AC561" s="251"/>
      <c r="AD561" s="251"/>
      <c r="AE561" s="251"/>
      <c r="AF561" s="251"/>
      <c r="AG561" s="251"/>
      <c r="AH561" s="251"/>
      <c r="AI561" s="251"/>
      <c r="AJ561" s="251"/>
      <c r="AK561" s="251"/>
      <c r="AL561" s="251"/>
      <c r="AM561" s="251"/>
      <c r="AN561" s="251"/>
      <c r="AO561" s="251"/>
      <c r="AP561" s="251"/>
      <c r="AQ561" s="251"/>
      <c r="AR561" s="251"/>
      <c r="AS561" s="251"/>
      <c r="AT561" s="251"/>
      <c r="AU561" s="251"/>
      <c r="AV561" s="251"/>
      <c r="AW561" s="251"/>
      <c r="AX561" s="251"/>
      <c r="AY561" s="251"/>
      <c r="AZ561" s="251"/>
      <c r="BA561" s="251"/>
      <c r="BB561" s="252"/>
      <c r="BC561" s="253"/>
      <c r="BD561" s="254"/>
      <c r="BE561" s="261"/>
      <c r="BF561" s="261"/>
      <c r="BG561" s="261"/>
      <c r="BH561" s="262"/>
      <c r="BI561" s="263"/>
      <c r="BJ561" s="264"/>
      <c r="BK561" s="263"/>
      <c r="BL561" s="263"/>
      <c r="BM561" s="266"/>
      <c r="BN561" s="263"/>
      <c r="CA561" s="263"/>
      <c r="CN561" s="263"/>
      <c r="DA561" s="263"/>
      <c r="DN561" s="263"/>
      <c r="DP561" s="166"/>
      <c r="DQ561" s="166"/>
      <c r="DR561" s="28"/>
      <c r="DS561" s="166"/>
      <c r="DT561" s="28"/>
      <c r="DU561" s="166"/>
      <c r="DV561" s="28"/>
    </row>
    <row r="562" spans="1:126" hidden="1" outlineLevel="1">
      <c r="A562" s="250" t="s">
        <v>123</v>
      </c>
      <c r="B562" s="251"/>
      <c r="C562" s="251"/>
      <c r="D562" s="251"/>
      <c r="E562" s="251"/>
      <c r="F562" s="251"/>
      <c r="G562" s="251"/>
      <c r="H562" s="251"/>
      <c r="I562" s="251"/>
      <c r="J562" s="251"/>
      <c r="K562" s="251"/>
      <c r="L562" s="251"/>
      <c r="M562" s="251"/>
      <c r="N562" s="251"/>
      <c r="O562" s="251"/>
      <c r="P562" s="251"/>
      <c r="Q562" s="251"/>
      <c r="R562" s="251"/>
      <c r="S562" s="251"/>
      <c r="T562" s="251"/>
      <c r="U562" s="251"/>
      <c r="V562" s="251"/>
      <c r="W562" s="251"/>
      <c r="X562" s="251"/>
      <c r="Y562" s="251"/>
      <c r="Z562" s="251"/>
      <c r="AA562" s="251"/>
      <c r="AB562" s="251"/>
      <c r="AC562" s="251"/>
      <c r="AD562" s="251"/>
      <c r="AE562" s="251"/>
      <c r="AF562" s="251"/>
      <c r="AG562" s="251"/>
      <c r="AH562" s="251"/>
      <c r="AI562" s="251"/>
      <c r="AJ562" s="251"/>
      <c r="AK562" s="251"/>
      <c r="AL562" s="251"/>
      <c r="AM562" s="251"/>
      <c r="AN562" s="251"/>
      <c r="AO562" s="251"/>
      <c r="AP562" s="251"/>
      <c r="AQ562" s="251"/>
      <c r="AR562" s="251"/>
      <c r="AS562" s="251"/>
      <c r="AT562" s="251"/>
      <c r="AU562" s="251"/>
      <c r="AV562" s="251"/>
      <c r="AW562" s="251"/>
      <c r="AX562" s="251"/>
      <c r="AY562" s="251"/>
      <c r="AZ562" s="251"/>
      <c r="BA562" s="251"/>
      <c r="BB562" s="252"/>
      <c r="BC562" s="253"/>
      <c r="BD562" s="254"/>
      <c r="BE562" s="261"/>
      <c r="BF562" s="261"/>
      <c r="BG562" s="261"/>
      <c r="BH562" s="262"/>
      <c r="BI562" s="263"/>
      <c r="BJ562" s="264"/>
      <c r="BK562" s="263"/>
      <c r="BL562" s="263"/>
      <c r="BM562" s="266"/>
      <c r="BN562" s="263"/>
      <c r="CA562" s="263"/>
      <c r="CN562" s="263"/>
      <c r="DA562" s="263"/>
      <c r="DN562" s="263"/>
      <c r="DP562" s="166"/>
      <c r="DQ562" s="166"/>
      <c r="DR562" s="28"/>
      <c r="DS562" s="166"/>
      <c r="DT562" s="28"/>
      <c r="DU562" s="166"/>
      <c r="DV562" s="28"/>
    </row>
    <row r="563" spans="1:126" s="275" customFormat="1" hidden="1" outlineLevel="1">
      <c r="A563" s="268" t="s">
        <v>167</v>
      </c>
      <c r="B563" s="269"/>
      <c r="C563" s="269"/>
      <c r="D563" s="269"/>
      <c r="E563" s="269"/>
      <c r="F563" s="269"/>
      <c r="G563" s="269"/>
      <c r="H563" s="269"/>
      <c r="I563" s="269"/>
      <c r="J563" s="269"/>
      <c r="K563" s="269"/>
      <c r="L563" s="269"/>
      <c r="M563" s="269"/>
      <c r="N563" s="269"/>
      <c r="O563" s="269"/>
      <c r="P563" s="269"/>
      <c r="Q563" s="269"/>
      <c r="R563" s="269"/>
      <c r="S563" s="269"/>
      <c r="T563" s="269"/>
      <c r="U563" s="269"/>
      <c r="V563" s="269"/>
      <c r="W563" s="269"/>
      <c r="X563" s="269"/>
      <c r="Y563" s="269"/>
      <c r="Z563" s="269"/>
      <c r="AA563" s="269"/>
      <c r="AB563" s="269"/>
      <c r="AC563" s="269"/>
      <c r="AD563" s="269"/>
      <c r="AE563" s="269"/>
      <c r="AF563" s="269"/>
      <c r="AG563" s="269"/>
      <c r="AH563" s="269"/>
      <c r="AI563" s="269"/>
      <c r="AJ563" s="269"/>
      <c r="AK563" s="269"/>
      <c r="AL563" s="269"/>
      <c r="AM563" s="269"/>
      <c r="AN563" s="269"/>
      <c r="AO563" s="269"/>
      <c r="AP563" s="269"/>
      <c r="AQ563" s="269"/>
      <c r="AR563" s="269"/>
      <c r="AS563" s="269"/>
      <c r="AT563" s="269"/>
      <c r="AU563" s="269"/>
      <c r="AV563" s="269"/>
      <c r="AW563" s="269"/>
      <c r="AX563" s="269"/>
      <c r="AY563" s="269"/>
      <c r="AZ563" s="269"/>
      <c r="BA563" s="269"/>
      <c r="BB563" s="270"/>
      <c r="BC563" s="271"/>
      <c r="BD563" s="271"/>
      <c r="BE563" s="272"/>
      <c r="BF563" s="272"/>
      <c r="BG563" s="272"/>
      <c r="BH563" s="273"/>
      <c r="BI563" s="272"/>
      <c r="BJ563" s="274"/>
      <c r="BK563" s="272"/>
      <c r="BL563" s="272"/>
      <c r="BM563" s="301"/>
      <c r="BN563" s="272"/>
      <c r="CA563" s="272"/>
      <c r="CN563" s="272"/>
      <c r="DA563" s="272"/>
      <c r="DN563" s="272"/>
      <c r="DP563" s="277"/>
      <c r="DQ563" s="277"/>
      <c r="DR563" s="278"/>
      <c r="DS563" s="277"/>
      <c r="DT563" s="278"/>
      <c r="DU563" s="277"/>
      <c r="DV563" s="278"/>
    </row>
    <row r="564" spans="1:126" hidden="1" outlineLevel="1">
      <c r="A564" s="250" t="s">
        <v>122</v>
      </c>
      <c r="B564" s="251"/>
      <c r="C564" s="251"/>
      <c r="D564" s="251"/>
      <c r="E564" s="251"/>
      <c r="F564" s="251"/>
      <c r="G564" s="251"/>
      <c r="H564" s="251"/>
      <c r="I564" s="251"/>
      <c r="J564" s="251"/>
      <c r="K564" s="251"/>
      <c r="L564" s="251"/>
      <c r="M564" s="251"/>
      <c r="N564" s="251"/>
      <c r="O564" s="251"/>
      <c r="P564" s="251"/>
      <c r="Q564" s="251"/>
      <c r="R564" s="251"/>
      <c r="S564" s="251"/>
      <c r="T564" s="251"/>
      <c r="U564" s="251"/>
      <c r="V564" s="251"/>
      <c r="W564" s="251"/>
      <c r="X564" s="251"/>
      <c r="Y564" s="251"/>
      <c r="Z564" s="251"/>
      <c r="AA564" s="251"/>
      <c r="AB564" s="251"/>
      <c r="AC564" s="251"/>
      <c r="AD564" s="251"/>
      <c r="AE564" s="251"/>
      <c r="AF564" s="251"/>
      <c r="AG564" s="251"/>
      <c r="AH564" s="251"/>
      <c r="AI564" s="251"/>
      <c r="AJ564" s="251"/>
      <c r="AK564" s="251"/>
      <c r="AL564" s="251"/>
      <c r="AM564" s="251"/>
      <c r="AN564" s="251"/>
      <c r="AO564" s="251"/>
      <c r="AP564" s="251"/>
      <c r="AQ564" s="251"/>
      <c r="AR564" s="251"/>
      <c r="AS564" s="251"/>
      <c r="AT564" s="251"/>
      <c r="AU564" s="251"/>
      <c r="AV564" s="251"/>
      <c r="AW564" s="251"/>
      <c r="AX564" s="251"/>
      <c r="AY564" s="251"/>
      <c r="AZ564" s="251"/>
      <c r="BA564" s="251"/>
      <c r="BB564" s="252"/>
      <c r="BC564" s="253"/>
      <c r="BD564" s="254"/>
      <c r="BE564" s="261"/>
      <c r="BF564" s="261"/>
      <c r="BG564" s="261"/>
      <c r="BH564" s="262"/>
      <c r="BI564" s="263"/>
      <c r="BJ564" s="264"/>
      <c r="BK564" s="263"/>
      <c r="BL564" s="263"/>
      <c r="BM564" s="266"/>
      <c r="BN564" s="263"/>
      <c r="CA564" s="263"/>
      <c r="CN564" s="263"/>
      <c r="DA564" s="263"/>
      <c r="DN564" s="263"/>
      <c r="DP564" s="166"/>
      <c r="DQ564" s="166"/>
      <c r="DR564" s="28"/>
      <c r="DS564" s="166"/>
      <c r="DT564" s="28"/>
      <c r="DU564" s="166"/>
      <c r="DV564" s="28"/>
    </row>
    <row r="565" spans="1:126" hidden="1" outlineLevel="1">
      <c r="A565" s="250" t="s">
        <v>168</v>
      </c>
      <c r="B565" s="251"/>
      <c r="C565" s="251"/>
      <c r="D565" s="251"/>
      <c r="E565" s="251"/>
      <c r="F565" s="251"/>
      <c r="G565" s="251"/>
      <c r="H565" s="251"/>
      <c r="I565" s="251"/>
      <c r="J565" s="251"/>
      <c r="K565" s="251"/>
      <c r="L565" s="251"/>
      <c r="M565" s="251"/>
      <c r="N565" s="251"/>
      <c r="O565" s="251"/>
      <c r="P565" s="251"/>
      <c r="Q565" s="251"/>
      <c r="R565" s="251"/>
      <c r="S565" s="251"/>
      <c r="T565" s="251"/>
      <c r="U565" s="251"/>
      <c r="V565" s="251"/>
      <c r="W565" s="251"/>
      <c r="X565" s="251"/>
      <c r="Y565" s="251"/>
      <c r="Z565" s="251"/>
      <c r="AA565" s="251"/>
      <c r="AB565" s="251"/>
      <c r="AC565" s="251"/>
      <c r="AD565" s="251"/>
      <c r="AE565" s="251"/>
      <c r="AF565" s="251"/>
      <c r="AG565" s="251"/>
      <c r="AH565" s="251"/>
      <c r="AI565" s="251"/>
      <c r="AJ565" s="251"/>
      <c r="AK565" s="251"/>
      <c r="AL565" s="251"/>
      <c r="AM565" s="251"/>
      <c r="AN565" s="251"/>
      <c r="AO565" s="251"/>
      <c r="AP565" s="251"/>
      <c r="AQ565" s="251"/>
      <c r="AR565" s="251"/>
      <c r="AS565" s="251"/>
      <c r="AT565" s="251">
        <v>2</v>
      </c>
      <c r="AU565" s="251"/>
      <c r="AV565" s="251"/>
      <c r="AW565" s="251"/>
      <c r="AX565" s="251"/>
      <c r="AY565" s="251"/>
      <c r="AZ565" s="251"/>
      <c r="BA565" s="251"/>
      <c r="BB565" s="252"/>
      <c r="BC565" s="253"/>
      <c r="BD565" s="254"/>
      <c r="BE565" s="261"/>
      <c r="BF565" s="261"/>
      <c r="BG565" s="261"/>
      <c r="BH565" s="262"/>
      <c r="BI565" s="263"/>
      <c r="BJ565" s="264"/>
      <c r="BK565" s="263"/>
      <c r="BL565" s="263"/>
      <c r="BM565" s="266"/>
      <c r="BN565" s="263"/>
      <c r="CA565" s="263"/>
      <c r="CN565" s="263"/>
      <c r="DA565" s="263"/>
      <c r="DN565" s="263"/>
      <c r="DP565" s="166"/>
      <c r="DQ565" s="166"/>
      <c r="DR565" s="28"/>
      <c r="DS565" s="166"/>
      <c r="DT565" s="28"/>
      <c r="DU565" s="166"/>
      <c r="DV565" s="28"/>
    </row>
    <row r="566" spans="1:126" ht="13.5" collapsed="1">
      <c r="A566" s="279" t="s">
        <v>169</v>
      </c>
      <c r="B566" s="251">
        <f>+SUM(B557:B565)</f>
        <v>0</v>
      </c>
      <c r="C566" s="251">
        <f t="shared" ref="C566" si="736">+SUM(C557:C565)</f>
        <v>0</v>
      </c>
      <c r="D566" s="251">
        <f t="shared" ref="D566:AZ566" si="737">+SUM(D557:D565)</f>
        <v>0</v>
      </c>
      <c r="E566" s="251">
        <f t="shared" si="737"/>
        <v>0</v>
      </c>
      <c r="F566" s="251">
        <f t="shared" si="737"/>
        <v>0</v>
      </c>
      <c r="G566" s="251">
        <f t="shared" si="737"/>
        <v>0</v>
      </c>
      <c r="H566" s="251">
        <f t="shared" si="737"/>
        <v>0</v>
      </c>
      <c r="I566" s="251">
        <f t="shared" si="737"/>
        <v>0</v>
      </c>
      <c r="J566" s="251">
        <f t="shared" si="737"/>
        <v>0</v>
      </c>
      <c r="K566" s="251">
        <f t="shared" si="737"/>
        <v>0</v>
      </c>
      <c r="L566" s="251">
        <f t="shared" si="737"/>
        <v>0</v>
      </c>
      <c r="M566" s="251">
        <f t="shared" si="737"/>
        <v>0</v>
      </c>
      <c r="N566" s="251"/>
      <c r="O566" s="251">
        <f t="shared" si="737"/>
        <v>0</v>
      </c>
      <c r="P566" s="251">
        <f t="shared" si="737"/>
        <v>0</v>
      </c>
      <c r="Q566" s="251">
        <f t="shared" si="737"/>
        <v>0</v>
      </c>
      <c r="R566" s="251">
        <f t="shared" si="737"/>
        <v>0</v>
      </c>
      <c r="S566" s="251">
        <f t="shared" si="737"/>
        <v>0</v>
      </c>
      <c r="T566" s="251">
        <f t="shared" si="737"/>
        <v>0</v>
      </c>
      <c r="U566" s="251">
        <f t="shared" si="737"/>
        <v>0</v>
      </c>
      <c r="V566" s="251">
        <f t="shared" si="737"/>
        <v>0</v>
      </c>
      <c r="W566" s="251">
        <f t="shared" si="737"/>
        <v>0</v>
      </c>
      <c r="X566" s="251">
        <f t="shared" si="737"/>
        <v>0</v>
      </c>
      <c r="Y566" s="251">
        <f t="shared" si="737"/>
        <v>0</v>
      </c>
      <c r="Z566" s="251">
        <f t="shared" si="737"/>
        <v>0</v>
      </c>
      <c r="AA566" s="251"/>
      <c r="AB566" s="251">
        <f t="shared" si="737"/>
        <v>0</v>
      </c>
      <c r="AC566" s="251">
        <f t="shared" si="737"/>
        <v>0</v>
      </c>
      <c r="AD566" s="251">
        <f t="shared" si="737"/>
        <v>0</v>
      </c>
      <c r="AE566" s="251">
        <f t="shared" si="737"/>
        <v>0</v>
      </c>
      <c r="AF566" s="251">
        <f t="shared" si="737"/>
        <v>0</v>
      </c>
      <c r="AG566" s="251">
        <f t="shared" si="737"/>
        <v>0</v>
      </c>
      <c r="AH566" s="251">
        <f t="shared" si="737"/>
        <v>0</v>
      </c>
      <c r="AI566" s="251">
        <f t="shared" si="737"/>
        <v>0</v>
      </c>
      <c r="AJ566" s="251">
        <f t="shared" si="737"/>
        <v>0</v>
      </c>
      <c r="AK566" s="251">
        <f t="shared" si="737"/>
        <v>0</v>
      </c>
      <c r="AL566" s="251">
        <f t="shared" si="737"/>
        <v>0</v>
      </c>
      <c r="AM566" s="251">
        <f t="shared" si="737"/>
        <v>0</v>
      </c>
      <c r="AN566" s="251"/>
      <c r="AO566" s="251">
        <f t="shared" si="737"/>
        <v>0</v>
      </c>
      <c r="AP566" s="251">
        <f t="shared" si="737"/>
        <v>0</v>
      </c>
      <c r="AQ566" s="251">
        <f t="shared" si="737"/>
        <v>0</v>
      </c>
      <c r="AR566" s="251">
        <f t="shared" si="737"/>
        <v>0</v>
      </c>
      <c r="AS566" s="251">
        <f t="shared" si="737"/>
        <v>0</v>
      </c>
      <c r="AT566" s="251">
        <f t="shared" si="737"/>
        <v>2</v>
      </c>
      <c r="AU566" s="251">
        <f t="shared" si="737"/>
        <v>0</v>
      </c>
      <c r="AV566" s="251">
        <f t="shared" si="737"/>
        <v>0</v>
      </c>
      <c r="AW566" s="251">
        <f t="shared" si="737"/>
        <v>0</v>
      </c>
      <c r="AX566" s="251">
        <f t="shared" si="737"/>
        <v>0</v>
      </c>
      <c r="AY566" s="251">
        <f t="shared" si="737"/>
        <v>22</v>
      </c>
      <c r="AZ566" s="251">
        <f t="shared" si="737"/>
        <v>0</v>
      </c>
      <c r="BA566" s="251"/>
      <c r="BB566" s="252"/>
      <c r="BC566" s="253">
        <f t="shared" ref="BC566:BM566" si="738">+SUM(BC557:BC565)</f>
        <v>0</v>
      </c>
      <c r="BD566" s="254">
        <f t="shared" si="738"/>
        <v>0</v>
      </c>
      <c r="BE566" s="261">
        <f t="shared" si="738"/>
        <v>0</v>
      </c>
      <c r="BF566" s="261">
        <f t="shared" si="738"/>
        <v>0</v>
      </c>
      <c r="BG566" s="261">
        <f t="shared" si="738"/>
        <v>0</v>
      </c>
      <c r="BH566" s="262">
        <f t="shared" si="738"/>
        <v>0</v>
      </c>
      <c r="BI566" s="263">
        <f t="shared" si="738"/>
        <v>0</v>
      </c>
      <c r="BJ566" s="264">
        <f t="shared" si="738"/>
        <v>0</v>
      </c>
      <c r="BK566" s="263">
        <f t="shared" si="738"/>
        <v>0</v>
      </c>
      <c r="BL566" s="263">
        <f t="shared" si="738"/>
        <v>0</v>
      </c>
      <c r="BM566" s="266">
        <f t="shared" si="738"/>
        <v>0</v>
      </c>
      <c r="BN566" s="263"/>
      <c r="CA566" s="263"/>
      <c r="CN566" s="263"/>
      <c r="DA566" s="263"/>
      <c r="DN566" s="263"/>
      <c r="DP566" s="166"/>
      <c r="DQ566" s="166"/>
      <c r="DR566" s="28"/>
      <c r="DS566" s="166"/>
      <c r="DT566" s="28"/>
      <c r="DU566" s="166"/>
      <c r="DV566" s="28"/>
    </row>
    <row r="567" spans="1:126">
      <c r="A567" s="357" t="s">
        <v>198</v>
      </c>
      <c r="B567" s="319"/>
      <c r="C567" s="319"/>
      <c r="D567" s="319"/>
      <c r="E567" s="319"/>
      <c r="F567" s="319"/>
      <c r="G567" s="319"/>
      <c r="H567" s="319"/>
      <c r="I567" s="319"/>
      <c r="J567" s="319"/>
      <c r="K567" s="319"/>
      <c r="L567" s="319"/>
      <c r="M567" s="319"/>
      <c r="N567" s="319"/>
      <c r="O567" s="227"/>
      <c r="P567" s="227"/>
      <c r="Q567" s="227"/>
      <c r="R567" s="227"/>
      <c r="S567" s="227"/>
      <c r="T567" s="227"/>
      <c r="U567" s="227"/>
      <c r="V567" s="227"/>
      <c r="W567" s="227"/>
      <c r="X567" s="227"/>
      <c r="Y567" s="227"/>
      <c r="Z567" s="227"/>
      <c r="AA567" s="230"/>
      <c r="AB567" s="230"/>
      <c r="AC567" s="230"/>
      <c r="AD567" s="230"/>
      <c r="AE567" s="230"/>
      <c r="AF567" s="230"/>
      <c r="AG567" s="230"/>
      <c r="AH567" s="230"/>
      <c r="AI567" s="230"/>
      <c r="AJ567" s="230"/>
      <c r="AK567" s="230"/>
      <c r="AL567" s="230"/>
      <c r="AM567" s="230"/>
      <c r="AN567" s="230"/>
      <c r="AO567" s="230"/>
      <c r="AP567" s="230"/>
      <c r="AQ567" s="230"/>
      <c r="AR567" s="230"/>
      <c r="AS567" s="230"/>
      <c r="AT567" s="230"/>
      <c r="AU567" s="230">
        <v>8</v>
      </c>
      <c r="AV567" s="230"/>
      <c r="AW567" s="230"/>
      <c r="AX567" s="230"/>
      <c r="AY567" s="230"/>
      <c r="AZ567" s="227">
        <v>2</v>
      </c>
      <c r="BA567" s="227"/>
      <c r="BB567" s="320"/>
      <c r="BC567" s="321">
        <f t="shared" ref="BC567:BM567" si="739">+BC577</f>
        <v>0</v>
      </c>
      <c r="BD567" s="322">
        <f t="shared" si="739"/>
        <v>0</v>
      </c>
      <c r="BE567" s="241">
        <f t="shared" si="739"/>
        <v>0</v>
      </c>
      <c r="BF567" s="241">
        <f t="shared" si="739"/>
        <v>0</v>
      </c>
      <c r="BG567" s="241">
        <f t="shared" si="739"/>
        <v>0</v>
      </c>
      <c r="BH567" s="323">
        <f t="shared" si="739"/>
        <v>0</v>
      </c>
      <c r="BI567" s="324">
        <f t="shared" si="739"/>
        <v>0</v>
      </c>
      <c r="BJ567" s="325">
        <f t="shared" si="739"/>
        <v>0</v>
      </c>
      <c r="BK567" s="324">
        <f t="shared" si="739"/>
        <v>0</v>
      </c>
      <c r="BL567" s="324">
        <f t="shared" si="739"/>
        <v>0</v>
      </c>
      <c r="BM567" s="326">
        <f t="shared" si="739"/>
        <v>0</v>
      </c>
      <c r="BN567" s="324"/>
      <c r="CA567" s="324"/>
      <c r="CN567" s="324"/>
      <c r="DA567" s="324"/>
      <c r="DN567" s="324"/>
      <c r="DP567" s="166"/>
      <c r="DQ567" s="166"/>
      <c r="DR567" s="28"/>
      <c r="DS567" s="166"/>
      <c r="DT567" s="28"/>
      <c r="DU567" s="166"/>
      <c r="DV567" s="28"/>
    </row>
    <row r="568" spans="1:126" hidden="1" outlineLevel="1">
      <c r="A568" s="250" t="s">
        <v>161</v>
      </c>
      <c r="B568" s="251"/>
      <c r="C568" s="251"/>
      <c r="D568" s="251"/>
      <c r="E568" s="251"/>
      <c r="F568" s="251"/>
      <c r="G568" s="251"/>
      <c r="H568" s="251"/>
      <c r="I568" s="251"/>
      <c r="J568" s="251"/>
      <c r="K568" s="251"/>
      <c r="L568" s="251"/>
      <c r="M568" s="251"/>
      <c r="N568" s="251"/>
      <c r="O568" s="251"/>
      <c r="P568" s="251"/>
      <c r="Q568" s="251"/>
      <c r="R568" s="251"/>
      <c r="S568" s="251"/>
      <c r="T568" s="251"/>
      <c r="U568" s="251"/>
      <c r="V568" s="251"/>
      <c r="W568" s="251"/>
      <c r="X568" s="251"/>
      <c r="Y568" s="251"/>
      <c r="Z568" s="251"/>
      <c r="AA568" s="251"/>
      <c r="AB568" s="251"/>
      <c r="AC568" s="251"/>
      <c r="AD568" s="251"/>
      <c r="AE568" s="251"/>
      <c r="AF568" s="251"/>
      <c r="AG568" s="251"/>
      <c r="AH568" s="251"/>
      <c r="AI568" s="251"/>
      <c r="AJ568" s="251"/>
      <c r="AK568" s="251"/>
      <c r="AL568" s="251"/>
      <c r="AM568" s="251"/>
      <c r="AN568" s="251"/>
      <c r="AO568" s="251"/>
      <c r="AP568" s="251"/>
      <c r="AQ568" s="251"/>
      <c r="AR568" s="251"/>
      <c r="AS568" s="251"/>
      <c r="AT568" s="251"/>
      <c r="AU568" s="251"/>
      <c r="AV568" s="251"/>
      <c r="AW568" s="251"/>
      <c r="AX568" s="251"/>
      <c r="AY568" s="251"/>
      <c r="AZ568" s="251"/>
      <c r="BA568" s="251"/>
      <c r="BB568" s="320"/>
      <c r="BC568" s="253"/>
      <c r="BD568" s="254"/>
      <c r="BE568" s="261"/>
      <c r="BF568" s="261"/>
      <c r="BG568" s="261"/>
      <c r="BH568" s="262"/>
      <c r="BI568" s="263"/>
      <c r="BJ568" s="264"/>
      <c r="BK568" s="263"/>
      <c r="BL568" s="263"/>
      <c r="BM568" s="266"/>
      <c r="BN568" s="263"/>
      <c r="CA568" s="263"/>
      <c r="CN568" s="263"/>
      <c r="DA568" s="263"/>
      <c r="DN568" s="263"/>
      <c r="DP568" s="166"/>
      <c r="DQ568" s="166"/>
      <c r="DR568" s="28"/>
      <c r="DS568" s="166"/>
      <c r="DT568" s="28"/>
      <c r="DU568" s="166"/>
      <c r="DV568" s="28"/>
    </row>
    <row r="569" spans="1:126" hidden="1" outlineLevel="1">
      <c r="A569" s="250" t="s">
        <v>162</v>
      </c>
      <c r="B569" s="251"/>
      <c r="C569" s="251"/>
      <c r="D569" s="251"/>
      <c r="E569" s="251"/>
      <c r="F569" s="251"/>
      <c r="G569" s="251"/>
      <c r="H569" s="251"/>
      <c r="I569" s="251"/>
      <c r="J569" s="251"/>
      <c r="K569" s="251"/>
      <c r="L569" s="251"/>
      <c r="M569" s="251"/>
      <c r="N569" s="251"/>
      <c r="O569" s="251"/>
      <c r="P569" s="251"/>
      <c r="Q569" s="251"/>
      <c r="R569" s="251"/>
      <c r="S569" s="251"/>
      <c r="T569" s="251"/>
      <c r="U569" s="251"/>
      <c r="V569" s="251"/>
      <c r="W569" s="251"/>
      <c r="X569" s="251"/>
      <c r="Y569" s="251"/>
      <c r="Z569" s="251"/>
      <c r="AA569" s="251"/>
      <c r="AB569" s="251"/>
      <c r="AC569" s="251"/>
      <c r="AD569" s="251"/>
      <c r="AE569" s="251"/>
      <c r="AF569" s="251"/>
      <c r="AG569" s="251"/>
      <c r="AH569" s="251"/>
      <c r="AI569" s="251"/>
      <c r="AJ569" s="251"/>
      <c r="AK569" s="251"/>
      <c r="AL569" s="251"/>
      <c r="AM569" s="251"/>
      <c r="AN569" s="251"/>
      <c r="AO569" s="251"/>
      <c r="AP569" s="251"/>
      <c r="AQ569" s="251"/>
      <c r="AR569" s="251"/>
      <c r="AS569" s="251"/>
      <c r="AT569" s="251"/>
      <c r="AU569" s="251"/>
      <c r="AV569" s="251"/>
      <c r="AW569" s="251"/>
      <c r="AX569" s="251"/>
      <c r="AY569" s="251"/>
      <c r="AZ569" s="251"/>
      <c r="BA569" s="251"/>
      <c r="BB569" s="252"/>
      <c r="BC569" s="253"/>
      <c r="BD569" s="254"/>
      <c r="BE569" s="261"/>
      <c r="BF569" s="261"/>
      <c r="BG569" s="261"/>
      <c r="BH569" s="262"/>
      <c r="BI569" s="263"/>
      <c r="BJ569" s="264"/>
      <c r="BK569" s="263"/>
      <c r="BL569" s="263"/>
      <c r="BM569" s="266"/>
      <c r="BN569" s="263"/>
      <c r="CA569" s="263"/>
      <c r="CN569" s="263"/>
      <c r="DA569" s="263"/>
      <c r="DN569" s="263"/>
      <c r="DP569" s="166"/>
      <c r="DQ569" s="166"/>
      <c r="DR569" s="28"/>
      <c r="DS569" s="166"/>
      <c r="DT569" s="28"/>
      <c r="DU569" s="166"/>
      <c r="DV569" s="28"/>
    </row>
    <row r="570" spans="1:126" hidden="1" outlineLevel="1">
      <c r="A570" s="250" t="s">
        <v>163</v>
      </c>
      <c r="B570" s="251"/>
      <c r="C570" s="251"/>
      <c r="D570" s="251"/>
      <c r="E570" s="251"/>
      <c r="F570" s="251"/>
      <c r="G570" s="251"/>
      <c r="H570" s="251"/>
      <c r="I570" s="251"/>
      <c r="J570" s="251"/>
      <c r="K570" s="251"/>
      <c r="L570" s="251"/>
      <c r="M570" s="251"/>
      <c r="N570" s="251"/>
      <c r="O570" s="251"/>
      <c r="P570" s="251"/>
      <c r="Q570" s="251"/>
      <c r="R570" s="251"/>
      <c r="S570" s="251"/>
      <c r="T570" s="251"/>
      <c r="U570" s="251"/>
      <c r="V570" s="251"/>
      <c r="W570" s="251"/>
      <c r="X570" s="251"/>
      <c r="Y570" s="251"/>
      <c r="Z570" s="251"/>
      <c r="AA570" s="251"/>
      <c r="AB570" s="251"/>
      <c r="AC570" s="251"/>
      <c r="AD570" s="251"/>
      <c r="AE570" s="251"/>
      <c r="AF570" s="251"/>
      <c r="AG570" s="251"/>
      <c r="AH570" s="251"/>
      <c r="AI570" s="251"/>
      <c r="AJ570" s="251"/>
      <c r="AK570" s="251"/>
      <c r="AL570" s="251"/>
      <c r="AM570" s="251"/>
      <c r="AN570" s="251"/>
      <c r="AO570" s="251"/>
      <c r="AP570" s="251"/>
      <c r="AQ570" s="251"/>
      <c r="AR570" s="251"/>
      <c r="AS570" s="251"/>
      <c r="AT570" s="251"/>
      <c r="AU570" s="251"/>
      <c r="AV570" s="251"/>
      <c r="AW570" s="251"/>
      <c r="AX570" s="251"/>
      <c r="AY570" s="251"/>
      <c r="AZ570" s="251"/>
      <c r="BA570" s="251"/>
      <c r="BB570" s="252"/>
      <c r="BC570" s="253"/>
      <c r="BD570" s="254"/>
      <c r="BE570" s="261"/>
      <c r="BF570" s="261"/>
      <c r="BG570" s="261"/>
      <c r="BH570" s="262"/>
      <c r="BI570" s="263"/>
      <c r="BJ570" s="264"/>
      <c r="BK570" s="263"/>
      <c r="BL570" s="263"/>
      <c r="BM570" s="266"/>
      <c r="BN570" s="263"/>
      <c r="CA570" s="263"/>
      <c r="CN570" s="263"/>
      <c r="DA570" s="263"/>
      <c r="DN570" s="263"/>
      <c r="DP570" s="166"/>
      <c r="DQ570" s="166"/>
      <c r="DR570" s="28"/>
      <c r="DS570" s="166"/>
      <c r="DT570" s="28"/>
      <c r="DU570" s="166"/>
      <c r="DV570" s="28"/>
    </row>
    <row r="571" spans="1:126" hidden="1" outlineLevel="1">
      <c r="A571" s="250" t="s">
        <v>164</v>
      </c>
      <c r="B571" s="251"/>
      <c r="C571" s="251"/>
      <c r="D571" s="251"/>
      <c r="E571" s="251"/>
      <c r="F571" s="251"/>
      <c r="G571" s="251"/>
      <c r="H571" s="251"/>
      <c r="I571" s="251"/>
      <c r="J571" s="251"/>
      <c r="K571" s="251"/>
      <c r="L571" s="251"/>
      <c r="M571" s="251"/>
      <c r="N571" s="251"/>
      <c r="O571" s="251"/>
      <c r="P571" s="251"/>
      <c r="Q571" s="251"/>
      <c r="R571" s="251"/>
      <c r="S571" s="251"/>
      <c r="T571" s="251"/>
      <c r="U571" s="251"/>
      <c r="V571" s="251"/>
      <c r="W571" s="251"/>
      <c r="X571" s="251"/>
      <c r="Y571" s="251"/>
      <c r="Z571" s="251"/>
      <c r="AA571" s="251"/>
      <c r="AB571" s="251"/>
      <c r="AC571" s="251"/>
      <c r="AD571" s="251"/>
      <c r="AE571" s="251"/>
      <c r="AF571" s="251"/>
      <c r="AG571" s="251"/>
      <c r="AH571" s="251"/>
      <c r="AI571" s="251"/>
      <c r="AJ571" s="251"/>
      <c r="AK571" s="251"/>
      <c r="AL571" s="251"/>
      <c r="AM571" s="251"/>
      <c r="AN571" s="251"/>
      <c r="AO571" s="251"/>
      <c r="AP571" s="251"/>
      <c r="AQ571" s="251"/>
      <c r="AR571" s="251"/>
      <c r="AS571" s="251"/>
      <c r="AT571" s="251"/>
      <c r="AU571" s="251"/>
      <c r="AV571" s="251"/>
      <c r="AW571" s="251"/>
      <c r="AX571" s="251"/>
      <c r="AY571" s="251"/>
      <c r="AZ571" s="251"/>
      <c r="BA571" s="251"/>
      <c r="BB571" s="252"/>
      <c r="BC571" s="253"/>
      <c r="BD571" s="254"/>
      <c r="BE571" s="261"/>
      <c r="BF571" s="261"/>
      <c r="BG571" s="261"/>
      <c r="BH571" s="262"/>
      <c r="BI571" s="263"/>
      <c r="BJ571" s="264"/>
      <c r="BK571" s="263"/>
      <c r="BL571" s="263"/>
      <c r="BM571" s="266"/>
      <c r="BN571" s="263"/>
      <c r="CA571" s="263"/>
      <c r="CN571" s="263"/>
      <c r="DA571" s="263"/>
      <c r="DN571" s="263"/>
      <c r="DP571" s="166"/>
      <c r="DQ571" s="166"/>
      <c r="DR571" s="28"/>
      <c r="DS571" s="166"/>
      <c r="DT571" s="28"/>
      <c r="DU571" s="166"/>
      <c r="DV571" s="28"/>
    </row>
    <row r="572" spans="1:126" hidden="1" outlineLevel="1">
      <c r="A572" s="250" t="s">
        <v>165</v>
      </c>
      <c r="B572" s="251"/>
      <c r="C572" s="251"/>
      <c r="D572" s="251"/>
      <c r="E572" s="251"/>
      <c r="F572" s="251"/>
      <c r="G572" s="251"/>
      <c r="H572" s="251"/>
      <c r="I572" s="251"/>
      <c r="J572" s="251"/>
      <c r="K572" s="251"/>
      <c r="L572" s="251"/>
      <c r="M572" s="251"/>
      <c r="N572" s="251"/>
      <c r="O572" s="251"/>
      <c r="P572" s="251"/>
      <c r="Q572" s="251"/>
      <c r="R572" s="251"/>
      <c r="S572" s="251"/>
      <c r="T572" s="251"/>
      <c r="U572" s="251"/>
      <c r="V572" s="251"/>
      <c r="W572" s="251"/>
      <c r="X572" s="251"/>
      <c r="Y572" s="251"/>
      <c r="Z572" s="251"/>
      <c r="AA572" s="251"/>
      <c r="AB572" s="251"/>
      <c r="AC572" s="251"/>
      <c r="AD572" s="251"/>
      <c r="AE572" s="251"/>
      <c r="AF572" s="251"/>
      <c r="AG572" s="251"/>
      <c r="AH572" s="251"/>
      <c r="AI572" s="251"/>
      <c r="AJ572" s="251"/>
      <c r="AK572" s="251"/>
      <c r="AL572" s="251"/>
      <c r="AM572" s="251"/>
      <c r="AN572" s="251"/>
      <c r="AO572" s="251"/>
      <c r="AP572" s="251"/>
      <c r="AQ572" s="251"/>
      <c r="AR572" s="251"/>
      <c r="AS572" s="251"/>
      <c r="AT572" s="251"/>
      <c r="AU572" s="251"/>
      <c r="AV572" s="251"/>
      <c r="AW572" s="251"/>
      <c r="AX572" s="251"/>
      <c r="AY572" s="251"/>
      <c r="AZ572" s="251"/>
      <c r="BA572" s="251"/>
      <c r="BB572" s="252"/>
      <c r="BC572" s="253"/>
      <c r="BD572" s="254"/>
      <c r="BE572" s="261"/>
      <c r="BF572" s="261"/>
      <c r="BG572" s="261"/>
      <c r="BH572" s="262"/>
      <c r="BI572" s="263"/>
      <c r="BJ572" s="264"/>
      <c r="BK572" s="263"/>
      <c r="BL572" s="263"/>
      <c r="BM572" s="266"/>
      <c r="BN572" s="263"/>
      <c r="CA572" s="263"/>
      <c r="CN572" s="263"/>
      <c r="DA572" s="263"/>
      <c r="DN572" s="263"/>
      <c r="DP572" s="166"/>
      <c r="DQ572" s="166"/>
      <c r="DR572" s="28"/>
      <c r="DS572" s="166"/>
      <c r="DT572" s="28"/>
      <c r="DU572" s="166"/>
      <c r="DV572" s="28"/>
    </row>
    <row r="573" spans="1:126" hidden="1" outlineLevel="1">
      <c r="A573" s="250" t="s">
        <v>123</v>
      </c>
      <c r="B573" s="251"/>
      <c r="C573" s="251"/>
      <c r="D573" s="251"/>
      <c r="E573" s="251"/>
      <c r="F573" s="251"/>
      <c r="G573" s="251"/>
      <c r="H573" s="251"/>
      <c r="I573" s="251"/>
      <c r="J573" s="251"/>
      <c r="K573" s="251"/>
      <c r="L573" s="251"/>
      <c r="M573" s="251"/>
      <c r="N573" s="251"/>
      <c r="O573" s="251"/>
      <c r="P573" s="251"/>
      <c r="Q573" s="251"/>
      <c r="R573" s="251"/>
      <c r="S573" s="251"/>
      <c r="T573" s="251"/>
      <c r="U573" s="251"/>
      <c r="V573" s="251"/>
      <c r="W573" s="251"/>
      <c r="X573" s="251"/>
      <c r="Y573" s="251"/>
      <c r="Z573" s="251"/>
      <c r="AA573" s="251"/>
      <c r="AB573" s="251"/>
      <c r="AC573" s="251"/>
      <c r="AD573" s="251"/>
      <c r="AE573" s="251"/>
      <c r="AF573" s="251"/>
      <c r="AG573" s="251"/>
      <c r="AH573" s="251"/>
      <c r="AI573" s="251"/>
      <c r="AJ573" s="251"/>
      <c r="AK573" s="251"/>
      <c r="AL573" s="251"/>
      <c r="AM573" s="251"/>
      <c r="AN573" s="251"/>
      <c r="AO573" s="251"/>
      <c r="AP573" s="251"/>
      <c r="AQ573" s="251"/>
      <c r="AR573" s="251"/>
      <c r="AS573" s="251"/>
      <c r="AT573" s="251"/>
      <c r="AU573" s="251"/>
      <c r="AV573" s="251"/>
      <c r="AW573" s="251"/>
      <c r="AX573" s="251"/>
      <c r="AY573" s="251"/>
      <c r="AZ573" s="251"/>
      <c r="BA573" s="251"/>
      <c r="BB573" s="252"/>
      <c r="BC573" s="253"/>
      <c r="BD573" s="254"/>
      <c r="BE573" s="261"/>
      <c r="BF573" s="261"/>
      <c r="BG573" s="261"/>
      <c r="BH573" s="262"/>
      <c r="BI573" s="263"/>
      <c r="BJ573" s="264"/>
      <c r="BK573" s="263"/>
      <c r="BL573" s="263"/>
      <c r="BM573" s="266"/>
      <c r="BN573" s="263"/>
      <c r="CA573" s="263"/>
      <c r="CN573" s="263"/>
      <c r="DA573" s="263"/>
      <c r="DN573" s="263"/>
      <c r="DP573" s="166"/>
      <c r="DQ573" s="166"/>
      <c r="DR573" s="28"/>
      <c r="DS573" s="166"/>
      <c r="DT573" s="28"/>
      <c r="DU573" s="166"/>
      <c r="DV573" s="28"/>
    </row>
    <row r="574" spans="1:126" s="275" customFormat="1" hidden="1" outlineLevel="1">
      <c r="A574" s="268" t="s">
        <v>167</v>
      </c>
      <c r="B574" s="269"/>
      <c r="C574" s="269"/>
      <c r="D574" s="269"/>
      <c r="E574" s="269"/>
      <c r="F574" s="269"/>
      <c r="G574" s="269"/>
      <c r="H574" s="269"/>
      <c r="I574" s="269"/>
      <c r="J574" s="269"/>
      <c r="K574" s="269"/>
      <c r="L574" s="269"/>
      <c r="M574" s="269"/>
      <c r="N574" s="269"/>
      <c r="O574" s="269"/>
      <c r="P574" s="269"/>
      <c r="Q574" s="269"/>
      <c r="R574" s="269"/>
      <c r="S574" s="269"/>
      <c r="T574" s="269"/>
      <c r="U574" s="269"/>
      <c r="V574" s="269"/>
      <c r="W574" s="269"/>
      <c r="X574" s="269"/>
      <c r="Y574" s="269"/>
      <c r="Z574" s="269"/>
      <c r="AA574" s="269"/>
      <c r="AB574" s="269"/>
      <c r="AC574" s="269"/>
      <c r="AD574" s="269"/>
      <c r="AE574" s="269"/>
      <c r="AF574" s="269"/>
      <c r="AG574" s="269"/>
      <c r="AH574" s="269"/>
      <c r="AI574" s="269"/>
      <c r="AJ574" s="269"/>
      <c r="AK574" s="269"/>
      <c r="AL574" s="269"/>
      <c r="AM574" s="269"/>
      <c r="AN574" s="269"/>
      <c r="AO574" s="269"/>
      <c r="AP574" s="269"/>
      <c r="AQ574" s="269"/>
      <c r="AR574" s="269"/>
      <c r="AS574" s="269"/>
      <c r="AT574" s="269"/>
      <c r="AU574" s="269"/>
      <c r="AV574" s="269"/>
      <c r="AW574" s="269"/>
      <c r="AX574" s="269"/>
      <c r="AY574" s="269"/>
      <c r="AZ574" s="269"/>
      <c r="BA574" s="269"/>
      <c r="BB574" s="270"/>
      <c r="BC574" s="271"/>
      <c r="BD574" s="271"/>
      <c r="BE574" s="272"/>
      <c r="BF574" s="272"/>
      <c r="BG574" s="272"/>
      <c r="BH574" s="273"/>
      <c r="BI574" s="272"/>
      <c r="BJ574" s="274"/>
      <c r="BK574" s="272"/>
      <c r="BL574" s="272"/>
      <c r="BM574" s="301"/>
      <c r="BN574" s="272"/>
      <c r="CA574" s="272"/>
      <c r="CN574" s="272"/>
      <c r="DA574" s="272"/>
      <c r="DN574" s="272"/>
      <c r="DP574" s="277"/>
      <c r="DQ574" s="277"/>
      <c r="DR574" s="278"/>
      <c r="DS574" s="277"/>
      <c r="DT574" s="278"/>
      <c r="DU574" s="277"/>
      <c r="DV574" s="278"/>
    </row>
    <row r="575" spans="1:126" hidden="1" outlineLevel="1">
      <c r="A575" s="250" t="s">
        <v>122</v>
      </c>
      <c r="B575" s="251"/>
      <c r="C575" s="251"/>
      <c r="D575" s="251"/>
      <c r="E575" s="251"/>
      <c r="F575" s="251"/>
      <c r="G575" s="251"/>
      <c r="H575" s="251"/>
      <c r="I575" s="251"/>
      <c r="J575" s="251"/>
      <c r="K575" s="251"/>
      <c r="L575" s="251"/>
      <c r="M575" s="251"/>
      <c r="N575" s="251"/>
      <c r="O575" s="251"/>
      <c r="P575" s="251"/>
      <c r="Q575" s="251"/>
      <c r="R575" s="251"/>
      <c r="S575" s="251"/>
      <c r="T575" s="251"/>
      <c r="U575" s="251"/>
      <c r="V575" s="251"/>
      <c r="W575" s="251"/>
      <c r="X575" s="251"/>
      <c r="Y575" s="251"/>
      <c r="Z575" s="251"/>
      <c r="AA575" s="251"/>
      <c r="AB575" s="251"/>
      <c r="AC575" s="251"/>
      <c r="AD575" s="251"/>
      <c r="AE575" s="251"/>
      <c r="AF575" s="251"/>
      <c r="AG575" s="251"/>
      <c r="AH575" s="251"/>
      <c r="AI575" s="251"/>
      <c r="AJ575" s="251"/>
      <c r="AK575" s="251"/>
      <c r="AL575" s="251"/>
      <c r="AM575" s="251"/>
      <c r="AN575" s="251"/>
      <c r="AO575" s="251"/>
      <c r="AP575" s="251"/>
      <c r="AQ575" s="251"/>
      <c r="AR575" s="251"/>
      <c r="AS575" s="251"/>
      <c r="AT575" s="251"/>
      <c r="AU575" s="251"/>
      <c r="AV575" s="251"/>
      <c r="AW575" s="251"/>
      <c r="AX575" s="251"/>
      <c r="AY575" s="251"/>
      <c r="AZ575" s="251"/>
      <c r="BA575" s="251"/>
      <c r="BB575" s="252"/>
      <c r="BC575" s="253"/>
      <c r="BD575" s="254"/>
      <c r="BE575" s="261"/>
      <c r="BF575" s="261"/>
      <c r="BG575" s="261"/>
      <c r="BH575" s="262"/>
      <c r="BI575" s="263"/>
      <c r="BJ575" s="264"/>
      <c r="BK575" s="263"/>
      <c r="BL575" s="263"/>
      <c r="BM575" s="266"/>
      <c r="BN575" s="263"/>
      <c r="CA575" s="263"/>
      <c r="CN575" s="263"/>
      <c r="DA575" s="263"/>
      <c r="DN575" s="263"/>
      <c r="DP575" s="166"/>
      <c r="DQ575" s="166"/>
      <c r="DR575" s="28"/>
      <c r="DS575" s="166"/>
      <c r="DT575" s="28"/>
      <c r="DU575" s="166"/>
      <c r="DV575" s="28"/>
    </row>
    <row r="576" spans="1:126" hidden="1" outlineLevel="1">
      <c r="A576" s="250" t="s">
        <v>168</v>
      </c>
      <c r="B576" s="251"/>
      <c r="C576" s="251"/>
      <c r="D576" s="251"/>
      <c r="E576" s="251"/>
      <c r="F576" s="251"/>
      <c r="G576" s="251"/>
      <c r="H576" s="251"/>
      <c r="I576" s="251"/>
      <c r="J576" s="251"/>
      <c r="K576" s="251"/>
      <c r="L576" s="251"/>
      <c r="M576" s="251"/>
      <c r="N576" s="251"/>
      <c r="O576" s="251"/>
      <c r="P576" s="251"/>
      <c r="Q576" s="251"/>
      <c r="R576" s="251"/>
      <c r="S576" s="251"/>
      <c r="T576" s="251"/>
      <c r="U576" s="251"/>
      <c r="V576" s="251"/>
      <c r="W576" s="251"/>
      <c r="X576" s="251"/>
      <c r="Y576" s="251"/>
      <c r="Z576" s="251"/>
      <c r="AA576" s="251"/>
      <c r="AB576" s="251"/>
      <c r="AC576" s="251"/>
      <c r="AD576" s="251"/>
      <c r="AE576" s="251"/>
      <c r="AF576" s="251"/>
      <c r="AG576" s="251"/>
      <c r="AH576" s="251"/>
      <c r="AI576" s="251"/>
      <c r="AJ576" s="251"/>
      <c r="AK576" s="251"/>
      <c r="AL576" s="251"/>
      <c r="AM576" s="251"/>
      <c r="AN576" s="251"/>
      <c r="AO576" s="251"/>
      <c r="AP576" s="251"/>
      <c r="AQ576" s="251"/>
      <c r="AR576" s="251"/>
      <c r="AS576" s="251"/>
      <c r="AT576" s="251"/>
      <c r="AU576" s="251">
        <v>8</v>
      </c>
      <c r="AV576" s="251"/>
      <c r="AW576" s="251"/>
      <c r="AX576" s="251"/>
      <c r="AY576" s="251"/>
      <c r="AZ576" s="251"/>
      <c r="BA576" s="251"/>
      <c r="BB576" s="252"/>
      <c r="BC576" s="253"/>
      <c r="BD576" s="254"/>
      <c r="BE576" s="261"/>
      <c r="BF576" s="261"/>
      <c r="BG576" s="261"/>
      <c r="BH576" s="262"/>
      <c r="BI576" s="263"/>
      <c r="BJ576" s="264"/>
      <c r="BK576" s="263"/>
      <c r="BL576" s="263"/>
      <c r="BM576" s="266"/>
      <c r="BN576" s="263"/>
      <c r="CA576" s="263"/>
      <c r="CN576" s="263"/>
      <c r="DA576" s="263"/>
      <c r="DN576" s="263"/>
      <c r="DP576" s="166"/>
      <c r="DQ576" s="166"/>
      <c r="DR576" s="28"/>
      <c r="DS576" s="166"/>
      <c r="DT576" s="28"/>
      <c r="DU576" s="166"/>
      <c r="DV576" s="28"/>
    </row>
    <row r="577" spans="1:128" ht="13.5" collapsed="1">
      <c r="A577" s="279" t="s">
        <v>169</v>
      </c>
      <c r="B577" s="251">
        <f>+SUM(B568:B576)</f>
        <v>0</v>
      </c>
      <c r="C577" s="251">
        <f t="shared" ref="C577:AZ577" si="740">+SUM(C568:C576)</f>
        <v>0</v>
      </c>
      <c r="D577" s="251">
        <f t="shared" si="740"/>
        <v>0</v>
      </c>
      <c r="E577" s="251">
        <f t="shared" si="740"/>
        <v>0</v>
      </c>
      <c r="F577" s="251">
        <f t="shared" si="740"/>
        <v>0</v>
      </c>
      <c r="G577" s="251">
        <f t="shared" si="740"/>
        <v>0</v>
      </c>
      <c r="H577" s="251">
        <f t="shared" si="740"/>
        <v>0</v>
      </c>
      <c r="I577" s="251">
        <f t="shared" si="740"/>
        <v>0</v>
      </c>
      <c r="J577" s="251">
        <f t="shared" si="740"/>
        <v>0</v>
      </c>
      <c r="K577" s="251">
        <f t="shared" si="740"/>
        <v>0</v>
      </c>
      <c r="L577" s="251">
        <f t="shared" si="740"/>
        <v>0</v>
      </c>
      <c r="M577" s="251">
        <f t="shared" si="740"/>
        <v>0</v>
      </c>
      <c r="N577" s="251"/>
      <c r="O577" s="251">
        <f t="shared" si="740"/>
        <v>0</v>
      </c>
      <c r="P577" s="251">
        <f t="shared" si="740"/>
        <v>0</v>
      </c>
      <c r="Q577" s="251">
        <f t="shared" si="740"/>
        <v>0</v>
      </c>
      <c r="R577" s="251">
        <f t="shared" si="740"/>
        <v>0</v>
      </c>
      <c r="S577" s="251">
        <f t="shared" si="740"/>
        <v>0</v>
      </c>
      <c r="T577" s="251">
        <f t="shared" si="740"/>
        <v>0</v>
      </c>
      <c r="U577" s="251">
        <f t="shared" si="740"/>
        <v>0</v>
      </c>
      <c r="V577" s="251">
        <f t="shared" si="740"/>
        <v>0</v>
      </c>
      <c r="W577" s="251">
        <f t="shared" si="740"/>
        <v>0</v>
      </c>
      <c r="X577" s="251">
        <f t="shared" si="740"/>
        <v>0</v>
      </c>
      <c r="Y577" s="251">
        <f t="shared" si="740"/>
        <v>0</v>
      </c>
      <c r="Z577" s="251">
        <f t="shared" si="740"/>
        <v>0</v>
      </c>
      <c r="AA577" s="251"/>
      <c r="AB577" s="251">
        <f t="shared" si="740"/>
        <v>0</v>
      </c>
      <c r="AC577" s="251">
        <f t="shared" si="740"/>
        <v>0</v>
      </c>
      <c r="AD577" s="251">
        <f t="shared" si="740"/>
        <v>0</v>
      </c>
      <c r="AE577" s="251">
        <f t="shared" si="740"/>
        <v>0</v>
      </c>
      <c r="AF577" s="251">
        <f t="shared" si="740"/>
        <v>0</v>
      </c>
      <c r="AG577" s="251">
        <f t="shared" si="740"/>
        <v>0</v>
      </c>
      <c r="AH577" s="251">
        <f t="shared" si="740"/>
        <v>0</v>
      </c>
      <c r="AI577" s="251">
        <f t="shared" si="740"/>
        <v>0</v>
      </c>
      <c r="AJ577" s="251">
        <f t="shared" si="740"/>
        <v>0</v>
      </c>
      <c r="AK577" s="251">
        <f t="shared" si="740"/>
        <v>0</v>
      </c>
      <c r="AL577" s="251">
        <f t="shared" si="740"/>
        <v>0</v>
      </c>
      <c r="AM577" s="251">
        <f t="shared" si="740"/>
        <v>0</v>
      </c>
      <c r="AN577" s="251"/>
      <c r="AO577" s="251">
        <f t="shared" si="740"/>
        <v>0</v>
      </c>
      <c r="AP577" s="251">
        <f t="shared" si="740"/>
        <v>0</v>
      </c>
      <c r="AQ577" s="251">
        <f t="shared" si="740"/>
        <v>0</v>
      </c>
      <c r="AR577" s="251">
        <f t="shared" si="740"/>
        <v>0</v>
      </c>
      <c r="AS577" s="251">
        <f t="shared" si="740"/>
        <v>0</v>
      </c>
      <c r="AT577" s="251">
        <f t="shared" si="740"/>
        <v>0</v>
      </c>
      <c r="AU577" s="251">
        <f t="shared" si="740"/>
        <v>8</v>
      </c>
      <c r="AV577" s="251">
        <f t="shared" si="740"/>
        <v>0</v>
      </c>
      <c r="AW577" s="251">
        <f t="shared" si="740"/>
        <v>0</v>
      </c>
      <c r="AX577" s="251">
        <f t="shared" si="740"/>
        <v>0</v>
      </c>
      <c r="AY577" s="251">
        <f t="shared" si="740"/>
        <v>0</v>
      </c>
      <c r="AZ577" s="251">
        <f t="shared" si="740"/>
        <v>0</v>
      </c>
      <c r="BA577" s="251"/>
      <c r="BB577" s="252"/>
      <c r="BC577" s="253">
        <f t="shared" ref="BC577:BM577" si="741">+SUM(BC568:BC576)</f>
        <v>0</v>
      </c>
      <c r="BD577" s="254">
        <f t="shared" si="741"/>
        <v>0</v>
      </c>
      <c r="BE577" s="261">
        <f t="shared" si="741"/>
        <v>0</v>
      </c>
      <c r="BF577" s="261">
        <f t="shared" si="741"/>
        <v>0</v>
      </c>
      <c r="BG577" s="261">
        <f t="shared" si="741"/>
        <v>0</v>
      </c>
      <c r="BH577" s="262">
        <f t="shared" si="741"/>
        <v>0</v>
      </c>
      <c r="BI577" s="263">
        <f t="shared" si="741"/>
        <v>0</v>
      </c>
      <c r="BJ577" s="264">
        <f t="shared" si="741"/>
        <v>0</v>
      </c>
      <c r="BK577" s="263">
        <f t="shared" si="741"/>
        <v>0</v>
      </c>
      <c r="BL577" s="263">
        <f t="shared" si="741"/>
        <v>0</v>
      </c>
      <c r="BM577" s="266">
        <f t="shared" si="741"/>
        <v>0</v>
      </c>
      <c r="BN577" s="263"/>
      <c r="CA577" s="263"/>
      <c r="CN577" s="263"/>
      <c r="DA577" s="263"/>
      <c r="DN577" s="263"/>
      <c r="DP577" s="166"/>
      <c r="DQ577" s="166"/>
      <c r="DR577" s="28"/>
      <c r="DS577" s="166"/>
      <c r="DT577" s="28"/>
      <c r="DU577" s="166"/>
      <c r="DV577" s="28"/>
    </row>
    <row r="578" spans="1:128">
      <c r="A578" s="240" t="s">
        <v>199</v>
      </c>
      <c r="B578" s="358">
        <v>538</v>
      </c>
      <c r="C578" s="358">
        <v>451</v>
      </c>
      <c r="D578" s="358">
        <v>592</v>
      </c>
      <c r="E578" s="358">
        <v>230</v>
      </c>
      <c r="F578" s="358">
        <v>278</v>
      </c>
      <c r="G578" s="358">
        <v>174</v>
      </c>
      <c r="H578" s="358">
        <v>228</v>
      </c>
      <c r="I578" s="358">
        <v>470</v>
      </c>
      <c r="J578" s="358">
        <v>173</v>
      </c>
      <c r="K578" s="358">
        <v>197</v>
      </c>
      <c r="L578" s="358">
        <v>168</v>
      </c>
      <c r="M578" s="358">
        <v>0</v>
      </c>
      <c r="N578" s="358"/>
      <c r="O578" s="227">
        <v>84</v>
      </c>
      <c r="P578" s="227">
        <v>42</v>
      </c>
      <c r="Q578" s="227">
        <v>152</v>
      </c>
      <c r="R578" s="227">
        <v>111</v>
      </c>
      <c r="S578" s="227">
        <v>88</v>
      </c>
      <c r="T578" s="227">
        <v>113</v>
      </c>
      <c r="U578" s="227">
        <v>374</v>
      </c>
      <c r="V578" s="227">
        <v>70</v>
      </c>
      <c r="W578" s="227">
        <v>260</v>
      </c>
      <c r="X578" s="227">
        <v>55</v>
      </c>
      <c r="Y578" s="227">
        <v>207</v>
      </c>
      <c r="Z578" s="227">
        <v>140</v>
      </c>
      <c r="AA578" s="230"/>
      <c r="AB578" s="230">
        <v>71</v>
      </c>
      <c r="AC578" s="230">
        <v>119</v>
      </c>
      <c r="AD578" s="230">
        <v>226</v>
      </c>
      <c r="AE578" s="230">
        <v>93</v>
      </c>
      <c r="AF578" s="230">
        <v>138</v>
      </c>
      <c r="AG578" s="230">
        <v>200</v>
      </c>
      <c r="AH578" s="230">
        <v>295</v>
      </c>
      <c r="AI578" s="230">
        <v>109</v>
      </c>
      <c r="AJ578" s="230">
        <v>140</v>
      </c>
      <c r="AK578" s="230">
        <v>110</v>
      </c>
      <c r="AL578" s="230">
        <v>154</v>
      </c>
      <c r="AM578" s="230">
        <v>192</v>
      </c>
      <c r="AN578" s="230"/>
      <c r="AO578" s="230">
        <v>240</v>
      </c>
      <c r="AP578" s="230">
        <v>0</v>
      </c>
      <c r="AQ578" s="230">
        <v>0</v>
      </c>
      <c r="AR578" s="230">
        <v>0</v>
      </c>
      <c r="AS578" s="230">
        <v>0</v>
      </c>
      <c r="AT578" s="230">
        <v>0</v>
      </c>
      <c r="AU578" s="230">
        <v>0</v>
      </c>
      <c r="AV578" s="230">
        <v>0</v>
      </c>
      <c r="AW578" s="230">
        <v>0</v>
      </c>
      <c r="AX578" s="230">
        <v>0</v>
      </c>
      <c r="AY578" s="230">
        <v>0</v>
      </c>
      <c r="AZ578" s="227">
        <v>0</v>
      </c>
      <c r="BA578" s="227"/>
      <c r="BB578" s="252"/>
      <c r="BC578" s="321">
        <f t="shared" ref="BC578:BM578" si="742">+BC588</f>
        <v>0</v>
      </c>
      <c r="BD578" s="322">
        <f t="shared" si="742"/>
        <v>0</v>
      </c>
      <c r="BE578" s="241">
        <f t="shared" si="742"/>
        <v>0</v>
      </c>
      <c r="BF578" s="241">
        <f t="shared" si="742"/>
        <v>0</v>
      </c>
      <c r="BG578" s="241">
        <f t="shared" si="742"/>
        <v>0</v>
      </c>
      <c r="BH578" s="323">
        <f t="shared" si="742"/>
        <v>0</v>
      </c>
      <c r="BI578" s="324">
        <f t="shared" si="742"/>
        <v>0</v>
      </c>
      <c r="BJ578" s="325">
        <f t="shared" si="742"/>
        <v>0</v>
      </c>
      <c r="BK578" s="324">
        <f t="shared" si="742"/>
        <v>0</v>
      </c>
      <c r="BL578" s="324">
        <f t="shared" si="742"/>
        <v>0</v>
      </c>
      <c r="BM578" s="326">
        <f t="shared" si="742"/>
        <v>0</v>
      </c>
      <c r="BN578" s="324"/>
      <c r="CA578" s="324"/>
      <c r="CN578" s="324"/>
      <c r="DA578" s="324"/>
      <c r="DN578" s="324"/>
      <c r="DP578" s="166">
        <f>SUM(B578:M578)</f>
        <v>3499</v>
      </c>
      <c r="DQ578" s="166">
        <f>SUM(O578:Z578)</f>
        <v>1696</v>
      </c>
      <c r="DR578" s="28">
        <f>IFERROR(DQ578/DP578*100,0)</f>
        <v>48.470991711917691</v>
      </c>
      <c r="DS578" s="166">
        <f>SUM(AB578:AM578)</f>
        <v>1847</v>
      </c>
      <c r="DT578" s="28">
        <f>IFERROR(DS578/DQ578*100,0)</f>
        <v>108.90330188679245</v>
      </c>
      <c r="DU578" s="166">
        <f>SUM(AO578:AZ578)</f>
        <v>240</v>
      </c>
      <c r="DV578" s="28">
        <f>IFERROR(DU578/DS578*100,0)</f>
        <v>12.994044396318355</v>
      </c>
      <c r="DW578" s="141">
        <f>SUM(BB578:BM578)</f>
        <v>0</v>
      </c>
      <c r="DX578" s="207">
        <f t="shared" ref="DX578" si="743">IFERROR(DW578/DU578*100,0)</f>
        <v>0</v>
      </c>
    </row>
    <row r="579" spans="1:128" hidden="1" outlineLevel="1">
      <c r="A579" s="359" t="s">
        <v>161</v>
      </c>
      <c r="B579" s="251"/>
      <c r="C579" s="251"/>
      <c r="D579" s="251"/>
      <c r="E579" s="251"/>
      <c r="F579" s="251"/>
      <c r="G579" s="251"/>
      <c r="H579" s="251"/>
      <c r="I579" s="251"/>
      <c r="J579" s="251"/>
      <c r="K579" s="251"/>
      <c r="L579" s="251"/>
      <c r="M579" s="251"/>
      <c r="N579" s="251"/>
      <c r="O579" s="251"/>
      <c r="P579" s="251"/>
      <c r="Q579" s="251"/>
      <c r="R579" s="251"/>
      <c r="S579" s="251"/>
      <c r="T579" s="251"/>
      <c r="U579" s="251"/>
      <c r="V579" s="251"/>
      <c r="W579" s="251"/>
      <c r="X579" s="251"/>
      <c r="Y579" s="251"/>
      <c r="Z579" s="251"/>
      <c r="AA579" s="251"/>
      <c r="AB579" s="251"/>
      <c r="AC579" s="251"/>
      <c r="AD579" s="251"/>
      <c r="AE579" s="251"/>
      <c r="AF579" s="251"/>
      <c r="AG579" s="251"/>
      <c r="AH579" s="251"/>
      <c r="AI579" s="251"/>
      <c r="AJ579" s="251"/>
      <c r="AK579" s="251"/>
      <c r="AL579" s="251"/>
      <c r="AM579" s="251"/>
      <c r="AN579" s="251"/>
      <c r="AO579" s="251">
        <v>128</v>
      </c>
      <c r="AP579" s="251"/>
      <c r="AQ579" s="251"/>
      <c r="AR579" s="251"/>
      <c r="AS579" s="251"/>
      <c r="AT579" s="251"/>
      <c r="AU579" s="251"/>
      <c r="AV579" s="251"/>
      <c r="AW579" s="251"/>
      <c r="AX579" s="251"/>
      <c r="AY579" s="251"/>
      <c r="AZ579" s="251"/>
      <c r="BA579" s="251"/>
      <c r="BB579" s="320"/>
      <c r="BC579" s="253"/>
      <c r="BD579" s="254"/>
      <c r="BE579" s="261"/>
      <c r="BF579" s="261"/>
      <c r="BG579" s="261"/>
      <c r="BH579" s="262"/>
      <c r="BI579" s="263"/>
      <c r="BJ579" s="264"/>
      <c r="BK579" s="263"/>
      <c r="BL579" s="263"/>
      <c r="BM579" s="266"/>
      <c r="BN579" s="263"/>
      <c r="CA579" s="263"/>
      <c r="CN579" s="263"/>
      <c r="DA579" s="263"/>
      <c r="DN579" s="263"/>
      <c r="DP579" s="166"/>
      <c r="DQ579" s="166"/>
      <c r="DR579" s="28"/>
      <c r="DS579" s="166"/>
      <c r="DT579" s="28"/>
      <c r="DU579" s="166"/>
      <c r="DV579" s="28"/>
    </row>
    <row r="580" spans="1:128" hidden="1" outlineLevel="1">
      <c r="A580" s="359" t="s">
        <v>162</v>
      </c>
      <c r="B580" s="251"/>
      <c r="C580" s="251"/>
      <c r="D580" s="251"/>
      <c r="E580" s="251"/>
      <c r="F580" s="251"/>
      <c r="G580" s="251"/>
      <c r="H580" s="251"/>
      <c r="I580" s="251"/>
      <c r="J580" s="251"/>
      <c r="K580" s="251"/>
      <c r="L580" s="251"/>
      <c r="M580" s="251"/>
      <c r="N580" s="251"/>
      <c r="O580" s="251"/>
      <c r="P580" s="251"/>
      <c r="Q580" s="251"/>
      <c r="R580" s="251"/>
      <c r="S580" s="251"/>
      <c r="T580" s="251"/>
      <c r="U580" s="251"/>
      <c r="V580" s="251"/>
      <c r="W580" s="251"/>
      <c r="X580" s="251"/>
      <c r="Y580" s="251"/>
      <c r="Z580" s="251"/>
      <c r="AA580" s="251"/>
      <c r="AB580" s="251"/>
      <c r="AC580" s="251"/>
      <c r="AD580" s="251"/>
      <c r="AE580" s="251"/>
      <c r="AF580" s="251"/>
      <c r="AG580" s="251"/>
      <c r="AH580" s="251"/>
      <c r="AI580" s="251"/>
      <c r="AJ580" s="251"/>
      <c r="AK580" s="251"/>
      <c r="AL580" s="251"/>
      <c r="AM580" s="251"/>
      <c r="AN580" s="251"/>
      <c r="AO580" s="251"/>
      <c r="AP580" s="251"/>
      <c r="AQ580" s="251"/>
      <c r="AR580" s="251"/>
      <c r="AS580" s="251"/>
      <c r="AT580" s="251"/>
      <c r="AU580" s="251"/>
      <c r="AV580" s="251"/>
      <c r="AW580" s="251"/>
      <c r="AX580" s="251"/>
      <c r="AY580" s="251"/>
      <c r="AZ580" s="251"/>
      <c r="BA580" s="251"/>
      <c r="BB580" s="252"/>
      <c r="BC580" s="253"/>
      <c r="BD580" s="254"/>
      <c r="BE580" s="261"/>
      <c r="BF580" s="261"/>
      <c r="BG580" s="261"/>
      <c r="BH580" s="262"/>
      <c r="BI580" s="263"/>
      <c r="BJ580" s="264"/>
      <c r="BK580" s="263"/>
      <c r="BL580" s="263"/>
      <c r="BM580" s="266"/>
      <c r="BN580" s="263"/>
      <c r="CA580" s="263"/>
      <c r="CN580" s="263"/>
      <c r="DA580" s="263"/>
      <c r="DN580" s="263"/>
      <c r="DP580" s="166"/>
      <c r="DQ580" s="166"/>
      <c r="DR580" s="28"/>
      <c r="DS580" s="166"/>
      <c r="DT580" s="28"/>
      <c r="DU580" s="166"/>
      <c r="DV580" s="28"/>
    </row>
    <row r="581" spans="1:128" hidden="1" outlineLevel="1">
      <c r="A581" s="359" t="s">
        <v>163</v>
      </c>
      <c r="B581" s="251"/>
      <c r="C581" s="251"/>
      <c r="D581" s="251"/>
      <c r="E581" s="251"/>
      <c r="F581" s="251"/>
      <c r="G581" s="251"/>
      <c r="H581" s="251"/>
      <c r="I581" s="251"/>
      <c r="J581" s="251"/>
      <c r="K581" s="251"/>
      <c r="L581" s="251"/>
      <c r="M581" s="251"/>
      <c r="N581" s="251"/>
      <c r="O581" s="251"/>
      <c r="P581" s="251"/>
      <c r="Q581" s="251"/>
      <c r="R581" s="251"/>
      <c r="S581" s="251"/>
      <c r="T581" s="251"/>
      <c r="U581" s="251"/>
      <c r="V581" s="251"/>
      <c r="W581" s="251"/>
      <c r="X581" s="251"/>
      <c r="Y581" s="251"/>
      <c r="Z581" s="251"/>
      <c r="AA581" s="251"/>
      <c r="AB581" s="251"/>
      <c r="AC581" s="251"/>
      <c r="AD581" s="251"/>
      <c r="AE581" s="251"/>
      <c r="AF581" s="251"/>
      <c r="AG581" s="251"/>
      <c r="AH581" s="251"/>
      <c r="AI581" s="251"/>
      <c r="AJ581" s="251"/>
      <c r="AK581" s="251"/>
      <c r="AL581" s="251"/>
      <c r="AM581" s="251"/>
      <c r="AN581" s="251"/>
      <c r="AO581" s="251">
        <v>112</v>
      </c>
      <c r="AP581" s="251"/>
      <c r="AQ581" s="251"/>
      <c r="AR581" s="251"/>
      <c r="AS581" s="251"/>
      <c r="AT581" s="251"/>
      <c r="AU581" s="251"/>
      <c r="AV581" s="251"/>
      <c r="AW581" s="251"/>
      <c r="AX581" s="251"/>
      <c r="AY581" s="251"/>
      <c r="AZ581" s="251"/>
      <c r="BA581" s="251"/>
      <c r="BB581" s="252"/>
      <c r="BC581" s="253"/>
      <c r="BD581" s="254"/>
      <c r="BE581" s="261"/>
      <c r="BF581" s="261"/>
      <c r="BG581" s="261"/>
      <c r="BH581" s="262"/>
      <c r="BI581" s="263"/>
      <c r="BJ581" s="264"/>
      <c r="BK581" s="263"/>
      <c r="BL581" s="263"/>
      <c r="BM581" s="266"/>
      <c r="BN581" s="263"/>
      <c r="CA581" s="263"/>
      <c r="CN581" s="263"/>
      <c r="DA581" s="263"/>
      <c r="DN581" s="263"/>
      <c r="DP581" s="166"/>
      <c r="DQ581" s="166"/>
      <c r="DR581" s="28"/>
      <c r="DS581" s="166"/>
      <c r="DT581" s="28"/>
      <c r="DU581" s="166"/>
      <c r="DV581" s="28"/>
    </row>
    <row r="582" spans="1:128" hidden="1" outlineLevel="1">
      <c r="A582" s="359" t="s">
        <v>164</v>
      </c>
      <c r="B582" s="251"/>
      <c r="C582" s="251"/>
      <c r="D582" s="251"/>
      <c r="E582" s="251"/>
      <c r="F582" s="251"/>
      <c r="G582" s="251"/>
      <c r="H582" s="251"/>
      <c r="I582" s="251"/>
      <c r="J582" s="251"/>
      <c r="K582" s="251"/>
      <c r="L582" s="251"/>
      <c r="M582" s="251"/>
      <c r="N582" s="251"/>
      <c r="O582" s="251"/>
      <c r="P582" s="251"/>
      <c r="Q582" s="251"/>
      <c r="R582" s="251"/>
      <c r="S582" s="251"/>
      <c r="T582" s="251"/>
      <c r="U582" s="251"/>
      <c r="V582" s="251"/>
      <c r="W582" s="251"/>
      <c r="X582" s="251"/>
      <c r="Y582" s="251"/>
      <c r="Z582" s="251"/>
      <c r="AA582" s="251"/>
      <c r="AB582" s="251"/>
      <c r="AC582" s="251"/>
      <c r="AD582" s="251"/>
      <c r="AE582" s="251"/>
      <c r="AF582" s="251"/>
      <c r="AG582" s="251"/>
      <c r="AH582" s="251"/>
      <c r="AI582" s="251"/>
      <c r="AJ582" s="251"/>
      <c r="AK582" s="251"/>
      <c r="AL582" s="251"/>
      <c r="AM582" s="251"/>
      <c r="AN582" s="251"/>
      <c r="AO582" s="251"/>
      <c r="AP582" s="251"/>
      <c r="AQ582" s="251"/>
      <c r="AR582" s="251"/>
      <c r="AS582" s="251"/>
      <c r="AT582" s="251"/>
      <c r="AU582" s="251"/>
      <c r="AV582" s="251"/>
      <c r="AW582" s="251"/>
      <c r="AX582" s="251"/>
      <c r="AY582" s="251"/>
      <c r="AZ582" s="251"/>
      <c r="BA582" s="251"/>
      <c r="BB582" s="252"/>
      <c r="BC582" s="253"/>
      <c r="BD582" s="254"/>
      <c r="BE582" s="261"/>
      <c r="BF582" s="261"/>
      <c r="BG582" s="261"/>
      <c r="BH582" s="262"/>
      <c r="BI582" s="263"/>
      <c r="BJ582" s="264"/>
      <c r="BK582" s="263"/>
      <c r="BL582" s="263"/>
      <c r="BM582" s="266"/>
      <c r="BN582" s="263"/>
      <c r="CA582" s="263"/>
      <c r="CN582" s="263"/>
      <c r="DA582" s="263"/>
      <c r="DN582" s="263"/>
      <c r="DP582" s="166"/>
      <c r="DQ582" s="166"/>
      <c r="DR582" s="28"/>
      <c r="DS582" s="166"/>
      <c r="DT582" s="28"/>
      <c r="DU582" s="166"/>
      <c r="DV582" s="28"/>
    </row>
    <row r="583" spans="1:128" hidden="1" outlineLevel="1">
      <c r="A583" s="359" t="s">
        <v>165</v>
      </c>
      <c r="B583" s="251"/>
      <c r="C583" s="251"/>
      <c r="D583" s="251"/>
      <c r="E583" s="251"/>
      <c r="F583" s="251"/>
      <c r="G583" s="251"/>
      <c r="H583" s="251"/>
      <c r="I583" s="251"/>
      <c r="J583" s="251"/>
      <c r="K583" s="251"/>
      <c r="L583" s="251"/>
      <c r="M583" s="251"/>
      <c r="N583" s="251"/>
      <c r="O583" s="251"/>
      <c r="P583" s="251"/>
      <c r="Q583" s="251"/>
      <c r="R583" s="251"/>
      <c r="S583" s="251"/>
      <c r="T583" s="251"/>
      <c r="U583" s="251"/>
      <c r="V583" s="251"/>
      <c r="W583" s="251"/>
      <c r="X583" s="251"/>
      <c r="Y583" s="251"/>
      <c r="Z583" s="251"/>
      <c r="AA583" s="251"/>
      <c r="AB583" s="251"/>
      <c r="AC583" s="251"/>
      <c r="AD583" s="251"/>
      <c r="AE583" s="251"/>
      <c r="AF583" s="251"/>
      <c r="AG583" s="251"/>
      <c r="AH583" s="251"/>
      <c r="AI583" s="251"/>
      <c r="AJ583" s="251"/>
      <c r="AK583" s="251"/>
      <c r="AL583" s="251"/>
      <c r="AM583" s="251"/>
      <c r="AN583" s="251"/>
      <c r="AO583" s="251"/>
      <c r="AP583" s="251"/>
      <c r="AQ583" s="251"/>
      <c r="AR583" s="251"/>
      <c r="AS583" s="251"/>
      <c r="AT583" s="251"/>
      <c r="AU583" s="251"/>
      <c r="AV583" s="251"/>
      <c r="AW583" s="251"/>
      <c r="AX583" s="251"/>
      <c r="AY583" s="251"/>
      <c r="AZ583" s="251"/>
      <c r="BA583" s="251"/>
      <c r="BB583" s="252"/>
      <c r="BC583" s="253"/>
      <c r="BD583" s="254"/>
      <c r="BE583" s="261"/>
      <c r="BF583" s="261"/>
      <c r="BG583" s="261"/>
      <c r="BH583" s="262"/>
      <c r="BI583" s="263"/>
      <c r="BJ583" s="264"/>
      <c r="BK583" s="263"/>
      <c r="BL583" s="263"/>
      <c r="BM583" s="266"/>
      <c r="BN583" s="263"/>
      <c r="CA583" s="263"/>
      <c r="CN583" s="263"/>
      <c r="DA583" s="263"/>
      <c r="DN583" s="263"/>
      <c r="DP583" s="166"/>
      <c r="DQ583" s="166"/>
      <c r="DR583" s="28"/>
      <c r="DS583" s="166"/>
      <c r="DT583" s="28"/>
      <c r="DU583" s="166"/>
      <c r="DV583" s="28"/>
    </row>
    <row r="584" spans="1:128" hidden="1" outlineLevel="1">
      <c r="A584" s="359" t="s">
        <v>123</v>
      </c>
      <c r="B584" s="251"/>
      <c r="C584" s="251"/>
      <c r="D584" s="251"/>
      <c r="E584" s="251"/>
      <c r="F584" s="251"/>
      <c r="G584" s="251"/>
      <c r="H584" s="251"/>
      <c r="I584" s="251"/>
      <c r="J584" s="251"/>
      <c r="K584" s="251"/>
      <c r="L584" s="251"/>
      <c r="M584" s="251"/>
      <c r="N584" s="251"/>
      <c r="O584" s="251"/>
      <c r="P584" s="251"/>
      <c r="Q584" s="251"/>
      <c r="R584" s="251"/>
      <c r="S584" s="251"/>
      <c r="T584" s="251"/>
      <c r="U584" s="251"/>
      <c r="V584" s="251"/>
      <c r="W584" s="251"/>
      <c r="X584" s="251"/>
      <c r="Y584" s="251"/>
      <c r="Z584" s="251"/>
      <c r="AA584" s="251"/>
      <c r="AB584" s="251"/>
      <c r="AC584" s="251"/>
      <c r="AD584" s="251"/>
      <c r="AE584" s="251"/>
      <c r="AF584" s="251"/>
      <c r="AG584" s="251"/>
      <c r="AH584" s="251"/>
      <c r="AI584" s="251"/>
      <c r="AJ584" s="251"/>
      <c r="AK584" s="251"/>
      <c r="AL584" s="251"/>
      <c r="AM584" s="251"/>
      <c r="AN584" s="251"/>
      <c r="AO584" s="251"/>
      <c r="AP584" s="251"/>
      <c r="AQ584" s="251"/>
      <c r="AR584" s="251"/>
      <c r="AS584" s="251"/>
      <c r="AT584" s="251"/>
      <c r="AU584" s="251"/>
      <c r="AV584" s="251"/>
      <c r="AW584" s="251"/>
      <c r="AX584" s="251"/>
      <c r="AY584" s="251"/>
      <c r="AZ584" s="251"/>
      <c r="BA584" s="251"/>
      <c r="BB584" s="252"/>
      <c r="BC584" s="253"/>
      <c r="BD584" s="254"/>
      <c r="BE584" s="261"/>
      <c r="BF584" s="261"/>
      <c r="BG584" s="261"/>
      <c r="BH584" s="262"/>
      <c r="BI584" s="263"/>
      <c r="BJ584" s="264"/>
      <c r="BK584" s="263"/>
      <c r="BL584" s="263"/>
      <c r="BM584" s="266"/>
      <c r="BN584" s="263"/>
      <c r="CA584" s="263"/>
      <c r="CN584" s="263"/>
      <c r="DA584" s="263"/>
      <c r="DN584" s="263"/>
      <c r="DP584" s="166"/>
      <c r="DQ584" s="166"/>
      <c r="DR584" s="28"/>
      <c r="DS584" s="166"/>
      <c r="DT584" s="28"/>
      <c r="DU584" s="166"/>
      <c r="DV584" s="28"/>
    </row>
    <row r="585" spans="1:128" hidden="1" outlineLevel="1">
      <c r="A585" s="359" t="s">
        <v>167</v>
      </c>
      <c r="B585" s="251"/>
      <c r="C585" s="251"/>
      <c r="D585" s="251"/>
      <c r="E585" s="251"/>
      <c r="F585" s="251"/>
      <c r="G585" s="251"/>
      <c r="H585" s="251"/>
      <c r="I585" s="251"/>
      <c r="J585" s="251"/>
      <c r="K585" s="251"/>
      <c r="L585" s="251"/>
      <c r="M585" s="251"/>
      <c r="N585" s="251"/>
      <c r="O585" s="251"/>
      <c r="P585" s="251"/>
      <c r="Q585" s="251"/>
      <c r="R585" s="251"/>
      <c r="S585" s="251"/>
      <c r="T585" s="251"/>
      <c r="U585" s="251"/>
      <c r="V585" s="251"/>
      <c r="W585" s="251"/>
      <c r="X585" s="251"/>
      <c r="Y585" s="251"/>
      <c r="Z585" s="251"/>
      <c r="AA585" s="251"/>
      <c r="AB585" s="251"/>
      <c r="AC585" s="251"/>
      <c r="AD585" s="251"/>
      <c r="AE585" s="251"/>
      <c r="AF585" s="251"/>
      <c r="AG585" s="251"/>
      <c r="AH585" s="251"/>
      <c r="AI585" s="251"/>
      <c r="AJ585" s="251"/>
      <c r="AK585" s="251"/>
      <c r="AL585" s="251"/>
      <c r="AM585" s="251"/>
      <c r="AN585" s="251"/>
      <c r="AO585" s="251"/>
      <c r="AP585" s="251"/>
      <c r="AQ585" s="251"/>
      <c r="AR585" s="251"/>
      <c r="AS585" s="251"/>
      <c r="AT585" s="251"/>
      <c r="AU585" s="251"/>
      <c r="AV585" s="251"/>
      <c r="AW585" s="251"/>
      <c r="AX585" s="251"/>
      <c r="AY585" s="251"/>
      <c r="AZ585" s="251"/>
      <c r="BA585" s="251"/>
      <c r="BB585" s="252"/>
      <c r="BC585" s="253"/>
      <c r="BD585" s="254"/>
      <c r="BE585" s="261"/>
      <c r="BF585" s="261"/>
      <c r="BG585" s="261"/>
      <c r="BH585" s="262"/>
      <c r="BI585" s="263"/>
      <c r="BJ585" s="264"/>
      <c r="BK585" s="263"/>
      <c r="BL585" s="263"/>
      <c r="BM585" s="266"/>
      <c r="BN585" s="263"/>
      <c r="CA585" s="263"/>
      <c r="CN585" s="263"/>
      <c r="DA585" s="263"/>
      <c r="DN585" s="263"/>
      <c r="DP585" s="166"/>
      <c r="DQ585" s="166"/>
      <c r="DR585" s="28"/>
      <c r="DS585" s="166"/>
      <c r="DT585" s="28"/>
      <c r="DU585" s="166"/>
      <c r="DV585" s="28"/>
    </row>
    <row r="586" spans="1:128" hidden="1" outlineLevel="1">
      <c r="A586" s="359" t="s">
        <v>122</v>
      </c>
      <c r="B586" s="251"/>
      <c r="C586" s="251"/>
      <c r="D586" s="251"/>
      <c r="E586" s="251"/>
      <c r="F586" s="251"/>
      <c r="G586" s="251"/>
      <c r="H586" s="251"/>
      <c r="I586" s="251"/>
      <c r="J586" s="251"/>
      <c r="K586" s="251"/>
      <c r="L586" s="251"/>
      <c r="M586" s="251"/>
      <c r="N586" s="251"/>
      <c r="O586" s="251"/>
      <c r="P586" s="251"/>
      <c r="Q586" s="251"/>
      <c r="R586" s="251"/>
      <c r="S586" s="251"/>
      <c r="T586" s="251"/>
      <c r="U586" s="251"/>
      <c r="V586" s="251"/>
      <c r="W586" s="251"/>
      <c r="X586" s="251"/>
      <c r="Y586" s="251"/>
      <c r="Z586" s="251"/>
      <c r="AA586" s="251"/>
      <c r="AB586" s="251"/>
      <c r="AC586" s="251"/>
      <c r="AD586" s="251"/>
      <c r="AE586" s="251"/>
      <c r="AF586" s="251"/>
      <c r="AG586" s="251"/>
      <c r="AH586" s="251"/>
      <c r="AI586" s="251"/>
      <c r="AJ586" s="251"/>
      <c r="AK586" s="251"/>
      <c r="AL586" s="251"/>
      <c r="AM586" s="251"/>
      <c r="AN586" s="251"/>
      <c r="AO586" s="251"/>
      <c r="AP586" s="251"/>
      <c r="AQ586" s="251"/>
      <c r="AR586" s="251"/>
      <c r="AS586" s="251"/>
      <c r="AT586" s="251"/>
      <c r="AU586" s="251"/>
      <c r="AV586" s="251"/>
      <c r="AW586" s="251"/>
      <c r="AX586" s="251"/>
      <c r="AY586" s="251"/>
      <c r="AZ586" s="251"/>
      <c r="BA586" s="251"/>
      <c r="BB586" s="252"/>
      <c r="BC586" s="253"/>
      <c r="BD586" s="254"/>
      <c r="BE586" s="261"/>
      <c r="BF586" s="261"/>
      <c r="BG586" s="261"/>
      <c r="BH586" s="262"/>
      <c r="BI586" s="263"/>
      <c r="BJ586" s="264"/>
      <c r="BK586" s="263"/>
      <c r="BL586" s="263"/>
      <c r="BM586" s="266"/>
      <c r="BN586" s="263"/>
      <c r="CA586" s="263"/>
      <c r="CN586" s="263"/>
      <c r="DA586" s="263"/>
      <c r="DN586" s="263"/>
      <c r="DP586" s="166"/>
      <c r="DQ586" s="166"/>
      <c r="DR586" s="28"/>
      <c r="DS586" s="166"/>
      <c r="DT586" s="28"/>
      <c r="DU586" s="166"/>
      <c r="DV586" s="28"/>
    </row>
    <row r="587" spans="1:128" hidden="1" outlineLevel="1">
      <c r="A587" s="359" t="s">
        <v>168</v>
      </c>
      <c r="B587" s="251"/>
      <c r="C587" s="251"/>
      <c r="D587" s="251"/>
      <c r="E587" s="251"/>
      <c r="F587" s="251"/>
      <c r="G587" s="251"/>
      <c r="H587" s="251"/>
      <c r="I587" s="251"/>
      <c r="J587" s="251"/>
      <c r="K587" s="251"/>
      <c r="L587" s="251"/>
      <c r="M587" s="251"/>
      <c r="N587" s="251"/>
      <c r="O587" s="251"/>
      <c r="P587" s="251"/>
      <c r="Q587" s="251"/>
      <c r="R587" s="251"/>
      <c r="S587" s="251"/>
      <c r="T587" s="251"/>
      <c r="U587" s="251"/>
      <c r="V587" s="251"/>
      <c r="W587" s="251"/>
      <c r="X587" s="251"/>
      <c r="Y587" s="251"/>
      <c r="Z587" s="251"/>
      <c r="AA587" s="251"/>
      <c r="AB587" s="251"/>
      <c r="AC587" s="251"/>
      <c r="AD587" s="251"/>
      <c r="AE587" s="251"/>
      <c r="AF587" s="251"/>
      <c r="AG587" s="251"/>
      <c r="AH587" s="251"/>
      <c r="AI587" s="251"/>
      <c r="AJ587" s="251"/>
      <c r="AK587" s="251"/>
      <c r="AL587" s="251"/>
      <c r="AM587" s="251"/>
      <c r="AN587" s="251"/>
      <c r="AO587" s="251"/>
      <c r="AP587" s="251"/>
      <c r="AQ587" s="251"/>
      <c r="AR587" s="251"/>
      <c r="AS587" s="251"/>
      <c r="AT587" s="251"/>
      <c r="AU587" s="251">
        <v>8</v>
      </c>
      <c r="AV587" s="251"/>
      <c r="AW587" s="251"/>
      <c r="AX587" s="251"/>
      <c r="AY587" s="251"/>
      <c r="AZ587" s="251"/>
      <c r="BA587" s="251"/>
      <c r="BB587" s="252"/>
      <c r="BC587" s="253"/>
      <c r="BD587" s="254"/>
      <c r="BE587" s="261"/>
      <c r="BF587" s="261"/>
      <c r="BG587" s="261"/>
      <c r="BH587" s="262"/>
      <c r="BI587" s="263"/>
      <c r="BJ587" s="264"/>
      <c r="BK587" s="263"/>
      <c r="BL587" s="263"/>
      <c r="BM587" s="266"/>
      <c r="BN587" s="263"/>
      <c r="CA587" s="263"/>
      <c r="CN587" s="263"/>
      <c r="DA587" s="263"/>
      <c r="DN587" s="263"/>
      <c r="DP587" s="166"/>
      <c r="DQ587" s="166"/>
      <c r="DR587" s="28"/>
      <c r="DS587" s="166"/>
      <c r="DT587" s="28"/>
      <c r="DU587" s="166"/>
      <c r="DV587" s="28"/>
    </row>
    <row r="588" spans="1:128" ht="13.5" collapsed="1">
      <c r="A588" s="360" t="s">
        <v>200</v>
      </c>
      <c r="B588" s="251">
        <f>+SUM(B579:B587)</f>
        <v>0</v>
      </c>
      <c r="C588" s="251">
        <f t="shared" ref="C588" si="744">+SUM(C579:C587)</f>
        <v>0</v>
      </c>
      <c r="D588" s="251">
        <f t="shared" ref="D588:AZ588" si="745">+SUM(D579:D587)</f>
        <v>0</v>
      </c>
      <c r="E588" s="251">
        <f t="shared" si="745"/>
        <v>0</v>
      </c>
      <c r="F588" s="251">
        <f t="shared" si="745"/>
        <v>0</v>
      </c>
      <c r="G588" s="251">
        <f t="shared" si="745"/>
        <v>0</v>
      </c>
      <c r="H588" s="251">
        <f t="shared" si="745"/>
        <v>0</v>
      </c>
      <c r="I588" s="251">
        <f t="shared" si="745"/>
        <v>0</v>
      </c>
      <c r="J588" s="251">
        <f t="shared" si="745"/>
        <v>0</v>
      </c>
      <c r="K588" s="251">
        <f t="shared" si="745"/>
        <v>0</v>
      </c>
      <c r="L588" s="251">
        <f t="shared" si="745"/>
        <v>0</v>
      </c>
      <c r="M588" s="251">
        <f t="shared" si="745"/>
        <v>0</v>
      </c>
      <c r="N588" s="251"/>
      <c r="O588" s="251">
        <f t="shared" si="745"/>
        <v>0</v>
      </c>
      <c r="P588" s="251">
        <f t="shared" si="745"/>
        <v>0</v>
      </c>
      <c r="Q588" s="251">
        <f t="shared" si="745"/>
        <v>0</v>
      </c>
      <c r="R588" s="251">
        <f t="shared" si="745"/>
        <v>0</v>
      </c>
      <c r="S588" s="251">
        <f t="shared" si="745"/>
        <v>0</v>
      </c>
      <c r="T588" s="251">
        <f t="shared" si="745"/>
        <v>0</v>
      </c>
      <c r="U588" s="251">
        <f t="shared" si="745"/>
        <v>0</v>
      </c>
      <c r="V588" s="251">
        <f t="shared" si="745"/>
        <v>0</v>
      </c>
      <c r="W588" s="251">
        <f t="shared" si="745"/>
        <v>0</v>
      </c>
      <c r="X588" s="251">
        <f t="shared" si="745"/>
        <v>0</v>
      </c>
      <c r="Y588" s="251">
        <f t="shared" si="745"/>
        <v>0</v>
      </c>
      <c r="Z588" s="251">
        <f t="shared" si="745"/>
        <v>0</v>
      </c>
      <c r="AA588" s="251"/>
      <c r="AB588" s="251">
        <f t="shared" si="745"/>
        <v>0</v>
      </c>
      <c r="AC588" s="251">
        <f t="shared" si="745"/>
        <v>0</v>
      </c>
      <c r="AD588" s="251">
        <f t="shared" si="745"/>
        <v>0</v>
      </c>
      <c r="AE588" s="251">
        <f t="shared" si="745"/>
        <v>0</v>
      </c>
      <c r="AF588" s="251">
        <f t="shared" si="745"/>
        <v>0</v>
      </c>
      <c r="AG588" s="251">
        <f t="shared" si="745"/>
        <v>0</v>
      </c>
      <c r="AH588" s="251">
        <f t="shared" si="745"/>
        <v>0</v>
      </c>
      <c r="AI588" s="251">
        <f t="shared" si="745"/>
        <v>0</v>
      </c>
      <c r="AJ588" s="251">
        <f t="shared" si="745"/>
        <v>0</v>
      </c>
      <c r="AK588" s="251">
        <f t="shared" si="745"/>
        <v>0</v>
      </c>
      <c r="AL588" s="251">
        <f t="shared" si="745"/>
        <v>0</v>
      </c>
      <c r="AM588" s="251">
        <f t="shared" si="745"/>
        <v>0</v>
      </c>
      <c r="AN588" s="251"/>
      <c r="AO588" s="251">
        <f t="shared" si="745"/>
        <v>240</v>
      </c>
      <c r="AP588" s="251">
        <f t="shared" si="745"/>
        <v>0</v>
      </c>
      <c r="AQ588" s="251">
        <f t="shared" si="745"/>
        <v>0</v>
      </c>
      <c r="AR588" s="251">
        <f t="shared" si="745"/>
        <v>0</v>
      </c>
      <c r="AS588" s="251">
        <f t="shared" si="745"/>
        <v>0</v>
      </c>
      <c r="AT588" s="251">
        <f t="shared" si="745"/>
        <v>0</v>
      </c>
      <c r="AU588" s="251">
        <f t="shared" si="745"/>
        <v>8</v>
      </c>
      <c r="AV588" s="251">
        <f t="shared" si="745"/>
        <v>0</v>
      </c>
      <c r="AW588" s="251">
        <f t="shared" si="745"/>
        <v>0</v>
      </c>
      <c r="AX588" s="251">
        <f t="shared" si="745"/>
        <v>0</v>
      </c>
      <c r="AY588" s="251">
        <f t="shared" si="745"/>
        <v>0</v>
      </c>
      <c r="AZ588" s="251">
        <f t="shared" si="745"/>
        <v>0</v>
      </c>
      <c r="BA588" s="251"/>
      <c r="BB588" s="252"/>
      <c r="BC588" s="253">
        <f t="shared" ref="BC588:BM588" si="746">+SUM(BC579:BC587)</f>
        <v>0</v>
      </c>
      <c r="BD588" s="254">
        <f t="shared" si="746"/>
        <v>0</v>
      </c>
      <c r="BE588" s="261">
        <f t="shared" si="746"/>
        <v>0</v>
      </c>
      <c r="BF588" s="261">
        <f t="shared" si="746"/>
        <v>0</v>
      </c>
      <c r="BG588" s="261">
        <f t="shared" si="746"/>
        <v>0</v>
      </c>
      <c r="BH588" s="262">
        <f t="shared" si="746"/>
        <v>0</v>
      </c>
      <c r="BI588" s="263">
        <f t="shared" si="746"/>
        <v>0</v>
      </c>
      <c r="BJ588" s="264">
        <f t="shared" si="746"/>
        <v>0</v>
      </c>
      <c r="BK588" s="263">
        <f t="shared" si="746"/>
        <v>0</v>
      </c>
      <c r="BL588" s="263">
        <f t="shared" si="746"/>
        <v>0</v>
      </c>
      <c r="BM588" s="266">
        <f t="shared" si="746"/>
        <v>0</v>
      </c>
      <c r="BN588" s="263"/>
      <c r="CA588" s="263"/>
      <c r="CN588" s="263"/>
      <c r="DA588" s="263"/>
      <c r="DN588" s="263"/>
      <c r="DP588" s="166"/>
      <c r="DQ588" s="166"/>
      <c r="DR588" s="28"/>
      <c r="DS588" s="166"/>
      <c r="DT588" s="28"/>
      <c r="DU588" s="166"/>
      <c r="DV588" s="28"/>
    </row>
    <row r="589" spans="1:128">
      <c r="A589" s="357" t="s">
        <v>201</v>
      </c>
      <c r="B589" s="319">
        <v>0</v>
      </c>
      <c r="C589" s="319">
        <v>0</v>
      </c>
      <c r="D589" s="319">
        <v>0</v>
      </c>
      <c r="E589" s="319">
        <v>0</v>
      </c>
      <c r="F589" s="319">
        <v>0</v>
      </c>
      <c r="G589" s="319">
        <v>0</v>
      </c>
      <c r="H589" s="319">
        <v>0</v>
      </c>
      <c r="I589" s="319">
        <v>0</v>
      </c>
      <c r="J589" s="319">
        <v>0</v>
      </c>
      <c r="K589" s="319">
        <v>0</v>
      </c>
      <c r="L589" s="319">
        <v>0</v>
      </c>
      <c r="M589" s="319">
        <v>0</v>
      </c>
      <c r="N589" s="319"/>
      <c r="O589" s="227">
        <v>0</v>
      </c>
      <c r="P589" s="227">
        <v>0</v>
      </c>
      <c r="Q589" s="227">
        <v>0</v>
      </c>
      <c r="R589" s="227">
        <v>0</v>
      </c>
      <c r="S589" s="227">
        <v>0</v>
      </c>
      <c r="T589" s="227">
        <v>0</v>
      </c>
      <c r="U589" s="227">
        <v>0</v>
      </c>
      <c r="V589" s="227">
        <v>0</v>
      </c>
      <c r="W589" s="227">
        <v>0</v>
      </c>
      <c r="X589" s="227">
        <v>0</v>
      </c>
      <c r="Y589" s="227">
        <v>0</v>
      </c>
      <c r="Z589" s="227">
        <v>16</v>
      </c>
      <c r="AA589" s="227"/>
      <c r="AB589" s="227">
        <v>0</v>
      </c>
      <c r="AC589" s="227">
        <v>0</v>
      </c>
      <c r="AD589" s="227">
        <v>0</v>
      </c>
      <c r="AE589" s="227">
        <v>0</v>
      </c>
      <c r="AF589" s="227">
        <v>0</v>
      </c>
      <c r="AG589" s="227">
        <v>0</v>
      </c>
      <c r="AH589" s="227">
        <v>0</v>
      </c>
      <c r="AI589" s="227">
        <v>0</v>
      </c>
      <c r="AJ589" s="227">
        <v>0</v>
      </c>
      <c r="AK589" s="227">
        <v>0</v>
      </c>
      <c r="AL589" s="227">
        <v>0</v>
      </c>
      <c r="AM589" s="227">
        <v>0</v>
      </c>
      <c r="AN589" s="227"/>
      <c r="AO589" s="227">
        <v>0</v>
      </c>
      <c r="AP589" s="227">
        <v>0</v>
      </c>
      <c r="AQ589" s="227">
        <v>0</v>
      </c>
      <c r="AR589" s="227">
        <v>0</v>
      </c>
      <c r="AS589" s="227">
        <v>0</v>
      </c>
      <c r="AT589" s="227">
        <v>2</v>
      </c>
      <c r="AU589" s="227">
        <v>0</v>
      </c>
      <c r="AV589" s="227">
        <v>0</v>
      </c>
      <c r="AW589" s="227">
        <v>0</v>
      </c>
      <c r="AX589" s="227">
        <v>0</v>
      </c>
      <c r="AY589" s="227">
        <v>0</v>
      </c>
      <c r="AZ589" s="227">
        <v>0</v>
      </c>
      <c r="BA589" s="227"/>
      <c r="BB589" s="252"/>
      <c r="BC589" s="361">
        <v>0</v>
      </c>
      <c r="BD589" s="362">
        <v>0</v>
      </c>
      <c r="BE589" s="363">
        <v>0</v>
      </c>
      <c r="BF589" s="363">
        <v>0</v>
      </c>
      <c r="BG589" s="363">
        <v>0</v>
      </c>
      <c r="BH589" s="364">
        <v>0</v>
      </c>
      <c r="BI589" s="365">
        <v>0</v>
      </c>
      <c r="BJ589" s="366">
        <v>0</v>
      </c>
      <c r="BK589" s="365">
        <v>0</v>
      </c>
      <c r="BL589" s="365">
        <v>0</v>
      </c>
      <c r="BM589" s="367">
        <v>0</v>
      </c>
      <c r="BN589" s="365"/>
      <c r="CA589" s="365"/>
      <c r="CN589" s="365"/>
      <c r="DA589" s="365"/>
      <c r="DN589" s="365"/>
      <c r="DP589" s="166">
        <f t="shared" ref="DP589:DP617" si="747">SUM(B589:M589)</f>
        <v>0</v>
      </c>
      <c r="DQ589" s="166">
        <f t="shared" ref="DQ589:DQ617" si="748">SUM(O589:Z589)</f>
        <v>16</v>
      </c>
      <c r="DR589" s="28">
        <f>IFERROR(DQ589/DP589*100,0)</f>
        <v>0</v>
      </c>
      <c r="DS589" s="166">
        <f t="shared" ref="DS589:DS617" si="749">SUM(AB589:AM589)</f>
        <v>0</v>
      </c>
      <c r="DT589" s="28">
        <f>IFERROR(DS589/DQ589*100,0)</f>
        <v>0</v>
      </c>
      <c r="DU589" s="166">
        <f t="shared" ref="DU589:DU617" si="750">SUM(AO589:AZ589)</f>
        <v>2</v>
      </c>
      <c r="DV589" s="28">
        <f>IFERROR(DU589/DS589*100,0)</f>
        <v>0</v>
      </c>
      <c r="DW589" s="141">
        <f t="shared" ref="DW589:DW617" si="751">SUM(BB589:BM589)</f>
        <v>0</v>
      </c>
      <c r="DX589" s="207">
        <f t="shared" ref="DX589:DX617" si="752">IFERROR(DW589/DU589*100,0)</f>
        <v>0</v>
      </c>
    </row>
    <row r="590" spans="1:128">
      <c r="A590" s="239" t="s">
        <v>202</v>
      </c>
      <c r="B590" s="319">
        <v>0</v>
      </c>
      <c r="C590" s="319">
        <v>0</v>
      </c>
      <c r="D590" s="319">
        <v>0</v>
      </c>
      <c r="E590" s="319">
        <v>0</v>
      </c>
      <c r="F590" s="319">
        <v>0</v>
      </c>
      <c r="G590" s="319">
        <v>0</v>
      </c>
      <c r="H590" s="319">
        <v>0</v>
      </c>
      <c r="I590" s="319">
        <v>0</v>
      </c>
      <c r="J590" s="319">
        <v>0</v>
      </c>
      <c r="K590" s="319">
        <v>0</v>
      </c>
      <c r="L590" s="319">
        <v>0</v>
      </c>
      <c r="M590" s="319">
        <v>0</v>
      </c>
      <c r="N590" s="319"/>
      <c r="O590" s="227">
        <v>0</v>
      </c>
      <c r="P590" s="227">
        <v>0</v>
      </c>
      <c r="Q590" s="227">
        <v>0</v>
      </c>
      <c r="R590" s="227">
        <v>0</v>
      </c>
      <c r="S590" s="227">
        <v>0</v>
      </c>
      <c r="T590" s="227">
        <v>0</v>
      </c>
      <c r="U590" s="227">
        <v>0</v>
      </c>
      <c r="V590" s="227">
        <v>0</v>
      </c>
      <c r="W590" s="227">
        <v>0</v>
      </c>
      <c r="X590" s="227">
        <v>0</v>
      </c>
      <c r="Y590" s="227">
        <v>0</v>
      </c>
      <c r="Z590" s="227">
        <v>0</v>
      </c>
      <c r="AA590" s="227"/>
      <c r="AB590" s="227">
        <v>0</v>
      </c>
      <c r="AC590" s="227">
        <v>0</v>
      </c>
      <c r="AD590" s="227">
        <v>0</v>
      </c>
      <c r="AE590" s="227">
        <v>0</v>
      </c>
      <c r="AF590" s="227">
        <v>312</v>
      </c>
      <c r="AG590" s="227">
        <v>72</v>
      </c>
      <c r="AH590" s="227">
        <v>0</v>
      </c>
      <c r="AI590" s="227">
        <v>0</v>
      </c>
      <c r="AJ590" s="227">
        <v>0</v>
      </c>
      <c r="AK590" s="227">
        <v>0</v>
      </c>
      <c r="AL590" s="227">
        <v>0</v>
      </c>
      <c r="AM590" s="227">
        <v>0</v>
      </c>
      <c r="AN590" s="227"/>
      <c r="AO590" s="227">
        <v>0</v>
      </c>
      <c r="AP590" s="227">
        <v>0</v>
      </c>
      <c r="AQ590" s="227">
        <v>0</v>
      </c>
      <c r="AR590" s="227">
        <v>0</v>
      </c>
      <c r="AS590" s="227">
        <v>0</v>
      </c>
      <c r="AT590" s="227">
        <v>0</v>
      </c>
      <c r="AU590" s="227">
        <v>0</v>
      </c>
      <c r="AV590" s="227">
        <v>0</v>
      </c>
      <c r="AW590" s="227">
        <v>0</v>
      </c>
      <c r="AX590" s="227">
        <v>0</v>
      </c>
      <c r="AY590" s="227">
        <v>0</v>
      </c>
      <c r="AZ590" s="227">
        <v>0</v>
      </c>
      <c r="BA590" s="227"/>
      <c r="BB590" s="252"/>
      <c r="BC590" s="361">
        <v>0</v>
      </c>
      <c r="BD590" s="362">
        <v>0</v>
      </c>
      <c r="BE590" s="363">
        <v>0</v>
      </c>
      <c r="BF590" s="363">
        <v>0</v>
      </c>
      <c r="BG590" s="363">
        <v>0</v>
      </c>
      <c r="BH590" s="364">
        <v>0</v>
      </c>
      <c r="BI590" s="365">
        <v>0</v>
      </c>
      <c r="BJ590" s="366">
        <v>0</v>
      </c>
      <c r="BK590" s="365">
        <v>0</v>
      </c>
      <c r="BL590" s="365">
        <v>0</v>
      </c>
      <c r="BM590" s="367">
        <v>0</v>
      </c>
      <c r="BN590" s="365"/>
      <c r="CA590" s="365"/>
      <c r="CN590" s="365"/>
      <c r="DA590" s="365"/>
      <c r="DN590" s="365"/>
      <c r="DP590" s="166">
        <f t="shared" si="747"/>
        <v>0</v>
      </c>
      <c r="DQ590" s="166">
        <f t="shared" si="748"/>
        <v>0</v>
      </c>
      <c r="DR590" s="28">
        <f>IFERROR(DQ590/DP590*100,0)</f>
        <v>0</v>
      </c>
      <c r="DS590" s="166">
        <f t="shared" si="749"/>
        <v>384</v>
      </c>
      <c r="DT590" s="28">
        <f>IFERROR(DS590/DQ590*100,0)</f>
        <v>0</v>
      </c>
      <c r="DU590" s="166">
        <f t="shared" si="750"/>
        <v>0</v>
      </c>
      <c r="DV590" s="28">
        <f>IFERROR(DU590/DS590*100,0)</f>
        <v>0</v>
      </c>
      <c r="DW590" s="141">
        <f t="shared" si="751"/>
        <v>0</v>
      </c>
      <c r="DX590" s="207">
        <f t="shared" si="752"/>
        <v>0</v>
      </c>
    </row>
    <row r="591" spans="1:128">
      <c r="A591" s="239" t="s">
        <v>203</v>
      </c>
      <c r="B591" s="319">
        <v>0</v>
      </c>
      <c r="C591" s="319">
        <v>0</v>
      </c>
      <c r="D591" s="319">
        <v>0</v>
      </c>
      <c r="E591" s="319">
        <v>0</v>
      </c>
      <c r="F591" s="319">
        <v>0</v>
      </c>
      <c r="G591" s="319">
        <v>0</v>
      </c>
      <c r="H591" s="319">
        <v>0</v>
      </c>
      <c r="I591" s="319">
        <v>0</v>
      </c>
      <c r="J591" s="319">
        <v>0</v>
      </c>
      <c r="K591" s="319">
        <v>0</v>
      </c>
      <c r="L591" s="319">
        <v>0</v>
      </c>
      <c r="M591" s="319">
        <v>0</v>
      </c>
      <c r="N591" s="319"/>
      <c r="O591" s="227">
        <v>0</v>
      </c>
      <c r="P591" s="227">
        <v>0</v>
      </c>
      <c r="Q591" s="227">
        <v>0</v>
      </c>
      <c r="R591" s="227">
        <v>0</v>
      </c>
      <c r="S591" s="227">
        <v>0</v>
      </c>
      <c r="T591" s="227">
        <v>0</v>
      </c>
      <c r="U591" s="227">
        <v>0</v>
      </c>
      <c r="V591" s="227">
        <v>0</v>
      </c>
      <c r="W591" s="227">
        <v>0</v>
      </c>
      <c r="X591" s="227">
        <v>0</v>
      </c>
      <c r="Y591" s="227">
        <v>0</v>
      </c>
      <c r="Z591" s="227">
        <v>8</v>
      </c>
      <c r="AA591" s="227"/>
      <c r="AB591" s="227">
        <v>8</v>
      </c>
      <c r="AC591" s="227">
        <v>0</v>
      </c>
      <c r="AD591" s="227">
        <v>64</v>
      </c>
      <c r="AE591" s="227">
        <v>0</v>
      </c>
      <c r="AF591" s="227">
        <v>0</v>
      </c>
      <c r="AG591" s="227">
        <v>16</v>
      </c>
      <c r="AH591" s="227">
        <v>16</v>
      </c>
      <c r="AI591" s="227">
        <v>0</v>
      </c>
      <c r="AJ591" s="227">
        <v>0</v>
      </c>
      <c r="AK591" s="227">
        <v>0</v>
      </c>
      <c r="AL591" s="227">
        <v>72</v>
      </c>
      <c r="AM591" s="227">
        <v>0</v>
      </c>
      <c r="AN591" s="227"/>
      <c r="AO591" s="227">
        <v>0</v>
      </c>
      <c r="AP591" s="227">
        <v>0</v>
      </c>
      <c r="AQ591" s="227">
        <v>0</v>
      </c>
      <c r="AR591" s="227">
        <v>0</v>
      </c>
      <c r="AS591" s="227">
        <v>0</v>
      </c>
      <c r="AT591" s="227">
        <v>0</v>
      </c>
      <c r="AU591" s="227">
        <v>0</v>
      </c>
      <c r="AV591" s="227">
        <v>0</v>
      </c>
      <c r="AW591" s="227">
        <v>0</v>
      </c>
      <c r="AX591" s="227">
        <v>0</v>
      </c>
      <c r="AY591" s="227">
        <v>0</v>
      </c>
      <c r="AZ591" s="227">
        <v>0</v>
      </c>
      <c r="BA591" s="227"/>
      <c r="BB591" s="320"/>
      <c r="BC591" s="361">
        <v>0</v>
      </c>
      <c r="BD591" s="362">
        <v>0</v>
      </c>
      <c r="BE591" s="363">
        <v>0</v>
      </c>
      <c r="BF591" s="363">
        <v>0</v>
      </c>
      <c r="BG591" s="363">
        <v>0</v>
      </c>
      <c r="BH591" s="364">
        <v>0</v>
      </c>
      <c r="BI591" s="365">
        <v>0</v>
      </c>
      <c r="BJ591" s="366">
        <v>0</v>
      </c>
      <c r="BK591" s="365">
        <v>0</v>
      </c>
      <c r="BL591" s="365">
        <v>0</v>
      </c>
      <c r="BM591" s="367">
        <v>0</v>
      </c>
      <c r="BN591" s="365"/>
      <c r="CA591" s="365"/>
      <c r="CN591" s="365"/>
      <c r="DA591" s="365"/>
      <c r="DN591" s="365"/>
      <c r="DP591" s="166">
        <f t="shared" si="747"/>
        <v>0</v>
      </c>
      <c r="DQ591" s="166">
        <f t="shared" si="748"/>
        <v>8</v>
      </c>
      <c r="DR591" s="28">
        <f t="shared" si="559"/>
        <v>0</v>
      </c>
      <c r="DS591" s="166">
        <f t="shared" si="749"/>
        <v>176</v>
      </c>
      <c r="DT591" s="28">
        <f t="shared" si="560"/>
        <v>2200</v>
      </c>
      <c r="DU591" s="166">
        <f t="shared" si="750"/>
        <v>0</v>
      </c>
      <c r="DV591" s="28">
        <f t="shared" si="561"/>
        <v>0</v>
      </c>
      <c r="DW591" s="141">
        <f t="shared" si="751"/>
        <v>0</v>
      </c>
      <c r="DX591" s="207">
        <f t="shared" si="752"/>
        <v>0</v>
      </c>
    </row>
    <row r="592" spans="1:128">
      <c r="A592" s="239" t="s">
        <v>204</v>
      </c>
      <c r="B592" s="353">
        <v>0</v>
      </c>
      <c r="C592" s="353">
        <v>0</v>
      </c>
      <c r="D592" s="353">
        <v>0</v>
      </c>
      <c r="E592" s="353">
        <v>0</v>
      </c>
      <c r="F592" s="353">
        <v>0</v>
      </c>
      <c r="G592" s="353">
        <v>0</v>
      </c>
      <c r="H592" s="353">
        <v>8</v>
      </c>
      <c r="I592" s="353">
        <v>10</v>
      </c>
      <c r="J592" s="353">
        <v>0</v>
      </c>
      <c r="K592" s="353">
        <v>0</v>
      </c>
      <c r="L592" s="353">
        <v>0</v>
      </c>
      <c r="M592" s="353">
        <v>0</v>
      </c>
      <c r="N592" s="353"/>
      <c r="O592" s="227">
        <v>0</v>
      </c>
      <c r="P592" s="227">
        <v>0</v>
      </c>
      <c r="Q592" s="227">
        <v>0</v>
      </c>
      <c r="R592" s="227">
        <v>0</v>
      </c>
      <c r="S592" s="227">
        <v>0</v>
      </c>
      <c r="T592" s="227">
        <v>0</v>
      </c>
      <c r="U592" s="227">
        <v>0</v>
      </c>
      <c r="V592" s="227">
        <v>0</v>
      </c>
      <c r="W592" s="227">
        <v>0</v>
      </c>
      <c r="X592" s="227">
        <v>0</v>
      </c>
      <c r="Y592" s="227">
        <v>0</v>
      </c>
      <c r="Z592" s="227">
        <v>0</v>
      </c>
      <c r="AA592" s="227"/>
      <c r="AB592" s="227">
        <v>0</v>
      </c>
      <c r="AC592" s="227">
        <v>0</v>
      </c>
      <c r="AD592" s="227">
        <v>0</v>
      </c>
      <c r="AE592" s="227">
        <v>0</v>
      </c>
      <c r="AF592" s="227">
        <v>0</v>
      </c>
      <c r="AG592" s="227">
        <v>0</v>
      </c>
      <c r="AH592" s="227">
        <v>0</v>
      </c>
      <c r="AI592" s="227">
        <v>0</v>
      </c>
      <c r="AJ592" s="227">
        <v>0</v>
      </c>
      <c r="AK592" s="227">
        <v>0</v>
      </c>
      <c r="AL592" s="227">
        <v>0</v>
      </c>
      <c r="AM592" s="227">
        <v>0</v>
      </c>
      <c r="AN592" s="227"/>
      <c r="AO592" s="227">
        <v>0</v>
      </c>
      <c r="AP592" s="227">
        <v>0</v>
      </c>
      <c r="AQ592" s="227">
        <v>0</v>
      </c>
      <c r="AR592" s="227">
        <v>0</v>
      </c>
      <c r="AS592" s="227">
        <v>0</v>
      </c>
      <c r="AT592" s="227">
        <v>0</v>
      </c>
      <c r="AU592" s="227">
        <v>0</v>
      </c>
      <c r="AV592" s="227">
        <v>0</v>
      </c>
      <c r="AW592" s="227">
        <v>0</v>
      </c>
      <c r="AX592" s="227">
        <v>0</v>
      </c>
      <c r="AY592" s="227">
        <v>0</v>
      </c>
      <c r="AZ592" s="227">
        <v>0</v>
      </c>
      <c r="BA592" s="227"/>
      <c r="BB592" s="252"/>
      <c r="BC592" s="361">
        <v>0</v>
      </c>
      <c r="BD592" s="362">
        <v>0</v>
      </c>
      <c r="BE592" s="363">
        <v>0</v>
      </c>
      <c r="BF592" s="363">
        <v>0</v>
      </c>
      <c r="BG592" s="363">
        <v>0</v>
      </c>
      <c r="BH592" s="364">
        <v>0</v>
      </c>
      <c r="BI592" s="365">
        <v>0</v>
      </c>
      <c r="BJ592" s="366">
        <v>0</v>
      </c>
      <c r="BK592" s="365">
        <v>0</v>
      </c>
      <c r="BL592" s="365">
        <v>0</v>
      </c>
      <c r="BM592" s="367">
        <v>0</v>
      </c>
      <c r="BN592" s="365"/>
      <c r="CA592" s="365"/>
      <c r="CN592" s="365"/>
      <c r="DA592" s="365"/>
      <c r="DN592" s="365"/>
      <c r="DP592" s="166">
        <f t="shared" si="747"/>
        <v>18</v>
      </c>
      <c r="DQ592" s="166">
        <f t="shared" si="748"/>
        <v>0</v>
      </c>
      <c r="DR592" s="28">
        <f>IFERROR(DQ592/DP592*100,0)</f>
        <v>0</v>
      </c>
      <c r="DS592" s="166">
        <f t="shared" si="749"/>
        <v>0</v>
      </c>
      <c r="DT592" s="28">
        <f>IFERROR(DS592/DQ592*100,0)</f>
        <v>0</v>
      </c>
      <c r="DU592" s="166">
        <f t="shared" si="750"/>
        <v>0</v>
      </c>
      <c r="DV592" s="28">
        <f>IFERROR(DU592/DS592*100,0)</f>
        <v>0</v>
      </c>
      <c r="DW592" s="141">
        <f t="shared" si="751"/>
        <v>0</v>
      </c>
      <c r="DX592" s="207">
        <f t="shared" si="752"/>
        <v>0</v>
      </c>
    </row>
    <row r="593" spans="1:128">
      <c r="A593" s="239" t="s">
        <v>205</v>
      </c>
      <c r="B593" s="353">
        <v>0</v>
      </c>
      <c r="C593" s="353">
        <v>0</v>
      </c>
      <c r="D593" s="353">
        <v>0</v>
      </c>
      <c r="E593" s="353">
        <v>0</v>
      </c>
      <c r="F593" s="353">
        <v>0</v>
      </c>
      <c r="G593" s="353">
        <v>0</v>
      </c>
      <c r="H593" s="353">
        <v>0</v>
      </c>
      <c r="I593" s="353">
        <v>0</v>
      </c>
      <c r="J593" s="353">
        <v>0</v>
      </c>
      <c r="K593" s="353">
        <v>0</v>
      </c>
      <c r="L593" s="353">
        <v>0</v>
      </c>
      <c r="M593" s="353">
        <v>0</v>
      </c>
      <c r="N593" s="353"/>
      <c r="O593" s="227">
        <v>22</v>
      </c>
      <c r="P593" s="227">
        <v>24</v>
      </c>
      <c r="Q593" s="227">
        <v>8</v>
      </c>
      <c r="R593" s="227">
        <v>0</v>
      </c>
      <c r="S593" s="227">
        <v>0</v>
      </c>
      <c r="T593" s="227">
        <v>0</v>
      </c>
      <c r="U593" s="227">
        <v>5</v>
      </c>
      <c r="V593" s="227">
        <v>8</v>
      </c>
      <c r="W593" s="227">
        <v>0</v>
      </c>
      <c r="X593" s="227">
        <v>0</v>
      </c>
      <c r="Y593" s="227">
        <v>0</v>
      </c>
      <c r="Z593" s="227">
        <v>0</v>
      </c>
      <c r="AA593" s="227"/>
      <c r="AB593" s="227">
        <v>13</v>
      </c>
      <c r="AC593" s="227">
        <v>4</v>
      </c>
      <c r="AD593" s="227">
        <v>0</v>
      </c>
      <c r="AE593" s="227">
        <v>0</v>
      </c>
      <c r="AF593" s="227">
        <v>0</v>
      </c>
      <c r="AG593" s="227">
        <v>2</v>
      </c>
      <c r="AH593" s="227">
        <v>0</v>
      </c>
      <c r="AI593" s="227">
        <v>0</v>
      </c>
      <c r="AJ593" s="227">
        <v>4</v>
      </c>
      <c r="AK593" s="227">
        <v>2</v>
      </c>
      <c r="AL593" s="227">
        <v>4</v>
      </c>
      <c r="AM593" s="227">
        <v>0</v>
      </c>
      <c r="AN593" s="227"/>
      <c r="AO593" s="227">
        <v>0</v>
      </c>
      <c r="AP593" s="227">
        <v>0</v>
      </c>
      <c r="AQ593" s="227">
        <v>0</v>
      </c>
      <c r="AR593" s="227">
        <v>0</v>
      </c>
      <c r="AS593" s="227">
        <v>0</v>
      </c>
      <c r="AT593" s="227">
        <v>0</v>
      </c>
      <c r="AU593" s="227">
        <v>0</v>
      </c>
      <c r="AV593" s="227">
        <v>0</v>
      </c>
      <c r="AW593" s="227">
        <v>0</v>
      </c>
      <c r="AX593" s="227">
        <v>0</v>
      </c>
      <c r="AY593" s="227">
        <v>0</v>
      </c>
      <c r="AZ593" s="227">
        <v>0</v>
      </c>
      <c r="BA593" s="227"/>
      <c r="BB593" s="252"/>
      <c r="BC593" s="361">
        <v>0</v>
      </c>
      <c r="BD593" s="362">
        <v>0</v>
      </c>
      <c r="BE593" s="363">
        <v>0</v>
      </c>
      <c r="BF593" s="363">
        <v>0</v>
      </c>
      <c r="BG593" s="363">
        <v>0</v>
      </c>
      <c r="BH593" s="364">
        <v>0</v>
      </c>
      <c r="BI593" s="365">
        <v>0</v>
      </c>
      <c r="BJ593" s="366">
        <v>0</v>
      </c>
      <c r="BK593" s="365">
        <v>0</v>
      </c>
      <c r="BL593" s="365">
        <v>0</v>
      </c>
      <c r="BM593" s="367">
        <v>0</v>
      </c>
      <c r="BN593" s="365"/>
      <c r="CA593" s="365"/>
      <c r="CN593" s="365"/>
      <c r="DA593" s="365"/>
      <c r="DN593" s="365"/>
      <c r="DP593" s="166">
        <f t="shared" si="747"/>
        <v>0</v>
      </c>
      <c r="DQ593" s="166">
        <f t="shared" si="748"/>
        <v>67</v>
      </c>
      <c r="DR593" s="28">
        <f t="shared" si="559"/>
        <v>0</v>
      </c>
      <c r="DS593" s="166">
        <f t="shared" si="749"/>
        <v>29</v>
      </c>
      <c r="DT593" s="28">
        <f t="shared" si="560"/>
        <v>43.283582089552233</v>
      </c>
      <c r="DU593" s="166">
        <f t="shared" si="750"/>
        <v>0</v>
      </c>
      <c r="DV593" s="28">
        <f t="shared" si="561"/>
        <v>0</v>
      </c>
      <c r="DW593" s="141">
        <f t="shared" si="751"/>
        <v>0</v>
      </c>
      <c r="DX593" s="207">
        <f t="shared" si="752"/>
        <v>0</v>
      </c>
    </row>
    <row r="594" spans="1:128">
      <c r="A594" s="239" t="s">
        <v>206</v>
      </c>
      <c r="B594" s="353">
        <v>0</v>
      </c>
      <c r="C594" s="353">
        <v>0</v>
      </c>
      <c r="D594" s="353">
        <v>0</v>
      </c>
      <c r="E594" s="353">
        <v>0</v>
      </c>
      <c r="F594" s="353">
        <v>0</v>
      </c>
      <c r="G594" s="353">
        <v>0</v>
      </c>
      <c r="H594" s="353">
        <v>0</v>
      </c>
      <c r="I594" s="353">
        <v>0</v>
      </c>
      <c r="J594" s="353">
        <v>0</v>
      </c>
      <c r="K594" s="353">
        <v>0</v>
      </c>
      <c r="L594" s="353">
        <v>0</v>
      </c>
      <c r="M594" s="353">
        <v>0</v>
      </c>
      <c r="N594" s="353"/>
      <c r="O594" s="227">
        <v>0</v>
      </c>
      <c r="P594" s="227">
        <v>0</v>
      </c>
      <c r="Q594" s="227">
        <v>0</v>
      </c>
      <c r="R594" s="227">
        <v>0</v>
      </c>
      <c r="S594" s="227">
        <v>0</v>
      </c>
      <c r="T594" s="227">
        <v>0</v>
      </c>
      <c r="U594" s="227">
        <v>0</v>
      </c>
      <c r="V594" s="227">
        <v>0</v>
      </c>
      <c r="W594" s="227">
        <v>0</v>
      </c>
      <c r="X594" s="227">
        <v>0</v>
      </c>
      <c r="Y594" s="227">
        <v>0</v>
      </c>
      <c r="Z594" s="227">
        <v>0</v>
      </c>
      <c r="AA594" s="227"/>
      <c r="AB594" s="227">
        <v>0</v>
      </c>
      <c r="AC594" s="227">
        <v>0</v>
      </c>
      <c r="AD594" s="227">
        <v>0</v>
      </c>
      <c r="AE594" s="227">
        <v>0</v>
      </c>
      <c r="AF594" s="227">
        <v>0</v>
      </c>
      <c r="AG594" s="227">
        <v>0</v>
      </c>
      <c r="AH594" s="227">
        <v>0</v>
      </c>
      <c r="AI594" s="227">
        <v>16</v>
      </c>
      <c r="AJ594" s="227">
        <v>0</v>
      </c>
      <c r="AK594" s="227">
        <v>0</v>
      </c>
      <c r="AL594" s="227">
        <v>0</v>
      </c>
      <c r="AM594" s="227">
        <v>6</v>
      </c>
      <c r="AN594" s="227"/>
      <c r="AO594" s="227">
        <v>0</v>
      </c>
      <c r="AP594" s="227">
        <v>0</v>
      </c>
      <c r="AQ594" s="227">
        <v>0</v>
      </c>
      <c r="AR594" s="227">
        <v>0</v>
      </c>
      <c r="AS594" s="227">
        <v>0</v>
      </c>
      <c r="AT594" s="227">
        <v>0</v>
      </c>
      <c r="AU594" s="227">
        <v>0</v>
      </c>
      <c r="AV594" s="227">
        <v>0</v>
      </c>
      <c r="AW594" s="227">
        <v>0</v>
      </c>
      <c r="AX594" s="227">
        <v>0</v>
      </c>
      <c r="AY594" s="227">
        <v>0</v>
      </c>
      <c r="AZ594" s="227">
        <v>0</v>
      </c>
      <c r="BA594" s="227"/>
      <c r="BB594" s="252"/>
      <c r="BC594" s="361">
        <v>0</v>
      </c>
      <c r="BD594" s="362">
        <v>0</v>
      </c>
      <c r="BE594" s="363">
        <v>0</v>
      </c>
      <c r="BF594" s="363">
        <v>0</v>
      </c>
      <c r="BG594" s="363">
        <v>0</v>
      </c>
      <c r="BH594" s="364">
        <v>0</v>
      </c>
      <c r="BI594" s="365">
        <v>0</v>
      </c>
      <c r="BJ594" s="366">
        <v>0</v>
      </c>
      <c r="BK594" s="365">
        <v>0</v>
      </c>
      <c r="BL594" s="365">
        <v>0</v>
      </c>
      <c r="BM594" s="367">
        <v>0</v>
      </c>
      <c r="BN594" s="365"/>
      <c r="CA594" s="365"/>
      <c r="CN594" s="365"/>
      <c r="DA594" s="365"/>
      <c r="DN594" s="365"/>
      <c r="DP594" s="166">
        <f t="shared" si="747"/>
        <v>0</v>
      </c>
      <c r="DQ594" s="166">
        <f t="shared" si="748"/>
        <v>0</v>
      </c>
      <c r="DR594" s="28">
        <f t="shared" si="559"/>
        <v>0</v>
      </c>
      <c r="DS594" s="166">
        <f t="shared" si="749"/>
        <v>22</v>
      </c>
      <c r="DT594" s="28">
        <f t="shared" si="560"/>
        <v>0</v>
      </c>
      <c r="DU594" s="166">
        <f t="shared" si="750"/>
        <v>0</v>
      </c>
      <c r="DV594" s="28">
        <f t="shared" si="561"/>
        <v>0</v>
      </c>
      <c r="DW594" s="141">
        <f t="shared" si="751"/>
        <v>0</v>
      </c>
      <c r="DX594" s="207">
        <f t="shared" si="752"/>
        <v>0</v>
      </c>
    </row>
    <row r="595" spans="1:128">
      <c r="A595" s="239" t="s">
        <v>207</v>
      </c>
      <c r="B595" s="353">
        <v>0</v>
      </c>
      <c r="C595" s="353">
        <v>0</v>
      </c>
      <c r="D595" s="353">
        <v>0</v>
      </c>
      <c r="E595" s="353">
        <v>0</v>
      </c>
      <c r="F595" s="353">
        <v>0</v>
      </c>
      <c r="G595" s="353">
        <v>0</v>
      </c>
      <c r="H595" s="353">
        <v>0</v>
      </c>
      <c r="I595" s="353">
        <v>0</v>
      </c>
      <c r="J595" s="353">
        <v>0</v>
      </c>
      <c r="K595" s="353">
        <v>0</v>
      </c>
      <c r="L595" s="353">
        <v>0</v>
      </c>
      <c r="M595" s="353">
        <v>0</v>
      </c>
      <c r="N595" s="353"/>
      <c r="O595" s="227">
        <v>0</v>
      </c>
      <c r="P595" s="227">
        <v>0</v>
      </c>
      <c r="Q595" s="227">
        <v>0</v>
      </c>
      <c r="R595" s="227">
        <v>0</v>
      </c>
      <c r="S595" s="227">
        <v>0</v>
      </c>
      <c r="T595" s="227">
        <v>0</v>
      </c>
      <c r="U595" s="227">
        <v>0</v>
      </c>
      <c r="V595" s="227">
        <v>0</v>
      </c>
      <c r="W595" s="227">
        <v>0</v>
      </c>
      <c r="X595" s="227">
        <v>0</v>
      </c>
      <c r="Y595" s="227">
        <v>0</v>
      </c>
      <c r="Z595" s="227">
        <v>0</v>
      </c>
      <c r="AA595" s="227"/>
      <c r="AB595" s="227">
        <v>0</v>
      </c>
      <c r="AC595" s="227">
        <v>0</v>
      </c>
      <c r="AD595" s="227">
        <v>0</v>
      </c>
      <c r="AE595" s="227">
        <v>0</v>
      </c>
      <c r="AF595" s="227">
        <v>10</v>
      </c>
      <c r="AG595" s="227">
        <v>0</v>
      </c>
      <c r="AH595" s="227">
        <v>0</v>
      </c>
      <c r="AI595" s="227">
        <v>0</v>
      </c>
      <c r="AJ595" s="227">
        <v>0</v>
      </c>
      <c r="AK595" s="227">
        <v>0</v>
      </c>
      <c r="AL595" s="227">
        <v>0</v>
      </c>
      <c r="AM595" s="227">
        <v>0</v>
      </c>
      <c r="AN595" s="227"/>
      <c r="AO595" s="227">
        <v>0</v>
      </c>
      <c r="AP595" s="227">
        <v>0</v>
      </c>
      <c r="AQ595" s="227">
        <v>0</v>
      </c>
      <c r="AR595" s="227">
        <v>0</v>
      </c>
      <c r="AS595" s="227">
        <v>0</v>
      </c>
      <c r="AT595" s="227">
        <v>0</v>
      </c>
      <c r="AU595" s="227">
        <v>0</v>
      </c>
      <c r="AV595" s="227">
        <v>0</v>
      </c>
      <c r="AW595" s="227">
        <v>0</v>
      </c>
      <c r="AX595" s="227">
        <v>0</v>
      </c>
      <c r="AY595" s="227">
        <v>0</v>
      </c>
      <c r="AZ595" s="227">
        <v>0</v>
      </c>
      <c r="BA595" s="227"/>
      <c r="BB595" s="252"/>
      <c r="BC595" s="361">
        <v>0</v>
      </c>
      <c r="BD595" s="362">
        <v>0</v>
      </c>
      <c r="BE595" s="363">
        <v>0</v>
      </c>
      <c r="BF595" s="363">
        <v>0</v>
      </c>
      <c r="BG595" s="363">
        <v>0</v>
      </c>
      <c r="BH595" s="364">
        <v>0</v>
      </c>
      <c r="BI595" s="365">
        <v>0</v>
      </c>
      <c r="BJ595" s="366">
        <v>0</v>
      </c>
      <c r="BK595" s="365">
        <v>0</v>
      </c>
      <c r="BL595" s="365">
        <v>0</v>
      </c>
      <c r="BM595" s="367">
        <v>0</v>
      </c>
      <c r="BN595" s="365"/>
      <c r="CA595" s="365"/>
      <c r="CN595" s="365"/>
      <c r="DA595" s="365"/>
      <c r="DN595" s="365"/>
      <c r="DP595" s="166">
        <f t="shared" si="747"/>
        <v>0</v>
      </c>
      <c r="DQ595" s="166">
        <f t="shared" si="748"/>
        <v>0</v>
      </c>
      <c r="DR595" s="28">
        <f t="shared" si="559"/>
        <v>0</v>
      </c>
      <c r="DS595" s="166">
        <f t="shared" si="749"/>
        <v>10</v>
      </c>
      <c r="DT595" s="28">
        <f t="shared" si="560"/>
        <v>0</v>
      </c>
      <c r="DU595" s="166">
        <f t="shared" si="750"/>
        <v>0</v>
      </c>
      <c r="DV595" s="28">
        <f t="shared" si="561"/>
        <v>0</v>
      </c>
      <c r="DW595" s="141">
        <f t="shared" si="751"/>
        <v>0</v>
      </c>
      <c r="DX595" s="207">
        <f t="shared" si="752"/>
        <v>0</v>
      </c>
    </row>
    <row r="596" spans="1:128">
      <c r="A596" s="239" t="s">
        <v>208</v>
      </c>
      <c r="B596" s="319">
        <v>34</v>
      </c>
      <c r="C596" s="319">
        <v>0</v>
      </c>
      <c r="D596" s="319">
        <v>64</v>
      </c>
      <c r="E596" s="319">
        <v>8</v>
      </c>
      <c r="F596" s="319">
        <v>0</v>
      </c>
      <c r="G596" s="319">
        <v>0</v>
      </c>
      <c r="H596" s="319">
        <v>0</v>
      </c>
      <c r="I596" s="319">
        <v>0</v>
      </c>
      <c r="J596" s="319">
        <v>0</v>
      </c>
      <c r="K596" s="319">
        <v>0</v>
      </c>
      <c r="L596" s="319">
        <v>0</v>
      </c>
      <c r="M596" s="319">
        <v>0</v>
      </c>
      <c r="N596" s="319"/>
      <c r="O596" s="227">
        <v>0</v>
      </c>
      <c r="P596" s="227">
        <v>0</v>
      </c>
      <c r="Q596" s="227">
        <v>0</v>
      </c>
      <c r="R596" s="227">
        <v>0</v>
      </c>
      <c r="S596" s="227">
        <v>0</v>
      </c>
      <c r="T596" s="227">
        <v>0</v>
      </c>
      <c r="U596" s="227">
        <v>0</v>
      </c>
      <c r="V596" s="227">
        <v>0</v>
      </c>
      <c r="W596" s="227">
        <v>0</v>
      </c>
      <c r="X596" s="227">
        <v>0</v>
      </c>
      <c r="Y596" s="227">
        <v>0</v>
      </c>
      <c r="Z596" s="227">
        <v>0</v>
      </c>
      <c r="AA596" s="227"/>
      <c r="AB596" s="227">
        <v>0</v>
      </c>
      <c r="AC596" s="227">
        <v>0</v>
      </c>
      <c r="AD596" s="227">
        <v>0</v>
      </c>
      <c r="AE596" s="227">
        <v>0</v>
      </c>
      <c r="AF596" s="227">
        <v>0</v>
      </c>
      <c r="AG596" s="227">
        <v>0</v>
      </c>
      <c r="AH596" s="227">
        <v>0</v>
      </c>
      <c r="AI596" s="227">
        <v>0</v>
      </c>
      <c r="AJ596" s="227">
        <v>0</v>
      </c>
      <c r="AK596" s="227">
        <v>0</v>
      </c>
      <c r="AL596" s="227">
        <v>0</v>
      </c>
      <c r="AM596" s="227">
        <v>0</v>
      </c>
      <c r="AN596" s="227"/>
      <c r="AO596" s="227">
        <v>0</v>
      </c>
      <c r="AP596" s="227">
        <v>0</v>
      </c>
      <c r="AQ596" s="227">
        <v>0</v>
      </c>
      <c r="AR596" s="227">
        <v>0</v>
      </c>
      <c r="AS596" s="227">
        <v>0</v>
      </c>
      <c r="AT596" s="227">
        <v>0</v>
      </c>
      <c r="AU596" s="227">
        <v>0</v>
      </c>
      <c r="AV596" s="227">
        <v>0</v>
      </c>
      <c r="AW596" s="227">
        <v>0</v>
      </c>
      <c r="AX596" s="227">
        <v>0</v>
      </c>
      <c r="AY596" s="227">
        <v>0</v>
      </c>
      <c r="AZ596" s="227">
        <v>0</v>
      </c>
      <c r="BA596" s="227"/>
      <c r="BB596" s="252"/>
      <c r="BC596" s="361">
        <v>0</v>
      </c>
      <c r="BD596" s="362">
        <v>0</v>
      </c>
      <c r="BE596" s="363">
        <v>0</v>
      </c>
      <c r="BF596" s="363">
        <v>0</v>
      </c>
      <c r="BG596" s="363">
        <v>0</v>
      </c>
      <c r="BH596" s="364">
        <v>0</v>
      </c>
      <c r="BI596" s="365">
        <v>0</v>
      </c>
      <c r="BJ596" s="366">
        <v>0</v>
      </c>
      <c r="BK596" s="365">
        <v>0</v>
      </c>
      <c r="BL596" s="365">
        <v>0</v>
      </c>
      <c r="BM596" s="367">
        <v>0</v>
      </c>
      <c r="BN596" s="365"/>
      <c r="CA596" s="365"/>
      <c r="CN596" s="365"/>
      <c r="DA596" s="365"/>
      <c r="DN596" s="365"/>
      <c r="DP596" s="166">
        <f t="shared" si="747"/>
        <v>106</v>
      </c>
      <c r="DQ596" s="166">
        <f t="shared" si="748"/>
        <v>0</v>
      </c>
      <c r="DR596" s="28">
        <f t="shared" si="559"/>
        <v>0</v>
      </c>
      <c r="DS596" s="166">
        <f t="shared" si="749"/>
        <v>0</v>
      </c>
      <c r="DT596" s="28">
        <f t="shared" si="560"/>
        <v>0</v>
      </c>
      <c r="DU596" s="166">
        <f t="shared" si="750"/>
        <v>0</v>
      </c>
      <c r="DV596" s="28">
        <f t="shared" si="561"/>
        <v>0</v>
      </c>
      <c r="DW596" s="141">
        <f t="shared" si="751"/>
        <v>0</v>
      </c>
      <c r="DX596" s="207">
        <f t="shared" si="752"/>
        <v>0</v>
      </c>
    </row>
    <row r="597" spans="1:128">
      <c r="A597" s="239" t="s">
        <v>208</v>
      </c>
      <c r="B597" s="319">
        <v>34</v>
      </c>
      <c r="C597" s="319">
        <v>0</v>
      </c>
      <c r="D597" s="319">
        <v>64</v>
      </c>
      <c r="E597" s="319">
        <v>8</v>
      </c>
      <c r="F597" s="319">
        <v>0</v>
      </c>
      <c r="G597" s="319">
        <v>0</v>
      </c>
      <c r="H597" s="319">
        <v>0</v>
      </c>
      <c r="I597" s="319">
        <v>0</v>
      </c>
      <c r="J597" s="319">
        <v>0</v>
      </c>
      <c r="K597" s="319">
        <v>0</v>
      </c>
      <c r="L597" s="319">
        <v>0</v>
      </c>
      <c r="M597" s="319">
        <v>0</v>
      </c>
      <c r="N597" s="319"/>
      <c r="O597" s="227">
        <v>0</v>
      </c>
      <c r="P597" s="227">
        <v>0</v>
      </c>
      <c r="Q597" s="227">
        <v>0</v>
      </c>
      <c r="R597" s="227">
        <v>0</v>
      </c>
      <c r="S597" s="227">
        <v>0</v>
      </c>
      <c r="T597" s="227">
        <v>0</v>
      </c>
      <c r="U597" s="227">
        <v>0</v>
      </c>
      <c r="V597" s="227">
        <v>0</v>
      </c>
      <c r="W597" s="227">
        <v>0</v>
      </c>
      <c r="X597" s="227">
        <v>0</v>
      </c>
      <c r="Y597" s="227">
        <v>0</v>
      </c>
      <c r="Z597" s="227">
        <v>0</v>
      </c>
      <c r="AA597" s="227"/>
      <c r="AB597" s="227">
        <v>0</v>
      </c>
      <c r="AC597" s="227">
        <v>0</v>
      </c>
      <c r="AD597" s="227">
        <v>0</v>
      </c>
      <c r="AE597" s="227">
        <v>0</v>
      </c>
      <c r="AF597" s="227">
        <v>0</v>
      </c>
      <c r="AG597" s="227">
        <v>0</v>
      </c>
      <c r="AH597" s="227">
        <v>0</v>
      </c>
      <c r="AI597" s="227">
        <v>0</v>
      </c>
      <c r="AJ597" s="227">
        <v>0</v>
      </c>
      <c r="AK597" s="227">
        <v>0</v>
      </c>
      <c r="AL597" s="227">
        <v>0</v>
      </c>
      <c r="AM597" s="227">
        <v>0</v>
      </c>
      <c r="AN597" s="227"/>
      <c r="AO597" s="227">
        <v>0</v>
      </c>
      <c r="AP597" s="227">
        <v>0</v>
      </c>
      <c r="AQ597" s="227">
        <v>0</v>
      </c>
      <c r="AR597" s="227">
        <v>0</v>
      </c>
      <c r="AS597" s="227">
        <v>0</v>
      </c>
      <c r="AT597" s="227">
        <v>0</v>
      </c>
      <c r="AU597" s="227">
        <v>0</v>
      </c>
      <c r="AV597" s="227">
        <v>0</v>
      </c>
      <c r="AW597" s="227">
        <v>0</v>
      </c>
      <c r="AX597" s="227">
        <v>0</v>
      </c>
      <c r="AY597" s="227">
        <v>0</v>
      </c>
      <c r="AZ597" s="227">
        <v>0</v>
      </c>
      <c r="BA597" s="227"/>
      <c r="BB597" s="252"/>
      <c r="BC597" s="361">
        <v>0</v>
      </c>
      <c r="BD597" s="362">
        <v>0</v>
      </c>
      <c r="BE597" s="363">
        <v>0</v>
      </c>
      <c r="BF597" s="363">
        <v>0</v>
      </c>
      <c r="BG597" s="363">
        <v>0</v>
      </c>
      <c r="BH597" s="364">
        <v>0</v>
      </c>
      <c r="BI597" s="365">
        <v>0</v>
      </c>
      <c r="BJ597" s="366">
        <v>0</v>
      </c>
      <c r="BK597" s="365">
        <v>0</v>
      </c>
      <c r="BL597" s="365">
        <v>0</v>
      </c>
      <c r="BM597" s="367">
        <v>0</v>
      </c>
      <c r="BN597" s="365"/>
      <c r="CA597" s="365"/>
      <c r="CN597" s="365"/>
      <c r="DA597" s="365"/>
      <c r="DN597" s="365"/>
      <c r="DP597" s="166">
        <f t="shared" si="747"/>
        <v>106</v>
      </c>
      <c r="DQ597" s="166">
        <f t="shared" si="748"/>
        <v>0</v>
      </c>
      <c r="DR597" s="28">
        <f t="shared" si="559"/>
        <v>0</v>
      </c>
      <c r="DS597" s="166">
        <f t="shared" si="749"/>
        <v>0</v>
      </c>
      <c r="DT597" s="28">
        <f t="shared" si="560"/>
        <v>0</v>
      </c>
      <c r="DU597" s="166">
        <f t="shared" si="750"/>
        <v>0</v>
      </c>
      <c r="DV597" s="28">
        <f t="shared" si="561"/>
        <v>0</v>
      </c>
      <c r="DW597" s="141">
        <f t="shared" si="751"/>
        <v>0</v>
      </c>
      <c r="DX597" s="207">
        <f t="shared" si="752"/>
        <v>0</v>
      </c>
    </row>
    <row r="598" spans="1:128">
      <c r="A598" s="239" t="s">
        <v>209</v>
      </c>
      <c r="B598" s="353">
        <v>0</v>
      </c>
      <c r="C598" s="353">
        <v>0</v>
      </c>
      <c r="D598" s="353">
        <v>0</v>
      </c>
      <c r="E598" s="353">
        <v>0</v>
      </c>
      <c r="F598" s="353">
        <v>0</v>
      </c>
      <c r="G598" s="353">
        <v>0</v>
      </c>
      <c r="H598" s="353">
        <v>0</v>
      </c>
      <c r="I598" s="353">
        <v>0</v>
      </c>
      <c r="J598" s="353">
        <v>0</v>
      </c>
      <c r="K598" s="353">
        <v>0</v>
      </c>
      <c r="L598" s="353">
        <v>0</v>
      </c>
      <c r="M598" s="353">
        <v>0</v>
      </c>
      <c r="N598" s="353"/>
      <c r="O598" s="227">
        <v>0</v>
      </c>
      <c r="P598" s="227">
        <v>0</v>
      </c>
      <c r="Q598" s="227">
        <v>0</v>
      </c>
      <c r="R598" s="227">
        <v>0</v>
      </c>
      <c r="S598" s="227">
        <v>0</v>
      </c>
      <c r="T598" s="227">
        <v>0</v>
      </c>
      <c r="U598" s="227">
        <v>0</v>
      </c>
      <c r="V598" s="227">
        <v>0</v>
      </c>
      <c r="W598" s="227">
        <v>0</v>
      </c>
      <c r="X598" s="227">
        <v>0</v>
      </c>
      <c r="Y598" s="227">
        <v>0</v>
      </c>
      <c r="Z598" s="227">
        <v>0</v>
      </c>
      <c r="AA598" s="227"/>
      <c r="AB598" s="227">
        <v>0</v>
      </c>
      <c r="AC598" s="227">
        <v>0</v>
      </c>
      <c r="AD598" s="227">
        <v>0</v>
      </c>
      <c r="AE598" s="227">
        <v>0</v>
      </c>
      <c r="AF598" s="227">
        <v>0</v>
      </c>
      <c r="AG598" s="227">
        <v>0</v>
      </c>
      <c r="AH598" s="227">
        <v>0</v>
      </c>
      <c r="AI598" s="227">
        <v>0</v>
      </c>
      <c r="AJ598" s="227">
        <v>0</v>
      </c>
      <c r="AK598" s="227">
        <v>0</v>
      </c>
      <c r="AL598" s="227">
        <v>0</v>
      </c>
      <c r="AM598" s="227">
        <v>0</v>
      </c>
      <c r="AN598" s="227"/>
      <c r="AO598" s="227">
        <v>0</v>
      </c>
      <c r="AP598" s="227">
        <v>0</v>
      </c>
      <c r="AQ598" s="227">
        <v>0</v>
      </c>
      <c r="AR598" s="227">
        <v>0</v>
      </c>
      <c r="AS598" s="227">
        <v>0</v>
      </c>
      <c r="AT598" s="227">
        <v>0</v>
      </c>
      <c r="AU598" s="227">
        <v>0</v>
      </c>
      <c r="AV598" s="227">
        <v>0</v>
      </c>
      <c r="AW598" s="227">
        <v>0</v>
      </c>
      <c r="AX598" s="227">
        <v>0</v>
      </c>
      <c r="AY598" s="227">
        <v>0</v>
      </c>
      <c r="AZ598" s="227">
        <v>0</v>
      </c>
      <c r="BA598" s="227"/>
      <c r="BB598" s="252"/>
      <c r="BC598" s="361">
        <v>0</v>
      </c>
      <c r="BD598" s="362">
        <v>0</v>
      </c>
      <c r="BE598" s="363">
        <v>0</v>
      </c>
      <c r="BF598" s="363">
        <v>0</v>
      </c>
      <c r="BG598" s="363">
        <v>0</v>
      </c>
      <c r="BH598" s="364">
        <v>0</v>
      </c>
      <c r="BI598" s="365">
        <v>0</v>
      </c>
      <c r="BJ598" s="366">
        <v>0</v>
      </c>
      <c r="BK598" s="365">
        <v>0</v>
      </c>
      <c r="BL598" s="365">
        <v>0</v>
      </c>
      <c r="BM598" s="367">
        <v>0</v>
      </c>
      <c r="BN598" s="365"/>
      <c r="CA598" s="365"/>
      <c r="CN598" s="365"/>
      <c r="DA598" s="365"/>
      <c r="DN598" s="365"/>
      <c r="DP598" s="166">
        <f t="shared" si="747"/>
        <v>0</v>
      </c>
      <c r="DQ598" s="166">
        <f t="shared" si="748"/>
        <v>0</v>
      </c>
      <c r="DR598" s="28">
        <f t="shared" si="559"/>
        <v>0</v>
      </c>
      <c r="DS598" s="166">
        <f t="shared" si="749"/>
        <v>0</v>
      </c>
      <c r="DT598" s="28">
        <f t="shared" si="560"/>
        <v>0</v>
      </c>
      <c r="DU598" s="166">
        <f t="shared" si="750"/>
        <v>0</v>
      </c>
      <c r="DV598" s="28">
        <f t="shared" si="561"/>
        <v>0</v>
      </c>
      <c r="DW598" s="141">
        <f t="shared" si="751"/>
        <v>0</v>
      </c>
      <c r="DX598" s="207">
        <f t="shared" si="752"/>
        <v>0</v>
      </c>
    </row>
    <row r="599" spans="1:128">
      <c r="A599" s="239" t="s">
        <v>210</v>
      </c>
      <c r="B599" s="319">
        <v>0</v>
      </c>
      <c r="C599" s="319">
        <v>0</v>
      </c>
      <c r="D599" s="319">
        <v>0</v>
      </c>
      <c r="E599" s="319">
        <v>0</v>
      </c>
      <c r="F599" s="319">
        <v>0</v>
      </c>
      <c r="G599" s="319">
        <v>0</v>
      </c>
      <c r="H599" s="319">
        <v>0</v>
      </c>
      <c r="I599" s="319">
        <v>0</v>
      </c>
      <c r="J599" s="319">
        <v>0</v>
      </c>
      <c r="K599" s="319">
        <v>0</v>
      </c>
      <c r="L599" s="319">
        <v>0</v>
      </c>
      <c r="M599" s="319">
        <v>0</v>
      </c>
      <c r="N599" s="319"/>
      <c r="O599" s="227">
        <v>0</v>
      </c>
      <c r="P599" s="227">
        <v>0</v>
      </c>
      <c r="Q599" s="227">
        <v>0</v>
      </c>
      <c r="R599" s="227">
        <v>0</v>
      </c>
      <c r="S599" s="227">
        <v>0</v>
      </c>
      <c r="T599" s="227">
        <v>0</v>
      </c>
      <c r="U599" s="227">
        <v>0</v>
      </c>
      <c r="V599" s="227">
        <v>0</v>
      </c>
      <c r="W599" s="227">
        <v>0</v>
      </c>
      <c r="X599" s="227">
        <v>0</v>
      </c>
      <c r="Y599" s="227">
        <v>0</v>
      </c>
      <c r="Z599" s="227">
        <v>0</v>
      </c>
      <c r="AA599" s="227"/>
      <c r="AB599" s="227">
        <v>0</v>
      </c>
      <c r="AC599" s="227">
        <v>0</v>
      </c>
      <c r="AD599" s="227">
        <v>0</v>
      </c>
      <c r="AE599" s="227">
        <v>0</v>
      </c>
      <c r="AF599" s="227">
        <v>0</v>
      </c>
      <c r="AG599" s="227">
        <v>0</v>
      </c>
      <c r="AH599" s="227">
        <v>0</v>
      </c>
      <c r="AI599" s="227">
        <v>0</v>
      </c>
      <c r="AJ599" s="227">
        <v>0</v>
      </c>
      <c r="AK599" s="227">
        <v>0</v>
      </c>
      <c r="AL599" s="227">
        <v>0</v>
      </c>
      <c r="AM599" s="227">
        <v>0</v>
      </c>
      <c r="AN599" s="227"/>
      <c r="AO599" s="227">
        <v>0</v>
      </c>
      <c r="AP599" s="227">
        <v>0</v>
      </c>
      <c r="AQ599" s="227">
        <v>0</v>
      </c>
      <c r="AR599" s="227">
        <v>0</v>
      </c>
      <c r="AS599" s="227">
        <v>0</v>
      </c>
      <c r="AT599" s="227">
        <v>0</v>
      </c>
      <c r="AU599" s="227">
        <v>0</v>
      </c>
      <c r="AV599" s="227">
        <v>0</v>
      </c>
      <c r="AW599" s="227">
        <v>0</v>
      </c>
      <c r="AX599" s="227">
        <v>0</v>
      </c>
      <c r="AY599" s="227">
        <v>0</v>
      </c>
      <c r="AZ599" s="227">
        <v>0</v>
      </c>
      <c r="BA599" s="227"/>
      <c r="BB599" s="252"/>
      <c r="BC599" s="361">
        <v>0</v>
      </c>
      <c r="BD599" s="362">
        <v>0</v>
      </c>
      <c r="BE599" s="363">
        <v>0</v>
      </c>
      <c r="BF599" s="363">
        <v>0</v>
      </c>
      <c r="BG599" s="363">
        <v>0</v>
      </c>
      <c r="BH599" s="364">
        <v>0</v>
      </c>
      <c r="BI599" s="365">
        <v>0</v>
      </c>
      <c r="BJ599" s="366">
        <v>0</v>
      </c>
      <c r="BK599" s="365">
        <v>0</v>
      </c>
      <c r="BL599" s="365">
        <v>0</v>
      </c>
      <c r="BM599" s="367">
        <v>0</v>
      </c>
      <c r="BN599" s="365"/>
      <c r="CA599" s="365"/>
      <c r="CN599" s="365"/>
      <c r="DA599" s="365"/>
      <c r="DN599" s="365"/>
      <c r="DP599" s="166">
        <f t="shared" si="747"/>
        <v>0</v>
      </c>
      <c r="DQ599" s="166">
        <f t="shared" si="748"/>
        <v>0</v>
      </c>
      <c r="DR599" s="28">
        <f t="shared" si="559"/>
        <v>0</v>
      </c>
      <c r="DS599" s="166">
        <f t="shared" si="749"/>
        <v>0</v>
      </c>
      <c r="DT599" s="28">
        <f t="shared" si="560"/>
        <v>0</v>
      </c>
      <c r="DU599" s="166">
        <f t="shared" si="750"/>
        <v>0</v>
      </c>
      <c r="DV599" s="28">
        <f t="shared" si="561"/>
        <v>0</v>
      </c>
      <c r="DW599" s="141">
        <f t="shared" si="751"/>
        <v>0</v>
      </c>
      <c r="DX599" s="207">
        <f t="shared" si="752"/>
        <v>0</v>
      </c>
    </row>
    <row r="600" spans="1:128">
      <c r="A600" s="239" t="s">
        <v>211</v>
      </c>
      <c r="B600" s="319">
        <v>0</v>
      </c>
      <c r="C600" s="319">
        <v>0</v>
      </c>
      <c r="D600" s="319">
        <v>0</v>
      </c>
      <c r="E600" s="319">
        <v>0</v>
      </c>
      <c r="F600" s="319">
        <v>0</v>
      </c>
      <c r="G600" s="319">
        <v>0</v>
      </c>
      <c r="H600" s="319">
        <v>0</v>
      </c>
      <c r="I600" s="319">
        <v>0</v>
      </c>
      <c r="J600" s="319">
        <v>0</v>
      </c>
      <c r="K600" s="319">
        <v>0</v>
      </c>
      <c r="L600" s="319">
        <v>0</v>
      </c>
      <c r="M600" s="319">
        <v>0</v>
      </c>
      <c r="N600" s="319"/>
      <c r="O600" s="227">
        <v>0</v>
      </c>
      <c r="P600" s="227">
        <v>0</v>
      </c>
      <c r="Q600" s="227">
        <v>0</v>
      </c>
      <c r="R600" s="227">
        <v>0</v>
      </c>
      <c r="S600" s="227">
        <v>0</v>
      </c>
      <c r="T600" s="227">
        <v>0</v>
      </c>
      <c r="U600" s="227">
        <v>0</v>
      </c>
      <c r="V600" s="227">
        <v>0</v>
      </c>
      <c r="W600" s="227">
        <v>0</v>
      </c>
      <c r="X600" s="227">
        <v>0</v>
      </c>
      <c r="Y600" s="227">
        <v>0</v>
      </c>
      <c r="Z600" s="227">
        <v>0</v>
      </c>
      <c r="AA600" s="227"/>
      <c r="AB600" s="227">
        <v>0</v>
      </c>
      <c r="AC600" s="227">
        <v>0</v>
      </c>
      <c r="AD600" s="227">
        <v>0</v>
      </c>
      <c r="AE600" s="227">
        <v>0</v>
      </c>
      <c r="AF600" s="227">
        <v>0</v>
      </c>
      <c r="AG600" s="227">
        <v>0</v>
      </c>
      <c r="AH600" s="227">
        <v>0</v>
      </c>
      <c r="AI600" s="227">
        <v>0</v>
      </c>
      <c r="AJ600" s="227">
        <v>0</v>
      </c>
      <c r="AK600" s="227">
        <v>0</v>
      </c>
      <c r="AL600" s="227">
        <v>0</v>
      </c>
      <c r="AM600" s="227">
        <v>0</v>
      </c>
      <c r="AN600" s="227"/>
      <c r="AO600" s="227">
        <v>0</v>
      </c>
      <c r="AP600" s="227">
        <v>0</v>
      </c>
      <c r="AQ600" s="227">
        <v>0</v>
      </c>
      <c r="AR600" s="227">
        <v>0</v>
      </c>
      <c r="AS600" s="227">
        <v>0</v>
      </c>
      <c r="AT600" s="227">
        <v>0</v>
      </c>
      <c r="AU600" s="227">
        <v>0</v>
      </c>
      <c r="AV600" s="227">
        <v>0</v>
      </c>
      <c r="AW600" s="227">
        <v>0</v>
      </c>
      <c r="AX600" s="227">
        <v>0</v>
      </c>
      <c r="AY600" s="227">
        <v>0</v>
      </c>
      <c r="AZ600" s="227">
        <v>0</v>
      </c>
      <c r="BA600" s="227"/>
      <c r="BB600" s="252"/>
      <c r="BC600" s="361">
        <v>0</v>
      </c>
      <c r="BD600" s="362">
        <v>0</v>
      </c>
      <c r="BE600" s="363">
        <v>0</v>
      </c>
      <c r="BF600" s="363">
        <v>0</v>
      </c>
      <c r="BG600" s="363">
        <v>0</v>
      </c>
      <c r="BH600" s="364">
        <v>0</v>
      </c>
      <c r="BI600" s="365">
        <v>0</v>
      </c>
      <c r="BJ600" s="366">
        <v>0</v>
      </c>
      <c r="BK600" s="365">
        <v>0</v>
      </c>
      <c r="BL600" s="365">
        <v>0</v>
      </c>
      <c r="BM600" s="367">
        <v>0</v>
      </c>
      <c r="BN600" s="365"/>
      <c r="CA600" s="365"/>
      <c r="CN600" s="365"/>
      <c r="DA600" s="365"/>
      <c r="DN600" s="365"/>
      <c r="DP600" s="166">
        <f t="shared" si="747"/>
        <v>0</v>
      </c>
      <c r="DQ600" s="166">
        <f t="shared" si="748"/>
        <v>0</v>
      </c>
      <c r="DR600" s="28">
        <f t="shared" si="559"/>
        <v>0</v>
      </c>
      <c r="DS600" s="166">
        <f t="shared" si="749"/>
        <v>0</v>
      </c>
      <c r="DT600" s="28">
        <f t="shared" si="560"/>
        <v>0</v>
      </c>
      <c r="DU600" s="166">
        <f t="shared" si="750"/>
        <v>0</v>
      </c>
      <c r="DV600" s="28">
        <f t="shared" si="561"/>
        <v>0</v>
      </c>
      <c r="DW600" s="141">
        <f t="shared" si="751"/>
        <v>0</v>
      </c>
      <c r="DX600" s="207">
        <f t="shared" si="752"/>
        <v>0</v>
      </c>
    </row>
    <row r="601" spans="1:128">
      <c r="A601" s="239" t="s">
        <v>212</v>
      </c>
      <c r="B601" s="319">
        <v>0</v>
      </c>
      <c r="C601" s="319">
        <v>0</v>
      </c>
      <c r="D601" s="319">
        <v>64</v>
      </c>
      <c r="E601" s="319">
        <v>-36</v>
      </c>
      <c r="F601" s="319">
        <v>0</v>
      </c>
      <c r="G601" s="319">
        <v>0</v>
      </c>
      <c r="H601" s="319">
        <v>0</v>
      </c>
      <c r="I601" s="319">
        <v>0</v>
      </c>
      <c r="J601" s="319">
        <v>0</v>
      </c>
      <c r="K601" s="319">
        <v>0</v>
      </c>
      <c r="L601" s="319">
        <v>0</v>
      </c>
      <c r="M601" s="319">
        <v>0</v>
      </c>
      <c r="N601" s="319"/>
      <c r="O601" s="227">
        <v>0</v>
      </c>
      <c r="P601" s="227">
        <v>0</v>
      </c>
      <c r="Q601" s="227">
        <v>0</v>
      </c>
      <c r="R601" s="227">
        <v>0</v>
      </c>
      <c r="S601" s="227">
        <v>0</v>
      </c>
      <c r="T601" s="227">
        <v>0</v>
      </c>
      <c r="U601" s="227">
        <v>0</v>
      </c>
      <c r="V601" s="227">
        <v>0</v>
      </c>
      <c r="W601" s="227">
        <v>0</v>
      </c>
      <c r="X601" s="227">
        <v>0</v>
      </c>
      <c r="Y601" s="227">
        <v>0</v>
      </c>
      <c r="Z601" s="227">
        <v>0</v>
      </c>
      <c r="AA601" s="227"/>
      <c r="AB601" s="227">
        <v>0</v>
      </c>
      <c r="AC601" s="227">
        <v>0</v>
      </c>
      <c r="AD601" s="227">
        <v>0</v>
      </c>
      <c r="AE601" s="227">
        <v>0</v>
      </c>
      <c r="AF601" s="227">
        <v>0</v>
      </c>
      <c r="AG601" s="227">
        <v>0</v>
      </c>
      <c r="AH601" s="227">
        <v>0</v>
      </c>
      <c r="AI601" s="227">
        <v>0</v>
      </c>
      <c r="AJ601" s="227">
        <v>0</v>
      </c>
      <c r="AK601" s="227">
        <v>0</v>
      </c>
      <c r="AL601" s="227">
        <v>0</v>
      </c>
      <c r="AM601" s="227">
        <v>0</v>
      </c>
      <c r="AN601" s="227"/>
      <c r="AO601" s="227">
        <v>0</v>
      </c>
      <c r="AP601" s="227">
        <v>0</v>
      </c>
      <c r="AQ601" s="227">
        <v>0</v>
      </c>
      <c r="AR601" s="227">
        <v>0</v>
      </c>
      <c r="AS601" s="227">
        <v>0</v>
      </c>
      <c r="AT601" s="227">
        <v>0</v>
      </c>
      <c r="AU601" s="227">
        <v>0</v>
      </c>
      <c r="AV601" s="227">
        <v>0</v>
      </c>
      <c r="AW601" s="227">
        <v>0</v>
      </c>
      <c r="AX601" s="227">
        <v>0</v>
      </c>
      <c r="AY601" s="227">
        <v>0</v>
      </c>
      <c r="AZ601" s="227">
        <v>0</v>
      </c>
      <c r="BA601" s="227"/>
      <c r="BB601" s="320"/>
      <c r="BC601" s="361">
        <v>0</v>
      </c>
      <c r="BD601" s="362">
        <v>0</v>
      </c>
      <c r="BE601" s="363">
        <v>0</v>
      </c>
      <c r="BF601" s="363">
        <v>0</v>
      </c>
      <c r="BG601" s="363">
        <v>0</v>
      </c>
      <c r="BH601" s="364">
        <v>0</v>
      </c>
      <c r="BI601" s="365">
        <v>0</v>
      </c>
      <c r="BJ601" s="366">
        <v>0</v>
      </c>
      <c r="BK601" s="365">
        <v>0</v>
      </c>
      <c r="BL601" s="365">
        <v>0</v>
      </c>
      <c r="BM601" s="367">
        <v>0</v>
      </c>
      <c r="BN601" s="365"/>
      <c r="CA601" s="365"/>
      <c r="CN601" s="365"/>
      <c r="DA601" s="365"/>
      <c r="DN601" s="365"/>
      <c r="DP601" s="166">
        <f t="shared" si="747"/>
        <v>28</v>
      </c>
      <c r="DQ601" s="166">
        <f t="shared" si="748"/>
        <v>0</v>
      </c>
      <c r="DR601" s="28">
        <f t="shared" si="559"/>
        <v>0</v>
      </c>
      <c r="DS601" s="166">
        <f t="shared" si="749"/>
        <v>0</v>
      </c>
      <c r="DT601" s="28">
        <f t="shared" si="560"/>
        <v>0</v>
      </c>
      <c r="DU601" s="166">
        <f t="shared" si="750"/>
        <v>0</v>
      </c>
      <c r="DV601" s="28">
        <f t="shared" si="561"/>
        <v>0</v>
      </c>
      <c r="DW601" s="141">
        <f t="shared" si="751"/>
        <v>0</v>
      </c>
      <c r="DX601" s="207">
        <f t="shared" si="752"/>
        <v>0</v>
      </c>
    </row>
    <row r="602" spans="1:128">
      <c r="A602" s="239" t="s">
        <v>213</v>
      </c>
      <c r="B602" s="319">
        <v>0</v>
      </c>
      <c r="C602" s="319">
        <v>0</v>
      </c>
      <c r="D602" s="319">
        <v>0</v>
      </c>
      <c r="E602" s="319">
        <v>0</v>
      </c>
      <c r="F602" s="319">
        <v>0</v>
      </c>
      <c r="G602" s="319">
        <v>0</v>
      </c>
      <c r="H602" s="319">
        <v>0</v>
      </c>
      <c r="I602" s="319">
        <v>0</v>
      </c>
      <c r="J602" s="319">
        <v>0</v>
      </c>
      <c r="K602" s="319">
        <v>0</v>
      </c>
      <c r="L602" s="319">
        <v>0</v>
      </c>
      <c r="M602" s="319">
        <v>0</v>
      </c>
      <c r="N602" s="319"/>
      <c r="O602" s="227">
        <v>0</v>
      </c>
      <c r="P602" s="227">
        <v>0</v>
      </c>
      <c r="Q602" s="227">
        <v>0</v>
      </c>
      <c r="R602" s="227">
        <v>48</v>
      </c>
      <c r="S602" s="227">
        <v>0</v>
      </c>
      <c r="T602" s="227">
        <v>0</v>
      </c>
      <c r="U602" s="227">
        <v>0</v>
      </c>
      <c r="V602" s="227">
        <v>0</v>
      </c>
      <c r="W602" s="227">
        <v>0</v>
      </c>
      <c r="X602" s="227">
        <v>0</v>
      </c>
      <c r="Y602" s="227">
        <v>0</v>
      </c>
      <c r="Z602" s="227">
        <v>0</v>
      </c>
      <c r="AA602" s="227"/>
      <c r="AB602" s="227">
        <v>0</v>
      </c>
      <c r="AC602" s="227">
        <v>0</v>
      </c>
      <c r="AD602" s="227">
        <v>0</v>
      </c>
      <c r="AE602" s="227">
        <v>0</v>
      </c>
      <c r="AF602" s="227">
        <v>0</v>
      </c>
      <c r="AG602" s="227">
        <v>0</v>
      </c>
      <c r="AH602" s="227">
        <v>0</v>
      </c>
      <c r="AI602" s="227">
        <v>0</v>
      </c>
      <c r="AJ602" s="227">
        <v>0</v>
      </c>
      <c r="AK602" s="227">
        <v>0</v>
      </c>
      <c r="AL602" s="227">
        <v>0</v>
      </c>
      <c r="AM602" s="227">
        <v>0</v>
      </c>
      <c r="AN602" s="227"/>
      <c r="AO602" s="227">
        <v>0</v>
      </c>
      <c r="AP602" s="227">
        <v>0</v>
      </c>
      <c r="AQ602" s="227">
        <v>0</v>
      </c>
      <c r="AR602" s="227">
        <v>0</v>
      </c>
      <c r="AS602" s="227">
        <v>0</v>
      </c>
      <c r="AT602" s="227">
        <v>0</v>
      </c>
      <c r="AU602" s="227">
        <v>0</v>
      </c>
      <c r="AV602" s="227">
        <v>0</v>
      </c>
      <c r="AW602" s="227">
        <v>0</v>
      </c>
      <c r="AX602" s="227">
        <v>0</v>
      </c>
      <c r="AY602" s="227">
        <v>0</v>
      </c>
      <c r="AZ602" s="227">
        <v>0</v>
      </c>
      <c r="BA602" s="227"/>
      <c r="BB602" s="252"/>
      <c r="BC602" s="361">
        <v>0</v>
      </c>
      <c r="BD602" s="362">
        <v>0</v>
      </c>
      <c r="BE602" s="363">
        <v>0</v>
      </c>
      <c r="BF602" s="363">
        <v>0</v>
      </c>
      <c r="BG602" s="363">
        <v>0</v>
      </c>
      <c r="BH602" s="364">
        <v>0</v>
      </c>
      <c r="BI602" s="365">
        <v>0</v>
      </c>
      <c r="BJ602" s="366">
        <v>0</v>
      </c>
      <c r="BK602" s="365">
        <v>0</v>
      </c>
      <c r="BL602" s="365">
        <v>0</v>
      </c>
      <c r="BM602" s="367">
        <v>0</v>
      </c>
      <c r="BN602" s="365"/>
      <c r="CA602" s="365"/>
      <c r="CN602" s="365"/>
      <c r="DA602" s="365"/>
      <c r="DN602" s="365"/>
      <c r="DP602" s="166">
        <f t="shared" si="747"/>
        <v>0</v>
      </c>
      <c r="DQ602" s="166">
        <f t="shared" si="748"/>
        <v>48</v>
      </c>
      <c r="DR602" s="28">
        <f t="shared" si="559"/>
        <v>0</v>
      </c>
      <c r="DS602" s="166">
        <f t="shared" si="749"/>
        <v>0</v>
      </c>
      <c r="DT602" s="28">
        <f t="shared" si="560"/>
        <v>0</v>
      </c>
      <c r="DU602" s="166">
        <f t="shared" si="750"/>
        <v>0</v>
      </c>
      <c r="DV602" s="28">
        <f t="shared" si="561"/>
        <v>0</v>
      </c>
      <c r="DW602" s="141">
        <f t="shared" si="751"/>
        <v>0</v>
      </c>
      <c r="DX602" s="207">
        <f t="shared" si="752"/>
        <v>0</v>
      </c>
    </row>
    <row r="603" spans="1:128">
      <c r="A603" s="239" t="s">
        <v>214</v>
      </c>
      <c r="B603" s="319">
        <v>0</v>
      </c>
      <c r="C603" s="319">
        <v>0</v>
      </c>
      <c r="D603" s="319">
        <v>0</v>
      </c>
      <c r="E603" s="319">
        <v>177</v>
      </c>
      <c r="F603" s="319">
        <v>258</v>
      </c>
      <c r="G603" s="319">
        <v>270</v>
      </c>
      <c r="H603" s="319">
        <v>24</v>
      </c>
      <c r="I603" s="319">
        <v>0</v>
      </c>
      <c r="J603" s="319">
        <v>0</v>
      </c>
      <c r="K603" s="319">
        <v>0</v>
      </c>
      <c r="L603" s="319">
        <v>0</v>
      </c>
      <c r="M603" s="319">
        <v>0</v>
      </c>
      <c r="N603" s="319"/>
      <c r="O603" s="227">
        <v>0</v>
      </c>
      <c r="P603" s="227">
        <v>0</v>
      </c>
      <c r="Q603" s="227">
        <v>0</v>
      </c>
      <c r="R603" s="227">
        <v>0</v>
      </c>
      <c r="S603" s="227">
        <v>0</v>
      </c>
      <c r="T603" s="227">
        <v>0</v>
      </c>
      <c r="U603" s="227">
        <v>0</v>
      </c>
      <c r="V603" s="227">
        <v>0</v>
      </c>
      <c r="W603" s="227">
        <v>0</v>
      </c>
      <c r="X603" s="227">
        <v>0</v>
      </c>
      <c r="Y603" s="227">
        <v>0</v>
      </c>
      <c r="Z603" s="227">
        <v>0</v>
      </c>
      <c r="AA603" s="227"/>
      <c r="AB603" s="227">
        <v>0</v>
      </c>
      <c r="AC603" s="227">
        <v>0</v>
      </c>
      <c r="AD603" s="227">
        <v>0</v>
      </c>
      <c r="AE603" s="227">
        <v>0</v>
      </c>
      <c r="AF603" s="227">
        <v>0</v>
      </c>
      <c r="AG603" s="227">
        <v>0</v>
      </c>
      <c r="AH603" s="227">
        <v>0</v>
      </c>
      <c r="AI603" s="227">
        <v>0</v>
      </c>
      <c r="AJ603" s="227">
        <v>0</v>
      </c>
      <c r="AK603" s="227">
        <v>0</v>
      </c>
      <c r="AL603" s="227">
        <v>0</v>
      </c>
      <c r="AM603" s="227">
        <v>0</v>
      </c>
      <c r="AN603" s="227"/>
      <c r="AO603" s="227">
        <v>0</v>
      </c>
      <c r="AP603" s="227">
        <v>0</v>
      </c>
      <c r="AQ603" s="227">
        <v>0</v>
      </c>
      <c r="AR603" s="227">
        <v>0</v>
      </c>
      <c r="AS603" s="227">
        <v>0</v>
      </c>
      <c r="AT603" s="227">
        <v>0</v>
      </c>
      <c r="AU603" s="227">
        <v>0</v>
      </c>
      <c r="AV603" s="227">
        <v>0</v>
      </c>
      <c r="AW603" s="227">
        <v>0</v>
      </c>
      <c r="AX603" s="227">
        <v>0</v>
      </c>
      <c r="AY603" s="227">
        <v>0</v>
      </c>
      <c r="AZ603" s="227">
        <v>0</v>
      </c>
      <c r="BA603" s="227"/>
      <c r="BB603" s="252"/>
      <c r="BC603" s="361">
        <v>0</v>
      </c>
      <c r="BD603" s="362">
        <v>0</v>
      </c>
      <c r="BE603" s="363">
        <v>0</v>
      </c>
      <c r="BF603" s="363">
        <v>0</v>
      </c>
      <c r="BG603" s="363">
        <v>0</v>
      </c>
      <c r="BH603" s="364">
        <v>0</v>
      </c>
      <c r="BI603" s="365">
        <v>0</v>
      </c>
      <c r="BJ603" s="366">
        <v>0</v>
      </c>
      <c r="BK603" s="365">
        <v>0</v>
      </c>
      <c r="BL603" s="365">
        <v>0</v>
      </c>
      <c r="BM603" s="367">
        <v>0</v>
      </c>
      <c r="BN603" s="365"/>
      <c r="CA603" s="365"/>
      <c r="CN603" s="365"/>
      <c r="DA603" s="365"/>
      <c r="DN603" s="365"/>
      <c r="DP603" s="166">
        <f t="shared" si="747"/>
        <v>729</v>
      </c>
      <c r="DQ603" s="166">
        <f t="shared" si="748"/>
        <v>0</v>
      </c>
      <c r="DR603" s="28">
        <f t="shared" si="559"/>
        <v>0</v>
      </c>
      <c r="DS603" s="166">
        <f t="shared" si="749"/>
        <v>0</v>
      </c>
      <c r="DT603" s="28">
        <f t="shared" si="560"/>
        <v>0</v>
      </c>
      <c r="DU603" s="166">
        <f t="shared" si="750"/>
        <v>0</v>
      </c>
      <c r="DV603" s="28">
        <f t="shared" si="561"/>
        <v>0</v>
      </c>
      <c r="DW603" s="141">
        <f t="shared" si="751"/>
        <v>0</v>
      </c>
      <c r="DX603" s="207">
        <f t="shared" si="752"/>
        <v>0</v>
      </c>
    </row>
    <row r="604" spans="1:128">
      <c r="A604" s="239" t="s">
        <v>215</v>
      </c>
      <c r="B604" s="319">
        <v>0</v>
      </c>
      <c r="C604" s="319">
        <v>0</v>
      </c>
      <c r="D604" s="319">
        <v>0</v>
      </c>
      <c r="E604" s="319">
        <v>0</v>
      </c>
      <c r="F604" s="319">
        <v>0</v>
      </c>
      <c r="G604" s="319">
        <v>0</v>
      </c>
      <c r="H604" s="319">
        <v>0</v>
      </c>
      <c r="I604" s="319">
        <v>0</v>
      </c>
      <c r="J604" s="319">
        <v>0</v>
      </c>
      <c r="K604" s="319">
        <v>0</v>
      </c>
      <c r="L604" s="319">
        <v>0</v>
      </c>
      <c r="M604" s="319">
        <v>0</v>
      </c>
      <c r="N604" s="319"/>
      <c r="O604" s="227">
        <v>0</v>
      </c>
      <c r="P604" s="227">
        <v>0</v>
      </c>
      <c r="Q604" s="227">
        <v>0</v>
      </c>
      <c r="R604" s="227">
        <v>0</v>
      </c>
      <c r="S604" s="227">
        <v>0</v>
      </c>
      <c r="T604" s="227">
        <v>0</v>
      </c>
      <c r="U604" s="227">
        <v>0</v>
      </c>
      <c r="V604" s="227">
        <v>0</v>
      </c>
      <c r="W604" s="227">
        <v>0</v>
      </c>
      <c r="X604" s="227">
        <v>0</v>
      </c>
      <c r="Y604" s="227">
        <v>0</v>
      </c>
      <c r="Z604" s="227">
        <v>0</v>
      </c>
      <c r="AA604" s="227"/>
      <c r="AB604" s="227">
        <v>0</v>
      </c>
      <c r="AC604" s="227">
        <v>0</v>
      </c>
      <c r="AD604" s="227">
        <v>0</v>
      </c>
      <c r="AE604" s="227">
        <v>0</v>
      </c>
      <c r="AF604" s="227">
        <v>0</v>
      </c>
      <c r="AG604" s="227">
        <v>0</v>
      </c>
      <c r="AH604" s="227">
        <v>0</v>
      </c>
      <c r="AI604" s="227">
        <v>0</v>
      </c>
      <c r="AJ604" s="227">
        <v>0</v>
      </c>
      <c r="AK604" s="227">
        <v>0</v>
      </c>
      <c r="AL604" s="227">
        <v>0</v>
      </c>
      <c r="AM604" s="227">
        <v>0</v>
      </c>
      <c r="AN604" s="227"/>
      <c r="AO604" s="227">
        <v>0</v>
      </c>
      <c r="AP604" s="227">
        <v>0</v>
      </c>
      <c r="AQ604" s="227">
        <v>0</v>
      </c>
      <c r="AR604" s="227">
        <v>0</v>
      </c>
      <c r="AS604" s="227">
        <v>0</v>
      </c>
      <c r="AT604" s="227">
        <v>0</v>
      </c>
      <c r="AU604" s="227">
        <v>0</v>
      </c>
      <c r="AV604" s="227">
        <v>0</v>
      </c>
      <c r="AW604" s="227">
        <v>0</v>
      </c>
      <c r="AX604" s="227">
        <v>0</v>
      </c>
      <c r="AY604" s="227">
        <v>0</v>
      </c>
      <c r="AZ604" s="227">
        <v>0</v>
      </c>
      <c r="BA604" s="227"/>
      <c r="BB604" s="252"/>
      <c r="BC604" s="361">
        <v>0</v>
      </c>
      <c r="BD604" s="362">
        <v>0</v>
      </c>
      <c r="BE604" s="363">
        <v>0</v>
      </c>
      <c r="BF604" s="363">
        <v>0</v>
      </c>
      <c r="BG604" s="363">
        <v>0</v>
      </c>
      <c r="BH604" s="364">
        <v>0</v>
      </c>
      <c r="BI604" s="365">
        <v>0</v>
      </c>
      <c r="BJ604" s="366">
        <v>0</v>
      </c>
      <c r="BK604" s="365">
        <v>0</v>
      </c>
      <c r="BL604" s="365">
        <v>0</v>
      </c>
      <c r="BM604" s="367">
        <v>0</v>
      </c>
      <c r="BN604" s="365"/>
      <c r="CA604" s="365"/>
      <c r="CN604" s="365"/>
      <c r="DA604" s="365"/>
      <c r="DN604" s="365"/>
      <c r="DP604" s="166">
        <f t="shared" si="747"/>
        <v>0</v>
      </c>
      <c r="DQ604" s="166">
        <f t="shared" si="748"/>
        <v>0</v>
      </c>
      <c r="DR604" s="28">
        <f t="shared" si="559"/>
        <v>0</v>
      </c>
      <c r="DS604" s="166">
        <f t="shared" si="749"/>
        <v>0</v>
      </c>
      <c r="DT604" s="28">
        <f t="shared" si="560"/>
        <v>0</v>
      </c>
      <c r="DU604" s="166">
        <f t="shared" si="750"/>
        <v>0</v>
      </c>
      <c r="DV604" s="28">
        <f t="shared" si="561"/>
        <v>0</v>
      </c>
      <c r="DW604" s="141">
        <f t="shared" si="751"/>
        <v>0</v>
      </c>
      <c r="DX604" s="207">
        <f t="shared" si="752"/>
        <v>0</v>
      </c>
    </row>
    <row r="605" spans="1:128">
      <c r="A605" s="239" t="s">
        <v>216</v>
      </c>
      <c r="B605" s="319">
        <v>0</v>
      </c>
      <c r="C605" s="319">
        <v>0</v>
      </c>
      <c r="D605" s="319">
        <v>0</v>
      </c>
      <c r="E605" s="319">
        <v>0</v>
      </c>
      <c r="F605" s="319">
        <v>0</v>
      </c>
      <c r="G605" s="319">
        <v>0</v>
      </c>
      <c r="H605" s="319">
        <v>24</v>
      </c>
      <c r="I605" s="319">
        <v>24</v>
      </c>
      <c r="J605" s="319">
        <v>0</v>
      </c>
      <c r="K605" s="319">
        <v>0</v>
      </c>
      <c r="L605" s="319">
        <v>24</v>
      </c>
      <c r="M605" s="319">
        <v>0</v>
      </c>
      <c r="N605" s="319"/>
      <c r="O605" s="227">
        <v>0</v>
      </c>
      <c r="P605" s="227">
        <v>0</v>
      </c>
      <c r="Q605" s="227">
        <v>24</v>
      </c>
      <c r="R605" s="227">
        <v>0</v>
      </c>
      <c r="S605" s="227">
        <v>24</v>
      </c>
      <c r="T605" s="227">
        <v>24</v>
      </c>
      <c r="U605" s="227">
        <v>24</v>
      </c>
      <c r="V605" s="227">
        <v>0</v>
      </c>
      <c r="W605" s="227">
        <v>24</v>
      </c>
      <c r="X605" s="227">
        <v>0</v>
      </c>
      <c r="Y605" s="227">
        <v>0</v>
      </c>
      <c r="Z605" s="227">
        <v>0</v>
      </c>
      <c r="AA605" s="227"/>
      <c r="AB605" s="227">
        <v>0</v>
      </c>
      <c r="AC605" s="227">
        <v>0</v>
      </c>
      <c r="AD605" s="227">
        <v>0</v>
      </c>
      <c r="AE605" s="227">
        <v>0</v>
      </c>
      <c r="AF605" s="227">
        <v>0</v>
      </c>
      <c r="AG605" s="227">
        <v>0</v>
      </c>
      <c r="AH605" s="227">
        <v>0</v>
      </c>
      <c r="AI605" s="227">
        <v>0</v>
      </c>
      <c r="AJ605" s="227">
        <v>0</v>
      </c>
      <c r="AK605" s="227">
        <v>0</v>
      </c>
      <c r="AL605" s="227">
        <v>0</v>
      </c>
      <c r="AM605" s="227">
        <v>0</v>
      </c>
      <c r="AN605" s="227"/>
      <c r="AO605" s="227">
        <v>0</v>
      </c>
      <c r="AP605" s="227">
        <v>0</v>
      </c>
      <c r="AQ605" s="227">
        <v>0</v>
      </c>
      <c r="AR605" s="227">
        <v>0</v>
      </c>
      <c r="AS605" s="227">
        <v>0</v>
      </c>
      <c r="AT605" s="227">
        <v>0</v>
      </c>
      <c r="AU605" s="227">
        <v>0</v>
      </c>
      <c r="AV605" s="227">
        <v>0</v>
      </c>
      <c r="AW605" s="227">
        <v>0</v>
      </c>
      <c r="AX605" s="227">
        <v>0</v>
      </c>
      <c r="AY605" s="227">
        <v>0</v>
      </c>
      <c r="AZ605" s="227">
        <v>0</v>
      </c>
      <c r="BA605" s="227"/>
      <c r="BB605" s="252"/>
      <c r="BC605" s="361">
        <v>0</v>
      </c>
      <c r="BD605" s="362">
        <v>0</v>
      </c>
      <c r="BE605" s="363">
        <v>0</v>
      </c>
      <c r="BF605" s="363">
        <v>0</v>
      </c>
      <c r="BG605" s="363">
        <v>0</v>
      </c>
      <c r="BH605" s="364">
        <v>0</v>
      </c>
      <c r="BI605" s="365">
        <v>0</v>
      </c>
      <c r="BJ605" s="366">
        <v>0</v>
      </c>
      <c r="BK605" s="365">
        <v>0</v>
      </c>
      <c r="BL605" s="365">
        <v>0</v>
      </c>
      <c r="BM605" s="367">
        <v>0</v>
      </c>
      <c r="BN605" s="365"/>
      <c r="CA605" s="365"/>
      <c r="CN605" s="365"/>
      <c r="DA605" s="365"/>
      <c r="DN605" s="365"/>
      <c r="DP605" s="166">
        <f t="shared" si="747"/>
        <v>72</v>
      </c>
      <c r="DQ605" s="166">
        <f t="shared" si="748"/>
        <v>120</v>
      </c>
      <c r="DR605" s="28">
        <f t="shared" si="559"/>
        <v>166.66666666666669</v>
      </c>
      <c r="DS605" s="166">
        <f t="shared" si="749"/>
        <v>0</v>
      </c>
      <c r="DT605" s="28">
        <f t="shared" si="560"/>
        <v>0</v>
      </c>
      <c r="DU605" s="166">
        <f t="shared" si="750"/>
        <v>0</v>
      </c>
      <c r="DV605" s="28">
        <f t="shared" si="561"/>
        <v>0</v>
      </c>
      <c r="DW605" s="141">
        <f t="shared" si="751"/>
        <v>0</v>
      </c>
      <c r="DX605" s="207">
        <f t="shared" si="752"/>
        <v>0</v>
      </c>
    </row>
    <row r="606" spans="1:128">
      <c r="A606" s="239" t="s">
        <v>217</v>
      </c>
      <c r="B606" s="319">
        <v>0</v>
      </c>
      <c r="C606" s="319">
        <v>0</v>
      </c>
      <c r="D606" s="319">
        <v>0</v>
      </c>
      <c r="E606" s="319">
        <v>0</v>
      </c>
      <c r="F606" s="319">
        <v>0</v>
      </c>
      <c r="G606" s="319">
        <v>0</v>
      </c>
      <c r="H606" s="319">
        <v>0</v>
      </c>
      <c r="I606" s="319">
        <v>0</v>
      </c>
      <c r="J606" s="319">
        <v>0</v>
      </c>
      <c r="K606" s="319">
        <v>0</v>
      </c>
      <c r="L606" s="319">
        <v>0</v>
      </c>
      <c r="M606" s="319">
        <v>0</v>
      </c>
      <c r="N606" s="319"/>
      <c r="O606" s="227">
        <v>0</v>
      </c>
      <c r="P606" s="227">
        <v>0</v>
      </c>
      <c r="Q606" s="227">
        <v>0</v>
      </c>
      <c r="R606" s="227">
        <v>0</v>
      </c>
      <c r="S606" s="227">
        <v>0</v>
      </c>
      <c r="T606" s="227">
        <v>0</v>
      </c>
      <c r="U606" s="227">
        <v>0</v>
      </c>
      <c r="V606" s="227">
        <v>0</v>
      </c>
      <c r="W606" s="227">
        <v>0</v>
      </c>
      <c r="X606" s="227">
        <v>0</v>
      </c>
      <c r="Y606" s="227">
        <v>0</v>
      </c>
      <c r="Z606" s="227">
        <v>0</v>
      </c>
      <c r="AA606" s="227"/>
      <c r="AB606" s="227">
        <v>0</v>
      </c>
      <c r="AC606" s="227">
        <v>0</v>
      </c>
      <c r="AD606" s="227">
        <v>0</v>
      </c>
      <c r="AE606" s="227">
        <v>0</v>
      </c>
      <c r="AF606" s="227">
        <v>0</v>
      </c>
      <c r="AG606" s="227">
        <v>0</v>
      </c>
      <c r="AH606" s="227">
        <v>0</v>
      </c>
      <c r="AI606" s="227">
        <v>0</v>
      </c>
      <c r="AJ606" s="227">
        <v>0</v>
      </c>
      <c r="AK606" s="227">
        <v>0</v>
      </c>
      <c r="AL606" s="227">
        <v>0</v>
      </c>
      <c r="AM606" s="227">
        <v>0</v>
      </c>
      <c r="AN606" s="227"/>
      <c r="AO606" s="227">
        <v>0</v>
      </c>
      <c r="AP606" s="227">
        <v>0</v>
      </c>
      <c r="AQ606" s="227">
        <v>0</v>
      </c>
      <c r="AR606" s="227">
        <v>0</v>
      </c>
      <c r="AS606" s="227">
        <v>0</v>
      </c>
      <c r="AT606" s="227">
        <v>0</v>
      </c>
      <c r="AU606" s="227">
        <v>0</v>
      </c>
      <c r="AV606" s="227">
        <v>0</v>
      </c>
      <c r="AW606" s="227">
        <v>0</v>
      </c>
      <c r="AX606" s="227">
        <v>0</v>
      </c>
      <c r="AY606" s="227">
        <v>0</v>
      </c>
      <c r="AZ606" s="227">
        <v>0</v>
      </c>
      <c r="BA606" s="227"/>
      <c r="BB606" s="252"/>
      <c r="BC606" s="361">
        <v>0</v>
      </c>
      <c r="BD606" s="362">
        <v>0</v>
      </c>
      <c r="BE606" s="363">
        <v>0</v>
      </c>
      <c r="BF606" s="363">
        <v>0</v>
      </c>
      <c r="BG606" s="363">
        <v>0</v>
      </c>
      <c r="BH606" s="364">
        <v>0</v>
      </c>
      <c r="BI606" s="365">
        <v>0</v>
      </c>
      <c r="BJ606" s="366">
        <v>0</v>
      </c>
      <c r="BK606" s="365">
        <v>0</v>
      </c>
      <c r="BL606" s="365">
        <v>0</v>
      </c>
      <c r="BM606" s="367">
        <v>0</v>
      </c>
      <c r="BN606" s="365"/>
      <c r="CA606" s="365"/>
      <c r="CN606" s="365"/>
      <c r="DA606" s="365"/>
      <c r="DN606" s="365"/>
      <c r="DP606" s="166">
        <f t="shared" si="747"/>
        <v>0</v>
      </c>
      <c r="DQ606" s="166">
        <f t="shared" si="748"/>
        <v>0</v>
      </c>
      <c r="DR606" s="28">
        <f t="shared" si="559"/>
        <v>0</v>
      </c>
      <c r="DS606" s="166">
        <f t="shared" si="749"/>
        <v>0</v>
      </c>
      <c r="DT606" s="28">
        <f t="shared" si="560"/>
        <v>0</v>
      </c>
      <c r="DU606" s="166">
        <f t="shared" si="750"/>
        <v>0</v>
      </c>
      <c r="DV606" s="28">
        <f t="shared" si="561"/>
        <v>0</v>
      </c>
      <c r="DW606" s="141">
        <f t="shared" si="751"/>
        <v>0</v>
      </c>
      <c r="DX606" s="207">
        <f t="shared" si="752"/>
        <v>0</v>
      </c>
    </row>
    <row r="607" spans="1:128">
      <c r="A607" s="239" t="s">
        <v>218</v>
      </c>
      <c r="B607" s="240">
        <v>960</v>
      </c>
      <c r="C607" s="240">
        <v>102</v>
      </c>
      <c r="D607" s="240">
        <v>0</v>
      </c>
      <c r="E607" s="240">
        <v>0</v>
      </c>
      <c r="F607" s="240">
        <v>0</v>
      </c>
      <c r="G607" s="240">
        <v>0</v>
      </c>
      <c r="H607" s="240">
        <v>0</v>
      </c>
      <c r="I607" s="240">
        <v>0</v>
      </c>
      <c r="J607" s="240">
        <v>0</v>
      </c>
      <c r="K607" s="240">
        <v>0</v>
      </c>
      <c r="L607" s="240">
        <v>0</v>
      </c>
      <c r="M607" s="240">
        <v>0</v>
      </c>
      <c r="N607" s="240"/>
      <c r="O607" s="227">
        <v>0</v>
      </c>
      <c r="P607" s="227">
        <v>0</v>
      </c>
      <c r="Q607" s="227">
        <v>0</v>
      </c>
      <c r="R607" s="227">
        <v>0</v>
      </c>
      <c r="S607" s="227">
        <v>0</v>
      </c>
      <c r="T607" s="227">
        <v>0</v>
      </c>
      <c r="U607" s="227">
        <v>0</v>
      </c>
      <c r="V607" s="227">
        <v>0</v>
      </c>
      <c r="W607" s="227">
        <v>0</v>
      </c>
      <c r="X607" s="227">
        <v>0</v>
      </c>
      <c r="Y607" s="227">
        <v>0</v>
      </c>
      <c r="Z607" s="227">
        <v>0</v>
      </c>
      <c r="AA607" s="227"/>
      <c r="AB607" s="227">
        <v>0</v>
      </c>
      <c r="AC607" s="227">
        <v>0</v>
      </c>
      <c r="AD607" s="227">
        <v>0</v>
      </c>
      <c r="AE607" s="227">
        <v>0</v>
      </c>
      <c r="AF607" s="227">
        <v>0</v>
      </c>
      <c r="AG607" s="227">
        <v>0</v>
      </c>
      <c r="AH607" s="227">
        <v>0</v>
      </c>
      <c r="AI607" s="227">
        <v>0</v>
      </c>
      <c r="AJ607" s="227">
        <v>0</v>
      </c>
      <c r="AK607" s="227">
        <v>0</v>
      </c>
      <c r="AL607" s="227">
        <v>0</v>
      </c>
      <c r="AM607" s="227">
        <v>0</v>
      </c>
      <c r="AN607" s="227"/>
      <c r="AO607" s="227">
        <v>0</v>
      </c>
      <c r="AP607" s="227">
        <v>0</v>
      </c>
      <c r="AQ607" s="227">
        <v>0</v>
      </c>
      <c r="AR607" s="227">
        <v>0</v>
      </c>
      <c r="AS607" s="227">
        <v>0</v>
      </c>
      <c r="AT607" s="227">
        <v>0</v>
      </c>
      <c r="AU607" s="227">
        <v>0</v>
      </c>
      <c r="AV607" s="227">
        <v>0</v>
      </c>
      <c r="AW607" s="227">
        <v>0</v>
      </c>
      <c r="AX607" s="227">
        <v>0</v>
      </c>
      <c r="AY607" s="227">
        <v>0</v>
      </c>
      <c r="AZ607" s="227">
        <v>0</v>
      </c>
      <c r="BA607" s="227"/>
      <c r="BB607" s="252"/>
      <c r="BC607" s="361">
        <v>0</v>
      </c>
      <c r="BD607" s="362">
        <v>0</v>
      </c>
      <c r="BE607" s="363">
        <v>0</v>
      </c>
      <c r="BF607" s="363">
        <v>0</v>
      </c>
      <c r="BG607" s="363">
        <v>0</v>
      </c>
      <c r="BH607" s="364">
        <v>0</v>
      </c>
      <c r="BI607" s="365">
        <v>0</v>
      </c>
      <c r="BJ607" s="366">
        <v>0</v>
      </c>
      <c r="BK607" s="365">
        <v>0</v>
      </c>
      <c r="BL607" s="365">
        <v>0</v>
      </c>
      <c r="BM607" s="367">
        <v>0</v>
      </c>
      <c r="BN607" s="365"/>
      <c r="CA607" s="365"/>
      <c r="CN607" s="365"/>
      <c r="DA607" s="365"/>
      <c r="DN607" s="365"/>
      <c r="DP607" s="166">
        <f t="shared" si="747"/>
        <v>1062</v>
      </c>
      <c r="DQ607" s="166">
        <f t="shared" si="748"/>
        <v>0</v>
      </c>
      <c r="DR607" s="28">
        <f t="shared" si="559"/>
        <v>0</v>
      </c>
      <c r="DS607" s="166">
        <f t="shared" si="749"/>
        <v>0</v>
      </c>
      <c r="DT607" s="28">
        <f t="shared" si="560"/>
        <v>0</v>
      </c>
      <c r="DU607" s="166">
        <f t="shared" si="750"/>
        <v>0</v>
      </c>
      <c r="DV607" s="28">
        <f t="shared" si="561"/>
        <v>0</v>
      </c>
      <c r="DW607" s="141">
        <f t="shared" si="751"/>
        <v>0</v>
      </c>
      <c r="DX607" s="207">
        <f t="shared" si="752"/>
        <v>0</v>
      </c>
    </row>
    <row r="608" spans="1:128">
      <c r="A608" s="239" t="s">
        <v>219</v>
      </c>
      <c r="B608" s="319">
        <v>0</v>
      </c>
      <c r="C608" s="319">
        <v>0</v>
      </c>
      <c r="D608" s="319">
        <v>0</v>
      </c>
      <c r="E608" s="319">
        <v>0</v>
      </c>
      <c r="F608" s="319">
        <v>0</v>
      </c>
      <c r="G608" s="319">
        <v>0</v>
      </c>
      <c r="H608" s="319">
        <v>0</v>
      </c>
      <c r="I608" s="319">
        <v>0</v>
      </c>
      <c r="J608" s="319">
        <v>0</v>
      </c>
      <c r="K608" s="319">
        <v>0</v>
      </c>
      <c r="L608" s="319">
        <v>0</v>
      </c>
      <c r="M608" s="319">
        <v>0</v>
      </c>
      <c r="N608" s="319"/>
      <c r="O608" s="227">
        <v>0</v>
      </c>
      <c r="P608" s="227">
        <v>0</v>
      </c>
      <c r="Q608" s="227">
        <v>0</v>
      </c>
      <c r="R608" s="227">
        <v>0</v>
      </c>
      <c r="S608" s="227">
        <v>0</v>
      </c>
      <c r="T608" s="227">
        <v>0</v>
      </c>
      <c r="U608" s="227">
        <v>0</v>
      </c>
      <c r="V608" s="227">
        <v>0</v>
      </c>
      <c r="W608" s="227">
        <v>0</v>
      </c>
      <c r="X608" s="227">
        <v>0</v>
      </c>
      <c r="Y608" s="227">
        <v>0</v>
      </c>
      <c r="Z608" s="227">
        <v>0</v>
      </c>
      <c r="AA608" s="227"/>
      <c r="AB608" s="227">
        <v>0</v>
      </c>
      <c r="AC608" s="227">
        <v>0</v>
      </c>
      <c r="AD608" s="227">
        <v>0</v>
      </c>
      <c r="AE608" s="227">
        <v>0</v>
      </c>
      <c r="AF608" s="227">
        <v>0</v>
      </c>
      <c r="AG608" s="227">
        <v>0</v>
      </c>
      <c r="AH608" s="227">
        <v>0</v>
      </c>
      <c r="AI608" s="227">
        <v>0</v>
      </c>
      <c r="AJ608" s="227">
        <v>0</v>
      </c>
      <c r="AK608" s="227">
        <v>0</v>
      </c>
      <c r="AL608" s="227">
        <v>0</v>
      </c>
      <c r="AM608" s="227">
        <v>0</v>
      </c>
      <c r="AN608" s="227"/>
      <c r="AO608" s="227">
        <v>0</v>
      </c>
      <c r="AP608" s="227">
        <v>0</v>
      </c>
      <c r="AQ608" s="227">
        <v>0</v>
      </c>
      <c r="AR608" s="227">
        <v>0</v>
      </c>
      <c r="AS608" s="227">
        <v>0</v>
      </c>
      <c r="AT608" s="227">
        <v>0</v>
      </c>
      <c r="AU608" s="227">
        <v>0</v>
      </c>
      <c r="AV608" s="227">
        <v>0</v>
      </c>
      <c r="AW608" s="227">
        <v>0</v>
      </c>
      <c r="AX608" s="227">
        <v>0</v>
      </c>
      <c r="AY608" s="227">
        <v>0</v>
      </c>
      <c r="AZ608" s="227">
        <v>0</v>
      </c>
      <c r="BA608" s="227"/>
      <c r="BB608" s="252"/>
      <c r="BC608" s="361">
        <v>0</v>
      </c>
      <c r="BD608" s="362">
        <v>0</v>
      </c>
      <c r="BE608" s="363">
        <v>0</v>
      </c>
      <c r="BF608" s="363">
        <v>0</v>
      </c>
      <c r="BG608" s="363">
        <v>0</v>
      </c>
      <c r="BH608" s="364">
        <v>0</v>
      </c>
      <c r="BI608" s="365">
        <v>0</v>
      </c>
      <c r="BJ608" s="366">
        <v>0</v>
      </c>
      <c r="BK608" s="365">
        <v>0</v>
      </c>
      <c r="BL608" s="365">
        <v>0</v>
      </c>
      <c r="BM608" s="367">
        <v>0</v>
      </c>
      <c r="BN608" s="365"/>
      <c r="CA608" s="365"/>
      <c r="CN608" s="365"/>
      <c r="DA608" s="365"/>
      <c r="DN608" s="365"/>
      <c r="DP608" s="166">
        <f t="shared" si="747"/>
        <v>0</v>
      </c>
      <c r="DQ608" s="166">
        <f t="shared" si="748"/>
        <v>0</v>
      </c>
      <c r="DR608" s="28">
        <f t="shared" si="559"/>
        <v>0</v>
      </c>
      <c r="DS608" s="166">
        <f t="shared" si="749"/>
        <v>0</v>
      </c>
      <c r="DT608" s="28">
        <f t="shared" si="560"/>
        <v>0</v>
      </c>
      <c r="DU608" s="166">
        <f t="shared" si="750"/>
        <v>0</v>
      </c>
      <c r="DV608" s="28">
        <f t="shared" si="561"/>
        <v>0</v>
      </c>
      <c r="DW608" s="141">
        <f t="shared" si="751"/>
        <v>0</v>
      </c>
      <c r="DX608" s="207">
        <f t="shared" si="752"/>
        <v>0</v>
      </c>
    </row>
    <row r="609" spans="1:128">
      <c r="A609" s="239" t="s">
        <v>220</v>
      </c>
      <c r="B609" s="319">
        <v>0</v>
      </c>
      <c r="C609" s="319">
        <v>0</v>
      </c>
      <c r="D609" s="319">
        <v>0</v>
      </c>
      <c r="E609" s="319">
        <v>0</v>
      </c>
      <c r="F609" s="319">
        <v>0</v>
      </c>
      <c r="G609" s="319">
        <v>0</v>
      </c>
      <c r="H609" s="319">
        <v>0</v>
      </c>
      <c r="I609" s="319">
        <v>0</v>
      </c>
      <c r="J609" s="319">
        <v>0</v>
      </c>
      <c r="K609" s="319">
        <v>0</v>
      </c>
      <c r="L609" s="319">
        <v>0</v>
      </c>
      <c r="M609" s="319">
        <v>0</v>
      </c>
      <c r="N609" s="319"/>
      <c r="O609" s="227">
        <v>0</v>
      </c>
      <c r="P609" s="227">
        <v>0</v>
      </c>
      <c r="Q609" s="227">
        <v>0</v>
      </c>
      <c r="R609" s="227">
        <v>0</v>
      </c>
      <c r="S609" s="227">
        <v>0</v>
      </c>
      <c r="T609" s="227">
        <v>0</v>
      </c>
      <c r="U609" s="227">
        <v>0</v>
      </c>
      <c r="V609" s="227">
        <v>0</v>
      </c>
      <c r="W609" s="227">
        <v>0</v>
      </c>
      <c r="X609" s="227">
        <v>0</v>
      </c>
      <c r="Y609" s="227">
        <v>210</v>
      </c>
      <c r="Z609" s="227">
        <v>140</v>
      </c>
      <c r="AA609" s="227"/>
      <c r="AB609" s="227">
        <v>0</v>
      </c>
      <c r="AC609" s="227">
        <v>0</v>
      </c>
      <c r="AD609" s="227">
        <v>0</v>
      </c>
      <c r="AE609" s="227">
        <v>0</v>
      </c>
      <c r="AF609" s="227">
        <v>0</v>
      </c>
      <c r="AG609" s="227">
        <v>0</v>
      </c>
      <c r="AH609" s="227">
        <v>0</v>
      </c>
      <c r="AI609" s="227">
        <v>0</v>
      </c>
      <c r="AJ609" s="227">
        <v>0</v>
      </c>
      <c r="AK609" s="227">
        <v>0</v>
      </c>
      <c r="AL609" s="227">
        <v>0</v>
      </c>
      <c r="AM609" s="227">
        <v>0</v>
      </c>
      <c r="AN609" s="227"/>
      <c r="AO609" s="227">
        <v>0</v>
      </c>
      <c r="AP609" s="227">
        <v>0</v>
      </c>
      <c r="AQ609" s="227">
        <v>0</v>
      </c>
      <c r="AR609" s="227">
        <v>0</v>
      </c>
      <c r="AS609" s="227">
        <v>0</v>
      </c>
      <c r="AT609" s="227">
        <v>0</v>
      </c>
      <c r="AU609" s="227">
        <v>0</v>
      </c>
      <c r="AV609" s="227">
        <v>0</v>
      </c>
      <c r="AW609" s="227">
        <v>0</v>
      </c>
      <c r="AX609" s="227">
        <v>0</v>
      </c>
      <c r="AY609" s="227">
        <v>0</v>
      </c>
      <c r="AZ609" s="227">
        <v>0</v>
      </c>
      <c r="BA609" s="227"/>
      <c r="BB609" s="252"/>
      <c r="BC609" s="361">
        <v>0</v>
      </c>
      <c r="BD609" s="362">
        <v>0</v>
      </c>
      <c r="BE609" s="363">
        <v>0</v>
      </c>
      <c r="BF609" s="363">
        <v>0</v>
      </c>
      <c r="BG609" s="363">
        <v>0</v>
      </c>
      <c r="BH609" s="364">
        <v>0</v>
      </c>
      <c r="BI609" s="365">
        <v>0</v>
      </c>
      <c r="BJ609" s="366">
        <v>0</v>
      </c>
      <c r="BK609" s="365">
        <v>0</v>
      </c>
      <c r="BL609" s="365">
        <v>0</v>
      </c>
      <c r="BM609" s="367">
        <v>0</v>
      </c>
      <c r="BN609" s="365"/>
      <c r="CA609" s="365"/>
      <c r="CN609" s="365"/>
      <c r="DA609" s="365"/>
      <c r="DN609" s="365"/>
      <c r="DP609" s="166">
        <f t="shared" si="747"/>
        <v>0</v>
      </c>
      <c r="DQ609" s="166">
        <f t="shared" si="748"/>
        <v>350</v>
      </c>
      <c r="DR609" s="28">
        <f t="shared" si="559"/>
        <v>0</v>
      </c>
      <c r="DS609" s="166">
        <f t="shared" si="749"/>
        <v>0</v>
      </c>
      <c r="DT609" s="28">
        <f t="shared" si="560"/>
        <v>0</v>
      </c>
      <c r="DU609" s="166">
        <f t="shared" si="750"/>
        <v>0</v>
      </c>
      <c r="DV609" s="28">
        <f t="shared" si="561"/>
        <v>0</v>
      </c>
      <c r="DW609" s="141">
        <f t="shared" si="751"/>
        <v>0</v>
      </c>
      <c r="DX609" s="207">
        <f t="shared" si="752"/>
        <v>0</v>
      </c>
    </row>
    <row r="610" spans="1:128">
      <c r="A610" s="368" t="s">
        <v>221</v>
      </c>
      <c r="B610" s="353">
        <v>0</v>
      </c>
      <c r="C610" s="353">
        <v>0</v>
      </c>
      <c r="D610" s="353">
        <v>0</v>
      </c>
      <c r="E610" s="353">
        <v>0</v>
      </c>
      <c r="F610" s="353">
        <v>0</v>
      </c>
      <c r="G610" s="353">
        <v>7</v>
      </c>
      <c r="H610" s="353">
        <v>19</v>
      </c>
      <c r="I610" s="353">
        <v>12</v>
      </c>
      <c r="J610" s="353">
        <v>44</v>
      </c>
      <c r="K610" s="353">
        <v>0</v>
      </c>
      <c r="L610" s="353">
        <v>0</v>
      </c>
      <c r="M610" s="353">
        <v>126</v>
      </c>
      <c r="N610" s="353"/>
      <c r="O610" s="227">
        <v>0</v>
      </c>
      <c r="P610" s="227">
        <v>0</v>
      </c>
      <c r="Q610" s="227">
        <v>0</v>
      </c>
      <c r="R610" s="227">
        <v>0</v>
      </c>
      <c r="S610" s="227">
        <v>0</v>
      </c>
      <c r="T610" s="227">
        <v>0</v>
      </c>
      <c r="U610" s="227">
        <v>0</v>
      </c>
      <c r="V610" s="227">
        <v>0</v>
      </c>
      <c r="W610" s="227">
        <v>0</v>
      </c>
      <c r="X610" s="227">
        <v>0</v>
      </c>
      <c r="Y610" s="227">
        <v>0</v>
      </c>
      <c r="Z610" s="227">
        <v>0</v>
      </c>
      <c r="AA610" s="227"/>
      <c r="AB610" s="227">
        <v>0</v>
      </c>
      <c r="AC610" s="227">
        <v>0</v>
      </c>
      <c r="AD610" s="227">
        <v>0</v>
      </c>
      <c r="AE610" s="227">
        <v>0</v>
      </c>
      <c r="AF610" s="227">
        <v>0</v>
      </c>
      <c r="AG610" s="227">
        <v>0</v>
      </c>
      <c r="AH610" s="227">
        <v>0</v>
      </c>
      <c r="AI610" s="227">
        <v>0</v>
      </c>
      <c r="AJ610" s="227">
        <v>0</v>
      </c>
      <c r="AK610" s="227">
        <v>0</v>
      </c>
      <c r="AL610" s="227">
        <v>0</v>
      </c>
      <c r="AM610" s="227">
        <v>0</v>
      </c>
      <c r="AN610" s="227"/>
      <c r="AO610" s="227">
        <v>0</v>
      </c>
      <c r="AP610" s="227">
        <v>0</v>
      </c>
      <c r="AQ610" s="227">
        <v>0</v>
      </c>
      <c r="AR610" s="227">
        <v>0</v>
      </c>
      <c r="AS610" s="227">
        <v>0</v>
      </c>
      <c r="AT610" s="227">
        <v>0</v>
      </c>
      <c r="AU610" s="227">
        <v>0</v>
      </c>
      <c r="AV610" s="227">
        <v>0</v>
      </c>
      <c r="AW610" s="227">
        <v>0</v>
      </c>
      <c r="AX610" s="227">
        <v>0</v>
      </c>
      <c r="AY610" s="227">
        <v>0</v>
      </c>
      <c r="AZ610" s="227">
        <v>0</v>
      </c>
      <c r="BA610" s="227"/>
      <c r="BB610" s="252"/>
      <c r="BC610" s="361">
        <v>0</v>
      </c>
      <c r="BD610" s="362">
        <v>0</v>
      </c>
      <c r="BE610" s="363">
        <v>0</v>
      </c>
      <c r="BF610" s="363">
        <v>0</v>
      </c>
      <c r="BG610" s="363">
        <v>0</v>
      </c>
      <c r="BH610" s="364">
        <v>0</v>
      </c>
      <c r="BI610" s="365">
        <v>0</v>
      </c>
      <c r="BJ610" s="366">
        <v>0</v>
      </c>
      <c r="BK610" s="365">
        <v>0</v>
      </c>
      <c r="BL610" s="365">
        <v>0</v>
      </c>
      <c r="BM610" s="367">
        <v>0</v>
      </c>
      <c r="BN610" s="365"/>
      <c r="CA610" s="365"/>
      <c r="CN610" s="365"/>
      <c r="DA610" s="365"/>
      <c r="DN610" s="365"/>
      <c r="DP610" s="166">
        <f t="shared" si="747"/>
        <v>208</v>
      </c>
      <c r="DQ610" s="166">
        <f t="shared" si="748"/>
        <v>0</v>
      </c>
      <c r="DR610" s="28">
        <f t="shared" si="559"/>
        <v>0</v>
      </c>
      <c r="DS610" s="166">
        <f t="shared" si="749"/>
        <v>0</v>
      </c>
      <c r="DT610" s="28">
        <f t="shared" si="560"/>
        <v>0</v>
      </c>
      <c r="DU610" s="166">
        <f t="shared" si="750"/>
        <v>0</v>
      </c>
      <c r="DV610" s="28">
        <f t="shared" si="561"/>
        <v>0</v>
      </c>
      <c r="DW610" s="141">
        <f t="shared" si="751"/>
        <v>0</v>
      </c>
      <c r="DX610" s="207">
        <f t="shared" si="752"/>
        <v>0</v>
      </c>
    </row>
    <row r="611" spans="1:128">
      <c r="A611" s="368" t="s">
        <v>222</v>
      </c>
      <c r="B611" s="353">
        <v>0</v>
      </c>
      <c r="C611" s="353">
        <v>0</v>
      </c>
      <c r="D611" s="353">
        <v>0</v>
      </c>
      <c r="E611" s="353">
        <v>0</v>
      </c>
      <c r="F611" s="353">
        <v>0</v>
      </c>
      <c r="G611" s="353">
        <v>0</v>
      </c>
      <c r="H611" s="353">
        <v>0</v>
      </c>
      <c r="I611" s="353">
        <v>0</v>
      </c>
      <c r="J611" s="353">
        <v>0</v>
      </c>
      <c r="K611" s="353">
        <v>0</v>
      </c>
      <c r="L611" s="353">
        <v>0</v>
      </c>
      <c r="M611" s="353">
        <v>0</v>
      </c>
      <c r="N611" s="353"/>
      <c r="O611" s="227">
        <v>0</v>
      </c>
      <c r="P611" s="227">
        <v>0</v>
      </c>
      <c r="Q611" s="227">
        <v>0</v>
      </c>
      <c r="R611" s="227">
        <v>0</v>
      </c>
      <c r="S611" s="227">
        <v>0</v>
      </c>
      <c r="T611" s="227">
        <v>0</v>
      </c>
      <c r="U611" s="227">
        <v>0</v>
      </c>
      <c r="V611" s="227">
        <v>0</v>
      </c>
      <c r="W611" s="227">
        <v>0</v>
      </c>
      <c r="X611" s="227">
        <v>0</v>
      </c>
      <c r="Y611" s="227">
        <v>0</v>
      </c>
      <c r="Z611" s="227">
        <v>0</v>
      </c>
      <c r="AA611" s="227"/>
      <c r="AB611" s="227">
        <v>0</v>
      </c>
      <c r="AC611" s="227">
        <v>0</v>
      </c>
      <c r="AD611" s="227">
        <v>0</v>
      </c>
      <c r="AE611" s="227">
        <v>0</v>
      </c>
      <c r="AF611" s="227">
        <v>0</v>
      </c>
      <c r="AG611" s="227">
        <v>0</v>
      </c>
      <c r="AH611" s="227">
        <v>0</v>
      </c>
      <c r="AI611" s="227">
        <v>0</v>
      </c>
      <c r="AJ611" s="227">
        <v>0</v>
      </c>
      <c r="AK611" s="227">
        <v>0</v>
      </c>
      <c r="AL611" s="227">
        <v>0</v>
      </c>
      <c r="AM611" s="227">
        <v>0</v>
      </c>
      <c r="AN611" s="227"/>
      <c r="AO611" s="227">
        <v>0</v>
      </c>
      <c r="AP611" s="227">
        <v>0</v>
      </c>
      <c r="AQ611" s="227">
        <v>0</v>
      </c>
      <c r="AR611" s="227">
        <v>0</v>
      </c>
      <c r="AS611" s="227">
        <v>0</v>
      </c>
      <c r="AT611" s="227">
        <v>0</v>
      </c>
      <c r="AU611" s="227">
        <v>0</v>
      </c>
      <c r="AV611" s="227">
        <v>0</v>
      </c>
      <c r="AW611" s="227">
        <v>0</v>
      </c>
      <c r="AX611" s="227">
        <v>0</v>
      </c>
      <c r="AY611" s="227">
        <v>0</v>
      </c>
      <c r="AZ611" s="227">
        <v>0</v>
      </c>
      <c r="BA611" s="227"/>
      <c r="BB611" s="252"/>
      <c r="BC611" s="361">
        <v>0</v>
      </c>
      <c r="BD611" s="362">
        <v>0</v>
      </c>
      <c r="BE611" s="363">
        <v>0</v>
      </c>
      <c r="BF611" s="363">
        <v>0</v>
      </c>
      <c r="BG611" s="363">
        <v>0</v>
      </c>
      <c r="BH611" s="364">
        <v>0</v>
      </c>
      <c r="BI611" s="365">
        <v>0</v>
      </c>
      <c r="BJ611" s="366">
        <v>0</v>
      </c>
      <c r="BK611" s="365">
        <v>0</v>
      </c>
      <c r="BL611" s="365">
        <v>0</v>
      </c>
      <c r="BM611" s="367">
        <v>0</v>
      </c>
      <c r="BN611" s="365"/>
      <c r="CA611" s="365"/>
      <c r="CN611" s="365"/>
      <c r="DA611" s="365"/>
      <c r="DN611" s="365"/>
      <c r="DP611" s="166">
        <f t="shared" si="747"/>
        <v>0</v>
      </c>
      <c r="DQ611" s="166">
        <f t="shared" si="748"/>
        <v>0</v>
      </c>
      <c r="DR611" s="28">
        <f t="shared" si="559"/>
        <v>0</v>
      </c>
      <c r="DS611" s="166">
        <f t="shared" si="749"/>
        <v>0</v>
      </c>
      <c r="DT611" s="28">
        <f t="shared" si="560"/>
        <v>0</v>
      </c>
      <c r="DU611" s="166">
        <f t="shared" si="750"/>
        <v>0</v>
      </c>
      <c r="DV611" s="28">
        <f t="shared" si="561"/>
        <v>0</v>
      </c>
      <c r="DW611" s="141">
        <f t="shared" si="751"/>
        <v>0</v>
      </c>
      <c r="DX611" s="207">
        <f t="shared" si="752"/>
        <v>0</v>
      </c>
    </row>
    <row r="612" spans="1:128">
      <c r="A612" s="368" t="s">
        <v>223</v>
      </c>
      <c r="B612" s="353">
        <v>42</v>
      </c>
      <c r="C612" s="353">
        <v>18</v>
      </c>
      <c r="D612" s="353">
        <v>12</v>
      </c>
      <c r="E612" s="353">
        <v>0</v>
      </c>
      <c r="F612" s="353">
        <v>0</v>
      </c>
      <c r="G612" s="353">
        <v>0</v>
      </c>
      <c r="H612" s="353">
        <v>0</v>
      </c>
      <c r="I612" s="353">
        <v>0</v>
      </c>
      <c r="J612" s="353">
        <v>0</v>
      </c>
      <c r="K612" s="353">
        <v>0</v>
      </c>
      <c r="L612" s="353">
        <v>0</v>
      </c>
      <c r="M612" s="353">
        <v>0</v>
      </c>
      <c r="N612" s="353"/>
      <c r="O612" s="227">
        <v>0</v>
      </c>
      <c r="P612" s="227">
        <v>0</v>
      </c>
      <c r="Q612" s="227">
        <v>0</v>
      </c>
      <c r="R612" s="227">
        <v>0</v>
      </c>
      <c r="S612" s="227">
        <v>0</v>
      </c>
      <c r="T612" s="227">
        <v>0</v>
      </c>
      <c r="U612" s="227">
        <v>0</v>
      </c>
      <c r="V612" s="227">
        <v>0</v>
      </c>
      <c r="W612" s="227">
        <v>0</v>
      </c>
      <c r="X612" s="227">
        <v>0</v>
      </c>
      <c r="Y612" s="227">
        <v>0</v>
      </c>
      <c r="Z612" s="227">
        <v>0</v>
      </c>
      <c r="AA612" s="227"/>
      <c r="AB612" s="227">
        <v>0</v>
      </c>
      <c r="AC612" s="227">
        <v>0</v>
      </c>
      <c r="AD612" s="227">
        <v>0</v>
      </c>
      <c r="AE612" s="227">
        <v>0</v>
      </c>
      <c r="AF612" s="227">
        <v>0</v>
      </c>
      <c r="AG612" s="227">
        <v>0</v>
      </c>
      <c r="AH612" s="227">
        <v>0</v>
      </c>
      <c r="AI612" s="227">
        <v>0</v>
      </c>
      <c r="AJ612" s="227">
        <v>0</v>
      </c>
      <c r="AK612" s="227">
        <v>0</v>
      </c>
      <c r="AL612" s="227">
        <v>0</v>
      </c>
      <c r="AM612" s="227">
        <v>0</v>
      </c>
      <c r="AN612" s="227"/>
      <c r="AO612" s="227">
        <v>0</v>
      </c>
      <c r="AP612" s="227">
        <v>0</v>
      </c>
      <c r="AQ612" s="227">
        <v>0</v>
      </c>
      <c r="AR612" s="227">
        <v>0</v>
      </c>
      <c r="AS612" s="227">
        <v>0</v>
      </c>
      <c r="AT612" s="227">
        <v>0</v>
      </c>
      <c r="AU612" s="227">
        <v>0</v>
      </c>
      <c r="AV612" s="227">
        <v>0</v>
      </c>
      <c r="AW612" s="227">
        <v>0</v>
      </c>
      <c r="AX612" s="227">
        <v>0</v>
      </c>
      <c r="AY612" s="227">
        <v>0</v>
      </c>
      <c r="AZ612" s="227">
        <v>0</v>
      </c>
      <c r="BA612" s="227"/>
      <c r="BB612" s="320"/>
      <c r="BC612" s="361">
        <v>0</v>
      </c>
      <c r="BD612" s="362">
        <v>0</v>
      </c>
      <c r="BE612" s="363">
        <v>0</v>
      </c>
      <c r="BF612" s="363">
        <v>0</v>
      </c>
      <c r="BG612" s="363">
        <v>0</v>
      </c>
      <c r="BH612" s="364">
        <v>0</v>
      </c>
      <c r="BI612" s="365">
        <v>0</v>
      </c>
      <c r="BJ612" s="366">
        <v>0</v>
      </c>
      <c r="BK612" s="365">
        <v>0</v>
      </c>
      <c r="BL612" s="365">
        <v>0</v>
      </c>
      <c r="BM612" s="367">
        <v>0</v>
      </c>
      <c r="BN612" s="365"/>
      <c r="CA612" s="365"/>
      <c r="CN612" s="365"/>
      <c r="DA612" s="365"/>
      <c r="DN612" s="365"/>
      <c r="DP612" s="166">
        <f t="shared" si="747"/>
        <v>72</v>
      </c>
      <c r="DQ612" s="166">
        <f t="shared" si="748"/>
        <v>0</v>
      </c>
      <c r="DR612" s="28">
        <f t="shared" si="559"/>
        <v>0</v>
      </c>
      <c r="DS612" s="166">
        <f t="shared" si="749"/>
        <v>0</v>
      </c>
      <c r="DT612" s="28">
        <f t="shared" si="560"/>
        <v>0</v>
      </c>
      <c r="DU612" s="166">
        <f t="shared" si="750"/>
        <v>0</v>
      </c>
      <c r="DV612" s="28">
        <f t="shared" si="561"/>
        <v>0</v>
      </c>
      <c r="DW612" s="141">
        <f t="shared" si="751"/>
        <v>0</v>
      </c>
      <c r="DX612" s="207">
        <f t="shared" si="752"/>
        <v>0</v>
      </c>
    </row>
    <row r="613" spans="1:128">
      <c r="A613" s="368" t="s">
        <v>224</v>
      </c>
      <c r="B613" s="353">
        <v>0</v>
      </c>
      <c r="C613" s="353">
        <v>0</v>
      </c>
      <c r="D613" s="353">
        <v>0</v>
      </c>
      <c r="E613" s="353">
        <v>0</v>
      </c>
      <c r="F613" s="353">
        <v>35</v>
      </c>
      <c r="G613" s="353">
        <v>0</v>
      </c>
      <c r="H613" s="353">
        <v>0</v>
      </c>
      <c r="I613" s="353">
        <v>0</v>
      </c>
      <c r="J613" s="353">
        <v>0</v>
      </c>
      <c r="K613" s="353">
        <v>0</v>
      </c>
      <c r="L613" s="353">
        <v>0</v>
      </c>
      <c r="M613" s="353">
        <v>0</v>
      </c>
      <c r="N613" s="353"/>
      <c r="O613" s="227">
        <v>0</v>
      </c>
      <c r="P613" s="227">
        <v>0</v>
      </c>
      <c r="Q613" s="227">
        <v>0</v>
      </c>
      <c r="R613" s="227">
        <v>0</v>
      </c>
      <c r="S613" s="227">
        <v>0</v>
      </c>
      <c r="T613" s="227">
        <v>0</v>
      </c>
      <c r="U613" s="227">
        <v>0</v>
      </c>
      <c r="V613" s="227">
        <v>0</v>
      </c>
      <c r="W613" s="227">
        <v>0</v>
      </c>
      <c r="X613" s="227">
        <v>0</v>
      </c>
      <c r="Y613" s="227">
        <v>0</v>
      </c>
      <c r="Z613" s="227">
        <v>0</v>
      </c>
      <c r="AA613" s="227"/>
      <c r="AB613" s="227">
        <v>0</v>
      </c>
      <c r="AC613" s="227">
        <v>0</v>
      </c>
      <c r="AD613" s="227">
        <v>0</v>
      </c>
      <c r="AE613" s="227">
        <v>0</v>
      </c>
      <c r="AF613" s="227">
        <v>0</v>
      </c>
      <c r="AG613" s="227">
        <v>0</v>
      </c>
      <c r="AH613" s="227">
        <v>0</v>
      </c>
      <c r="AI613" s="227">
        <v>0</v>
      </c>
      <c r="AJ613" s="227">
        <v>0</v>
      </c>
      <c r="AK613" s="227">
        <v>0</v>
      </c>
      <c r="AL613" s="227">
        <v>0</v>
      </c>
      <c r="AM613" s="227">
        <v>0</v>
      </c>
      <c r="AN613" s="227"/>
      <c r="AO613" s="227">
        <v>0</v>
      </c>
      <c r="AP613" s="227">
        <v>0</v>
      </c>
      <c r="AQ613" s="227">
        <v>0</v>
      </c>
      <c r="AR613" s="227">
        <v>0</v>
      </c>
      <c r="AS613" s="227">
        <v>0</v>
      </c>
      <c r="AT613" s="227">
        <v>0</v>
      </c>
      <c r="AU613" s="227">
        <v>0</v>
      </c>
      <c r="AV613" s="227">
        <v>0</v>
      </c>
      <c r="AW613" s="227">
        <v>0</v>
      </c>
      <c r="AX613" s="227">
        <v>0</v>
      </c>
      <c r="AY613" s="227">
        <v>0</v>
      </c>
      <c r="AZ613" s="227">
        <v>0</v>
      </c>
      <c r="BA613" s="227"/>
      <c r="BB613" s="252"/>
      <c r="BC613" s="361">
        <v>0</v>
      </c>
      <c r="BD613" s="362">
        <v>0</v>
      </c>
      <c r="BE613" s="363">
        <v>0</v>
      </c>
      <c r="BF613" s="363">
        <v>0</v>
      </c>
      <c r="BG613" s="363">
        <v>0</v>
      </c>
      <c r="BH613" s="364">
        <v>0</v>
      </c>
      <c r="BI613" s="365">
        <v>0</v>
      </c>
      <c r="BJ613" s="366">
        <v>0</v>
      </c>
      <c r="BK613" s="365">
        <v>0</v>
      </c>
      <c r="BL613" s="365">
        <v>0</v>
      </c>
      <c r="BM613" s="367">
        <v>0</v>
      </c>
      <c r="BN613" s="365"/>
      <c r="CA613" s="365"/>
      <c r="CN613" s="365"/>
      <c r="DA613" s="365"/>
      <c r="DN613" s="365"/>
      <c r="DP613" s="166">
        <f t="shared" si="747"/>
        <v>35</v>
      </c>
      <c r="DQ613" s="166">
        <f t="shared" si="748"/>
        <v>0</v>
      </c>
      <c r="DR613" s="28">
        <f t="shared" si="559"/>
        <v>0</v>
      </c>
      <c r="DS613" s="166">
        <f t="shared" si="749"/>
        <v>0</v>
      </c>
      <c r="DT613" s="28">
        <f t="shared" si="560"/>
        <v>0</v>
      </c>
      <c r="DU613" s="166">
        <f t="shared" si="750"/>
        <v>0</v>
      </c>
      <c r="DV613" s="28">
        <f t="shared" si="561"/>
        <v>0</v>
      </c>
      <c r="DW613" s="141">
        <f t="shared" si="751"/>
        <v>0</v>
      </c>
      <c r="DX613" s="207">
        <f t="shared" si="752"/>
        <v>0</v>
      </c>
    </row>
    <row r="614" spans="1:128">
      <c r="A614" s="357" t="s">
        <v>225</v>
      </c>
      <c r="B614" s="319">
        <v>0</v>
      </c>
      <c r="C614" s="319">
        <v>0</v>
      </c>
      <c r="D614" s="319">
        <v>0</v>
      </c>
      <c r="E614" s="319">
        <v>0</v>
      </c>
      <c r="F614" s="319">
        <v>0</v>
      </c>
      <c r="G614" s="319">
        <v>0</v>
      </c>
      <c r="H614" s="319">
        <v>0</v>
      </c>
      <c r="I614" s="319">
        <v>0</v>
      </c>
      <c r="J614" s="319">
        <v>0</v>
      </c>
      <c r="K614" s="319">
        <v>0</v>
      </c>
      <c r="L614" s="319">
        <v>0</v>
      </c>
      <c r="M614" s="319">
        <v>530</v>
      </c>
      <c r="N614" s="319"/>
      <c r="O614" s="227">
        <v>31</v>
      </c>
      <c r="P614" s="227">
        <v>69</v>
      </c>
      <c r="Q614" s="227">
        <v>0</v>
      </c>
      <c r="R614" s="227">
        <v>0</v>
      </c>
      <c r="S614" s="227">
        <v>0</v>
      </c>
      <c r="T614" s="227">
        <v>0</v>
      </c>
      <c r="U614" s="227">
        <v>0</v>
      </c>
      <c r="V614" s="227">
        <v>0</v>
      </c>
      <c r="W614" s="227">
        <v>0</v>
      </c>
      <c r="X614" s="227">
        <v>0</v>
      </c>
      <c r="Y614" s="227">
        <v>0</v>
      </c>
      <c r="Z614" s="227">
        <v>0</v>
      </c>
      <c r="AA614" s="227"/>
      <c r="AB614" s="227">
        <v>0</v>
      </c>
      <c r="AC614" s="227">
        <v>0</v>
      </c>
      <c r="AD614" s="227">
        <v>0</v>
      </c>
      <c r="AE614" s="227">
        <v>0</v>
      </c>
      <c r="AF614" s="227">
        <v>0</v>
      </c>
      <c r="AG614" s="227">
        <v>0</v>
      </c>
      <c r="AH614" s="227">
        <v>0</v>
      </c>
      <c r="AI614" s="227">
        <v>0</v>
      </c>
      <c r="AJ614" s="227">
        <v>0</v>
      </c>
      <c r="AK614" s="227">
        <v>0</v>
      </c>
      <c r="AL614" s="227">
        <v>0</v>
      </c>
      <c r="AM614" s="227">
        <v>0</v>
      </c>
      <c r="AN614" s="227"/>
      <c r="AO614" s="227">
        <v>0</v>
      </c>
      <c r="AP614" s="227">
        <v>0</v>
      </c>
      <c r="AQ614" s="227">
        <v>0</v>
      </c>
      <c r="AR614" s="227">
        <v>0</v>
      </c>
      <c r="AS614" s="227">
        <v>0</v>
      </c>
      <c r="AT614" s="227">
        <v>0</v>
      </c>
      <c r="AU614" s="227">
        <v>0</v>
      </c>
      <c r="AV614" s="227">
        <v>0</v>
      </c>
      <c r="AW614" s="227">
        <v>0</v>
      </c>
      <c r="AX614" s="227">
        <v>0</v>
      </c>
      <c r="AY614" s="227">
        <v>0</v>
      </c>
      <c r="AZ614" s="227">
        <v>0</v>
      </c>
      <c r="BA614" s="227"/>
      <c r="BB614" s="252"/>
      <c r="BC614" s="361">
        <v>0</v>
      </c>
      <c r="BD614" s="362">
        <v>0</v>
      </c>
      <c r="BE614" s="363">
        <v>0</v>
      </c>
      <c r="BF614" s="363">
        <v>0</v>
      </c>
      <c r="BG614" s="363">
        <v>0</v>
      </c>
      <c r="BH614" s="364">
        <v>0</v>
      </c>
      <c r="BI614" s="365">
        <v>0</v>
      </c>
      <c r="BJ614" s="366">
        <v>0</v>
      </c>
      <c r="BK614" s="365">
        <v>0</v>
      </c>
      <c r="BL614" s="365">
        <v>0</v>
      </c>
      <c r="BM614" s="367">
        <v>0</v>
      </c>
      <c r="BN614" s="365"/>
      <c r="CA614" s="365"/>
      <c r="CN614" s="365"/>
      <c r="DA614" s="365"/>
      <c r="DN614" s="365"/>
      <c r="DP614" s="166">
        <f t="shared" si="747"/>
        <v>530</v>
      </c>
      <c r="DQ614" s="166">
        <f t="shared" si="748"/>
        <v>100</v>
      </c>
      <c r="DR614" s="28">
        <f t="shared" si="559"/>
        <v>18.867924528301888</v>
      </c>
      <c r="DS614" s="166">
        <f t="shared" si="749"/>
        <v>0</v>
      </c>
      <c r="DT614" s="28">
        <f t="shared" si="560"/>
        <v>0</v>
      </c>
      <c r="DU614" s="166">
        <f t="shared" si="750"/>
        <v>0</v>
      </c>
      <c r="DV614" s="28">
        <f t="shared" si="561"/>
        <v>0</v>
      </c>
      <c r="DW614" s="141">
        <f t="shared" si="751"/>
        <v>0</v>
      </c>
      <c r="DX614" s="207">
        <f t="shared" si="752"/>
        <v>0</v>
      </c>
    </row>
    <row r="615" spans="1:128">
      <c r="A615" s="357" t="s">
        <v>226</v>
      </c>
      <c r="B615" s="319">
        <v>0</v>
      </c>
      <c r="C615" s="319">
        <v>0</v>
      </c>
      <c r="D615" s="319">
        <v>0</v>
      </c>
      <c r="E615" s="319">
        <v>0</v>
      </c>
      <c r="F615" s="319">
        <v>30</v>
      </c>
      <c r="G615" s="319">
        <v>0</v>
      </c>
      <c r="H615" s="319">
        <v>0</v>
      </c>
      <c r="I615" s="319">
        <v>0</v>
      </c>
      <c r="J615" s="319">
        <v>49</v>
      </c>
      <c r="K615" s="319">
        <v>0</v>
      </c>
      <c r="L615" s="319">
        <v>0</v>
      </c>
      <c r="M615" s="319">
        <v>0</v>
      </c>
      <c r="N615" s="319"/>
      <c r="O615" s="227">
        <v>0</v>
      </c>
      <c r="P615" s="227">
        <v>0</v>
      </c>
      <c r="Q615" s="227">
        <v>0</v>
      </c>
      <c r="R615" s="227">
        <v>0</v>
      </c>
      <c r="S615" s="227">
        <v>0</v>
      </c>
      <c r="T615" s="227">
        <v>0</v>
      </c>
      <c r="U615" s="227">
        <v>0</v>
      </c>
      <c r="V615" s="227">
        <v>0</v>
      </c>
      <c r="W615" s="227">
        <v>0</v>
      </c>
      <c r="X615" s="227">
        <v>0</v>
      </c>
      <c r="Y615" s="227">
        <v>0</v>
      </c>
      <c r="Z615" s="227">
        <v>0</v>
      </c>
      <c r="AA615" s="227"/>
      <c r="AB615" s="227">
        <v>0</v>
      </c>
      <c r="AC615" s="227">
        <v>0</v>
      </c>
      <c r="AD615" s="227">
        <v>0</v>
      </c>
      <c r="AE615" s="227">
        <v>0</v>
      </c>
      <c r="AF615" s="227">
        <v>0</v>
      </c>
      <c r="AG615" s="227">
        <v>0</v>
      </c>
      <c r="AH615" s="227">
        <v>0</v>
      </c>
      <c r="AI615" s="227">
        <v>0</v>
      </c>
      <c r="AJ615" s="227">
        <v>0</v>
      </c>
      <c r="AK615" s="227">
        <v>0</v>
      </c>
      <c r="AL615" s="227">
        <v>0</v>
      </c>
      <c r="AM615" s="227">
        <v>0</v>
      </c>
      <c r="AN615" s="227"/>
      <c r="AO615" s="227">
        <v>0</v>
      </c>
      <c r="AP615" s="227">
        <v>0</v>
      </c>
      <c r="AQ615" s="227">
        <v>0</v>
      </c>
      <c r="AR615" s="227">
        <v>0</v>
      </c>
      <c r="AS615" s="227">
        <v>0</v>
      </c>
      <c r="AT615" s="227">
        <v>0</v>
      </c>
      <c r="AU615" s="227">
        <v>0</v>
      </c>
      <c r="AV615" s="227">
        <v>0</v>
      </c>
      <c r="AW615" s="227">
        <v>0</v>
      </c>
      <c r="AX615" s="227">
        <v>0</v>
      </c>
      <c r="AY615" s="227">
        <v>0</v>
      </c>
      <c r="AZ615" s="227">
        <v>0</v>
      </c>
      <c r="BA615" s="227"/>
      <c r="BB615" s="252"/>
      <c r="BC615" s="361">
        <v>0</v>
      </c>
      <c r="BD615" s="362">
        <v>0</v>
      </c>
      <c r="BE615" s="363">
        <v>0</v>
      </c>
      <c r="BF615" s="363">
        <v>0</v>
      </c>
      <c r="BG615" s="363">
        <v>0</v>
      </c>
      <c r="BH615" s="364">
        <v>0</v>
      </c>
      <c r="BI615" s="365">
        <v>0</v>
      </c>
      <c r="BJ615" s="366">
        <v>0</v>
      </c>
      <c r="BK615" s="365">
        <v>0</v>
      </c>
      <c r="BL615" s="365">
        <v>0</v>
      </c>
      <c r="BM615" s="367">
        <v>0</v>
      </c>
      <c r="BN615" s="365"/>
      <c r="CA615" s="365"/>
      <c r="CN615" s="365"/>
      <c r="DA615" s="365"/>
      <c r="DN615" s="365"/>
      <c r="DP615" s="166">
        <f t="shared" si="747"/>
        <v>79</v>
      </c>
      <c r="DQ615" s="166">
        <f t="shared" si="748"/>
        <v>0</v>
      </c>
      <c r="DR615" s="28">
        <f t="shared" si="559"/>
        <v>0</v>
      </c>
      <c r="DS615" s="166">
        <f t="shared" si="749"/>
        <v>0</v>
      </c>
      <c r="DT615" s="28">
        <f t="shared" si="560"/>
        <v>0</v>
      </c>
      <c r="DU615" s="166">
        <f t="shared" si="750"/>
        <v>0</v>
      </c>
      <c r="DV615" s="28">
        <f t="shared" si="561"/>
        <v>0</v>
      </c>
      <c r="DW615" s="141">
        <f t="shared" si="751"/>
        <v>0</v>
      </c>
      <c r="DX615" s="207">
        <f t="shared" si="752"/>
        <v>0</v>
      </c>
    </row>
    <row r="616" spans="1:128">
      <c r="A616" s="357" t="s">
        <v>227</v>
      </c>
      <c r="B616" s="319">
        <v>0</v>
      </c>
      <c r="C616" s="319">
        <v>0</v>
      </c>
      <c r="D616" s="319">
        <v>0</v>
      </c>
      <c r="E616" s="319">
        <v>0</v>
      </c>
      <c r="F616" s="319">
        <v>0</v>
      </c>
      <c r="G616" s="319">
        <v>0</v>
      </c>
      <c r="H616" s="319">
        <v>0</v>
      </c>
      <c r="I616" s="319">
        <v>2</v>
      </c>
      <c r="J616" s="319">
        <v>0</v>
      </c>
      <c r="K616" s="319">
        <v>0</v>
      </c>
      <c r="L616" s="319">
        <v>0</v>
      </c>
      <c r="M616" s="319">
        <v>0</v>
      </c>
      <c r="N616" s="319"/>
      <c r="O616" s="227">
        <v>0</v>
      </c>
      <c r="P616" s="227">
        <v>0</v>
      </c>
      <c r="Q616" s="227">
        <v>0</v>
      </c>
      <c r="R616" s="227">
        <v>0</v>
      </c>
      <c r="S616" s="227">
        <v>0</v>
      </c>
      <c r="T616" s="227">
        <v>0</v>
      </c>
      <c r="U616" s="227">
        <v>0</v>
      </c>
      <c r="V616" s="227">
        <v>0</v>
      </c>
      <c r="W616" s="227">
        <v>0</v>
      </c>
      <c r="X616" s="227">
        <v>0</v>
      </c>
      <c r="Y616" s="227">
        <v>0</v>
      </c>
      <c r="Z616" s="227">
        <v>0</v>
      </c>
      <c r="AA616" s="227"/>
      <c r="AB616" s="227">
        <v>0</v>
      </c>
      <c r="AC616" s="227">
        <v>0</v>
      </c>
      <c r="AD616" s="227">
        <v>0</v>
      </c>
      <c r="AE616" s="227">
        <v>0</v>
      </c>
      <c r="AF616" s="227">
        <v>0</v>
      </c>
      <c r="AG616" s="227">
        <v>0</v>
      </c>
      <c r="AH616" s="227">
        <v>0</v>
      </c>
      <c r="AI616" s="227">
        <v>0</v>
      </c>
      <c r="AJ616" s="227">
        <v>0</v>
      </c>
      <c r="AK616" s="227">
        <v>0</v>
      </c>
      <c r="AL616" s="227">
        <v>0</v>
      </c>
      <c r="AM616" s="227">
        <v>0</v>
      </c>
      <c r="AN616" s="227"/>
      <c r="AO616" s="227">
        <v>0</v>
      </c>
      <c r="AP616" s="227">
        <v>0</v>
      </c>
      <c r="AQ616" s="227">
        <v>0</v>
      </c>
      <c r="AR616" s="227">
        <v>0</v>
      </c>
      <c r="AS616" s="227">
        <v>0</v>
      </c>
      <c r="AT616" s="227">
        <v>0</v>
      </c>
      <c r="AU616" s="227">
        <v>0</v>
      </c>
      <c r="AV616" s="227">
        <v>0</v>
      </c>
      <c r="AW616" s="227">
        <v>0</v>
      </c>
      <c r="AX616" s="227">
        <v>0</v>
      </c>
      <c r="AY616" s="227">
        <v>0</v>
      </c>
      <c r="AZ616" s="227">
        <v>0</v>
      </c>
      <c r="BA616" s="227"/>
      <c r="BB616" s="252"/>
      <c r="BC616" s="361">
        <v>0</v>
      </c>
      <c r="BD616" s="362">
        <v>0</v>
      </c>
      <c r="BE616" s="363">
        <v>0</v>
      </c>
      <c r="BF616" s="363">
        <v>0</v>
      </c>
      <c r="BG616" s="363">
        <v>0</v>
      </c>
      <c r="BH616" s="364">
        <v>0</v>
      </c>
      <c r="BI616" s="365">
        <v>0</v>
      </c>
      <c r="BJ616" s="366">
        <v>0</v>
      </c>
      <c r="BK616" s="365">
        <v>0</v>
      </c>
      <c r="BL616" s="365">
        <v>0</v>
      </c>
      <c r="BM616" s="367">
        <v>0</v>
      </c>
      <c r="BN616" s="365"/>
      <c r="CA616" s="365"/>
      <c r="CN616" s="365"/>
      <c r="DA616" s="365"/>
      <c r="DN616" s="365"/>
      <c r="DP616" s="166">
        <f t="shared" si="747"/>
        <v>2</v>
      </c>
      <c r="DQ616" s="166">
        <f t="shared" si="748"/>
        <v>0</v>
      </c>
      <c r="DR616" s="28">
        <f t="shared" si="559"/>
        <v>0</v>
      </c>
      <c r="DS616" s="166">
        <f t="shared" si="749"/>
        <v>0</v>
      </c>
      <c r="DT616" s="28">
        <f t="shared" si="560"/>
        <v>0</v>
      </c>
      <c r="DU616" s="166">
        <f t="shared" si="750"/>
        <v>0</v>
      </c>
      <c r="DV616" s="28">
        <f t="shared" si="561"/>
        <v>0</v>
      </c>
      <c r="DW616" s="141">
        <f t="shared" si="751"/>
        <v>0</v>
      </c>
      <c r="DX616" s="207">
        <f t="shared" si="752"/>
        <v>0</v>
      </c>
    </row>
    <row r="617" spans="1:128">
      <c r="A617" s="357" t="s">
        <v>228</v>
      </c>
      <c r="B617" s="319">
        <v>0</v>
      </c>
      <c r="C617" s="319">
        <v>0</v>
      </c>
      <c r="D617" s="319">
        <v>0</v>
      </c>
      <c r="E617" s="319">
        <v>0</v>
      </c>
      <c r="F617" s="319">
        <v>0</v>
      </c>
      <c r="G617" s="319">
        <v>0</v>
      </c>
      <c r="H617" s="319">
        <v>0</v>
      </c>
      <c r="I617" s="319">
        <v>0</v>
      </c>
      <c r="J617" s="319">
        <v>0</v>
      </c>
      <c r="K617" s="319">
        <v>0</v>
      </c>
      <c r="L617" s="319">
        <v>0</v>
      </c>
      <c r="M617" s="319">
        <v>0</v>
      </c>
      <c r="N617" s="319"/>
      <c r="O617" s="227">
        <v>0</v>
      </c>
      <c r="P617" s="227">
        <v>0</v>
      </c>
      <c r="Q617" s="227">
        <v>0</v>
      </c>
      <c r="R617" s="227">
        <v>0</v>
      </c>
      <c r="S617" s="227">
        <v>0</v>
      </c>
      <c r="T617" s="227">
        <v>0</v>
      </c>
      <c r="U617" s="227">
        <v>0</v>
      </c>
      <c r="V617" s="227">
        <v>6</v>
      </c>
      <c r="W617" s="227">
        <v>6</v>
      </c>
      <c r="X617" s="227">
        <v>0</v>
      </c>
      <c r="Y617" s="227">
        <v>0</v>
      </c>
      <c r="Z617" s="227">
        <v>0</v>
      </c>
      <c r="AA617" s="227"/>
      <c r="AB617" s="227">
        <v>0</v>
      </c>
      <c r="AC617" s="227">
        <v>0</v>
      </c>
      <c r="AD617" s="227">
        <v>0</v>
      </c>
      <c r="AE617" s="227">
        <v>0</v>
      </c>
      <c r="AF617" s="227">
        <v>0</v>
      </c>
      <c r="AG617" s="227">
        <v>0</v>
      </c>
      <c r="AH617" s="227">
        <v>0</v>
      </c>
      <c r="AI617" s="227">
        <v>0</v>
      </c>
      <c r="AJ617" s="227">
        <v>0</v>
      </c>
      <c r="AK617" s="227">
        <v>0</v>
      </c>
      <c r="AL617" s="227">
        <v>0</v>
      </c>
      <c r="AM617" s="227">
        <v>0</v>
      </c>
      <c r="AN617" s="227"/>
      <c r="AO617" s="227">
        <v>0</v>
      </c>
      <c r="AP617" s="227">
        <v>0</v>
      </c>
      <c r="AQ617" s="227">
        <v>0</v>
      </c>
      <c r="AR617" s="227">
        <v>0</v>
      </c>
      <c r="AS617" s="227">
        <v>0</v>
      </c>
      <c r="AT617" s="227">
        <v>0</v>
      </c>
      <c r="AU617" s="227">
        <v>0</v>
      </c>
      <c r="AV617" s="227">
        <v>0</v>
      </c>
      <c r="AW617" s="227">
        <v>0</v>
      </c>
      <c r="AX617" s="227">
        <v>0</v>
      </c>
      <c r="AY617" s="227">
        <v>0</v>
      </c>
      <c r="AZ617" s="227">
        <v>0</v>
      </c>
      <c r="BA617" s="227"/>
      <c r="BB617" s="252"/>
      <c r="BC617" s="361">
        <v>0</v>
      </c>
      <c r="BD617" s="362">
        <v>0</v>
      </c>
      <c r="BE617" s="363">
        <v>0</v>
      </c>
      <c r="BF617" s="363">
        <v>0</v>
      </c>
      <c r="BG617" s="363">
        <v>0</v>
      </c>
      <c r="BH617" s="364">
        <v>0</v>
      </c>
      <c r="BI617" s="365">
        <v>0</v>
      </c>
      <c r="BJ617" s="366">
        <v>0</v>
      </c>
      <c r="BK617" s="365">
        <v>0</v>
      </c>
      <c r="BL617" s="365">
        <v>0</v>
      </c>
      <c r="BM617" s="367">
        <v>0</v>
      </c>
      <c r="BN617" s="365"/>
      <c r="CA617" s="365"/>
      <c r="CN617" s="365"/>
      <c r="DA617" s="365"/>
      <c r="DN617" s="365"/>
      <c r="DP617" s="166">
        <f t="shared" si="747"/>
        <v>0</v>
      </c>
      <c r="DQ617" s="166">
        <f t="shared" si="748"/>
        <v>12</v>
      </c>
      <c r="DR617" s="28">
        <f t="shared" si="559"/>
        <v>0</v>
      </c>
      <c r="DS617" s="166">
        <f t="shared" si="749"/>
        <v>0</v>
      </c>
      <c r="DT617" s="28">
        <f t="shared" si="560"/>
        <v>0</v>
      </c>
      <c r="DU617" s="166">
        <f t="shared" si="750"/>
        <v>0</v>
      </c>
      <c r="DV617" s="28">
        <f t="shared" si="561"/>
        <v>0</v>
      </c>
      <c r="DW617" s="141">
        <f t="shared" si="751"/>
        <v>0</v>
      </c>
      <c r="DX617" s="207">
        <f t="shared" si="752"/>
        <v>0</v>
      </c>
    </row>
    <row r="618" spans="1:128" ht="13.5" thickBo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  <c r="Z618" s="230"/>
      <c r="AA618" s="230"/>
      <c r="AB618" s="230"/>
      <c r="AC618" s="230"/>
      <c r="AD618" s="230"/>
      <c r="AE618" s="230"/>
      <c r="AF618" s="230"/>
      <c r="AG618" s="230"/>
      <c r="AH618" s="230"/>
      <c r="AI618" s="230"/>
      <c r="AJ618" s="230"/>
      <c r="AK618" s="230"/>
      <c r="AL618" s="230"/>
      <c r="AM618" s="230"/>
      <c r="AN618" s="230"/>
      <c r="AO618" s="230"/>
      <c r="AP618" s="230"/>
      <c r="AQ618" s="230"/>
      <c r="AR618" s="230"/>
      <c r="AS618" s="230"/>
      <c r="AT618" s="230"/>
      <c r="AU618" s="230"/>
      <c r="AV618" s="230"/>
      <c r="AW618" s="230"/>
      <c r="AX618" s="369"/>
      <c r="AY618" s="369"/>
      <c r="AZ618" s="369"/>
      <c r="BA618" s="369"/>
      <c r="BB618" s="252"/>
      <c r="BC618" s="232"/>
      <c r="BD618" s="233"/>
      <c r="BE618" s="230"/>
      <c r="BF618" s="230"/>
      <c r="BG618" s="230"/>
      <c r="BH618" s="370"/>
      <c r="BI618" s="371"/>
      <c r="BJ618" s="372"/>
      <c r="BK618" s="371"/>
      <c r="BL618" s="371"/>
      <c r="BM618" s="373"/>
      <c r="BN618" s="371"/>
      <c r="CA618" s="371"/>
      <c r="CN618" s="371"/>
      <c r="DA618" s="371"/>
      <c r="DN618" s="371"/>
    </row>
    <row r="619" spans="1:128" s="14" customFormat="1" ht="13.5" thickBot="1">
      <c r="A619" s="374" t="s">
        <v>229</v>
      </c>
      <c r="B619" s="14" t="e">
        <f>+SUM(B248,B259,B270,B281,B292,B303,B314,B325,B336,B347,B358,B369,B380,B391,B402,B413,B424,B435,B446,#REF!,B457,B468,B479,B490,B501,B512,B523,B534,B545,B556,B567,B578)</f>
        <v>#REF!</v>
      </c>
      <c r="C619" s="14" t="e">
        <f>+SUM(C248,C259,C270,C281,C292,C303,C314,C325,C336,C347,C358,C369,C380,C391,C402,C413,C424,C435,C446,#REF!,C457,C468,C479,C490,C501,C512,C523,C534,C545,C556,C567,C578)</f>
        <v>#REF!</v>
      </c>
      <c r="D619" s="14" t="e">
        <f>+SUM(D248,D259,D270,D281,D292,D303,D314,D325,D336,D347,D358,D369,D380,D391,D402,D413,D424,D435,D446,#REF!,D457,D468,D479,D490,D501,D512,D523,D534,D545,D556,D567,D578)</f>
        <v>#REF!</v>
      </c>
      <c r="E619" s="14" t="e">
        <f>+SUM(E248,E259,E270,E281,E292,E303,E314,E325,E336,E347,E358,E369,E380,E391,E402,E413,E424,E435,E446,#REF!,E457,E468,E479,E490,E501,E512,E523,E534,E545,E556,E567,E578)</f>
        <v>#REF!</v>
      </c>
      <c r="F619" s="14" t="e">
        <f>+SUM(F248,F259,F270,F281,F292,F303,F314,F325,F336,F347,F358,F369,F380,F391,F402,F413,F424,F435,F446,#REF!,F457,F468,F479,F490,F501,F512,F523,F534,F545,F556,F567,F578)</f>
        <v>#REF!</v>
      </c>
      <c r="G619" s="14" t="e">
        <f>+SUM(G248,G259,G270,G281,G292,G303,G314,G325,G336,G347,G358,G369,G380,G391,G402,G413,G424,G435,G446,#REF!,G457,G468,G479,G490,G501,G512,G523,G534,G545,G556,G567,G578)</f>
        <v>#REF!</v>
      </c>
      <c r="H619" s="14" t="e">
        <f>+SUM(H248,H259,H270,H281,H292,H303,H314,H325,H336,H347,H358,H369,H380,H391,H402,H413,H424,H435,H446,#REF!,H457,H468,H479,H490,H501,H512,H523,H534,H545,H556,H567,H578)</f>
        <v>#REF!</v>
      </c>
      <c r="I619" s="14" t="e">
        <f>+SUM(I248,I259,I270,I281,I292,I303,I314,I325,I336,I347,I358,I369,I380,I391,I402,I413,I424,I435,I446,#REF!,I457,I468,I479,I490,I501,I512,I523,I534,I545,I556,I567,I578)</f>
        <v>#REF!</v>
      </c>
      <c r="J619" s="14" t="e">
        <f>+SUM(J248,J259,J270,J281,J292,J303,J314,J325,J336,J347,J358,J369,J380,J391,J402,J413,J424,J435,J446,#REF!,J457,J468,J479,J490,J501,J512,J523,J534,J545,J556,J567,J578)</f>
        <v>#REF!</v>
      </c>
      <c r="K619" s="14" t="e">
        <f>+SUM(K248,K259,K270,K281,K292,K303,K314,K325,K336,K347,K358,K369,K380,K391,K402,K413,K424,K435,K446,#REF!,K457,K468,K479,K490,K501,K512,K523,K534,K545,K556,K567,K578)</f>
        <v>#REF!</v>
      </c>
      <c r="L619" s="14" t="e">
        <f>+SUM(L248,L259,L270,L281,L292,L303,L314,L325,L336,L347,L358,L369,L380,L391,L402,L413,L424,L435,L446,#REF!,L457,L468,L479,L490,L501,L512,L523,L534,L545,L556,L567,L578)</f>
        <v>#REF!</v>
      </c>
      <c r="M619" s="14" t="e">
        <f>+SUM(M248,M259,M270,M281,M292,M303,M314,M325,M336,M347,M358,M369,M380,M391,M402,M413,M424,M435,M446,#REF!,M457,M468,M479,M490,M501,M512,M523,M534,M545,M556,M567,M578)</f>
        <v>#REF!</v>
      </c>
      <c r="O619" s="14" t="e">
        <f>+SUM(O248,O259,O270,O281,O292,O303,O314,O325,O336,O347,O358,O369,O380,O391,O402,O413,O424,O435,O446,#REF!,O457,O468,O479,O490,O501,O512,O523,O534,O545,O556,O567,O578)</f>
        <v>#REF!</v>
      </c>
      <c r="P619" s="14" t="e">
        <f>+SUM(P248,P259,P270,P281,P292,P303,P314,P325,P336,P347,P358,P369,P380,P391,P402,P413,P424,P435,P446,#REF!,P457,P468,P479,P490,P501,P512,P523,P534,P545,P556,P567,P578)</f>
        <v>#REF!</v>
      </c>
      <c r="Q619" s="14" t="e">
        <f>+SUM(Q248,Q259,Q270,Q281,Q292,Q303,Q314,Q325,Q336,Q347,Q358,Q369,Q380,Q391,Q402,Q413,Q424,Q435,Q446,#REF!,Q457,Q468,Q479,Q490,Q501,Q512,Q523,Q534,Q545,Q556,Q567,Q578)</f>
        <v>#REF!</v>
      </c>
      <c r="R619" s="14" t="e">
        <f>+SUM(R248,R259,R270,R281,R292,R303,R314,R325,R336,R347,R358,R369,R380,R391,R402,R413,R424,R435,R446,#REF!,R457,R468,R479,R490,R501,R512,R523,R534,R545,R556,R567,R578)</f>
        <v>#REF!</v>
      </c>
      <c r="S619" s="14" t="e">
        <f>+SUM(S248,S259,S270,S281,S292,S303,S314,S325,S336,S347,S358,S369,S380,S391,S402,S413,S424,S435,S446,#REF!,S457,S468,S479,S490,S501,S512,S523,S534,S545,S556,S567,S578)</f>
        <v>#REF!</v>
      </c>
      <c r="T619" s="14" t="e">
        <f>+SUM(T248,T259,T270,T281,T292,T303,T314,T325,T336,T347,T358,T369,T380,T391,T402,T413,T424,T435,T446,#REF!,T457,T468,T479,T490,T501,T512,T523,T534,T545,T556,T567,T578)</f>
        <v>#REF!</v>
      </c>
      <c r="U619" s="14" t="e">
        <f>+SUM(U248,U259,U270,U281,U292,U303,U314,U325,U336,U347,U358,U369,U380,U391,U402,U413,U424,U435,U446,#REF!,U457,U468,U479,U490,U501,U512,U523,U534,U545,U556,U567,U578)</f>
        <v>#REF!</v>
      </c>
      <c r="V619" s="14" t="e">
        <f>+SUM(V248,V259,V270,V281,V292,V303,V314,V325,V336,V347,V358,V369,V380,V391,V402,V413,V424,V435,V446,#REF!,V457,V468,V479,V490,V501,V512,V523,V534,V545,V556,V567,V578)</f>
        <v>#REF!</v>
      </c>
      <c r="W619" s="14" t="e">
        <f>+SUM(W248,W259,W270,W281,W292,W303,W314,W325,W336,W347,W358,W369,W380,W391,W402,W413,W424,W435,W446,#REF!,W457,W468,W479,W490,W501,W512,W523,W534,W545,W556,W567,W578)</f>
        <v>#REF!</v>
      </c>
      <c r="X619" s="14" t="e">
        <f>+SUM(X248,X259,X270,X281,X292,X303,X314,X325,X336,X347,X358,X369,X380,X391,X402,X413,X424,X435,X446,#REF!,X457,X468,X479,X490,X501,X512,X523,X534,X545,X556,X567,X578)</f>
        <v>#REF!</v>
      </c>
      <c r="Y619" s="14" t="e">
        <f>+SUM(Y248,Y259,Y270,Y281,Y292,Y303,Y314,Y325,Y336,Y347,Y358,Y369,Y380,Y391,Y402,Y413,Y424,Y435,Y446,#REF!,Y457,Y468,Y479,Y490,Y501,Y512,Y523,Y534,Y545,Y556,Y567,Y578)</f>
        <v>#REF!</v>
      </c>
      <c r="Z619" s="14" t="e">
        <f>+SUM(Z248,Z259,Z270,Z281,Z292,Z303,Z314,Z325,Z336,Z347,Z358,Z369,Z380,Z391,Z402,Z413,Z424,Z435,Z446,#REF!,Z457,Z468,Z479,Z490,Z501,Z512,Z523,Z534,Z545,Z556,Z567,Z578)</f>
        <v>#REF!</v>
      </c>
      <c r="AB619" s="14" t="e">
        <f>+SUM(AB248,AB259,AB270,AB281,AB292,AB303,AB314,AB325,AB336,AB347,AB358,AB369,AB380,AB391,AB402,AB413,AB424,AB435,AB446,#REF!,AB457,AB468,AB479,AB490,AB501,AB512,AB523,AB534,AB545,AB556,AB567,AB578)</f>
        <v>#REF!</v>
      </c>
      <c r="AC619" s="14" t="e">
        <f>+SUM(AC248,AC259,AC270,AC281,AC292,AC303,AC314,AC325,AC336,AC347,AC358,AC369,AC380,AC391,AC402,AC413,AC424,AC435,AC446,#REF!,AC457,AC468,AC479,AC490,AC501,AC512,AC523,AC534,AC545,AC556,AC567,AC578)</f>
        <v>#REF!</v>
      </c>
      <c r="AD619" s="14" t="e">
        <f>+SUM(AD248,AD259,AD270,AD281,AD292,AD303,AD314,AD325,AD336,AD347,AD358,AD369,AD380,AD391,AD402,AD413,AD424,AD435,AD446,#REF!,AD457,AD468,AD479,AD490,AD501,AD512,AD523,AD534,AD545,AD556,AD567,AD578)</f>
        <v>#REF!</v>
      </c>
      <c r="AE619" s="14" t="e">
        <f>+SUM(AE248,AE259,AE270,AE281,AE292,AE303,AE314,AE325,AE336,AE347,AE358,AE369,AE380,AE391,AE402,AE413,AE424,AE435,AE446,#REF!,AE457,AE468,AE479,AE490,AE501,AE512,AE523,AE534,AE545,AE556,AE567,AE578)</f>
        <v>#REF!</v>
      </c>
      <c r="AF619" s="14" t="e">
        <f>+SUM(AF248,AF259,AF270,AF281,AF292,AF303,AF314,AF325,AF336,AF347,AF358,AF369,AF380,AF391,AF402,AF413,AF424,AF435,AF446,#REF!,AF457,AF468,AF479,AF490,AF501,AF512,AF523,AF534,AF545,AF556,AF567,AF578)</f>
        <v>#REF!</v>
      </c>
      <c r="AG619" s="14" t="e">
        <f>+SUM(AG248,AG259,AG270,AG281,AG292,AG303,AG314,AG325,AG336,AG347,AG358,AG369,AG380,AG391,AG402,AG413,AG424,AG435,AG446,#REF!,AG457,AG468,AG479,AG490,AG501,AG512,AG523,AG534,AG545,AG556,AG567,AG578)</f>
        <v>#REF!</v>
      </c>
      <c r="AH619" s="14" t="e">
        <f>+SUM(AH248,AH259,AH270,AH281,AH292,AH303,AH314,AH325,AH336,AH347,AH358,AH369,AH380,AH391,AH402,AH413,AH424,AH435,AH446,#REF!,AH457,AH468,AH479,AH490,AH501,AH512,AH523,AH534,AH545,AH556,AH567,AH578)</f>
        <v>#REF!</v>
      </c>
      <c r="AI619" s="14" t="e">
        <f>+SUM(AI248,AI259,AI270,AI281,AI292,AI303,AI314,AI325,AI336,AI347,AI358,AI369,AI380,AI391,AI402,AI413,AI424,AI435,AI446,#REF!,AI457,AI468,AI479,AI490,AI501,AI512,AI523,AI534,AI545,AI556,AI567,AI578)</f>
        <v>#REF!</v>
      </c>
      <c r="AJ619" s="14" t="e">
        <f>+SUM(AJ248,AJ259,AJ270,AJ281,AJ292,AJ303,AJ314,AJ325,AJ336,AJ347,AJ358,AJ369,AJ380,AJ391,AJ402,AJ413,AJ424,AJ435,AJ446,#REF!,AJ457,AJ468,AJ479,AJ490,AJ501,AJ512,AJ523,AJ534,AJ545,AJ556,AJ567,AJ578)</f>
        <v>#REF!</v>
      </c>
      <c r="AK619" s="14" t="e">
        <f>+SUM(AK248,AK259,AK270,AK281,AK292,AK303,AK314,AK325,AK336,AK347,AK358,AK369,AK380,AK391,AK402,AK413,AK424,AK435,AK446,#REF!,AK457,AK468,AK479,AK490,AK501,AK512,AK523,AK534,AK545,AK556,AK567,AK578)</f>
        <v>#REF!</v>
      </c>
      <c r="AL619" s="14" t="e">
        <f>+SUM(AL248,AL259,AL270,AL281,AL292,AL303,AL314,AL325,AL336,AL347,AL358,AL369,AL380,AL391,AL402,AL413,AL424,AL435,AL446,#REF!,AL457,AL468,AL479,AL490,AL501,AL512,AL523,AL534,AL545,AL556,AL567,AL578)</f>
        <v>#REF!</v>
      </c>
      <c r="AM619" s="14" t="e">
        <f>+SUM(AM248,AM259,AM270,AM281,AM292,AM303,AM314,AM325,AM336,AM347,AM358,AM369,AM380,AM391,AM402,AM413,AM424,AM435,AM446,#REF!,AM457,AM468,AM479,AM490,AM501,AM512,AM523,AM534,AM545,AM556,AM567,AM578)</f>
        <v>#REF!</v>
      </c>
      <c r="AO619" s="14" t="e">
        <f>+SUM(AO248,AO259,AO270,AO281,AO292,AO303,AO314,AO325,AO336,AO347,AO358,AO369,AO380,AO391,AO402,AO413,AO424,AO435,AO446,#REF!,AO457,AO468,AO479,AO490,AO501,AO512,AO523,AO534,AO545,AO556,AO567,AO578)</f>
        <v>#REF!</v>
      </c>
      <c r="AP619" s="14" t="e">
        <f>+SUM(AP248,AP259,AP270,AP281,AP292,AP303,AP314,AP325,AP336,AP347,AP358,AP369,AP380,AP391,AP402,AP413,AP424,AP435,AP446,#REF!,AP457,AP468,AP479,AP490,AP501,AP512,AP523,AP534,AP545,AP556,AP567,AP578)</f>
        <v>#REF!</v>
      </c>
      <c r="AQ619" s="14" t="e">
        <f>+SUM(AQ248,AQ259,AQ270,AQ281,AQ292,AQ303,AQ314,AQ325,AQ336,AQ347,AQ358,AQ369,AQ380,AQ391,AQ402,AQ413,AQ424,AQ435,AQ446,#REF!,AQ457,AQ468,AQ479,AQ490,AQ501,AQ512,AQ523,AQ534,AQ545,AQ556,AQ567,AQ578)</f>
        <v>#REF!</v>
      </c>
      <c r="AR619" s="14" t="e">
        <f>+SUM(AR248,AR259,AR270,AR281,AR292,AR303,AR314,AR325,AR336,AR347,AR358,AR369,AR380,AR391,AR402,AR413,AR424,AR435,AR446,#REF!,AR457,AR468,AR479,AR490,AR501,AR512,AR523,AR534,AR545,AR556,AR567,AR578)</f>
        <v>#REF!</v>
      </c>
      <c r="AS619" s="14" t="e">
        <f>+SUM(AS248,AS259,AS270,AS281,AS292,AS303,AS314,AS325,AS336,AS347,AS358,AS369,AS380,AS391,AS402,AS413,AS424,AS435,AS446,#REF!,AS457,AS468,AS479,AS490,AS501,AS512,AS523,AS534,AS545,AS556,AS567,AS578)</f>
        <v>#REF!</v>
      </c>
      <c r="AT619" s="14" t="e">
        <f>+SUM(AT248,AT259,AT270,AT281,AT292,AT303,AT314,AT325,AT336,AT347,AT358,AT369,AT380,AT391,AT402,AT413,AT424,AT435,AT446,#REF!,AT457,AT468,AT479,AT490,AT501,AT512,AT523,AT534,AT545,AT556,AT567,AT578)</f>
        <v>#REF!</v>
      </c>
      <c r="AU619" s="14" t="e">
        <f>+SUM(AU248,AU259,AU270,AU281,AU292,AU303,AU314,AU325,AU336,AU347,AU358,AU369,AU380,AU391,AU402,AU413,AU424,AU435,AU446,#REF!,AU457,AU468,AU479,AU490,AU501,AU512,AU523,AU534,AU545,AU556,AU567,AU578)</f>
        <v>#REF!</v>
      </c>
      <c r="AV619" s="14" t="e">
        <f>+SUM(AV248,AV259,AV270,AV281,AV292,AV303,AV314,AV325,AV336,AV347,AV358,AV369,AV380,AV391,AV402,AV413,AV424,AV435,AV446,#REF!,AV457,AV468,AV479,AV490,AV501,AV512,AV523,AV534,AV545,AV556,AV567,AV578)</f>
        <v>#REF!</v>
      </c>
      <c r="AW619" s="14" t="e">
        <f>+SUM(AW248,AW259,AW270,AW281,AW292,AW303,AW314,AW325,AW336,AW347,AW358,AW369,AW380,AW391,AW402,AW413,AW424,AW435,AW446,#REF!,AW457,AW468,AW479,AW490,AW501,AW512,AW523,AW534,AW545,AW556,AW567,AW578)</f>
        <v>#REF!</v>
      </c>
      <c r="AX619" s="14" t="e">
        <f>+SUM(AX248,AX259,AX270,AX281,AX292,AX303,AX314,AX325,AX336,AX347,AX358,AX369,AX380,AX391,AX402,AX413,AX424,AX435,AX446,#REF!,AX457,AX468,AX479,AX490,AX501,AX512,AX523,AX534,AX545,AX556,AX567,AX578)</f>
        <v>#REF!</v>
      </c>
      <c r="AY619" s="375" t="e">
        <f>+SUM(AY248,AY259,AY270,AY281,AY292,AY303,AY314,AY325,AY336,AY347,AY358,AY369,AY380,AY391,AY402,AY413,AY424,AY435,AY446,#REF!,AY457,AY468,AY479,AY490,AY501,AY512,AY523,AY534,AY545,AY556,AY567,AY578)</f>
        <v>#REF!</v>
      </c>
      <c r="AZ619" s="14" t="e">
        <f>+SUM(AZ248,AZ259,AZ270,AZ281,AZ292,AZ303,AZ314,AZ325,AZ336,AZ347,AZ358,AZ369,AZ380,AZ391,AZ402,AZ413,AZ424,AZ435,AZ446,#REF!,AZ457,AZ468,AZ479,AZ490,AZ501,AZ512,AZ523,AZ534,AZ545,AZ556,AZ567,AZ578)</f>
        <v>#REF!</v>
      </c>
      <c r="BB619" s="376">
        <f t="shared" ref="BB619:BG619" si="753">+SUM(BB248,BB259,BB270,BB281,BB292,BB303,BB314,BB325,BB336,BB347,BB358,BB369,BB380,BB391,BB402,BB413,BB424,BB435,BB446,BB457,BB468,BB479,BB490,BB501,BB512,BB523,BB534,BB545,BB556,BB567,BB578)</f>
        <v>2193</v>
      </c>
      <c r="BC619" s="376">
        <f t="shared" si="753"/>
        <v>2705</v>
      </c>
      <c r="BD619" s="376">
        <f t="shared" si="753"/>
        <v>2823</v>
      </c>
      <c r="BE619" s="376">
        <f t="shared" si="753"/>
        <v>2954.3</v>
      </c>
      <c r="BF619" s="376">
        <f t="shared" si="753"/>
        <v>2631.2467258490851</v>
      </c>
      <c r="BG619" s="376">
        <f t="shared" si="753"/>
        <v>2486.1999999999998</v>
      </c>
      <c r="BH619" s="376">
        <f>+SUM(BH248,BH259,BH270,BH281,BH292,BH303,BH314,BH325,BH336,BH347,BH358,BH369,BH380,BH391,BH402,BH413,BH424,BH435,BH446,BH457,BH468,BH479,BH490,BH501,BH512,BH523,BH534,BH545,BH556,BH567,BH578)</f>
        <v>3070</v>
      </c>
      <c r="BI619" s="376">
        <f t="shared" ref="BI619:BM619" si="754">+SUM(BI248,BI259,BI270,BI281,BI292,BI303,BI314,BI325,BI336,BI347,BI358,BI369,BI380,BI391,BI402,BI413,BI424,BI435,BI446,BI457,BI468,BI479,BI490,BI501,BI512,BI523,BI534,BI545,BI556,BI567,BI578)</f>
        <v>3129</v>
      </c>
      <c r="BJ619" s="376">
        <f t="shared" si="754"/>
        <v>3720</v>
      </c>
      <c r="BK619" s="376">
        <f t="shared" si="754"/>
        <v>3200.52667389407</v>
      </c>
      <c r="BL619" s="376">
        <f t="shared" si="754"/>
        <v>3297.8480184778809</v>
      </c>
      <c r="BM619" s="377">
        <f t="shared" si="754"/>
        <v>3538.7526634581814</v>
      </c>
      <c r="BN619" s="378"/>
      <c r="CA619" s="378"/>
      <c r="CN619" s="378"/>
      <c r="DA619" s="378"/>
      <c r="DN619" s="378"/>
      <c r="DP619" s="166" t="e">
        <f>SUM(B619:M619)</f>
        <v>#REF!</v>
      </c>
      <c r="DQ619" s="166" t="e">
        <f>SUM(O619:Z619)</f>
        <v>#REF!</v>
      </c>
      <c r="DR619" s="28">
        <f t="shared" ref="DR619" si="755">IFERROR(DQ619/DP619*100,0)</f>
        <v>0</v>
      </c>
      <c r="DS619" s="166" t="e">
        <f>SUM(AB619:AM619)</f>
        <v>#REF!</v>
      </c>
      <c r="DT619" s="28">
        <f t="shared" ref="DT619" si="756">IFERROR(DS619/DQ619*100,0)</f>
        <v>0</v>
      </c>
      <c r="DU619" s="166" t="e">
        <f>SUM(AO619:AZ619)</f>
        <v>#REF!</v>
      </c>
      <c r="DV619" s="28">
        <f t="shared" si="561"/>
        <v>0</v>
      </c>
      <c r="DW619" s="141">
        <f>SUM(BB619:BM619)</f>
        <v>35748.87408167922</v>
      </c>
      <c r="DX619" s="207">
        <f t="shared" ref="DX619" si="757">IFERROR(DW619/DU619*100,0)</f>
        <v>0</v>
      </c>
    </row>
    <row r="620" spans="1:128" ht="22.5" customHeight="1">
      <c r="A620" s="357" t="s">
        <v>230</v>
      </c>
      <c r="BF620" s="379"/>
      <c r="BG620" s="19">
        <f>+BG619-BG246</f>
        <v>0.65625</v>
      </c>
      <c r="BH620" s="23">
        <f>BH255+BH266+BH277+BH288+BH299+BH310+BH321+BH332+BH343+BH354+BH365+BH376+BH387+BH398+BH409+BH420+BH431+BH442+BH453+BH464+BH475+BH486+BH497+BH508+BH519+BH574</f>
        <v>502</v>
      </c>
      <c r="BI620" s="23">
        <f t="shared" ref="BI620:BM620" si="758">BI255+BI266+BI277+BI288+BI299+BI310+BI321+BI332+BI343+BI354+BI365+BI376+BI387+BI398+BI409+BI420+BI431+BI442+BI453+BI464+BI475+BI486+BI497+BI508+BI519+BI574</f>
        <v>630.29085753204322</v>
      </c>
      <c r="BJ620" s="23">
        <f t="shared" si="758"/>
        <v>797.63709338062938</v>
      </c>
      <c r="BK620" s="23">
        <f t="shared" si="758"/>
        <v>657.60697346765755</v>
      </c>
      <c r="BL620" s="23">
        <f t="shared" si="758"/>
        <v>799.77451810383525</v>
      </c>
      <c r="BM620" s="23">
        <f t="shared" si="758"/>
        <v>847.23086442072713</v>
      </c>
      <c r="BN620" s="23"/>
      <c r="CA620" s="23"/>
      <c r="CN620" s="23"/>
      <c r="DA620" s="23"/>
      <c r="DN620" s="23"/>
    </row>
    <row r="621" spans="1:128" ht="22.5" customHeight="1">
      <c r="A621" s="357" t="s">
        <v>231</v>
      </c>
      <c r="BF621" s="379"/>
      <c r="BH621" s="23">
        <f>BH192</f>
        <v>501.63750000000005</v>
      </c>
      <c r="BI621" s="23">
        <f t="shared" ref="BI621:BM621" si="759">BI192</f>
        <v>630.39374999999995</v>
      </c>
      <c r="BJ621" s="23">
        <f t="shared" si="759"/>
        <v>797.34375</v>
      </c>
      <c r="BK621" s="23">
        <f t="shared" si="759"/>
        <v>501.63750000000005</v>
      </c>
      <c r="BL621" s="23">
        <f t="shared" si="759"/>
        <v>696.54375000000005</v>
      </c>
      <c r="BM621" s="23">
        <f t="shared" si="759"/>
        <v>797.34375</v>
      </c>
      <c r="BN621" s="23"/>
      <c r="CA621" s="23"/>
      <c r="CN621" s="23"/>
      <c r="DA621" s="23"/>
      <c r="DN621" s="23"/>
    </row>
    <row r="622" spans="1:128" ht="22.5" customHeight="1">
      <c r="A622" s="357" t="s">
        <v>232</v>
      </c>
      <c r="BF622" s="379"/>
      <c r="BH622" s="23">
        <f>BH621-BH620</f>
        <v>-0.36249999999995453</v>
      </c>
      <c r="BI622" s="23">
        <f t="shared" ref="BI622:BM622" si="760">BI621-BI620</f>
        <v>0.10289246795673535</v>
      </c>
      <c r="BJ622" s="23">
        <f t="shared" si="760"/>
        <v>-0.29334338062938059</v>
      </c>
      <c r="BK622" s="23">
        <f t="shared" si="760"/>
        <v>-155.96947346765751</v>
      </c>
      <c r="BL622" s="23">
        <f t="shared" si="760"/>
        <v>-103.2307681038352</v>
      </c>
      <c r="BM622" s="23">
        <f t="shared" si="760"/>
        <v>-49.88711442072713</v>
      </c>
      <c r="BN622" s="23"/>
      <c r="CA622" s="23"/>
      <c r="CN622" s="23"/>
      <c r="DA622" s="23"/>
      <c r="DN622" s="23"/>
    </row>
    <row r="623" spans="1:128" ht="22.5" customHeight="1">
      <c r="A623" s="380"/>
      <c r="BF623" s="379"/>
      <c r="BH623" s="23"/>
      <c r="BI623" s="23"/>
      <c r="BJ623" s="23"/>
      <c r="BK623" s="23"/>
      <c r="BL623" s="23"/>
      <c r="BM623" s="23"/>
      <c r="BN623" s="23"/>
      <c r="CA623" s="23"/>
      <c r="CN623" s="23"/>
      <c r="DA623" s="23"/>
      <c r="DN623" s="23"/>
    </row>
    <row r="624" spans="1:128" ht="12.75" customHeight="1">
      <c r="BB624" s="379" t="s">
        <v>233</v>
      </c>
      <c r="BC624" s="379" t="s">
        <v>234</v>
      </c>
      <c r="BD624" s="379" t="s">
        <v>235</v>
      </c>
      <c r="BE624" s="379" t="s">
        <v>236</v>
      </c>
      <c r="BF624" s="379" t="s">
        <v>237</v>
      </c>
      <c r="BG624" s="379" t="s">
        <v>238</v>
      </c>
    </row>
    <row r="625" spans="1:118" ht="20.25">
      <c r="A625" s="381" t="s">
        <v>239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382"/>
      <c r="BC625" s="382"/>
      <c r="BD625" s="382"/>
      <c r="BE625" s="382"/>
      <c r="BF625" s="382"/>
      <c r="BG625" s="15"/>
      <c r="BH625" s="15"/>
      <c r="BI625" s="15"/>
      <c r="BJ625" s="15"/>
      <c r="BK625" s="15"/>
      <c r="BL625" s="15"/>
      <c r="BM625" s="15"/>
      <c r="BN625" s="15"/>
      <c r="CA625" s="15"/>
      <c r="CN625" s="15"/>
      <c r="DA625" s="15"/>
      <c r="DN625" s="15"/>
    </row>
    <row r="626" spans="1:118">
      <c r="A626" s="383" t="s">
        <v>160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382">
        <v>685</v>
      </c>
      <c r="BC626" s="382">
        <v>684</v>
      </c>
      <c r="BD626" s="384">
        <v>1166</v>
      </c>
      <c r="BE626" s="382">
        <v>972</v>
      </c>
      <c r="BF626" s="382">
        <v>787</v>
      </c>
      <c r="BG626" s="15">
        <v>693</v>
      </c>
      <c r="BH626" s="15"/>
      <c r="BI626" s="15"/>
      <c r="BJ626" s="15"/>
      <c r="BK626" s="15"/>
      <c r="BL626" s="15"/>
      <c r="BM626" s="15"/>
      <c r="BN626" s="15"/>
      <c r="CA626" s="15"/>
      <c r="CN626" s="15"/>
      <c r="DA626" s="15"/>
      <c r="DN626" s="15"/>
    </row>
    <row r="627" spans="1:118">
      <c r="A627" s="383" t="s">
        <v>170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382">
        <v>485</v>
      </c>
      <c r="BC627" s="382">
        <v>362</v>
      </c>
      <c r="BD627" s="384">
        <v>266</v>
      </c>
      <c r="BE627" s="382">
        <v>343</v>
      </c>
      <c r="BF627" s="382">
        <v>665</v>
      </c>
      <c r="BG627" s="15">
        <f>697+12</f>
        <v>709</v>
      </c>
      <c r="BH627" s="15"/>
      <c r="BI627" s="15"/>
      <c r="BJ627" s="15"/>
      <c r="BK627" s="15"/>
      <c r="BL627" s="15"/>
      <c r="BM627" s="15"/>
      <c r="BN627" s="15"/>
      <c r="CA627" s="15"/>
      <c r="CN627" s="15"/>
      <c r="DA627" s="15"/>
      <c r="DN627" s="15"/>
    </row>
    <row r="628" spans="1:118">
      <c r="A628" s="383" t="s">
        <v>171</v>
      </c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382">
        <v>379</v>
      </c>
      <c r="BC628" s="382">
        <v>51</v>
      </c>
      <c r="BD628" s="384">
        <v>262</v>
      </c>
      <c r="BE628" s="382">
        <v>247</v>
      </c>
      <c r="BF628" s="382">
        <v>411</v>
      </c>
      <c r="BG628" s="15">
        <v>465</v>
      </c>
      <c r="BH628" s="15"/>
      <c r="BI628" s="15"/>
      <c r="BJ628" s="15"/>
      <c r="BK628" s="15"/>
      <c r="BL628" s="15"/>
      <c r="BM628" s="15"/>
      <c r="BN628" s="15"/>
      <c r="CA628" s="15"/>
      <c r="CN628" s="15"/>
      <c r="DA628" s="15"/>
      <c r="DN628" s="15"/>
    </row>
    <row r="629" spans="1:118">
      <c r="A629" s="383" t="s">
        <v>172</v>
      </c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382">
        <v>188</v>
      </c>
      <c r="BC629" s="382">
        <v>70</v>
      </c>
      <c r="BD629" s="384">
        <v>172</v>
      </c>
      <c r="BE629" s="382">
        <v>68</v>
      </c>
      <c r="BF629" s="382">
        <v>172</v>
      </c>
      <c r="BG629" s="15">
        <v>304</v>
      </c>
      <c r="BH629" s="15"/>
      <c r="BI629" s="15"/>
      <c r="BJ629" s="15"/>
      <c r="BK629" s="15"/>
      <c r="BL629" s="15"/>
      <c r="BM629" s="15"/>
      <c r="BN629" s="15"/>
      <c r="CA629" s="15"/>
      <c r="CN629" s="15"/>
      <c r="DA629" s="15"/>
      <c r="DN629" s="15"/>
    </row>
    <row r="630" spans="1:118">
      <c r="A630" s="383" t="s">
        <v>173</v>
      </c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382">
        <v>155</v>
      </c>
      <c r="BC630" s="382">
        <v>150</v>
      </c>
      <c r="BD630" s="384">
        <v>84</v>
      </c>
      <c r="BE630" s="382">
        <v>138</v>
      </c>
      <c r="BF630" s="382">
        <v>122</v>
      </c>
      <c r="BG630" s="15">
        <v>200</v>
      </c>
      <c r="BH630" s="15"/>
      <c r="BI630" s="15"/>
      <c r="BJ630" s="15"/>
      <c r="BK630" s="15"/>
      <c r="BL630" s="15"/>
      <c r="BM630" s="15"/>
      <c r="BN630" s="15"/>
      <c r="CA630" s="15"/>
      <c r="CN630" s="15"/>
      <c r="DA630" s="15"/>
      <c r="DN630" s="15"/>
    </row>
    <row r="631" spans="1:118">
      <c r="A631" s="383" t="s">
        <v>174</v>
      </c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382" t="s">
        <v>166</v>
      </c>
      <c r="BC631" s="382" t="s">
        <v>166</v>
      </c>
      <c r="BD631" s="384"/>
      <c r="BE631" s="382"/>
      <c r="BF631" s="382"/>
      <c r="BG631" s="15"/>
      <c r="BH631" s="15"/>
      <c r="BI631" s="15"/>
      <c r="BJ631" s="15"/>
      <c r="BK631" s="15"/>
      <c r="BL631" s="15"/>
      <c r="BM631" s="15"/>
      <c r="BN631" s="15"/>
      <c r="CA631" s="15"/>
      <c r="CN631" s="15"/>
      <c r="DA631" s="15"/>
      <c r="DN631" s="15"/>
    </row>
    <row r="632" spans="1:118">
      <c r="A632" s="383" t="s">
        <v>175</v>
      </c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382">
        <v>36</v>
      </c>
      <c r="BC632" s="382">
        <v>254</v>
      </c>
      <c r="BD632" s="384">
        <v>338</v>
      </c>
      <c r="BE632" s="382">
        <v>88</v>
      </c>
      <c r="BF632" s="382">
        <v>6</v>
      </c>
      <c r="BG632" s="15">
        <v>40</v>
      </c>
      <c r="BH632" s="15"/>
      <c r="BI632" s="15"/>
      <c r="BJ632" s="15"/>
      <c r="BK632" s="15"/>
      <c r="BL632" s="15"/>
      <c r="BM632" s="15"/>
      <c r="BN632" s="15"/>
      <c r="CA632" s="15"/>
      <c r="CN632" s="15"/>
      <c r="DA632" s="15"/>
      <c r="DN632" s="15"/>
    </row>
    <row r="633" spans="1:118">
      <c r="A633" s="383" t="s">
        <v>176</v>
      </c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382">
        <v>10</v>
      </c>
      <c r="BC633" s="382" t="s">
        <v>166</v>
      </c>
      <c r="BD633" s="384">
        <v>66</v>
      </c>
      <c r="BE633" s="382">
        <v>35</v>
      </c>
      <c r="BF633" s="382"/>
      <c r="BG633" s="15">
        <v>57</v>
      </c>
      <c r="BH633" s="15"/>
      <c r="BI633" s="15"/>
      <c r="BJ633" s="15"/>
      <c r="BK633" s="15"/>
      <c r="BL633" s="15"/>
      <c r="BM633" s="15"/>
      <c r="BN633" s="15"/>
      <c r="CA633" s="15"/>
      <c r="CN633" s="15"/>
      <c r="DA633" s="15"/>
      <c r="DN633" s="15"/>
    </row>
    <row r="634" spans="1:118">
      <c r="A634" s="383" t="s">
        <v>177</v>
      </c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382">
        <v>168</v>
      </c>
      <c r="BC634" s="382" t="s">
        <v>166</v>
      </c>
      <c r="BD634" s="384"/>
      <c r="BE634" s="382"/>
      <c r="BF634" s="382"/>
      <c r="BG634" s="15"/>
      <c r="BH634" s="15"/>
      <c r="BI634" s="15"/>
      <c r="BJ634" s="15"/>
      <c r="BK634" s="15"/>
      <c r="BL634" s="15"/>
      <c r="BM634" s="15"/>
      <c r="BN634" s="15"/>
      <c r="CA634" s="15"/>
      <c r="CN634" s="15"/>
      <c r="DA634" s="15"/>
      <c r="DN634" s="15"/>
    </row>
    <row r="635" spans="1:118">
      <c r="A635" s="383" t="s">
        <v>178</v>
      </c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382" t="s">
        <v>166</v>
      </c>
      <c r="BC635" s="382">
        <v>8</v>
      </c>
      <c r="BD635" s="384">
        <f>4+22</f>
        <v>26</v>
      </c>
      <c r="BE635" s="382">
        <v>50</v>
      </c>
      <c r="BF635" s="382">
        <v>26</v>
      </c>
      <c r="BG635" s="15">
        <v>27</v>
      </c>
      <c r="BH635" s="15"/>
      <c r="BI635" s="15"/>
      <c r="BJ635" s="15"/>
      <c r="BK635" s="15"/>
      <c r="BL635" s="15"/>
      <c r="BM635" s="15"/>
      <c r="BN635" s="15"/>
      <c r="CA635" s="15"/>
      <c r="CN635" s="15"/>
      <c r="DA635" s="15"/>
      <c r="DN635" s="15"/>
    </row>
    <row r="636" spans="1:118">
      <c r="A636" s="383" t="s">
        <v>179</v>
      </c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382">
        <v>19</v>
      </c>
      <c r="BC636" s="382">
        <v>12</v>
      </c>
      <c r="BD636" s="384">
        <v>14</v>
      </c>
      <c r="BE636" s="382">
        <v>20</v>
      </c>
      <c r="BF636" s="382"/>
      <c r="BG636" s="15">
        <v>14</v>
      </c>
      <c r="BH636" s="15"/>
      <c r="BI636" s="15"/>
      <c r="BJ636" s="15"/>
      <c r="BK636" s="15"/>
      <c r="BL636" s="15"/>
      <c r="BM636" s="15"/>
      <c r="BN636" s="15"/>
      <c r="CA636" s="15"/>
      <c r="CN636" s="15"/>
      <c r="DA636" s="15"/>
      <c r="DN636" s="15"/>
    </row>
    <row r="637" spans="1:118">
      <c r="A637" s="383" t="s">
        <v>180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382">
        <v>5</v>
      </c>
      <c r="BC637" s="382" t="s">
        <v>166</v>
      </c>
      <c r="BD637" s="384">
        <v>8</v>
      </c>
      <c r="BE637" s="382">
        <v>43</v>
      </c>
      <c r="BF637" s="382">
        <v>32</v>
      </c>
      <c r="BG637" s="15"/>
      <c r="BH637" s="15"/>
      <c r="BI637" s="15"/>
      <c r="BJ637" s="15"/>
      <c r="BK637" s="15"/>
      <c r="BL637" s="15"/>
      <c r="BM637" s="15"/>
      <c r="BN637" s="15"/>
      <c r="CA637" s="15"/>
      <c r="CN637" s="15"/>
      <c r="DA637" s="15"/>
      <c r="DN637" s="15"/>
    </row>
    <row r="638" spans="1:118">
      <c r="A638" s="383" t="s">
        <v>181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382" t="s">
        <v>166</v>
      </c>
      <c r="BC638" s="382" t="s">
        <v>166</v>
      </c>
      <c r="BD638" s="384">
        <v>28</v>
      </c>
      <c r="BE638" s="382">
        <v>12</v>
      </c>
      <c r="BF638" s="382">
        <v>111</v>
      </c>
      <c r="BG638" s="15">
        <v>202</v>
      </c>
      <c r="BH638" s="15"/>
      <c r="BI638" s="15"/>
      <c r="BJ638" s="15"/>
      <c r="BK638" s="15"/>
      <c r="BL638" s="15"/>
      <c r="BM638" s="15"/>
      <c r="BN638" s="15"/>
      <c r="CA638" s="15"/>
      <c r="CN638" s="15"/>
      <c r="DA638" s="15"/>
      <c r="DN638" s="15"/>
    </row>
    <row r="639" spans="1:118">
      <c r="A639" s="383" t="s">
        <v>182</v>
      </c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382" t="s">
        <v>166</v>
      </c>
      <c r="BC639" s="382" t="s">
        <v>166</v>
      </c>
      <c r="BD639" s="382">
        <v>3</v>
      </c>
      <c r="BE639" s="382"/>
      <c r="BF639" s="382"/>
      <c r="BG639" s="15"/>
      <c r="BH639" s="15"/>
      <c r="BI639" s="15"/>
      <c r="BJ639" s="15"/>
      <c r="BK639" s="15"/>
      <c r="BL639" s="15"/>
      <c r="BM639" s="15"/>
      <c r="BN639" s="15"/>
      <c r="CA639" s="15"/>
      <c r="CN639" s="15"/>
      <c r="DA639" s="15"/>
      <c r="DN639" s="15"/>
    </row>
    <row r="640" spans="1:118">
      <c r="A640" s="383" t="s">
        <v>183</v>
      </c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382" t="s">
        <v>166</v>
      </c>
      <c r="BC640" s="382" t="s">
        <v>166</v>
      </c>
      <c r="BD640" s="382"/>
      <c r="BE640" s="382"/>
      <c r="BF640" s="382"/>
      <c r="BG640" s="15"/>
      <c r="BH640" s="15"/>
      <c r="BI640" s="15"/>
      <c r="BJ640" s="15"/>
      <c r="BK640" s="15"/>
      <c r="BL640" s="15"/>
      <c r="BM640" s="15"/>
      <c r="BN640" s="15"/>
      <c r="CA640" s="15"/>
      <c r="CN640" s="15"/>
      <c r="DA640" s="15"/>
      <c r="DN640" s="15"/>
    </row>
    <row r="641" spans="1:118">
      <c r="A641" s="383" t="s">
        <v>184</v>
      </c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382" t="s">
        <v>166</v>
      </c>
      <c r="BC641" s="382" t="s">
        <v>166</v>
      </c>
      <c r="BD641" s="382"/>
      <c r="BE641" s="382"/>
      <c r="BF641" s="382"/>
      <c r="BG641" s="15"/>
      <c r="BH641" s="15"/>
      <c r="BI641" s="15"/>
      <c r="BJ641" s="15"/>
      <c r="BK641" s="15"/>
      <c r="BL641" s="15"/>
      <c r="BM641" s="15"/>
      <c r="BN641" s="15"/>
      <c r="CA641" s="15"/>
      <c r="CN641" s="15"/>
      <c r="DA641" s="15"/>
      <c r="DN641" s="15"/>
    </row>
    <row r="642" spans="1:118">
      <c r="A642" s="385" t="s">
        <v>185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382" t="s">
        <v>166</v>
      </c>
      <c r="BC642" s="382" t="s">
        <v>166</v>
      </c>
      <c r="BD642" s="382"/>
      <c r="BE642" s="382"/>
      <c r="BF642" s="382"/>
      <c r="BG642" s="15"/>
      <c r="BH642" s="15"/>
      <c r="BI642" s="15"/>
      <c r="BJ642" s="15"/>
      <c r="BK642" s="15"/>
      <c r="BL642" s="15"/>
      <c r="BM642" s="15"/>
      <c r="BN642" s="15"/>
      <c r="CA642" s="15"/>
      <c r="CN642" s="15"/>
      <c r="DA642" s="15"/>
      <c r="DN642" s="15"/>
    </row>
    <row r="643" spans="1:118">
      <c r="A643" s="383" t="s">
        <v>186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382">
        <v>150</v>
      </c>
      <c r="BC643" s="382" t="s">
        <v>166</v>
      </c>
      <c r="BD643" s="382"/>
      <c r="BE643" s="382"/>
      <c r="BF643" s="382"/>
      <c r="BG643" s="15"/>
      <c r="BH643" s="15"/>
      <c r="BI643" s="15"/>
      <c r="BJ643" s="15"/>
      <c r="BK643" s="15"/>
      <c r="BL643" s="15"/>
      <c r="BM643" s="15"/>
      <c r="BN643" s="15"/>
      <c r="CA643" s="15"/>
      <c r="CN643" s="15"/>
      <c r="DA643" s="15"/>
      <c r="DN643" s="15"/>
    </row>
    <row r="644" spans="1:118">
      <c r="A644" s="383" t="s">
        <v>187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382" t="s">
        <v>166</v>
      </c>
      <c r="BC644" s="382" t="s">
        <v>166</v>
      </c>
      <c r="BD644" s="386"/>
      <c r="BE644" s="382"/>
      <c r="BF644" s="382">
        <v>48</v>
      </c>
      <c r="BG644" s="15"/>
      <c r="BH644" s="15"/>
      <c r="BI644" s="15"/>
      <c r="BJ644" s="15"/>
      <c r="BK644" s="15"/>
      <c r="BL644" s="15"/>
      <c r="BM644" s="15"/>
      <c r="BN644" s="15"/>
      <c r="CA644" s="15"/>
      <c r="CN644" s="15"/>
      <c r="DA644" s="15"/>
      <c r="DN644" s="15"/>
    </row>
    <row r="645" spans="1:118">
      <c r="A645" s="383" t="s">
        <v>240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382" t="s">
        <v>166</v>
      </c>
      <c r="BC645" s="382" t="s">
        <v>166</v>
      </c>
      <c r="BD645" s="382"/>
      <c r="BE645" s="382"/>
      <c r="BF645" s="382"/>
      <c r="BG645" s="15"/>
      <c r="BH645" s="15"/>
      <c r="BI645" s="15"/>
      <c r="BJ645" s="15"/>
      <c r="BK645" s="15"/>
      <c r="BL645" s="15"/>
      <c r="BM645" s="15"/>
      <c r="BN645" s="15"/>
      <c r="CA645" s="15"/>
      <c r="CN645" s="15"/>
      <c r="DA645" s="15"/>
      <c r="DN645" s="15"/>
    </row>
    <row r="646" spans="1:118">
      <c r="A646" s="383" t="s">
        <v>188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382" t="s">
        <v>166</v>
      </c>
      <c r="BC646" s="382" t="s">
        <v>166</v>
      </c>
      <c r="BD646" s="382">
        <v>12</v>
      </c>
      <c r="BE646" s="382">
        <v>2</v>
      </c>
      <c r="BF646" s="382">
        <v>12</v>
      </c>
      <c r="BG646" s="15"/>
      <c r="BH646" s="15"/>
      <c r="BI646" s="15"/>
      <c r="BJ646" s="15"/>
      <c r="BK646" s="15"/>
      <c r="BL646" s="15"/>
      <c r="BM646" s="15"/>
      <c r="BN646" s="15"/>
      <c r="CA646" s="15"/>
      <c r="CN646" s="15"/>
      <c r="DA646" s="15"/>
      <c r="DN646" s="15"/>
    </row>
    <row r="647" spans="1:118">
      <c r="A647" s="383" t="s">
        <v>189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382" t="s">
        <v>166</v>
      </c>
      <c r="BC647" s="382" t="s">
        <v>166</v>
      </c>
      <c r="BD647" s="382"/>
      <c r="BE647" s="382"/>
      <c r="BF647" s="382"/>
      <c r="BG647" s="15"/>
      <c r="BH647" s="15"/>
      <c r="BI647" s="15"/>
      <c r="BJ647" s="15"/>
      <c r="BK647" s="15"/>
      <c r="BL647" s="15"/>
      <c r="BM647" s="15"/>
      <c r="BN647" s="15"/>
      <c r="CA647" s="15"/>
      <c r="CN647" s="15"/>
      <c r="DA647" s="15"/>
      <c r="DN647" s="15"/>
    </row>
    <row r="648" spans="1:118">
      <c r="A648" s="383" t="s">
        <v>190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382" t="s">
        <v>166</v>
      </c>
      <c r="BC648" s="382">
        <v>12</v>
      </c>
      <c r="BD648" s="386"/>
      <c r="BE648" s="382">
        <v>12</v>
      </c>
      <c r="BF648" s="382"/>
      <c r="BG648" s="15">
        <v>21</v>
      </c>
      <c r="BH648" s="15"/>
      <c r="BI648" s="15"/>
      <c r="BJ648" s="15"/>
      <c r="BK648" s="15"/>
      <c r="BL648" s="15"/>
      <c r="BM648" s="15"/>
      <c r="BN648" s="15"/>
      <c r="CA648" s="15"/>
      <c r="CN648" s="15"/>
      <c r="DA648" s="15"/>
      <c r="DN648" s="15"/>
    </row>
    <row r="649" spans="1:118">
      <c r="A649" s="383" t="s">
        <v>191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382" t="s">
        <v>166</v>
      </c>
      <c r="BC649" s="382" t="s">
        <v>166</v>
      </c>
      <c r="BD649" s="382">
        <v>12</v>
      </c>
      <c r="BE649" s="382"/>
      <c r="BF649" s="382"/>
      <c r="BG649" s="15"/>
      <c r="BH649" s="15"/>
      <c r="BI649" s="15"/>
      <c r="BJ649" s="15"/>
      <c r="BK649" s="15"/>
      <c r="BL649" s="15"/>
      <c r="BM649" s="15"/>
      <c r="BN649" s="15"/>
      <c r="CA649" s="15"/>
      <c r="CN649" s="15"/>
      <c r="DA649" s="15"/>
      <c r="DN649" s="15"/>
    </row>
    <row r="650" spans="1:118">
      <c r="A650" s="383" t="s">
        <v>192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382" t="s">
        <v>166</v>
      </c>
      <c r="BC650" s="382" t="s">
        <v>166</v>
      </c>
      <c r="BD650" s="382"/>
      <c r="BE650" s="382"/>
      <c r="BF650" s="382"/>
      <c r="BG650" s="15"/>
      <c r="BH650" s="15"/>
      <c r="BI650" s="15"/>
      <c r="BJ650" s="15"/>
      <c r="BK650" s="15"/>
      <c r="BL650" s="15"/>
      <c r="BM650" s="15"/>
      <c r="BN650" s="15"/>
      <c r="CA650" s="15"/>
      <c r="CN650" s="15"/>
      <c r="DA650" s="15"/>
      <c r="DN650" s="15"/>
    </row>
    <row r="651" spans="1:118">
      <c r="A651" s="383" t="s">
        <v>193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382" t="s">
        <v>166</v>
      </c>
      <c r="BC651" s="382" t="s">
        <v>166</v>
      </c>
      <c r="BD651" s="382"/>
      <c r="BE651" s="382"/>
      <c r="BF651" s="382"/>
      <c r="BG651" s="15"/>
      <c r="BH651" s="15"/>
      <c r="BI651" s="15"/>
      <c r="BJ651" s="15"/>
      <c r="BK651" s="15"/>
      <c r="BL651" s="15"/>
      <c r="BM651" s="15"/>
      <c r="BN651" s="15"/>
      <c r="CA651" s="15"/>
      <c r="CN651" s="15"/>
      <c r="DA651" s="15"/>
      <c r="DN651" s="15"/>
    </row>
    <row r="652" spans="1:118">
      <c r="A652" s="383" t="s">
        <v>194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382" t="s">
        <v>166</v>
      </c>
      <c r="BC652" s="382" t="s">
        <v>166</v>
      </c>
      <c r="BD652" s="382"/>
      <c r="BE652" s="382"/>
      <c r="BF652" s="382"/>
      <c r="BG652" s="15"/>
      <c r="BH652" s="15"/>
      <c r="BI652" s="15"/>
      <c r="BJ652" s="15"/>
      <c r="BK652" s="15"/>
      <c r="BL652" s="15"/>
      <c r="BM652" s="15"/>
      <c r="BN652" s="15"/>
      <c r="CA652" s="15"/>
      <c r="CN652" s="15"/>
      <c r="DA652" s="15"/>
      <c r="DN652" s="15"/>
    </row>
    <row r="653" spans="1:118">
      <c r="A653" s="383" t="s">
        <v>195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382" t="s">
        <v>166</v>
      </c>
      <c r="BC653" s="382" t="s">
        <v>166</v>
      </c>
      <c r="BD653" s="382"/>
      <c r="BE653" s="382"/>
      <c r="BF653" s="382"/>
      <c r="BG653" s="15"/>
      <c r="BH653" s="15"/>
      <c r="BI653" s="15"/>
      <c r="BJ653" s="15"/>
      <c r="BK653" s="15"/>
      <c r="BL653" s="15"/>
      <c r="BM653" s="15"/>
      <c r="BN653" s="15"/>
      <c r="CA653" s="15"/>
      <c r="CN653" s="15"/>
      <c r="DA653" s="15"/>
      <c r="DN653" s="15"/>
    </row>
    <row r="654" spans="1:118">
      <c r="A654" s="383" t="s">
        <v>196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382" t="s">
        <v>166</v>
      </c>
      <c r="BC654" s="382" t="s">
        <v>166</v>
      </c>
      <c r="BD654" s="382"/>
      <c r="BE654" s="382"/>
      <c r="BF654" s="382"/>
      <c r="BG654" s="15"/>
      <c r="BH654" s="15"/>
      <c r="BI654" s="15"/>
      <c r="BJ654" s="15"/>
      <c r="BK654" s="15"/>
      <c r="BL654" s="15"/>
      <c r="BM654" s="15"/>
      <c r="BN654" s="15"/>
      <c r="CA654" s="15"/>
      <c r="CN654" s="15"/>
      <c r="DA654" s="15"/>
      <c r="DN654" s="15"/>
    </row>
    <row r="655" spans="1:118">
      <c r="A655" s="387" t="s">
        <v>197</v>
      </c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382" t="s">
        <v>166</v>
      </c>
      <c r="BC655" s="382" t="s">
        <v>166</v>
      </c>
      <c r="BD655" s="382"/>
      <c r="BE655" s="382">
        <v>2</v>
      </c>
      <c r="BF655" s="382"/>
      <c r="BG655" s="15"/>
      <c r="BH655" s="15"/>
      <c r="BI655" s="15"/>
      <c r="BJ655" s="15"/>
      <c r="BK655" s="15"/>
      <c r="BL655" s="15"/>
      <c r="BM655" s="15"/>
      <c r="BN655" s="15"/>
      <c r="CA655" s="15"/>
      <c r="CN655" s="15"/>
      <c r="DA655" s="15"/>
      <c r="DN655" s="15"/>
    </row>
    <row r="656" spans="1:118">
      <c r="A656" s="387" t="s">
        <v>198</v>
      </c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382" t="s">
        <v>166</v>
      </c>
      <c r="BC656" s="382" t="s">
        <v>166</v>
      </c>
      <c r="BD656" s="382"/>
      <c r="BE656" s="382"/>
      <c r="BF656" s="382"/>
      <c r="BG656" s="15"/>
      <c r="BH656" s="15"/>
      <c r="BI656" s="15"/>
      <c r="BJ656" s="15"/>
      <c r="BK656" s="15"/>
      <c r="BL656" s="15"/>
      <c r="BM656" s="15"/>
      <c r="BN656" s="15"/>
      <c r="CA656" s="15"/>
      <c r="CN656" s="15"/>
      <c r="DA656" s="15"/>
      <c r="DN656" s="15"/>
    </row>
    <row r="657" spans="1:118">
      <c r="A657" s="385" t="s">
        <v>199</v>
      </c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382" t="s">
        <v>166</v>
      </c>
      <c r="BC657" s="382" t="s">
        <v>166</v>
      </c>
      <c r="BD657" s="382"/>
      <c r="BE657" s="382"/>
      <c r="BF657" s="382"/>
      <c r="BG657" s="15"/>
      <c r="BH657" s="15"/>
      <c r="BI657" s="15"/>
      <c r="BJ657" s="15"/>
      <c r="BK657" s="15"/>
      <c r="BL657" s="15"/>
      <c r="BM657" s="15"/>
      <c r="BN657" s="15"/>
      <c r="CA657" s="15"/>
      <c r="CN657" s="15"/>
      <c r="DA657" s="15"/>
      <c r="DN657" s="15"/>
    </row>
    <row r="658" spans="1:118">
      <c r="A658" s="387" t="s">
        <v>201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382" t="s">
        <v>166</v>
      </c>
      <c r="BC658" s="382" t="s">
        <v>166</v>
      </c>
      <c r="BD658" s="382"/>
      <c r="BE658" s="382"/>
      <c r="BF658" s="382"/>
      <c r="BG658" s="15"/>
      <c r="BH658" s="15"/>
      <c r="BI658" s="15"/>
      <c r="BJ658" s="15"/>
      <c r="BK658" s="15"/>
      <c r="BL658" s="15"/>
      <c r="BM658" s="15"/>
      <c r="BN658" s="15"/>
      <c r="CA658" s="15"/>
      <c r="CN658" s="15"/>
      <c r="DA658" s="15"/>
      <c r="DN658" s="15"/>
    </row>
    <row r="659" spans="1:118">
      <c r="A659" s="383" t="s">
        <v>202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382" t="s">
        <v>166</v>
      </c>
      <c r="BC659" s="382" t="s">
        <v>166</v>
      </c>
      <c r="BD659" s="382"/>
      <c r="BE659" s="382"/>
      <c r="BF659" s="382"/>
      <c r="BG659" s="15"/>
      <c r="BH659" s="15"/>
      <c r="BI659" s="15"/>
      <c r="BJ659" s="15"/>
      <c r="BK659" s="15"/>
      <c r="BL659" s="15"/>
      <c r="BM659" s="15"/>
      <c r="BN659" s="15"/>
      <c r="CA659" s="15"/>
      <c r="CN659" s="15"/>
      <c r="DA659" s="15"/>
      <c r="DN659" s="15"/>
    </row>
    <row r="660" spans="1:118">
      <c r="A660" s="383" t="s">
        <v>203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382" t="s">
        <v>166</v>
      </c>
      <c r="BC660" s="382" t="s">
        <v>166</v>
      </c>
      <c r="BD660" s="382"/>
      <c r="BE660" s="382"/>
      <c r="BF660" s="382"/>
      <c r="BG660" s="15"/>
      <c r="BH660" s="15"/>
      <c r="BI660" s="15"/>
      <c r="BJ660" s="15"/>
      <c r="BK660" s="15"/>
      <c r="BL660" s="15"/>
      <c r="BM660" s="15"/>
      <c r="BN660" s="15"/>
      <c r="CA660" s="15"/>
      <c r="CN660" s="15"/>
      <c r="DA660" s="15"/>
      <c r="DN660" s="15"/>
    </row>
    <row r="661" spans="1:118">
      <c r="A661" s="383" t="s">
        <v>204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382" t="s">
        <v>166</v>
      </c>
      <c r="BC661" s="382" t="s">
        <v>166</v>
      </c>
      <c r="BD661" s="382"/>
      <c r="BE661" s="382"/>
      <c r="BF661" s="382"/>
      <c r="BG661" s="15"/>
      <c r="BH661" s="15"/>
      <c r="BI661" s="15"/>
      <c r="BJ661" s="15"/>
      <c r="BK661" s="15"/>
      <c r="BL661" s="15"/>
      <c r="BM661" s="15"/>
      <c r="BN661" s="15"/>
      <c r="CA661" s="15"/>
      <c r="CN661" s="15"/>
      <c r="DA661" s="15"/>
      <c r="DN661" s="15"/>
    </row>
    <row r="662" spans="1:118">
      <c r="A662" s="383" t="s">
        <v>205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382" t="s">
        <v>166</v>
      </c>
      <c r="BC662" s="382" t="s">
        <v>166</v>
      </c>
      <c r="BD662" s="382"/>
      <c r="BE662" s="382"/>
      <c r="BF662" s="382"/>
      <c r="BG662" s="15"/>
      <c r="BH662" s="15"/>
      <c r="BI662" s="15"/>
      <c r="BJ662" s="15"/>
      <c r="BK662" s="15"/>
      <c r="BL662" s="15"/>
      <c r="BM662" s="15"/>
      <c r="BN662" s="15"/>
      <c r="CA662" s="15"/>
      <c r="CN662" s="15"/>
      <c r="DA662" s="15"/>
      <c r="DN662" s="15"/>
    </row>
    <row r="663" spans="1:118">
      <c r="A663" s="383" t="s">
        <v>206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382" t="s">
        <v>166</v>
      </c>
      <c r="BC663" s="382" t="s">
        <v>166</v>
      </c>
      <c r="BD663" s="382"/>
      <c r="BE663" s="382"/>
      <c r="BF663" s="382"/>
      <c r="BG663" s="15"/>
      <c r="BH663" s="15"/>
      <c r="BI663" s="15"/>
      <c r="BJ663" s="15"/>
      <c r="BK663" s="15"/>
      <c r="BL663" s="15"/>
      <c r="BM663" s="15"/>
      <c r="BN663" s="15"/>
      <c r="CA663" s="15"/>
      <c r="CN663" s="15"/>
      <c r="DA663" s="15"/>
      <c r="DN663" s="15"/>
    </row>
    <row r="664" spans="1:118">
      <c r="A664" s="383" t="s">
        <v>207</v>
      </c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382" t="s">
        <v>166</v>
      </c>
      <c r="BC664" s="382" t="s">
        <v>166</v>
      </c>
      <c r="BD664" s="382"/>
      <c r="BE664" s="382"/>
      <c r="BF664" s="382"/>
      <c r="BG664" s="15"/>
      <c r="BH664" s="15"/>
      <c r="BI664" s="15"/>
      <c r="BJ664" s="15"/>
      <c r="BK664" s="15"/>
      <c r="BL664" s="15"/>
      <c r="BM664" s="15"/>
      <c r="BN664" s="15"/>
      <c r="CA664" s="15"/>
      <c r="CN664" s="15"/>
      <c r="DA664" s="15"/>
      <c r="DN664" s="15"/>
    </row>
    <row r="665" spans="1:118">
      <c r="A665" s="383" t="s">
        <v>208</v>
      </c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382" t="s">
        <v>166</v>
      </c>
      <c r="BC665" s="382" t="s">
        <v>166</v>
      </c>
      <c r="BD665" s="382"/>
      <c r="BE665" s="382"/>
      <c r="BF665" s="382"/>
      <c r="BG665" s="15"/>
      <c r="BH665" s="15"/>
      <c r="BI665" s="15"/>
      <c r="BJ665" s="15"/>
      <c r="BK665" s="15"/>
      <c r="BL665" s="15"/>
      <c r="BM665" s="15"/>
      <c r="BN665" s="15"/>
      <c r="CA665" s="15"/>
      <c r="CN665" s="15"/>
      <c r="DA665" s="15"/>
      <c r="DN665" s="15"/>
    </row>
    <row r="666" spans="1:118">
      <c r="A666" s="383" t="s">
        <v>208</v>
      </c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382" t="s">
        <v>166</v>
      </c>
      <c r="BC666" s="382" t="s">
        <v>166</v>
      </c>
      <c r="BD666" s="382"/>
      <c r="BE666" s="382"/>
      <c r="BF666" s="382"/>
      <c r="BG666" s="15"/>
      <c r="BH666" s="15"/>
      <c r="BI666" s="15"/>
      <c r="BJ666" s="15"/>
      <c r="BK666" s="15"/>
      <c r="BL666" s="15"/>
      <c r="BM666" s="15"/>
      <c r="BN666" s="15"/>
      <c r="CA666" s="15"/>
      <c r="CN666" s="15"/>
      <c r="DA666" s="15"/>
      <c r="DN666" s="15"/>
    </row>
    <row r="667" spans="1:118">
      <c r="A667" s="383" t="s">
        <v>209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382" t="s">
        <v>166</v>
      </c>
      <c r="BC667" s="382" t="s">
        <v>166</v>
      </c>
      <c r="BD667" s="382"/>
      <c r="BE667" s="382"/>
      <c r="BF667" s="382"/>
      <c r="BG667" s="15"/>
      <c r="BH667" s="15"/>
      <c r="BI667" s="15"/>
      <c r="BJ667" s="15"/>
      <c r="BK667" s="15"/>
      <c r="BL667" s="15"/>
      <c r="BM667" s="15"/>
      <c r="BN667" s="15"/>
      <c r="CA667" s="15"/>
      <c r="CN667" s="15"/>
      <c r="DA667" s="15"/>
      <c r="DN667" s="15"/>
    </row>
    <row r="668" spans="1:118">
      <c r="A668" s="383" t="s">
        <v>210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382" t="s">
        <v>166</v>
      </c>
      <c r="BC668" s="382" t="s">
        <v>166</v>
      </c>
      <c r="BD668" s="382"/>
      <c r="BE668" s="382"/>
      <c r="BF668" s="382"/>
      <c r="BG668" s="15"/>
      <c r="BH668" s="15"/>
      <c r="BI668" s="15"/>
      <c r="BJ668" s="15"/>
      <c r="BK668" s="15"/>
      <c r="BL668" s="15"/>
      <c r="BM668" s="15"/>
      <c r="BN668" s="15"/>
      <c r="CA668" s="15"/>
      <c r="CN668" s="15"/>
      <c r="DA668" s="15"/>
      <c r="DN668" s="15"/>
    </row>
    <row r="669" spans="1:118">
      <c r="A669" s="383" t="s">
        <v>211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382" t="s">
        <v>166</v>
      </c>
      <c r="BC669" s="382" t="s">
        <v>166</v>
      </c>
      <c r="BD669" s="382"/>
      <c r="BE669" s="382"/>
      <c r="BF669" s="382"/>
      <c r="BG669" s="15"/>
      <c r="BH669" s="15"/>
      <c r="BI669" s="15"/>
      <c r="BJ669" s="15"/>
      <c r="BK669" s="15"/>
      <c r="BL669" s="15"/>
      <c r="BM669" s="15"/>
      <c r="BN669" s="15"/>
      <c r="CA669" s="15"/>
      <c r="CN669" s="15"/>
      <c r="DA669" s="15"/>
      <c r="DN669" s="15"/>
    </row>
    <row r="670" spans="1:118">
      <c r="A670" s="383" t="s">
        <v>212</v>
      </c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382" t="s">
        <v>166</v>
      </c>
      <c r="BC670" s="382" t="s">
        <v>166</v>
      </c>
      <c r="BD670" s="382"/>
      <c r="BE670" s="382"/>
      <c r="BF670" s="382"/>
      <c r="BG670" s="15"/>
      <c r="BH670" s="15"/>
      <c r="BI670" s="15"/>
      <c r="BJ670" s="15"/>
      <c r="BK670" s="15"/>
      <c r="BL670" s="15"/>
      <c r="BM670" s="15"/>
      <c r="BN670" s="15"/>
      <c r="CA670" s="15"/>
      <c r="CN670" s="15"/>
      <c r="DA670" s="15"/>
      <c r="DN670" s="15"/>
    </row>
    <row r="671" spans="1:118">
      <c r="A671" s="383" t="s">
        <v>213</v>
      </c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382">
        <v>22</v>
      </c>
      <c r="BC671" s="382" t="s">
        <v>166</v>
      </c>
      <c r="BD671" s="382"/>
      <c r="BE671" s="382"/>
      <c r="BF671" s="382"/>
      <c r="BG671" s="15"/>
      <c r="BH671" s="15"/>
      <c r="BI671" s="15"/>
      <c r="BJ671" s="15"/>
      <c r="BK671" s="15"/>
      <c r="BL671" s="15"/>
      <c r="BM671" s="15"/>
      <c r="BN671" s="15"/>
      <c r="CA671" s="15"/>
      <c r="CN671" s="15"/>
      <c r="DA671" s="15"/>
      <c r="DN671" s="15"/>
    </row>
    <row r="672" spans="1:118">
      <c r="A672" s="383" t="s">
        <v>214</v>
      </c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382" t="s">
        <v>166</v>
      </c>
      <c r="BC672" s="382" t="s">
        <v>166</v>
      </c>
      <c r="BD672" s="382"/>
      <c r="BE672" s="382"/>
      <c r="BF672" s="382"/>
      <c r="BG672" s="15"/>
      <c r="BH672" s="15"/>
      <c r="BI672" s="15"/>
      <c r="BJ672" s="15"/>
      <c r="BK672" s="15"/>
      <c r="BL672" s="15"/>
      <c r="BM672" s="15"/>
      <c r="BN672" s="15"/>
      <c r="CA672" s="15"/>
      <c r="CN672" s="15"/>
      <c r="DA672" s="15"/>
      <c r="DN672" s="15"/>
    </row>
    <row r="673" spans="1:118">
      <c r="A673" s="383" t="s">
        <v>215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382" t="s">
        <v>166</v>
      </c>
      <c r="BC673" s="382" t="s">
        <v>166</v>
      </c>
      <c r="BD673" s="382"/>
      <c r="BE673" s="382"/>
      <c r="BF673" s="382"/>
      <c r="BG673" s="15"/>
      <c r="BH673" s="15"/>
      <c r="BI673" s="15"/>
      <c r="BJ673" s="15"/>
      <c r="BK673" s="15"/>
      <c r="BL673" s="15"/>
      <c r="BM673" s="15"/>
      <c r="BN673" s="15"/>
      <c r="CA673" s="15"/>
      <c r="CN673" s="15"/>
      <c r="DA673" s="15"/>
      <c r="DN673" s="15"/>
    </row>
    <row r="674" spans="1:118">
      <c r="A674" s="383" t="s">
        <v>216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382" t="s">
        <v>166</v>
      </c>
      <c r="BC674" s="382" t="s">
        <v>166</v>
      </c>
      <c r="BD674" s="382"/>
      <c r="BE674" s="382"/>
      <c r="BF674" s="382"/>
      <c r="BG674" s="15"/>
      <c r="BH674" s="15"/>
      <c r="BI674" s="15"/>
      <c r="BJ674" s="15"/>
      <c r="BK674" s="15"/>
      <c r="BL674" s="15"/>
      <c r="BM674" s="15"/>
      <c r="BN674" s="15"/>
      <c r="CA674" s="15"/>
      <c r="CN674" s="15"/>
      <c r="DA674" s="15"/>
      <c r="DN674" s="15"/>
    </row>
    <row r="675" spans="1:118">
      <c r="A675" s="383" t="s">
        <v>217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382" t="s">
        <v>166</v>
      </c>
      <c r="BC675" s="382" t="s">
        <v>166</v>
      </c>
      <c r="BD675" s="382"/>
      <c r="BE675" s="382"/>
      <c r="BF675" s="382"/>
      <c r="BG675" s="15"/>
      <c r="BH675" s="15"/>
      <c r="BI675" s="15"/>
      <c r="BJ675" s="15"/>
      <c r="BK675" s="15"/>
      <c r="BL675" s="15"/>
      <c r="BM675" s="15"/>
      <c r="BN675" s="15"/>
      <c r="CA675" s="15"/>
      <c r="CN675" s="15"/>
      <c r="DA675" s="15"/>
      <c r="DN675" s="15"/>
    </row>
    <row r="676" spans="1:118">
      <c r="A676" s="383" t="s">
        <v>218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382" t="s">
        <v>166</v>
      </c>
      <c r="BC676" s="382" t="s">
        <v>166</v>
      </c>
      <c r="BD676" s="382"/>
      <c r="BE676" s="382"/>
      <c r="BF676" s="382"/>
      <c r="BG676" s="15"/>
      <c r="BH676" s="15"/>
      <c r="BI676" s="15"/>
      <c r="BJ676" s="15"/>
      <c r="BK676" s="15"/>
      <c r="BL676" s="15"/>
      <c r="BM676" s="15"/>
      <c r="BN676" s="15"/>
      <c r="CA676" s="15"/>
      <c r="CN676" s="15"/>
      <c r="DA676" s="15"/>
      <c r="DN676" s="15"/>
    </row>
    <row r="677" spans="1:118">
      <c r="A677" s="383" t="s">
        <v>219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382" t="s">
        <v>166</v>
      </c>
      <c r="BC677" s="382">
        <v>14</v>
      </c>
      <c r="BD677" s="382"/>
      <c r="BE677" s="382"/>
      <c r="BF677" s="382"/>
      <c r="BG677" s="15"/>
      <c r="BH677" s="15"/>
      <c r="BI677" s="15"/>
      <c r="BJ677" s="15"/>
      <c r="BK677" s="15"/>
      <c r="BL677" s="15"/>
      <c r="BM677" s="15"/>
      <c r="BN677" s="15"/>
      <c r="CA677" s="15"/>
      <c r="CN677" s="15"/>
      <c r="DA677" s="15"/>
      <c r="DN677" s="15"/>
    </row>
    <row r="678" spans="1:118">
      <c r="A678" s="383" t="s">
        <v>220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382" t="s">
        <v>166</v>
      </c>
      <c r="BC678" s="382" t="s">
        <v>166</v>
      </c>
      <c r="BD678" s="382"/>
      <c r="BE678" s="382"/>
      <c r="BF678" s="382"/>
      <c r="BG678" s="15"/>
      <c r="BH678" s="15"/>
      <c r="BI678" s="15"/>
      <c r="BJ678" s="15"/>
      <c r="BK678" s="15"/>
      <c r="BL678" s="15"/>
      <c r="BM678" s="15"/>
      <c r="BN678" s="15"/>
      <c r="CA678" s="15"/>
      <c r="CN678" s="15"/>
      <c r="DA678" s="15"/>
      <c r="DN678" s="15"/>
    </row>
    <row r="679" spans="1:118">
      <c r="A679" s="388" t="s">
        <v>221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382" t="s">
        <v>166</v>
      </c>
      <c r="BC679" s="382" t="s">
        <v>166</v>
      </c>
      <c r="BD679" s="382"/>
      <c r="BE679" s="382"/>
      <c r="BF679" s="382"/>
      <c r="BG679" s="15"/>
      <c r="BH679" s="15"/>
      <c r="BI679" s="15"/>
      <c r="BJ679" s="15"/>
      <c r="BK679" s="15"/>
      <c r="BL679" s="15"/>
      <c r="BM679" s="15"/>
      <c r="BN679" s="15"/>
      <c r="CA679" s="15"/>
      <c r="CN679" s="15"/>
      <c r="DA679" s="15"/>
      <c r="DN679" s="15"/>
    </row>
    <row r="680" spans="1:118">
      <c r="A680" s="388" t="s">
        <v>222</v>
      </c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382" t="s">
        <v>166</v>
      </c>
      <c r="BC680" s="382" t="s">
        <v>166</v>
      </c>
      <c r="BD680" s="382">
        <v>85</v>
      </c>
      <c r="BE680" s="382"/>
      <c r="BF680" s="382"/>
      <c r="BG680" s="15"/>
      <c r="BH680" s="15"/>
      <c r="BI680" s="15"/>
      <c r="BJ680" s="15"/>
      <c r="BK680" s="15"/>
      <c r="BL680" s="15"/>
      <c r="BM680" s="15"/>
      <c r="BN680" s="15"/>
      <c r="CA680" s="15"/>
      <c r="CN680" s="15"/>
      <c r="DA680" s="15"/>
      <c r="DN680" s="15"/>
    </row>
    <row r="681" spans="1:118">
      <c r="A681" s="388" t="s">
        <v>223</v>
      </c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382" t="s">
        <v>166</v>
      </c>
      <c r="BC681" s="382" t="s">
        <v>166</v>
      </c>
      <c r="BD681" s="382"/>
      <c r="BE681" s="382"/>
      <c r="BF681" s="382"/>
      <c r="BG681" s="15"/>
      <c r="BH681" s="15"/>
      <c r="BI681" s="15"/>
      <c r="BJ681" s="15"/>
      <c r="BK681" s="15"/>
      <c r="BL681" s="15"/>
      <c r="BM681" s="15"/>
      <c r="BN681" s="15"/>
      <c r="CA681" s="15"/>
      <c r="CN681" s="15"/>
      <c r="DA681" s="15"/>
      <c r="DN681" s="15"/>
    </row>
    <row r="682" spans="1:118">
      <c r="A682" s="388" t="s">
        <v>224</v>
      </c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382" t="s">
        <v>166</v>
      </c>
      <c r="BC682" s="382" t="s">
        <v>166</v>
      </c>
      <c r="BD682" s="382"/>
      <c r="BE682" s="382"/>
      <c r="BF682" s="382"/>
      <c r="BG682" s="15"/>
      <c r="BH682" s="15"/>
      <c r="BI682" s="15"/>
      <c r="BJ682" s="15"/>
      <c r="BK682" s="15"/>
      <c r="BL682" s="15"/>
      <c r="BM682" s="15"/>
      <c r="BN682" s="15"/>
      <c r="CA682" s="15"/>
      <c r="CN682" s="15"/>
      <c r="DA682" s="15"/>
      <c r="DN682" s="15"/>
    </row>
    <row r="683" spans="1:118">
      <c r="A683" s="387" t="s">
        <v>225</v>
      </c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382" t="s">
        <v>166</v>
      </c>
      <c r="BC683" s="382" t="s">
        <v>166</v>
      </c>
      <c r="BD683" s="382"/>
      <c r="BE683" s="382"/>
      <c r="BF683" s="382"/>
      <c r="BG683" s="15"/>
      <c r="BH683" s="15"/>
      <c r="BI683" s="15"/>
      <c r="BJ683" s="15"/>
      <c r="BK683" s="15"/>
      <c r="BL683" s="15"/>
      <c r="BM683" s="15"/>
      <c r="BN683" s="15"/>
      <c r="CA683" s="15"/>
      <c r="CN683" s="15"/>
      <c r="DA683" s="15"/>
      <c r="DN683" s="15"/>
    </row>
    <row r="684" spans="1:118">
      <c r="A684" s="387" t="s">
        <v>226</v>
      </c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382" t="s">
        <v>166</v>
      </c>
      <c r="BC684" s="382" t="s">
        <v>166</v>
      </c>
      <c r="BD684" s="382"/>
      <c r="BE684" s="382"/>
      <c r="BF684" s="382"/>
      <c r="BG684" s="15"/>
      <c r="BH684" s="15"/>
      <c r="BI684" s="15"/>
      <c r="BJ684" s="15"/>
      <c r="BK684" s="15"/>
      <c r="BL684" s="15"/>
      <c r="BM684" s="15"/>
      <c r="BN684" s="15"/>
      <c r="CA684" s="15"/>
      <c r="CN684" s="15"/>
      <c r="DA684" s="15"/>
      <c r="DN684" s="15"/>
    </row>
    <row r="685" spans="1:118">
      <c r="A685" s="387" t="s">
        <v>227</v>
      </c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382" t="s">
        <v>166</v>
      </c>
      <c r="BC685" s="382" t="s">
        <v>166</v>
      </c>
      <c r="BD685" s="382"/>
      <c r="BE685" s="382"/>
      <c r="BF685" s="382"/>
      <c r="BG685" s="15"/>
      <c r="BH685" s="15"/>
      <c r="BI685" s="15"/>
      <c r="BJ685" s="15"/>
      <c r="BK685" s="15"/>
      <c r="BL685" s="15"/>
      <c r="BM685" s="15"/>
      <c r="BN685" s="15"/>
      <c r="CA685" s="15"/>
      <c r="CN685" s="15"/>
      <c r="DA685" s="15"/>
      <c r="DN685" s="15"/>
    </row>
    <row r="686" spans="1:118">
      <c r="A686" s="387" t="s">
        <v>228</v>
      </c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382" t="s">
        <v>166</v>
      </c>
      <c r="BC686" s="382" t="s">
        <v>166</v>
      </c>
      <c r="BD686" s="382"/>
      <c r="BE686" s="382"/>
      <c r="BF686" s="382"/>
      <c r="BG686" s="15"/>
      <c r="BH686" s="15"/>
      <c r="BI686" s="15"/>
      <c r="BJ686" s="15"/>
      <c r="BK686" s="15"/>
      <c r="BL686" s="15"/>
      <c r="BM686" s="15"/>
      <c r="BN686" s="15"/>
      <c r="CA686" s="15"/>
      <c r="CN686" s="15"/>
      <c r="DA686" s="15"/>
      <c r="DN686" s="15"/>
    </row>
    <row r="687" spans="1:118">
      <c r="A687" s="387" t="s">
        <v>241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382" t="s">
        <v>166</v>
      </c>
      <c r="BC687" s="382">
        <v>2</v>
      </c>
      <c r="BD687" s="382"/>
      <c r="BE687" s="382"/>
      <c r="BF687" s="382"/>
      <c r="BG687" s="15"/>
      <c r="BH687" s="15"/>
      <c r="BI687" s="15"/>
      <c r="BJ687" s="15"/>
      <c r="BK687" s="15"/>
      <c r="BL687" s="15"/>
      <c r="BM687" s="15"/>
      <c r="BN687" s="15"/>
      <c r="CA687" s="15"/>
      <c r="CN687" s="15"/>
      <c r="DA687" s="15"/>
      <c r="DN687" s="15"/>
    </row>
    <row r="688" spans="1:118">
      <c r="A688" s="387" t="s">
        <v>242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382"/>
      <c r="BC688" s="382">
        <v>13</v>
      </c>
      <c r="BD688" s="382"/>
      <c r="BE688" s="382">
        <v>6</v>
      </c>
      <c r="BF688" s="382"/>
      <c r="BG688" s="15"/>
      <c r="BH688" s="15"/>
      <c r="BI688" s="15"/>
      <c r="BJ688" s="15"/>
      <c r="BK688" s="15"/>
      <c r="BL688" s="15"/>
      <c r="BM688" s="15"/>
      <c r="BN688" s="15"/>
      <c r="CA688" s="15"/>
      <c r="CN688" s="15"/>
      <c r="DA688" s="15"/>
      <c r="DN688" s="15"/>
    </row>
    <row r="689" spans="1:118">
      <c r="A689" s="387" t="s">
        <v>243</v>
      </c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382"/>
      <c r="BC689" s="382">
        <v>10</v>
      </c>
      <c r="BD689" s="382"/>
      <c r="BE689" s="382"/>
      <c r="BF689" s="382">
        <v>52</v>
      </c>
      <c r="BG689" s="15"/>
      <c r="BH689" s="15"/>
      <c r="BI689" s="15"/>
      <c r="BJ689" s="15"/>
      <c r="BK689" s="15"/>
      <c r="BL689" s="15"/>
      <c r="BM689" s="15"/>
      <c r="BN689" s="15"/>
      <c r="CA689" s="15"/>
      <c r="CN689" s="15"/>
      <c r="DA689" s="15"/>
      <c r="DN689" s="15"/>
    </row>
    <row r="690" spans="1:118">
      <c r="A690" s="387" t="s">
        <v>244</v>
      </c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382"/>
      <c r="BC690" s="382">
        <v>138</v>
      </c>
      <c r="BD690" s="382">
        <v>30</v>
      </c>
      <c r="BE690" s="382"/>
      <c r="BF690" s="382"/>
      <c r="BG690" s="15"/>
      <c r="BH690" s="15"/>
      <c r="BI690" s="15"/>
      <c r="BJ690" s="15"/>
      <c r="BK690" s="15"/>
      <c r="BL690" s="15"/>
      <c r="BM690" s="15"/>
      <c r="BN690" s="15"/>
      <c r="CA690" s="15"/>
      <c r="CN690" s="15"/>
      <c r="DA690" s="15"/>
      <c r="DN690" s="15"/>
    </row>
    <row r="691" spans="1:118">
      <c r="A691" s="387" t="s">
        <v>245</v>
      </c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382"/>
      <c r="BC691" s="382">
        <v>40</v>
      </c>
      <c r="BD691" s="382"/>
      <c r="BE691" s="382"/>
      <c r="BF691" s="382"/>
      <c r="BG691" s="15"/>
      <c r="BH691" s="15"/>
      <c r="BI691" s="15"/>
      <c r="BJ691" s="15"/>
      <c r="BK691" s="15"/>
      <c r="BL691" s="15"/>
      <c r="BM691" s="15"/>
      <c r="BN691" s="15"/>
      <c r="CA691" s="15"/>
      <c r="CN691" s="15"/>
      <c r="DA691" s="15"/>
      <c r="DN691" s="15"/>
    </row>
    <row r="692" spans="1:118">
      <c r="A692" s="387" t="s">
        <v>246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382"/>
      <c r="BC692" s="382">
        <v>52</v>
      </c>
      <c r="BD692" s="382">
        <v>50</v>
      </c>
      <c r="BE692" s="382"/>
      <c r="BF692" s="382"/>
      <c r="BG692" s="15">
        <v>8</v>
      </c>
      <c r="BH692" s="15"/>
      <c r="BI692" s="15"/>
      <c r="BJ692" s="15"/>
      <c r="BK692" s="15"/>
      <c r="BL692" s="15"/>
      <c r="BM692" s="15"/>
      <c r="BN692" s="15"/>
      <c r="CA692" s="15"/>
      <c r="CN692" s="15"/>
      <c r="DA692" s="15"/>
      <c r="DN692" s="15"/>
    </row>
    <row r="693" spans="1:118">
      <c r="A693" s="387" t="s">
        <v>247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382"/>
      <c r="BC693" s="382"/>
      <c r="BD693" s="382">
        <v>181</v>
      </c>
      <c r="BE693" s="382">
        <v>19</v>
      </c>
      <c r="BF693" s="382"/>
      <c r="BG693" s="15"/>
      <c r="BH693" s="15"/>
      <c r="BI693" s="15"/>
      <c r="BJ693" s="15"/>
      <c r="BK693" s="15"/>
      <c r="BL693" s="15"/>
      <c r="BM693" s="15"/>
      <c r="BN693" s="15"/>
      <c r="CA693" s="15"/>
      <c r="CN693" s="15"/>
      <c r="DA693" s="15"/>
      <c r="DN693" s="15"/>
    </row>
    <row r="694" spans="1:118">
      <c r="A694" s="387" t="s">
        <v>248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382"/>
      <c r="BC694" s="382"/>
      <c r="BD694" s="382"/>
      <c r="BE694" s="382">
        <v>55</v>
      </c>
      <c r="BF694" s="382"/>
      <c r="BG694" s="15"/>
      <c r="BH694" s="15"/>
      <c r="BI694" s="15"/>
      <c r="BJ694" s="15"/>
      <c r="BK694" s="15"/>
      <c r="BL694" s="15"/>
      <c r="BM694" s="15"/>
      <c r="BN694" s="15"/>
      <c r="CA694" s="15"/>
      <c r="CN694" s="15"/>
      <c r="DA694" s="15"/>
      <c r="DN694" s="15"/>
    </row>
    <row r="695" spans="1:118">
      <c r="A695" s="387" t="s">
        <v>249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382"/>
      <c r="BC695" s="382"/>
      <c r="BD695" s="382"/>
      <c r="BE695" s="382">
        <v>6</v>
      </c>
      <c r="BF695" s="382"/>
      <c r="BG695" s="15"/>
      <c r="BH695" s="15"/>
      <c r="BI695" s="15"/>
      <c r="BJ695" s="15"/>
      <c r="BK695" s="15"/>
      <c r="BL695" s="15"/>
      <c r="BM695" s="15"/>
      <c r="BN695" s="15"/>
      <c r="CA695" s="15"/>
      <c r="CN695" s="15"/>
      <c r="DA695" s="15"/>
      <c r="DN695" s="15"/>
    </row>
    <row r="696" spans="1:118">
      <c r="A696" s="387" t="s">
        <v>250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382">
        <v>40</v>
      </c>
      <c r="BC696" s="382"/>
      <c r="BD696" s="382"/>
      <c r="BE696" s="382">
        <v>18</v>
      </c>
      <c r="BF696" s="382"/>
      <c r="BG696" s="15"/>
      <c r="BH696" s="15"/>
      <c r="BI696" s="15"/>
      <c r="BJ696" s="15"/>
      <c r="BK696" s="15"/>
      <c r="BL696" s="15"/>
      <c r="BM696" s="15"/>
      <c r="BN696" s="15"/>
      <c r="CA696" s="15"/>
      <c r="CN696" s="15"/>
      <c r="DA696" s="15"/>
      <c r="DN696" s="15"/>
    </row>
    <row r="697" spans="1:118">
      <c r="A697" s="387" t="s">
        <v>251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382"/>
      <c r="BC697" s="382"/>
      <c r="BD697" s="382"/>
      <c r="BE697" s="382"/>
      <c r="BF697" s="382">
        <v>230</v>
      </c>
      <c r="BG697" s="15">
        <v>65</v>
      </c>
      <c r="BH697" s="15"/>
      <c r="BI697" s="15"/>
      <c r="BJ697" s="15"/>
      <c r="BK697" s="15"/>
      <c r="BL697" s="15"/>
      <c r="BM697" s="15"/>
      <c r="BN697" s="15"/>
      <c r="CA697" s="15"/>
      <c r="CN697" s="15"/>
      <c r="DA697" s="15"/>
      <c r="DN697" s="15"/>
    </row>
    <row r="698" spans="1:118">
      <c r="A698" s="387" t="s">
        <v>252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382"/>
      <c r="BC698" s="382"/>
      <c r="BD698" s="382"/>
      <c r="BE698" s="382"/>
      <c r="BF698" s="382"/>
      <c r="BG698" s="15">
        <v>8</v>
      </c>
      <c r="BH698" s="15"/>
      <c r="BI698" s="15"/>
      <c r="BJ698" s="15"/>
      <c r="BK698" s="15"/>
      <c r="BL698" s="15"/>
      <c r="BM698" s="15"/>
      <c r="BN698" s="15"/>
      <c r="CA698" s="15"/>
      <c r="CN698" s="15"/>
      <c r="DA698" s="15"/>
      <c r="DN698" s="15"/>
    </row>
    <row r="699" spans="1:118">
      <c r="A699" s="387" t="s">
        <v>253</v>
      </c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382"/>
      <c r="BC699" s="382"/>
      <c r="BD699" s="382"/>
      <c r="BE699" s="382"/>
      <c r="BF699" s="382"/>
      <c r="BG699" s="15">
        <v>576</v>
      </c>
      <c r="BH699" s="15"/>
      <c r="BI699" s="15"/>
      <c r="BJ699" s="15"/>
      <c r="BK699" s="15"/>
      <c r="BL699" s="15"/>
      <c r="BM699" s="15"/>
      <c r="BN699" s="15"/>
      <c r="CA699" s="15"/>
      <c r="CN699" s="15"/>
      <c r="DA699" s="15"/>
      <c r="DN699" s="15"/>
    </row>
    <row r="700" spans="1:118" ht="15.75">
      <c r="A700" s="387" t="s">
        <v>254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389">
        <f>SUM(BB626:BB699)</f>
        <v>2342</v>
      </c>
      <c r="BC700" s="389">
        <f t="shared" ref="BC700:BG700" si="761">SUM(BC626:BC699)</f>
        <v>1872</v>
      </c>
      <c r="BD700" s="389">
        <f t="shared" si="761"/>
        <v>2803</v>
      </c>
      <c r="BE700" s="389">
        <f t="shared" si="761"/>
        <v>2136</v>
      </c>
      <c r="BF700" s="389">
        <f t="shared" si="761"/>
        <v>2674</v>
      </c>
      <c r="BG700" s="389">
        <f t="shared" si="761"/>
        <v>3389</v>
      </c>
      <c r="BH700" s="15"/>
      <c r="BI700" s="15"/>
      <c r="BJ700" s="15"/>
      <c r="BK700" s="15"/>
      <c r="BL700" s="15"/>
      <c r="BM700" s="15"/>
      <c r="BN700" s="15"/>
      <c r="CA700" s="15"/>
      <c r="CN700" s="15"/>
      <c r="DA700" s="15"/>
      <c r="DN700" s="15"/>
    </row>
    <row r="701" spans="1:118" ht="12.75" customHeight="1">
      <c r="A701" s="390" t="s">
        <v>255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391"/>
      <c r="BC701" s="391"/>
      <c r="BD701" s="391"/>
      <c r="BE701" s="391"/>
      <c r="BF701" s="15"/>
      <c r="BG701" s="15"/>
      <c r="BH701" s="15"/>
      <c r="BI701" s="15"/>
      <c r="BJ701" s="15"/>
      <c r="BK701" s="15"/>
      <c r="BL701" s="15"/>
      <c r="BM701" s="15"/>
      <c r="BN701" s="15"/>
      <c r="CA701" s="15"/>
      <c r="CN701" s="15"/>
      <c r="DA701" s="15"/>
      <c r="DN701" s="15"/>
    </row>
    <row r="702" spans="1:118" ht="12.75" customHeight="1">
      <c r="A702" s="390" t="s">
        <v>256</v>
      </c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391"/>
      <c r="BC702" s="391"/>
      <c r="BD702" s="392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CA702" s="15"/>
      <c r="CN702" s="15"/>
      <c r="DA702" s="15"/>
      <c r="DN702" s="15"/>
    </row>
    <row r="703" spans="1:118" ht="12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391"/>
      <c r="BC703" s="391"/>
      <c r="BD703" s="391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CA703" s="15"/>
      <c r="CN703" s="15"/>
      <c r="DA703" s="15"/>
      <c r="DN703" s="15"/>
    </row>
    <row r="704" spans="1:118" ht="12.75" customHeight="1">
      <c r="A704" s="15" t="s">
        <v>149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382"/>
      <c r="BC704" s="382"/>
      <c r="BD704" s="382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CA704" s="15"/>
      <c r="CN704" s="15"/>
      <c r="DA704" s="15"/>
      <c r="DN704" s="15"/>
    </row>
    <row r="705" spans="1:118" ht="12.75" customHeight="1">
      <c r="A705" s="15" t="s">
        <v>150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CA705" s="15"/>
      <c r="CN705" s="15"/>
      <c r="DA705" s="15"/>
      <c r="DN705" s="15"/>
    </row>
    <row r="706" spans="1:118" ht="12.75" customHeight="1">
      <c r="A706" s="15" t="s">
        <v>88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CA706" s="15"/>
      <c r="CN706" s="15"/>
      <c r="DA706" s="15"/>
      <c r="DN706" s="15"/>
    </row>
    <row r="707" spans="1:118" ht="12.75" customHeight="1">
      <c r="A707" s="15" t="s">
        <v>127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CA707" s="15"/>
      <c r="CN707" s="15"/>
      <c r="DA707" s="15"/>
      <c r="DN707" s="15"/>
    </row>
    <row r="708" spans="1:118" ht="12.75" customHeight="1">
      <c r="A708" s="15" t="s">
        <v>122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CA708" s="15"/>
      <c r="CN708" s="15"/>
      <c r="DA708" s="15"/>
      <c r="DN708" s="15"/>
    </row>
    <row r="709" spans="1:118" ht="12.75" customHeight="1">
      <c r="A709" s="15" t="s">
        <v>123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CA709" s="15"/>
      <c r="CN709" s="15"/>
      <c r="DA709" s="15"/>
      <c r="DN709" s="15"/>
    </row>
    <row r="710" spans="1:118" ht="12.75" customHeight="1">
      <c r="A710" s="15" t="s">
        <v>120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CA710" s="15"/>
      <c r="CN710" s="15"/>
      <c r="DA710" s="15"/>
      <c r="DN710" s="15"/>
    </row>
  </sheetData>
  <autoFilter ref="A247:ET617" xr:uid="{E729633D-61F1-4016-9D2D-82C086E27F49}"/>
  <mergeCells count="20">
    <mergeCell ref="B1:M1"/>
    <mergeCell ref="O1:Z1"/>
    <mergeCell ref="AB1:AM1"/>
    <mergeCell ref="AO1:AZ1"/>
    <mergeCell ref="BB1:BM1"/>
    <mergeCell ref="CO1:CZ1"/>
    <mergeCell ref="DB1:DM1"/>
    <mergeCell ref="AB174:AM174"/>
    <mergeCell ref="AO174:AZ174"/>
    <mergeCell ref="BB174:BM174"/>
    <mergeCell ref="BO174:BZ174"/>
    <mergeCell ref="CB174:CM174"/>
    <mergeCell ref="CO174:CZ174"/>
    <mergeCell ref="DB174:DM174"/>
    <mergeCell ref="BO1:BZ1"/>
    <mergeCell ref="BB245:BD245"/>
    <mergeCell ref="BE245:BG245"/>
    <mergeCell ref="BH245:BJ245"/>
    <mergeCell ref="BK245:BM245"/>
    <mergeCell ref="CB1:CM1"/>
  </mergeCells>
  <conditionalFormatting sqref="DR34 EB34">
    <cfRule type="iconSet" priority="367">
      <iconSet>
        <cfvo type="percent" val="0"/>
        <cfvo type="num" val="95"/>
        <cfvo type="num" val="100"/>
      </iconSet>
    </cfRule>
  </conditionalFormatting>
  <conditionalFormatting sqref="DR42:DR43 EB42:EB43">
    <cfRule type="iconSet" priority="362">
      <iconSet>
        <cfvo type="percent" val="0"/>
        <cfvo type="num" val="95"/>
        <cfvo type="num" val="100"/>
      </iconSet>
    </cfRule>
  </conditionalFormatting>
  <conditionalFormatting sqref="DR49 EB49">
    <cfRule type="iconSet" priority="361">
      <iconSet>
        <cfvo type="percent" val="0"/>
        <cfvo type="num" val="95"/>
        <cfvo type="num" val="100"/>
      </iconSet>
    </cfRule>
  </conditionalFormatting>
  <conditionalFormatting sqref="DR55 EB55">
    <cfRule type="iconSet" priority="360">
      <iconSet>
        <cfvo type="percent" val="0"/>
        <cfvo type="num" val="95"/>
        <cfvo type="num" val="100"/>
      </iconSet>
    </cfRule>
  </conditionalFormatting>
  <conditionalFormatting sqref="DR58:DR59 EB58:EB59">
    <cfRule type="iconSet" priority="359">
      <iconSet>
        <cfvo type="percent" val="0"/>
        <cfvo type="num" val="95"/>
        <cfvo type="num" val="100"/>
      </iconSet>
    </cfRule>
  </conditionalFormatting>
  <conditionalFormatting sqref="DR94 EB94">
    <cfRule type="iconSet" priority="358">
      <iconSet>
        <cfvo type="percent" val="0"/>
        <cfvo type="num" val="95"/>
        <cfvo type="num" val="100"/>
      </iconSet>
    </cfRule>
  </conditionalFormatting>
  <conditionalFormatting sqref="DR124:DR125 EB124:EB125">
    <cfRule type="iconSet" priority="369">
      <iconSet>
        <cfvo type="percent" val="0"/>
        <cfvo type="num" val="95"/>
        <cfvo type="num" val="100"/>
      </iconSet>
    </cfRule>
  </conditionalFormatting>
  <conditionalFormatting sqref="DR155 EB155">
    <cfRule type="iconSet" priority="371">
      <iconSet>
        <cfvo type="percent" val="0"/>
        <cfvo type="num" val="95"/>
        <cfvo type="num" val="100"/>
      </iconSet>
    </cfRule>
  </conditionalFormatting>
  <conditionalFormatting sqref="DR177:DR183 DR185 EB177:EB183 EB185">
    <cfRule type="iconSet" priority="351">
      <iconSet>
        <cfvo type="percent" val="0"/>
        <cfvo type="num" val="95"/>
        <cfvo type="num" val="100"/>
      </iconSet>
    </cfRule>
  </conditionalFormatting>
  <conditionalFormatting sqref="DR192:DR193 DR186:DR187 DR184 EB192:EB193 EB186:EB187 EB184 EB195 DR195">
    <cfRule type="iconSet" priority="372">
      <iconSet>
        <cfvo type="percent" val="0"/>
        <cfvo type="num" val="95"/>
        <cfvo type="num" val="100"/>
      </iconSet>
    </cfRule>
  </conditionalFormatting>
  <conditionalFormatting sqref="DR196">
    <cfRule type="iconSet" priority="356">
      <iconSet>
        <cfvo type="percent" val="0"/>
        <cfvo type="num" val="95"/>
        <cfvo type="num" val="100"/>
      </iconSet>
    </cfRule>
  </conditionalFormatting>
  <conditionalFormatting sqref="DR199">
    <cfRule type="iconSet" priority="321">
      <iconSet>
        <cfvo type="percent" val="0"/>
        <cfvo type="num" val="95"/>
        <cfvo type="num" val="100"/>
      </iconSet>
    </cfRule>
  </conditionalFormatting>
  <conditionalFormatting sqref="DR204:DR205 EB204:EB205">
    <cfRule type="iconSet" priority="23">
      <iconSet>
        <cfvo type="percent" val="0"/>
        <cfvo type="num" val="95"/>
        <cfvo type="num" val="100"/>
      </iconSet>
    </cfRule>
  </conditionalFormatting>
  <conditionalFormatting sqref="DR208">
    <cfRule type="iconSet" priority="30">
      <iconSet>
        <cfvo type="percent" val="0"/>
        <cfvo type="num" val="95"/>
        <cfvo type="num" val="100"/>
      </iconSet>
    </cfRule>
  </conditionalFormatting>
  <conditionalFormatting sqref="DR209:DR212 EB209:EB212">
    <cfRule type="iconSet" priority="355">
      <iconSet>
        <cfvo type="percent" val="0"/>
        <cfvo type="num" val="95"/>
        <cfvo type="num" val="100"/>
      </iconSet>
    </cfRule>
  </conditionalFormatting>
  <conditionalFormatting sqref="DR213">
    <cfRule type="iconSet" priority="7">
      <iconSet>
        <cfvo type="percent" val="0"/>
        <cfvo type="num" val="95"/>
        <cfvo type="num" val="100"/>
      </iconSet>
    </cfRule>
  </conditionalFormatting>
  <conditionalFormatting sqref="DR228:DR236 EB228:EB236">
    <cfRule type="iconSet" priority="353">
      <iconSet>
        <cfvo type="percent" val="0"/>
        <cfvo type="num" val="95"/>
        <cfvo type="num" val="100"/>
      </iconSet>
    </cfRule>
  </conditionalFormatting>
  <conditionalFormatting sqref="DR248:DR257">
    <cfRule type="iconSet" priority="316">
      <iconSet>
        <cfvo type="percent" val="0"/>
        <cfvo type="num" val="95"/>
        <cfvo type="num" val="100"/>
      </iconSet>
    </cfRule>
  </conditionalFormatting>
  <conditionalFormatting sqref="DR258">
    <cfRule type="iconSet" priority="295">
      <iconSet>
        <cfvo type="percent" val="0"/>
        <cfvo type="num" val="95"/>
        <cfvo type="num" val="100"/>
      </iconSet>
    </cfRule>
  </conditionalFormatting>
  <conditionalFormatting sqref="DR259">
    <cfRule type="iconSet" priority="313">
      <iconSet>
        <cfvo type="percent" val="0"/>
        <cfvo type="num" val="95"/>
        <cfvo type="num" val="100"/>
      </iconSet>
    </cfRule>
  </conditionalFormatting>
  <conditionalFormatting sqref="DR260:DR268">
    <cfRule type="iconSet" priority="307">
      <iconSet>
        <cfvo type="percent" val="0"/>
        <cfvo type="num" val="95"/>
        <cfvo type="num" val="100"/>
      </iconSet>
    </cfRule>
  </conditionalFormatting>
  <conditionalFormatting sqref="DR269">
    <cfRule type="iconSet" priority="193">
      <iconSet>
        <cfvo type="percent" val="0"/>
        <cfvo type="num" val="95"/>
        <cfvo type="num" val="100"/>
      </iconSet>
    </cfRule>
  </conditionalFormatting>
  <conditionalFormatting sqref="DR271:DR279">
    <cfRule type="iconSet" priority="304">
      <iconSet>
        <cfvo type="percent" val="0"/>
        <cfvo type="num" val="95"/>
        <cfvo type="num" val="100"/>
      </iconSet>
    </cfRule>
  </conditionalFormatting>
  <conditionalFormatting sqref="DR280">
    <cfRule type="iconSet" priority="190">
      <iconSet>
        <cfvo type="percent" val="0"/>
        <cfvo type="num" val="95"/>
        <cfvo type="num" val="100"/>
      </iconSet>
    </cfRule>
  </conditionalFormatting>
  <conditionalFormatting sqref="DR282:DR290">
    <cfRule type="iconSet" priority="301">
      <iconSet>
        <cfvo type="percent" val="0"/>
        <cfvo type="num" val="95"/>
        <cfvo type="num" val="100"/>
      </iconSet>
    </cfRule>
  </conditionalFormatting>
  <conditionalFormatting sqref="DR291">
    <cfRule type="iconSet" priority="124">
      <iconSet>
        <cfvo type="percent" val="0"/>
        <cfvo type="num" val="95"/>
        <cfvo type="num" val="100"/>
      </iconSet>
    </cfRule>
  </conditionalFormatting>
  <conditionalFormatting sqref="DR293:DR301">
    <cfRule type="iconSet" priority="298">
      <iconSet>
        <cfvo type="percent" val="0"/>
        <cfvo type="num" val="95"/>
        <cfvo type="num" val="100"/>
      </iconSet>
    </cfRule>
  </conditionalFormatting>
  <conditionalFormatting sqref="DR302">
    <cfRule type="iconSet" priority="283">
      <iconSet>
        <cfvo type="percent" val="0"/>
        <cfvo type="num" val="95"/>
        <cfvo type="num" val="100"/>
      </iconSet>
    </cfRule>
  </conditionalFormatting>
  <conditionalFormatting sqref="DR304:DR312">
    <cfRule type="iconSet" priority="253">
      <iconSet>
        <cfvo type="percent" val="0"/>
        <cfvo type="num" val="95"/>
        <cfvo type="num" val="100"/>
      </iconSet>
    </cfRule>
  </conditionalFormatting>
  <conditionalFormatting sqref="DR313">
    <cfRule type="iconSet" priority="250">
      <iconSet>
        <cfvo type="percent" val="0"/>
        <cfvo type="num" val="95"/>
        <cfvo type="num" val="100"/>
      </iconSet>
    </cfRule>
  </conditionalFormatting>
  <conditionalFormatting sqref="DR315:DR323">
    <cfRule type="iconSet" priority="247">
      <iconSet>
        <cfvo type="percent" val="0"/>
        <cfvo type="num" val="95"/>
        <cfvo type="num" val="100"/>
      </iconSet>
    </cfRule>
  </conditionalFormatting>
  <conditionalFormatting sqref="DR324">
    <cfRule type="iconSet" priority="244">
      <iconSet>
        <cfvo type="percent" val="0"/>
        <cfvo type="num" val="95"/>
        <cfvo type="num" val="100"/>
      </iconSet>
    </cfRule>
  </conditionalFormatting>
  <conditionalFormatting sqref="DR326:DR334">
    <cfRule type="iconSet" priority="241">
      <iconSet>
        <cfvo type="percent" val="0"/>
        <cfvo type="num" val="95"/>
        <cfvo type="num" val="100"/>
      </iconSet>
    </cfRule>
  </conditionalFormatting>
  <conditionalFormatting sqref="DR335">
    <cfRule type="iconSet" priority="238">
      <iconSet>
        <cfvo type="percent" val="0"/>
        <cfvo type="num" val="95"/>
        <cfvo type="num" val="100"/>
      </iconSet>
    </cfRule>
  </conditionalFormatting>
  <conditionalFormatting sqref="DR337:DR345">
    <cfRule type="iconSet" priority="235">
      <iconSet>
        <cfvo type="percent" val="0"/>
        <cfvo type="num" val="95"/>
        <cfvo type="num" val="100"/>
      </iconSet>
    </cfRule>
  </conditionalFormatting>
  <conditionalFormatting sqref="DR346">
    <cfRule type="iconSet" priority="232">
      <iconSet>
        <cfvo type="percent" val="0"/>
        <cfvo type="num" val="95"/>
        <cfvo type="num" val="100"/>
      </iconSet>
    </cfRule>
  </conditionalFormatting>
  <conditionalFormatting sqref="DR348:DR356">
    <cfRule type="iconSet" priority="229">
      <iconSet>
        <cfvo type="percent" val="0"/>
        <cfvo type="num" val="95"/>
        <cfvo type="num" val="100"/>
      </iconSet>
    </cfRule>
  </conditionalFormatting>
  <conditionalFormatting sqref="DR357">
    <cfRule type="iconSet" priority="226">
      <iconSet>
        <cfvo type="percent" val="0"/>
        <cfvo type="num" val="95"/>
        <cfvo type="num" val="100"/>
      </iconSet>
    </cfRule>
  </conditionalFormatting>
  <conditionalFormatting sqref="DR359:DR367">
    <cfRule type="iconSet" priority="223">
      <iconSet>
        <cfvo type="percent" val="0"/>
        <cfvo type="num" val="95"/>
        <cfvo type="num" val="100"/>
      </iconSet>
    </cfRule>
  </conditionalFormatting>
  <conditionalFormatting sqref="DR368">
    <cfRule type="iconSet" priority="220">
      <iconSet>
        <cfvo type="percent" val="0"/>
        <cfvo type="num" val="95"/>
        <cfvo type="num" val="100"/>
      </iconSet>
    </cfRule>
  </conditionalFormatting>
  <conditionalFormatting sqref="DR370:DR378">
    <cfRule type="iconSet" priority="217">
      <iconSet>
        <cfvo type="percent" val="0"/>
        <cfvo type="num" val="95"/>
        <cfvo type="num" val="100"/>
      </iconSet>
    </cfRule>
  </conditionalFormatting>
  <conditionalFormatting sqref="DR379">
    <cfRule type="iconSet" priority="214">
      <iconSet>
        <cfvo type="percent" val="0"/>
        <cfvo type="num" val="95"/>
        <cfvo type="num" val="100"/>
      </iconSet>
    </cfRule>
  </conditionalFormatting>
  <conditionalFormatting sqref="DR381:DR389">
    <cfRule type="iconSet" priority="211">
      <iconSet>
        <cfvo type="percent" val="0"/>
        <cfvo type="num" val="95"/>
        <cfvo type="num" val="100"/>
      </iconSet>
    </cfRule>
  </conditionalFormatting>
  <conditionalFormatting sqref="DR390">
    <cfRule type="iconSet" priority="208">
      <iconSet>
        <cfvo type="percent" val="0"/>
        <cfvo type="num" val="95"/>
        <cfvo type="num" val="100"/>
      </iconSet>
    </cfRule>
  </conditionalFormatting>
  <conditionalFormatting sqref="DR392:DR400">
    <cfRule type="iconSet" priority="292">
      <iconSet>
        <cfvo type="percent" val="0"/>
        <cfvo type="num" val="95"/>
        <cfvo type="num" val="100"/>
      </iconSet>
    </cfRule>
  </conditionalFormatting>
  <conditionalFormatting sqref="DR401">
    <cfRule type="iconSet" priority="280">
      <iconSet>
        <cfvo type="percent" val="0"/>
        <cfvo type="num" val="95"/>
        <cfvo type="num" val="100"/>
      </iconSet>
    </cfRule>
  </conditionalFormatting>
  <conditionalFormatting sqref="DR403:DR411">
    <cfRule type="iconSet" priority="289">
      <iconSet>
        <cfvo type="percent" val="0"/>
        <cfvo type="num" val="95"/>
        <cfvo type="num" val="100"/>
      </iconSet>
    </cfRule>
  </conditionalFormatting>
  <conditionalFormatting sqref="DR412">
    <cfRule type="iconSet" priority="277">
      <iconSet>
        <cfvo type="percent" val="0"/>
        <cfvo type="num" val="95"/>
        <cfvo type="num" val="100"/>
      </iconSet>
    </cfRule>
  </conditionalFormatting>
  <conditionalFormatting sqref="DR414:DR422">
    <cfRule type="iconSet" priority="286">
      <iconSet>
        <cfvo type="percent" val="0"/>
        <cfvo type="num" val="95"/>
        <cfvo type="num" val="100"/>
      </iconSet>
    </cfRule>
  </conditionalFormatting>
  <conditionalFormatting sqref="DR423">
    <cfRule type="iconSet" priority="274">
      <iconSet>
        <cfvo type="percent" val="0"/>
        <cfvo type="num" val="95"/>
        <cfvo type="num" val="100"/>
      </iconSet>
    </cfRule>
  </conditionalFormatting>
  <conditionalFormatting sqref="DR425:DR433">
    <cfRule type="iconSet" priority="271">
      <iconSet>
        <cfvo type="percent" val="0"/>
        <cfvo type="num" val="95"/>
        <cfvo type="num" val="100"/>
      </iconSet>
    </cfRule>
  </conditionalFormatting>
  <conditionalFormatting sqref="DR434">
    <cfRule type="iconSet" priority="268">
      <iconSet>
        <cfvo type="percent" val="0"/>
        <cfvo type="num" val="95"/>
        <cfvo type="num" val="100"/>
      </iconSet>
    </cfRule>
  </conditionalFormatting>
  <conditionalFormatting sqref="DR436:DR444">
    <cfRule type="iconSet" priority="265">
      <iconSet>
        <cfvo type="percent" val="0"/>
        <cfvo type="num" val="95"/>
        <cfvo type="num" val="100"/>
      </iconSet>
    </cfRule>
  </conditionalFormatting>
  <conditionalFormatting sqref="DR445">
    <cfRule type="iconSet" priority="262">
      <iconSet>
        <cfvo type="percent" val="0"/>
        <cfvo type="num" val="95"/>
        <cfvo type="num" val="100"/>
      </iconSet>
    </cfRule>
  </conditionalFormatting>
  <conditionalFormatting sqref="DR447:DR455">
    <cfRule type="iconSet" priority="259">
      <iconSet>
        <cfvo type="percent" val="0"/>
        <cfvo type="num" val="95"/>
        <cfvo type="num" val="100"/>
      </iconSet>
    </cfRule>
  </conditionalFormatting>
  <conditionalFormatting sqref="DR456">
    <cfRule type="iconSet" priority="256">
      <iconSet>
        <cfvo type="percent" val="0"/>
        <cfvo type="num" val="95"/>
        <cfvo type="num" val="100"/>
      </iconSet>
    </cfRule>
  </conditionalFormatting>
  <conditionalFormatting sqref="DR457 DR270 DR281 DR303 DR314 DR325 DR347 DR358 DR292 DR369 DR380 DR391 DR336 DR402 DR413 DR424 DR435 DR446 DR468 DR490 DR501 DR512 DR523 DR534 DR545 DR556 DR578 DR589:DR617">
    <cfRule type="iconSet" priority="310">
      <iconSet>
        <cfvo type="percent" val="0"/>
        <cfvo type="num" val="95"/>
        <cfvo type="num" val="100"/>
      </iconSet>
    </cfRule>
  </conditionalFormatting>
  <conditionalFormatting sqref="DR458:DR466">
    <cfRule type="iconSet" priority="205">
      <iconSet>
        <cfvo type="percent" val="0"/>
        <cfvo type="num" val="95"/>
        <cfvo type="num" val="100"/>
      </iconSet>
    </cfRule>
  </conditionalFormatting>
  <conditionalFormatting sqref="DR467">
    <cfRule type="iconSet" priority="202">
      <iconSet>
        <cfvo type="percent" val="0"/>
        <cfvo type="num" val="95"/>
        <cfvo type="num" val="100"/>
      </iconSet>
    </cfRule>
  </conditionalFormatting>
  <conditionalFormatting sqref="DR469:DR477">
    <cfRule type="iconSet" priority="199">
      <iconSet>
        <cfvo type="percent" val="0"/>
        <cfvo type="num" val="95"/>
        <cfvo type="num" val="100"/>
      </iconSet>
    </cfRule>
  </conditionalFormatting>
  <conditionalFormatting sqref="DR478">
    <cfRule type="iconSet" priority="196">
      <iconSet>
        <cfvo type="percent" val="0"/>
        <cfvo type="num" val="95"/>
        <cfvo type="num" val="100"/>
      </iconSet>
    </cfRule>
  </conditionalFormatting>
  <conditionalFormatting sqref="DR479">
    <cfRule type="iconSet" priority="100">
      <iconSet>
        <cfvo type="percent" val="0"/>
        <cfvo type="num" val="95"/>
        <cfvo type="num" val="100"/>
      </iconSet>
    </cfRule>
  </conditionalFormatting>
  <conditionalFormatting sqref="DR480:DR488">
    <cfRule type="iconSet" priority="145">
      <iconSet>
        <cfvo type="percent" val="0"/>
        <cfvo type="num" val="95"/>
        <cfvo type="num" val="100"/>
      </iconSet>
    </cfRule>
  </conditionalFormatting>
  <conditionalFormatting sqref="DR489">
    <cfRule type="iconSet" priority="142">
      <iconSet>
        <cfvo type="percent" val="0"/>
        <cfvo type="num" val="95"/>
        <cfvo type="num" val="100"/>
      </iconSet>
    </cfRule>
  </conditionalFormatting>
  <conditionalFormatting sqref="DR491:DR499">
    <cfRule type="iconSet" priority="187">
      <iconSet>
        <cfvo type="percent" val="0"/>
        <cfvo type="num" val="95"/>
        <cfvo type="num" val="100"/>
      </iconSet>
    </cfRule>
  </conditionalFormatting>
  <conditionalFormatting sqref="DR500">
    <cfRule type="iconSet" priority="184">
      <iconSet>
        <cfvo type="percent" val="0"/>
        <cfvo type="num" val="95"/>
        <cfvo type="num" val="100"/>
      </iconSet>
    </cfRule>
  </conditionalFormatting>
  <conditionalFormatting sqref="DR502:DR510">
    <cfRule type="iconSet" priority="181">
      <iconSet>
        <cfvo type="percent" val="0"/>
        <cfvo type="num" val="95"/>
        <cfvo type="num" val="100"/>
      </iconSet>
    </cfRule>
  </conditionalFormatting>
  <conditionalFormatting sqref="DR511">
    <cfRule type="iconSet" priority="178">
      <iconSet>
        <cfvo type="percent" val="0"/>
        <cfvo type="num" val="95"/>
        <cfvo type="num" val="100"/>
      </iconSet>
    </cfRule>
  </conditionalFormatting>
  <conditionalFormatting sqref="DR513:DR521">
    <cfRule type="iconSet" priority="175">
      <iconSet>
        <cfvo type="percent" val="0"/>
        <cfvo type="num" val="95"/>
        <cfvo type="num" val="100"/>
      </iconSet>
    </cfRule>
  </conditionalFormatting>
  <conditionalFormatting sqref="DR522">
    <cfRule type="iconSet" priority="172">
      <iconSet>
        <cfvo type="percent" val="0"/>
        <cfvo type="num" val="95"/>
        <cfvo type="num" val="100"/>
      </iconSet>
    </cfRule>
  </conditionalFormatting>
  <conditionalFormatting sqref="DR524:DR532">
    <cfRule type="iconSet" priority="169">
      <iconSet>
        <cfvo type="percent" val="0"/>
        <cfvo type="num" val="95"/>
        <cfvo type="num" val="100"/>
      </iconSet>
    </cfRule>
  </conditionalFormatting>
  <conditionalFormatting sqref="DR533">
    <cfRule type="iconSet" priority="166">
      <iconSet>
        <cfvo type="percent" val="0"/>
        <cfvo type="num" val="95"/>
        <cfvo type="num" val="100"/>
      </iconSet>
    </cfRule>
  </conditionalFormatting>
  <conditionalFormatting sqref="DR535:DR543">
    <cfRule type="iconSet" priority="163">
      <iconSet>
        <cfvo type="percent" val="0"/>
        <cfvo type="num" val="95"/>
        <cfvo type="num" val="100"/>
      </iconSet>
    </cfRule>
  </conditionalFormatting>
  <conditionalFormatting sqref="DR544">
    <cfRule type="iconSet" priority="160">
      <iconSet>
        <cfvo type="percent" val="0"/>
        <cfvo type="num" val="95"/>
        <cfvo type="num" val="100"/>
      </iconSet>
    </cfRule>
  </conditionalFormatting>
  <conditionalFormatting sqref="DR546:DR554">
    <cfRule type="iconSet" priority="157">
      <iconSet>
        <cfvo type="percent" val="0"/>
        <cfvo type="num" val="95"/>
        <cfvo type="num" val="100"/>
      </iconSet>
    </cfRule>
  </conditionalFormatting>
  <conditionalFormatting sqref="DR555">
    <cfRule type="iconSet" priority="154">
      <iconSet>
        <cfvo type="percent" val="0"/>
        <cfvo type="num" val="95"/>
        <cfvo type="num" val="100"/>
      </iconSet>
    </cfRule>
  </conditionalFormatting>
  <conditionalFormatting sqref="DR557:DR565">
    <cfRule type="iconSet" priority="151">
      <iconSet>
        <cfvo type="percent" val="0"/>
        <cfvo type="num" val="95"/>
        <cfvo type="num" val="100"/>
      </iconSet>
    </cfRule>
  </conditionalFormatting>
  <conditionalFormatting sqref="DR566">
    <cfRule type="iconSet" priority="148">
      <iconSet>
        <cfvo type="percent" val="0"/>
        <cfvo type="num" val="95"/>
        <cfvo type="num" val="100"/>
      </iconSet>
    </cfRule>
  </conditionalFormatting>
  <conditionalFormatting sqref="DR567">
    <cfRule type="iconSet" priority="136">
      <iconSet>
        <cfvo type="percent" val="0"/>
        <cfvo type="num" val="95"/>
        <cfvo type="num" val="100"/>
      </iconSet>
    </cfRule>
  </conditionalFormatting>
  <conditionalFormatting sqref="DR568:DR576">
    <cfRule type="iconSet" priority="139">
      <iconSet>
        <cfvo type="percent" val="0"/>
        <cfvo type="num" val="95"/>
        <cfvo type="num" val="100"/>
      </iconSet>
    </cfRule>
  </conditionalFormatting>
  <conditionalFormatting sqref="DR577">
    <cfRule type="iconSet" priority="133">
      <iconSet>
        <cfvo type="percent" val="0"/>
        <cfvo type="num" val="95"/>
        <cfvo type="num" val="100"/>
      </iconSet>
    </cfRule>
  </conditionalFormatting>
  <conditionalFormatting sqref="DR579:DR587">
    <cfRule type="iconSet" priority="130">
      <iconSet>
        <cfvo type="percent" val="0"/>
        <cfvo type="num" val="95"/>
        <cfvo type="num" val="100"/>
      </iconSet>
    </cfRule>
  </conditionalFormatting>
  <conditionalFormatting sqref="DR588">
    <cfRule type="iconSet" priority="127">
      <iconSet>
        <cfvo type="percent" val="0"/>
        <cfvo type="num" val="95"/>
        <cfvo type="num" val="100"/>
      </iconSet>
    </cfRule>
  </conditionalFormatting>
  <conditionalFormatting sqref="DR619">
    <cfRule type="iconSet" priority="85">
      <iconSet>
        <cfvo type="percent" val="0"/>
        <cfvo type="num" val="95"/>
        <cfvo type="num" val="100"/>
      </iconSet>
    </cfRule>
  </conditionalFormatting>
  <conditionalFormatting sqref="DT199">
    <cfRule type="iconSet" priority="320">
      <iconSet>
        <cfvo type="percent" val="0"/>
        <cfvo type="num" val="95"/>
        <cfvo type="num" val="100"/>
      </iconSet>
    </cfRule>
  </conditionalFormatting>
  <conditionalFormatting sqref="DT208">
    <cfRule type="iconSet" priority="29">
      <iconSet>
        <cfvo type="percent" val="0"/>
        <cfvo type="num" val="95"/>
        <cfvo type="num" val="100"/>
      </iconSet>
    </cfRule>
  </conditionalFormatting>
  <conditionalFormatting sqref="DT213">
    <cfRule type="iconSet" priority="6">
      <iconSet>
        <cfvo type="percent" val="0"/>
        <cfvo type="num" val="95"/>
        <cfvo type="num" val="100"/>
      </iconSet>
    </cfRule>
  </conditionalFormatting>
  <conditionalFormatting sqref="DT248:DT257">
    <cfRule type="iconSet" priority="315">
      <iconSet>
        <cfvo type="percent" val="0"/>
        <cfvo type="num" val="95"/>
        <cfvo type="num" val="100"/>
      </iconSet>
    </cfRule>
  </conditionalFormatting>
  <conditionalFormatting sqref="DT258">
    <cfRule type="iconSet" priority="294">
      <iconSet>
        <cfvo type="percent" val="0"/>
        <cfvo type="num" val="95"/>
        <cfvo type="num" val="100"/>
      </iconSet>
    </cfRule>
  </conditionalFormatting>
  <conditionalFormatting sqref="DT259">
    <cfRule type="iconSet" priority="312">
      <iconSet>
        <cfvo type="percent" val="0"/>
        <cfvo type="num" val="95"/>
        <cfvo type="num" val="100"/>
      </iconSet>
    </cfRule>
  </conditionalFormatting>
  <conditionalFormatting sqref="DT260:DT268">
    <cfRule type="iconSet" priority="306">
      <iconSet>
        <cfvo type="percent" val="0"/>
        <cfvo type="num" val="95"/>
        <cfvo type="num" val="100"/>
      </iconSet>
    </cfRule>
  </conditionalFormatting>
  <conditionalFormatting sqref="DT269">
    <cfRule type="iconSet" priority="192">
      <iconSet>
        <cfvo type="percent" val="0"/>
        <cfvo type="num" val="95"/>
        <cfvo type="num" val="100"/>
      </iconSet>
    </cfRule>
  </conditionalFormatting>
  <conditionalFormatting sqref="DT271:DT279">
    <cfRule type="iconSet" priority="303">
      <iconSet>
        <cfvo type="percent" val="0"/>
        <cfvo type="num" val="95"/>
        <cfvo type="num" val="100"/>
      </iconSet>
    </cfRule>
  </conditionalFormatting>
  <conditionalFormatting sqref="DT280">
    <cfRule type="iconSet" priority="189">
      <iconSet>
        <cfvo type="percent" val="0"/>
        <cfvo type="num" val="95"/>
        <cfvo type="num" val="100"/>
      </iconSet>
    </cfRule>
  </conditionalFormatting>
  <conditionalFormatting sqref="DT282:DT290">
    <cfRule type="iconSet" priority="300">
      <iconSet>
        <cfvo type="percent" val="0"/>
        <cfvo type="num" val="95"/>
        <cfvo type="num" val="100"/>
      </iconSet>
    </cfRule>
  </conditionalFormatting>
  <conditionalFormatting sqref="DT291">
    <cfRule type="iconSet" priority="123">
      <iconSet>
        <cfvo type="percent" val="0"/>
        <cfvo type="num" val="95"/>
        <cfvo type="num" val="100"/>
      </iconSet>
    </cfRule>
  </conditionalFormatting>
  <conditionalFormatting sqref="DT293:DT301">
    <cfRule type="iconSet" priority="297">
      <iconSet>
        <cfvo type="percent" val="0"/>
        <cfvo type="num" val="95"/>
        <cfvo type="num" val="100"/>
      </iconSet>
    </cfRule>
  </conditionalFormatting>
  <conditionalFormatting sqref="DT302">
    <cfRule type="iconSet" priority="282">
      <iconSet>
        <cfvo type="percent" val="0"/>
        <cfvo type="num" val="95"/>
        <cfvo type="num" val="100"/>
      </iconSet>
    </cfRule>
  </conditionalFormatting>
  <conditionalFormatting sqref="DT304:DT312">
    <cfRule type="iconSet" priority="252">
      <iconSet>
        <cfvo type="percent" val="0"/>
        <cfvo type="num" val="95"/>
        <cfvo type="num" val="100"/>
      </iconSet>
    </cfRule>
  </conditionalFormatting>
  <conditionalFormatting sqref="DT313">
    <cfRule type="iconSet" priority="249">
      <iconSet>
        <cfvo type="percent" val="0"/>
        <cfvo type="num" val="95"/>
        <cfvo type="num" val="100"/>
      </iconSet>
    </cfRule>
  </conditionalFormatting>
  <conditionalFormatting sqref="DT315:DT323">
    <cfRule type="iconSet" priority="246">
      <iconSet>
        <cfvo type="percent" val="0"/>
        <cfvo type="num" val="95"/>
        <cfvo type="num" val="100"/>
      </iconSet>
    </cfRule>
  </conditionalFormatting>
  <conditionalFormatting sqref="DT324">
    <cfRule type="iconSet" priority="243">
      <iconSet>
        <cfvo type="percent" val="0"/>
        <cfvo type="num" val="95"/>
        <cfvo type="num" val="100"/>
      </iconSet>
    </cfRule>
  </conditionalFormatting>
  <conditionalFormatting sqref="DT326:DT334">
    <cfRule type="iconSet" priority="240">
      <iconSet>
        <cfvo type="percent" val="0"/>
        <cfvo type="num" val="95"/>
        <cfvo type="num" val="100"/>
      </iconSet>
    </cfRule>
  </conditionalFormatting>
  <conditionalFormatting sqref="DT335">
    <cfRule type="iconSet" priority="237">
      <iconSet>
        <cfvo type="percent" val="0"/>
        <cfvo type="num" val="95"/>
        <cfvo type="num" val="100"/>
      </iconSet>
    </cfRule>
  </conditionalFormatting>
  <conditionalFormatting sqref="DT337:DT345">
    <cfRule type="iconSet" priority="234">
      <iconSet>
        <cfvo type="percent" val="0"/>
        <cfvo type="num" val="95"/>
        <cfvo type="num" val="100"/>
      </iconSet>
    </cfRule>
  </conditionalFormatting>
  <conditionalFormatting sqref="DT346">
    <cfRule type="iconSet" priority="231">
      <iconSet>
        <cfvo type="percent" val="0"/>
        <cfvo type="num" val="95"/>
        <cfvo type="num" val="100"/>
      </iconSet>
    </cfRule>
  </conditionalFormatting>
  <conditionalFormatting sqref="DT348:DT356">
    <cfRule type="iconSet" priority="228">
      <iconSet>
        <cfvo type="percent" val="0"/>
        <cfvo type="num" val="95"/>
        <cfvo type="num" val="100"/>
      </iconSet>
    </cfRule>
  </conditionalFormatting>
  <conditionalFormatting sqref="DT357">
    <cfRule type="iconSet" priority="225">
      <iconSet>
        <cfvo type="percent" val="0"/>
        <cfvo type="num" val="95"/>
        <cfvo type="num" val="100"/>
      </iconSet>
    </cfRule>
  </conditionalFormatting>
  <conditionalFormatting sqref="DT359:DT367">
    <cfRule type="iconSet" priority="222">
      <iconSet>
        <cfvo type="percent" val="0"/>
        <cfvo type="num" val="95"/>
        <cfvo type="num" val="100"/>
      </iconSet>
    </cfRule>
  </conditionalFormatting>
  <conditionalFormatting sqref="DT368">
    <cfRule type="iconSet" priority="219">
      <iconSet>
        <cfvo type="percent" val="0"/>
        <cfvo type="num" val="95"/>
        <cfvo type="num" val="100"/>
      </iconSet>
    </cfRule>
  </conditionalFormatting>
  <conditionalFormatting sqref="DT370:DT378">
    <cfRule type="iconSet" priority="216">
      <iconSet>
        <cfvo type="percent" val="0"/>
        <cfvo type="num" val="95"/>
        <cfvo type="num" val="100"/>
      </iconSet>
    </cfRule>
  </conditionalFormatting>
  <conditionalFormatting sqref="DT379">
    <cfRule type="iconSet" priority="213">
      <iconSet>
        <cfvo type="percent" val="0"/>
        <cfvo type="num" val="95"/>
        <cfvo type="num" val="100"/>
      </iconSet>
    </cfRule>
  </conditionalFormatting>
  <conditionalFormatting sqref="DT381:DT389">
    <cfRule type="iconSet" priority="210">
      <iconSet>
        <cfvo type="percent" val="0"/>
        <cfvo type="num" val="95"/>
        <cfvo type="num" val="100"/>
      </iconSet>
    </cfRule>
  </conditionalFormatting>
  <conditionalFormatting sqref="DT390">
    <cfRule type="iconSet" priority="207">
      <iconSet>
        <cfvo type="percent" val="0"/>
        <cfvo type="num" val="95"/>
        <cfvo type="num" val="100"/>
      </iconSet>
    </cfRule>
  </conditionalFormatting>
  <conditionalFormatting sqref="DT392:DT400">
    <cfRule type="iconSet" priority="291">
      <iconSet>
        <cfvo type="percent" val="0"/>
        <cfvo type="num" val="95"/>
        <cfvo type="num" val="100"/>
      </iconSet>
    </cfRule>
  </conditionalFormatting>
  <conditionalFormatting sqref="DT401">
    <cfRule type="iconSet" priority="279">
      <iconSet>
        <cfvo type="percent" val="0"/>
        <cfvo type="num" val="95"/>
        <cfvo type="num" val="100"/>
      </iconSet>
    </cfRule>
  </conditionalFormatting>
  <conditionalFormatting sqref="DT403:DT411">
    <cfRule type="iconSet" priority="288">
      <iconSet>
        <cfvo type="percent" val="0"/>
        <cfvo type="num" val="95"/>
        <cfvo type="num" val="100"/>
      </iconSet>
    </cfRule>
  </conditionalFormatting>
  <conditionalFormatting sqref="DT412">
    <cfRule type="iconSet" priority="276">
      <iconSet>
        <cfvo type="percent" val="0"/>
        <cfvo type="num" val="95"/>
        <cfvo type="num" val="100"/>
      </iconSet>
    </cfRule>
  </conditionalFormatting>
  <conditionalFormatting sqref="DT414:DT422">
    <cfRule type="iconSet" priority="285">
      <iconSet>
        <cfvo type="percent" val="0"/>
        <cfvo type="num" val="95"/>
        <cfvo type="num" val="100"/>
      </iconSet>
    </cfRule>
  </conditionalFormatting>
  <conditionalFormatting sqref="DT423">
    <cfRule type="iconSet" priority="273">
      <iconSet>
        <cfvo type="percent" val="0"/>
        <cfvo type="num" val="95"/>
        <cfvo type="num" val="100"/>
      </iconSet>
    </cfRule>
  </conditionalFormatting>
  <conditionalFormatting sqref="DT425:DT433">
    <cfRule type="iconSet" priority="270">
      <iconSet>
        <cfvo type="percent" val="0"/>
        <cfvo type="num" val="95"/>
        <cfvo type="num" val="100"/>
      </iconSet>
    </cfRule>
  </conditionalFormatting>
  <conditionalFormatting sqref="DT434">
    <cfRule type="iconSet" priority="267">
      <iconSet>
        <cfvo type="percent" val="0"/>
        <cfvo type="num" val="95"/>
        <cfvo type="num" val="100"/>
      </iconSet>
    </cfRule>
  </conditionalFormatting>
  <conditionalFormatting sqref="DT436:DT444">
    <cfRule type="iconSet" priority="264">
      <iconSet>
        <cfvo type="percent" val="0"/>
        <cfvo type="num" val="95"/>
        <cfvo type="num" val="100"/>
      </iconSet>
    </cfRule>
  </conditionalFormatting>
  <conditionalFormatting sqref="DT445">
    <cfRule type="iconSet" priority="261">
      <iconSet>
        <cfvo type="percent" val="0"/>
        <cfvo type="num" val="95"/>
        <cfvo type="num" val="100"/>
      </iconSet>
    </cfRule>
  </conditionalFormatting>
  <conditionalFormatting sqref="DT447:DT455">
    <cfRule type="iconSet" priority="258">
      <iconSet>
        <cfvo type="percent" val="0"/>
        <cfvo type="num" val="95"/>
        <cfvo type="num" val="100"/>
      </iconSet>
    </cfRule>
  </conditionalFormatting>
  <conditionalFormatting sqref="DT456">
    <cfRule type="iconSet" priority="255">
      <iconSet>
        <cfvo type="percent" val="0"/>
        <cfvo type="num" val="95"/>
        <cfvo type="num" val="100"/>
      </iconSet>
    </cfRule>
  </conditionalFormatting>
  <conditionalFormatting sqref="DT457 DT270 DT281 DT303 DT314 DT325 DT347 DT358 DT292 DT369 DT380 DT391 DT336 DT402 DT413 DT424 DT435 DT446 DT468 DT490 DT501 DT512 DT523 DT534 DT545 DT556 DT578 DT589:DT617">
    <cfRule type="iconSet" priority="309">
      <iconSet>
        <cfvo type="percent" val="0"/>
        <cfvo type="num" val="95"/>
        <cfvo type="num" val="100"/>
      </iconSet>
    </cfRule>
  </conditionalFormatting>
  <conditionalFormatting sqref="DT458:DT466">
    <cfRule type="iconSet" priority="204">
      <iconSet>
        <cfvo type="percent" val="0"/>
        <cfvo type="num" val="95"/>
        <cfvo type="num" val="100"/>
      </iconSet>
    </cfRule>
  </conditionalFormatting>
  <conditionalFormatting sqref="DT467">
    <cfRule type="iconSet" priority="201">
      <iconSet>
        <cfvo type="percent" val="0"/>
        <cfvo type="num" val="95"/>
        <cfvo type="num" val="100"/>
      </iconSet>
    </cfRule>
  </conditionalFormatting>
  <conditionalFormatting sqref="DT469:DT477">
    <cfRule type="iconSet" priority="198">
      <iconSet>
        <cfvo type="percent" val="0"/>
        <cfvo type="num" val="95"/>
        <cfvo type="num" val="100"/>
      </iconSet>
    </cfRule>
  </conditionalFormatting>
  <conditionalFormatting sqref="DT478">
    <cfRule type="iconSet" priority="195">
      <iconSet>
        <cfvo type="percent" val="0"/>
        <cfvo type="num" val="95"/>
        <cfvo type="num" val="100"/>
      </iconSet>
    </cfRule>
  </conditionalFormatting>
  <conditionalFormatting sqref="DT479">
    <cfRule type="iconSet" priority="99">
      <iconSet>
        <cfvo type="percent" val="0"/>
        <cfvo type="num" val="95"/>
        <cfvo type="num" val="100"/>
      </iconSet>
    </cfRule>
  </conditionalFormatting>
  <conditionalFormatting sqref="DT480:DT488">
    <cfRule type="iconSet" priority="144">
      <iconSet>
        <cfvo type="percent" val="0"/>
        <cfvo type="num" val="95"/>
        <cfvo type="num" val="100"/>
      </iconSet>
    </cfRule>
  </conditionalFormatting>
  <conditionalFormatting sqref="DT489">
    <cfRule type="iconSet" priority="141">
      <iconSet>
        <cfvo type="percent" val="0"/>
        <cfvo type="num" val="95"/>
        <cfvo type="num" val="100"/>
      </iconSet>
    </cfRule>
  </conditionalFormatting>
  <conditionalFormatting sqref="DT491:DT499">
    <cfRule type="iconSet" priority="186">
      <iconSet>
        <cfvo type="percent" val="0"/>
        <cfvo type="num" val="95"/>
        <cfvo type="num" val="100"/>
      </iconSet>
    </cfRule>
  </conditionalFormatting>
  <conditionalFormatting sqref="DT500">
    <cfRule type="iconSet" priority="183">
      <iconSet>
        <cfvo type="percent" val="0"/>
        <cfvo type="num" val="95"/>
        <cfvo type="num" val="100"/>
      </iconSet>
    </cfRule>
  </conditionalFormatting>
  <conditionalFormatting sqref="DT502:DT510">
    <cfRule type="iconSet" priority="180">
      <iconSet>
        <cfvo type="percent" val="0"/>
        <cfvo type="num" val="95"/>
        <cfvo type="num" val="100"/>
      </iconSet>
    </cfRule>
  </conditionalFormatting>
  <conditionalFormatting sqref="DT511">
    <cfRule type="iconSet" priority="177">
      <iconSet>
        <cfvo type="percent" val="0"/>
        <cfvo type="num" val="95"/>
        <cfvo type="num" val="100"/>
      </iconSet>
    </cfRule>
  </conditionalFormatting>
  <conditionalFormatting sqref="DT513:DT521">
    <cfRule type="iconSet" priority="174">
      <iconSet>
        <cfvo type="percent" val="0"/>
        <cfvo type="num" val="95"/>
        <cfvo type="num" val="100"/>
      </iconSet>
    </cfRule>
  </conditionalFormatting>
  <conditionalFormatting sqref="DT522">
    <cfRule type="iconSet" priority="171">
      <iconSet>
        <cfvo type="percent" val="0"/>
        <cfvo type="num" val="95"/>
        <cfvo type="num" val="100"/>
      </iconSet>
    </cfRule>
  </conditionalFormatting>
  <conditionalFormatting sqref="DT524:DT532">
    <cfRule type="iconSet" priority="168">
      <iconSet>
        <cfvo type="percent" val="0"/>
        <cfvo type="num" val="95"/>
        <cfvo type="num" val="100"/>
      </iconSet>
    </cfRule>
  </conditionalFormatting>
  <conditionalFormatting sqref="DT533">
    <cfRule type="iconSet" priority="165">
      <iconSet>
        <cfvo type="percent" val="0"/>
        <cfvo type="num" val="95"/>
        <cfvo type="num" val="100"/>
      </iconSet>
    </cfRule>
  </conditionalFormatting>
  <conditionalFormatting sqref="DT535:DT543">
    <cfRule type="iconSet" priority="162">
      <iconSet>
        <cfvo type="percent" val="0"/>
        <cfvo type="num" val="95"/>
        <cfvo type="num" val="100"/>
      </iconSet>
    </cfRule>
  </conditionalFormatting>
  <conditionalFormatting sqref="DT544">
    <cfRule type="iconSet" priority="159">
      <iconSet>
        <cfvo type="percent" val="0"/>
        <cfvo type="num" val="95"/>
        <cfvo type="num" val="100"/>
      </iconSet>
    </cfRule>
  </conditionalFormatting>
  <conditionalFormatting sqref="DT546:DT554">
    <cfRule type="iconSet" priority="156">
      <iconSet>
        <cfvo type="percent" val="0"/>
        <cfvo type="num" val="95"/>
        <cfvo type="num" val="100"/>
      </iconSet>
    </cfRule>
  </conditionalFormatting>
  <conditionalFormatting sqref="DT555">
    <cfRule type="iconSet" priority="153">
      <iconSet>
        <cfvo type="percent" val="0"/>
        <cfvo type="num" val="95"/>
        <cfvo type="num" val="100"/>
      </iconSet>
    </cfRule>
  </conditionalFormatting>
  <conditionalFormatting sqref="DT557:DT565">
    <cfRule type="iconSet" priority="150">
      <iconSet>
        <cfvo type="percent" val="0"/>
        <cfvo type="num" val="95"/>
        <cfvo type="num" val="100"/>
      </iconSet>
    </cfRule>
  </conditionalFormatting>
  <conditionalFormatting sqref="DT566">
    <cfRule type="iconSet" priority="147">
      <iconSet>
        <cfvo type="percent" val="0"/>
        <cfvo type="num" val="95"/>
        <cfvo type="num" val="100"/>
      </iconSet>
    </cfRule>
  </conditionalFormatting>
  <conditionalFormatting sqref="DT567">
    <cfRule type="iconSet" priority="135">
      <iconSet>
        <cfvo type="percent" val="0"/>
        <cfvo type="num" val="95"/>
        <cfvo type="num" val="100"/>
      </iconSet>
    </cfRule>
  </conditionalFormatting>
  <conditionalFormatting sqref="DT568:DT576">
    <cfRule type="iconSet" priority="138">
      <iconSet>
        <cfvo type="percent" val="0"/>
        <cfvo type="num" val="95"/>
        <cfvo type="num" val="100"/>
      </iconSet>
    </cfRule>
  </conditionalFormatting>
  <conditionalFormatting sqref="DT577">
    <cfRule type="iconSet" priority="132">
      <iconSet>
        <cfvo type="percent" val="0"/>
        <cfvo type="num" val="95"/>
        <cfvo type="num" val="100"/>
      </iconSet>
    </cfRule>
  </conditionalFormatting>
  <conditionalFormatting sqref="DT579:DT587">
    <cfRule type="iconSet" priority="129">
      <iconSet>
        <cfvo type="percent" val="0"/>
        <cfvo type="num" val="95"/>
        <cfvo type="num" val="100"/>
      </iconSet>
    </cfRule>
  </conditionalFormatting>
  <conditionalFormatting sqref="DT588">
    <cfRule type="iconSet" priority="126">
      <iconSet>
        <cfvo type="percent" val="0"/>
        <cfvo type="num" val="95"/>
        <cfvo type="num" val="100"/>
      </iconSet>
    </cfRule>
  </conditionalFormatting>
  <conditionalFormatting sqref="DT619">
    <cfRule type="iconSet" priority="84">
      <iconSet>
        <cfvo type="percent" val="0"/>
        <cfvo type="num" val="95"/>
        <cfvo type="num" val="100"/>
      </iconSet>
    </cfRule>
  </conditionalFormatting>
  <conditionalFormatting sqref="DV34">
    <cfRule type="iconSet" priority="327">
      <iconSet>
        <cfvo type="percent" val="0"/>
        <cfvo type="num" val="95"/>
        <cfvo type="num" val="100"/>
      </iconSet>
    </cfRule>
  </conditionalFormatting>
  <conditionalFormatting sqref="DV42:DV43">
    <cfRule type="iconSet" priority="328">
      <iconSet>
        <cfvo type="percent" val="0"/>
        <cfvo type="num" val="95"/>
        <cfvo type="num" val="100"/>
      </iconSet>
    </cfRule>
  </conditionalFormatting>
  <conditionalFormatting sqref="DV49">
    <cfRule type="iconSet" priority="329">
      <iconSet>
        <cfvo type="percent" val="0"/>
        <cfvo type="num" val="95"/>
        <cfvo type="num" val="100"/>
      </iconSet>
    </cfRule>
  </conditionalFormatting>
  <conditionalFormatting sqref="DV55">
    <cfRule type="iconSet" priority="330">
      <iconSet>
        <cfvo type="percent" val="0"/>
        <cfvo type="num" val="95"/>
        <cfvo type="num" val="100"/>
      </iconSet>
    </cfRule>
  </conditionalFormatting>
  <conditionalFormatting sqref="DV58:DV59">
    <cfRule type="iconSet" priority="331">
      <iconSet>
        <cfvo type="percent" val="0"/>
        <cfvo type="num" val="95"/>
        <cfvo type="num" val="100"/>
      </iconSet>
    </cfRule>
  </conditionalFormatting>
  <conditionalFormatting sqref="DV94">
    <cfRule type="iconSet" priority="332">
      <iconSet>
        <cfvo type="percent" val="0"/>
        <cfvo type="num" val="95"/>
        <cfvo type="num" val="100"/>
      </iconSet>
    </cfRule>
  </conditionalFormatting>
  <conditionalFormatting sqref="DV124:DV125">
    <cfRule type="iconSet" priority="324">
      <iconSet>
        <cfvo type="percent" val="0"/>
        <cfvo type="num" val="95"/>
        <cfvo type="num" val="100"/>
      </iconSet>
    </cfRule>
  </conditionalFormatting>
  <conditionalFormatting sqref="DV155">
    <cfRule type="iconSet" priority="322">
      <iconSet>
        <cfvo type="percent" val="0"/>
        <cfvo type="num" val="95"/>
        <cfvo type="num" val="100"/>
      </iconSet>
    </cfRule>
  </conditionalFormatting>
  <conditionalFormatting sqref="DV177:DV183 DV185">
    <cfRule type="iconSet" priority="347">
      <iconSet>
        <cfvo type="percent" val="0"/>
        <cfvo type="num" val="95"/>
        <cfvo type="num" val="100"/>
      </iconSet>
    </cfRule>
  </conditionalFormatting>
  <conditionalFormatting sqref="DV188:DV189">
    <cfRule type="iconSet" priority="43">
      <iconSet>
        <cfvo type="percent" val="0"/>
        <cfvo type="num" val="95"/>
        <cfvo type="num" val="100"/>
      </iconSet>
    </cfRule>
  </conditionalFormatting>
  <conditionalFormatting sqref="DV192:DV193 DV186:DV187 DV184 DV195">
    <cfRule type="iconSet" priority="373">
      <iconSet>
        <cfvo type="percent" val="0"/>
        <cfvo type="num" val="95"/>
        <cfvo type="num" val="100"/>
      </iconSet>
    </cfRule>
  </conditionalFormatting>
  <conditionalFormatting sqref="DV194">
    <cfRule type="iconSet" priority="40">
      <iconSet>
        <cfvo type="percent" val="0"/>
        <cfvo type="num" val="95"/>
        <cfvo type="num" val="100"/>
      </iconSet>
    </cfRule>
  </conditionalFormatting>
  <conditionalFormatting sqref="DV196">
    <cfRule type="iconSet" priority="39">
      <iconSet>
        <cfvo type="percent" val="0"/>
        <cfvo type="num" val="95"/>
        <cfvo type="num" val="100"/>
      </iconSet>
    </cfRule>
  </conditionalFormatting>
  <conditionalFormatting sqref="DV197">
    <cfRule type="iconSet" priority="33">
      <iconSet>
        <cfvo type="percent" val="0"/>
        <cfvo type="num" val="95"/>
        <cfvo type="num" val="100"/>
      </iconSet>
    </cfRule>
  </conditionalFormatting>
  <conditionalFormatting sqref="DV199">
    <cfRule type="iconSet" priority="319">
      <iconSet>
        <cfvo type="percent" val="0"/>
        <cfvo type="num" val="95"/>
        <cfvo type="num" val="100"/>
      </iconSet>
    </cfRule>
  </conditionalFormatting>
  <conditionalFormatting sqref="DV204:DV205">
    <cfRule type="iconSet" priority="20">
      <iconSet>
        <cfvo type="percent" val="0"/>
        <cfvo type="num" val="95"/>
        <cfvo type="num" val="100"/>
      </iconSet>
    </cfRule>
  </conditionalFormatting>
  <conditionalFormatting sqref="DV206:DV207">
    <cfRule type="iconSet" priority="12">
      <iconSet>
        <cfvo type="percent" val="0"/>
        <cfvo type="num" val="95"/>
        <cfvo type="num" val="100"/>
      </iconSet>
    </cfRule>
  </conditionalFormatting>
  <conditionalFormatting sqref="DV208">
    <cfRule type="iconSet" priority="28">
      <iconSet>
        <cfvo type="percent" val="0"/>
        <cfvo type="num" val="95"/>
        <cfvo type="num" val="100"/>
      </iconSet>
    </cfRule>
  </conditionalFormatting>
  <conditionalFormatting sqref="DV209:DV212">
    <cfRule type="iconSet" priority="338">
      <iconSet>
        <cfvo type="percent" val="0"/>
        <cfvo type="num" val="95"/>
        <cfvo type="num" val="100"/>
      </iconSet>
    </cfRule>
  </conditionalFormatting>
  <conditionalFormatting sqref="DV213">
    <cfRule type="iconSet" priority="5">
      <iconSet>
        <cfvo type="percent" val="0"/>
        <cfvo type="num" val="95"/>
        <cfvo type="num" val="100"/>
      </iconSet>
    </cfRule>
  </conditionalFormatting>
  <conditionalFormatting sqref="DV216">
    <cfRule type="iconSet" priority="343">
      <iconSet>
        <cfvo type="percent" val="0"/>
        <cfvo type="num" val="95"/>
        <cfvo type="num" val="100"/>
      </iconSet>
    </cfRule>
  </conditionalFormatting>
  <conditionalFormatting sqref="DV221">
    <cfRule type="iconSet" priority="10">
      <iconSet>
        <cfvo type="percent" val="0"/>
        <cfvo type="num" val="95"/>
        <cfvo type="num" val="100"/>
      </iconSet>
    </cfRule>
  </conditionalFormatting>
  <conditionalFormatting sqref="DV222">
    <cfRule type="iconSet" priority="11">
      <iconSet>
        <cfvo type="percent" val="0"/>
        <cfvo type="num" val="95"/>
        <cfvo type="num" val="100"/>
      </iconSet>
    </cfRule>
  </conditionalFormatting>
  <conditionalFormatting sqref="DV223:DV224">
    <cfRule type="iconSet" priority="342">
      <iconSet>
        <cfvo type="percent" val="0"/>
        <cfvo type="num" val="95"/>
        <cfvo type="num" val="100"/>
      </iconSet>
    </cfRule>
  </conditionalFormatting>
  <conditionalFormatting sqref="DV225:DV226">
    <cfRule type="iconSet" priority="346">
      <iconSet>
        <cfvo type="percent" val="0"/>
        <cfvo type="num" val="95"/>
        <cfvo type="num" val="100"/>
      </iconSet>
    </cfRule>
  </conditionalFormatting>
  <conditionalFormatting sqref="DV228:DV236">
    <cfRule type="iconSet" priority="345">
      <iconSet>
        <cfvo type="percent" val="0"/>
        <cfvo type="num" val="95"/>
        <cfvo type="num" val="100"/>
      </iconSet>
    </cfRule>
  </conditionalFormatting>
  <conditionalFormatting sqref="DV248:DV257">
    <cfRule type="iconSet" priority="314">
      <iconSet>
        <cfvo type="percent" val="0"/>
        <cfvo type="num" val="95"/>
        <cfvo type="num" val="100"/>
      </iconSet>
    </cfRule>
  </conditionalFormatting>
  <conditionalFormatting sqref="DV258">
    <cfRule type="iconSet" priority="293">
      <iconSet>
        <cfvo type="percent" val="0"/>
        <cfvo type="num" val="95"/>
        <cfvo type="num" val="100"/>
      </iconSet>
    </cfRule>
  </conditionalFormatting>
  <conditionalFormatting sqref="DV259">
    <cfRule type="iconSet" priority="311">
      <iconSet>
        <cfvo type="percent" val="0"/>
        <cfvo type="num" val="95"/>
        <cfvo type="num" val="100"/>
      </iconSet>
    </cfRule>
  </conditionalFormatting>
  <conditionalFormatting sqref="DV260:DV268">
    <cfRule type="iconSet" priority="305">
      <iconSet>
        <cfvo type="percent" val="0"/>
        <cfvo type="num" val="95"/>
        <cfvo type="num" val="100"/>
      </iconSet>
    </cfRule>
  </conditionalFormatting>
  <conditionalFormatting sqref="DV269">
    <cfRule type="iconSet" priority="191">
      <iconSet>
        <cfvo type="percent" val="0"/>
        <cfvo type="num" val="95"/>
        <cfvo type="num" val="100"/>
      </iconSet>
    </cfRule>
  </conditionalFormatting>
  <conditionalFormatting sqref="DV271:DV279">
    <cfRule type="iconSet" priority="302">
      <iconSet>
        <cfvo type="percent" val="0"/>
        <cfvo type="num" val="95"/>
        <cfvo type="num" val="100"/>
      </iconSet>
    </cfRule>
  </conditionalFormatting>
  <conditionalFormatting sqref="DV280">
    <cfRule type="iconSet" priority="188">
      <iconSet>
        <cfvo type="percent" val="0"/>
        <cfvo type="num" val="95"/>
        <cfvo type="num" val="100"/>
      </iconSet>
    </cfRule>
  </conditionalFormatting>
  <conditionalFormatting sqref="DV282:DV290">
    <cfRule type="iconSet" priority="299">
      <iconSet>
        <cfvo type="percent" val="0"/>
        <cfvo type="num" val="95"/>
        <cfvo type="num" val="100"/>
      </iconSet>
    </cfRule>
  </conditionalFormatting>
  <conditionalFormatting sqref="DV291">
    <cfRule type="iconSet" priority="122">
      <iconSet>
        <cfvo type="percent" val="0"/>
        <cfvo type="num" val="95"/>
        <cfvo type="num" val="100"/>
      </iconSet>
    </cfRule>
  </conditionalFormatting>
  <conditionalFormatting sqref="DV293:DV301">
    <cfRule type="iconSet" priority="296">
      <iconSet>
        <cfvo type="percent" val="0"/>
        <cfvo type="num" val="95"/>
        <cfvo type="num" val="100"/>
      </iconSet>
    </cfRule>
  </conditionalFormatting>
  <conditionalFormatting sqref="DV302">
    <cfRule type="iconSet" priority="281">
      <iconSet>
        <cfvo type="percent" val="0"/>
        <cfvo type="num" val="95"/>
        <cfvo type="num" val="100"/>
      </iconSet>
    </cfRule>
  </conditionalFormatting>
  <conditionalFormatting sqref="DV304:DV312">
    <cfRule type="iconSet" priority="251">
      <iconSet>
        <cfvo type="percent" val="0"/>
        <cfvo type="num" val="95"/>
        <cfvo type="num" val="100"/>
      </iconSet>
    </cfRule>
  </conditionalFormatting>
  <conditionalFormatting sqref="DV313">
    <cfRule type="iconSet" priority="248">
      <iconSet>
        <cfvo type="percent" val="0"/>
        <cfvo type="num" val="95"/>
        <cfvo type="num" val="100"/>
      </iconSet>
    </cfRule>
  </conditionalFormatting>
  <conditionalFormatting sqref="DV315:DV323">
    <cfRule type="iconSet" priority="245">
      <iconSet>
        <cfvo type="percent" val="0"/>
        <cfvo type="num" val="95"/>
        <cfvo type="num" val="100"/>
      </iconSet>
    </cfRule>
  </conditionalFormatting>
  <conditionalFormatting sqref="DV324">
    <cfRule type="iconSet" priority="242">
      <iconSet>
        <cfvo type="percent" val="0"/>
        <cfvo type="num" val="95"/>
        <cfvo type="num" val="100"/>
      </iconSet>
    </cfRule>
  </conditionalFormatting>
  <conditionalFormatting sqref="DV326:DV334">
    <cfRule type="iconSet" priority="239">
      <iconSet>
        <cfvo type="percent" val="0"/>
        <cfvo type="num" val="95"/>
        <cfvo type="num" val="100"/>
      </iconSet>
    </cfRule>
  </conditionalFormatting>
  <conditionalFormatting sqref="DV335">
    <cfRule type="iconSet" priority="236">
      <iconSet>
        <cfvo type="percent" val="0"/>
        <cfvo type="num" val="95"/>
        <cfvo type="num" val="100"/>
      </iconSet>
    </cfRule>
  </conditionalFormatting>
  <conditionalFormatting sqref="DV337:DV345">
    <cfRule type="iconSet" priority="233">
      <iconSet>
        <cfvo type="percent" val="0"/>
        <cfvo type="num" val="95"/>
        <cfvo type="num" val="100"/>
      </iconSet>
    </cfRule>
  </conditionalFormatting>
  <conditionalFormatting sqref="DV346">
    <cfRule type="iconSet" priority="230">
      <iconSet>
        <cfvo type="percent" val="0"/>
        <cfvo type="num" val="95"/>
        <cfvo type="num" val="100"/>
      </iconSet>
    </cfRule>
  </conditionalFormatting>
  <conditionalFormatting sqref="DV348:DV356">
    <cfRule type="iconSet" priority="227">
      <iconSet>
        <cfvo type="percent" val="0"/>
        <cfvo type="num" val="95"/>
        <cfvo type="num" val="100"/>
      </iconSet>
    </cfRule>
  </conditionalFormatting>
  <conditionalFormatting sqref="DV357">
    <cfRule type="iconSet" priority="224">
      <iconSet>
        <cfvo type="percent" val="0"/>
        <cfvo type="num" val="95"/>
        <cfvo type="num" val="100"/>
      </iconSet>
    </cfRule>
  </conditionalFormatting>
  <conditionalFormatting sqref="DV359:DV367">
    <cfRule type="iconSet" priority="221">
      <iconSet>
        <cfvo type="percent" val="0"/>
        <cfvo type="num" val="95"/>
        <cfvo type="num" val="100"/>
      </iconSet>
    </cfRule>
  </conditionalFormatting>
  <conditionalFormatting sqref="DV368">
    <cfRule type="iconSet" priority="218">
      <iconSet>
        <cfvo type="percent" val="0"/>
        <cfvo type="num" val="95"/>
        <cfvo type="num" val="100"/>
      </iconSet>
    </cfRule>
  </conditionalFormatting>
  <conditionalFormatting sqref="DV370:DV378">
    <cfRule type="iconSet" priority="215">
      <iconSet>
        <cfvo type="percent" val="0"/>
        <cfvo type="num" val="95"/>
        <cfvo type="num" val="100"/>
      </iconSet>
    </cfRule>
  </conditionalFormatting>
  <conditionalFormatting sqref="DV379">
    <cfRule type="iconSet" priority="212">
      <iconSet>
        <cfvo type="percent" val="0"/>
        <cfvo type="num" val="95"/>
        <cfvo type="num" val="100"/>
      </iconSet>
    </cfRule>
  </conditionalFormatting>
  <conditionalFormatting sqref="DV381:DV389">
    <cfRule type="iconSet" priority="209">
      <iconSet>
        <cfvo type="percent" val="0"/>
        <cfvo type="num" val="95"/>
        <cfvo type="num" val="100"/>
      </iconSet>
    </cfRule>
  </conditionalFormatting>
  <conditionalFormatting sqref="DV390">
    <cfRule type="iconSet" priority="206">
      <iconSet>
        <cfvo type="percent" val="0"/>
        <cfvo type="num" val="95"/>
        <cfvo type="num" val="100"/>
      </iconSet>
    </cfRule>
  </conditionalFormatting>
  <conditionalFormatting sqref="DV392:DV400">
    <cfRule type="iconSet" priority="290">
      <iconSet>
        <cfvo type="percent" val="0"/>
        <cfvo type="num" val="95"/>
        <cfvo type="num" val="100"/>
      </iconSet>
    </cfRule>
  </conditionalFormatting>
  <conditionalFormatting sqref="DV401">
    <cfRule type="iconSet" priority="278">
      <iconSet>
        <cfvo type="percent" val="0"/>
        <cfvo type="num" val="95"/>
        <cfvo type="num" val="100"/>
      </iconSet>
    </cfRule>
  </conditionalFormatting>
  <conditionalFormatting sqref="DV403:DV411">
    <cfRule type="iconSet" priority="287">
      <iconSet>
        <cfvo type="percent" val="0"/>
        <cfvo type="num" val="95"/>
        <cfvo type="num" val="100"/>
      </iconSet>
    </cfRule>
  </conditionalFormatting>
  <conditionalFormatting sqref="DV412">
    <cfRule type="iconSet" priority="275">
      <iconSet>
        <cfvo type="percent" val="0"/>
        <cfvo type="num" val="95"/>
        <cfvo type="num" val="100"/>
      </iconSet>
    </cfRule>
  </conditionalFormatting>
  <conditionalFormatting sqref="DV414:DV422">
    <cfRule type="iconSet" priority="284">
      <iconSet>
        <cfvo type="percent" val="0"/>
        <cfvo type="num" val="95"/>
        <cfvo type="num" val="100"/>
      </iconSet>
    </cfRule>
  </conditionalFormatting>
  <conditionalFormatting sqref="DV423">
    <cfRule type="iconSet" priority="272">
      <iconSet>
        <cfvo type="percent" val="0"/>
        <cfvo type="num" val="95"/>
        <cfvo type="num" val="100"/>
      </iconSet>
    </cfRule>
  </conditionalFormatting>
  <conditionalFormatting sqref="DV425:DV433">
    <cfRule type="iconSet" priority="269">
      <iconSet>
        <cfvo type="percent" val="0"/>
        <cfvo type="num" val="95"/>
        <cfvo type="num" val="100"/>
      </iconSet>
    </cfRule>
  </conditionalFormatting>
  <conditionalFormatting sqref="DV434">
    <cfRule type="iconSet" priority="266">
      <iconSet>
        <cfvo type="percent" val="0"/>
        <cfvo type="num" val="95"/>
        <cfvo type="num" val="100"/>
      </iconSet>
    </cfRule>
  </conditionalFormatting>
  <conditionalFormatting sqref="DV436:DV444">
    <cfRule type="iconSet" priority="263">
      <iconSet>
        <cfvo type="percent" val="0"/>
        <cfvo type="num" val="95"/>
        <cfvo type="num" val="100"/>
      </iconSet>
    </cfRule>
  </conditionalFormatting>
  <conditionalFormatting sqref="DV445">
    <cfRule type="iconSet" priority="260">
      <iconSet>
        <cfvo type="percent" val="0"/>
        <cfvo type="num" val="95"/>
        <cfvo type="num" val="100"/>
      </iconSet>
    </cfRule>
  </conditionalFormatting>
  <conditionalFormatting sqref="DV447:DV455">
    <cfRule type="iconSet" priority="257">
      <iconSet>
        <cfvo type="percent" val="0"/>
        <cfvo type="num" val="95"/>
        <cfvo type="num" val="100"/>
      </iconSet>
    </cfRule>
  </conditionalFormatting>
  <conditionalFormatting sqref="DV456">
    <cfRule type="iconSet" priority="254">
      <iconSet>
        <cfvo type="percent" val="0"/>
        <cfvo type="num" val="95"/>
        <cfvo type="num" val="100"/>
      </iconSet>
    </cfRule>
  </conditionalFormatting>
  <conditionalFormatting sqref="DV457 DV270 DV281 DV303 DV314 DV325 DV347 DV358 DV292 DV369 DV380 DV391 DV336 DV402 DV413 DV424 DV435 DV446 DV468 DV490 DV501 DV512 DV523 DV534 DV545 DV556 DV578 DV589:DV617">
    <cfRule type="iconSet" priority="308">
      <iconSet>
        <cfvo type="percent" val="0"/>
        <cfvo type="num" val="95"/>
        <cfvo type="num" val="100"/>
      </iconSet>
    </cfRule>
  </conditionalFormatting>
  <conditionalFormatting sqref="DV458:DV466">
    <cfRule type="iconSet" priority="203">
      <iconSet>
        <cfvo type="percent" val="0"/>
        <cfvo type="num" val="95"/>
        <cfvo type="num" val="100"/>
      </iconSet>
    </cfRule>
  </conditionalFormatting>
  <conditionalFormatting sqref="DV467">
    <cfRule type="iconSet" priority="200">
      <iconSet>
        <cfvo type="percent" val="0"/>
        <cfvo type="num" val="95"/>
        <cfvo type="num" val="100"/>
      </iconSet>
    </cfRule>
  </conditionalFormatting>
  <conditionalFormatting sqref="DV469:DV477">
    <cfRule type="iconSet" priority="197">
      <iconSet>
        <cfvo type="percent" val="0"/>
        <cfvo type="num" val="95"/>
        <cfvo type="num" val="100"/>
      </iconSet>
    </cfRule>
  </conditionalFormatting>
  <conditionalFormatting sqref="DV478">
    <cfRule type="iconSet" priority="194">
      <iconSet>
        <cfvo type="percent" val="0"/>
        <cfvo type="num" val="95"/>
        <cfvo type="num" val="100"/>
      </iconSet>
    </cfRule>
  </conditionalFormatting>
  <conditionalFormatting sqref="DV479">
    <cfRule type="iconSet" priority="98">
      <iconSet>
        <cfvo type="percent" val="0"/>
        <cfvo type="num" val="95"/>
        <cfvo type="num" val="100"/>
      </iconSet>
    </cfRule>
  </conditionalFormatting>
  <conditionalFormatting sqref="DV480:DV488">
    <cfRule type="iconSet" priority="143">
      <iconSet>
        <cfvo type="percent" val="0"/>
        <cfvo type="num" val="95"/>
        <cfvo type="num" val="100"/>
      </iconSet>
    </cfRule>
  </conditionalFormatting>
  <conditionalFormatting sqref="DV489">
    <cfRule type="iconSet" priority="140">
      <iconSet>
        <cfvo type="percent" val="0"/>
        <cfvo type="num" val="95"/>
        <cfvo type="num" val="100"/>
      </iconSet>
    </cfRule>
  </conditionalFormatting>
  <conditionalFormatting sqref="DV491:DV499">
    <cfRule type="iconSet" priority="185">
      <iconSet>
        <cfvo type="percent" val="0"/>
        <cfvo type="num" val="95"/>
        <cfvo type="num" val="100"/>
      </iconSet>
    </cfRule>
  </conditionalFormatting>
  <conditionalFormatting sqref="DV500">
    <cfRule type="iconSet" priority="182">
      <iconSet>
        <cfvo type="percent" val="0"/>
        <cfvo type="num" val="95"/>
        <cfvo type="num" val="100"/>
      </iconSet>
    </cfRule>
  </conditionalFormatting>
  <conditionalFormatting sqref="DV502:DV510">
    <cfRule type="iconSet" priority="179">
      <iconSet>
        <cfvo type="percent" val="0"/>
        <cfvo type="num" val="95"/>
        <cfvo type="num" val="100"/>
      </iconSet>
    </cfRule>
  </conditionalFormatting>
  <conditionalFormatting sqref="DV511">
    <cfRule type="iconSet" priority="176">
      <iconSet>
        <cfvo type="percent" val="0"/>
        <cfvo type="num" val="95"/>
        <cfvo type="num" val="100"/>
      </iconSet>
    </cfRule>
  </conditionalFormatting>
  <conditionalFormatting sqref="DV513:DV521">
    <cfRule type="iconSet" priority="173">
      <iconSet>
        <cfvo type="percent" val="0"/>
        <cfvo type="num" val="95"/>
        <cfvo type="num" val="100"/>
      </iconSet>
    </cfRule>
  </conditionalFormatting>
  <conditionalFormatting sqref="DV522">
    <cfRule type="iconSet" priority="170">
      <iconSet>
        <cfvo type="percent" val="0"/>
        <cfvo type="num" val="95"/>
        <cfvo type="num" val="100"/>
      </iconSet>
    </cfRule>
  </conditionalFormatting>
  <conditionalFormatting sqref="DV524:DV532">
    <cfRule type="iconSet" priority="167">
      <iconSet>
        <cfvo type="percent" val="0"/>
        <cfvo type="num" val="95"/>
        <cfvo type="num" val="100"/>
      </iconSet>
    </cfRule>
  </conditionalFormatting>
  <conditionalFormatting sqref="DV533">
    <cfRule type="iconSet" priority="164">
      <iconSet>
        <cfvo type="percent" val="0"/>
        <cfvo type="num" val="95"/>
        <cfvo type="num" val="100"/>
      </iconSet>
    </cfRule>
  </conditionalFormatting>
  <conditionalFormatting sqref="DV535:DV543">
    <cfRule type="iconSet" priority="161">
      <iconSet>
        <cfvo type="percent" val="0"/>
        <cfvo type="num" val="95"/>
        <cfvo type="num" val="100"/>
      </iconSet>
    </cfRule>
  </conditionalFormatting>
  <conditionalFormatting sqref="DV544">
    <cfRule type="iconSet" priority="158">
      <iconSet>
        <cfvo type="percent" val="0"/>
        <cfvo type="num" val="95"/>
        <cfvo type="num" val="100"/>
      </iconSet>
    </cfRule>
  </conditionalFormatting>
  <conditionalFormatting sqref="DV546:DV554">
    <cfRule type="iconSet" priority="155">
      <iconSet>
        <cfvo type="percent" val="0"/>
        <cfvo type="num" val="95"/>
        <cfvo type="num" val="100"/>
      </iconSet>
    </cfRule>
  </conditionalFormatting>
  <conditionalFormatting sqref="DV555">
    <cfRule type="iconSet" priority="152">
      <iconSet>
        <cfvo type="percent" val="0"/>
        <cfvo type="num" val="95"/>
        <cfvo type="num" val="100"/>
      </iconSet>
    </cfRule>
  </conditionalFormatting>
  <conditionalFormatting sqref="DV557:DV565">
    <cfRule type="iconSet" priority="149">
      <iconSet>
        <cfvo type="percent" val="0"/>
        <cfvo type="num" val="95"/>
        <cfvo type="num" val="100"/>
      </iconSet>
    </cfRule>
  </conditionalFormatting>
  <conditionalFormatting sqref="DV566">
    <cfRule type="iconSet" priority="146">
      <iconSet>
        <cfvo type="percent" val="0"/>
        <cfvo type="num" val="95"/>
        <cfvo type="num" val="100"/>
      </iconSet>
    </cfRule>
  </conditionalFormatting>
  <conditionalFormatting sqref="DV567">
    <cfRule type="iconSet" priority="134">
      <iconSet>
        <cfvo type="percent" val="0"/>
        <cfvo type="num" val="95"/>
        <cfvo type="num" val="100"/>
      </iconSet>
    </cfRule>
  </conditionalFormatting>
  <conditionalFormatting sqref="DV568:DV576">
    <cfRule type="iconSet" priority="137">
      <iconSet>
        <cfvo type="percent" val="0"/>
        <cfvo type="num" val="95"/>
        <cfvo type="num" val="100"/>
      </iconSet>
    </cfRule>
  </conditionalFormatting>
  <conditionalFormatting sqref="DV577">
    <cfRule type="iconSet" priority="131">
      <iconSet>
        <cfvo type="percent" val="0"/>
        <cfvo type="num" val="95"/>
        <cfvo type="num" val="100"/>
      </iconSet>
    </cfRule>
  </conditionalFormatting>
  <conditionalFormatting sqref="DV579:DV587">
    <cfRule type="iconSet" priority="128">
      <iconSet>
        <cfvo type="percent" val="0"/>
        <cfvo type="num" val="95"/>
        <cfvo type="num" val="100"/>
      </iconSet>
    </cfRule>
  </conditionalFormatting>
  <conditionalFormatting sqref="DV588">
    <cfRule type="iconSet" priority="125">
      <iconSet>
        <cfvo type="percent" val="0"/>
        <cfvo type="num" val="95"/>
        <cfvo type="num" val="100"/>
      </iconSet>
    </cfRule>
  </conditionalFormatting>
  <conditionalFormatting sqref="DV619">
    <cfRule type="iconSet" priority="86">
      <iconSet>
        <cfvo type="percent" val="0"/>
        <cfvo type="num" val="95"/>
        <cfvo type="num" val="100"/>
      </iconSet>
    </cfRule>
  </conditionalFormatting>
  <conditionalFormatting sqref="DX34">
    <cfRule type="iconSet" priority="326">
      <iconSet>
        <cfvo type="percent" val="0"/>
        <cfvo type="num" val="95"/>
        <cfvo type="num" val="100"/>
      </iconSet>
    </cfRule>
  </conditionalFormatting>
  <conditionalFormatting sqref="DX42:DX43">
    <cfRule type="iconSet" priority="333">
      <iconSet>
        <cfvo type="percent" val="0"/>
        <cfvo type="num" val="95"/>
        <cfvo type="num" val="100"/>
      </iconSet>
    </cfRule>
  </conditionalFormatting>
  <conditionalFormatting sqref="DX49">
    <cfRule type="iconSet" priority="334">
      <iconSet>
        <cfvo type="percent" val="0"/>
        <cfvo type="num" val="95"/>
        <cfvo type="num" val="100"/>
      </iconSet>
    </cfRule>
  </conditionalFormatting>
  <conditionalFormatting sqref="DX55">
    <cfRule type="iconSet" priority="335">
      <iconSet>
        <cfvo type="percent" val="0"/>
        <cfvo type="num" val="95"/>
        <cfvo type="num" val="100"/>
      </iconSet>
    </cfRule>
  </conditionalFormatting>
  <conditionalFormatting sqref="DX58:DX59">
    <cfRule type="iconSet" priority="336">
      <iconSet>
        <cfvo type="percent" val="0"/>
        <cfvo type="num" val="95"/>
        <cfvo type="num" val="100"/>
      </iconSet>
    </cfRule>
  </conditionalFormatting>
  <conditionalFormatting sqref="DX94">
    <cfRule type="iconSet" priority="337">
      <iconSet>
        <cfvo type="percent" val="0"/>
        <cfvo type="num" val="95"/>
        <cfvo type="num" val="100"/>
      </iconSet>
    </cfRule>
  </conditionalFormatting>
  <conditionalFormatting sqref="DX124:DX125">
    <cfRule type="iconSet" priority="325">
      <iconSet>
        <cfvo type="percent" val="0"/>
        <cfvo type="num" val="95"/>
        <cfvo type="num" val="100"/>
      </iconSet>
    </cfRule>
  </conditionalFormatting>
  <conditionalFormatting sqref="DX155">
    <cfRule type="iconSet" priority="323">
      <iconSet>
        <cfvo type="percent" val="0"/>
        <cfvo type="num" val="95"/>
        <cfvo type="num" val="100"/>
      </iconSet>
    </cfRule>
  </conditionalFormatting>
  <conditionalFormatting sqref="DX177:DX183 DX185">
    <cfRule type="iconSet" priority="348">
      <iconSet>
        <cfvo type="percent" val="0"/>
        <cfvo type="num" val="95"/>
        <cfvo type="num" val="100"/>
      </iconSet>
    </cfRule>
  </conditionalFormatting>
  <conditionalFormatting sqref="DX188:DX189">
    <cfRule type="iconSet" priority="44">
      <iconSet>
        <cfvo type="percent" val="0"/>
        <cfvo type="num" val="95"/>
        <cfvo type="num" val="100"/>
      </iconSet>
    </cfRule>
  </conditionalFormatting>
  <conditionalFormatting sqref="DX192:DX193 DX186:DX187 DX184 DX195">
    <cfRule type="iconSet" priority="374">
      <iconSet>
        <cfvo type="percent" val="0"/>
        <cfvo type="num" val="95"/>
        <cfvo type="num" val="100"/>
      </iconSet>
    </cfRule>
  </conditionalFormatting>
  <conditionalFormatting sqref="DX194">
    <cfRule type="iconSet" priority="53">
      <iconSet>
        <cfvo type="percent" val="0"/>
        <cfvo type="num" val="95"/>
        <cfvo type="num" val="100"/>
      </iconSet>
    </cfRule>
  </conditionalFormatting>
  <conditionalFormatting sqref="DX196">
    <cfRule type="iconSet" priority="38">
      <iconSet>
        <cfvo type="percent" val="0"/>
        <cfvo type="num" val="95"/>
        <cfvo type="num" val="100"/>
      </iconSet>
    </cfRule>
  </conditionalFormatting>
  <conditionalFormatting sqref="DX197">
    <cfRule type="iconSet" priority="32">
      <iconSet>
        <cfvo type="percent" val="0"/>
        <cfvo type="num" val="95"/>
        <cfvo type="num" val="100"/>
      </iconSet>
    </cfRule>
  </conditionalFormatting>
  <conditionalFormatting sqref="DX199">
    <cfRule type="iconSet" priority="318">
      <iconSet>
        <cfvo type="percent" val="0"/>
        <cfvo type="num" val="95"/>
        <cfvo type="num" val="100"/>
      </iconSet>
    </cfRule>
  </conditionalFormatting>
  <conditionalFormatting sqref="DX204:DX205">
    <cfRule type="iconSet" priority="21">
      <iconSet>
        <cfvo type="percent" val="0"/>
        <cfvo type="num" val="95"/>
        <cfvo type="num" val="100"/>
      </iconSet>
    </cfRule>
  </conditionalFormatting>
  <conditionalFormatting sqref="DX206:DX207">
    <cfRule type="iconSet" priority="17">
      <iconSet>
        <cfvo type="percent" val="0"/>
        <cfvo type="num" val="95"/>
        <cfvo type="num" val="100"/>
      </iconSet>
    </cfRule>
  </conditionalFormatting>
  <conditionalFormatting sqref="DX208">
    <cfRule type="iconSet" priority="27">
      <iconSet>
        <cfvo type="percent" val="0"/>
        <cfvo type="num" val="95"/>
        <cfvo type="num" val="100"/>
      </iconSet>
    </cfRule>
  </conditionalFormatting>
  <conditionalFormatting sqref="DX209:DX212">
    <cfRule type="iconSet" priority="339">
      <iconSet>
        <cfvo type="percent" val="0"/>
        <cfvo type="num" val="95"/>
        <cfvo type="num" val="100"/>
      </iconSet>
    </cfRule>
  </conditionalFormatting>
  <conditionalFormatting sqref="DX213">
    <cfRule type="iconSet" priority="4">
      <iconSet>
        <cfvo type="percent" val="0"/>
        <cfvo type="num" val="95"/>
        <cfvo type="num" val="100"/>
      </iconSet>
    </cfRule>
  </conditionalFormatting>
  <conditionalFormatting sqref="DX216">
    <cfRule type="iconSet" priority="341">
      <iconSet>
        <cfvo type="percent" val="0"/>
        <cfvo type="num" val="95"/>
        <cfvo type="num" val="100"/>
      </iconSet>
    </cfRule>
  </conditionalFormatting>
  <conditionalFormatting sqref="DX221">
    <cfRule type="iconSet" priority="9">
      <iconSet>
        <cfvo type="percent" val="0"/>
        <cfvo type="num" val="95"/>
        <cfvo type="num" val="100"/>
      </iconSet>
    </cfRule>
  </conditionalFormatting>
  <conditionalFormatting sqref="DX223:DX224">
    <cfRule type="iconSet" priority="340">
      <iconSet>
        <cfvo type="percent" val="0"/>
        <cfvo type="num" val="95"/>
        <cfvo type="num" val="100"/>
      </iconSet>
    </cfRule>
  </conditionalFormatting>
  <conditionalFormatting sqref="DX228:DX236">
    <cfRule type="iconSet" priority="344">
      <iconSet>
        <cfvo type="percent" val="0"/>
        <cfvo type="num" val="95"/>
        <cfvo type="num" val="100"/>
      </iconSet>
    </cfRule>
  </conditionalFormatting>
  <conditionalFormatting sqref="DX248">
    <cfRule type="iconSet" priority="121">
      <iconSet>
        <cfvo type="percent" val="0"/>
        <cfvo type="num" val="95"/>
        <cfvo type="num" val="100"/>
      </iconSet>
    </cfRule>
  </conditionalFormatting>
  <conditionalFormatting sqref="DX259">
    <cfRule type="iconSet" priority="120">
      <iconSet>
        <cfvo type="percent" val="0"/>
        <cfvo type="num" val="95"/>
        <cfvo type="num" val="100"/>
      </iconSet>
    </cfRule>
  </conditionalFormatting>
  <conditionalFormatting sqref="DX270">
    <cfRule type="iconSet" priority="119">
      <iconSet>
        <cfvo type="percent" val="0"/>
        <cfvo type="num" val="95"/>
        <cfvo type="num" val="100"/>
      </iconSet>
    </cfRule>
  </conditionalFormatting>
  <conditionalFormatting sqref="DX281">
    <cfRule type="iconSet" priority="118">
      <iconSet>
        <cfvo type="percent" val="0"/>
        <cfvo type="num" val="95"/>
        <cfvo type="num" val="100"/>
      </iconSet>
    </cfRule>
  </conditionalFormatting>
  <conditionalFormatting sqref="DX292">
    <cfRule type="iconSet" priority="117">
      <iconSet>
        <cfvo type="percent" val="0"/>
        <cfvo type="num" val="95"/>
        <cfvo type="num" val="100"/>
      </iconSet>
    </cfRule>
  </conditionalFormatting>
  <conditionalFormatting sqref="DX303">
    <cfRule type="iconSet" priority="116">
      <iconSet>
        <cfvo type="percent" val="0"/>
        <cfvo type="num" val="95"/>
        <cfvo type="num" val="100"/>
      </iconSet>
    </cfRule>
  </conditionalFormatting>
  <conditionalFormatting sqref="DX314">
    <cfRule type="iconSet" priority="115">
      <iconSet>
        <cfvo type="percent" val="0"/>
        <cfvo type="num" val="95"/>
        <cfvo type="num" val="100"/>
      </iconSet>
    </cfRule>
  </conditionalFormatting>
  <conditionalFormatting sqref="DX324">
    <cfRule type="iconSet" priority="114">
      <iconSet>
        <cfvo type="percent" val="0"/>
        <cfvo type="num" val="95"/>
        <cfvo type="num" val="100"/>
      </iconSet>
    </cfRule>
  </conditionalFormatting>
  <conditionalFormatting sqref="DX336">
    <cfRule type="iconSet" priority="113">
      <iconSet>
        <cfvo type="percent" val="0"/>
        <cfvo type="num" val="95"/>
        <cfvo type="num" val="100"/>
      </iconSet>
    </cfRule>
  </conditionalFormatting>
  <conditionalFormatting sqref="DX347">
    <cfRule type="iconSet" priority="112">
      <iconSet>
        <cfvo type="percent" val="0"/>
        <cfvo type="num" val="95"/>
        <cfvo type="num" val="100"/>
      </iconSet>
    </cfRule>
  </conditionalFormatting>
  <conditionalFormatting sqref="DX358">
    <cfRule type="iconSet" priority="111">
      <iconSet>
        <cfvo type="percent" val="0"/>
        <cfvo type="num" val="95"/>
        <cfvo type="num" val="100"/>
      </iconSet>
    </cfRule>
  </conditionalFormatting>
  <conditionalFormatting sqref="DX369">
    <cfRule type="iconSet" priority="110">
      <iconSet>
        <cfvo type="percent" val="0"/>
        <cfvo type="num" val="95"/>
        <cfvo type="num" val="100"/>
      </iconSet>
    </cfRule>
  </conditionalFormatting>
  <conditionalFormatting sqref="DX380">
    <cfRule type="iconSet" priority="109">
      <iconSet>
        <cfvo type="percent" val="0"/>
        <cfvo type="num" val="95"/>
        <cfvo type="num" val="100"/>
      </iconSet>
    </cfRule>
  </conditionalFormatting>
  <conditionalFormatting sqref="DX391">
    <cfRule type="iconSet" priority="108">
      <iconSet>
        <cfvo type="percent" val="0"/>
        <cfvo type="num" val="95"/>
        <cfvo type="num" val="100"/>
      </iconSet>
    </cfRule>
  </conditionalFormatting>
  <conditionalFormatting sqref="DX402">
    <cfRule type="iconSet" priority="107">
      <iconSet>
        <cfvo type="percent" val="0"/>
        <cfvo type="num" val="95"/>
        <cfvo type="num" val="100"/>
      </iconSet>
    </cfRule>
  </conditionalFormatting>
  <conditionalFormatting sqref="DX413">
    <cfRule type="iconSet" priority="106">
      <iconSet>
        <cfvo type="percent" val="0"/>
        <cfvo type="num" val="95"/>
        <cfvo type="num" val="100"/>
      </iconSet>
    </cfRule>
  </conditionalFormatting>
  <conditionalFormatting sqref="DX424">
    <cfRule type="iconSet" priority="105">
      <iconSet>
        <cfvo type="percent" val="0"/>
        <cfvo type="num" val="95"/>
        <cfvo type="num" val="100"/>
      </iconSet>
    </cfRule>
  </conditionalFormatting>
  <conditionalFormatting sqref="DX435">
    <cfRule type="iconSet" priority="104">
      <iconSet>
        <cfvo type="percent" val="0"/>
        <cfvo type="num" val="95"/>
        <cfvo type="num" val="100"/>
      </iconSet>
    </cfRule>
  </conditionalFormatting>
  <conditionalFormatting sqref="DX446">
    <cfRule type="iconSet" priority="103">
      <iconSet>
        <cfvo type="percent" val="0"/>
        <cfvo type="num" val="95"/>
        <cfvo type="num" val="100"/>
      </iconSet>
    </cfRule>
  </conditionalFormatting>
  <conditionalFormatting sqref="DX457">
    <cfRule type="iconSet" priority="102">
      <iconSet>
        <cfvo type="percent" val="0"/>
        <cfvo type="num" val="95"/>
        <cfvo type="num" val="100"/>
      </iconSet>
    </cfRule>
  </conditionalFormatting>
  <conditionalFormatting sqref="DX468">
    <cfRule type="iconSet" priority="101">
      <iconSet>
        <cfvo type="percent" val="0"/>
        <cfvo type="num" val="95"/>
        <cfvo type="num" val="100"/>
      </iconSet>
    </cfRule>
  </conditionalFormatting>
  <conditionalFormatting sqref="DX479">
    <cfRule type="iconSet" priority="97">
      <iconSet>
        <cfvo type="percent" val="0"/>
        <cfvo type="num" val="95"/>
        <cfvo type="num" val="100"/>
      </iconSet>
    </cfRule>
  </conditionalFormatting>
  <conditionalFormatting sqref="DX490">
    <cfRule type="iconSet" priority="96">
      <iconSet>
        <cfvo type="percent" val="0"/>
        <cfvo type="num" val="95"/>
        <cfvo type="num" val="100"/>
      </iconSet>
    </cfRule>
  </conditionalFormatting>
  <conditionalFormatting sqref="DX501">
    <cfRule type="iconSet" priority="95">
      <iconSet>
        <cfvo type="percent" val="0"/>
        <cfvo type="num" val="95"/>
        <cfvo type="num" val="100"/>
      </iconSet>
    </cfRule>
  </conditionalFormatting>
  <conditionalFormatting sqref="DX512">
    <cfRule type="iconSet" priority="94">
      <iconSet>
        <cfvo type="percent" val="0"/>
        <cfvo type="num" val="95"/>
        <cfvo type="num" val="100"/>
      </iconSet>
    </cfRule>
  </conditionalFormatting>
  <conditionalFormatting sqref="DX523">
    <cfRule type="iconSet" priority="93">
      <iconSet>
        <cfvo type="percent" val="0"/>
        <cfvo type="num" val="95"/>
        <cfvo type="num" val="100"/>
      </iconSet>
    </cfRule>
  </conditionalFormatting>
  <conditionalFormatting sqref="DX534">
    <cfRule type="iconSet" priority="92">
      <iconSet>
        <cfvo type="percent" val="0"/>
        <cfvo type="num" val="95"/>
        <cfvo type="num" val="100"/>
      </iconSet>
    </cfRule>
  </conditionalFormatting>
  <conditionalFormatting sqref="DX545">
    <cfRule type="iconSet" priority="91">
      <iconSet>
        <cfvo type="percent" val="0"/>
        <cfvo type="num" val="95"/>
        <cfvo type="num" val="100"/>
      </iconSet>
    </cfRule>
  </conditionalFormatting>
  <conditionalFormatting sqref="DX556">
    <cfRule type="iconSet" priority="90">
      <iconSet>
        <cfvo type="percent" val="0"/>
        <cfvo type="num" val="95"/>
        <cfvo type="num" val="100"/>
      </iconSet>
    </cfRule>
  </conditionalFormatting>
  <conditionalFormatting sqref="DX578">
    <cfRule type="iconSet" priority="89">
      <iconSet>
        <cfvo type="percent" val="0"/>
        <cfvo type="num" val="95"/>
        <cfvo type="num" val="100"/>
      </iconSet>
    </cfRule>
  </conditionalFormatting>
  <conditionalFormatting sqref="DX589:DX617">
    <cfRule type="iconSet" priority="88">
      <iconSet>
        <cfvo type="percent" val="0"/>
        <cfvo type="num" val="95"/>
        <cfvo type="num" val="100"/>
      </iconSet>
    </cfRule>
  </conditionalFormatting>
  <conditionalFormatting sqref="DX619">
    <cfRule type="iconSet" priority="87">
      <iconSet>
        <cfvo type="percent" val="0"/>
        <cfvo type="num" val="95"/>
        <cfvo type="num" val="100"/>
      </iconSet>
    </cfRule>
  </conditionalFormatting>
  <conditionalFormatting sqref="DZ34">
    <cfRule type="iconSet" priority="366">
      <iconSet>
        <cfvo type="percent" val="0"/>
        <cfvo type="num" val="95"/>
        <cfvo type="num" val="100"/>
      </iconSet>
    </cfRule>
  </conditionalFormatting>
  <conditionalFormatting sqref="DZ42:DZ43">
    <cfRule type="iconSet" priority="365">
      <iconSet>
        <cfvo type="percent" val="0"/>
        <cfvo type="num" val="95"/>
        <cfvo type="num" val="100"/>
      </iconSet>
    </cfRule>
  </conditionalFormatting>
  <conditionalFormatting sqref="DZ49">
    <cfRule type="iconSet" priority="364">
      <iconSet>
        <cfvo type="percent" val="0"/>
        <cfvo type="num" val="95"/>
        <cfvo type="num" val="100"/>
      </iconSet>
    </cfRule>
  </conditionalFormatting>
  <conditionalFormatting sqref="DZ55 DZ58:DZ59">
    <cfRule type="iconSet" priority="363">
      <iconSet>
        <cfvo type="percent" val="0"/>
        <cfvo type="num" val="95"/>
        <cfvo type="num" val="100"/>
      </iconSet>
    </cfRule>
  </conditionalFormatting>
  <conditionalFormatting sqref="DZ94">
    <cfRule type="iconSet" priority="357">
      <iconSet>
        <cfvo type="percent" val="0"/>
        <cfvo type="num" val="95"/>
        <cfvo type="num" val="100"/>
      </iconSet>
    </cfRule>
  </conditionalFormatting>
  <conditionalFormatting sqref="DZ124:DZ125">
    <cfRule type="iconSet" priority="368">
      <iconSet>
        <cfvo type="percent" val="0"/>
        <cfvo type="num" val="95"/>
        <cfvo type="num" val="100"/>
      </iconSet>
    </cfRule>
  </conditionalFormatting>
  <conditionalFormatting sqref="DZ155">
    <cfRule type="iconSet" priority="370">
      <iconSet>
        <cfvo type="percent" val="0"/>
        <cfvo type="num" val="95"/>
        <cfvo type="num" val="100"/>
      </iconSet>
    </cfRule>
  </conditionalFormatting>
  <conditionalFormatting sqref="DZ171">
    <cfRule type="iconSet" priority="57">
      <iconSet>
        <cfvo type="percent" val="0"/>
        <cfvo type="num" val="95"/>
        <cfvo type="num" val="100"/>
      </iconSet>
    </cfRule>
  </conditionalFormatting>
  <conditionalFormatting sqref="DZ177:DZ183 DZ185">
    <cfRule type="iconSet" priority="349">
      <iconSet>
        <cfvo type="percent" val="0"/>
        <cfvo type="num" val="95"/>
        <cfvo type="num" val="100"/>
      </iconSet>
    </cfRule>
  </conditionalFormatting>
  <conditionalFormatting sqref="DZ188:DZ189">
    <cfRule type="iconSet" priority="45">
      <iconSet>
        <cfvo type="percent" val="0"/>
        <cfvo type="num" val="95"/>
        <cfvo type="num" val="100"/>
      </iconSet>
    </cfRule>
  </conditionalFormatting>
  <conditionalFormatting sqref="DZ192:DZ193 DZ186:DZ187 DZ184 DZ195">
    <cfRule type="iconSet" priority="375">
      <iconSet>
        <cfvo type="percent" val="0"/>
        <cfvo type="num" val="95"/>
        <cfvo type="num" val="100"/>
      </iconSet>
    </cfRule>
  </conditionalFormatting>
  <conditionalFormatting sqref="DZ194">
    <cfRule type="iconSet" priority="52">
      <iconSet>
        <cfvo type="percent" val="0"/>
        <cfvo type="num" val="95"/>
        <cfvo type="num" val="100"/>
      </iconSet>
    </cfRule>
  </conditionalFormatting>
  <conditionalFormatting sqref="DZ196">
    <cfRule type="iconSet" priority="42">
      <iconSet>
        <cfvo type="percent" val="0"/>
        <cfvo type="num" val="95"/>
        <cfvo type="num" val="100"/>
      </iconSet>
    </cfRule>
  </conditionalFormatting>
  <conditionalFormatting sqref="DZ197">
    <cfRule type="iconSet" priority="35">
      <iconSet>
        <cfvo type="percent" val="0"/>
        <cfvo type="num" val="95"/>
        <cfvo type="num" val="100"/>
      </iconSet>
    </cfRule>
  </conditionalFormatting>
  <conditionalFormatting sqref="DZ199">
    <cfRule type="iconSet" priority="317">
      <iconSet>
        <cfvo type="percent" val="0"/>
        <cfvo type="num" val="95"/>
        <cfvo type="num" val="100"/>
      </iconSet>
    </cfRule>
  </conditionalFormatting>
  <conditionalFormatting sqref="DZ204:DZ205">
    <cfRule type="iconSet" priority="22">
      <iconSet>
        <cfvo type="percent" val="0"/>
        <cfvo type="num" val="95"/>
        <cfvo type="num" val="100"/>
      </iconSet>
    </cfRule>
  </conditionalFormatting>
  <conditionalFormatting sqref="DZ206:DZ207">
    <cfRule type="iconSet" priority="16">
      <iconSet>
        <cfvo type="percent" val="0"/>
        <cfvo type="num" val="95"/>
        <cfvo type="num" val="100"/>
      </iconSet>
    </cfRule>
  </conditionalFormatting>
  <conditionalFormatting sqref="DZ208">
    <cfRule type="iconSet" priority="26">
      <iconSet>
        <cfvo type="percent" val="0"/>
        <cfvo type="num" val="95"/>
        <cfvo type="num" val="100"/>
      </iconSet>
    </cfRule>
  </conditionalFormatting>
  <conditionalFormatting sqref="DZ209:DZ212">
    <cfRule type="iconSet" priority="354">
      <iconSet>
        <cfvo type="percent" val="0"/>
        <cfvo type="num" val="95"/>
        <cfvo type="num" val="100"/>
      </iconSet>
    </cfRule>
  </conditionalFormatting>
  <conditionalFormatting sqref="DZ213">
    <cfRule type="iconSet" priority="3">
      <iconSet>
        <cfvo type="percent" val="0"/>
        <cfvo type="num" val="95"/>
        <cfvo type="num" val="100"/>
      </iconSet>
    </cfRule>
  </conditionalFormatting>
  <conditionalFormatting sqref="DZ228:DZ236">
    <cfRule type="iconSet" priority="350">
      <iconSet>
        <cfvo type="percent" val="0"/>
        <cfvo type="num" val="95"/>
        <cfvo type="num" val="100"/>
      </iconSet>
    </cfRule>
  </conditionalFormatting>
  <conditionalFormatting sqref="EB171">
    <cfRule type="iconSet" priority="56">
      <iconSet>
        <cfvo type="percent" val="0"/>
        <cfvo type="num" val="95"/>
        <cfvo type="num" val="100"/>
      </iconSet>
    </cfRule>
  </conditionalFormatting>
  <conditionalFormatting sqref="EB188:EB189">
    <cfRule type="iconSet" priority="48">
      <iconSet>
        <cfvo type="percent" val="0"/>
        <cfvo type="num" val="95"/>
        <cfvo type="num" val="100"/>
      </iconSet>
    </cfRule>
  </conditionalFormatting>
  <conditionalFormatting sqref="EB194">
    <cfRule type="iconSet" priority="51">
      <iconSet>
        <cfvo type="percent" val="0"/>
        <cfvo type="num" val="95"/>
        <cfvo type="num" val="100"/>
      </iconSet>
    </cfRule>
  </conditionalFormatting>
  <conditionalFormatting sqref="EB196">
    <cfRule type="iconSet" priority="41">
      <iconSet>
        <cfvo type="percent" val="0"/>
        <cfvo type="num" val="95"/>
        <cfvo type="num" val="100"/>
      </iconSet>
    </cfRule>
  </conditionalFormatting>
  <conditionalFormatting sqref="EB197">
    <cfRule type="iconSet" priority="34">
      <iconSet>
        <cfvo type="percent" val="0"/>
        <cfvo type="num" val="95"/>
        <cfvo type="num" val="100"/>
      </iconSet>
    </cfRule>
  </conditionalFormatting>
  <conditionalFormatting sqref="EB199">
    <cfRule type="iconSet" priority="352">
      <iconSet>
        <cfvo type="percent" val="0"/>
        <cfvo type="num" val="95"/>
        <cfvo type="num" val="100"/>
      </iconSet>
    </cfRule>
  </conditionalFormatting>
  <conditionalFormatting sqref="EB206:EB207">
    <cfRule type="iconSet" priority="15">
      <iconSet>
        <cfvo type="percent" val="0"/>
        <cfvo type="num" val="95"/>
        <cfvo type="num" val="100"/>
      </iconSet>
    </cfRule>
  </conditionalFormatting>
  <conditionalFormatting sqref="EB208">
    <cfRule type="iconSet" priority="31">
      <iconSet>
        <cfvo type="percent" val="0"/>
        <cfvo type="num" val="95"/>
        <cfvo type="num" val="100"/>
      </iconSet>
    </cfRule>
  </conditionalFormatting>
  <conditionalFormatting sqref="EB213">
    <cfRule type="iconSet" priority="8">
      <iconSet>
        <cfvo type="percent" val="0"/>
        <cfvo type="num" val="95"/>
        <cfvo type="num" val="100"/>
      </iconSet>
    </cfRule>
  </conditionalFormatting>
  <conditionalFormatting sqref="ED34">
    <cfRule type="iconSet" priority="81">
      <iconSet>
        <cfvo type="percent" val="0"/>
        <cfvo type="num" val="95"/>
        <cfvo type="num" val="100"/>
      </iconSet>
    </cfRule>
  </conditionalFormatting>
  <conditionalFormatting sqref="ED42:ED43">
    <cfRule type="iconSet" priority="80">
      <iconSet>
        <cfvo type="percent" val="0"/>
        <cfvo type="num" val="95"/>
        <cfvo type="num" val="100"/>
      </iconSet>
    </cfRule>
  </conditionalFormatting>
  <conditionalFormatting sqref="ED49">
    <cfRule type="iconSet" priority="79">
      <iconSet>
        <cfvo type="percent" val="0"/>
        <cfvo type="num" val="95"/>
        <cfvo type="num" val="100"/>
      </iconSet>
    </cfRule>
  </conditionalFormatting>
  <conditionalFormatting sqref="ED55">
    <cfRule type="iconSet" priority="78">
      <iconSet>
        <cfvo type="percent" val="0"/>
        <cfvo type="num" val="95"/>
        <cfvo type="num" val="100"/>
      </iconSet>
    </cfRule>
  </conditionalFormatting>
  <conditionalFormatting sqref="ED58:ED59">
    <cfRule type="iconSet" priority="77">
      <iconSet>
        <cfvo type="percent" val="0"/>
        <cfvo type="num" val="95"/>
        <cfvo type="num" val="100"/>
      </iconSet>
    </cfRule>
  </conditionalFormatting>
  <conditionalFormatting sqref="ED94">
    <cfRule type="iconSet" priority="76">
      <iconSet>
        <cfvo type="percent" val="0"/>
        <cfvo type="num" val="95"/>
        <cfvo type="num" val="100"/>
      </iconSet>
    </cfRule>
  </conditionalFormatting>
  <conditionalFormatting sqref="ED124:ED125">
    <cfRule type="iconSet" priority="82">
      <iconSet>
        <cfvo type="percent" val="0"/>
        <cfvo type="num" val="95"/>
        <cfvo type="num" val="100"/>
      </iconSet>
    </cfRule>
  </conditionalFormatting>
  <conditionalFormatting sqref="ED155">
    <cfRule type="iconSet" priority="83">
      <iconSet>
        <cfvo type="percent" val="0"/>
        <cfvo type="num" val="95"/>
        <cfvo type="num" val="100"/>
      </iconSet>
    </cfRule>
  </conditionalFormatting>
  <conditionalFormatting sqref="ED171">
    <cfRule type="iconSet" priority="55">
      <iconSet>
        <cfvo type="percent" val="0"/>
        <cfvo type="num" val="95"/>
        <cfvo type="num" val="100"/>
      </iconSet>
    </cfRule>
  </conditionalFormatting>
  <conditionalFormatting sqref="ED177:ED183 ED185">
    <cfRule type="iconSet" priority="71">
      <iconSet>
        <cfvo type="percent" val="0"/>
        <cfvo type="num" val="95"/>
        <cfvo type="num" val="100"/>
      </iconSet>
    </cfRule>
  </conditionalFormatting>
  <conditionalFormatting sqref="ED188:ED189">
    <cfRule type="iconSet" priority="47">
      <iconSet>
        <cfvo type="percent" val="0"/>
        <cfvo type="num" val="95"/>
        <cfvo type="num" val="100"/>
      </iconSet>
    </cfRule>
  </conditionalFormatting>
  <conditionalFormatting sqref="ED192:ED193 ED186:ED187 ED184 ED195">
    <cfRule type="iconSet" priority="376">
      <iconSet>
        <cfvo type="percent" val="0"/>
        <cfvo type="num" val="95"/>
        <cfvo type="num" val="100"/>
      </iconSet>
    </cfRule>
  </conditionalFormatting>
  <conditionalFormatting sqref="ED194">
    <cfRule type="iconSet" priority="50">
      <iconSet>
        <cfvo type="percent" val="0"/>
        <cfvo type="num" val="95"/>
        <cfvo type="num" val="100"/>
      </iconSet>
    </cfRule>
  </conditionalFormatting>
  <conditionalFormatting sqref="ED196">
    <cfRule type="iconSet" priority="75">
      <iconSet>
        <cfvo type="percent" val="0"/>
        <cfvo type="num" val="95"/>
        <cfvo type="num" val="100"/>
      </iconSet>
    </cfRule>
  </conditionalFormatting>
  <conditionalFormatting sqref="ED197">
    <cfRule type="iconSet" priority="37">
      <iconSet>
        <cfvo type="percent" val="0"/>
        <cfvo type="num" val="95"/>
        <cfvo type="num" val="100"/>
      </iconSet>
    </cfRule>
  </conditionalFormatting>
  <conditionalFormatting sqref="ED199">
    <cfRule type="iconSet" priority="72">
      <iconSet>
        <cfvo type="percent" val="0"/>
        <cfvo type="num" val="95"/>
        <cfvo type="num" val="100"/>
      </iconSet>
    </cfRule>
  </conditionalFormatting>
  <conditionalFormatting sqref="ED204:ED205">
    <cfRule type="iconSet" priority="19">
      <iconSet>
        <cfvo type="percent" val="0"/>
        <cfvo type="num" val="95"/>
        <cfvo type="num" val="100"/>
      </iconSet>
    </cfRule>
  </conditionalFormatting>
  <conditionalFormatting sqref="ED206:ED207">
    <cfRule type="iconSet" priority="14">
      <iconSet>
        <cfvo type="percent" val="0"/>
        <cfvo type="num" val="95"/>
        <cfvo type="num" val="100"/>
      </iconSet>
    </cfRule>
  </conditionalFormatting>
  <conditionalFormatting sqref="ED208">
    <cfRule type="iconSet" priority="25">
      <iconSet>
        <cfvo type="percent" val="0"/>
        <cfvo type="num" val="95"/>
        <cfvo type="num" val="100"/>
      </iconSet>
    </cfRule>
  </conditionalFormatting>
  <conditionalFormatting sqref="ED209:ED212">
    <cfRule type="iconSet" priority="74">
      <iconSet>
        <cfvo type="percent" val="0"/>
        <cfvo type="num" val="95"/>
        <cfvo type="num" val="100"/>
      </iconSet>
    </cfRule>
  </conditionalFormatting>
  <conditionalFormatting sqref="ED213">
    <cfRule type="iconSet" priority="2">
      <iconSet>
        <cfvo type="percent" val="0"/>
        <cfvo type="num" val="95"/>
        <cfvo type="num" val="100"/>
      </iconSet>
    </cfRule>
  </conditionalFormatting>
  <conditionalFormatting sqref="ED228:ED236">
    <cfRule type="iconSet" priority="73">
      <iconSet>
        <cfvo type="percent" val="0"/>
        <cfvo type="num" val="95"/>
        <cfvo type="num" val="100"/>
      </iconSet>
    </cfRule>
  </conditionalFormatting>
  <conditionalFormatting sqref="EF34:EG34">
    <cfRule type="iconSet" priority="68">
      <iconSet>
        <cfvo type="percent" val="0"/>
        <cfvo type="num" val="95"/>
        <cfvo type="num" val="100"/>
      </iconSet>
    </cfRule>
  </conditionalFormatting>
  <conditionalFormatting sqref="EF42:EG43">
    <cfRule type="iconSet" priority="67">
      <iconSet>
        <cfvo type="percent" val="0"/>
        <cfvo type="num" val="95"/>
        <cfvo type="num" val="100"/>
      </iconSet>
    </cfRule>
  </conditionalFormatting>
  <conditionalFormatting sqref="EF49:EG49">
    <cfRule type="iconSet" priority="66">
      <iconSet>
        <cfvo type="percent" val="0"/>
        <cfvo type="num" val="95"/>
        <cfvo type="num" val="100"/>
      </iconSet>
    </cfRule>
  </conditionalFormatting>
  <conditionalFormatting sqref="EF55:EG55">
    <cfRule type="iconSet" priority="65">
      <iconSet>
        <cfvo type="percent" val="0"/>
        <cfvo type="num" val="95"/>
        <cfvo type="num" val="100"/>
      </iconSet>
    </cfRule>
  </conditionalFormatting>
  <conditionalFormatting sqref="EF58:EG59">
    <cfRule type="iconSet" priority="64">
      <iconSet>
        <cfvo type="percent" val="0"/>
        <cfvo type="num" val="95"/>
        <cfvo type="num" val="100"/>
      </iconSet>
    </cfRule>
  </conditionalFormatting>
  <conditionalFormatting sqref="EF94:EG94">
    <cfRule type="iconSet" priority="63">
      <iconSet>
        <cfvo type="percent" val="0"/>
        <cfvo type="num" val="95"/>
        <cfvo type="num" val="100"/>
      </iconSet>
    </cfRule>
  </conditionalFormatting>
  <conditionalFormatting sqref="EF124:EG125">
    <cfRule type="iconSet" priority="69">
      <iconSet>
        <cfvo type="percent" val="0"/>
        <cfvo type="num" val="95"/>
        <cfvo type="num" val="100"/>
      </iconSet>
    </cfRule>
  </conditionalFormatting>
  <conditionalFormatting sqref="EF155:EG155">
    <cfRule type="iconSet" priority="70">
      <iconSet>
        <cfvo type="percent" val="0"/>
        <cfvo type="num" val="95"/>
        <cfvo type="num" val="100"/>
      </iconSet>
    </cfRule>
  </conditionalFormatting>
  <conditionalFormatting sqref="EF171:EG171">
    <cfRule type="iconSet" priority="54">
      <iconSet>
        <cfvo type="percent" val="0"/>
        <cfvo type="num" val="95"/>
        <cfvo type="num" val="100"/>
      </iconSet>
    </cfRule>
  </conditionalFormatting>
  <conditionalFormatting sqref="EF177:EG183 EF185:EG185">
    <cfRule type="iconSet" priority="58">
      <iconSet>
        <cfvo type="percent" val="0"/>
        <cfvo type="num" val="95"/>
        <cfvo type="num" val="100"/>
      </iconSet>
    </cfRule>
  </conditionalFormatting>
  <conditionalFormatting sqref="EF188:EG189">
    <cfRule type="iconSet" priority="46">
      <iconSet>
        <cfvo type="percent" val="0"/>
        <cfvo type="num" val="95"/>
        <cfvo type="num" val="100"/>
      </iconSet>
    </cfRule>
  </conditionalFormatting>
  <conditionalFormatting sqref="EF192:EG193 EF186:EG187 EF184:EG184 EF195:EG195">
    <cfRule type="iconSet" priority="377">
      <iconSet>
        <cfvo type="percent" val="0"/>
        <cfvo type="num" val="95"/>
        <cfvo type="num" val="100"/>
      </iconSet>
    </cfRule>
  </conditionalFormatting>
  <conditionalFormatting sqref="EF194:EG194">
    <cfRule type="iconSet" priority="49">
      <iconSet>
        <cfvo type="percent" val="0"/>
        <cfvo type="num" val="95"/>
        <cfvo type="num" val="100"/>
      </iconSet>
    </cfRule>
  </conditionalFormatting>
  <conditionalFormatting sqref="EF196:EG196">
    <cfRule type="iconSet" priority="62">
      <iconSet>
        <cfvo type="percent" val="0"/>
        <cfvo type="num" val="95"/>
        <cfvo type="num" val="100"/>
      </iconSet>
    </cfRule>
  </conditionalFormatting>
  <conditionalFormatting sqref="EF197:EG197">
    <cfRule type="iconSet" priority="36">
      <iconSet>
        <cfvo type="percent" val="0"/>
        <cfvo type="num" val="95"/>
        <cfvo type="num" val="100"/>
      </iconSet>
    </cfRule>
  </conditionalFormatting>
  <conditionalFormatting sqref="EF199:EG199">
    <cfRule type="iconSet" priority="59">
      <iconSet>
        <cfvo type="percent" val="0"/>
        <cfvo type="num" val="95"/>
        <cfvo type="num" val="100"/>
      </iconSet>
    </cfRule>
  </conditionalFormatting>
  <conditionalFormatting sqref="EF204:EG205">
    <cfRule type="iconSet" priority="18">
      <iconSet>
        <cfvo type="percent" val="0"/>
        <cfvo type="num" val="95"/>
        <cfvo type="num" val="100"/>
      </iconSet>
    </cfRule>
  </conditionalFormatting>
  <conditionalFormatting sqref="EF206:EG207">
    <cfRule type="iconSet" priority="13">
      <iconSet>
        <cfvo type="percent" val="0"/>
        <cfvo type="num" val="95"/>
        <cfvo type="num" val="100"/>
      </iconSet>
    </cfRule>
  </conditionalFormatting>
  <conditionalFormatting sqref="EF208:EG208">
    <cfRule type="iconSet" priority="24">
      <iconSet>
        <cfvo type="percent" val="0"/>
        <cfvo type="num" val="95"/>
        <cfvo type="num" val="100"/>
      </iconSet>
    </cfRule>
  </conditionalFormatting>
  <conditionalFormatting sqref="EF209:EG212">
    <cfRule type="iconSet" priority="61">
      <iconSet>
        <cfvo type="percent" val="0"/>
        <cfvo type="num" val="95"/>
        <cfvo type="num" val="100"/>
      </iconSet>
    </cfRule>
  </conditionalFormatting>
  <conditionalFormatting sqref="EF213:EG213">
    <cfRule type="iconSet" priority="1">
      <iconSet>
        <cfvo type="percent" val="0"/>
        <cfvo type="num" val="95"/>
        <cfvo type="num" val="100"/>
      </iconSet>
    </cfRule>
  </conditionalFormatting>
  <conditionalFormatting sqref="EF228:EG236">
    <cfRule type="iconSet" priority="60">
      <iconSet>
        <cfvo type="percent" val="0"/>
        <cfvo type="num" val="95"/>
        <cfvo type="num" val="100"/>
      </iconSet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1306B-CF05-4962-A733-D7812063615C}">
  <sheetPr>
    <tabColor rgb="FFFF0000"/>
  </sheetPr>
  <dimension ref="A1:EL689"/>
  <sheetViews>
    <sheetView showGridLines="0" zoomScaleNormal="100" workbookViewId="0">
      <pane xSplit="1" ySplit="2" topLeftCell="AW219" activePane="bottomRight" state="frozen"/>
      <selection pane="topRight" activeCell="B1" sqref="B1"/>
      <selection pane="bottomLeft" activeCell="A3" sqref="A3"/>
      <selection pane="bottomRight" activeCell="AW223" sqref="AW223"/>
    </sheetView>
  </sheetViews>
  <sheetFormatPr defaultColWidth="8.28515625" defaultRowHeight="12.75" customHeight="1" outlineLevelRow="2" outlineLevelCol="2"/>
  <cols>
    <col min="1" max="1" width="8.28515625" customWidth="1"/>
    <col min="2" max="2" width="8.85546875" hidden="1" customWidth="1" outlineLevel="2"/>
    <col min="3" max="6" width="9.85546875" hidden="1" customWidth="1" outlineLevel="2"/>
    <col min="7" max="7" width="8.85546875" hidden="1" customWidth="1" outlineLevel="2"/>
    <col min="8" max="13" width="9.85546875" hidden="1" customWidth="1" outlineLevel="2"/>
    <col min="14" max="25" width="8.85546875" hidden="1" customWidth="1" outlineLevel="2"/>
    <col min="26" max="26" width="12.140625" hidden="1" customWidth="1" outlineLevel="2"/>
    <col min="27" max="36" width="9.28515625" hidden="1" customWidth="1" outlineLevel="2"/>
    <col min="37" max="37" width="12.140625" hidden="1" customWidth="1" outlineLevel="2"/>
    <col min="38" max="38" width="10.28515625" customWidth="1" outlineLevel="1" collapsed="1"/>
    <col min="39" max="42" width="10.28515625" customWidth="1" outlineLevel="1"/>
    <col min="43" max="50" width="11.85546875" customWidth="1" outlineLevel="1"/>
    <col min="51" max="51" width="12.28515625" customWidth="1" outlineLevel="1"/>
    <col min="52" max="54" width="9.28515625" customWidth="1" outlineLevel="1"/>
    <col min="55" max="55" width="10" customWidth="1" outlineLevel="1"/>
    <col min="56" max="63" width="9.28515625" customWidth="1" outlineLevel="1"/>
    <col min="64" max="64" width="8.5703125" customWidth="1" outlineLevel="1"/>
    <col min="65" max="65" width="12.28515625" customWidth="1" outlineLevel="1"/>
    <col min="66" max="82" width="8.28515625" customWidth="1" outlineLevel="1"/>
    <col min="83" max="83" width="11.28515625" customWidth="1" outlineLevel="1"/>
    <col min="84" max="94" width="8.28515625" customWidth="1" outlineLevel="1"/>
    <col min="95" max="95" width="11.28515625" customWidth="1" outlineLevel="1"/>
    <col min="96" max="106" width="8.28515625" customWidth="1" outlineLevel="1"/>
    <col min="107" max="107" width="11.28515625" customWidth="1" outlineLevel="1"/>
    <col min="108" max="112" width="8.28515625" customWidth="1" outlineLevel="1"/>
    <col min="113" max="142" width="8.28515625" customWidth="1"/>
  </cols>
  <sheetData>
    <row r="1" spans="1:131" s="9" customFormat="1" ht="15">
      <c r="A1" s="1" t="s">
        <v>7</v>
      </c>
      <c r="B1" s="535">
        <v>2019</v>
      </c>
      <c r="C1" s="535"/>
      <c r="D1" s="535"/>
      <c r="E1" s="535"/>
      <c r="F1" s="535"/>
      <c r="G1" s="535"/>
      <c r="H1" s="535"/>
      <c r="I1" s="535"/>
      <c r="J1" s="535"/>
      <c r="K1" s="535"/>
      <c r="L1" s="535"/>
      <c r="M1" s="535"/>
      <c r="N1" s="535">
        <v>2020</v>
      </c>
      <c r="O1" s="535"/>
      <c r="P1" s="535"/>
      <c r="Q1" s="535"/>
      <c r="R1" s="535"/>
      <c r="S1" s="535"/>
      <c r="T1" s="535"/>
      <c r="U1" s="535"/>
      <c r="V1" s="535"/>
      <c r="W1" s="535"/>
      <c r="X1" s="535"/>
      <c r="Y1" s="535"/>
      <c r="Z1" s="535">
        <v>2021</v>
      </c>
      <c r="AA1" s="535"/>
      <c r="AB1" s="535"/>
      <c r="AC1" s="535"/>
      <c r="AD1" s="535"/>
      <c r="AE1" s="535"/>
      <c r="AF1" s="535"/>
      <c r="AG1" s="535"/>
      <c r="AH1" s="535"/>
      <c r="AI1" s="535"/>
      <c r="AJ1" s="535"/>
      <c r="AK1" s="535"/>
      <c r="AL1" s="536">
        <v>2022</v>
      </c>
      <c r="AM1" s="536"/>
      <c r="AN1" s="536"/>
      <c r="AO1" s="536"/>
      <c r="AP1" s="536"/>
      <c r="AQ1" s="536"/>
      <c r="AR1" s="536"/>
      <c r="AS1" s="536"/>
      <c r="AT1" s="536"/>
      <c r="AU1" s="536"/>
      <c r="AV1" s="536"/>
      <c r="AW1" s="536"/>
      <c r="AX1" s="3"/>
      <c r="AY1" s="537">
        <v>2023</v>
      </c>
      <c r="AZ1" s="537"/>
      <c r="BA1" s="537"/>
      <c r="BB1" s="537"/>
      <c r="BC1" s="537"/>
      <c r="BD1" s="537"/>
      <c r="BE1" s="537"/>
      <c r="BF1" s="537"/>
      <c r="BG1" s="537"/>
      <c r="BH1" s="537"/>
      <c r="BI1" s="537"/>
      <c r="BJ1" s="537"/>
      <c r="BK1" s="4"/>
      <c r="BL1" s="538">
        <v>2024</v>
      </c>
      <c r="BM1" s="538"/>
      <c r="BN1" s="538"/>
      <c r="BO1" s="538"/>
      <c r="BP1" s="538"/>
      <c r="BQ1" s="538"/>
      <c r="BR1" s="538"/>
      <c r="BS1" s="538"/>
      <c r="BT1" s="538"/>
      <c r="BU1" s="538"/>
      <c r="BV1" s="538"/>
      <c r="BW1" s="538"/>
      <c r="BX1" s="5"/>
      <c r="BY1" s="531">
        <v>2025</v>
      </c>
      <c r="BZ1" s="531"/>
      <c r="CA1" s="531"/>
      <c r="CB1" s="531"/>
      <c r="CC1" s="531"/>
      <c r="CD1" s="531"/>
      <c r="CE1" s="531"/>
      <c r="CF1" s="531"/>
      <c r="CG1" s="531"/>
      <c r="CH1" s="531"/>
      <c r="CI1" s="531"/>
      <c r="CJ1" s="531"/>
      <c r="CK1" s="532">
        <v>2026</v>
      </c>
      <c r="CL1" s="532"/>
      <c r="CM1" s="532"/>
      <c r="CN1" s="532"/>
      <c r="CO1" s="532"/>
      <c r="CP1" s="532"/>
      <c r="CQ1" s="532"/>
      <c r="CR1" s="532"/>
      <c r="CS1" s="532"/>
      <c r="CT1" s="532"/>
      <c r="CU1" s="532"/>
      <c r="CV1" s="532"/>
      <c r="CW1" s="533">
        <v>2027</v>
      </c>
      <c r="CX1" s="533"/>
      <c r="CY1" s="533"/>
      <c r="CZ1" s="533"/>
      <c r="DA1" s="533"/>
      <c r="DB1" s="533"/>
      <c r="DC1" s="533"/>
      <c r="DD1" s="533"/>
      <c r="DE1" s="533"/>
      <c r="DF1" s="533"/>
      <c r="DG1" s="533"/>
      <c r="DH1" s="533"/>
    </row>
    <row r="2" spans="1:131" s="9" customFormat="1"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  <c r="I2" s="2" t="s">
        <v>15</v>
      </c>
      <c r="J2" s="2" t="s">
        <v>16</v>
      </c>
      <c r="K2" s="2" t="s">
        <v>17</v>
      </c>
      <c r="L2" s="2" t="s">
        <v>18</v>
      </c>
      <c r="M2" s="2" t="s">
        <v>19</v>
      </c>
      <c r="N2" s="2" t="s">
        <v>8</v>
      </c>
      <c r="O2" s="2" t="s">
        <v>9</v>
      </c>
      <c r="P2" s="2" t="s">
        <v>10</v>
      </c>
      <c r="Q2" s="2" t="s">
        <v>11</v>
      </c>
      <c r="R2" s="2" t="s">
        <v>12</v>
      </c>
      <c r="S2" s="2" t="s">
        <v>13</v>
      </c>
      <c r="T2" s="2" t="s">
        <v>14</v>
      </c>
      <c r="U2" s="2" t="s">
        <v>15</v>
      </c>
      <c r="V2" s="2" t="s">
        <v>16</v>
      </c>
      <c r="W2" s="2" t="s">
        <v>17</v>
      </c>
      <c r="X2" s="2" t="s">
        <v>18</v>
      </c>
      <c r="Y2" s="2" t="s">
        <v>19</v>
      </c>
      <c r="Z2" s="2" t="s">
        <v>8</v>
      </c>
      <c r="AA2" s="2" t="s">
        <v>9</v>
      </c>
      <c r="AB2" s="2" t="s">
        <v>10</v>
      </c>
      <c r="AC2" s="2" t="s">
        <v>11</v>
      </c>
      <c r="AD2" s="2" t="s">
        <v>12</v>
      </c>
      <c r="AE2" s="2" t="s">
        <v>13</v>
      </c>
      <c r="AF2" s="2" t="s">
        <v>14</v>
      </c>
      <c r="AG2" s="2" t="s">
        <v>15</v>
      </c>
      <c r="AH2" s="2" t="s">
        <v>16</v>
      </c>
      <c r="AI2" s="2" t="s">
        <v>17</v>
      </c>
      <c r="AJ2" s="2" t="s">
        <v>18</v>
      </c>
      <c r="AK2" s="2" t="s">
        <v>19</v>
      </c>
      <c r="AL2" s="3" t="s">
        <v>8</v>
      </c>
      <c r="AM2" s="3" t="s">
        <v>9</v>
      </c>
      <c r="AN2" s="3" t="s">
        <v>10</v>
      </c>
      <c r="AO2" s="3" t="s">
        <v>11</v>
      </c>
      <c r="AP2" s="3" t="s">
        <v>12</v>
      </c>
      <c r="AQ2" s="3" t="s">
        <v>13</v>
      </c>
      <c r="AR2" s="3" t="s">
        <v>14</v>
      </c>
      <c r="AS2" s="3" t="s">
        <v>15</v>
      </c>
      <c r="AT2" s="3" t="s">
        <v>16</v>
      </c>
      <c r="AU2" s="3" t="s">
        <v>17</v>
      </c>
      <c r="AV2" s="3" t="s">
        <v>18</v>
      </c>
      <c r="AW2" s="3" t="s">
        <v>19</v>
      </c>
      <c r="AX2" s="3" t="s">
        <v>23</v>
      </c>
      <c r="AY2" s="4" t="s">
        <v>8</v>
      </c>
      <c r="AZ2" s="4" t="s">
        <v>9</v>
      </c>
      <c r="BA2" s="4" t="s">
        <v>10</v>
      </c>
      <c r="BB2" s="4" t="s">
        <v>11</v>
      </c>
      <c r="BC2" s="4" t="s">
        <v>12</v>
      </c>
      <c r="BD2" s="4" t="s">
        <v>13</v>
      </c>
      <c r="BE2" s="4" t="s">
        <v>14</v>
      </c>
      <c r="BF2" s="4" t="s">
        <v>15</v>
      </c>
      <c r="BG2" s="4" t="s">
        <v>16</v>
      </c>
      <c r="BH2" s="4" t="s">
        <v>17</v>
      </c>
      <c r="BI2" s="4" t="s">
        <v>18</v>
      </c>
      <c r="BJ2" s="4" t="s">
        <v>19</v>
      </c>
      <c r="BK2" s="4" t="s">
        <v>23</v>
      </c>
      <c r="BL2" s="5" t="s">
        <v>8</v>
      </c>
      <c r="BM2" s="5" t="s">
        <v>9</v>
      </c>
      <c r="BN2" s="5" t="s">
        <v>10</v>
      </c>
      <c r="BO2" s="5" t="s">
        <v>11</v>
      </c>
      <c r="BP2" s="5" t="s">
        <v>12</v>
      </c>
      <c r="BQ2" s="5" t="s">
        <v>13</v>
      </c>
      <c r="BR2" s="5" t="s">
        <v>14</v>
      </c>
      <c r="BS2" s="5" t="s">
        <v>15</v>
      </c>
      <c r="BT2" s="5" t="s">
        <v>16</v>
      </c>
      <c r="BU2" s="5" t="s">
        <v>17</v>
      </c>
      <c r="BV2" s="5" t="s">
        <v>18</v>
      </c>
      <c r="BW2" s="5" t="s">
        <v>19</v>
      </c>
      <c r="BX2" s="5"/>
      <c r="BY2" s="6" t="s">
        <v>8</v>
      </c>
      <c r="BZ2" s="6" t="s">
        <v>9</v>
      </c>
      <c r="CA2" s="6" t="s">
        <v>10</v>
      </c>
      <c r="CB2" s="6" t="s">
        <v>11</v>
      </c>
      <c r="CC2" s="6" t="s">
        <v>12</v>
      </c>
      <c r="CD2" s="6" t="s">
        <v>13</v>
      </c>
      <c r="CE2" s="6" t="s">
        <v>14</v>
      </c>
      <c r="CF2" s="6" t="s">
        <v>15</v>
      </c>
      <c r="CG2" s="6" t="s">
        <v>16</v>
      </c>
      <c r="CH2" s="6" t="s">
        <v>17</v>
      </c>
      <c r="CI2" s="6" t="s">
        <v>18</v>
      </c>
      <c r="CJ2" s="6" t="s">
        <v>19</v>
      </c>
      <c r="CK2" s="7" t="s">
        <v>8</v>
      </c>
      <c r="CL2" s="7" t="s">
        <v>9</v>
      </c>
      <c r="CM2" s="7" t="s">
        <v>10</v>
      </c>
      <c r="CN2" s="7" t="s">
        <v>11</v>
      </c>
      <c r="CO2" s="7" t="s">
        <v>12</v>
      </c>
      <c r="CP2" s="7" t="s">
        <v>13</v>
      </c>
      <c r="CQ2" s="7" t="s">
        <v>14</v>
      </c>
      <c r="CR2" s="7" t="s">
        <v>15</v>
      </c>
      <c r="CS2" s="7" t="s">
        <v>16</v>
      </c>
      <c r="CT2" s="7" t="s">
        <v>17</v>
      </c>
      <c r="CU2" s="7" t="s">
        <v>18</v>
      </c>
      <c r="CV2" s="7" t="s">
        <v>19</v>
      </c>
      <c r="CW2" s="8" t="s">
        <v>8</v>
      </c>
      <c r="CX2" s="8" t="s">
        <v>9</v>
      </c>
      <c r="CY2" s="8" t="s">
        <v>10</v>
      </c>
      <c r="CZ2" s="8" t="s">
        <v>11</v>
      </c>
      <c r="DA2" s="8" t="s">
        <v>12</v>
      </c>
      <c r="DB2" s="8" t="s">
        <v>13</v>
      </c>
      <c r="DC2" s="8" t="s">
        <v>14</v>
      </c>
      <c r="DD2" s="8" t="s">
        <v>15</v>
      </c>
      <c r="DE2" s="8" t="s">
        <v>16</v>
      </c>
      <c r="DF2" s="8" t="s">
        <v>17</v>
      </c>
      <c r="DG2" s="8" t="s">
        <v>18</v>
      </c>
      <c r="DH2" s="8" t="s">
        <v>19</v>
      </c>
      <c r="DK2" s="9" t="s">
        <v>29</v>
      </c>
      <c r="DL2" s="10" t="s">
        <v>30</v>
      </c>
      <c r="DM2" s="10" t="s">
        <v>31</v>
      </c>
      <c r="DN2" s="2" t="s">
        <v>32</v>
      </c>
      <c r="DO2" s="2" t="s">
        <v>31</v>
      </c>
      <c r="DP2" s="3" t="s">
        <v>33</v>
      </c>
      <c r="DQ2" s="3" t="s">
        <v>31</v>
      </c>
      <c r="DR2" s="4" t="s">
        <v>34</v>
      </c>
      <c r="DS2" s="4" t="s">
        <v>31</v>
      </c>
      <c r="DT2" s="5" t="s">
        <v>35</v>
      </c>
      <c r="DU2" s="5" t="s">
        <v>31</v>
      </c>
      <c r="DV2" s="6" t="s">
        <v>36</v>
      </c>
      <c r="DW2" s="6" t="s">
        <v>31</v>
      </c>
      <c r="DX2" s="7" t="s">
        <v>37</v>
      </c>
      <c r="DY2" s="7" t="s">
        <v>31</v>
      </c>
      <c r="DZ2" s="8" t="s">
        <v>38</v>
      </c>
      <c r="EA2" s="8" t="s">
        <v>31</v>
      </c>
    </row>
    <row r="3" spans="1:131" s="9" customFormat="1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L3" s="10"/>
      <c r="DM3" s="10"/>
      <c r="DN3" s="2"/>
      <c r="DO3" s="2"/>
      <c r="DP3" s="3"/>
      <c r="DQ3" s="3"/>
      <c r="DR3" s="4"/>
      <c r="DS3" s="4"/>
      <c r="DT3" s="5"/>
      <c r="DU3" s="5"/>
      <c r="DV3" s="6"/>
      <c r="DW3" s="6"/>
      <c r="DX3" s="6"/>
      <c r="DY3" s="6"/>
      <c r="DZ3" s="6"/>
      <c r="EA3" s="6"/>
    </row>
    <row r="4" spans="1:131" ht="14.65" customHeight="1" outlineLevel="1">
      <c r="A4" s="14" t="s">
        <v>39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>
        <v>70</v>
      </c>
      <c r="AA4">
        <v>70</v>
      </c>
      <c r="AB4">
        <v>70</v>
      </c>
      <c r="AC4">
        <v>70</v>
      </c>
      <c r="AD4">
        <v>70</v>
      </c>
      <c r="AE4">
        <v>70</v>
      </c>
      <c r="AF4">
        <v>70</v>
      </c>
      <c r="AG4">
        <v>70</v>
      </c>
      <c r="AH4">
        <v>70</v>
      </c>
      <c r="AI4">
        <v>70</v>
      </c>
      <c r="AJ4">
        <v>70</v>
      </c>
      <c r="AK4">
        <v>70</v>
      </c>
      <c r="AL4">
        <v>70</v>
      </c>
      <c r="AM4">
        <v>70</v>
      </c>
      <c r="AN4">
        <v>70</v>
      </c>
      <c r="AO4">
        <v>70</v>
      </c>
      <c r="AP4">
        <v>70</v>
      </c>
      <c r="AQ4">
        <v>70</v>
      </c>
      <c r="AR4">
        <v>70</v>
      </c>
      <c r="AS4">
        <v>70</v>
      </c>
      <c r="AT4">
        <v>70</v>
      </c>
      <c r="AU4">
        <v>70</v>
      </c>
      <c r="AV4">
        <v>70</v>
      </c>
      <c r="AW4">
        <v>70</v>
      </c>
      <c r="AY4">
        <v>70</v>
      </c>
      <c r="AZ4">
        <v>70</v>
      </c>
      <c r="BA4">
        <v>70</v>
      </c>
      <c r="BB4">
        <v>70</v>
      </c>
      <c r="BC4">
        <v>70</v>
      </c>
      <c r="BD4">
        <v>70</v>
      </c>
      <c r="BE4">
        <v>70</v>
      </c>
      <c r="BF4">
        <v>70</v>
      </c>
      <c r="BG4">
        <v>70</v>
      </c>
      <c r="BH4">
        <v>70</v>
      </c>
      <c r="BI4">
        <v>70</v>
      </c>
      <c r="BJ4">
        <v>70</v>
      </c>
      <c r="BL4">
        <v>70</v>
      </c>
      <c r="BM4">
        <v>70</v>
      </c>
      <c r="BN4">
        <v>70</v>
      </c>
      <c r="BO4">
        <v>70</v>
      </c>
      <c r="BP4">
        <v>70</v>
      </c>
      <c r="BQ4">
        <v>70</v>
      </c>
      <c r="BR4">
        <v>70</v>
      </c>
      <c r="BS4">
        <v>70</v>
      </c>
      <c r="BT4">
        <v>70</v>
      </c>
      <c r="BU4">
        <v>70</v>
      </c>
      <c r="BV4">
        <v>70</v>
      </c>
      <c r="BW4">
        <v>70</v>
      </c>
      <c r="BY4">
        <v>70</v>
      </c>
      <c r="BZ4">
        <v>70</v>
      </c>
      <c r="CA4">
        <v>70</v>
      </c>
      <c r="CB4">
        <v>70</v>
      </c>
      <c r="CC4">
        <v>70</v>
      </c>
      <c r="CD4">
        <v>70</v>
      </c>
      <c r="CE4">
        <v>70</v>
      </c>
      <c r="CF4">
        <v>70</v>
      </c>
      <c r="CG4">
        <v>70</v>
      </c>
      <c r="CH4">
        <v>70</v>
      </c>
      <c r="CI4">
        <v>70</v>
      </c>
      <c r="CJ4">
        <v>70</v>
      </c>
      <c r="CK4">
        <v>70</v>
      </c>
      <c r="CL4">
        <v>70</v>
      </c>
      <c r="CM4">
        <v>70</v>
      </c>
      <c r="CN4">
        <v>70</v>
      </c>
      <c r="CO4">
        <v>70</v>
      </c>
      <c r="CP4">
        <v>70</v>
      </c>
      <c r="CQ4">
        <v>70</v>
      </c>
      <c r="CR4">
        <v>70</v>
      </c>
      <c r="CS4">
        <v>70</v>
      </c>
      <c r="CT4">
        <v>70</v>
      </c>
      <c r="CU4">
        <v>70</v>
      </c>
      <c r="CV4">
        <v>70</v>
      </c>
      <c r="CW4">
        <v>70</v>
      </c>
      <c r="CX4">
        <v>70</v>
      </c>
      <c r="CY4">
        <v>70</v>
      </c>
      <c r="CZ4">
        <v>70</v>
      </c>
      <c r="DA4">
        <v>70</v>
      </c>
      <c r="DB4">
        <v>70</v>
      </c>
      <c r="DC4">
        <v>70</v>
      </c>
      <c r="DD4">
        <v>70</v>
      </c>
      <c r="DE4">
        <v>70</v>
      </c>
      <c r="DF4">
        <v>70</v>
      </c>
      <c r="DG4">
        <v>70</v>
      </c>
      <c r="DH4">
        <v>70</v>
      </c>
    </row>
    <row r="5" spans="1:131" ht="14.65" customHeight="1" outlineLevel="1">
      <c r="A5" s="14" t="s">
        <v>40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>
        <v>90</v>
      </c>
      <c r="AA5">
        <v>90</v>
      </c>
      <c r="AB5">
        <v>90</v>
      </c>
      <c r="AC5">
        <v>90</v>
      </c>
      <c r="AD5">
        <v>90</v>
      </c>
      <c r="AE5">
        <v>90</v>
      </c>
      <c r="AF5">
        <v>90</v>
      </c>
      <c r="AG5">
        <v>90</v>
      </c>
      <c r="AH5">
        <v>90</v>
      </c>
      <c r="AI5">
        <v>90</v>
      </c>
      <c r="AJ5">
        <v>90</v>
      </c>
      <c r="AK5">
        <v>90</v>
      </c>
      <c r="AL5">
        <v>90</v>
      </c>
      <c r="AM5">
        <v>90</v>
      </c>
      <c r="AN5">
        <v>90</v>
      </c>
      <c r="AO5">
        <v>90</v>
      </c>
      <c r="AP5">
        <v>90</v>
      </c>
      <c r="AQ5">
        <v>90</v>
      </c>
      <c r="AR5">
        <v>90</v>
      </c>
      <c r="AS5">
        <v>90</v>
      </c>
      <c r="AT5">
        <v>90</v>
      </c>
      <c r="AU5">
        <v>90</v>
      </c>
      <c r="AV5">
        <v>90</v>
      </c>
      <c r="AW5">
        <v>90</v>
      </c>
      <c r="AY5">
        <v>90</v>
      </c>
      <c r="AZ5">
        <v>90</v>
      </c>
      <c r="BA5">
        <v>90</v>
      </c>
      <c r="BB5">
        <v>90</v>
      </c>
      <c r="BC5">
        <v>90</v>
      </c>
      <c r="BD5">
        <v>90</v>
      </c>
      <c r="BE5">
        <v>90</v>
      </c>
      <c r="BF5">
        <v>90</v>
      </c>
      <c r="BG5">
        <v>90</v>
      </c>
      <c r="BH5">
        <v>90</v>
      </c>
      <c r="BI5">
        <v>90</v>
      </c>
      <c r="BJ5">
        <v>90</v>
      </c>
      <c r="BL5">
        <v>90</v>
      </c>
      <c r="BM5">
        <v>90</v>
      </c>
      <c r="BN5">
        <v>90</v>
      </c>
      <c r="BO5">
        <v>90</v>
      </c>
      <c r="BP5">
        <v>90</v>
      </c>
      <c r="BQ5">
        <v>90</v>
      </c>
      <c r="BR5">
        <v>90</v>
      </c>
      <c r="BS5">
        <v>90</v>
      </c>
      <c r="BT5">
        <v>90</v>
      </c>
      <c r="BU5">
        <v>90</v>
      </c>
      <c r="BV5">
        <v>90</v>
      </c>
      <c r="BW5">
        <v>90</v>
      </c>
      <c r="BY5">
        <v>90</v>
      </c>
      <c r="BZ5">
        <v>90</v>
      </c>
      <c r="CA5">
        <v>90</v>
      </c>
      <c r="CB5">
        <v>90</v>
      </c>
      <c r="CC5">
        <v>90</v>
      </c>
      <c r="CD5">
        <v>90</v>
      </c>
      <c r="CE5">
        <v>90</v>
      </c>
      <c r="CF5">
        <v>90</v>
      </c>
      <c r="CG5">
        <v>90</v>
      </c>
      <c r="CH5">
        <v>90</v>
      </c>
      <c r="CI5">
        <v>90</v>
      </c>
      <c r="CJ5">
        <v>90</v>
      </c>
      <c r="CK5">
        <v>90</v>
      </c>
      <c r="CL5">
        <v>90</v>
      </c>
      <c r="CM5">
        <v>90</v>
      </c>
      <c r="CN5">
        <v>90</v>
      </c>
      <c r="CO5">
        <v>90</v>
      </c>
      <c r="CP5">
        <v>90</v>
      </c>
      <c r="CQ5">
        <v>90</v>
      </c>
      <c r="CR5">
        <v>90</v>
      </c>
      <c r="CS5">
        <v>90</v>
      </c>
      <c r="CT5">
        <v>90</v>
      </c>
      <c r="CU5">
        <v>90</v>
      </c>
      <c r="CV5">
        <v>90</v>
      </c>
      <c r="CW5">
        <v>90</v>
      </c>
      <c r="CX5">
        <v>90</v>
      </c>
      <c r="CY5">
        <v>90</v>
      </c>
      <c r="CZ5">
        <v>90</v>
      </c>
      <c r="DA5">
        <v>90</v>
      </c>
      <c r="DB5">
        <v>90</v>
      </c>
      <c r="DC5">
        <v>90</v>
      </c>
      <c r="DD5">
        <v>90</v>
      </c>
      <c r="DE5">
        <v>90</v>
      </c>
      <c r="DF5">
        <v>90</v>
      </c>
      <c r="DG5">
        <v>90</v>
      </c>
      <c r="DH5">
        <v>90</v>
      </c>
    </row>
    <row r="6" spans="1:131" ht="14.65" customHeight="1" outlineLevel="1"/>
    <row r="7" spans="1:131" ht="14.65" customHeight="1" outlineLevel="1">
      <c r="A7" s="14" t="s">
        <v>41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>
        <v>2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2</v>
      </c>
      <c r="AW7">
        <v>2</v>
      </c>
      <c r="AY7">
        <v>2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L7">
        <v>2</v>
      </c>
      <c r="BM7">
        <v>2</v>
      </c>
      <c r="BN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</row>
    <row r="8" spans="1:131" ht="14.65" customHeight="1" outlineLevel="1">
      <c r="A8" s="14" t="s">
        <v>42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6">
        <f>+Z5*Z7*Z4/1000</f>
        <v>12.6</v>
      </c>
      <c r="AA8" s="16">
        <f t="shared" ref="AA8:CL8" si="0">+AA5*AA7*AA4/1000</f>
        <v>12.6</v>
      </c>
      <c r="AB8" s="16">
        <f t="shared" si="0"/>
        <v>12.6</v>
      </c>
      <c r="AC8" s="16">
        <f t="shared" si="0"/>
        <v>12.6</v>
      </c>
      <c r="AD8" s="16">
        <f t="shared" si="0"/>
        <v>12.6</v>
      </c>
      <c r="AE8" s="16">
        <f t="shared" si="0"/>
        <v>12.6</v>
      </c>
      <c r="AF8" s="16">
        <f t="shared" si="0"/>
        <v>12.6</v>
      </c>
      <c r="AG8" s="16">
        <f t="shared" si="0"/>
        <v>12.6</v>
      </c>
      <c r="AH8" s="16">
        <f t="shared" si="0"/>
        <v>12.6</v>
      </c>
      <c r="AI8" s="16">
        <f t="shared" si="0"/>
        <v>12.6</v>
      </c>
      <c r="AJ8" s="16">
        <f t="shared" si="0"/>
        <v>12.6</v>
      </c>
      <c r="AK8" s="16">
        <f t="shared" si="0"/>
        <v>12.6</v>
      </c>
      <c r="AL8" s="16">
        <f t="shared" si="0"/>
        <v>12.6</v>
      </c>
      <c r="AM8" s="16">
        <f t="shared" si="0"/>
        <v>12.6</v>
      </c>
      <c r="AN8" s="16">
        <f t="shared" si="0"/>
        <v>12.6</v>
      </c>
      <c r="AO8" s="16">
        <f t="shared" si="0"/>
        <v>12.6</v>
      </c>
      <c r="AP8" s="16">
        <f t="shared" si="0"/>
        <v>12.6</v>
      </c>
      <c r="AQ8" s="16">
        <f t="shared" si="0"/>
        <v>12.6</v>
      </c>
      <c r="AR8" s="16">
        <f t="shared" si="0"/>
        <v>12.6</v>
      </c>
      <c r="AS8" s="16">
        <f t="shared" si="0"/>
        <v>12.6</v>
      </c>
      <c r="AT8" s="16">
        <f t="shared" si="0"/>
        <v>12.6</v>
      </c>
      <c r="AU8" s="16">
        <f t="shared" si="0"/>
        <v>12.6</v>
      </c>
      <c r="AV8" s="16">
        <f t="shared" si="0"/>
        <v>12.6</v>
      </c>
      <c r="AW8" s="16">
        <f t="shared" si="0"/>
        <v>12.6</v>
      </c>
      <c r="AX8" s="16"/>
      <c r="AY8" s="16">
        <f>+AY5*AY7*AY4/1000</f>
        <v>12.6</v>
      </c>
      <c r="AZ8" s="16">
        <f t="shared" si="0"/>
        <v>12.6</v>
      </c>
      <c r="BA8" s="16">
        <f t="shared" si="0"/>
        <v>12.6</v>
      </c>
      <c r="BB8" s="16">
        <f t="shared" si="0"/>
        <v>12.6</v>
      </c>
      <c r="BC8" s="16">
        <f t="shared" si="0"/>
        <v>12.6</v>
      </c>
      <c r="BD8" s="16">
        <f t="shared" si="0"/>
        <v>12.6</v>
      </c>
      <c r="BE8" s="16">
        <f t="shared" si="0"/>
        <v>12.6</v>
      </c>
      <c r="BF8" s="16">
        <f t="shared" si="0"/>
        <v>12.6</v>
      </c>
      <c r="BG8" s="16">
        <f t="shared" si="0"/>
        <v>12.6</v>
      </c>
      <c r="BH8" s="16">
        <f t="shared" si="0"/>
        <v>12.6</v>
      </c>
      <c r="BI8" s="16">
        <f t="shared" si="0"/>
        <v>12.6</v>
      </c>
      <c r="BJ8" s="16">
        <f t="shared" si="0"/>
        <v>12.6</v>
      </c>
      <c r="BK8" s="16"/>
      <c r="BL8" s="16">
        <f t="shared" si="0"/>
        <v>12.6</v>
      </c>
      <c r="BM8" s="16">
        <f t="shared" si="0"/>
        <v>12.6</v>
      </c>
      <c r="BN8" s="16">
        <f t="shared" si="0"/>
        <v>12.6</v>
      </c>
      <c r="BO8" s="16">
        <f t="shared" si="0"/>
        <v>12.6</v>
      </c>
      <c r="BP8" s="16">
        <f t="shared" si="0"/>
        <v>12.6</v>
      </c>
      <c r="BQ8" s="16">
        <f t="shared" si="0"/>
        <v>12.6</v>
      </c>
      <c r="BR8" s="16">
        <f t="shared" si="0"/>
        <v>12.6</v>
      </c>
      <c r="BS8" s="16">
        <f t="shared" si="0"/>
        <v>12.6</v>
      </c>
      <c r="BT8" s="16">
        <f t="shared" si="0"/>
        <v>12.6</v>
      </c>
      <c r="BU8" s="16">
        <f t="shared" si="0"/>
        <v>12.6</v>
      </c>
      <c r="BV8" s="16">
        <f t="shared" si="0"/>
        <v>12.6</v>
      </c>
      <c r="BW8" s="16">
        <f t="shared" si="0"/>
        <v>12.6</v>
      </c>
      <c r="BX8" s="16"/>
      <c r="BY8" s="16">
        <f t="shared" si="0"/>
        <v>12.6</v>
      </c>
      <c r="BZ8" s="16">
        <f t="shared" si="0"/>
        <v>12.6</v>
      </c>
      <c r="CA8" s="16">
        <f t="shared" si="0"/>
        <v>12.6</v>
      </c>
      <c r="CB8" s="16">
        <f t="shared" si="0"/>
        <v>12.6</v>
      </c>
      <c r="CC8" s="16">
        <f t="shared" si="0"/>
        <v>12.6</v>
      </c>
      <c r="CD8" s="16">
        <f t="shared" si="0"/>
        <v>12.6</v>
      </c>
      <c r="CE8" s="16">
        <f t="shared" si="0"/>
        <v>12.6</v>
      </c>
      <c r="CF8" s="16">
        <f t="shared" si="0"/>
        <v>12.6</v>
      </c>
      <c r="CG8" s="16">
        <f t="shared" si="0"/>
        <v>12.6</v>
      </c>
      <c r="CH8" s="16">
        <f t="shared" si="0"/>
        <v>12.6</v>
      </c>
      <c r="CI8" s="16">
        <f t="shared" si="0"/>
        <v>12.6</v>
      </c>
      <c r="CJ8" s="16">
        <f t="shared" si="0"/>
        <v>12.6</v>
      </c>
      <c r="CK8" s="16">
        <f t="shared" si="0"/>
        <v>12.6</v>
      </c>
      <c r="CL8" s="16">
        <f t="shared" si="0"/>
        <v>12.6</v>
      </c>
      <c r="CM8" s="16">
        <f t="shared" ref="CM8:DH8" si="1">+CM5*CM7*CM4/1000</f>
        <v>12.6</v>
      </c>
      <c r="CN8" s="16">
        <f t="shared" si="1"/>
        <v>12.6</v>
      </c>
      <c r="CO8" s="16">
        <f t="shared" si="1"/>
        <v>12.6</v>
      </c>
      <c r="CP8" s="16">
        <f t="shared" si="1"/>
        <v>12.6</v>
      </c>
      <c r="CQ8" s="16">
        <f t="shared" si="1"/>
        <v>12.6</v>
      </c>
      <c r="CR8" s="16">
        <f t="shared" si="1"/>
        <v>12.6</v>
      </c>
      <c r="CS8" s="16">
        <f t="shared" si="1"/>
        <v>12.6</v>
      </c>
      <c r="CT8" s="16">
        <f t="shared" si="1"/>
        <v>12.6</v>
      </c>
      <c r="CU8" s="16">
        <f t="shared" si="1"/>
        <v>12.6</v>
      </c>
      <c r="CV8" s="16">
        <f t="shared" si="1"/>
        <v>12.6</v>
      </c>
      <c r="CW8" s="16">
        <f t="shared" si="1"/>
        <v>12.6</v>
      </c>
      <c r="CX8" s="16">
        <f t="shared" si="1"/>
        <v>12.6</v>
      </c>
      <c r="CY8" s="16">
        <f t="shared" si="1"/>
        <v>12.6</v>
      </c>
      <c r="CZ8" s="16">
        <f t="shared" si="1"/>
        <v>12.6</v>
      </c>
      <c r="DA8" s="16">
        <f t="shared" si="1"/>
        <v>12.6</v>
      </c>
      <c r="DB8" s="16">
        <f t="shared" si="1"/>
        <v>12.6</v>
      </c>
      <c r="DC8" s="16">
        <f t="shared" si="1"/>
        <v>12.6</v>
      </c>
      <c r="DD8" s="16">
        <f t="shared" si="1"/>
        <v>12.6</v>
      </c>
      <c r="DE8" s="16">
        <f t="shared" si="1"/>
        <v>12.6</v>
      </c>
      <c r="DF8" s="16">
        <f t="shared" si="1"/>
        <v>12.6</v>
      </c>
      <c r="DG8" s="16">
        <f t="shared" si="1"/>
        <v>12.6</v>
      </c>
      <c r="DH8" s="16">
        <f t="shared" si="1"/>
        <v>12.6</v>
      </c>
      <c r="DN8" s="16"/>
      <c r="DO8" s="16"/>
      <c r="DP8" s="16"/>
      <c r="DQ8" s="16"/>
      <c r="DR8" s="16"/>
      <c r="DS8" s="16"/>
      <c r="DT8" s="16"/>
      <c r="DU8" s="16"/>
      <c r="DV8" s="16"/>
      <c r="DX8" s="16"/>
      <c r="DZ8" s="16"/>
    </row>
    <row r="9" spans="1:131" ht="14.65" customHeight="1" outlineLevel="1">
      <c r="A9" s="18" t="s">
        <v>43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>
        <f>100*0.3</f>
        <v>30</v>
      </c>
      <c r="AA9">
        <f t="shared" ref="AA9:CL9" si="2">100*0.3</f>
        <v>30</v>
      </c>
      <c r="AB9">
        <f t="shared" si="2"/>
        <v>30</v>
      </c>
      <c r="AC9">
        <f t="shared" si="2"/>
        <v>30</v>
      </c>
      <c r="AD9">
        <f t="shared" si="2"/>
        <v>30</v>
      </c>
      <c r="AE9">
        <f t="shared" si="2"/>
        <v>30</v>
      </c>
      <c r="AF9">
        <f t="shared" si="2"/>
        <v>30</v>
      </c>
      <c r="AG9">
        <f t="shared" si="2"/>
        <v>30</v>
      </c>
      <c r="AH9">
        <f t="shared" si="2"/>
        <v>30</v>
      </c>
      <c r="AI9">
        <f t="shared" si="2"/>
        <v>30</v>
      </c>
      <c r="AJ9">
        <f t="shared" si="2"/>
        <v>30</v>
      </c>
      <c r="AK9">
        <f t="shared" si="2"/>
        <v>30</v>
      </c>
      <c r="AL9">
        <f t="shared" si="2"/>
        <v>30</v>
      </c>
      <c r="AM9">
        <f t="shared" si="2"/>
        <v>30</v>
      </c>
      <c r="AN9">
        <f t="shared" si="2"/>
        <v>30</v>
      </c>
      <c r="AO9">
        <f t="shared" si="2"/>
        <v>30</v>
      </c>
      <c r="AP9">
        <f t="shared" si="2"/>
        <v>30</v>
      </c>
      <c r="AQ9">
        <f t="shared" si="2"/>
        <v>30</v>
      </c>
      <c r="AR9">
        <f t="shared" si="2"/>
        <v>30</v>
      </c>
      <c r="AS9">
        <f t="shared" si="2"/>
        <v>30</v>
      </c>
      <c r="AT9">
        <f t="shared" si="2"/>
        <v>30</v>
      </c>
      <c r="AU9">
        <f t="shared" si="2"/>
        <v>30</v>
      </c>
      <c r="AV9">
        <f t="shared" si="2"/>
        <v>30</v>
      </c>
      <c r="AW9">
        <f t="shared" si="2"/>
        <v>30</v>
      </c>
      <c r="AY9">
        <f>100*0.3</f>
        <v>30</v>
      </c>
      <c r="AZ9">
        <f t="shared" si="2"/>
        <v>30</v>
      </c>
      <c r="BA9">
        <f t="shared" si="2"/>
        <v>30</v>
      </c>
      <c r="BB9">
        <f t="shared" si="2"/>
        <v>30</v>
      </c>
      <c r="BC9">
        <f t="shared" si="2"/>
        <v>30</v>
      </c>
      <c r="BD9">
        <f t="shared" si="2"/>
        <v>30</v>
      </c>
      <c r="BE9">
        <f t="shared" si="2"/>
        <v>30</v>
      </c>
      <c r="BF9">
        <f t="shared" si="2"/>
        <v>30</v>
      </c>
      <c r="BG9">
        <f t="shared" si="2"/>
        <v>30</v>
      </c>
      <c r="BH9">
        <f t="shared" si="2"/>
        <v>30</v>
      </c>
      <c r="BI9">
        <f t="shared" si="2"/>
        <v>30</v>
      </c>
      <c r="BJ9">
        <f t="shared" si="2"/>
        <v>30</v>
      </c>
      <c r="BL9">
        <f t="shared" si="2"/>
        <v>30</v>
      </c>
      <c r="BM9">
        <f t="shared" si="2"/>
        <v>30</v>
      </c>
      <c r="BN9">
        <f t="shared" si="2"/>
        <v>30</v>
      </c>
      <c r="BO9">
        <f t="shared" si="2"/>
        <v>30</v>
      </c>
      <c r="BP9">
        <f t="shared" si="2"/>
        <v>30</v>
      </c>
      <c r="BQ9">
        <f t="shared" si="2"/>
        <v>30</v>
      </c>
      <c r="BR9">
        <f t="shared" si="2"/>
        <v>30</v>
      </c>
      <c r="BS9">
        <f t="shared" si="2"/>
        <v>30</v>
      </c>
      <c r="BT9">
        <f t="shared" si="2"/>
        <v>30</v>
      </c>
      <c r="BU9">
        <f t="shared" si="2"/>
        <v>30</v>
      </c>
      <c r="BV9">
        <f t="shared" si="2"/>
        <v>30</v>
      </c>
      <c r="BW9">
        <f t="shared" si="2"/>
        <v>30</v>
      </c>
      <c r="BY9">
        <f t="shared" si="2"/>
        <v>30</v>
      </c>
      <c r="BZ9">
        <f t="shared" si="2"/>
        <v>30</v>
      </c>
      <c r="CA9">
        <f t="shared" si="2"/>
        <v>30</v>
      </c>
      <c r="CB9">
        <f t="shared" si="2"/>
        <v>30</v>
      </c>
      <c r="CC9">
        <f t="shared" si="2"/>
        <v>30</v>
      </c>
      <c r="CD9">
        <f t="shared" si="2"/>
        <v>30</v>
      </c>
      <c r="CE9">
        <f t="shared" si="2"/>
        <v>30</v>
      </c>
      <c r="CF9">
        <f t="shared" si="2"/>
        <v>30</v>
      </c>
      <c r="CG9">
        <f t="shared" si="2"/>
        <v>30</v>
      </c>
      <c r="CH9">
        <f t="shared" si="2"/>
        <v>30</v>
      </c>
      <c r="CI9">
        <f t="shared" si="2"/>
        <v>30</v>
      </c>
      <c r="CJ9">
        <f t="shared" si="2"/>
        <v>30</v>
      </c>
      <c r="CK9">
        <f t="shared" si="2"/>
        <v>30</v>
      </c>
      <c r="CL9">
        <f t="shared" si="2"/>
        <v>30</v>
      </c>
      <c r="CM9">
        <f t="shared" ref="CM9:DH9" si="3">100*0.3</f>
        <v>30</v>
      </c>
      <c r="CN9">
        <f t="shared" si="3"/>
        <v>30</v>
      </c>
      <c r="CO9">
        <f t="shared" si="3"/>
        <v>30</v>
      </c>
      <c r="CP9">
        <f t="shared" si="3"/>
        <v>30</v>
      </c>
      <c r="CQ9">
        <f t="shared" si="3"/>
        <v>30</v>
      </c>
      <c r="CR9">
        <f t="shared" si="3"/>
        <v>30</v>
      </c>
      <c r="CS9">
        <f t="shared" si="3"/>
        <v>30</v>
      </c>
      <c r="CT9">
        <f t="shared" si="3"/>
        <v>30</v>
      </c>
      <c r="CU9">
        <f t="shared" si="3"/>
        <v>30</v>
      </c>
      <c r="CV9">
        <f t="shared" si="3"/>
        <v>30</v>
      </c>
      <c r="CW9">
        <f t="shared" si="3"/>
        <v>30</v>
      </c>
      <c r="CX9">
        <f t="shared" si="3"/>
        <v>30</v>
      </c>
      <c r="CY9">
        <f t="shared" si="3"/>
        <v>30</v>
      </c>
      <c r="CZ9">
        <f t="shared" si="3"/>
        <v>30</v>
      </c>
      <c r="DA9">
        <f t="shared" si="3"/>
        <v>30</v>
      </c>
      <c r="DB9">
        <f t="shared" si="3"/>
        <v>30</v>
      </c>
      <c r="DC9">
        <f t="shared" si="3"/>
        <v>30</v>
      </c>
      <c r="DD9">
        <f t="shared" si="3"/>
        <v>30</v>
      </c>
      <c r="DE9">
        <f t="shared" si="3"/>
        <v>30</v>
      </c>
      <c r="DF9">
        <f t="shared" si="3"/>
        <v>30</v>
      </c>
      <c r="DG9">
        <f t="shared" si="3"/>
        <v>30</v>
      </c>
      <c r="DH9">
        <f t="shared" si="3"/>
        <v>30</v>
      </c>
      <c r="DN9" s="16"/>
      <c r="DO9" s="16"/>
      <c r="DP9" s="16"/>
      <c r="DR9" s="16"/>
      <c r="DT9" s="16"/>
      <c r="DV9" s="16"/>
      <c r="DX9" s="16"/>
      <c r="DZ9" s="16"/>
    </row>
    <row r="10" spans="1:131" ht="14.65" customHeight="1" outlineLevel="1">
      <c r="A10" t="s">
        <v>44</v>
      </c>
      <c r="Z10">
        <f>Z9/12</f>
        <v>2.5</v>
      </c>
      <c r="AA10">
        <f t="shared" ref="AA10:CL10" si="4">AA9/12</f>
        <v>2.5</v>
      </c>
      <c r="AB10">
        <f t="shared" si="4"/>
        <v>2.5</v>
      </c>
      <c r="AC10">
        <f t="shared" si="4"/>
        <v>2.5</v>
      </c>
      <c r="AD10">
        <f t="shared" si="4"/>
        <v>2.5</v>
      </c>
      <c r="AE10">
        <f t="shared" si="4"/>
        <v>2.5</v>
      </c>
      <c r="AF10">
        <f t="shared" si="4"/>
        <v>2.5</v>
      </c>
      <c r="AG10">
        <f t="shared" si="4"/>
        <v>2.5</v>
      </c>
      <c r="AH10">
        <f t="shared" si="4"/>
        <v>2.5</v>
      </c>
      <c r="AI10">
        <f t="shared" si="4"/>
        <v>2.5</v>
      </c>
      <c r="AJ10">
        <f t="shared" si="4"/>
        <v>2.5</v>
      </c>
      <c r="AK10">
        <f t="shared" si="4"/>
        <v>2.5</v>
      </c>
      <c r="AL10">
        <f t="shared" si="4"/>
        <v>2.5</v>
      </c>
      <c r="AM10">
        <f t="shared" si="4"/>
        <v>2.5</v>
      </c>
      <c r="AN10">
        <f t="shared" si="4"/>
        <v>2.5</v>
      </c>
      <c r="AO10">
        <f t="shared" si="4"/>
        <v>2.5</v>
      </c>
      <c r="AP10">
        <f t="shared" si="4"/>
        <v>2.5</v>
      </c>
      <c r="AQ10">
        <f t="shared" si="4"/>
        <v>2.5</v>
      </c>
      <c r="AR10">
        <f t="shared" si="4"/>
        <v>2.5</v>
      </c>
      <c r="AS10">
        <f t="shared" si="4"/>
        <v>2.5</v>
      </c>
      <c r="AT10">
        <f t="shared" si="4"/>
        <v>2.5</v>
      </c>
      <c r="AU10">
        <f t="shared" si="4"/>
        <v>2.5</v>
      </c>
      <c r="AV10">
        <f t="shared" si="4"/>
        <v>2.5</v>
      </c>
      <c r="AW10">
        <f t="shared" si="4"/>
        <v>2.5</v>
      </c>
      <c r="AY10">
        <f>AY9/12</f>
        <v>2.5</v>
      </c>
      <c r="AZ10">
        <f t="shared" si="4"/>
        <v>2.5</v>
      </c>
      <c r="BA10">
        <f t="shared" si="4"/>
        <v>2.5</v>
      </c>
      <c r="BB10">
        <f t="shared" si="4"/>
        <v>2.5</v>
      </c>
      <c r="BC10">
        <f t="shared" si="4"/>
        <v>2.5</v>
      </c>
      <c r="BD10">
        <f t="shared" si="4"/>
        <v>2.5</v>
      </c>
      <c r="BE10">
        <f t="shared" si="4"/>
        <v>2.5</v>
      </c>
      <c r="BF10">
        <f t="shared" si="4"/>
        <v>2.5</v>
      </c>
      <c r="BG10">
        <f t="shared" si="4"/>
        <v>2.5</v>
      </c>
      <c r="BH10">
        <f t="shared" si="4"/>
        <v>2.5</v>
      </c>
      <c r="BI10">
        <f t="shared" si="4"/>
        <v>2.5</v>
      </c>
      <c r="BJ10">
        <f t="shared" si="4"/>
        <v>2.5</v>
      </c>
      <c r="BL10">
        <f t="shared" si="4"/>
        <v>2.5</v>
      </c>
      <c r="BM10">
        <f t="shared" si="4"/>
        <v>2.5</v>
      </c>
      <c r="BN10">
        <f t="shared" si="4"/>
        <v>2.5</v>
      </c>
      <c r="BO10">
        <f t="shared" si="4"/>
        <v>2.5</v>
      </c>
      <c r="BP10">
        <f t="shared" si="4"/>
        <v>2.5</v>
      </c>
      <c r="BQ10">
        <f t="shared" si="4"/>
        <v>2.5</v>
      </c>
      <c r="BR10">
        <f t="shared" si="4"/>
        <v>2.5</v>
      </c>
      <c r="BS10">
        <f t="shared" si="4"/>
        <v>2.5</v>
      </c>
      <c r="BT10">
        <f t="shared" si="4"/>
        <v>2.5</v>
      </c>
      <c r="BU10">
        <f t="shared" si="4"/>
        <v>2.5</v>
      </c>
      <c r="BV10">
        <f t="shared" si="4"/>
        <v>2.5</v>
      </c>
      <c r="BW10">
        <f t="shared" si="4"/>
        <v>2.5</v>
      </c>
      <c r="BY10">
        <f t="shared" si="4"/>
        <v>2.5</v>
      </c>
      <c r="BZ10">
        <f t="shared" si="4"/>
        <v>2.5</v>
      </c>
      <c r="CA10">
        <f t="shared" si="4"/>
        <v>2.5</v>
      </c>
      <c r="CB10">
        <f t="shared" si="4"/>
        <v>2.5</v>
      </c>
      <c r="CC10">
        <f t="shared" si="4"/>
        <v>2.5</v>
      </c>
      <c r="CD10">
        <f t="shared" si="4"/>
        <v>2.5</v>
      </c>
      <c r="CE10">
        <f t="shared" si="4"/>
        <v>2.5</v>
      </c>
      <c r="CF10">
        <f t="shared" si="4"/>
        <v>2.5</v>
      </c>
      <c r="CG10">
        <f t="shared" si="4"/>
        <v>2.5</v>
      </c>
      <c r="CH10">
        <f t="shared" si="4"/>
        <v>2.5</v>
      </c>
      <c r="CI10">
        <f t="shared" si="4"/>
        <v>2.5</v>
      </c>
      <c r="CJ10">
        <f t="shared" si="4"/>
        <v>2.5</v>
      </c>
      <c r="CK10">
        <f t="shared" si="4"/>
        <v>2.5</v>
      </c>
      <c r="CL10">
        <f t="shared" si="4"/>
        <v>2.5</v>
      </c>
      <c r="CM10">
        <f t="shared" ref="CM10:DH10" si="5">CM9/12</f>
        <v>2.5</v>
      </c>
      <c r="CN10">
        <f t="shared" si="5"/>
        <v>2.5</v>
      </c>
      <c r="CO10">
        <f t="shared" si="5"/>
        <v>2.5</v>
      </c>
      <c r="CP10">
        <f t="shared" si="5"/>
        <v>2.5</v>
      </c>
      <c r="CQ10">
        <f t="shared" si="5"/>
        <v>2.5</v>
      </c>
      <c r="CR10">
        <f t="shared" si="5"/>
        <v>2.5</v>
      </c>
      <c r="CS10">
        <f t="shared" si="5"/>
        <v>2.5</v>
      </c>
      <c r="CT10">
        <f t="shared" si="5"/>
        <v>2.5</v>
      </c>
      <c r="CU10">
        <f t="shared" si="5"/>
        <v>2.5</v>
      </c>
      <c r="CV10">
        <f t="shared" si="5"/>
        <v>2.5</v>
      </c>
      <c r="CW10">
        <f t="shared" si="5"/>
        <v>2.5</v>
      </c>
      <c r="CX10">
        <f t="shared" si="5"/>
        <v>2.5</v>
      </c>
      <c r="CY10">
        <f t="shared" si="5"/>
        <v>2.5</v>
      </c>
      <c r="CZ10">
        <f t="shared" si="5"/>
        <v>2.5</v>
      </c>
      <c r="DA10">
        <f t="shared" si="5"/>
        <v>2.5</v>
      </c>
      <c r="DB10">
        <f t="shared" si="5"/>
        <v>2.5</v>
      </c>
      <c r="DC10">
        <f t="shared" si="5"/>
        <v>2.5</v>
      </c>
      <c r="DD10">
        <f t="shared" si="5"/>
        <v>2.5</v>
      </c>
      <c r="DE10">
        <f t="shared" si="5"/>
        <v>2.5</v>
      </c>
      <c r="DF10">
        <f t="shared" si="5"/>
        <v>2.5</v>
      </c>
      <c r="DG10">
        <f t="shared" si="5"/>
        <v>2.5</v>
      </c>
      <c r="DH10">
        <f t="shared" si="5"/>
        <v>2.5</v>
      </c>
      <c r="DN10" s="16">
        <f>SUM(Z10:AK10)</f>
        <v>30</v>
      </c>
      <c r="DO10" s="16"/>
      <c r="DP10" s="16">
        <f>SUM(AL10:AW10)</f>
        <v>30</v>
      </c>
      <c r="DR10" s="16">
        <f>SUM(AY10:BJ10)</f>
        <v>30</v>
      </c>
      <c r="DT10" s="16">
        <f>SUM(BL10:BW10)</f>
        <v>30</v>
      </c>
      <c r="DV10" s="16">
        <f>SUM(BY10:CJ10)</f>
        <v>30</v>
      </c>
      <c r="DX10" s="16">
        <f>SUM(CA10:CL10)</f>
        <v>30</v>
      </c>
      <c r="DZ10" s="16">
        <f>SUM(CC10:CN10)</f>
        <v>30</v>
      </c>
    </row>
    <row r="11" spans="1:131" ht="14.65" customHeight="1" outlineLevel="1">
      <c r="A11" t="s">
        <v>45</v>
      </c>
      <c r="Z11" s="19">
        <f>Z10*Z8</f>
        <v>31.5</v>
      </c>
      <c r="AA11" s="19">
        <f t="shared" ref="AA11:CL11" si="6">AA10*AA8</f>
        <v>31.5</v>
      </c>
      <c r="AB11" s="19">
        <f t="shared" si="6"/>
        <v>31.5</v>
      </c>
      <c r="AC11" s="19">
        <f t="shared" si="6"/>
        <v>31.5</v>
      </c>
      <c r="AD11" s="19">
        <f t="shared" si="6"/>
        <v>31.5</v>
      </c>
      <c r="AE11" s="19">
        <f t="shared" si="6"/>
        <v>31.5</v>
      </c>
      <c r="AF11" s="19">
        <f t="shared" si="6"/>
        <v>31.5</v>
      </c>
      <c r="AG11" s="19">
        <f t="shared" si="6"/>
        <v>31.5</v>
      </c>
      <c r="AH11" s="19">
        <f t="shared" si="6"/>
        <v>31.5</v>
      </c>
      <c r="AI11" s="19">
        <f t="shared" si="6"/>
        <v>31.5</v>
      </c>
      <c r="AJ11" s="19">
        <f t="shared" si="6"/>
        <v>31.5</v>
      </c>
      <c r="AK11" s="19">
        <f t="shared" si="6"/>
        <v>31.5</v>
      </c>
      <c r="AL11" s="19">
        <f t="shared" si="6"/>
        <v>31.5</v>
      </c>
      <c r="AM11" s="19">
        <f t="shared" si="6"/>
        <v>31.5</v>
      </c>
      <c r="AN11" s="19">
        <f t="shared" si="6"/>
        <v>31.5</v>
      </c>
      <c r="AO11" s="19">
        <f t="shared" si="6"/>
        <v>31.5</v>
      </c>
      <c r="AP11" s="19">
        <f t="shared" si="6"/>
        <v>31.5</v>
      </c>
      <c r="AQ11" s="19">
        <f t="shared" si="6"/>
        <v>31.5</v>
      </c>
      <c r="AR11" s="19">
        <f t="shared" si="6"/>
        <v>31.5</v>
      </c>
      <c r="AS11" s="19">
        <f t="shared" si="6"/>
        <v>31.5</v>
      </c>
      <c r="AT11" s="19">
        <f t="shared" si="6"/>
        <v>31.5</v>
      </c>
      <c r="AU11" s="19">
        <f t="shared" si="6"/>
        <v>31.5</v>
      </c>
      <c r="AV11" s="19">
        <f t="shared" si="6"/>
        <v>31.5</v>
      </c>
      <c r="AW11" s="19">
        <f t="shared" si="6"/>
        <v>31.5</v>
      </c>
      <c r="AX11" s="19"/>
      <c r="AY11" s="19">
        <f t="shared" si="6"/>
        <v>31.5</v>
      </c>
      <c r="AZ11" s="19">
        <f t="shared" si="6"/>
        <v>31.5</v>
      </c>
      <c r="BA11" s="19">
        <f t="shared" si="6"/>
        <v>31.5</v>
      </c>
      <c r="BB11" s="19">
        <f t="shared" si="6"/>
        <v>31.5</v>
      </c>
      <c r="BC11" s="19">
        <f t="shared" si="6"/>
        <v>31.5</v>
      </c>
      <c r="BD11" s="19">
        <f t="shared" si="6"/>
        <v>31.5</v>
      </c>
      <c r="BE11" s="19">
        <f t="shared" si="6"/>
        <v>31.5</v>
      </c>
      <c r="BF11" s="19">
        <f t="shared" si="6"/>
        <v>31.5</v>
      </c>
      <c r="BG11" s="19">
        <f t="shared" si="6"/>
        <v>31.5</v>
      </c>
      <c r="BH11" s="19">
        <f t="shared" si="6"/>
        <v>31.5</v>
      </c>
      <c r="BI11" s="19">
        <f t="shared" si="6"/>
        <v>31.5</v>
      </c>
      <c r="BJ11" s="19">
        <f t="shared" si="6"/>
        <v>31.5</v>
      </c>
      <c r="BK11" s="19"/>
      <c r="BL11" s="19">
        <f t="shared" si="6"/>
        <v>31.5</v>
      </c>
      <c r="BM11" s="19">
        <f t="shared" si="6"/>
        <v>31.5</v>
      </c>
      <c r="BN11" s="19">
        <f t="shared" si="6"/>
        <v>31.5</v>
      </c>
      <c r="BO11" s="19">
        <f t="shared" si="6"/>
        <v>31.5</v>
      </c>
      <c r="BP11" s="19">
        <f t="shared" si="6"/>
        <v>31.5</v>
      </c>
      <c r="BQ11" s="19">
        <f t="shared" si="6"/>
        <v>31.5</v>
      </c>
      <c r="BR11" s="19">
        <f t="shared" si="6"/>
        <v>31.5</v>
      </c>
      <c r="BS11" s="19">
        <f t="shared" si="6"/>
        <v>31.5</v>
      </c>
      <c r="BT11" s="19">
        <f t="shared" si="6"/>
        <v>31.5</v>
      </c>
      <c r="BU11" s="19">
        <f t="shared" si="6"/>
        <v>31.5</v>
      </c>
      <c r="BV11" s="19">
        <f t="shared" si="6"/>
        <v>31.5</v>
      </c>
      <c r="BW11" s="19">
        <f t="shared" si="6"/>
        <v>31.5</v>
      </c>
      <c r="BX11" s="19"/>
      <c r="BY11" s="19">
        <f t="shared" si="6"/>
        <v>31.5</v>
      </c>
      <c r="BZ11" s="19">
        <f t="shared" si="6"/>
        <v>31.5</v>
      </c>
      <c r="CA11" s="19">
        <f t="shared" si="6"/>
        <v>31.5</v>
      </c>
      <c r="CB11" s="19">
        <f t="shared" si="6"/>
        <v>31.5</v>
      </c>
      <c r="CC11" s="19">
        <f t="shared" si="6"/>
        <v>31.5</v>
      </c>
      <c r="CD11" s="19">
        <f t="shared" si="6"/>
        <v>31.5</v>
      </c>
      <c r="CE11" s="19">
        <f t="shared" si="6"/>
        <v>31.5</v>
      </c>
      <c r="CF11" s="19">
        <f t="shared" si="6"/>
        <v>31.5</v>
      </c>
      <c r="CG11" s="19">
        <f t="shared" si="6"/>
        <v>31.5</v>
      </c>
      <c r="CH11" s="19">
        <f t="shared" si="6"/>
        <v>31.5</v>
      </c>
      <c r="CI11" s="19">
        <f t="shared" si="6"/>
        <v>31.5</v>
      </c>
      <c r="CJ11" s="19">
        <f t="shared" si="6"/>
        <v>31.5</v>
      </c>
      <c r="CK11" s="19">
        <f t="shared" si="6"/>
        <v>31.5</v>
      </c>
      <c r="CL11" s="19">
        <f t="shared" si="6"/>
        <v>31.5</v>
      </c>
      <c r="CM11" s="19">
        <f t="shared" ref="CM11:DH11" si="7">CM10*CM8</f>
        <v>31.5</v>
      </c>
      <c r="CN11" s="19">
        <f t="shared" si="7"/>
        <v>31.5</v>
      </c>
      <c r="CO11" s="19">
        <f t="shared" si="7"/>
        <v>31.5</v>
      </c>
      <c r="CP11" s="19">
        <f t="shared" si="7"/>
        <v>31.5</v>
      </c>
      <c r="CQ11" s="19">
        <f t="shared" si="7"/>
        <v>31.5</v>
      </c>
      <c r="CR11" s="19">
        <f t="shared" si="7"/>
        <v>31.5</v>
      </c>
      <c r="CS11" s="19">
        <f t="shared" si="7"/>
        <v>31.5</v>
      </c>
      <c r="CT11" s="19">
        <f t="shared" si="7"/>
        <v>31.5</v>
      </c>
      <c r="CU11" s="19">
        <f t="shared" si="7"/>
        <v>31.5</v>
      </c>
      <c r="CV11" s="19">
        <f t="shared" si="7"/>
        <v>31.5</v>
      </c>
      <c r="CW11" s="19">
        <f t="shared" si="7"/>
        <v>31.5</v>
      </c>
      <c r="CX11" s="19">
        <f t="shared" si="7"/>
        <v>31.5</v>
      </c>
      <c r="CY11" s="19">
        <f t="shared" si="7"/>
        <v>31.5</v>
      </c>
      <c r="CZ11" s="19">
        <f t="shared" si="7"/>
        <v>31.5</v>
      </c>
      <c r="DA11" s="19">
        <f t="shared" si="7"/>
        <v>31.5</v>
      </c>
      <c r="DB11" s="19">
        <f t="shared" si="7"/>
        <v>31.5</v>
      </c>
      <c r="DC11" s="19">
        <f t="shared" si="7"/>
        <v>31.5</v>
      </c>
      <c r="DD11" s="19">
        <f t="shared" si="7"/>
        <v>31.5</v>
      </c>
      <c r="DE11" s="19">
        <f t="shared" si="7"/>
        <v>31.5</v>
      </c>
      <c r="DF11" s="19">
        <f t="shared" si="7"/>
        <v>31.5</v>
      </c>
      <c r="DG11" s="19">
        <f t="shared" si="7"/>
        <v>31.5</v>
      </c>
      <c r="DH11" s="19">
        <f t="shared" si="7"/>
        <v>31.5</v>
      </c>
      <c r="DN11" s="16">
        <f>SUM(Z11:AK11)</f>
        <v>378</v>
      </c>
      <c r="DO11" s="16"/>
      <c r="DP11" s="16">
        <f>SUM(AL11:AW11)</f>
        <v>378</v>
      </c>
      <c r="DQ11" s="19"/>
      <c r="DR11" s="16">
        <f>SUM(AY11:BJ11)</f>
        <v>378</v>
      </c>
      <c r="DS11" s="19"/>
      <c r="DT11" s="16">
        <f>SUM(BL11:BW11)</f>
        <v>378</v>
      </c>
      <c r="DU11" s="19"/>
      <c r="DV11" s="16">
        <f>SUM(BY11:CJ11)</f>
        <v>378</v>
      </c>
      <c r="DX11" s="16">
        <f>SUM(CA11:CL11)</f>
        <v>378</v>
      </c>
      <c r="DZ11" s="16">
        <f>SUM(CC11:CN11)</f>
        <v>378</v>
      </c>
    </row>
    <row r="12" spans="1:131" ht="14.65" customHeight="1" outlineLevel="1"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N12" s="16"/>
      <c r="DO12" s="16"/>
      <c r="DP12" s="16"/>
      <c r="DQ12" s="19"/>
      <c r="DR12" s="16"/>
      <c r="DS12" s="19"/>
      <c r="DT12" s="16"/>
      <c r="DU12" s="19"/>
      <c r="DV12" s="16"/>
      <c r="DX12" s="16"/>
      <c r="DZ12" s="16"/>
    </row>
    <row r="13" spans="1:131" ht="14.65" customHeight="1" outlineLevel="1">
      <c r="A13" s="20" t="s">
        <v>46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AB13">
        <v>1</v>
      </c>
      <c r="AC13">
        <v>1</v>
      </c>
      <c r="AG13">
        <v>1</v>
      </c>
      <c r="AH13">
        <v>1</v>
      </c>
      <c r="AN13">
        <v>1</v>
      </c>
      <c r="AO13">
        <v>1</v>
      </c>
      <c r="AS13">
        <v>1</v>
      </c>
      <c r="AT13">
        <v>1</v>
      </c>
      <c r="BA13">
        <v>1</v>
      </c>
      <c r="BB13">
        <v>1</v>
      </c>
      <c r="BF13">
        <v>1</v>
      </c>
      <c r="BG13">
        <v>1</v>
      </c>
      <c r="BN13">
        <v>1</v>
      </c>
      <c r="BO13">
        <v>1</v>
      </c>
      <c r="BS13">
        <v>1</v>
      </c>
      <c r="BT13">
        <v>1</v>
      </c>
      <c r="CA13">
        <v>1</v>
      </c>
      <c r="CB13">
        <v>1</v>
      </c>
      <c r="CF13">
        <v>1</v>
      </c>
      <c r="CG13">
        <v>1</v>
      </c>
      <c r="CM13">
        <v>1</v>
      </c>
      <c r="CN13">
        <v>1</v>
      </c>
      <c r="CR13">
        <v>1</v>
      </c>
      <c r="CY13">
        <v>1</v>
      </c>
      <c r="DC13">
        <v>1</v>
      </c>
    </row>
    <row r="14" spans="1:131" ht="14.65" customHeight="1" outlineLevel="1">
      <c r="A14" s="14" t="s">
        <v>41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AB14">
        <v>100</v>
      </c>
      <c r="AC14">
        <v>100</v>
      </c>
      <c r="AG14">
        <v>100</v>
      </c>
      <c r="AH14">
        <v>100</v>
      </c>
      <c r="AN14">
        <v>100</v>
      </c>
      <c r="AO14">
        <v>100</v>
      </c>
      <c r="AS14">
        <v>100</v>
      </c>
      <c r="AT14">
        <v>100</v>
      </c>
      <c r="BA14">
        <v>100</v>
      </c>
      <c r="BB14">
        <v>100</v>
      </c>
      <c r="BF14">
        <v>100</v>
      </c>
      <c r="BG14">
        <v>100</v>
      </c>
      <c r="BN14">
        <v>100</v>
      </c>
      <c r="BO14">
        <v>100</v>
      </c>
      <c r="BS14">
        <v>100</v>
      </c>
      <c r="BT14">
        <v>100</v>
      </c>
      <c r="CA14">
        <v>100</v>
      </c>
      <c r="CB14">
        <v>100</v>
      </c>
      <c r="CF14">
        <v>100</v>
      </c>
      <c r="CG14">
        <v>100</v>
      </c>
      <c r="CM14">
        <v>100</v>
      </c>
      <c r="CN14">
        <v>100</v>
      </c>
      <c r="CR14">
        <v>100</v>
      </c>
      <c r="CY14">
        <v>100</v>
      </c>
      <c r="DC14">
        <v>100</v>
      </c>
    </row>
    <row r="15" spans="1:131" ht="14.65" customHeight="1" outlineLevel="1">
      <c r="A15" s="14" t="s">
        <v>42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6">
        <f t="shared" ref="Z15:AW15" si="8">Z4*Z5*Z14/1000</f>
        <v>0</v>
      </c>
      <c r="AA15" s="16">
        <f t="shared" si="8"/>
        <v>0</v>
      </c>
      <c r="AB15" s="16">
        <f t="shared" si="8"/>
        <v>630</v>
      </c>
      <c r="AC15" s="16">
        <f t="shared" si="8"/>
        <v>630</v>
      </c>
      <c r="AD15" s="16">
        <f t="shared" si="8"/>
        <v>0</v>
      </c>
      <c r="AE15" s="16">
        <f t="shared" si="8"/>
        <v>0</v>
      </c>
      <c r="AF15" s="16">
        <f t="shared" si="8"/>
        <v>0</v>
      </c>
      <c r="AG15" s="16">
        <f t="shared" si="8"/>
        <v>630</v>
      </c>
      <c r="AH15" s="16">
        <f t="shared" si="8"/>
        <v>630</v>
      </c>
      <c r="AI15" s="16">
        <f t="shared" si="8"/>
        <v>0</v>
      </c>
      <c r="AJ15" s="16">
        <f t="shared" si="8"/>
        <v>0</v>
      </c>
      <c r="AK15" s="16">
        <f t="shared" si="8"/>
        <v>0</v>
      </c>
      <c r="AL15" s="16">
        <f t="shared" si="8"/>
        <v>0</v>
      </c>
      <c r="AM15" s="16">
        <f t="shared" si="8"/>
        <v>0</v>
      </c>
      <c r="AN15" s="16">
        <f t="shared" si="8"/>
        <v>630</v>
      </c>
      <c r="AO15" s="16">
        <f t="shared" si="8"/>
        <v>630</v>
      </c>
      <c r="AP15" s="16">
        <f t="shared" si="8"/>
        <v>0</v>
      </c>
      <c r="AQ15" s="16">
        <f t="shared" si="8"/>
        <v>0</v>
      </c>
      <c r="AR15" s="16">
        <f t="shared" si="8"/>
        <v>0</v>
      </c>
      <c r="AS15" s="16">
        <f t="shared" si="8"/>
        <v>630</v>
      </c>
      <c r="AT15" s="16">
        <f t="shared" si="8"/>
        <v>630</v>
      </c>
      <c r="AU15" s="16">
        <f t="shared" si="8"/>
        <v>0</v>
      </c>
      <c r="AV15" s="16">
        <f t="shared" si="8"/>
        <v>0</v>
      </c>
      <c r="AW15" s="16">
        <f t="shared" si="8"/>
        <v>0</v>
      </c>
      <c r="AX15" s="16"/>
      <c r="AY15" s="16">
        <f t="shared" ref="AY15:BJ15" si="9">AY4*AY5*AY14/1000</f>
        <v>0</v>
      </c>
      <c r="AZ15" s="16">
        <f t="shared" si="9"/>
        <v>0</v>
      </c>
      <c r="BA15" s="16">
        <f>BA4*BA5*BA14/1000</f>
        <v>630</v>
      </c>
      <c r="BB15" s="16">
        <f t="shared" si="9"/>
        <v>630</v>
      </c>
      <c r="BC15" s="16">
        <f t="shared" si="9"/>
        <v>0</v>
      </c>
      <c r="BD15" s="16">
        <f t="shared" si="9"/>
        <v>0</v>
      </c>
      <c r="BE15" s="16">
        <f t="shared" si="9"/>
        <v>0</v>
      </c>
      <c r="BF15" s="16">
        <f t="shared" si="9"/>
        <v>630</v>
      </c>
      <c r="BG15" s="16">
        <f t="shared" si="9"/>
        <v>630</v>
      </c>
      <c r="BH15" s="16">
        <f t="shared" si="9"/>
        <v>0</v>
      </c>
      <c r="BI15" s="16">
        <f t="shared" si="9"/>
        <v>0</v>
      </c>
      <c r="BJ15" s="16">
        <f t="shared" si="9"/>
        <v>0</v>
      </c>
      <c r="BK15" s="16"/>
      <c r="BL15" s="16">
        <f t="shared" ref="BL15:BW15" si="10">BL4*BL5*BL14/1000</f>
        <v>0</v>
      </c>
      <c r="BM15" s="16">
        <f t="shared" si="10"/>
        <v>0</v>
      </c>
      <c r="BN15" s="16">
        <f t="shared" si="10"/>
        <v>630</v>
      </c>
      <c r="BO15" s="16">
        <f t="shared" si="10"/>
        <v>630</v>
      </c>
      <c r="BP15" s="16">
        <f t="shared" si="10"/>
        <v>0</v>
      </c>
      <c r="BQ15" s="16">
        <f t="shared" si="10"/>
        <v>0</v>
      </c>
      <c r="BR15" s="16">
        <f t="shared" si="10"/>
        <v>0</v>
      </c>
      <c r="BS15" s="16">
        <f t="shared" si="10"/>
        <v>630</v>
      </c>
      <c r="BT15" s="16">
        <f t="shared" si="10"/>
        <v>630</v>
      </c>
      <c r="BU15" s="16">
        <f t="shared" si="10"/>
        <v>0</v>
      </c>
      <c r="BV15" s="16">
        <f t="shared" si="10"/>
        <v>0</v>
      </c>
      <c r="BW15" s="16">
        <f t="shared" si="10"/>
        <v>0</v>
      </c>
      <c r="BX15" s="16"/>
      <c r="BY15" s="16">
        <f t="shared" ref="BY15:DH15" si="11">BY4*BY5*BY14/1000</f>
        <v>0</v>
      </c>
      <c r="BZ15" s="16">
        <f t="shared" si="11"/>
        <v>0</v>
      </c>
      <c r="CA15" s="16">
        <f t="shared" si="11"/>
        <v>630</v>
      </c>
      <c r="CB15" s="16">
        <f t="shared" si="11"/>
        <v>630</v>
      </c>
      <c r="CC15" s="16">
        <f t="shared" si="11"/>
        <v>0</v>
      </c>
      <c r="CD15" s="16">
        <f t="shared" si="11"/>
        <v>0</v>
      </c>
      <c r="CE15" s="16">
        <f t="shared" si="11"/>
        <v>0</v>
      </c>
      <c r="CF15" s="16">
        <f t="shared" si="11"/>
        <v>630</v>
      </c>
      <c r="CG15" s="16">
        <f t="shared" si="11"/>
        <v>630</v>
      </c>
      <c r="CH15" s="16">
        <f t="shared" si="11"/>
        <v>0</v>
      </c>
      <c r="CI15" s="16">
        <f t="shared" si="11"/>
        <v>0</v>
      </c>
      <c r="CJ15" s="16">
        <f t="shared" si="11"/>
        <v>0</v>
      </c>
      <c r="CK15" s="16">
        <f t="shared" si="11"/>
        <v>0</v>
      </c>
      <c r="CL15" s="16">
        <f t="shared" si="11"/>
        <v>0</v>
      </c>
      <c r="CM15" s="16">
        <f t="shared" si="11"/>
        <v>630</v>
      </c>
      <c r="CN15" s="16">
        <f t="shared" si="11"/>
        <v>630</v>
      </c>
      <c r="CO15" s="16">
        <f t="shared" si="11"/>
        <v>0</v>
      </c>
      <c r="CP15" s="16">
        <f t="shared" si="11"/>
        <v>0</v>
      </c>
      <c r="CQ15" s="16">
        <f t="shared" si="11"/>
        <v>0</v>
      </c>
      <c r="CR15" s="16">
        <f t="shared" si="11"/>
        <v>630</v>
      </c>
      <c r="CS15" s="16"/>
      <c r="CT15" s="16">
        <f t="shared" si="11"/>
        <v>0</v>
      </c>
      <c r="CU15" s="16">
        <f t="shared" si="11"/>
        <v>0</v>
      </c>
      <c r="CV15" s="16">
        <f t="shared" si="11"/>
        <v>0</v>
      </c>
      <c r="CW15" s="16">
        <f t="shared" si="11"/>
        <v>0</v>
      </c>
      <c r="CX15" s="16">
        <f t="shared" si="11"/>
        <v>0</v>
      </c>
      <c r="CY15" s="16">
        <f t="shared" si="11"/>
        <v>630</v>
      </c>
      <c r="CZ15" s="16"/>
      <c r="DA15" s="16">
        <f t="shared" si="11"/>
        <v>0</v>
      </c>
      <c r="DB15" s="16">
        <f t="shared" si="11"/>
        <v>0</v>
      </c>
      <c r="DC15" s="16">
        <f t="shared" si="11"/>
        <v>630</v>
      </c>
      <c r="DD15" s="16"/>
      <c r="DE15" s="16"/>
      <c r="DF15" s="16">
        <f t="shared" si="11"/>
        <v>0</v>
      </c>
      <c r="DG15" s="16">
        <f t="shared" si="11"/>
        <v>0</v>
      </c>
      <c r="DH15" s="16">
        <f t="shared" si="11"/>
        <v>0</v>
      </c>
      <c r="DN15" s="16"/>
      <c r="DO15" s="16"/>
      <c r="DP15" s="16"/>
      <c r="DQ15" s="16"/>
      <c r="DR15" s="16"/>
      <c r="DS15" s="16"/>
      <c r="DT15" s="16"/>
      <c r="DU15" s="16"/>
      <c r="DV15" s="16"/>
      <c r="DX15" s="16"/>
      <c r="DZ15" s="16"/>
    </row>
    <row r="16" spans="1:131" ht="14.65" customHeight="1" outlineLevel="1">
      <c r="A16" s="14" t="s">
        <v>47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N16" s="16">
        <f>SUM(Z16:AK16)</f>
        <v>0</v>
      </c>
      <c r="DO16" s="16"/>
      <c r="DP16" s="16">
        <f>SUM(AL16:AW16)</f>
        <v>0</v>
      </c>
      <c r="DQ16" s="21"/>
      <c r="DR16" s="16">
        <f>SUM(AY16:BJ16)</f>
        <v>0</v>
      </c>
      <c r="DS16" s="21"/>
      <c r="DT16" s="16">
        <f>SUM(BL16:BW16)</f>
        <v>0</v>
      </c>
      <c r="DU16" s="21"/>
      <c r="DV16" s="16">
        <f>SUM(BY16:CJ16)</f>
        <v>0</v>
      </c>
      <c r="DX16" s="16">
        <f>SUM(CA16:CL16)</f>
        <v>0</v>
      </c>
      <c r="DZ16" s="16">
        <f>SUM(CC16:CN16)</f>
        <v>0</v>
      </c>
    </row>
    <row r="17" spans="1:131" ht="14.65" customHeight="1" outlineLevel="1">
      <c r="A17" t="s">
        <v>48</v>
      </c>
      <c r="Z17" s="19"/>
      <c r="AA17" s="19"/>
      <c r="AB17" s="19">
        <f>AB15</f>
        <v>630</v>
      </c>
      <c r="AC17" s="19">
        <f>AC15</f>
        <v>630</v>
      </c>
      <c r="AD17" s="19"/>
      <c r="AE17" s="19"/>
      <c r="AF17" s="19"/>
      <c r="AG17" s="19">
        <f>AG15</f>
        <v>630</v>
      </c>
      <c r="AH17" s="19">
        <f>AH15</f>
        <v>630</v>
      </c>
      <c r="AI17" s="19"/>
      <c r="AJ17" s="19">
        <f>AJ16*AJ15</f>
        <v>0</v>
      </c>
      <c r="AK17" s="19">
        <f>AK16*AK15</f>
        <v>0</v>
      </c>
      <c r="AL17" s="19"/>
      <c r="AM17" s="19"/>
      <c r="AN17" s="19">
        <f>AN15</f>
        <v>630</v>
      </c>
      <c r="AO17" s="19">
        <f>AO15</f>
        <v>630</v>
      </c>
      <c r="AP17" s="19"/>
      <c r="AQ17" s="19"/>
      <c r="AR17" s="19"/>
      <c r="AS17" s="19">
        <f>AS15</f>
        <v>630</v>
      </c>
      <c r="AT17" s="19">
        <f>AT15</f>
        <v>630</v>
      </c>
      <c r="AU17" s="19"/>
      <c r="AV17" s="19">
        <f>AV16*AV15</f>
        <v>0</v>
      </c>
      <c r="AW17" s="19">
        <f>AW16*AW15</f>
        <v>0</v>
      </c>
      <c r="AX17" s="19"/>
      <c r="AY17" s="19"/>
      <c r="AZ17" s="19"/>
      <c r="BA17" s="19">
        <f>BA15</f>
        <v>630</v>
      </c>
      <c r="BB17" s="19">
        <f>BB15</f>
        <v>630</v>
      </c>
      <c r="BC17" s="19"/>
      <c r="BD17" s="19"/>
      <c r="BE17" s="19"/>
      <c r="BF17" s="19">
        <f>BF15</f>
        <v>630</v>
      </c>
      <c r="BG17" s="19">
        <f>BG15</f>
        <v>630</v>
      </c>
      <c r="BH17" s="19"/>
      <c r="BI17" s="19">
        <f>BI16*BI15</f>
        <v>0</v>
      </c>
      <c r="BJ17" s="19">
        <f>BJ16*BJ15</f>
        <v>0</v>
      </c>
      <c r="BK17" s="19"/>
      <c r="BL17" s="19"/>
      <c r="BM17" s="19"/>
      <c r="BN17" s="19">
        <f>BN15</f>
        <v>630</v>
      </c>
      <c r="BO17" s="19">
        <f>BO15</f>
        <v>630</v>
      </c>
      <c r="BP17" s="19"/>
      <c r="BQ17" s="19"/>
      <c r="BR17" s="19"/>
      <c r="BS17" s="19">
        <f>BS15</f>
        <v>630</v>
      </c>
      <c r="BT17" s="19">
        <f>BT15</f>
        <v>630</v>
      </c>
      <c r="BU17" s="19"/>
      <c r="BV17" s="19">
        <f>BV16*BV15</f>
        <v>0</v>
      </c>
      <c r="BW17" s="19">
        <f>BW16*BW15</f>
        <v>0</v>
      </c>
      <c r="BX17" s="19"/>
      <c r="BY17" s="19"/>
      <c r="BZ17" s="19"/>
      <c r="CA17" s="19">
        <f>CA15</f>
        <v>630</v>
      </c>
      <c r="CB17" s="19">
        <f>CB15</f>
        <v>630</v>
      </c>
      <c r="CC17" s="19"/>
      <c r="CD17" s="19"/>
      <c r="CE17" s="19"/>
      <c r="CF17" s="19">
        <f>CF15</f>
        <v>630</v>
      </c>
      <c r="CG17" s="19">
        <f>CG15</f>
        <v>630</v>
      </c>
      <c r="CH17" s="19"/>
      <c r="CI17" s="19">
        <f>CI16*CI15</f>
        <v>0</v>
      </c>
      <c r="CJ17" s="19">
        <f>CJ16*CJ15</f>
        <v>0</v>
      </c>
      <c r="CK17" s="19"/>
      <c r="CL17" s="19"/>
      <c r="CM17" s="19">
        <f>CM15</f>
        <v>630</v>
      </c>
      <c r="CN17" s="19">
        <f>CN15</f>
        <v>630</v>
      </c>
      <c r="CO17" s="19"/>
      <c r="CP17" s="19"/>
      <c r="CQ17" s="19"/>
      <c r="CR17" s="19">
        <f>CR15</f>
        <v>630</v>
      </c>
      <c r="CS17" s="19">
        <f>CS15</f>
        <v>0</v>
      </c>
      <c r="CT17" s="19"/>
      <c r="CU17" s="19">
        <f>CU16*CU15</f>
        <v>0</v>
      </c>
      <c r="CV17" s="19">
        <f>CV16*CV15</f>
        <v>0</v>
      </c>
      <c r="CW17" s="19"/>
      <c r="CX17" s="19"/>
      <c r="CY17" s="19">
        <f>CY15</f>
        <v>630</v>
      </c>
      <c r="CZ17" s="19">
        <f>CZ15</f>
        <v>0</v>
      </c>
      <c r="DA17" s="19"/>
      <c r="DB17" s="19"/>
      <c r="DC17" s="19"/>
      <c r="DD17" s="19">
        <f>DD15</f>
        <v>0</v>
      </c>
      <c r="DE17" s="19">
        <f>DE15</f>
        <v>0</v>
      </c>
      <c r="DF17" s="19"/>
      <c r="DG17" s="19">
        <f>DG16*DG15</f>
        <v>0</v>
      </c>
      <c r="DH17" s="19">
        <f>DH16*DH15</f>
        <v>0</v>
      </c>
      <c r="DN17" s="16">
        <f>SUM(Z17:AK17)</f>
        <v>2520</v>
      </c>
      <c r="DO17" s="16"/>
      <c r="DP17" s="16">
        <f>SUM(AL17:AW17)</f>
        <v>2520</v>
      </c>
      <c r="DQ17" s="19"/>
      <c r="DR17" s="16">
        <f>SUM(AY17:BJ17)</f>
        <v>2520</v>
      </c>
      <c r="DS17" s="19"/>
      <c r="DT17" s="16">
        <f>SUM(BL17:BW17)</f>
        <v>2520</v>
      </c>
      <c r="DU17" s="19"/>
      <c r="DV17" s="16">
        <f>SUM(BY17:CJ17)</f>
        <v>2520</v>
      </c>
      <c r="DX17" s="16">
        <f>SUM(CA17:CL17)</f>
        <v>2520</v>
      </c>
      <c r="DZ17" s="16">
        <f>SUM(CC17:CN17)</f>
        <v>2520</v>
      </c>
    </row>
    <row r="18" spans="1:131" ht="14.65" customHeight="1" outlineLevel="1"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N18" s="16"/>
      <c r="DO18" s="16"/>
      <c r="DP18" s="16"/>
      <c r="DQ18" s="19"/>
      <c r="DR18" s="16"/>
      <c r="DS18" s="19"/>
      <c r="DT18" s="16"/>
      <c r="DU18" s="19"/>
      <c r="DV18" s="16"/>
      <c r="DX18" s="16"/>
      <c r="DZ18" s="16"/>
    </row>
    <row r="19" spans="1:131" ht="14.65" customHeight="1" outlineLevel="1">
      <c r="A19" s="20" t="s">
        <v>49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>
        <v>36</v>
      </c>
      <c r="AA19">
        <v>36</v>
      </c>
      <c r="AB19">
        <v>36</v>
      </c>
      <c r="AC19">
        <v>36</v>
      </c>
      <c r="AD19">
        <v>36</v>
      </c>
      <c r="AE19">
        <v>36</v>
      </c>
      <c r="AF19">
        <v>36</v>
      </c>
      <c r="AG19">
        <v>36</v>
      </c>
      <c r="AH19">
        <v>36</v>
      </c>
      <c r="AI19">
        <v>36</v>
      </c>
      <c r="AJ19">
        <v>36</v>
      </c>
      <c r="AK19">
        <v>36</v>
      </c>
      <c r="AL19">
        <v>36</v>
      </c>
      <c r="AM19">
        <v>36</v>
      </c>
      <c r="AN19">
        <v>36</v>
      </c>
      <c r="AO19">
        <v>36</v>
      </c>
      <c r="AP19">
        <v>36</v>
      </c>
      <c r="AQ19">
        <v>36</v>
      </c>
      <c r="AR19">
        <v>36</v>
      </c>
      <c r="AS19">
        <v>36</v>
      </c>
      <c r="AT19">
        <v>36</v>
      </c>
      <c r="AU19">
        <v>36</v>
      </c>
      <c r="AV19">
        <v>36</v>
      </c>
      <c r="AW19">
        <v>36</v>
      </c>
      <c r="AY19">
        <v>36</v>
      </c>
      <c r="AZ19">
        <v>36</v>
      </c>
      <c r="BA19">
        <v>36</v>
      </c>
      <c r="BB19">
        <v>36</v>
      </c>
      <c r="BC19">
        <v>36</v>
      </c>
      <c r="BD19">
        <v>36</v>
      </c>
      <c r="BE19">
        <v>36</v>
      </c>
      <c r="BF19">
        <v>36</v>
      </c>
      <c r="BG19">
        <v>36</v>
      </c>
      <c r="BH19">
        <v>36</v>
      </c>
      <c r="BI19">
        <v>36</v>
      </c>
      <c r="BJ19">
        <v>36</v>
      </c>
      <c r="BL19">
        <v>36</v>
      </c>
      <c r="BM19">
        <v>36</v>
      </c>
      <c r="BN19">
        <v>36</v>
      </c>
      <c r="BO19">
        <v>36</v>
      </c>
      <c r="BP19">
        <v>36</v>
      </c>
      <c r="BQ19">
        <v>36</v>
      </c>
      <c r="BR19">
        <v>36</v>
      </c>
      <c r="BS19">
        <v>36</v>
      </c>
      <c r="BT19">
        <v>36</v>
      </c>
      <c r="BU19">
        <v>36</v>
      </c>
      <c r="BV19">
        <v>36</v>
      </c>
      <c r="BW19">
        <v>36</v>
      </c>
      <c r="BY19">
        <v>36</v>
      </c>
      <c r="BZ19">
        <v>36</v>
      </c>
      <c r="CA19">
        <v>36</v>
      </c>
      <c r="CB19">
        <v>36</v>
      </c>
      <c r="CC19">
        <v>36</v>
      </c>
      <c r="CD19">
        <v>36</v>
      </c>
      <c r="CE19">
        <v>36</v>
      </c>
      <c r="CF19">
        <v>36</v>
      </c>
      <c r="CG19">
        <v>36</v>
      </c>
      <c r="CH19">
        <v>36</v>
      </c>
      <c r="CI19">
        <v>36</v>
      </c>
      <c r="CJ19">
        <v>36</v>
      </c>
      <c r="CK19">
        <v>36</v>
      </c>
      <c r="CL19">
        <v>36</v>
      </c>
      <c r="CM19">
        <v>36</v>
      </c>
      <c r="CN19">
        <v>36</v>
      </c>
      <c r="CO19">
        <v>36</v>
      </c>
      <c r="CP19">
        <v>36</v>
      </c>
      <c r="CQ19">
        <v>36</v>
      </c>
      <c r="CR19">
        <v>36</v>
      </c>
      <c r="CS19">
        <v>36</v>
      </c>
      <c r="CT19">
        <v>36</v>
      </c>
      <c r="CU19">
        <v>36</v>
      </c>
      <c r="CV19">
        <v>36</v>
      </c>
      <c r="CW19">
        <v>36</v>
      </c>
      <c r="CX19">
        <v>36</v>
      </c>
      <c r="CY19">
        <v>36</v>
      </c>
      <c r="CZ19">
        <v>36</v>
      </c>
      <c r="DA19">
        <v>36</v>
      </c>
      <c r="DB19">
        <v>36</v>
      </c>
      <c r="DC19">
        <v>36</v>
      </c>
      <c r="DD19">
        <v>36</v>
      </c>
      <c r="DE19">
        <v>36</v>
      </c>
      <c r="DF19">
        <v>36</v>
      </c>
      <c r="DG19">
        <v>36</v>
      </c>
      <c r="DH19">
        <v>36</v>
      </c>
    </row>
    <row r="20" spans="1:131" ht="14.65" customHeight="1" outlineLevel="1">
      <c r="A20" s="14" t="s">
        <v>41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>
        <v>3</v>
      </c>
      <c r="AA20">
        <v>3</v>
      </c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>
        <v>3</v>
      </c>
      <c r="AW20">
        <v>3</v>
      </c>
      <c r="AY20">
        <v>3</v>
      </c>
      <c r="AZ20">
        <v>3</v>
      </c>
      <c r="BA20">
        <v>3</v>
      </c>
      <c r="BB20">
        <v>3</v>
      </c>
      <c r="BC20">
        <v>3</v>
      </c>
      <c r="BD20">
        <v>3</v>
      </c>
      <c r="BE20">
        <v>3</v>
      </c>
      <c r="BF20">
        <v>3</v>
      </c>
      <c r="BG20">
        <v>3</v>
      </c>
      <c r="BH20">
        <v>3</v>
      </c>
      <c r="BI20">
        <v>3</v>
      </c>
      <c r="BJ20">
        <v>3</v>
      </c>
      <c r="BL20">
        <v>3</v>
      </c>
      <c r="BM20">
        <v>3</v>
      </c>
      <c r="BN20">
        <v>3</v>
      </c>
      <c r="BO20">
        <v>3</v>
      </c>
      <c r="BP20">
        <v>3</v>
      </c>
      <c r="BQ20">
        <v>3</v>
      </c>
      <c r="BR20">
        <v>3</v>
      </c>
      <c r="BS20">
        <v>3</v>
      </c>
      <c r="BT20">
        <v>3</v>
      </c>
      <c r="BU20">
        <v>3</v>
      </c>
      <c r="BV20">
        <v>3</v>
      </c>
      <c r="BW20">
        <v>3</v>
      </c>
      <c r="BY20">
        <v>3</v>
      </c>
      <c r="BZ20">
        <v>3</v>
      </c>
      <c r="CA20">
        <v>3</v>
      </c>
      <c r="CB20">
        <v>3</v>
      </c>
      <c r="CC20">
        <v>3</v>
      </c>
      <c r="CD20">
        <v>3</v>
      </c>
      <c r="CE20">
        <v>3</v>
      </c>
      <c r="CF20">
        <v>3</v>
      </c>
      <c r="CG20">
        <v>3</v>
      </c>
      <c r="CH20">
        <v>3</v>
      </c>
      <c r="CI20">
        <v>3</v>
      </c>
      <c r="CJ20">
        <v>3</v>
      </c>
      <c r="CK20">
        <v>3</v>
      </c>
      <c r="CL20">
        <v>3</v>
      </c>
      <c r="CM20">
        <v>3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3</v>
      </c>
      <c r="CT20">
        <v>3</v>
      </c>
      <c r="CU20">
        <v>3</v>
      </c>
      <c r="CV20">
        <v>3</v>
      </c>
      <c r="CW20">
        <v>3</v>
      </c>
      <c r="CX20">
        <v>3</v>
      </c>
      <c r="CY20">
        <v>3</v>
      </c>
      <c r="CZ20">
        <v>3</v>
      </c>
      <c r="DA20">
        <v>3</v>
      </c>
      <c r="DB20">
        <v>3</v>
      </c>
      <c r="DC20">
        <v>3</v>
      </c>
      <c r="DD20">
        <v>3</v>
      </c>
      <c r="DE20">
        <v>3</v>
      </c>
      <c r="DF20">
        <v>3</v>
      </c>
      <c r="DG20">
        <v>3</v>
      </c>
      <c r="DH20">
        <v>3</v>
      </c>
    </row>
    <row r="21" spans="1:131" ht="14.65" customHeight="1" outlineLevel="1">
      <c r="A21" s="14" t="s">
        <v>42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6">
        <f>Z4*Z5*Z20/1000</f>
        <v>18.899999999999999</v>
      </c>
      <c r="AA21" s="16">
        <f t="shared" ref="AA21:AK21" si="12">AA4*AA5*AA20/1000</f>
        <v>18.899999999999999</v>
      </c>
      <c r="AB21" s="16">
        <f t="shared" si="12"/>
        <v>18.899999999999999</v>
      </c>
      <c r="AC21" s="16">
        <f t="shared" si="12"/>
        <v>18.899999999999999</v>
      </c>
      <c r="AD21" s="16">
        <f t="shared" si="12"/>
        <v>18.899999999999999</v>
      </c>
      <c r="AE21" s="16">
        <f t="shared" si="12"/>
        <v>18.899999999999999</v>
      </c>
      <c r="AF21" s="16">
        <f t="shared" si="12"/>
        <v>18.899999999999999</v>
      </c>
      <c r="AG21" s="16">
        <f t="shared" si="12"/>
        <v>18.899999999999999</v>
      </c>
      <c r="AH21" s="16">
        <f t="shared" si="12"/>
        <v>18.899999999999999</v>
      </c>
      <c r="AI21" s="16">
        <f t="shared" si="12"/>
        <v>18.899999999999999</v>
      </c>
      <c r="AJ21" s="16">
        <f t="shared" si="12"/>
        <v>18.899999999999999</v>
      </c>
      <c r="AK21" s="16">
        <f t="shared" si="12"/>
        <v>18.899999999999999</v>
      </c>
      <c r="AL21" s="16">
        <f>AL4*AL5*AL20/1000</f>
        <v>18.899999999999999</v>
      </c>
      <c r="AM21" s="16">
        <f t="shared" ref="AM21:AW21" si="13">AM4*AM5*AM20/1000</f>
        <v>18.899999999999999</v>
      </c>
      <c r="AN21" s="16">
        <f t="shared" si="13"/>
        <v>18.899999999999999</v>
      </c>
      <c r="AO21" s="16">
        <f t="shared" si="13"/>
        <v>18.899999999999999</v>
      </c>
      <c r="AP21" s="16">
        <f t="shared" si="13"/>
        <v>18.899999999999999</v>
      </c>
      <c r="AQ21" s="16">
        <f t="shared" si="13"/>
        <v>18.899999999999999</v>
      </c>
      <c r="AR21" s="16">
        <f t="shared" si="13"/>
        <v>18.899999999999999</v>
      </c>
      <c r="AS21" s="16">
        <f t="shared" si="13"/>
        <v>18.899999999999999</v>
      </c>
      <c r="AT21" s="16">
        <f t="shared" si="13"/>
        <v>18.899999999999999</v>
      </c>
      <c r="AU21" s="16">
        <f t="shared" si="13"/>
        <v>18.899999999999999</v>
      </c>
      <c r="AV21" s="16">
        <f t="shared" si="13"/>
        <v>18.899999999999999</v>
      </c>
      <c r="AW21" s="16">
        <f t="shared" si="13"/>
        <v>18.899999999999999</v>
      </c>
      <c r="AX21" s="16"/>
      <c r="AY21" s="16">
        <f>AY4*AY5*AY20/1000</f>
        <v>18.899999999999999</v>
      </c>
      <c r="AZ21" s="16">
        <f t="shared" ref="AZ21:BB21" si="14">AZ4*AZ5*AZ20/1000</f>
        <v>18.899999999999999</v>
      </c>
      <c r="BA21" s="16">
        <f t="shared" si="14"/>
        <v>18.899999999999999</v>
      </c>
      <c r="BB21" s="16">
        <f t="shared" si="14"/>
        <v>18.899999999999999</v>
      </c>
      <c r="BC21" s="16">
        <f>BC4*BC5*BC20/1000</f>
        <v>18.899999999999999</v>
      </c>
      <c r="BD21" s="16">
        <f t="shared" ref="BD21:BJ21" si="15">BD4*BD5*BD20/1000</f>
        <v>18.899999999999999</v>
      </c>
      <c r="BE21" s="16">
        <f t="shared" si="15"/>
        <v>18.899999999999999</v>
      </c>
      <c r="BF21" s="16">
        <f t="shared" si="15"/>
        <v>18.899999999999999</v>
      </c>
      <c r="BG21" s="16">
        <f t="shared" si="15"/>
        <v>18.899999999999999</v>
      </c>
      <c r="BH21" s="16">
        <f t="shared" si="15"/>
        <v>18.899999999999999</v>
      </c>
      <c r="BI21" s="16">
        <f t="shared" si="15"/>
        <v>18.899999999999999</v>
      </c>
      <c r="BJ21" s="16">
        <f t="shared" si="15"/>
        <v>18.899999999999999</v>
      </c>
      <c r="BK21" s="16"/>
      <c r="BL21" s="16">
        <f>BL4*BL5*BL20/1000</f>
        <v>18.899999999999999</v>
      </c>
      <c r="BM21" s="16">
        <f t="shared" ref="BM21:BW21" si="16">BM4*BM5*BM20/1000</f>
        <v>18.899999999999999</v>
      </c>
      <c r="BN21" s="16">
        <f t="shared" si="16"/>
        <v>18.899999999999999</v>
      </c>
      <c r="BO21" s="16">
        <f t="shared" si="16"/>
        <v>18.899999999999999</v>
      </c>
      <c r="BP21" s="16">
        <f t="shared" si="16"/>
        <v>18.899999999999999</v>
      </c>
      <c r="BQ21" s="16">
        <f t="shared" si="16"/>
        <v>18.899999999999999</v>
      </c>
      <c r="BR21" s="16">
        <f t="shared" si="16"/>
        <v>18.899999999999999</v>
      </c>
      <c r="BS21" s="16">
        <f t="shared" si="16"/>
        <v>18.899999999999999</v>
      </c>
      <c r="BT21" s="16">
        <f t="shared" si="16"/>
        <v>18.899999999999999</v>
      </c>
      <c r="BU21" s="16">
        <f t="shared" si="16"/>
        <v>18.899999999999999</v>
      </c>
      <c r="BV21" s="16">
        <f t="shared" si="16"/>
        <v>18.899999999999999</v>
      </c>
      <c r="BW21" s="16">
        <f t="shared" si="16"/>
        <v>18.899999999999999</v>
      </c>
      <c r="BX21" s="16"/>
      <c r="BY21" s="16">
        <f>BY4*BY5*BY20/1000</f>
        <v>18.899999999999999</v>
      </c>
      <c r="BZ21" s="16">
        <f t="shared" ref="BZ21:CJ21" si="17">BZ4*BZ5*BZ20/1000</f>
        <v>18.899999999999999</v>
      </c>
      <c r="CA21" s="16">
        <f t="shared" si="17"/>
        <v>18.899999999999999</v>
      </c>
      <c r="CB21" s="16">
        <f t="shared" si="17"/>
        <v>18.899999999999999</v>
      </c>
      <c r="CC21" s="16">
        <f t="shared" si="17"/>
        <v>18.899999999999999</v>
      </c>
      <c r="CD21" s="16">
        <f t="shared" si="17"/>
        <v>18.899999999999999</v>
      </c>
      <c r="CE21" s="16">
        <f t="shared" si="17"/>
        <v>18.899999999999999</v>
      </c>
      <c r="CF21" s="16">
        <f t="shared" si="17"/>
        <v>18.899999999999999</v>
      </c>
      <c r="CG21" s="16">
        <f t="shared" si="17"/>
        <v>18.899999999999999</v>
      </c>
      <c r="CH21" s="16">
        <f t="shared" si="17"/>
        <v>18.899999999999999</v>
      </c>
      <c r="CI21" s="16">
        <f t="shared" si="17"/>
        <v>18.899999999999999</v>
      </c>
      <c r="CJ21" s="16">
        <f t="shared" si="17"/>
        <v>18.899999999999999</v>
      </c>
      <c r="CK21" s="16">
        <f>CK4*CK5*CK20/1000</f>
        <v>18.899999999999999</v>
      </c>
      <c r="CL21" s="16">
        <f t="shared" ref="CL21:CV21" si="18">CL4*CL5*CL20/1000</f>
        <v>18.899999999999999</v>
      </c>
      <c r="CM21" s="16">
        <f t="shared" si="18"/>
        <v>18.899999999999999</v>
      </c>
      <c r="CN21" s="16">
        <f t="shared" si="18"/>
        <v>18.899999999999999</v>
      </c>
      <c r="CO21" s="16">
        <f t="shared" si="18"/>
        <v>18.899999999999999</v>
      </c>
      <c r="CP21" s="16">
        <f t="shared" si="18"/>
        <v>18.899999999999999</v>
      </c>
      <c r="CQ21" s="16">
        <f t="shared" si="18"/>
        <v>18.899999999999999</v>
      </c>
      <c r="CR21" s="16">
        <f t="shared" si="18"/>
        <v>18.899999999999999</v>
      </c>
      <c r="CS21" s="16">
        <f t="shared" si="18"/>
        <v>18.899999999999999</v>
      </c>
      <c r="CT21" s="16">
        <f t="shared" si="18"/>
        <v>18.899999999999999</v>
      </c>
      <c r="CU21" s="16">
        <f t="shared" si="18"/>
        <v>18.899999999999999</v>
      </c>
      <c r="CV21" s="16">
        <f t="shared" si="18"/>
        <v>18.899999999999999</v>
      </c>
      <c r="CW21" s="16">
        <f>CW4*CW5*CW20/1000</f>
        <v>18.899999999999999</v>
      </c>
      <c r="CX21" s="16">
        <f t="shared" ref="CX21:DH21" si="19">CX4*CX5*CX20/1000</f>
        <v>18.899999999999999</v>
      </c>
      <c r="CY21" s="16">
        <f t="shared" si="19"/>
        <v>18.899999999999999</v>
      </c>
      <c r="CZ21" s="16">
        <f t="shared" si="19"/>
        <v>18.899999999999999</v>
      </c>
      <c r="DA21" s="16">
        <f t="shared" si="19"/>
        <v>18.899999999999999</v>
      </c>
      <c r="DB21" s="16">
        <f t="shared" si="19"/>
        <v>18.899999999999999</v>
      </c>
      <c r="DC21" s="16">
        <f t="shared" si="19"/>
        <v>18.899999999999999</v>
      </c>
      <c r="DD21" s="16">
        <f t="shared" si="19"/>
        <v>18.899999999999999</v>
      </c>
      <c r="DE21" s="16">
        <f t="shared" si="19"/>
        <v>18.899999999999999</v>
      </c>
      <c r="DF21" s="16">
        <f t="shared" si="19"/>
        <v>18.899999999999999</v>
      </c>
      <c r="DG21" s="16">
        <f t="shared" si="19"/>
        <v>18.899999999999999</v>
      </c>
      <c r="DH21" s="16">
        <f t="shared" si="19"/>
        <v>18.899999999999999</v>
      </c>
      <c r="DM21" s="22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</row>
    <row r="22" spans="1:131" ht="14.65" customHeight="1" outlineLevel="1">
      <c r="A22" s="14" t="s">
        <v>47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21">
        <f>Z19/12</f>
        <v>3</v>
      </c>
      <c r="AA22" s="21">
        <f t="shared" ref="AA22:AK22" si="20">AA19/12</f>
        <v>3</v>
      </c>
      <c r="AB22" s="21">
        <f t="shared" si="20"/>
        <v>3</v>
      </c>
      <c r="AC22" s="21">
        <f t="shared" si="20"/>
        <v>3</v>
      </c>
      <c r="AD22" s="21">
        <f t="shared" si="20"/>
        <v>3</v>
      </c>
      <c r="AE22" s="21">
        <f t="shared" si="20"/>
        <v>3</v>
      </c>
      <c r="AF22" s="21">
        <f t="shared" si="20"/>
        <v>3</v>
      </c>
      <c r="AG22" s="21">
        <f t="shared" si="20"/>
        <v>3</v>
      </c>
      <c r="AH22" s="21">
        <f t="shared" si="20"/>
        <v>3</v>
      </c>
      <c r="AI22" s="21">
        <f t="shared" si="20"/>
        <v>3</v>
      </c>
      <c r="AJ22" s="21">
        <f t="shared" si="20"/>
        <v>3</v>
      </c>
      <c r="AK22" s="21">
        <f t="shared" si="20"/>
        <v>3</v>
      </c>
      <c r="AL22" s="21">
        <f>AL19/12</f>
        <v>3</v>
      </c>
      <c r="AM22" s="21">
        <f t="shared" ref="AM22:AW22" si="21">AM19/12</f>
        <v>3</v>
      </c>
      <c r="AN22" s="21">
        <f t="shared" si="21"/>
        <v>3</v>
      </c>
      <c r="AO22" s="21">
        <f t="shared" si="21"/>
        <v>3</v>
      </c>
      <c r="AP22" s="21">
        <f t="shared" si="21"/>
        <v>3</v>
      </c>
      <c r="AQ22" s="21">
        <f t="shared" si="21"/>
        <v>3</v>
      </c>
      <c r="AR22" s="21">
        <f t="shared" si="21"/>
        <v>3</v>
      </c>
      <c r="AS22" s="21">
        <f t="shared" si="21"/>
        <v>3</v>
      </c>
      <c r="AT22" s="21">
        <f t="shared" si="21"/>
        <v>3</v>
      </c>
      <c r="AU22" s="21">
        <f t="shared" si="21"/>
        <v>3</v>
      </c>
      <c r="AV22" s="21">
        <f t="shared" si="21"/>
        <v>3</v>
      </c>
      <c r="AW22" s="21">
        <f t="shared" si="21"/>
        <v>3</v>
      </c>
      <c r="AX22" s="21"/>
      <c r="AY22" s="21">
        <f>AY19/12</f>
        <v>3</v>
      </c>
      <c r="AZ22" s="21">
        <f t="shared" ref="AZ22:BJ22" si="22">AZ19/12</f>
        <v>3</v>
      </c>
      <c r="BA22" s="21">
        <f t="shared" si="22"/>
        <v>3</v>
      </c>
      <c r="BB22" s="21">
        <f t="shared" si="22"/>
        <v>3</v>
      </c>
      <c r="BC22" s="21">
        <f t="shared" si="22"/>
        <v>3</v>
      </c>
      <c r="BD22" s="21">
        <f t="shared" si="22"/>
        <v>3</v>
      </c>
      <c r="BE22" s="21">
        <f t="shared" si="22"/>
        <v>3</v>
      </c>
      <c r="BF22" s="21">
        <f t="shared" si="22"/>
        <v>3</v>
      </c>
      <c r="BG22" s="21">
        <f t="shared" si="22"/>
        <v>3</v>
      </c>
      <c r="BH22" s="21">
        <f t="shared" si="22"/>
        <v>3</v>
      </c>
      <c r="BI22" s="21">
        <f t="shared" si="22"/>
        <v>3</v>
      </c>
      <c r="BJ22" s="21">
        <f t="shared" si="22"/>
        <v>3</v>
      </c>
      <c r="BK22" s="21"/>
      <c r="BL22" s="21">
        <f>BL19/12</f>
        <v>3</v>
      </c>
      <c r="BM22" s="21">
        <f t="shared" ref="BM22:BW22" si="23">BM19/12</f>
        <v>3</v>
      </c>
      <c r="BN22" s="21">
        <f t="shared" si="23"/>
        <v>3</v>
      </c>
      <c r="BO22" s="21">
        <f t="shared" si="23"/>
        <v>3</v>
      </c>
      <c r="BP22" s="21">
        <f t="shared" si="23"/>
        <v>3</v>
      </c>
      <c r="BQ22" s="21">
        <f t="shared" si="23"/>
        <v>3</v>
      </c>
      <c r="BR22" s="21">
        <f t="shared" si="23"/>
        <v>3</v>
      </c>
      <c r="BS22" s="21">
        <f t="shared" si="23"/>
        <v>3</v>
      </c>
      <c r="BT22" s="21">
        <f t="shared" si="23"/>
        <v>3</v>
      </c>
      <c r="BU22" s="21">
        <f t="shared" si="23"/>
        <v>3</v>
      </c>
      <c r="BV22" s="21">
        <f t="shared" si="23"/>
        <v>3</v>
      </c>
      <c r="BW22" s="21">
        <f t="shared" si="23"/>
        <v>3</v>
      </c>
      <c r="BX22" s="21"/>
      <c r="BY22" s="21">
        <f>BY19/12</f>
        <v>3</v>
      </c>
      <c r="BZ22" s="21">
        <f t="shared" ref="BZ22:CJ22" si="24">BZ19/12</f>
        <v>3</v>
      </c>
      <c r="CA22" s="21">
        <f t="shared" si="24"/>
        <v>3</v>
      </c>
      <c r="CB22" s="21">
        <f t="shared" si="24"/>
        <v>3</v>
      </c>
      <c r="CC22" s="21">
        <f t="shared" si="24"/>
        <v>3</v>
      </c>
      <c r="CD22" s="21">
        <f t="shared" si="24"/>
        <v>3</v>
      </c>
      <c r="CE22" s="21">
        <f t="shared" si="24"/>
        <v>3</v>
      </c>
      <c r="CF22" s="21">
        <f t="shared" si="24"/>
        <v>3</v>
      </c>
      <c r="CG22" s="21">
        <f t="shared" si="24"/>
        <v>3</v>
      </c>
      <c r="CH22" s="21">
        <f t="shared" si="24"/>
        <v>3</v>
      </c>
      <c r="CI22" s="21">
        <f t="shared" si="24"/>
        <v>3</v>
      </c>
      <c r="CJ22" s="21">
        <f t="shared" si="24"/>
        <v>3</v>
      </c>
      <c r="CK22" s="21">
        <f>CK19/12</f>
        <v>3</v>
      </c>
      <c r="CL22" s="21">
        <f t="shared" ref="CL22:CV22" si="25">CL19/12</f>
        <v>3</v>
      </c>
      <c r="CM22" s="21">
        <f t="shared" si="25"/>
        <v>3</v>
      </c>
      <c r="CN22" s="21">
        <f t="shared" si="25"/>
        <v>3</v>
      </c>
      <c r="CO22" s="21">
        <f t="shared" si="25"/>
        <v>3</v>
      </c>
      <c r="CP22" s="21">
        <f t="shared" si="25"/>
        <v>3</v>
      </c>
      <c r="CQ22" s="21">
        <f t="shared" si="25"/>
        <v>3</v>
      </c>
      <c r="CR22" s="21">
        <f t="shared" si="25"/>
        <v>3</v>
      </c>
      <c r="CS22" s="21">
        <f t="shared" si="25"/>
        <v>3</v>
      </c>
      <c r="CT22" s="21">
        <f t="shared" si="25"/>
        <v>3</v>
      </c>
      <c r="CU22" s="21">
        <f t="shared" si="25"/>
        <v>3</v>
      </c>
      <c r="CV22" s="21">
        <f t="shared" si="25"/>
        <v>3</v>
      </c>
      <c r="CW22" s="21">
        <f>CW19/12</f>
        <v>3</v>
      </c>
      <c r="CX22" s="21">
        <f t="shared" ref="CX22:DH22" si="26">CX19/12</f>
        <v>3</v>
      </c>
      <c r="CY22" s="21">
        <f t="shared" si="26"/>
        <v>3</v>
      </c>
      <c r="CZ22" s="21">
        <f t="shared" si="26"/>
        <v>3</v>
      </c>
      <c r="DA22" s="21">
        <f t="shared" si="26"/>
        <v>3</v>
      </c>
      <c r="DB22" s="21">
        <f t="shared" si="26"/>
        <v>3</v>
      </c>
      <c r="DC22" s="21">
        <f t="shared" si="26"/>
        <v>3</v>
      </c>
      <c r="DD22" s="21">
        <f t="shared" si="26"/>
        <v>3</v>
      </c>
      <c r="DE22" s="21">
        <f t="shared" si="26"/>
        <v>3</v>
      </c>
      <c r="DF22" s="21">
        <f t="shared" si="26"/>
        <v>3</v>
      </c>
      <c r="DG22" s="21">
        <f t="shared" si="26"/>
        <v>3</v>
      </c>
      <c r="DH22" s="21">
        <f t="shared" si="26"/>
        <v>3</v>
      </c>
      <c r="DM22" s="21"/>
      <c r="DN22" s="23">
        <f>SUM(Z22:AK22)</f>
        <v>36</v>
      </c>
      <c r="DO22" s="23"/>
      <c r="DP22" s="23">
        <f>SUM(AL22:AW22)</f>
        <v>36</v>
      </c>
      <c r="DQ22" s="21"/>
      <c r="DR22" s="23">
        <f>SUM(AY22:BJ22)</f>
        <v>36</v>
      </c>
      <c r="DS22" s="21"/>
      <c r="DT22" s="23">
        <f>SUM(BL22:BW22)</f>
        <v>36</v>
      </c>
      <c r="DU22" s="21"/>
      <c r="DV22" s="23">
        <f>SUM(BY22:CJ22)</f>
        <v>36</v>
      </c>
      <c r="DW22" s="21"/>
      <c r="DX22" s="23">
        <f>SUM(CA22:CL22)</f>
        <v>36</v>
      </c>
      <c r="DY22" s="21"/>
      <c r="DZ22" s="23">
        <f>SUM(CC22:CN22)</f>
        <v>36</v>
      </c>
      <c r="EA22" s="21"/>
    </row>
    <row r="23" spans="1:131" ht="14.65" customHeight="1" outlineLevel="1">
      <c r="A23" t="s">
        <v>48</v>
      </c>
      <c r="Z23" s="19">
        <f>Z22*Z21</f>
        <v>56.699999999999996</v>
      </c>
      <c r="AA23" s="19">
        <f t="shared" ref="AA23:AK23" si="27">AA22*AA21</f>
        <v>56.699999999999996</v>
      </c>
      <c r="AB23" s="19">
        <f t="shared" si="27"/>
        <v>56.699999999999996</v>
      </c>
      <c r="AC23" s="19">
        <f t="shared" si="27"/>
        <v>56.699999999999996</v>
      </c>
      <c r="AD23" s="19">
        <f t="shared" si="27"/>
        <v>56.699999999999996</v>
      </c>
      <c r="AE23" s="19">
        <f t="shared" si="27"/>
        <v>56.699999999999996</v>
      </c>
      <c r="AF23" s="19">
        <f t="shared" si="27"/>
        <v>56.699999999999996</v>
      </c>
      <c r="AG23" s="19">
        <f t="shared" si="27"/>
        <v>56.699999999999996</v>
      </c>
      <c r="AH23" s="19">
        <f t="shared" si="27"/>
        <v>56.699999999999996</v>
      </c>
      <c r="AI23" s="19">
        <f t="shared" si="27"/>
        <v>56.699999999999996</v>
      </c>
      <c r="AJ23" s="19">
        <f t="shared" si="27"/>
        <v>56.699999999999996</v>
      </c>
      <c r="AK23" s="19">
        <f t="shared" si="27"/>
        <v>56.699999999999996</v>
      </c>
      <c r="AL23" s="19">
        <f>AL22*AL21</f>
        <v>56.699999999999996</v>
      </c>
      <c r="AM23" s="19">
        <f t="shared" ref="AM23:AW23" si="28">AM22*AM21</f>
        <v>56.699999999999996</v>
      </c>
      <c r="AN23" s="19">
        <f t="shared" si="28"/>
        <v>56.699999999999996</v>
      </c>
      <c r="AO23" s="19">
        <f t="shared" si="28"/>
        <v>56.699999999999996</v>
      </c>
      <c r="AP23" s="19">
        <f t="shared" si="28"/>
        <v>56.699999999999996</v>
      </c>
      <c r="AQ23" s="19">
        <f t="shared" si="28"/>
        <v>56.699999999999996</v>
      </c>
      <c r="AR23" s="19">
        <f t="shared" si="28"/>
        <v>56.699999999999996</v>
      </c>
      <c r="AS23" s="19">
        <f t="shared" si="28"/>
        <v>56.699999999999996</v>
      </c>
      <c r="AT23" s="19">
        <f t="shared" si="28"/>
        <v>56.699999999999996</v>
      </c>
      <c r="AU23" s="19">
        <f t="shared" si="28"/>
        <v>56.699999999999996</v>
      </c>
      <c r="AV23" s="19">
        <f t="shared" si="28"/>
        <v>56.699999999999996</v>
      </c>
      <c r="AW23" s="19">
        <f t="shared" si="28"/>
        <v>56.699999999999996</v>
      </c>
      <c r="AX23" s="19"/>
      <c r="AY23" s="19">
        <f>AY22*AY21</f>
        <v>56.699999999999996</v>
      </c>
      <c r="AZ23" s="19">
        <f t="shared" ref="AZ23:BJ23" si="29">AZ22*AZ21</f>
        <v>56.699999999999996</v>
      </c>
      <c r="BA23" s="19">
        <f t="shared" si="29"/>
        <v>56.699999999999996</v>
      </c>
      <c r="BB23" s="19">
        <f t="shared" si="29"/>
        <v>56.699999999999996</v>
      </c>
      <c r="BC23" s="19">
        <f t="shared" si="29"/>
        <v>56.699999999999996</v>
      </c>
      <c r="BD23" s="19">
        <f t="shared" si="29"/>
        <v>56.699999999999996</v>
      </c>
      <c r="BE23" s="19">
        <f t="shared" si="29"/>
        <v>56.699999999999996</v>
      </c>
      <c r="BF23" s="19">
        <f t="shared" si="29"/>
        <v>56.699999999999996</v>
      </c>
      <c r="BG23" s="19">
        <f t="shared" si="29"/>
        <v>56.699999999999996</v>
      </c>
      <c r="BH23" s="19">
        <f t="shared" si="29"/>
        <v>56.699999999999996</v>
      </c>
      <c r="BI23" s="19">
        <f t="shared" si="29"/>
        <v>56.699999999999996</v>
      </c>
      <c r="BJ23" s="19">
        <f t="shared" si="29"/>
        <v>56.699999999999996</v>
      </c>
      <c r="BK23" s="19"/>
      <c r="BL23" s="19">
        <f>BL22*BL21</f>
        <v>56.699999999999996</v>
      </c>
      <c r="BM23" s="19">
        <f t="shared" ref="BM23:BW23" si="30">BM22*BM21</f>
        <v>56.699999999999996</v>
      </c>
      <c r="BN23" s="19">
        <f t="shared" si="30"/>
        <v>56.699999999999996</v>
      </c>
      <c r="BO23" s="19">
        <f t="shared" si="30"/>
        <v>56.699999999999996</v>
      </c>
      <c r="BP23" s="19">
        <f t="shared" si="30"/>
        <v>56.699999999999996</v>
      </c>
      <c r="BQ23" s="19">
        <f t="shared" si="30"/>
        <v>56.699999999999996</v>
      </c>
      <c r="BR23" s="19">
        <f t="shared" si="30"/>
        <v>56.699999999999996</v>
      </c>
      <c r="BS23" s="19">
        <f t="shared" si="30"/>
        <v>56.699999999999996</v>
      </c>
      <c r="BT23" s="19">
        <f t="shared" si="30"/>
        <v>56.699999999999996</v>
      </c>
      <c r="BU23" s="19">
        <f t="shared" si="30"/>
        <v>56.699999999999996</v>
      </c>
      <c r="BV23" s="19">
        <f t="shared" si="30"/>
        <v>56.699999999999996</v>
      </c>
      <c r="BW23" s="19">
        <f t="shared" si="30"/>
        <v>56.699999999999996</v>
      </c>
      <c r="BX23" s="19"/>
      <c r="BY23" s="19">
        <f>BY22*BY21</f>
        <v>56.699999999999996</v>
      </c>
      <c r="BZ23" s="19">
        <f t="shared" ref="BZ23:CJ23" si="31">BZ22*BZ21</f>
        <v>56.699999999999996</v>
      </c>
      <c r="CA23" s="19">
        <f t="shared" si="31"/>
        <v>56.699999999999996</v>
      </c>
      <c r="CB23" s="19">
        <f t="shared" si="31"/>
        <v>56.699999999999996</v>
      </c>
      <c r="CC23" s="19">
        <f t="shared" si="31"/>
        <v>56.699999999999996</v>
      </c>
      <c r="CD23" s="19">
        <f t="shared" si="31"/>
        <v>56.699999999999996</v>
      </c>
      <c r="CE23" s="19">
        <f t="shared" si="31"/>
        <v>56.699999999999996</v>
      </c>
      <c r="CF23" s="19">
        <f t="shared" si="31"/>
        <v>56.699999999999996</v>
      </c>
      <c r="CG23" s="19">
        <f t="shared" si="31"/>
        <v>56.699999999999996</v>
      </c>
      <c r="CH23" s="19">
        <f t="shared" si="31"/>
        <v>56.699999999999996</v>
      </c>
      <c r="CI23" s="19">
        <f t="shared" si="31"/>
        <v>56.699999999999996</v>
      </c>
      <c r="CJ23" s="19">
        <f t="shared" si="31"/>
        <v>56.699999999999996</v>
      </c>
      <c r="CK23" s="19">
        <f>CK22*CK21</f>
        <v>56.699999999999996</v>
      </c>
      <c r="CL23" s="19">
        <f t="shared" ref="CL23:CV23" si="32">CL22*CL21</f>
        <v>56.699999999999996</v>
      </c>
      <c r="CM23" s="19">
        <f t="shared" si="32"/>
        <v>56.699999999999996</v>
      </c>
      <c r="CN23" s="19">
        <f t="shared" si="32"/>
        <v>56.699999999999996</v>
      </c>
      <c r="CO23" s="19">
        <f t="shared" si="32"/>
        <v>56.699999999999996</v>
      </c>
      <c r="CP23" s="19">
        <f t="shared" si="32"/>
        <v>56.699999999999996</v>
      </c>
      <c r="CQ23" s="19">
        <f t="shared" si="32"/>
        <v>56.699999999999996</v>
      </c>
      <c r="CR23" s="19">
        <f t="shared" si="32"/>
        <v>56.699999999999996</v>
      </c>
      <c r="CS23" s="19">
        <f t="shared" si="32"/>
        <v>56.699999999999996</v>
      </c>
      <c r="CT23" s="19">
        <f t="shared" si="32"/>
        <v>56.699999999999996</v>
      </c>
      <c r="CU23" s="19">
        <f t="shared" si="32"/>
        <v>56.699999999999996</v>
      </c>
      <c r="CV23" s="19">
        <f t="shared" si="32"/>
        <v>56.699999999999996</v>
      </c>
      <c r="CW23" s="19">
        <f>CW22*CW21</f>
        <v>56.699999999999996</v>
      </c>
      <c r="CX23" s="19">
        <f t="shared" ref="CX23:DH23" si="33">CX22*CX21</f>
        <v>56.699999999999996</v>
      </c>
      <c r="CY23" s="19">
        <f t="shared" si="33"/>
        <v>56.699999999999996</v>
      </c>
      <c r="CZ23" s="19">
        <f t="shared" si="33"/>
        <v>56.699999999999996</v>
      </c>
      <c r="DA23" s="19">
        <f t="shared" si="33"/>
        <v>56.699999999999996</v>
      </c>
      <c r="DB23" s="19">
        <f t="shared" si="33"/>
        <v>56.699999999999996</v>
      </c>
      <c r="DC23" s="19">
        <f t="shared" si="33"/>
        <v>56.699999999999996</v>
      </c>
      <c r="DD23" s="19">
        <f t="shared" si="33"/>
        <v>56.699999999999996</v>
      </c>
      <c r="DE23" s="19">
        <f t="shared" si="33"/>
        <v>56.699999999999996</v>
      </c>
      <c r="DF23" s="19">
        <f t="shared" si="33"/>
        <v>56.699999999999996</v>
      </c>
      <c r="DG23" s="19">
        <f t="shared" si="33"/>
        <v>56.699999999999996</v>
      </c>
      <c r="DH23" s="19">
        <f t="shared" si="33"/>
        <v>56.699999999999996</v>
      </c>
      <c r="DM23" s="19"/>
      <c r="DN23" s="23">
        <f>SUM(Z23:AK23)</f>
        <v>680.40000000000009</v>
      </c>
      <c r="DO23" s="23"/>
      <c r="DP23" s="23">
        <f>SUM(AL23:AW23)</f>
        <v>680.40000000000009</v>
      </c>
      <c r="DQ23" s="19"/>
      <c r="DR23" s="23">
        <f>SUM(AY23:BJ23)</f>
        <v>680.40000000000009</v>
      </c>
      <c r="DS23" s="19"/>
      <c r="DT23" s="23">
        <f>SUM(BL23:BW23)</f>
        <v>680.40000000000009</v>
      </c>
      <c r="DU23" s="19"/>
      <c r="DV23" s="23">
        <f>SUM(BY23:CJ23)</f>
        <v>680.40000000000009</v>
      </c>
      <c r="DW23" s="19"/>
      <c r="DX23" s="23">
        <f>SUM(CA23:CL23)</f>
        <v>680.40000000000009</v>
      </c>
      <c r="DY23" s="19"/>
      <c r="DZ23" s="23">
        <f>SUM(CC23:CN23)</f>
        <v>680.40000000000009</v>
      </c>
      <c r="EA23" s="19"/>
    </row>
    <row r="24" spans="1:131" ht="14.65" customHeight="1" outlineLevel="1">
      <c r="Z24" s="19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19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19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19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19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19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19"/>
      <c r="CX24" s="24"/>
      <c r="CY24" s="24"/>
      <c r="CZ24" s="24"/>
      <c r="DA24" s="24"/>
      <c r="DB24" s="24"/>
      <c r="DC24" s="24"/>
      <c r="DD24" s="24"/>
      <c r="DE24" s="24"/>
      <c r="DF24" s="24"/>
      <c r="DG24" s="24"/>
      <c r="DH24" s="24"/>
      <c r="DN24" s="24"/>
      <c r="DO24" s="24"/>
      <c r="DP24" s="24"/>
      <c r="DQ24" s="24"/>
      <c r="DR24" s="24"/>
      <c r="DS24" s="24"/>
      <c r="DT24" s="24"/>
      <c r="DU24" s="24"/>
      <c r="DV24" s="24"/>
      <c r="DX24" s="24"/>
      <c r="DZ24" s="24"/>
    </row>
    <row r="25" spans="1:131" ht="14.65" customHeight="1" outlineLevel="1">
      <c r="A25" s="20" t="s">
        <v>50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AA25" s="24"/>
      <c r="AB25" s="24"/>
      <c r="AC25" s="24"/>
      <c r="AD25" s="24">
        <v>1</v>
      </c>
      <c r="AE25" s="24"/>
      <c r="AG25" s="24"/>
      <c r="AH25" s="24"/>
      <c r="AI25" s="24">
        <v>1</v>
      </c>
      <c r="AJ25" s="24"/>
      <c r="AK25" s="24"/>
      <c r="AM25" s="24"/>
      <c r="AN25" s="24"/>
      <c r="AO25" s="24"/>
      <c r="AP25" s="24">
        <v>1</v>
      </c>
      <c r="AQ25" s="24"/>
      <c r="AS25" s="24"/>
      <c r="AT25" s="24"/>
      <c r="AU25" s="24">
        <v>1</v>
      </c>
      <c r="AV25" s="24"/>
      <c r="AW25" s="24"/>
      <c r="AX25" s="24"/>
      <c r="AZ25" s="24"/>
      <c r="BA25" s="24"/>
      <c r="BB25" s="24"/>
      <c r="BC25" s="24">
        <v>1</v>
      </c>
      <c r="BD25" s="24"/>
      <c r="BF25" s="24"/>
      <c r="BG25" s="24"/>
      <c r="BH25" s="24">
        <v>1</v>
      </c>
      <c r="BI25" s="24"/>
      <c r="BJ25" s="24"/>
      <c r="BK25" s="24"/>
      <c r="BM25" s="24"/>
      <c r="BN25" s="24"/>
      <c r="BO25" s="24"/>
      <c r="BP25" s="24">
        <v>1</v>
      </c>
      <c r="BQ25" s="24"/>
      <c r="BS25" s="24"/>
      <c r="BT25" s="24"/>
      <c r="BU25" s="24">
        <v>1</v>
      </c>
      <c r="BV25" s="24"/>
      <c r="BW25" s="24"/>
      <c r="BX25" s="24"/>
      <c r="BZ25" s="24"/>
      <c r="CA25" s="24"/>
      <c r="CB25" s="24"/>
      <c r="CC25" s="24">
        <v>1</v>
      </c>
      <c r="CD25" s="24"/>
      <c r="CF25" s="24"/>
      <c r="CG25" s="24"/>
      <c r="CH25" s="24">
        <v>1</v>
      </c>
      <c r="CI25" s="24"/>
      <c r="CJ25" s="24"/>
      <c r="CL25" s="24"/>
      <c r="CM25" s="24"/>
      <c r="CN25" s="24"/>
      <c r="CO25" s="24">
        <v>1</v>
      </c>
      <c r="CP25" s="24"/>
      <c r="CR25" s="24"/>
      <c r="CS25" s="24"/>
      <c r="CT25" s="24">
        <v>1</v>
      </c>
      <c r="CU25" s="24"/>
      <c r="CV25" s="24"/>
      <c r="CX25" s="24"/>
      <c r="CY25" s="24"/>
      <c r="CZ25" s="24"/>
      <c r="DA25" s="24">
        <v>1</v>
      </c>
      <c r="DB25" s="24"/>
      <c r="DD25" s="24"/>
      <c r="DE25" s="24"/>
      <c r="DF25" s="24">
        <v>1</v>
      </c>
      <c r="DG25" s="24"/>
      <c r="DH25" s="24"/>
      <c r="DN25" s="24"/>
      <c r="DO25" s="24"/>
      <c r="DP25" s="24"/>
      <c r="DQ25" s="24"/>
      <c r="DR25" s="24"/>
      <c r="DS25" s="24"/>
      <c r="DT25" s="24"/>
      <c r="DU25" s="24"/>
      <c r="DV25" s="24"/>
      <c r="DX25" s="24"/>
      <c r="DZ25" s="24"/>
    </row>
    <row r="26" spans="1:131" ht="14.65" customHeight="1" outlineLevel="1">
      <c r="A26" s="14" t="s">
        <v>41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AA26" s="24"/>
      <c r="AB26" s="24"/>
      <c r="AC26" s="24"/>
      <c r="AD26" s="24">
        <v>2</v>
      </c>
      <c r="AE26" s="24"/>
      <c r="AG26" s="24"/>
      <c r="AH26" s="24"/>
      <c r="AI26" s="24">
        <v>2</v>
      </c>
      <c r="AJ26" s="24"/>
      <c r="AK26" s="24"/>
      <c r="AM26" s="24"/>
      <c r="AN26" s="24"/>
      <c r="AO26" s="24"/>
      <c r="AP26" s="24">
        <v>2</v>
      </c>
      <c r="AQ26" s="24"/>
      <c r="AS26" s="24"/>
      <c r="AT26" s="24"/>
      <c r="AU26" s="24">
        <v>2</v>
      </c>
      <c r="AV26" s="24"/>
      <c r="AW26" s="24"/>
      <c r="AX26" s="24"/>
      <c r="AZ26" s="24"/>
      <c r="BA26" s="24"/>
      <c r="BB26" s="24"/>
      <c r="BC26" s="24">
        <v>2</v>
      </c>
      <c r="BD26" s="24"/>
      <c r="BF26" s="24"/>
      <c r="BG26" s="24"/>
      <c r="BH26" s="24">
        <v>2</v>
      </c>
      <c r="BI26" s="24"/>
      <c r="BJ26" s="24"/>
      <c r="BK26" s="24"/>
      <c r="BM26" s="24"/>
      <c r="BN26" s="24"/>
      <c r="BO26" s="24"/>
      <c r="BP26" s="24">
        <v>2</v>
      </c>
      <c r="BQ26" s="24"/>
      <c r="BS26" s="24"/>
      <c r="BT26" s="24"/>
      <c r="BU26" s="24">
        <v>2</v>
      </c>
      <c r="BV26" s="24"/>
      <c r="BW26" s="24"/>
      <c r="BX26" s="24"/>
      <c r="BZ26" s="24"/>
      <c r="CA26" s="24"/>
      <c r="CB26" s="24"/>
      <c r="CC26" s="24">
        <v>2</v>
      </c>
      <c r="CD26" s="24"/>
      <c r="CF26" s="24"/>
      <c r="CG26" s="24"/>
      <c r="CH26" s="24">
        <v>2</v>
      </c>
      <c r="CI26" s="24"/>
      <c r="CJ26" s="24"/>
      <c r="CL26" s="24"/>
      <c r="CM26" s="24"/>
      <c r="CN26" s="24"/>
      <c r="CO26" s="24">
        <v>2</v>
      </c>
      <c r="CP26" s="24"/>
      <c r="CR26" s="24"/>
      <c r="CS26" s="24"/>
      <c r="CT26" s="24">
        <v>2</v>
      </c>
      <c r="CU26" s="24"/>
      <c r="CV26" s="24"/>
      <c r="CX26" s="24"/>
      <c r="CY26" s="24"/>
      <c r="CZ26" s="24"/>
      <c r="DA26" s="24">
        <v>2</v>
      </c>
      <c r="DB26" s="24"/>
      <c r="DD26" s="24"/>
      <c r="DE26" s="24"/>
      <c r="DF26" s="24">
        <v>2</v>
      </c>
      <c r="DG26" s="24"/>
      <c r="DH26" s="24"/>
      <c r="DN26" s="24"/>
      <c r="DO26" s="24"/>
      <c r="DP26" s="24"/>
      <c r="DQ26" s="24"/>
      <c r="DR26" s="24"/>
      <c r="DS26" s="24"/>
      <c r="DT26" s="24"/>
      <c r="DU26" s="24"/>
      <c r="DV26" s="24"/>
      <c r="DX26" s="24"/>
      <c r="DZ26" s="24"/>
    </row>
    <row r="27" spans="1:131" ht="14.65" customHeight="1" outlineLevel="1">
      <c r="A27" s="14" t="s">
        <v>42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6"/>
      <c r="AA27" s="24"/>
      <c r="AB27" s="24"/>
      <c r="AC27" s="24"/>
      <c r="AD27" s="16">
        <f>AD4*AD5*AD26/1000</f>
        <v>12.6</v>
      </c>
      <c r="AE27" s="24"/>
      <c r="AG27" s="24"/>
      <c r="AH27" s="24"/>
      <c r="AI27" s="16">
        <f>AF4*AF5*AI26/1000</f>
        <v>12.6</v>
      </c>
      <c r="AJ27" s="24"/>
      <c r="AK27" s="24"/>
      <c r="AL27" s="16"/>
      <c r="AM27" s="24"/>
      <c r="AN27" s="24"/>
      <c r="AO27" s="24"/>
      <c r="AP27" s="16">
        <f>AP4*AP5*AP26/1000</f>
        <v>12.6</v>
      </c>
      <c r="AQ27" s="24"/>
      <c r="AS27" s="24"/>
      <c r="AT27" s="24"/>
      <c r="AU27" s="16">
        <f>AR4*AR5*AU26/1000</f>
        <v>12.6</v>
      </c>
      <c r="AV27" s="24"/>
      <c r="AW27" s="24"/>
      <c r="AX27" s="24"/>
      <c r="AY27" s="16"/>
      <c r="AZ27" s="24"/>
      <c r="BA27" s="24"/>
      <c r="BB27" s="24"/>
      <c r="BC27" s="16">
        <f>BC4*BC5*BC26/1000</f>
        <v>12.6</v>
      </c>
      <c r="BD27" s="24"/>
      <c r="BF27" s="24"/>
      <c r="BG27" s="24"/>
      <c r="BH27" s="16">
        <f>BE4*BE5*BH26/1000</f>
        <v>12.6</v>
      </c>
      <c r="BI27" s="24"/>
      <c r="BJ27" s="24"/>
      <c r="BK27" s="24"/>
      <c r="BL27" s="16"/>
      <c r="BM27" s="24"/>
      <c r="BN27" s="24"/>
      <c r="BO27" s="24"/>
      <c r="BP27" s="16">
        <f>BP4*BP5*BP26/1000</f>
        <v>12.6</v>
      </c>
      <c r="BQ27" s="24"/>
      <c r="BS27" s="24"/>
      <c r="BT27" s="24"/>
      <c r="BU27" s="16">
        <f>BR4*BR5*BU26/1000</f>
        <v>12.6</v>
      </c>
      <c r="BV27" s="24"/>
      <c r="BW27" s="24"/>
      <c r="BX27" s="24"/>
      <c r="BY27" s="16"/>
      <c r="BZ27" s="24"/>
      <c r="CA27" s="24"/>
      <c r="CB27" s="24"/>
      <c r="CC27" s="16">
        <f>CC4*CC5*CC26/1000</f>
        <v>12.6</v>
      </c>
      <c r="CD27" s="24"/>
      <c r="CF27" s="24"/>
      <c r="CG27" s="24"/>
      <c r="CH27" s="16">
        <f>CE4*CE5*CH26/1000</f>
        <v>12.6</v>
      </c>
      <c r="CI27" s="24"/>
      <c r="CJ27" s="24"/>
      <c r="CK27" s="16"/>
      <c r="CL27" s="24"/>
      <c r="CM27" s="24"/>
      <c r="CN27" s="24"/>
      <c r="CO27" s="16">
        <f>CO4*CO5*CO26/1000</f>
        <v>12.6</v>
      </c>
      <c r="CP27" s="24"/>
      <c r="CR27" s="24"/>
      <c r="CS27" s="24"/>
      <c r="CT27" s="16">
        <f>CQ4*CQ5*CT26/1000</f>
        <v>12.6</v>
      </c>
      <c r="CU27" s="24"/>
      <c r="CV27" s="24"/>
      <c r="CW27" s="16"/>
      <c r="CX27" s="24"/>
      <c r="CY27" s="24"/>
      <c r="CZ27" s="24"/>
      <c r="DA27" s="16">
        <f>DA4*DA5*DA26/1000</f>
        <v>12.6</v>
      </c>
      <c r="DB27" s="24"/>
      <c r="DD27" s="24"/>
      <c r="DE27" s="24"/>
      <c r="DF27" s="16">
        <f>DC4*DC5*DF26/1000</f>
        <v>12.6</v>
      </c>
      <c r="DG27" s="24"/>
      <c r="DH27" s="24"/>
      <c r="DN27" s="23"/>
      <c r="DO27" s="23"/>
      <c r="DP27" s="23"/>
      <c r="DQ27" s="24"/>
      <c r="DR27" s="23"/>
      <c r="DS27" s="24"/>
      <c r="DT27" s="23"/>
      <c r="DU27" s="24"/>
      <c r="DV27" s="23"/>
      <c r="DX27" s="23"/>
      <c r="DZ27" s="23"/>
    </row>
    <row r="28" spans="1:131" ht="14.65" customHeight="1" outlineLevel="1">
      <c r="A28" s="14" t="s">
        <v>47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21"/>
      <c r="AD28" s="16"/>
      <c r="AI28" s="16"/>
      <c r="AL28" s="21"/>
      <c r="AP28" s="16"/>
      <c r="AU28" s="16"/>
      <c r="AY28" s="21"/>
      <c r="BC28" s="16"/>
      <c r="BH28" s="16"/>
      <c r="BL28" s="21"/>
      <c r="BP28" s="16"/>
      <c r="BU28" s="16"/>
      <c r="BY28" s="21"/>
      <c r="CC28" s="16"/>
      <c r="CH28" s="16"/>
      <c r="CK28" s="21"/>
      <c r="CO28" s="16"/>
      <c r="CT28" s="16"/>
      <c r="CW28" s="21"/>
      <c r="DA28" s="16"/>
      <c r="DF28" s="16"/>
      <c r="DN28" s="23">
        <f>SUM(Z28:AK28)</f>
        <v>0</v>
      </c>
      <c r="DO28" s="23"/>
      <c r="DP28" s="23">
        <f>SUM(AL28:AW28)</f>
        <v>0</v>
      </c>
      <c r="DR28" s="23">
        <f>SUM(AY28:BJ28)</f>
        <v>0</v>
      </c>
      <c r="DT28" s="23">
        <f>SUM(BL28:BW28)</f>
        <v>0</v>
      </c>
      <c r="DV28" s="23">
        <f>SUM(BY28:CJ28)</f>
        <v>0</v>
      </c>
      <c r="DX28" s="23">
        <f>SUM(CA28:CL28)</f>
        <v>0</v>
      </c>
      <c r="DZ28" s="23">
        <f>SUM(CC28:CN28)</f>
        <v>0</v>
      </c>
    </row>
    <row r="29" spans="1:131" ht="14.65" customHeight="1" outlineLevel="1">
      <c r="A29" t="s">
        <v>48</v>
      </c>
      <c r="Z29" s="21"/>
      <c r="AD29" s="16">
        <f>AD27</f>
        <v>12.6</v>
      </c>
      <c r="AI29" s="19">
        <f>AI27</f>
        <v>12.6</v>
      </c>
      <c r="AL29" s="21"/>
      <c r="AP29" s="16">
        <f>AP27</f>
        <v>12.6</v>
      </c>
      <c r="AU29" s="19">
        <f>AU27</f>
        <v>12.6</v>
      </c>
      <c r="AY29" s="21"/>
      <c r="BC29" s="16">
        <f>BC27</f>
        <v>12.6</v>
      </c>
      <c r="BH29" s="19">
        <f>BH27</f>
        <v>12.6</v>
      </c>
      <c r="BL29" s="21"/>
      <c r="BP29" s="16">
        <f>BP27</f>
        <v>12.6</v>
      </c>
      <c r="BU29" s="19">
        <f>BU27</f>
        <v>12.6</v>
      </c>
      <c r="BY29" s="21"/>
      <c r="CC29" s="16">
        <f>CC27</f>
        <v>12.6</v>
      </c>
      <c r="CH29" s="19">
        <f>CH27</f>
        <v>12.6</v>
      </c>
      <c r="CK29" s="21"/>
      <c r="CO29" s="16">
        <f>CO27</f>
        <v>12.6</v>
      </c>
      <c r="CT29" s="19">
        <f>CT27</f>
        <v>12.6</v>
      </c>
      <c r="CW29" s="21"/>
      <c r="DA29" s="16">
        <f>DA27</f>
        <v>12.6</v>
      </c>
      <c r="DF29" s="19">
        <f>DF27</f>
        <v>12.6</v>
      </c>
      <c r="DN29" s="23">
        <f>SUM(Z29:AK29)</f>
        <v>25.2</v>
      </c>
      <c r="DO29" s="23"/>
      <c r="DP29" s="23">
        <f>SUM(AL29:AW29)</f>
        <v>25.2</v>
      </c>
      <c r="DR29" s="23">
        <f>SUM(AY29:BJ29)</f>
        <v>25.2</v>
      </c>
      <c r="DT29" s="23">
        <f>SUM(BL29:BW29)</f>
        <v>25.2</v>
      </c>
      <c r="DV29" s="23">
        <f>SUM(BY29:CJ29)</f>
        <v>25.2</v>
      </c>
      <c r="DX29" s="23">
        <f>SUM(CA29:CL29)</f>
        <v>25.2</v>
      </c>
      <c r="DZ29" s="23">
        <f>SUM(CC29:CN29)</f>
        <v>25.2</v>
      </c>
    </row>
    <row r="30" spans="1:131" ht="14.65" customHeight="1" outlineLevel="1">
      <c r="Z30" s="21"/>
      <c r="AD30" s="16"/>
      <c r="AI30" s="19"/>
      <c r="AL30" s="21"/>
      <c r="AP30" s="16"/>
      <c r="AU30" s="19"/>
      <c r="AY30" s="21"/>
      <c r="BC30" s="16"/>
      <c r="BH30" s="19"/>
      <c r="BL30" s="21"/>
      <c r="BP30" s="16"/>
      <c r="BU30" s="19"/>
      <c r="BY30" s="21"/>
      <c r="CC30" s="16"/>
      <c r="CH30" s="19"/>
      <c r="CK30" s="21"/>
      <c r="CO30" s="16"/>
      <c r="CT30" s="19"/>
      <c r="CW30" s="21"/>
      <c r="DA30" s="16"/>
      <c r="DF30" s="19"/>
      <c r="DN30" s="23"/>
      <c r="DO30" s="23"/>
      <c r="DP30" s="23"/>
      <c r="DR30" s="23"/>
      <c r="DT30" s="23"/>
      <c r="DV30" s="23"/>
      <c r="DX30" s="23"/>
      <c r="DZ30" s="23"/>
    </row>
    <row r="31" spans="1:131" ht="14.65" customHeight="1" outlineLevel="1">
      <c r="A31" s="18" t="s">
        <v>51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21"/>
      <c r="AA31">
        <v>200</v>
      </c>
      <c r="AD31" s="16"/>
      <c r="AF31">
        <v>200</v>
      </c>
      <c r="AI31" s="19">
        <v>200</v>
      </c>
      <c r="AK31">
        <v>200</v>
      </c>
      <c r="AL31" s="21"/>
      <c r="AM31">
        <v>200</v>
      </c>
      <c r="AP31" s="16"/>
      <c r="AR31">
        <v>400</v>
      </c>
      <c r="AU31" s="19">
        <v>200</v>
      </c>
      <c r="AV31">
        <v>150</v>
      </c>
      <c r="AW31">
        <v>200</v>
      </c>
      <c r="AY31" s="21"/>
      <c r="AZ31">
        <v>200</v>
      </c>
      <c r="BC31" s="16"/>
      <c r="BE31">
        <v>200</v>
      </c>
      <c r="BF31">
        <v>200</v>
      </c>
      <c r="BG31">
        <v>200</v>
      </c>
      <c r="BH31">
        <v>200</v>
      </c>
      <c r="BI31">
        <v>200</v>
      </c>
      <c r="BJ31">
        <v>200</v>
      </c>
      <c r="BL31" s="21"/>
      <c r="BM31">
        <v>200</v>
      </c>
      <c r="BO31">
        <v>200</v>
      </c>
      <c r="BP31" s="16"/>
      <c r="BQ31">
        <v>200</v>
      </c>
      <c r="BS31">
        <v>200</v>
      </c>
      <c r="BU31" s="19">
        <v>200</v>
      </c>
      <c r="BW31">
        <v>200</v>
      </c>
      <c r="BY31" s="21"/>
      <c r="BZ31">
        <v>200</v>
      </c>
      <c r="CC31" s="16"/>
      <c r="CE31">
        <v>200</v>
      </c>
      <c r="CH31" s="19">
        <v>200</v>
      </c>
      <c r="CJ31">
        <v>200</v>
      </c>
      <c r="CK31" s="21"/>
      <c r="CL31">
        <v>200</v>
      </c>
      <c r="CO31" s="16"/>
      <c r="CQ31">
        <v>150</v>
      </c>
      <c r="CT31" s="19"/>
      <c r="CV31">
        <v>100</v>
      </c>
      <c r="CW31" s="21"/>
      <c r="CX31">
        <v>100</v>
      </c>
      <c r="DA31" s="16"/>
      <c r="DC31">
        <v>100</v>
      </c>
      <c r="DF31" s="19">
        <v>100</v>
      </c>
      <c r="DN31" s="23">
        <f>SUM(Z31:AK31)</f>
        <v>800</v>
      </c>
      <c r="DO31" s="23"/>
      <c r="DP31" s="23">
        <f>SUM(AL31:AW31)</f>
        <v>1150</v>
      </c>
      <c r="DR31" s="23">
        <f>SUM(AY31:BJ31)</f>
        <v>1400</v>
      </c>
      <c r="DT31" s="23">
        <f>SUM(BL31:BW31)</f>
        <v>1200</v>
      </c>
      <c r="DV31" s="23">
        <f>SUM(BY31:CJ31)</f>
        <v>800</v>
      </c>
      <c r="DX31" s="23">
        <f>SUM(CA31:CL31)</f>
        <v>800</v>
      </c>
      <c r="DZ31" s="23">
        <f>SUM(CC31:CN31)</f>
        <v>800</v>
      </c>
    </row>
    <row r="32" spans="1:131" ht="14.65" customHeight="1" outlineLevel="1">
      <c r="Z32" s="21"/>
      <c r="AD32" s="16"/>
      <c r="AI32" s="19"/>
      <c r="AL32" s="21"/>
      <c r="AP32" s="16"/>
      <c r="AU32" s="19"/>
      <c r="AY32" s="21"/>
      <c r="BC32" s="16"/>
      <c r="BH32" s="19"/>
      <c r="BL32" s="21"/>
      <c r="BP32" s="16"/>
      <c r="BU32" s="19"/>
      <c r="BY32" s="21"/>
      <c r="CC32" s="16"/>
      <c r="CH32" s="19"/>
      <c r="CK32" s="21"/>
      <c r="CO32" s="16"/>
      <c r="CT32" s="19"/>
      <c r="CW32" s="21"/>
      <c r="DA32" s="16"/>
      <c r="DF32" s="19"/>
      <c r="DN32" s="23"/>
      <c r="DO32" s="23"/>
      <c r="DP32" s="23"/>
      <c r="DR32" s="23"/>
      <c r="DT32" s="23"/>
      <c r="DV32" s="23"/>
      <c r="DX32" s="23"/>
      <c r="DZ32" s="23"/>
    </row>
    <row r="33" spans="1:131" ht="14.65" customHeight="1" outlineLevel="1">
      <c r="Z33" s="21"/>
      <c r="AD33" s="16"/>
    </row>
    <row r="34" spans="1:131">
      <c r="A34" s="26" t="s">
        <v>52</v>
      </c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19">
        <f t="shared" ref="Z34:BC34" si="34">SUM(Z11+Z17+Z23+Z29+Z31)</f>
        <v>88.199999999999989</v>
      </c>
      <c r="AA34" s="19">
        <f t="shared" si="34"/>
        <v>288.2</v>
      </c>
      <c r="AB34" s="19">
        <f t="shared" si="34"/>
        <v>718.2</v>
      </c>
      <c r="AC34" s="19">
        <f t="shared" si="34"/>
        <v>718.2</v>
      </c>
      <c r="AD34" s="19">
        <f t="shared" si="34"/>
        <v>100.79999999999998</v>
      </c>
      <c r="AE34" s="19">
        <f t="shared" si="34"/>
        <v>88.199999999999989</v>
      </c>
      <c r="AF34" s="19">
        <f t="shared" si="34"/>
        <v>288.2</v>
      </c>
      <c r="AG34" s="19">
        <f t="shared" si="34"/>
        <v>718.2</v>
      </c>
      <c r="AH34" s="19">
        <f t="shared" si="34"/>
        <v>718.2</v>
      </c>
      <c r="AI34" s="19">
        <f t="shared" si="34"/>
        <v>300.79999999999995</v>
      </c>
      <c r="AJ34" s="19">
        <f t="shared" si="34"/>
        <v>88.199999999999989</v>
      </c>
      <c r="AK34" s="19">
        <f t="shared" si="34"/>
        <v>288.2</v>
      </c>
      <c r="AL34" s="19">
        <f t="shared" si="34"/>
        <v>88.199999999999989</v>
      </c>
      <c r="AM34" s="19">
        <f t="shared" si="34"/>
        <v>288.2</v>
      </c>
      <c r="AN34" s="19">
        <f t="shared" si="34"/>
        <v>718.2</v>
      </c>
      <c r="AO34" s="19">
        <f t="shared" si="34"/>
        <v>718.2</v>
      </c>
      <c r="AP34" s="19">
        <f t="shared" si="34"/>
        <v>100.79999999999998</v>
      </c>
      <c r="AQ34" s="19">
        <f t="shared" si="34"/>
        <v>88.199999999999989</v>
      </c>
      <c r="AR34" s="19">
        <f t="shared" si="34"/>
        <v>488.2</v>
      </c>
      <c r="AS34" s="19">
        <f t="shared" si="34"/>
        <v>718.2</v>
      </c>
      <c r="AT34" s="19">
        <f t="shared" si="34"/>
        <v>718.2</v>
      </c>
      <c r="AU34" s="19">
        <f t="shared" si="34"/>
        <v>300.79999999999995</v>
      </c>
      <c r="AV34" s="19">
        <f t="shared" si="34"/>
        <v>238.2</v>
      </c>
      <c r="AW34" s="19">
        <f>SUM(AW11+AW17+AW23+AW29+AW31)</f>
        <v>288.2</v>
      </c>
      <c r="AX34" s="19"/>
      <c r="AY34" s="19">
        <f t="shared" si="34"/>
        <v>88.199999999999989</v>
      </c>
      <c r="AZ34" s="19">
        <f t="shared" si="34"/>
        <v>288.2</v>
      </c>
      <c r="BA34" s="19">
        <f>SUM(BA11+BA17+BA23+BA29+BA31)</f>
        <v>718.2</v>
      </c>
      <c r="BB34" s="19">
        <f t="shared" si="34"/>
        <v>718.2</v>
      </c>
      <c r="BC34" s="19">
        <f t="shared" si="34"/>
        <v>100.79999999999998</v>
      </c>
      <c r="BD34" s="19">
        <f t="shared" ref="BD34:DH34" si="35">SUM(BD11+BD17+BD23+BD29+BD31)</f>
        <v>88.199999999999989</v>
      </c>
      <c r="BE34" s="19">
        <f t="shared" si="35"/>
        <v>288.2</v>
      </c>
      <c r="BF34" s="19">
        <f t="shared" si="35"/>
        <v>918.2</v>
      </c>
      <c r="BG34" s="19">
        <f t="shared" si="35"/>
        <v>918.2</v>
      </c>
      <c r="BH34" s="19">
        <f t="shared" si="35"/>
        <v>300.79999999999995</v>
      </c>
      <c r="BI34" s="19">
        <f t="shared" si="35"/>
        <v>288.2</v>
      </c>
      <c r="BJ34" s="19">
        <f t="shared" si="35"/>
        <v>288.2</v>
      </c>
      <c r="BK34" s="19"/>
      <c r="BL34" s="19">
        <f t="shared" si="35"/>
        <v>88.199999999999989</v>
      </c>
      <c r="BM34" s="19">
        <f t="shared" si="35"/>
        <v>288.2</v>
      </c>
      <c r="BN34" s="19">
        <f t="shared" si="35"/>
        <v>718.2</v>
      </c>
      <c r="BO34" s="19">
        <f t="shared" si="35"/>
        <v>918.2</v>
      </c>
      <c r="BP34" s="19">
        <f t="shared" si="35"/>
        <v>100.79999999999998</v>
      </c>
      <c r="BQ34" s="19">
        <f t="shared" si="35"/>
        <v>288.2</v>
      </c>
      <c r="BR34" s="19">
        <f t="shared" si="35"/>
        <v>88.199999999999989</v>
      </c>
      <c r="BS34" s="19">
        <f t="shared" si="35"/>
        <v>918.2</v>
      </c>
      <c r="BT34" s="19">
        <f t="shared" si="35"/>
        <v>718.2</v>
      </c>
      <c r="BU34" s="19">
        <f t="shared" si="35"/>
        <v>300.79999999999995</v>
      </c>
      <c r="BV34" s="19">
        <f t="shared" si="35"/>
        <v>88.199999999999989</v>
      </c>
      <c r="BW34" s="19">
        <f t="shared" si="35"/>
        <v>288.2</v>
      </c>
      <c r="BX34" s="19"/>
      <c r="BY34" s="19">
        <f t="shared" si="35"/>
        <v>88.199999999999989</v>
      </c>
      <c r="BZ34" s="19">
        <f t="shared" si="35"/>
        <v>288.2</v>
      </c>
      <c r="CA34" s="19">
        <f t="shared" si="35"/>
        <v>718.2</v>
      </c>
      <c r="CB34" s="19">
        <f t="shared" si="35"/>
        <v>718.2</v>
      </c>
      <c r="CC34" s="19">
        <f t="shared" si="35"/>
        <v>100.79999999999998</v>
      </c>
      <c r="CD34" s="19">
        <f t="shared" si="35"/>
        <v>88.199999999999989</v>
      </c>
      <c r="CE34" s="19">
        <f t="shared" si="35"/>
        <v>288.2</v>
      </c>
      <c r="CF34" s="19">
        <f t="shared" si="35"/>
        <v>718.2</v>
      </c>
      <c r="CG34" s="19">
        <f t="shared" si="35"/>
        <v>718.2</v>
      </c>
      <c r="CH34" s="19">
        <f t="shared" si="35"/>
        <v>300.79999999999995</v>
      </c>
      <c r="CI34" s="19">
        <f t="shared" si="35"/>
        <v>88.199999999999989</v>
      </c>
      <c r="CJ34" s="19">
        <f t="shared" si="35"/>
        <v>288.2</v>
      </c>
      <c r="CK34" s="19">
        <f t="shared" si="35"/>
        <v>88.199999999999989</v>
      </c>
      <c r="CL34" s="19">
        <f t="shared" si="35"/>
        <v>288.2</v>
      </c>
      <c r="CM34" s="19">
        <f t="shared" si="35"/>
        <v>718.2</v>
      </c>
      <c r="CN34" s="19">
        <f t="shared" si="35"/>
        <v>718.2</v>
      </c>
      <c r="CO34" s="19">
        <f t="shared" si="35"/>
        <v>100.79999999999998</v>
      </c>
      <c r="CP34" s="19">
        <f t="shared" si="35"/>
        <v>88.199999999999989</v>
      </c>
      <c r="CQ34" s="19">
        <f t="shared" si="35"/>
        <v>238.2</v>
      </c>
      <c r="CR34" s="19">
        <f t="shared" si="35"/>
        <v>718.2</v>
      </c>
      <c r="CS34" s="19">
        <f t="shared" si="35"/>
        <v>88.199999999999989</v>
      </c>
      <c r="CT34" s="19">
        <f t="shared" si="35"/>
        <v>100.79999999999998</v>
      </c>
      <c r="CU34" s="19">
        <f t="shared" si="35"/>
        <v>88.199999999999989</v>
      </c>
      <c r="CV34" s="19">
        <f t="shared" si="35"/>
        <v>188.2</v>
      </c>
      <c r="CW34" s="19">
        <f t="shared" si="35"/>
        <v>88.199999999999989</v>
      </c>
      <c r="CX34" s="19">
        <f t="shared" si="35"/>
        <v>188.2</v>
      </c>
      <c r="CY34" s="19">
        <f t="shared" si="35"/>
        <v>718.2</v>
      </c>
      <c r="CZ34" s="19">
        <f t="shared" si="35"/>
        <v>88.199999999999989</v>
      </c>
      <c r="DA34" s="19">
        <f t="shared" si="35"/>
        <v>100.79999999999998</v>
      </c>
      <c r="DB34" s="19">
        <f t="shared" si="35"/>
        <v>88.199999999999989</v>
      </c>
      <c r="DC34" s="19">
        <f t="shared" si="35"/>
        <v>188.2</v>
      </c>
      <c r="DD34" s="19">
        <f t="shared" si="35"/>
        <v>88.199999999999989</v>
      </c>
      <c r="DE34" s="19">
        <f t="shared" si="35"/>
        <v>88.199999999999989</v>
      </c>
      <c r="DF34" s="19">
        <f t="shared" si="35"/>
        <v>200.79999999999998</v>
      </c>
      <c r="DG34" s="19">
        <f t="shared" si="35"/>
        <v>88.199999999999989</v>
      </c>
      <c r="DH34" s="19">
        <f t="shared" si="35"/>
        <v>88.199999999999989</v>
      </c>
      <c r="DM34" s="27"/>
      <c r="DN34" s="19">
        <f>SUM(DN11+DN17+DN23+DN29+DN31)</f>
        <v>4403.6000000000004</v>
      </c>
      <c r="DO34" s="19"/>
      <c r="DP34" s="19">
        <f>SUM(DP11+DP17+DP23+DP29+DP31)</f>
        <v>4753.6000000000004</v>
      </c>
      <c r="DQ34" s="28">
        <f>IFERROR(DP34/DN34*100,0)</f>
        <v>107.94804251067309</v>
      </c>
      <c r="DR34" s="19">
        <f>SUM(DR11+DR17+DR23+DR29+DR31)</f>
        <v>5003.6000000000004</v>
      </c>
      <c r="DS34" s="28">
        <f>IFERROR(DR34/DP34*100,0)</f>
        <v>105.25917199596095</v>
      </c>
      <c r="DT34" s="19">
        <f>SUM(DT11+DT17+DT23+DT29+DT31)</f>
        <v>4803.6000000000004</v>
      </c>
      <c r="DU34" s="28">
        <f>IFERROR(DT34/DR34*100,0)</f>
        <v>96.002877927891916</v>
      </c>
      <c r="DV34" s="19">
        <f>SUM(DV11+DV17+DV23+DV29+DV31)</f>
        <v>4403.6000000000004</v>
      </c>
      <c r="DW34" s="28">
        <f>IFERROR(DV34/DT34*100,0)</f>
        <v>91.672911982679665</v>
      </c>
      <c r="DX34" s="19">
        <f>SUM(DX11+DX17+DX23+DX29+DX31)</f>
        <v>4403.6000000000004</v>
      </c>
      <c r="DY34" s="28">
        <f>IFERROR(DX34/DV34*100,0)</f>
        <v>100</v>
      </c>
      <c r="DZ34" s="19">
        <f>SUM(DZ11+DZ17+DZ23+DZ29+DZ31)</f>
        <v>4403.6000000000004</v>
      </c>
      <c r="EA34" s="28">
        <f>IFERROR(DZ34/DX34*100,0)</f>
        <v>100</v>
      </c>
    </row>
    <row r="35" spans="1:131"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</row>
    <row r="36" spans="1:131" ht="15">
      <c r="A36" s="30" t="s">
        <v>53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</row>
    <row r="37" spans="1:131" ht="14.65" hidden="1" customHeight="1" outlineLevel="2">
      <c r="A37" s="14" t="s">
        <v>39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9">
        <v>75</v>
      </c>
      <c r="AA37" s="19">
        <v>75</v>
      </c>
      <c r="AB37" s="19">
        <v>75</v>
      </c>
      <c r="AC37" s="19">
        <v>75</v>
      </c>
      <c r="AD37" s="19">
        <v>75</v>
      </c>
      <c r="AE37" s="19">
        <v>75</v>
      </c>
      <c r="AF37" s="19">
        <v>75</v>
      </c>
      <c r="AG37" s="19">
        <v>75</v>
      </c>
      <c r="AH37" s="19">
        <v>75</v>
      </c>
      <c r="AI37" s="19">
        <v>75</v>
      </c>
      <c r="AJ37" s="19">
        <v>75</v>
      </c>
      <c r="AK37" s="19">
        <v>75</v>
      </c>
      <c r="AL37" s="19">
        <v>75</v>
      </c>
      <c r="AM37" s="19">
        <v>75</v>
      </c>
      <c r="AN37" s="19">
        <v>75</v>
      </c>
      <c r="AO37" s="19">
        <v>75</v>
      </c>
      <c r="AP37" s="19">
        <v>75</v>
      </c>
      <c r="AQ37" s="19">
        <v>75</v>
      </c>
      <c r="AR37" s="19">
        <v>75</v>
      </c>
      <c r="AS37" s="19">
        <v>75</v>
      </c>
      <c r="AT37" s="19">
        <v>75</v>
      </c>
      <c r="AU37" s="19">
        <v>80</v>
      </c>
      <c r="AV37" s="19">
        <v>80</v>
      </c>
      <c r="AW37" s="19">
        <v>80</v>
      </c>
      <c r="AX37" s="19"/>
      <c r="AY37" s="19">
        <v>80</v>
      </c>
      <c r="AZ37" s="19">
        <v>80</v>
      </c>
      <c r="BA37" s="19">
        <v>80</v>
      </c>
      <c r="BB37" s="19">
        <v>80</v>
      </c>
      <c r="BC37" s="19">
        <v>80</v>
      </c>
      <c r="BD37" s="19">
        <v>80</v>
      </c>
      <c r="BE37" s="19">
        <v>80</v>
      </c>
      <c r="BF37" s="19">
        <v>80</v>
      </c>
      <c r="BG37" s="19">
        <v>80</v>
      </c>
      <c r="BH37" s="19">
        <v>80</v>
      </c>
      <c r="BI37" s="19">
        <v>80</v>
      </c>
      <c r="BJ37" s="19">
        <v>80</v>
      </c>
      <c r="BK37" s="19"/>
      <c r="BL37" s="19">
        <v>80</v>
      </c>
      <c r="BM37" s="19">
        <v>80</v>
      </c>
      <c r="BN37" s="19">
        <v>80</v>
      </c>
      <c r="BO37" s="19">
        <v>80</v>
      </c>
      <c r="BP37" s="19">
        <v>80</v>
      </c>
      <c r="BQ37" s="19">
        <v>80</v>
      </c>
      <c r="BR37" s="19">
        <v>80</v>
      </c>
      <c r="BS37" s="19">
        <v>80</v>
      </c>
      <c r="BT37" s="19">
        <v>80</v>
      </c>
      <c r="BU37" s="19">
        <v>80</v>
      </c>
      <c r="BV37" s="19">
        <v>80</v>
      </c>
      <c r="BW37" s="19">
        <v>80</v>
      </c>
      <c r="BX37" s="19"/>
      <c r="BY37" s="19">
        <v>80</v>
      </c>
      <c r="BZ37" s="19">
        <v>80</v>
      </c>
      <c r="CA37" s="19">
        <v>80</v>
      </c>
      <c r="CB37" s="19">
        <v>80</v>
      </c>
      <c r="CC37" s="19">
        <v>80</v>
      </c>
      <c r="CD37" s="19">
        <v>80</v>
      </c>
      <c r="CE37" s="19">
        <v>80</v>
      </c>
      <c r="CF37" s="19">
        <v>80</v>
      </c>
      <c r="CG37" s="19">
        <v>80</v>
      </c>
      <c r="CH37" s="19">
        <v>80</v>
      </c>
      <c r="CI37" s="19">
        <v>80</v>
      </c>
      <c r="CJ37" s="19">
        <v>80</v>
      </c>
      <c r="CK37" s="19">
        <v>80</v>
      </c>
      <c r="CL37" s="19">
        <v>80</v>
      </c>
      <c r="CM37" s="19">
        <v>80</v>
      </c>
      <c r="CN37" s="19">
        <v>80</v>
      </c>
      <c r="CO37" s="19">
        <v>80</v>
      </c>
      <c r="CP37" s="19">
        <v>80</v>
      </c>
      <c r="CQ37" s="19">
        <v>80</v>
      </c>
      <c r="CR37" s="19">
        <v>80</v>
      </c>
      <c r="CS37" s="19">
        <v>80</v>
      </c>
      <c r="CT37" s="19">
        <v>80</v>
      </c>
      <c r="CU37" s="19">
        <v>80</v>
      </c>
      <c r="CV37" s="19">
        <v>80</v>
      </c>
      <c r="CW37" s="19">
        <v>80</v>
      </c>
      <c r="CX37" s="19">
        <v>80</v>
      </c>
      <c r="CY37" s="19">
        <v>80</v>
      </c>
      <c r="CZ37" s="19">
        <v>80</v>
      </c>
      <c r="DA37" s="19">
        <v>80</v>
      </c>
      <c r="DB37" s="19">
        <v>80</v>
      </c>
      <c r="DC37" s="19">
        <v>80</v>
      </c>
      <c r="DD37" s="19">
        <v>80</v>
      </c>
      <c r="DE37" s="19">
        <v>80</v>
      </c>
      <c r="DF37" s="19">
        <v>80</v>
      </c>
      <c r="DG37" s="19">
        <v>80</v>
      </c>
      <c r="DH37" s="19">
        <v>80</v>
      </c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</row>
    <row r="38" spans="1:131" ht="14.65" hidden="1" customHeight="1" outlineLevel="2">
      <c r="A38" s="14" t="s">
        <v>40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9">
        <v>90</v>
      </c>
      <c r="AA38" s="19">
        <v>90</v>
      </c>
      <c r="AB38" s="19">
        <v>90</v>
      </c>
      <c r="AC38" s="19">
        <v>90</v>
      </c>
      <c r="AD38" s="19">
        <v>90</v>
      </c>
      <c r="AE38" s="19">
        <v>90</v>
      </c>
      <c r="AF38" s="19">
        <v>90</v>
      </c>
      <c r="AG38" s="19">
        <v>90</v>
      </c>
      <c r="AH38" s="19">
        <v>90</v>
      </c>
      <c r="AI38" s="19">
        <v>90</v>
      </c>
      <c r="AJ38" s="19">
        <v>90</v>
      </c>
      <c r="AK38" s="19">
        <v>90</v>
      </c>
      <c r="AL38" s="19">
        <v>90</v>
      </c>
      <c r="AM38" s="19">
        <v>90</v>
      </c>
      <c r="AN38" s="19">
        <v>90</v>
      </c>
      <c r="AO38" s="19">
        <v>90</v>
      </c>
      <c r="AP38" s="19">
        <v>90</v>
      </c>
      <c r="AQ38" s="19">
        <v>90</v>
      </c>
      <c r="AR38" s="19">
        <v>90</v>
      </c>
      <c r="AS38" s="19">
        <v>90</v>
      </c>
      <c r="AT38" s="19">
        <v>90</v>
      </c>
      <c r="AU38" s="19">
        <v>90</v>
      </c>
      <c r="AV38" s="19">
        <v>90</v>
      </c>
      <c r="AW38" s="19">
        <v>90</v>
      </c>
      <c r="AX38" s="19"/>
      <c r="AY38" s="19">
        <v>90</v>
      </c>
      <c r="AZ38" s="19">
        <v>90</v>
      </c>
      <c r="BA38" s="19">
        <v>90</v>
      </c>
      <c r="BB38" s="19">
        <v>90</v>
      </c>
      <c r="BC38" s="19">
        <v>90</v>
      </c>
      <c r="BD38" s="19">
        <v>90</v>
      </c>
      <c r="BE38" s="19">
        <v>110</v>
      </c>
      <c r="BF38" s="19">
        <v>110</v>
      </c>
      <c r="BG38" s="19">
        <v>110</v>
      </c>
      <c r="BH38" s="19">
        <v>110</v>
      </c>
      <c r="BI38" s="19">
        <v>110</v>
      </c>
      <c r="BJ38" s="19">
        <v>110</v>
      </c>
      <c r="BK38" s="19"/>
      <c r="BL38" s="19">
        <v>110</v>
      </c>
      <c r="BM38" s="19">
        <v>110</v>
      </c>
      <c r="BN38" s="19">
        <v>110</v>
      </c>
      <c r="BO38" s="19">
        <v>110</v>
      </c>
      <c r="BP38" s="19">
        <v>110</v>
      </c>
      <c r="BQ38" s="19">
        <v>110</v>
      </c>
      <c r="BR38" s="19">
        <v>110</v>
      </c>
      <c r="BS38" s="19">
        <v>110</v>
      </c>
      <c r="BT38" s="19">
        <v>110</v>
      </c>
      <c r="BU38" s="19">
        <v>110</v>
      </c>
      <c r="BV38" s="19">
        <v>110</v>
      </c>
      <c r="BW38" s="19">
        <v>110</v>
      </c>
      <c r="BX38" s="19"/>
      <c r="BY38" s="19">
        <v>110</v>
      </c>
      <c r="BZ38" s="19">
        <v>110</v>
      </c>
      <c r="CA38" s="19">
        <v>110</v>
      </c>
      <c r="CB38" s="19">
        <v>110</v>
      </c>
      <c r="CC38" s="19">
        <v>110</v>
      </c>
      <c r="CD38" s="19">
        <v>110</v>
      </c>
      <c r="CE38" s="19">
        <v>110</v>
      </c>
      <c r="CF38" s="19">
        <v>110</v>
      </c>
      <c r="CG38" s="19">
        <v>110</v>
      </c>
      <c r="CH38" s="19">
        <v>110</v>
      </c>
      <c r="CI38" s="19">
        <v>110</v>
      </c>
      <c r="CJ38" s="19">
        <v>110</v>
      </c>
      <c r="CK38" s="19">
        <v>110</v>
      </c>
      <c r="CL38" s="19">
        <v>110</v>
      </c>
      <c r="CM38" s="19">
        <v>110</v>
      </c>
      <c r="CN38" s="19">
        <v>110</v>
      </c>
      <c r="CO38" s="19">
        <v>110</v>
      </c>
      <c r="CP38" s="19">
        <v>110</v>
      </c>
      <c r="CQ38" s="19">
        <v>110</v>
      </c>
      <c r="CR38" s="19">
        <v>110</v>
      </c>
      <c r="CS38" s="19">
        <v>110</v>
      </c>
      <c r="CT38" s="19">
        <v>110</v>
      </c>
      <c r="CU38" s="19">
        <v>110</v>
      </c>
      <c r="CV38" s="19">
        <v>110</v>
      </c>
      <c r="CW38" s="19">
        <v>110</v>
      </c>
      <c r="CX38" s="19">
        <v>110</v>
      </c>
      <c r="CY38" s="19">
        <v>110</v>
      </c>
      <c r="CZ38" s="19">
        <v>110</v>
      </c>
      <c r="DA38" s="19">
        <v>110</v>
      </c>
      <c r="DB38" s="19">
        <v>110</v>
      </c>
      <c r="DC38" s="19">
        <v>110</v>
      </c>
      <c r="DD38" s="19">
        <v>110</v>
      </c>
      <c r="DE38" s="19">
        <v>110</v>
      </c>
      <c r="DF38" s="19">
        <v>110</v>
      </c>
      <c r="DG38" s="19">
        <v>110</v>
      </c>
      <c r="DH38" s="19">
        <v>110</v>
      </c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</row>
    <row r="39" spans="1:131" ht="14.65" hidden="1" customHeight="1" outlineLevel="2">
      <c r="A39" s="14" t="s">
        <v>41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9">
        <v>12</v>
      </c>
      <c r="AA39" s="19">
        <v>12</v>
      </c>
      <c r="AB39" s="19">
        <v>12</v>
      </c>
      <c r="AC39" s="19">
        <v>12</v>
      </c>
      <c r="AD39" s="19">
        <v>12</v>
      </c>
      <c r="AE39" s="19">
        <v>12</v>
      </c>
      <c r="AF39" s="19">
        <v>12</v>
      </c>
      <c r="AG39" s="19">
        <v>12</v>
      </c>
      <c r="AH39" s="19">
        <v>12</v>
      </c>
      <c r="AI39" s="19">
        <v>12</v>
      </c>
      <c r="AJ39" s="19">
        <v>12</v>
      </c>
      <c r="AK39" s="19">
        <v>12</v>
      </c>
      <c r="AL39" s="19">
        <v>12</v>
      </c>
      <c r="AM39" s="19">
        <v>12</v>
      </c>
      <c r="AN39" s="19">
        <v>12</v>
      </c>
      <c r="AO39" s="19">
        <v>12</v>
      </c>
      <c r="AP39" s="19">
        <v>12</v>
      </c>
      <c r="AQ39" s="19">
        <v>12</v>
      </c>
      <c r="AR39" s="19">
        <v>12</v>
      </c>
      <c r="AS39" s="19">
        <v>12</v>
      </c>
      <c r="AT39" s="19">
        <v>12</v>
      </c>
      <c r="AU39" s="19">
        <v>12</v>
      </c>
      <c r="AV39" s="19">
        <v>12</v>
      </c>
      <c r="AW39" s="19">
        <v>12</v>
      </c>
      <c r="AX39" s="19"/>
      <c r="AY39" s="19">
        <v>12</v>
      </c>
      <c r="AZ39" s="19">
        <v>12</v>
      </c>
      <c r="BA39" s="19">
        <v>12</v>
      </c>
      <c r="BB39" s="19">
        <v>12</v>
      </c>
      <c r="BC39" s="19">
        <v>12</v>
      </c>
      <c r="BD39" s="19">
        <v>12</v>
      </c>
      <c r="BE39" s="19">
        <v>12</v>
      </c>
      <c r="BF39" s="19">
        <v>12</v>
      </c>
      <c r="BG39" s="19">
        <v>12</v>
      </c>
      <c r="BH39" s="19">
        <v>12</v>
      </c>
      <c r="BI39" s="19">
        <v>12</v>
      </c>
      <c r="BJ39" s="19">
        <v>12</v>
      </c>
      <c r="BK39" s="19"/>
      <c r="BL39" s="19">
        <v>12</v>
      </c>
      <c r="BM39" s="19">
        <v>12</v>
      </c>
      <c r="BN39" s="19">
        <v>12</v>
      </c>
      <c r="BO39" s="19">
        <v>12</v>
      </c>
      <c r="BP39" s="19">
        <v>12</v>
      </c>
      <c r="BQ39" s="19">
        <v>12</v>
      </c>
      <c r="BR39" s="19">
        <v>12</v>
      </c>
      <c r="BS39" s="19">
        <v>12</v>
      </c>
      <c r="BT39" s="19">
        <v>12</v>
      </c>
      <c r="BU39" s="19">
        <v>12</v>
      </c>
      <c r="BV39" s="19">
        <v>12</v>
      </c>
      <c r="BW39" s="19">
        <v>12</v>
      </c>
      <c r="BX39" s="19"/>
      <c r="BY39" s="19">
        <v>12</v>
      </c>
      <c r="BZ39" s="19">
        <v>12</v>
      </c>
      <c r="CA39" s="19">
        <v>12</v>
      </c>
      <c r="CB39" s="19">
        <v>12</v>
      </c>
      <c r="CC39" s="19">
        <v>12</v>
      </c>
      <c r="CD39" s="19">
        <v>12</v>
      </c>
      <c r="CE39" s="19">
        <v>12</v>
      </c>
      <c r="CF39" s="19">
        <v>12</v>
      </c>
      <c r="CG39" s="19">
        <v>12</v>
      </c>
      <c r="CH39" s="19">
        <v>12</v>
      </c>
      <c r="CI39" s="19">
        <v>12</v>
      </c>
      <c r="CJ39" s="19">
        <v>12</v>
      </c>
      <c r="CK39" s="19">
        <v>12</v>
      </c>
      <c r="CL39" s="19">
        <v>12</v>
      </c>
      <c r="CM39" s="19">
        <v>12</v>
      </c>
      <c r="CN39" s="19">
        <v>12</v>
      </c>
      <c r="CO39" s="19">
        <v>12</v>
      </c>
      <c r="CP39" s="19">
        <v>12</v>
      </c>
      <c r="CQ39" s="19">
        <v>12</v>
      </c>
      <c r="CR39" s="19">
        <v>12</v>
      </c>
      <c r="CS39" s="19">
        <v>12</v>
      </c>
      <c r="CT39" s="19">
        <v>12</v>
      </c>
      <c r="CU39" s="19">
        <v>12</v>
      </c>
      <c r="CV39" s="19">
        <v>12</v>
      </c>
      <c r="CW39" s="19">
        <v>12</v>
      </c>
      <c r="CX39" s="19">
        <v>12</v>
      </c>
      <c r="CY39" s="19">
        <v>12</v>
      </c>
      <c r="CZ39" s="19">
        <v>12</v>
      </c>
      <c r="DA39" s="19">
        <v>12</v>
      </c>
      <c r="DB39" s="19">
        <v>12</v>
      </c>
      <c r="DC39" s="19">
        <v>12</v>
      </c>
      <c r="DD39" s="19">
        <v>12</v>
      </c>
      <c r="DE39" s="19">
        <v>12</v>
      </c>
      <c r="DF39" s="19">
        <v>12</v>
      </c>
      <c r="DG39" s="19">
        <v>12</v>
      </c>
      <c r="DH39" s="19">
        <v>12</v>
      </c>
      <c r="DI39" s="19"/>
      <c r="DJ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</row>
    <row r="40" spans="1:131" ht="14.65" hidden="1" customHeight="1" outlineLevel="2">
      <c r="A40" s="14" t="s">
        <v>42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9">
        <f>Z37*Z38*Z39/1000</f>
        <v>81</v>
      </c>
      <c r="AA40" s="19">
        <f t="shared" ref="AA40:AK40" si="36">AA37*AA38*AA39/1000</f>
        <v>81</v>
      </c>
      <c r="AB40" s="19">
        <f t="shared" si="36"/>
        <v>81</v>
      </c>
      <c r="AC40" s="19">
        <f t="shared" si="36"/>
        <v>81</v>
      </c>
      <c r="AD40" s="19">
        <f t="shared" si="36"/>
        <v>81</v>
      </c>
      <c r="AE40" s="19">
        <f t="shared" si="36"/>
        <v>81</v>
      </c>
      <c r="AF40" s="19">
        <f t="shared" si="36"/>
        <v>81</v>
      </c>
      <c r="AG40" s="19">
        <f t="shared" si="36"/>
        <v>81</v>
      </c>
      <c r="AH40" s="19">
        <f t="shared" si="36"/>
        <v>81</v>
      </c>
      <c r="AI40" s="19">
        <f t="shared" si="36"/>
        <v>81</v>
      </c>
      <c r="AJ40" s="19">
        <f t="shared" si="36"/>
        <v>81</v>
      </c>
      <c r="AK40" s="19">
        <f t="shared" si="36"/>
        <v>81</v>
      </c>
      <c r="AL40" s="19">
        <f>AL37*AL38*AL39/1000</f>
        <v>81</v>
      </c>
      <c r="AM40" s="19">
        <f t="shared" ref="AM40:AW40" si="37">AM37*AM38*AM39/1000</f>
        <v>81</v>
      </c>
      <c r="AN40" s="19">
        <f t="shared" si="37"/>
        <v>81</v>
      </c>
      <c r="AO40" s="19">
        <f t="shared" si="37"/>
        <v>81</v>
      </c>
      <c r="AP40" s="19">
        <f t="shared" si="37"/>
        <v>81</v>
      </c>
      <c r="AQ40" s="19">
        <f t="shared" si="37"/>
        <v>81</v>
      </c>
      <c r="AR40" s="19">
        <f t="shared" si="37"/>
        <v>81</v>
      </c>
      <c r="AS40" s="19">
        <f t="shared" si="37"/>
        <v>81</v>
      </c>
      <c r="AT40" s="19">
        <f t="shared" si="37"/>
        <v>81</v>
      </c>
      <c r="AU40" s="19">
        <f t="shared" si="37"/>
        <v>86.4</v>
      </c>
      <c r="AV40" s="19">
        <f t="shared" si="37"/>
        <v>86.4</v>
      </c>
      <c r="AW40" s="19">
        <f t="shared" si="37"/>
        <v>86.4</v>
      </c>
      <c r="AX40" s="19"/>
      <c r="AY40" s="19">
        <f>AY37*AY38*AY39/1000</f>
        <v>86.4</v>
      </c>
      <c r="AZ40" s="19">
        <f t="shared" ref="AZ40:BJ40" si="38">AZ37*AZ38*AZ39/1000</f>
        <v>86.4</v>
      </c>
      <c r="BA40" s="19">
        <f t="shared" si="38"/>
        <v>86.4</v>
      </c>
      <c r="BB40" s="19">
        <f t="shared" si="38"/>
        <v>86.4</v>
      </c>
      <c r="BC40" s="19">
        <f t="shared" si="38"/>
        <v>86.4</v>
      </c>
      <c r="BD40" s="19">
        <f t="shared" si="38"/>
        <v>86.4</v>
      </c>
      <c r="BE40" s="19">
        <f t="shared" si="38"/>
        <v>105.6</v>
      </c>
      <c r="BF40" s="19">
        <f t="shared" si="38"/>
        <v>105.6</v>
      </c>
      <c r="BG40" s="19">
        <f t="shared" si="38"/>
        <v>105.6</v>
      </c>
      <c r="BH40" s="19">
        <f t="shared" si="38"/>
        <v>105.6</v>
      </c>
      <c r="BI40" s="19">
        <f t="shared" si="38"/>
        <v>105.6</v>
      </c>
      <c r="BJ40" s="19">
        <f t="shared" si="38"/>
        <v>105.6</v>
      </c>
      <c r="BK40" s="19"/>
      <c r="BL40" s="19">
        <f>BL37*BL38*BL39/1000</f>
        <v>105.6</v>
      </c>
      <c r="BM40" s="19">
        <f t="shared" ref="BM40:BW40" si="39">BM37*BM38*BM39/1000</f>
        <v>105.6</v>
      </c>
      <c r="BN40" s="19">
        <f t="shared" si="39"/>
        <v>105.6</v>
      </c>
      <c r="BO40" s="19">
        <f t="shared" si="39"/>
        <v>105.6</v>
      </c>
      <c r="BP40" s="19">
        <f t="shared" si="39"/>
        <v>105.6</v>
      </c>
      <c r="BQ40" s="19">
        <f t="shared" si="39"/>
        <v>105.6</v>
      </c>
      <c r="BR40" s="19">
        <f t="shared" si="39"/>
        <v>105.6</v>
      </c>
      <c r="BS40" s="19">
        <f t="shared" si="39"/>
        <v>105.6</v>
      </c>
      <c r="BT40" s="19">
        <f t="shared" si="39"/>
        <v>105.6</v>
      </c>
      <c r="BU40" s="19">
        <f t="shared" si="39"/>
        <v>105.6</v>
      </c>
      <c r="BV40" s="19">
        <f t="shared" si="39"/>
        <v>105.6</v>
      </c>
      <c r="BW40" s="19">
        <f t="shared" si="39"/>
        <v>105.6</v>
      </c>
      <c r="BX40" s="19"/>
      <c r="BY40" s="19">
        <f>BY37*BY38*BY39/1000</f>
        <v>105.6</v>
      </c>
      <c r="BZ40" s="19">
        <f t="shared" ref="BZ40:CJ40" si="40">BZ37*BZ38*BZ39/1000</f>
        <v>105.6</v>
      </c>
      <c r="CA40" s="19">
        <f t="shared" si="40"/>
        <v>105.6</v>
      </c>
      <c r="CB40" s="19">
        <f t="shared" si="40"/>
        <v>105.6</v>
      </c>
      <c r="CC40" s="19">
        <f t="shared" si="40"/>
        <v>105.6</v>
      </c>
      <c r="CD40" s="19">
        <f t="shared" si="40"/>
        <v>105.6</v>
      </c>
      <c r="CE40" s="19">
        <f t="shared" si="40"/>
        <v>105.6</v>
      </c>
      <c r="CF40" s="19">
        <f t="shared" si="40"/>
        <v>105.6</v>
      </c>
      <c r="CG40" s="19">
        <f t="shared" si="40"/>
        <v>105.6</v>
      </c>
      <c r="CH40" s="19">
        <f t="shared" si="40"/>
        <v>105.6</v>
      </c>
      <c r="CI40" s="19">
        <f t="shared" si="40"/>
        <v>105.6</v>
      </c>
      <c r="CJ40" s="19">
        <f t="shared" si="40"/>
        <v>105.6</v>
      </c>
      <c r="CK40" s="19">
        <f>CK37*CK38*CK39/1000</f>
        <v>105.6</v>
      </c>
      <c r="CL40" s="19">
        <f t="shared" ref="CL40:CV40" si="41">CL37*CL38*CL39/1000</f>
        <v>105.6</v>
      </c>
      <c r="CM40" s="19">
        <f t="shared" si="41"/>
        <v>105.6</v>
      </c>
      <c r="CN40" s="19">
        <f t="shared" si="41"/>
        <v>105.6</v>
      </c>
      <c r="CO40" s="19">
        <f t="shared" si="41"/>
        <v>105.6</v>
      </c>
      <c r="CP40" s="19">
        <f t="shared" si="41"/>
        <v>105.6</v>
      </c>
      <c r="CQ40" s="19">
        <f t="shared" si="41"/>
        <v>105.6</v>
      </c>
      <c r="CR40" s="19">
        <f t="shared" si="41"/>
        <v>105.6</v>
      </c>
      <c r="CS40" s="19">
        <f t="shared" si="41"/>
        <v>105.6</v>
      </c>
      <c r="CT40" s="19">
        <f t="shared" si="41"/>
        <v>105.6</v>
      </c>
      <c r="CU40" s="19">
        <f t="shared" si="41"/>
        <v>105.6</v>
      </c>
      <c r="CV40" s="19">
        <f t="shared" si="41"/>
        <v>105.6</v>
      </c>
      <c r="CW40" s="19">
        <f>CW37*CW38*CW39/1000</f>
        <v>105.6</v>
      </c>
      <c r="CX40" s="19">
        <f t="shared" ref="CX40:DH40" si="42">CX37*CX38*CX39/1000</f>
        <v>105.6</v>
      </c>
      <c r="CY40" s="19">
        <f t="shared" si="42"/>
        <v>105.6</v>
      </c>
      <c r="CZ40" s="19">
        <f t="shared" si="42"/>
        <v>105.6</v>
      </c>
      <c r="DA40" s="19">
        <f t="shared" si="42"/>
        <v>105.6</v>
      </c>
      <c r="DB40" s="19">
        <f t="shared" si="42"/>
        <v>105.6</v>
      </c>
      <c r="DC40" s="19">
        <f t="shared" si="42"/>
        <v>105.6</v>
      </c>
      <c r="DD40" s="19">
        <f t="shared" si="42"/>
        <v>105.6</v>
      </c>
      <c r="DE40" s="19">
        <f t="shared" si="42"/>
        <v>105.6</v>
      </c>
      <c r="DF40" s="19">
        <f t="shared" si="42"/>
        <v>105.6</v>
      </c>
      <c r="DG40" s="19">
        <f t="shared" si="42"/>
        <v>105.6</v>
      </c>
      <c r="DH40" s="19">
        <f t="shared" si="42"/>
        <v>105.6</v>
      </c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</row>
    <row r="41" spans="1:131" ht="14.65" hidden="1" customHeight="1" outlineLevel="2">
      <c r="A41" s="9" t="s">
        <v>54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19">
        <v>9</v>
      </c>
      <c r="AA41" s="19">
        <v>9</v>
      </c>
      <c r="AB41" s="19">
        <v>9</v>
      </c>
      <c r="AC41" s="19">
        <v>9</v>
      </c>
      <c r="AD41" s="19">
        <v>9</v>
      </c>
      <c r="AE41" s="19">
        <v>9</v>
      </c>
      <c r="AF41" s="19">
        <v>9</v>
      </c>
      <c r="AG41" s="19">
        <v>9</v>
      </c>
      <c r="AH41" s="19">
        <v>9</v>
      </c>
      <c r="AI41" s="19">
        <v>9</v>
      </c>
      <c r="AJ41" s="19">
        <v>9</v>
      </c>
      <c r="AK41" s="19">
        <v>9</v>
      </c>
      <c r="AL41" s="19">
        <v>9</v>
      </c>
      <c r="AM41" s="19">
        <v>9</v>
      </c>
      <c r="AN41" s="19">
        <v>9</v>
      </c>
      <c r="AO41" s="19">
        <v>9</v>
      </c>
      <c r="AP41" s="19">
        <v>9</v>
      </c>
      <c r="AQ41" s="19">
        <v>10</v>
      </c>
      <c r="AR41" s="19">
        <v>10</v>
      </c>
      <c r="AS41" s="19">
        <v>10</v>
      </c>
      <c r="AT41" s="19">
        <v>10</v>
      </c>
      <c r="AU41" s="19">
        <v>10</v>
      </c>
      <c r="AV41" s="19">
        <v>10</v>
      </c>
      <c r="AW41" s="19">
        <v>10</v>
      </c>
      <c r="AX41" s="19"/>
      <c r="AY41" s="19">
        <v>10</v>
      </c>
      <c r="AZ41" s="19">
        <v>10</v>
      </c>
      <c r="BA41" s="19">
        <v>10</v>
      </c>
      <c r="BB41" s="19">
        <v>11</v>
      </c>
      <c r="BC41" s="19">
        <v>11</v>
      </c>
      <c r="BD41" s="19">
        <v>11</v>
      </c>
      <c r="BE41" s="19">
        <v>12</v>
      </c>
      <c r="BF41" s="19">
        <v>12</v>
      </c>
      <c r="BG41" s="19">
        <v>12</v>
      </c>
      <c r="BH41" s="19">
        <v>12</v>
      </c>
      <c r="BI41" s="19">
        <v>12</v>
      </c>
      <c r="BJ41" s="19">
        <v>12</v>
      </c>
      <c r="BK41" s="19"/>
      <c r="BL41" s="19">
        <v>12</v>
      </c>
      <c r="BM41" s="19">
        <v>12</v>
      </c>
      <c r="BN41" s="19">
        <v>12</v>
      </c>
      <c r="BO41" s="19">
        <v>12</v>
      </c>
      <c r="BP41" s="19">
        <v>12</v>
      </c>
      <c r="BQ41" s="19">
        <v>12</v>
      </c>
      <c r="BR41" s="19">
        <v>13</v>
      </c>
      <c r="BS41" s="19">
        <v>13</v>
      </c>
      <c r="BT41" s="19">
        <v>13</v>
      </c>
      <c r="BU41" s="19">
        <v>13</v>
      </c>
      <c r="BV41" s="19">
        <v>13</v>
      </c>
      <c r="BW41" s="19">
        <v>13</v>
      </c>
      <c r="BX41" s="19"/>
      <c r="BY41" s="19">
        <v>12</v>
      </c>
      <c r="BZ41" s="19">
        <v>12</v>
      </c>
      <c r="CA41" s="19">
        <v>12</v>
      </c>
      <c r="CB41" s="19">
        <v>12</v>
      </c>
      <c r="CC41" s="19">
        <v>12</v>
      </c>
      <c r="CD41" s="19">
        <v>12</v>
      </c>
      <c r="CE41" s="19">
        <v>12</v>
      </c>
      <c r="CF41" s="19">
        <v>12</v>
      </c>
      <c r="CG41" s="19">
        <v>12</v>
      </c>
      <c r="CH41" s="19">
        <v>12</v>
      </c>
      <c r="CI41" s="19">
        <v>12</v>
      </c>
      <c r="CJ41" s="19">
        <v>12</v>
      </c>
      <c r="CK41" s="19">
        <v>12</v>
      </c>
      <c r="CL41" s="19">
        <v>12</v>
      </c>
      <c r="CM41" s="19">
        <v>12</v>
      </c>
      <c r="CN41" s="19">
        <v>6</v>
      </c>
      <c r="CO41" s="19">
        <v>6</v>
      </c>
      <c r="CP41" s="19">
        <v>6</v>
      </c>
      <c r="CQ41" s="19">
        <v>3</v>
      </c>
      <c r="CR41" s="19">
        <v>3</v>
      </c>
      <c r="CS41" s="19">
        <v>3</v>
      </c>
      <c r="CT41" s="19">
        <v>3</v>
      </c>
      <c r="CU41" s="19">
        <v>3</v>
      </c>
      <c r="CV41" s="19">
        <v>3</v>
      </c>
      <c r="CW41" s="19">
        <v>1</v>
      </c>
      <c r="CX41" s="19">
        <v>1</v>
      </c>
      <c r="CY41" s="19">
        <v>1</v>
      </c>
      <c r="CZ41" s="19">
        <v>1</v>
      </c>
      <c r="DA41" s="19">
        <v>1</v>
      </c>
      <c r="DB41" s="19">
        <v>1</v>
      </c>
      <c r="DC41" s="19"/>
      <c r="DD41" s="19"/>
      <c r="DE41" s="19"/>
      <c r="DF41" s="19"/>
      <c r="DG41" s="19"/>
      <c r="DH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</row>
    <row r="42" spans="1:131" ht="14.65" hidden="1" customHeight="1" outlineLevel="2">
      <c r="A42" s="34" t="s">
        <v>55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19">
        <f>Z40*Z41</f>
        <v>729</v>
      </c>
      <c r="AA42" s="19">
        <f t="shared" ref="AA42:AK42" si="43">AA40*AA41</f>
        <v>729</v>
      </c>
      <c r="AB42" s="19">
        <f t="shared" si="43"/>
        <v>729</v>
      </c>
      <c r="AC42" s="19">
        <f t="shared" si="43"/>
        <v>729</v>
      </c>
      <c r="AD42" s="19">
        <f t="shared" si="43"/>
        <v>729</v>
      </c>
      <c r="AE42" s="19">
        <f t="shared" si="43"/>
        <v>729</v>
      </c>
      <c r="AF42" s="19">
        <f t="shared" si="43"/>
        <v>729</v>
      </c>
      <c r="AG42" s="19">
        <f t="shared" si="43"/>
        <v>729</v>
      </c>
      <c r="AH42" s="19">
        <f t="shared" si="43"/>
        <v>729</v>
      </c>
      <c r="AI42" s="19">
        <f t="shared" si="43"/>
        <v>729</v>
      </c>
      <c r="AJ42" s="19">
        <f t="shared" si="43"/>
        <v>729</v>
      </c>
      <c r="AK42" s="19">
        <f t="shared" si="43"/>
        <v>729</v>
      </c>
      <c r="AL42" s="19">
        <f>AL40*AL41</f>
        <v>729</v>
      </c>
      <c r="AM42" s="19">
        <f t="shared" ref="AM42:AW42" si="44">AM40*AM41</f>
        <v>729</v>
      </c>
      <c r="AN42" s="19">
        <f t="shared" si="44"/>
        <v>729</v>
      </c>
      <c r="AO42" s="19">
        <f t="shared" si="44"/>
        <v>729</v>
      </c>
      <c r="AP42" s="19">
        <f t="shared" si="44"/>
        <v>729</v>
      </c>
      <c r="AQ42" s="19">
        <f t="shared" si="44"/>
        <v>810</v>
      </c>
      <c r="AR42" s="19">
        <f t="shared" si="44"/>
        <v>810</v>
      </c>
      <c r="AS42" s="19">
        <f t="shared" si="44"/>
        <v>810</v>
      </c>
      <c r="AT42" s="19">
        <f t="shared" si="44"/>
        <v>810</v>
      </c>
      <c r="AU42" s="19">
        <f t="shared" si="44"/>
        <v>864</v>
      </c>
      <c r="AV42" s="19">
        <f t="shared" si="44"/>
        <v>864</v>
      </c>
      <c r="AW42" s="19">
        <f t="shared" si="44"/>
        <v>864</v>
      </c>
      <c r="AX42" s="19"/>
      <c r="AY42" s="19">
        <f>AY40*AY41</f>
        <v>864</v>
      </c>
      <c r="AZ42" s="19">
        <f t="shared" ref="AZ42:BW42" si="45">AZ40*AZ41</f>
        <v>864</v>
      </c>
      <c r="BA42" s="19">
        <f t="shared" si="45"/>
        <v>864</v>
      </c>
      <c r="BB42" s="19">
        <f t="shared" si="45"/>
        <v>950.40000000000009</v>
      </c>
      <c r="BC42" s="19">
        <f t="shared" si="45"/>
        <v>950.40000000000009</v>
      </c>
      <c r="BD42" s="19">
        <f t="shared" si="45"/>
        <v>950.40000000000009</v>
      </c>
      <c r="BE42" s="19">
        <f t="shared" si="45"/>
        <v>1267.1999999999998</v>
      </c>
      <c r="BF42" s="19">
        <f t="shared" si="45"/>
        <v>1267.1999999999998</v>
      </c>
      <c r="BG42" s="19">
        <f t="shared" si="45"/>
        <v>1267.1999999999998</v>
      </c>
      <c r="BH42" s="19">
        <f t="shared" si="45"/>
        <v>1267.1999999999998</v>
      </c>
      <c r="BI42" s="19">
        <f t="shared" si="45"/>
        <v>1267.1999999999998</v>
      </c>
      <c r="BJ42" s="19">
        <f t="shared" si="45"/>
        <v>1267.1999999999998</v>
      </c>
      <c r="BK42" s="19"/>
      <c r="BL42" s="19">
        <f t="shared" si="45"/>
        <v>1267.1999999999998</v>
      </c>
      <c r="BM42" s="19">
        <f t="shared" si="45"/>
        <v>1267.1999999999998</v>
      </c>
      <c r="BN42" s="19">
        <f t="shared" si="45"/>
        <v>1267.1999999999998</v>
      </c>
      <c r="BO42" s="19">
        <f t="shared" si="45"/>
        <v>1267.1999999999998</v>
      </c>
      <c r="BP42" s="19">
        <f t="shared" si="45"/>
        <v>1267.1999999999998</v>
      </c>
      <c r="BQ42" s="19">
        <f t="shared" si="45"/>
        <v>1267.1999999999998</v>
      </c>
      <c r="BR42" s="19">
        <f t="shared" si="45"/>
        <v>1372.8</v>
      </c>
      <c r="BS42" s="19">
        <f t="shared" si="45"/>
        <v>1372.8</v>
      </c>
      <c r="BT42" s="19">
        <f t="shared" si="45"/>
        <v>1372.8</v>
      </c>
      <c r="BU42" s="19">
        <f t="shared" si="45"/>
        <v>1372.8</v>
      </c>
      <c r="BV42" s="19">
        <f t="shared" si="45"/>
        <v>1372.8</v>
      </c>
      <c r="BW42" s="19">
        <f t="shared" si="45"/>
        <v>1372.8</v>
      </c>
      <c r="BX42" s="19"/>
      <c r="BY42" s="19">
        <f>BY40*BY41</f>
        <v>1267.1999999999998</v>
      </c>
      <c r="BZ42" s="19">
        <f t="shared" ref="BZ42:CJ42" si="46">BZ40*BZ41</f>
        <v>1267.1999999999998</v>
      </c>
      <c r="CA42" s="19">
        <f t="shared" si="46"/>
        <v>1267.1999999999998</v>
      </c>
      <c r="CB42" s="19">
        <f t="shared" si="46"/>
        <v>1267.1999999999998</v>
      </c>
      <c r="CC42" s="19">
        <f t="shared" si="46"/>
        <v>1267.1999999999998</v>
      </c>
      <c r="CD42" s="19">
        <f t="shared" si="46"/>
        <v>1267.1999999999998</v>
      </c>
      <c r="CE42" s="19">
        <f t="shared" si="46"/>
        <v>1267.1999999999998</v>
      </c>
      <c r="CF42" s="19">
        <f t="shared" si="46"/>
        <v>1267.1999999999998</v>
      </c>
      <c r="CG42" s="19">
        <f t="shared" si="46"/>
        <v>1267.1999999999998</v>
      </c>
      <c r="CH42" s="19">
        <f t="shared" si="46"/>
        <v>1267.1999999999998</v>
      </c>
      <c r="CI42" s="19">
        <f t="shared" si="46"/>
        <v>1267.1999999999998</v>
      </c>
      <c r="CJ42" s="19">
        <f t="shared" si="46"/>
        <v>1267.1999999999998</v>
      </c>
      <c r="CK42" s="19">
        <f>CK40*CK41</f>
        <v>1267.1999999999998</v>
      </c>
      <c r="CL42" s="19">
        <f t="shared" ref="CL42:CV42" si="47">CL40*CL41</f>
        <v>1267.1999999999998</v>
      </c>
      <c r="CM42" s="19">
        <f t="shared" si="47"/>
        <v>1267.1999999999998</v>
      </c>
      <c r="CN42" s="19">
        <f t="shared" si="47"/>
        <v>633.59999999999991</v>
      </c>
      <c r="CO42" s="19">
        <f t="shared" si="47"/>
        <v>633.59999999999991</v>
      </c>
      <c r="CP42" s="19">
        <f t="shared" si="47"/>
        <v>633.59999999999991</v>
      </c>
      <c r="CQ42" s="19">
        <f t="shared" si="47"/>
        <v>316.79999999999995</v>
      </c>
      <c r="CR42" s="19">
        <f t="shared" si="47"/>
        <v>316.79999999999995</v>
      </c>
      <c r="CS42" s="19">
        <f t="shared" si="47"/>
        <v>316.79999999999995</v>
      </c>
      <c r="CT42" s="19">
        <f t="shared" si="47"/>
        <v>316.79999999999995</v>
      </c>
      <c r="CU42" s="19">
        <f t="shared" si="47"/>
        <v>316.79999999999995</v>
      </c>
      <c r="CV42" s="19">
        <f t="shared" si="47"/>
        <v>316.79999999999995</v>
      </c>
      <c r="CW42" s="19">
        <f>CW40*CW41</f>
        <v>105.6</v>
      </c>
      <c r="CX42" s="19">
        <f t="shared" ref="CX42:DH42" si="48">CX40*CX41</f>
        <v>105.6</v>
      </c>
      <c r="CY42" s="19">
        <f t="shared" si="48"/>
        <v>105.6</v>
      </c>
      <c r="CZ42" s="19">
        <f t="shared" si="48"/>
        <v>105.6</v>
      </c>
      <c r="DA42" s="19">
        <f t="shared" si="48"/>
        <v>105.6</v>
      </c>
      <c r="DB42" s="19">
        <f t="shared" si="48"/>
        <v>105.6</v>
      </c>
      <c r="DC42" s="19">
        <f t="shared" si="48"/>
        <v>0</v>
      </c>
      <c r="DD42" s="19">
        <f t="shared" si="48"/>
        <v>0</v>
      </c>
      <c r="DE42" s="19">
        <f t="shared" si="48"/>
        <v>0</v>
      </c>
      <c r="DF42" s="19">
        <f t="shared" si="48"/>
        <v>0</v>
      </c>
      <c r="DG42" s="19">
        <f t="shared" si="48"/>
        <v>0</v>
      </c>
      <c r="DH42" s="19">
        <f t="shared" si="48"/>
        <v>0</v>
      </c>
      <c r="DM42" s="27"/>
      <c r="DN42" s="19">
        <f>SUM(Z42:AK42)</f>
        <v>8748</v>
      </c>
      <c r="DO42" s="19"/>
      <c r="DP42" s="19">
        <f>SUM(AL42:AW42)</f>
        <v>9477</v>
      </c>
      <c r="DQ42" s="28">
        <f>IFERROR(DP42/DN42*100,0)</f>
        <v>108.33333333333333</v>
      </c>
      <c r="DR42" s="19">
        <f>SUM(AY42:BJ42)</f>
        <v>13046.400000000001</v>
      </c>
      <c r="DS42" s="28">
        <f>IFERROR(DR42/DP42*100,0)</f>
        <v>137.66381766381767</v>
      </c>
      <c r="DT42" s="19">
        <f>SUM(BL42:BW42)</f>
        <v>15839.999999999995</v>
      </c>
      <c r="DU42" s="28">
        <f>IFERROR(DT42/DR42*100,0)</f>
        <v>121.41280353200878</v>
      </c>
      <c r="DV42" s="19">
        <f>SUM(BY42:CJ42)</f>
        <v>15206.400000000001</v>
      </c>
      <c r="DW42" s="28">
        <f>IFERROR(DV42/DT42*100,0)</f>
        <v>96.000000000000043</v>
      </c>
      <c r="DX42" s="19">
        <f>SUM(CA42:CL42)</f>
        <v>15206.400000000001</v>
      </c>
      <c r="DY42" s="28">
        <f>IFERROR(DX42/DV42*100,0)</f>
        <v>100</v>
      </c>
      <c r="DZ42" s="19">
        <f>SUM(CW42:DH42)</f>
        <v>633.6</v>
      </c>
      <c r="EA42" s="28">
        <f>IFERROR(DZ42/DX42*100,0)</f>
        <v>4.1666666666666661</v>
      </c>
    </row>
    <row r="43" spans="1:131" ht="14.65" hidden="1" customHeight="1" outlineLevel="2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M43" s="27"/>
      <c r="DN43" s="19"/>
      <c r="DO43" s="19"/>
      <c r="DP43" s="19"/>
      <c r="DQ43" s="28"/>
      <c r="DR43" s="19"/>
      <c r="DS43" s="28"/>
      <c r="DT43" s="19"/>
      <c r="DU43" s="28"/>
      <c r="DV43" s="19"/>
      <c r="DW43" s="28"/>
      <c r="DX43" s="19"/>
      <c r="DY43" s="28"/>
      <c r="DZ43" s="19"/>
      <c r="EA43" s="28"/>
    </row>
    <row r="44" spans="1:131" ht="14.65" hidden="1" customHeight="1" outlineLevel="2">
      <c r="A44" s="34" t="s">
        <v>56</v>
      </c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</row>
    <row r="45" spans="1:131" ht="14.65" hidden="1" customHeight="1" outlineLevel="2">
      <c r="A45" s="14" t="s">
        <v>39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9">
        <v>60</v>
      </c>
      <c r="AA45" s="19">
        <v>60</v>
      </c>
      <c r="AB45" s="19">
        <v>60</v>
      </c>
      <c r="AC45" s="19">
        <v>60</v>
      </c>
      <c r="AD45" s="19">
        <v>60</v>
      </c>
      <c r="AE45" s="19">
        <v>60</v>
      </c>
      <c r="AF45" s="19">
        <v>60</v>
      </c>
      <c r="AG45" s="19">
        <v>60</v>
      </c>
      <c r="AH45" s="19">
        <v>60</v>
      </c>
      <c r="AI45" s="19">
        <v>60</v>
      </c>
      <c r="AJ45" s="19">
        <v>60</v>
      </c>
      <c r="AK45" s="19">
        <v>60</v>
      </c>
      <c r="AL45" s="19">
        <v>60</v>
      </c>
      <c r="AM45" s="19">
        <v>60</v>
      </c>
      <c r="AN45" s="19">
        <v>60</v>
      </c>
      <c r="AO45" s="19">
        <v>60</v>
      </c>
      <c r="AP45" s="19">
        <v>60</v>
      </c>
      <c r="AQ45" s="19">
        <v>60</v>
      </c>
      <c r="AR45" s="19">
        <v>60</v>
      </c>
      <c r="AS45" s="19">
        <v>60</v>
      </c>
      <c r="AT45" s="19">
        <v>60</v>
      </c>
      <c r="AU45" s="19">
        <v>60</v>
      </c>
      <c r="AV45" s="19">
        <v>60</v>
      </c>
      <c r="AW45" s="19">
        <v>60</v>
      </c>
      <c r="AX45" s="19"/>
      <c r="AY45" s="19">
        <v>60</v>
      </c>
      <c r="AZ45" s="19">
        <v>60</v>
      </c>
      <c r="BA45" s="19">
        <v>60</v>
      </c>
      <c r="BB45" s="19">
        <v>60</v>
      </c>
      <c r="BC45" s="19">
        <v>60</v>
      </c>
      <c r="BD45" s="19">
        <v>60</v>
      </c>
      <c r="BE45" s="19">
        <v>60</v>
      </c>
      <c r="BF45" s="19">
        <v>60</v>
      </c>
      <c r="BG45" s="19">
        <v>60</v>
      </c>
      <c r="BH45" s="19">
        <v>60</v>
      </c>
      <c r="BI45" s="19">
        <v>60</v>
      </c>
      <c r="BJ45" s="19">
        <v>60</v>
      </c>
      <c r="BK45" s="19"/>
      <c r="BL45" s="19">
        <v>60</v>
      </c>
      <c r="BM45" s="19">
        <v>60</v>
      </c>
      <c r="BN45" s="19">
        <v>60</v>
      </c>
      <c r="BO45" s="19">
        <v>60</v>
      </c>
      <c r="BP45" s="19">
        <v>60</v>
      </c>
      <c r="BQ45" s="19">
        <v>60</v>
      </c>
      <c r="BR45" s="19">
        <v>60</v>
      </c>
      <c r="BS45" s="19">
        <v>60</v>
      </c>
      <c r="BT45" s="19">
        <v>60</v>
      </c>
      <c r="BU45" s="19">
        <v>60</v>
      </c>
      <c r="BV45" s="19">
        <v>60</v>
      </c>
      <c r="BW45" s="19">
        <v>60</v>
      </c>
      <c r="BX45" s="19"/>
      <c r="BY45" s="19">
        <v>60</v>
      </c>
      <c r="BZ45" s="19">
        <v>60</v>
      </c>
      <c r="CA45" s="19">
        <v>60</v>
      </c>
      <c r="CB45" s="19">
        <v>60</v>
      </c>
      <c r="CC45" s="19">
        <v>60</v>
      </c>
      <c r="CD45" s="19">
        <v>60</v>
      </c>
      <c r="CE45" s="19">
        <v>60</v>
      </c>
      <c r="CF45" s="19">
        <v>60</v>
      </c>
      <c r="CG45" s="19">
        <v>60</v>
      </c>
      <c r="CH45" s="19">
        <v>60</v>
      </c>
      <c r="CI45" s="19">
        <v>60</v>
      </c>
      <c r="CJ45" s="19">
        <v>60</v>
      </c>
      <c r="CK45" s="19">
        <v>60</v>
      </c>
      <c r="CL45" s="19">
        <v>60</v>
      </c>
      <c r="CM45" s="19">
        <v>60</v>
      </c>
      <c r="CN45" s="19">
        <v>60</v>
      </c>
      <c r="CO45" s="19">
        <v>60</v>
      </c>
      <c r="CP45" s="19">
        <v>60</v>
      </c>
      <c r="CQ45" s="19">
        <v>60</v>
      </c>
      <c r="CR45" s="19">
        <v>60</v>
      </c>
      <c r="CS45" s="19">
        <v>60</v>
      </c>
      <c r="CT45" s="19">
        <v>60</v>
      </c>
      <c r="CU45" s="19">
        <v>60</v>
      </c>
      <c r="CV45" s="19">
        <v>60</v>
      </c>
      <c r="CW45" s="19">
        <v>60</v>
      </c>
      <c r="CX45" s="19">
        <v>60</v>
      </c>
      <c r="CY45" s="19">
        <v>60</v>
      </c>
      <c r="CZ45" s="19">
        <v>60</v>
      </c>
      <c r="DA45" s="19">
        <v>60</v>
      </c>
      <c r="DB45" s="19">
        <v>60</v>
      </c>
      <c r="DC45" s="19">
        <v>60</v>
      </c>
      <c r="DD45" s="19">
        <v>60</v>
      </c>
      <c r="DE45" s="19">
        <v>60</v>
      </c>
      <c r="DF45" s="19">
        <v>60</v>
      </c>
      <c r="DG45" s="19">
        <v>60</v>
      </c>
      <c r="DH45" s="19">
        <v>60</v>
      </c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</row>
    <row r="46" spans="1:131" ht="14.65" hidden="1" customHeight="1" outlineLevel="2">
      <c r="A46" s="14" t="s">
        <v>40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9">
        <v>90</v>
      </c>
      <c r="AA46" s="19">
        <v>90</v>
      </c>
      <c r="AB46" s="19">
        <v>90</v>
      </c>
      <c r="AC46" s="19">
        <v>90</v>
      </c>
      <c r="AD46" s="19">
        <v>90</v>
      </c>
      <c r="AE46" s="19">
        <v>90</v>
      </c>
      <c r="AF46" s="19">
        <v>90</v>
      </c>
      <c r="AG46" s="19">
        <v>90</v>
      </c>
      <c r="AH46" s="19">
        <v>90</v>
      </c>
      <c r="AI46" s="19">
        <v>90</v>
      </c>
      <c r="AJ46" s="19">
        <v>90</v>
      </c>
      <c r="AK46" s="19">
        <v>90</v>
      </c>
      <c r="AL46" s="19">
        <v>90</v>
      </c>
      <c r="AM46" s="19">
        <v>90</v>
      </c>
      <c r="AN46" s="19">
        <v>90</v>
      </c>
      <c r="AO46" s="19">
        <v>90</v>
      </c>
      <c r="AP46" s="19">
        <v>90</v>
      </c>
      <c r="AQ46" s="19">
        <v>90</v>
      </c>
      <c r="AR46" s="19">
        <v>90</v>
      </c>
      <c r="AS46" s="19">
        <v>90</v>
      </c>
      <c r="AT46" s="19">
        <v>90</v>
      </c>
      <c r="AU46" s="19">
        <v>90</v>
      </c>
      <c r="AV46" s="19">
        <v>90</v>
      </c>
      <c r="AW46" s="19">
        <v>90</v>
      </c>
      <c r="AX46" s="19"/>
      <c r="AY46" s="19">
        <v>90</v>
      </c>
      <c r="AZ46" s="19">
        <v>90</v>
      </c>
      <c r="BA46" s="19">
        <v>90</v>
      </c>
      <c r="BB46" s="19">
        <v>90</v>
      </c>
      <c r="BC46" s="19">
        <v>90</v>
      </c>
      <c r="BD46" s="19">
        <v>90</v>
      </c>
      <c r="BE46" s="19">
        <v>90</v>
      </c>
      <c r="BF46" s="19">
        <v>90</v>
      </c>
      <c r="BG46" s="19">
        <v>90</v>
      </c>
      <c r="BH46" s="19">
        <v>90</v>
      </c>
      <c r="BI46" s="19">
        <v>90</v>
      </c>
      <c r="BJ46" s="19">
        <v>90</v>
      </c>
      <c r="BK46" s="19"/>
      <c r="BL46" s="19">
        <v>90</v>
      </c>
      <c r="BM46" s="19">
        <v>90</v>
      </c>
      <c r="BN46" s="19">
        <v>90</v>
      </c>
      <c r="BO46" s="19">
        <v>90</v>
      </c>
      <c r="BP46" s="19">
        <v>90</v>
      </c>
      <c r="BQ46" s="19">
        <v>90</v>
      </c>
      <c r="BR46" s="19">
        <v>90</v>
      </c>
      <c r="BS46" s="19">
        <v>90</v>
      </c>
      <c r="BT46" s="19">
        <v>90</v>
      </c>
      <c r="BU46" s="19">
        <v>90</v>
      </c>
      <c r="BV46" s="19">
        <v>90</v>
      </c>
      <c r="BW46" s="19">
        <v>90</v>
      </c>
      <c r="BX46" s="19"/>
      <c r="BY46" s="19">
        <v>90</v>
      </c>
      <c r="BZ46" s="19">
        <v>90</v>
      </c>
      <c r="CA46" s="19">
        <v>90</v>
      </c>
      <c r="CB46" s="19">
        <v>90</v>
      </c>
      <c r="CC46" s="19">
        <v>90</v>
      </c>
      <c r="CD46" s="19">
        <v>90</v>
      </c>
      <c r="CE46" s="19">
        <v>90</v>
      </c>
      <c r="CF46" s="19">
        <v>90</v>
      </c>
      <c r="CG46" s="19">
        <v>90</v>
      </c>
      <c r="CH46" s="19">
        <v>90</v>
      </c>
      <c r="CI46" s="19">
        <v>90</v>
      </c>
      <c r="CJ46" s="19">
        <v>90</v>
      </c>
      <c r="CK46" s="19">
        <v>90</v>
      </c>
      <c r="CL46" s="19">
        <v>90</v>
      </c>
      <c r="CM46" s="19">
        <v>90</v>
      </c>
      <c r="CN46" s="19">
        <v>90</v>
      </c>
      <c r="CO46" s="19">
        <v>90</v>
      </c>
      <c r="CP46" s="19">
        <v>90</v>
      </c>
      <c r="CQ46" s="19">
        <v>90</v>
      </c>
      <c r="CR46" s="19">
        <v>90</v>
      </c>
      <c r="CS46" s="19">
        <v>90</v>
      </c>
      <c r="CT46" s="19">
        <v>90</v>
      </c>
      <c r="CU46" s="19">
        <v>90</v>
      </c>
      <c r="CV46" s="19">
        <v>90</v>
      </c>
      <c r="CW46" s="19">
        <v>90</v>
      </c>
      <c r="CX46" s="19">
        <v>90</v>
      </c>
      <c r="CY46" s="19">
        <v>90</v>
      </c>
      <c r="CZ46" s="19">
        <v>90</v>
      </c>
      <c r="DA46" s="19">
        <v>90</v>
      </c>
      <c r="DB46" s="19">
        <v>90</v>
      </c>
      <c r="DC46" s="19">
        <v>90</v>
      </c>
      <c r="DD46" s="19">
        <v>90</v>
      </c>
      <c r="DE46" s="19">
        <v>90</v>
      </c>
      <c r="DF46" s="19">
        <v>90</v>
      </c>
      <c r="DG46" s="19">
        <v>90</v>
      </c>
      <c r="DH46" s="19">
        <v>90</v>
      </c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</row>
    <row r="47" spans="1:131" ht="14.65" hidden="1" customHeight="1" outlineLevel="2">
      <c r="A47" s="14" t="s">
        <v>41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9">
        <f>(6/12)*18</f>
        <v>9</v>
      </c>
      <c r="AA47" s="19">
        <f t="shared" ref="AA47:AW47" si="49">(6/12)*18</f>
        <v>9</v>
      </c>
      <c r="AB47" s="19">
        <f t="shared" si="49"/>
        <v>9</v>
      </c>
      <c r="AC47" s="19">
        <f t="shared" si="49"/>
        <v>9</v>
      </c>
      <c r="AD47" s="19">
        <f t="shared" si="49"/>
        <v>9</v>
      </c>
      <c r="AE47" s="19">
        <f t="shared" si="49"/>
        <v>9</v>
      </c>
      <c r="AF47" s="19">
        <f t="shared" si="49"/>
        <v>9</v>
      </c>
      <c r="AG47" s="19">
        <f t="shared" si="49"/>
        <v>9</v>
      </c>
      <c r="AH47" s="19">
        <f t="shared" si="49"/>
        <v>9</v>
      </c>
      <c r="AI47" s="19">
        <f t="shared" si="49"/>
        <v>9</v>
      </c>
      <c r="AJ47" s="19">
        <f t="shared" si="49"/>
        <v>9</v>
      </c>
      <c r="AK47" s="19">
        <f t="shared" si="49"/>
        <v>9</v>
      </c>
      <c r="AL47" s="19">
        <f t="shared" si="49"/>
        <v>9</v>
      </c>
      <c r="AM47" s="19">
        <f t="shared" si="49"/>
        <v>9</v>
      </c>
      <c r="AN47" s="19">
        <f t="shared" si="49"/>
        <v>9</v>
      </c>
      <c r="AO47" s="19">
        <f t="shared" si="49"/>
        <v>9</v>
      </c>
      <c r="AP47" s="19">
        <f t="shared" si="49"/>
        <v>9</v>
      </c>
      <c r="AQ47" s="19">
        <f t="shared" si="49"/>
        <v>9</v>
      </c>
      <c r="AR47" s="19">
        <f t="shared" si="49"/>
        <v>9</v>
      </c>
      <c r="AS47" s="19">
        <f t="shared" si="49"/>
        <v>9</v>
      </c>
      <c r="AT47" s="19">
        <f t="shared" si="49"/>
        <v>9</v>
      </c>
      <c r="AU47" s="19">
        <f t="shared" si="49"/>
        <v>9</v>
      </c>
      <c r="AV47" s="19">
        <f t="shared" si="49"/>
        <v>9</v>
      </c>
      <c r="AW47" s="19">
        <f t="shared" si="49"/>
        <v>9</v>
      </c>
      <c r="AX47" s="19"/>
      <c r="AY47" s="19">
        <f t="shared" ref="AY47:BJ47" si="50">(6/12)*18</f>
        <v>9</v>
      </c>
      <c r="AZ47" s="19">
        <f t="shared" si="50"/>
        <v>9</v>
      </c>
      <c r="BA47" s="19">
        <f t="shared" si="50"/>
        <v>9</v>
      </c>
      <c r="BB47" s="19">
        <f t="shared" si="50"/>
        <v>9</v>
      </c>
      <c r="BC47" s="19">
        <f t="shared" si="50"/>
        <v>9</v>
      </c>
      <c r="BD47" s="19">
        <f t="shared" si="50"/>
        <v>9</v>
      </c>
      <c r="BE47" s="19">
        <f t="shared" si="50"/>
        <v>9</v>
      </c>
      <c r="BF47" s="19">
        <f t="shared" si="50"/>
        <v>9</v>
      </c>
      <c r="BG47" s="19">
        <f t="shared" si="50"/>
        <v>9</v>
      </c>
      <c r="BH47" s="19">
        <f t="shared" si="50"/>
        <v>9</v>
      </c>
      <c r="BI47" s="19">
        <f t="shared" si="50"/>
        <v>9</v>
      </c>
      <c r="BJ47" s="19">
        <f t="shared" si="50"/>
        <v>9</v>
      </c>
      <c r="BK47" s="19"/>
      <c r="BL47" s="19">
        <f t="shared" ref="BL47:BW47" si="51">(6/12)*18</f>
        <v>9</v>
      </c>
      <c r="BM47" s="19">
        <f t="shared" si="51"/>
        <v>9</v>
      </c>
      <c r="BN47" s="19">
        <f t="shared" si="51"/>
        <v>9</v>
      </c>
      <c r="BO47" s="19">
        <f t="shared" si="51"/>
        <v>9</v>
      </c>
      <c r="BP47" s="19">
        <f t="shared" si="51"/>
        <v>9</v>
      </c>
      <c r="BQ47" s="19">
        <f t="shared" si="51"/>
        <v>9</v>
      </c>
      <c r="BR47" s="19">
        <f t="shared" si="51"/>
        <v>9</v>
      </c>
      <c r="BS47" s="19">
        <f t="shared" si="51"/>
        <v>9</v>
      </c>
      <c r="BT47" s="19">
        <f t="shared" si="51"/>
        <v>9</v>
      </c>
      <c r="BU47" s="19">
        <f t="shared" si="51"/>
        <v>9</v>
      </c>
      <c r="BV47" s="19">
        <f t="shared" si="51"/>
        <v>9</v>
      </c>
      <c r="BW47" s="19">
        <f t="shared" si="51"/>
        <v>9</v>
      </c>
      <c r="BX47" s="19"/>
      <c r="BY47" s="19">
        <f t="shared" ref="BY47:DH47" si="52">(6/12)*18</f>
        <v>9</v>
      </c>
      <c r="BZ47" s="19">
        <f t="shared" si="52"/>
        <v>9</v>
      </c>
      <c r="CA47" s="19">
        <f t="shared" si="52"/>
        <v>9</v>
      </c>
      <c r="CB47" s="19">
        <f t="shared" si="52"/>
        <v>9</v>
      </c>
      <c r="CC47" s="19">
        <f t="shared" si="52"/>
        <v>9</v>
      </c>
      <c r="CD47" s="19">
        <f t="shared" si="52"/>
        <v>9</v>
      </c>
      <c r="CE47" s="19">
        <f t="shared" si="52"/>
        <v>9</v>
      </c>
      <c r="CF47" s="19">
        <f t="shared" si="52"/>
        <v>9</v>
      </c>
      <c r="CG47" s="19">
        <f t="shared" si="52"/>
        <v>9</v>
      </c>
      <c r="CH47" s="19">
        <f t="shared" si="52"/>
        <v>9</v>
      </c>
      <c r="CI47" s="19">
        <f t="shared" si="52"/>
        <v>9</v>
      </c>
      <c r="CJ47" s="19">
        <f t="shared" si="52"/>
        <v>9</v>
      </c>
      <c r="CK47" s="19">
        <f t="shared" si="52"/>
        <v>9</v>
      </c>
      <c r="CL47" s="19">
        <f t="shared" si="52"/>
        <v>9</v>
      </c>
      <c r="CM47" s="19">
        <f t="shared" si="52"/>
        <v>9</v>
      </c>
      <c r="CN47" s="19">
        <f t="shared" si="52"/>
        <v>9</v>
      </c>
      <c r="CO47" s="19">
        <f t="shared" si="52"/>
        <v>9</v>
      </c>
      <c r="CP47" s="19">
        <f t="shared" si="52"/>
        <v>9</v>
      </c>
      <c r="CQ47" s="19">
        <f t="shared" si="52"/>
        <v>9</v>
      </c>
      <c r="CR47" s="19">
        <f t="shared" si="52"/>
        <v>9</v>
      </c>
      <c r="CS47" s="19">
        <f t="shared" si="52"/>
        <v>9</v>
      </c>
      <c r="CT47" s="19">
        <f t="shared" si="52"/>
        <v>9</v>
      </c>
      <c r="CU47" s="19">
        <f t="shared" si="52"/>
        <v>9</v>
      </c>
      <c r="CV47" s="19">
        <f t="shared" si="52"/>
        <v>9</v>
      </c>
      <c r="CW47" s="19">
        <f t="shared" si="52"/>
        <v>9</v>
      </c>
      <c r="CX47" s="19">
        <f t="shared" si="52"/>
        <v>9</v>
      </c>
      <c r="CY47" s="19">
        <f t="shared" si="52"/>
        <v>9</v>
      </c>
      <c r="CZ47" s="19">
        <f t="shared" si="52"/>
        <v>9</v>
      </c>
      <c r="DA47" s="19">
        <f t="shared" si="52"/>
        <v>9</v>
      </c>
      <c r="DB47" s="19">
        <f t="shared" si="52"/>
        <v>9</v>
      </c>
      <c r="DC47" s="19">
        <f t="shared" si="52"/>
        <v>9</v>
      </c>
      <c r="DD47" s="19">
        <f t="shared" si="52"/>
        <v>9</v>
      </c>
      <c r="DE47" s="19">
        <f t="shared" si="52"/>
        <v>9</v>
      </c>
      <c r="DF47" s="19">
        <f t="shared" si="52"/>
        <v>9</v>
      </c>
      <c r="DG47" s="19">
        <f t="shared" si="52"/>
        <v>9</v>
      </c>
      <c r="DH47" s="19">
        <f t="shared" si="52"/>
        <v>9</v>
      </c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</row>
    <row r="48" spans="1:131" ht="14.65" hidden="1" customHeight="1" outlineLevel="2">
      <c r="A48" s="9" t="s">
        <v>54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19">
        <v>3</v>
      </c>
      <c r="AA48" s="19">
        <v>3</v>
      </c>
      <c r="AB48" s="19">
        <v>3</v>
      </c>
      <c r="AC48" s="19">
        <v>3</v>
      </c>
      <c r="AD48" s="19">
        <v>3</v>
      </c>
      <c r="AE48" s="19">
        <v>3</v>
      </c>
      <c r="AF48" s="19">
        <v>3</v>
      </c>
      <c r="AG48" s="19">
        <v>3</v>
      </c>
      <c r="AH48" s="19">
        <v>3</v>
      </c>
      <c r="AI48" s="19">
        <v>3</v>
      </c>
      <c r="AJ48" s="19">
        <v>3</v>
      </c>
      <c r="AK48" s="19">
        <v>3</v>
      </c>
      <c r="AL48" s="19">
        <v>3</v>
      </c>
      <c r="AM48" s="19">
        <v>3</v>
      </c>
      <c r="AN48" s="19">
        <v>3</v>
      </c>
      <c r="AO48" s="19">
        <v>3</v>
      </c>
      <c r="AP48" s="19">
        <v>3</v>
      </c>
      <c r="AQ48" s="19">
        <v>3</v>
      </c>
      <c r="AR48" s="19">
        <v>3</v>
      </c>
      <c r="AS48" s="19">
        <v>3</v>
      </c>
      <c r="AT48" s="19">
        <v>3</v>
      </c>
      <c r="AU48" s="19">
        <v>3</v>
      </c>
      <c r="AV48" s="19">
        <v>3</v>
      </c>
      <c r="AW48" s="19">
        <v>3</v>
      </c>
      <c r="AX48" s="19"/>
      <c r="AY48" s="19">
        <v>3</v>
      </c>
      <c r="AZ48" s="19">
        <v>3</v>
      </c>
      <c r="BA48" s="19">
        <v>3</v>
      </c>
      <c r="BB48" s="19">
        <v>3</v>
      </c>
      <c r="BC48" s="19">
        <v>3</v>
      </c>
      <c r="BD48" s="19">
        <v>3</v>
      </c>
      <c r="BE48" s="19">
        <v>3</v>
      </c>
      <c r="BF48" s="19">
        <v>3</v>
      </c>
      <c r="BG48" s="19">
        <v>3</v>
      </c>
      <c r="BH48" s="19">
        <v>3</v>
      </c>
      <c r="BI48" s="19">
        <v>3</v>
      </c>
      <c r="BJ48" s="19">
        <v>3</v>
      </c>
      <c r="BK48" s="19"/>
      <c r="BL48" s="19">
        <v>3</v>
      </c>
      <c r="BM48" s="19">
        <v>3</v>
      </c>
      <c r="BN48" s="19">
        <v>3</v>
      </c>
      <c r="BO48" s="19">
        <v>3</v>
      </c>
      <c r="BP48" s="19">
        <v>3</v>
      </c>
      <c r="BQ48" s="19">
        <v>3</v>
      </c>
      <c r="BR48" s="19">
        <v>3</v>
      </c>
      <c r="BS48" s="19">
        <v>3</v>
      </c>
      <c r="BT48" s="19">
        <v>3</v>
      </c>
      <c r="BU48" s="19">
        <v>3</v>
      </c>
      <c r="BV48" s="19">
        <v>3</v>
      </c>
      <c r="BW48" s="19">
        <v>3</v>
      </c>
      <c r="BX48" s="19"/>
      <c r="BY48" s="19">
        <v>3</v>
      </c>
      <c r="BZ48" s="19">
        <v>3</v>
      </c>
      <c r="CA48" s="19">
        <v>3</v>
      </c>
      <c r="CB48" s="19">
        <v>3</v>
      </c>
      <c r="CC48" s="19">
        <v>3</v>
      </c>
      <c r="CD48" s="19">
        <v>3</v>
      </c>
      <c r="CE48" s="19">
        <v>3</v>
      </c>
      <c r="CF48" s="19">
        <v>3</v>
      </c>
      <c r="CG48" s="19">
        <v>3</v>
      </c>
      <c r="CH48" s="19">
        <v>3</v>
      </c>
      <c r="CI48" s="19">
        <v>3</v>
      </c>
      <c r="CJ48" s="19">
        <v>3</v>
      </c>
      <c r="CK48" s="19">
        <v>3</v>
      </c>
      <c r="CL48" s="19">
        <v>3</v>
      </c>
      <c r="CM48" s="19">
        <v>3</v>
      </c>
      <c r="CN48" s="19">
        <v>1</v>
      </c>
      <c r="CO48" s="19">
        <v>1</v>
      </c>
      <c r="CP48" s="19">
        <v>1</v>
      </c>
      <c r="CQ48" s="19">
        <v>1</v>
      </c>
      <c r="CR48" s="19">
        <v>1</v>
      </c>
      <c r="CS48" s="19">
        <v>1</v>
      </c>
      <c r="CT48" s="19">
        <v>1</v>
      </c>
      <c r="CU48" s="19">
        <v>1</v>
      </c>
      <c r="CV48" s="19">
        <v>1</v>
      </c>
      <c r="CW48" s="19">
        <v>3</v>
      </c>
      <c r="CX48" s="19">
        <v>3</v>
      </c>
      <c r="CY48" s="19">
        <v>3</v>
      </c>
      <c r="CZ48" s="19">
        <v>3</v>
      </c>
      <c r="DA48" s="19">
        <v>3</v>
      </c>
      <c r="DB48" s="19">
        <v>3</v>
      </c>
      <c r="DC48" s="19">
        <v>1</v>
      </c>
      <c r="DD48" s="19">
        <v>1</v>
      </c>
      <c r="DE48" s="19">
        <v>1</v>
      </c>
      <c r="DF48" s="19">
        <v>1</v>
      </c>
      <c r="DG48" s="19">
        <v>1</v>
      </c>
      <c r="DH48" s="19">
        <v>1</v>
      </c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</row>
    <row r="49" spans="1:131" ht="14.65" hidden="1" customHeight="1" outlineLevel="2">
      <c r="A49" s="34" t="s">
        <v>57</v>
      </c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19">
        <f>Z45*Z46*Z47/1000*Z48</f>
        <v>145.80000000000001</v>
      </c>
      <c r="AA49" s="19">
        <f t="shared" ref="AA49:AW49" si="53">AA45*AA46*AA47/1000*AA48</f>
        <v>145.80000000000001</v>
      </c>
      <c r="AB49" s="19">
        <f t="shared" si="53"/>
        <v>145.80000000000001</v>
      </c>
      <c r="AC49" s="19">
        <f t="shared" si="53"/>
        <v>145.80000000000001</v>
      </c>
      <c r="AD49" s="19">
        <f t="shared" si="53"/>
        <v>145.80000000000001</v>
      </c>
      <c r="AE49" s="19">
        <f t="shared" si="53"/>
        <v>145.80000000000001</v>
      </c>
      <c r="AF49" s="19">
        <f t="shared" si="53"/>
        <v>145.80000000000001</v>
      </c>
      <c r="AG49" s="19">
        <f t="shared" si="53"/>
        <v>145.80000000000001</v>
      </c>
      <c r="AH49" s="19">
        <f t="shared" si="53"/>
        <v>145.80000000000001</v>
      </c>
      <c r="AI49" s="19">
        <f t="shared" si="53"/>
        <v>145.80000000000001</v>
      </c>
      <c r="AJ49" s="19">
        <f t="shared" si="53"/>
        <v>145.80000000000001</v>
      </c>
      <c r="AK49" s="19">
        <f t="shared" si="53"/>
        <v>145.80000000000001</v>
      </c>
      <c r="AL49" s="19">
        <f t="shared" si="53"/>
        <v>145.80000000000001</v>
      </c>
      <c r="AM49" s="19">
        <f t="shared" si="53"/>
        <v>145.80000000000001</v>
      </c>
      <c r="AN49" s="19">
        <f t="shared" si="53"/>
        <v>145.80000000000001</v>
      </c>
      <c r="AO49" s="19">
        <f t="shared" si="53"/>
        <v>145.80000000000001</v>
      </c>
      <c r="AP49" s="19">
        <f t="shared" si="53"/>
        <v>145.80000000000001</v>
      </c>
      <c r="AQ49" s="19">
        <f t="shared" si="53"/>
        <v>145.80000000000001</v>
      </c>
      <c r="AR49" s="19">
        <f t="shared" si="53"/>
        <v>145.80000000000001</v>
      </c>
      <c r="AS49" s="19">
        <f t="shared" si="53"/>
        <v>145.80000000000001</v>
      </c>
      <c r="AT49" s="19">
        <f t="shared" si="53"/>
        <v>145.80000000000001</v>
      </c>
      <c r="AU49" s="19">
        <f t="shared" si="53"/>
        <v>145.80000000000001</v>
      </c>
      <c r="AV49" s="19">
        <f t="shared" si="53"/>
        <v>145.80000000000001</v>
      </c>
      <c r="AW49" s="19">
        <f t="shared" si="53"/>
        <v>145.80000000000001</v>
      </c>
      <c r="AX49" s="19"/>
      <c r="AY49" s="19">
        <f t="shared" ref="AY49:BJ49" si="54">AY45*AY46*AY47/1000*AY48</f>
        <v>145.80000000000001</v>
      </c>
      <c r="AZ49" s="19">
        <f t="shared" si="54"/>
        <v>145.80000000000001</v>
      </c>
      <c r="BA49" s="19">
        <f t="shared" si="54"/>
        <v>145.80000000000001</v>
      </c>
      <c r="BB49" s="19">
        <f t="shared" si="54"/>
        <v>145.80000000000001</v>
      </c>
      <c r="BC49" s="19">
        <f t="shared" si="54"/>
        <v>145.80000000000001</v>
      </c>
      <c r="BD49" s="19">
        <f t="shared" si="54"/>
        <v>145.80000000000001</v>
      </c>
      <c r="BE49" s="19">
        <f t="shared" si="54"/>
        <v>145.80000000000001</v>
      </c>
      <c r="BF49" s="19">
        <f t="shared" si="54"/>
        <v>145.80000000000001</v>
      </c>
      <c r="BG49" s="19">
        <f t="shared" si="54"/>
        <v>145.80000000000001</v>
      </c>
      <c r="BH49" s="19">
        <f t="shared" si="54"/>
        <v>145.80000000000001</v>
      </c>
      <c r="BI49" s="19">
        <f t="shared" si="54"/>
        <v>145.80000000000001</v>
      </c>
      <c r="BJ49" s="19">
        <f t="shared" si="54"/>
        <v>145.80000000000001</v>
      </c>
      <c r="BK49" s="19"/>
      <c r="BL49" s="19">
        <f t="shared" ref="BL49:BW49" si="55">BL45*BL46*BL47/1000*BL48</f>
        <v>145.80000000000001</v>
      </c>
      <c r="BM49" s="19">
        <f t="shared" si="55"/>
        <v>145.80000000000001</v>
      </c>
      <c r="BN49" s="19">
        <f t="shared" si="55"/>
        <v>145.80000000000001</v>
      </c>
      <c r="BO49" s="19">
        <f t="shared" si="55"/>
        <v>145.80000000000001</v>
      </c>
      <c r="BP49" s="19">
        <f t="shared" si="55"/>
        <v>145.80000000000001</v>
      </c>
      <c r="BQ49" s="19">
        <f t="shared" si="55"/>
        <v>145.80000000000001</v>
      </c>
      <c r="BR49" s="19">
        <f t="shared" si="55"/>
        <v>145.80000000000001</v>
      </c>
      <c r="BS49" s="19">
        <f t="shared" si="55"/>
        <v>145.80000000000001</v>
      </c>
      <c r="BT49" s="19">
        <f t="shared" si="55"/>
        <v>145.80000000000001</v>
      </c>
      <c r="BU49" s="19">
        <f t="shared" si="55"/>
        <v>145.80000000000001</v>
      </c>
      <c r="BV49" s="19">
        <f t="shared" si="55"/>
        <v>145.80000000000001</v>
      </c>
      <c r="BW49" s="19">
        <f t="shared" si="55"/>
        <v>145.80000000000001</v>
      </c>
      <c r="BX49" s="19"/>
      <c r="BY49" s="19">
        <f t="shared" ref="BY49:DH49" si="56">BY45*BY46*BY47/1000*BY48</f>
        <v>145.80000000000001</v>
      </c>
      <c r="BZ49" s="19">
        <f t="shared" si="56"/>
        <v>145.80000000000001</v>
      </c>
      <c r="CA49" s="19">
        <f t="shared" si="56"/>
        <v>145.80000000000001</v>
      </c>
      <c r="CB49" s="19">
        <f t="shared" si="56"/>
        <v>145.80000000000001</v>
      </c>
      <c r="CC49" s="19">
        <f t="shared" si="56"/>
        <v>145.80000000000001</v>
      </c>
      <c r="CD49" s="19">
        <f t="shared" si="56"/>
        <v>145.80000000000001</v>
      </c>
      <c r="CE49" s="19">
        <f t="shared" si="56"/>
        <v>145.80000000000001</v>
      </c>
      <c r="CF49" s="19">
        <f t="shared" si="56"/>
        <v>145.80000000000001</v>
      </c>
      <c r="CG49" s="19">
        <f t="shared" si="56"/>
        <v>145.80000000000001</v>
      </c>
      <c r="CH49" s="19">
        <f t="shared" si="56"/>
        <v>145.80000000000001</v>
      </c>
      <c r="CI49" s="19">
        <f t="shared" si="56"/>
        <v>145.80000000000001</v>
      </c>
      <c r="CJ49" s="19">
        <f t="shared" si="56"/>
        <v>145.80000000000001</v>
      </c>
      <c r="CK49" s="19">
        <f t="shared" si="56"/>
        <v>145.80000000000001</v>
      </c>
      <c r="CL49" s="19">
        <f t="shared" si="56"/>
        <v>145.80000000000001</v>
      </c>
      <c r="CM49" s="19">
        <f t="shared" si="56"/>
        <v>145.80000000000001</v>
      </c>
      <c r="CN49" s="19">
        <f t="shared" si="56"/>
        <v>48.6</v>
      </c>
      <c r="CO49" s="19">
        <f t="shared" si="56"/>
        <v>48.6</v>
      </c>
      <c r="CP49" s="19">
        <f t="shared" si="56"/>
        <v>48.6</v>
      </c>
      <c r="CQ49" s="19">
        <f t="shared" si="56"/>
        <v>48.6</v>
      </c>
      <c r="CR49" s="19">
        <f t="shared" si="56"/>
        <v>48.6</v>
      </c>
      <c r="CS49" s="19">
        <f t="shared" si="56"/>
        <v>48.6</v>
      </c>
      <c r="CT49" s="19">
        <f t="shared" si="56"/>
        <v>48.6</v>
      </c>
      <c r="CU49" s="19">
        <f t="shared" si="56"/>
        <v>48.6</v>
      </c>
      <c r="CV49" s="19">
        <f t="shared" si="56"/>
        <v>48.6</v>
      </c>
      <c r="CW49" s="19">
        <f t="shared" si="56"/>
        <v>145.80000000000001</v>
      </c>
      <c r="CX49" s="19">
        <f t="shared" si="56"/>
        <v>145.80000000000001</v>
      </c>
      <c r="CY49" s="19">
        <f t="shared" si="56"/>
        <v>145.80000000000001</v>
      </c>
      <c r="CZ49" s="19">
        <f t="shared" si="56"/>
        <v>145.80000000000001</v>
      </c>
      <c r="DA49" s="19">
        <f t="shared" si="56"/>
        <v>145.80000000000001</v>
      </c>
      <c r="DB49" s="19">
        <f t="shared" si="56"/>
        <v>145.80000000000001</v>
      </c>
      <c r="DC49" s="19">
        <f t="shared" si="56"/>
        <v>48.6</v>
      </c>
      <c r="DD49" s="19">
        <f t="shared" si="56"/>
        <v>48.6</v>
      </c>
      <c r="DE49" s="19">
        <f t="shared" si="56"/>
        <v>48.6</v>
      </c>
      <c r="DF49" s="19">
        <f t="shared" si="56"/>
        <v>48.6</v>
      </c>
      <c r="DG49" s="19">
        <f t="shared" si="56"/>
        <v>48.6</v>
      </c>
      <c r="DH49" s="19">
        <f t="shared" si="56"/>
        <v>48.6</v>
      </c>
      <c r="DM49" s="27"/>
      <c r="DN49" s="19">
        <f>SUM(Z49:AK49)</f>
        <v>1749.5999999999997</v>
      </c>
      <c r="DO49" s="19"/>
      <c r="DP49" s="19">
        <f>SUM(AL49:AW49)</f>
        <v>1749.5999999999997</v>
      </c>
      <c r="DQ49" s="28">
        <f>IFERROR(DP49/DN49*100,0)</f>
        <v>100</v>
      </c>
      <c r="DR49" s="19">
        <f>SUM(AY49:BJ49)</f>
        <v>1749.5999999999997</v>
      </c>
      <c r="DS49" s="28">
        <f>IFERROR(DR49/DP49*100,0)</f>
        <v>100</v>
      </c>
      <c r="DT49" s="19">
        <f>SUM(BL49:BW49)</f>
        <v>1749.5999999999997</v>
      </c>
      <c r="DU49" s="28">
        <f>IFERROR(DT49/DR49*100,0)</f>
        <v>100</v>
      </c>
      <c r="DV49" s="19">
        <f>SUM(BY49:CJ49)</f>
        <v>1749.5999999999997</v>
      </c>
      <c r="DW49" s="28">
        <f>IFERROR(DV49/DT49*100,0)</f>
        <v>100</v>
      </c>
      <c r="DX49" s="19">
        <f>SUM(CA49:CL49)</f>
        <v>1749.5999999999997</v>
      </c>
      <c r="DY49" s="28">
        <f>IFERROR(DX49/DV49*100,0)</f>
        <v>100</v>
      </c>
      <c r="DZ49" s="19">
        <f>SUM(CC49:CN49)</f>
        <v>1652.3999999999996</v>
      </c>
      <c r="EA49" s="28">
        <f>IFERROR(DZ49/DX49*100,0)</f>
        <v>94.444444444444443</v>
      </c>
    </row>
    <row r="50" spans="1:131" ht="14.65" hidden="1" customHeight="1" outlineLevel="2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</row>
    <row r="51" spans="1:131" ht="14.65" hidden="1" customHeight="1" outlineLevel="2">
      <c r="A51" s="14" t="s">
        <v>39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9">
        <v>70</v>
      </c>
      <c r="AA51" s="19">
        <v>70</v>
      </c>
      <c r="AB51" s="19">
        <v>70</v>
      </c>
      <c r="AC51" s="19">
        <v>70</v>
      </c>
      <c r="AD51" s="19">
        <v>70</v>
      </c>
      <c r="AE51" s="19">
        <v>70</v>
      </c>
      <c r="AF51" s="19">
        <v>70</v>
      </c>
      <c r="AG51" s="19">
        <v>70</v>
      </c>
      <c r="AH51" s="19">
        <v>70</v>
      </c>
      <c r="AI51" s="19">
        <v>70</v>
      </c>
      <c r="AJ51" s="19">
        <v>70</v>
      </c>
      <c r="AK51" s="19">
        <v>70</v>
      </c>
      <c r="AL51" s="19">
        <v>70</v>
      </c>
      <c r="AM51" s="19">
        <v>70</v>
      </c>
      <c r="AN51" s="19">
        <v>70</v>
      </c>
      <c r="AO51" s="19">
        <v>70</v>
      </c>
      <c r="AP51" s="19">
        <v>70</v>
      </c>
      <c r="AQ51" s="19">
        <v>70</v>
      </c>
      <c r="AR51" s="19">
        <v>70</v>
      </c>
      <c r="AS51" s="19">
        <v>70</v>
      </c>
      <c r="AT51" s="19">
        <v>70</v>
      </c>
      <c r="AU51" s="19">
        <v>70</v>
      </c>
      <c r="AV51" s="19">
        <v>70</v>
      </c>
      <c r="AW51" s="19">
        <v>70</v>
      </c>
      <c r="AX51" s="19"/>
      <c r="AY51" s="19">
        <v>70</v>
      </c>
      <c r="AZ51" s="19">
        <v>70</v>
      </c>
      <c r="BA51" s="19">
        <v>70</v>
      </c>
      <c r="BB51" s="19">
        <v>70</v>
      </c>
      <c r="BC51" s="19">
        <v>70</v>
      </c>
      <c r="BD51" s="19">
        <v>70</v>
      </c>
      <c r="BE51" s="19">
        <v>70</v>
      </c>
      <c r="BF51" s="19">
        <v>70</v>
      </c>
      <c r="BG51" s="19">
        <v>70</v>
      </c>
      <c r="BH51" s="19">
        <v>70</v>
      </c>
      <c r="BI51" s="19">
        <v>70</v>
      </c>
      <c r="BJ51" s="19">
        <v>70</v>
      </c>
      <c r="BK51" s="19"/>
      <c r="BL51" s="19">
        <v>70</v>
      </c>
      <c r="BM51" s="19">
        <v>70</v>
      </c>
      <c r="BN51" s="19">
        <v>70</v>
      </c>
      <c r="BO51" s="19">
        <v>70</v>
      </c>
      <c r="BP51" s="19">
        <v>70</v>
      </c>
      <c r="BQ51" s="19">
        <v>70</v>
      </c>
      <c r="BR51" s="19">
        <v>70</v>
      </c>
      <c r="BS51" s="19">
        <v>70</v>
      </c>
      <c r="BT51" s="19">
        <v>70</v>
      </c>
      <c r="BU51" s="19">
        <v>70</v>
      </c>
      <c r="BV51" s="19">
        <v>70</v>
      </c>
      <c r="BW51" s="19">
        <v>70</v>
      </c>
      <c r="BX51" s="19"/>
      <c r="BY51" s="19">
        <v>70</v>
      </c>
      <c r="BZ51" s="19">
        <v>70</v>
      </c>
      <c r="CA51" s="19">
        <v>70</v>
      </c>
      <c r="CB51" s="19">
        <v>70</v>
      </c>
      <c r="CC51" s="19">
        <v>70</v>
      </c>
      <c r="CD51" s="19">
        <v>70</v>
      </c>
      <c r="CE51" s="19">
        <v>70</v>
      </c>
      <c r="CF51" s="19">
        <v>70</v>
      </c>
      <c r="CG51" s="19">
        <v>70</v>
      </c>
      <c r="CH51" s="19">
        <v>70</v>
      </c>
      <c r="CI51" s="19">
        <v>70</v>
      </c>
      <c r="CJ51" s="19">
        <v>70</v>
      </c>
      <c r="CK51" s="19">
        <v>70</v>
      </c>
      <c r="CL51" s="19">
        <v>70</v>
      </c>
      <c r="CM51" s="19">
        <v>70</v>
      </c>
      <c r="CN51" s="19">
        <v>70</v>
      </c>
      <c r="CO51" s="19">
        <v>70</v>
      </c>
      <c r="CP51" s="19">
        <v>70</v>
      </c>
      <c r="CQ51" s="19">
        <v>70</v>
      </c>
      <c r="CR51" s="19">
        <v>70</v>
      </c>
      <c r="CS51" s="19">
        <v>70</v>
      </c>
      <c r="CT51" s="19">
        <v>70</v>
      </c>
      <c r="CU51" s="19">
        <v>70</v>
      </c>
      <c r="CV51" s="19">
        <v>70</v>
      </c>
      <c r="CW51" s="19">
        <v>70</v>
      </c>
      <c r="CX51" s="19">
        <v>70</v>
      </c>
      <c r="CY51" s="19">
        <v>70</v>
      </c>
      <c r="CZ51" s="19">
        <v>70</v>
      </c>
      <c r="DA51" s="19">
        <v>70</v>
      </c>
      <c r="DB51" s="19">
        <v>70</v>
      </c>
      <c r="DC51" s="19">
        <v>70</v>
      </c>
      <c r="DD51" s="19">
        <v>70</v>
      </c>
      <c r="DE51" s="19">
        <v>70</v>
      </c>
      <c r="DF51" s="19">
        <v>70</v>
      </c>
      <c r="DG51" s="19">
        <v>70</v>
      </c>
      <c r="DH51" s="19">
        <v>70</v>
      </c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</row>
    <row r="52" spans="1:131" ht="14.65" hidden="1" customHeight="1" outlineLevel="2">
      <c r="A52" s="14" t="s">
        <v>40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9">
        <v>90</v>
      </c>
      <c r="AA52" s="19">
        <v>90</v>
      </c>
      <c r="AB52" s="19">
        <v>90</v>
      </c>
      <c r="AC52" s="19">
        <v>90</v>
      </c>
      <c r="AD52" s="19">
        <v>90</v>
      </c>
      <c r="AE52" s="19">
        <v>90</v>
      </c>
      <c r="AF52" s="19">
        <v>90</v>
      </c>
      <c r="AG52" s="19">
        <v>90</v>
      </c>
      <c r="AH52" s="19">
        <v>90</v>
      </c>
      <c r="AI52" s="19">
        <v>90</v>
      </c>
      <c r="AJ52" s="19">
        <v>90</v>
      </c>
      <c r="AK52" s="19">
        <v>90</v>
      </c>
      <c r="AL52" s="19">
        <v>90</v>
      </c>
      <c r="AM52" s="19">
        <v>90</v>
      </c>
      <c r="AN52" s="19">
        <v>90</v>
      </c>
      <c r="AO52" s="19">
        <v>90</v>
      </c>
      <c r="AP52" s="19">
        <v>90</v>
      </c>
      <c r="AQ52" s="19">
        <v>90</v>
      </c>
      <c r="AR52" s="19">
        <v>90</v>
      </c>
      <c r="AS52" s="19">
        <v>90</v>
      </c>
      <c r="AT52" s="19">
        <v>90</v>
      </c>
      <c r="AU52" s="19">
        <v>90</v>
      </c>
      <c r="AV52" s="19">
        <v>90</v>
      </c>
      <c r="AW52" s="19">
        <v>90</v>
      </c>
      <c r="AX52" s="19"/>
      <c r="AY52" s="19">
        <v>90</v>
      </c>
      <c r="AZ52" s="19">
        <v>90</v>
      </c>
      <c r="BA52" s="19">
        <v>90</v>
      </c>
      <c r="BB52" s="19">
        <v>90</v>
      </c>
      <c r="BC52" s="19">
        <v>90</v>
      </c>
      <c r="BD52" s="19">
        <v>90</v>
      </c>
      <c r="BE52" s="19">
        <v>90</v>
      </c>
      <c r="BF52" s="19">
        <v>90</v>
      </c>
      <c r="BG52" s="19">
        <v>90</v>
      </c>
      <c r="BH52" s="19">
        <v>90</v>
      </c>
      <c r="BI52" s="19">
        <v>90</v>
      </c>
      <c r="BJ52" s="19">
        <v>90</v>
      </c>
      <c r="BK52" s="19"/>
      <c r="BL52" s="19">
        <v>90</v>
      </c>
      <c r="BM52" s="19">
        <v>90</v>
      </c>
      <c r="BN52" s="19">
        <v>90</v>
      </c>
      <c r="BO52" s="19">
        <v>90</v>
      </c>
      <c r="BP52" s="19">
        <v>90</v>
      </c>
      <c r="BQ52" s="19">
        <v>90</v>
      </c>
      <c r="BR52" s="19">
        <v>90</v>
      </c>
      <c r="BS52" s="19">
        <v>90</v>
      </c>
      <c r="BT52" s="19">
        <v>90</v>
      </c>
      <c r="BU52" s="19">
        <v>90</v>
      </c>
      <c r="BV52" s="19">
        <v>90</v>
      </c>
      <c r="BW52" s="19">
        <v>90</v>
      </c>
      <c r="BX52" s="19"/>
      <c r="BY52" s="19">
        <v>90</v>
      </c>
      <c r="BZ52" s="19">
        <v>90</v>
      </c>
      <c r="CA52" s="19">
        <v>90</v>
      </c>
      <c r="CB52" s="19">
        <v>90</v>
      </c>
      <c r="CC52" s="19">
        <v>90</v>
      </c>
      <c r="CD52" s="19">
        <v>90</v>
      </c>
      <c r="CE52" s="19">
        <v>90</v>
      </c>
      <c r="CF52" s="19">
        <v>90</v>
      </c>
      <c r="CG52" s="19">
        <v>90</v>
      </c>
      <c r="CH52" s="19">
        <v>90</v>
      </c>
      <c r="CI52" s="19">
        <v>90</v>
      </c>
      <c r="CJ52" s="19">
        <v>90</v>
      </c>
      <c r="CK52" s="19">
        <v>90</v>
      </c>
      <c r="CL52" s="19">
        <v>90</v>
      </c>
      <c r="CM52" s="19">
        <v>90</v>
      </c>
      <c r="CN52" s="19">
        <v>90</v>
      </c>
      <c r="CO52" s="19">
        <v>90</v>
      </c>
      <c r="CP52" s="19">
        <v>90</v>
      </c>
      <c r="CQ52" s="19">
        <v>90</v>
      </c>
      <c r="CR52" s="19">
        <v>90</v>
      </c>
      <c r="CS52" s="19">
        <v>90</v>
      </c>
      <c r="CT52" s="19">
        <v>90</v>
      </c>
      <c r="CU52" s="19">
        <v>90</v>
      </c>
      <c r="CV52" s="19">
        <v>90</v>
      </c>
      <c r="CW52" s="19">
        <v>90</v>
      </c>
      <c r="CX52" s="19">
        <v>90</v>
      </c>
      <c r="CY52" s="19">
        <v>90</v>
      </c>
      <c r="CZ52" s="19">
        <v>90</v>
      </c>
      <c r="DA52" s="19">
        <v>90</v>
      </c>
      <c r="DB52" s="19">
        <v>90</v>
      </c>
      <c r="DC52" s="19">
        <v>90</v>
      </c>
      <c r="DD52" s="19">
        <v>90</v>
      </c>
      <c r="DE52" s="19">
        <v>90</v>
      </c>
      <c r="DF52" s="19">
        <v>90</v>
      </c>
      <c r="DG52" s="19">
        <v>90</v>
      </c>
      <c r="DH52" s="19">
        <v>90</v>
      </c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</row>
    <row r="53" spans="1:131" ht="14.65" hidden="1" customHeight="1" outlineLevel="2">
      <c r="A53" s="14" t="s">
        <v>41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9">
        <f t="shared" ref="Z53:AW53" si="57">(4/12)*12</f>
        <v>4</v>
      </c>
      <c r="AA53" s="19">
        <f t="shared" si="57"/>
        <v>4</v>
      </c>
      <c r="AB53" s="19">
        <f t="shared" si="57"/>
        <v>4</v>
      </c>
      <c r="AC53" s="19">
        <f t="shared" si="57"/>
        <v>4</v>
      </c>
      <c r="AD53" s="19">
        <f t="shared" si="57"/>
        <v>4</v>
      </c>
      <c r="AE53" s="19">
        <f t="shared" si="57"/>
        <v>4</v>
      </c>
      <c r="AF53" s="19">
        <f t="shared" si="57"/>
        <v>4</v>
      </c>
      <c r="AG53" s="19">
        <f t="shared" si="57"/>
        <v>4</v>
      </c>
      <c r="AH53" s="19">
        <f t="shared" si="57"/>
        <v>4</v>
      </c>
      <c r="AI53" s="19">
        <f t="shared" si="57"/>
        <v>4</v>
      </c>
      <c r="AJ53" s="19">
        <f t="shared" si="57"/>
        <v>4</v>
      </c>
      <c r="AK53" s="19">
        <f t="shared" si="57"/>
        <v>4</v>
      </c>
      <c r="AL53" s="19">
        <f t="shared" si="57"/>
        <v>4</v>
      </c>
      <c r="AM53" s="19">
        <f t="shared" si="57"/>
        <v>4</v>
      </c>
      <c r="AN53" s="19">
        <f t="shared" si="57"/>
        <v>4</v>
      </c>
      <c r="AO53" s="19">
        <f t="shared" si="57"/>
        <v>4</v>
      </c>
      <c r="AP53" s="19">
        <f t="shared" si="57"/>
        <v>4</v>
      </c>
      <c r="AQ53" s="19">
        <f t="shared" si="57"/>
        <v>4</v>
      </c>
      <c r="AR53" s="19">
        <f t="shared" si="57"/>
        <v>4</v>
      </c>
      <c r="AS53" s="19">
        <f t="shared" si="57"/>
        <v>4</v>
      </c>
      <c r="AT53" s="19">
        <f t="shared" si="57"/>
        <v>4</v>
      </c>
      <c r="AU53" s="19">
        <f t="shared" si="57"/>
        <v>4</v>
      </c>
      <c r="AV53" s="19">
        <f t="shared" si="57"/>
        <v>4</v>
      </c>
      <c r="AW53" s="19">
        <f t="shared" si="57"/>
        <v>4</v>
      </c>
      <c r="AX53" s="19"/>
      <c r="AY53" s="19">
        <f t="shared" ref="AY53:BJ53" si="58">(4/12)*12</f>
        <v>4</v>
      </c>
      <c r="AZ53" s="19">
        <f t="shared" si="58"/>
        <v>4</v>
      </c>
      <c r="BA53" s="19">
        <f t="shared" si="58"/>
        <v>4</v>
      </c>
      <c r="BB53" s="19">
        <f t="shared" si="58"/>
        <v>4</v>
      </c>
      <c r="BC53" s="19">
        <f t="shared" si="58"/>
        <v>4</v>
      </c>
      <c r="BD53" s="19">
        <f t="shared" si="58"/>
        <v>4</v>
      </c>
      <c r="BE53" s="19">
        <f t="shared" si="58"/>
        <v>4</v>
      </c>
      <c r="BF53" s="19">
        <f t="shared" si="58"/>
        <v>4</v>
      </c>
      <c r="BG53" s="19">
        <f t="shared" si="58"/>
        <v>4</v>
      </c>
      <c r="BH53" s="19">
        <f t="shared" si="58"/>
        <v>4</v>
      </c>
      <c r="BI53" s="19">
        <f t="shared" si="58"/>
        <v>4</v>
      </c>
      <c r="BJ53" s="19">
        <f t="shared" si="58"/>
        <v>4</v>
      </c>
      <c r="BK53" s="19"/>
      <c r="BL53" s="19">
        <f t="shared" ref="BL53:BW53" si="59">(4/12)*12</f>
        <v>4</v>
      </c>
      <c r="BM53" s="19">
        <f t="shared" si="59"/>
        <v>4</v>
      </c>
      <c r="BN53" s="19">
        <f t="shared" si="59"/>
        <v>4</v>
      </c>
      <c r="BO53" s="19">
        <f t="shared" si="59"/>
        <v>4</v>
      </c>
      <c r="BP53" s="19">
        <f t="shared" si="59"/>
        <v>4</v>
      </c>
      <c r="BQ53" s="19">
        <f t="shared" si="59"/>
        <v>4</v>
      </c>
      <c r="BR53" s="19">
        <f t="shared" si="59"/>
        <v>4</v>
      </c>
      <c r="BS53" s="19">
        <f t="shared" si="59"/>
        <v>4</v>
      </c>
      <c r="BT53" s="19">
        <f t="shared" si="59"/>
        <v>4</v>
      </c>
      <c r="BU53" s="19">
        <f t="shared" si="59"/>
        <v>4</v>
      </c>
      <c r="BV53" s="19">
        <f t="shared" si="59"/>
        <v>4</v>
      </c>
      <c r="BW53" s="19">
        <f t="shared" si="59"/>
        <v>4</v>
      </c>
      <c r="BX53" s="19"/>
      <c r="BY53" s="19">
        <f t="shared" ref="BY53:DH53" si="60">(4/12)*12</f>
        <v>4</v>
      </c>
      <c r="BZ53" s="19">
        <f t="shared" si="60"/>
        <v>4</v>
      </c>
      <c r="CA53" s="19">
        <f t="shared" si="60"/>
        <v>4</v>
      </c>
      <c r="CB53" s="19">
        <f t="shared" si="60"/>
        <v>4</v>
      </c>
      <c r="CC53" s="19">
        <f t="shared" si="60"/>
        <v>4</v>
      </c>
      <c r="CD53" s="19">
        <f t="shared" si="60"/>
        <v>4</v>
      </c>
      <c r="CE53" s="19">
        <f t="shared" si="60"/>
        <v>4</v>
      </c>
      <c r="CF53" s="19">
        <f t="shared" si="60"/>
        <v>4</v>
      </c>
      <c r="CG53" s="19">
        <f t="shared" si="60"/>
        <v>4</v>
      </c>
      <c r="CH53" s="19">
        <f t="shared" si="60"/>
        <v>4</v>
      </c>
      <c r="CI53" s="19">
        <f t="shared" si="60"/>
        <v>4</v>
      </c>
      <c r="CJ53" s="19">
        <f t="shared" si="60"/>
        <v>4</v>
      </c>
      <c r="CK53" s="19">
        <f t="shared" si="60"/>
        <v>4</v>
      </c>
      <c r="CL53" s="19">
        <f t="shared" si="60"/>
        <v>4</v>
      </c>
      <c r="CM53" s="19">
        <f t="shared" si="60"/>
        <v>4</v>
      </c>
      <c r="CN53" s="19">
        <f t="shared" si="60"/>
        <v>4</v>
      </c>
      <c r="CO53" s="19">
        <f t="shared" si="60"/>
        <v>4</v>
      </c>
      <c r="CP53" s="19">
        <f t="shared" si="60"/>
        <v>4</v>
      </c>
      <c r="CQ53" s="19">
        <f t="shared" si="60"/>
        <v>4</v>
      </c>
      <c r="CR53" s="19">
        <f t="shared" si="60"/>
        <v>4</v>
      </c>
      <c r="CS53" s="19">
        <f t="shared" si="60"/>
        <v>4</v>
      </c>
      <c r="CT53" s="19">
        <f t="shared" si="60"/>
        <v>4</v>
      </c>
      <c r="CU53" s="19">
        <f t="shared" si="60"/>
        <v>4</v>
      </c>
      <c r="CV53" s="19">
        <f t="shared" si="60"/>
        <v>4</v>
      </c>
      <c r="CW53" s="19">
        <f t="shared" si="60"/>
        <v>4</v>
      </c>
      <c r="CX53" s="19">
        <f t="shared" si="60"/>
        <v>4</v>
      </c>
      <c r="CY53" s="19">
        <f t="shared" si="60"/>
        <v>4</v>
      </c>
      <c r="CZ53" s="19">
        <f t="shared" si="60"/>
        <v>4</v>
      </c>
      <c r="DA53" s="19">
        <f t="shared" si="60"/>
        <v>4</v>
      </c>
      <c r="DB53" s="19">
        <f t="shared" si="60"/>
        <v>4</v>
      </c>
      <c r="DC53" s="19">
        <f t="shared" si="60"/>
        <v>4</v>
      </c>
      <c r="DD53" s="19">
        <f t="shared" si="60"/>
        <v>4</v>
      </c>
      <c r="DE53" s="19">
        <f t="shared" si="60"/>
        <v>4</v>
      </c>
      <c r="DF53" s="19">
        <f t="shared" si="60"/>
        <v>4</v>
      </c>
      <c r="DG53" s="19">
        <f t="shared" si="60"/>
        <v>4</v>
      </c>
      <c r="DH53" s="19">
        <f t="shared" si="60"/>
        <v>4</v>
      </c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</row>
    <row r="54" spans="1:131" ht="14.65" hidden="1" customHeight="1" outlineLevel="2">
      <c r="A54" s="9" t="s">
        <v>54</v>
      </c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19">
        <v>6</v>
      </c>
      <c r="AA54" s="19">
        <v>6</v>
      </c>
      <c r="AB54" s="19">
        <v>6</v>
      </c>
      <c r="AC54" s="19">
        <v>6</v>
      </c>
      <c r="AD54" s="19">
        <v>6</v>
      </c>
      <c r="AE54" s="19">
        <v>6</v>
      </c>
      <c r="AF54" s="19">
        <v>6</v>
      </c>
      <c r="AG54" s="19">
        <v>6</v>
      </c>
      <c r="AH54" s="19">
        <v>6</v>
      </c>
      <c r="AI54" s="19">
        <v>6</v>
      </c>
      <c r="AJ54" s="19">
        <v>6</v>
      </c>
      <c r="AK54" s="19">
        <v>6</v>
      </c>
      <c r="AL54" s="19">
        <v>6</v>
      </c>
      <c r="AM54" s="19">
        <v>6</v>
      </c>
      <c r="AN54" s="19">
        <v>6</v>
      </c>
      <c r="AO54" s="19">
        <v>6</v>
      </c>
      <c r="AP54" s="19">
        <v>6</v>
      </c>
      <c r="AQ54" s="19">
        <v>7</v>
      </c>
      <c r="AR54" s="19">
        <v>7</v>
      </c>
      <c r="AS54" s="19">
        <v>7</v>
      </c>
      <c r="AT54" s="19">
        <v>7</v>
      </c>
      <c r="AU54" s="19">
        <v>7</v>
      </c>
      <c r="AV54" s="19">
        <v>7</v>
      </c>
      <c r="AW54" s="19">
        <v>6</v>
      </c>
      <c r="AX54" s="19"/>
      <c r="AY54" s="19">
        <v>7</v>
      </c>
      <c r="AZ54" s="19">
        <v>7</v>
      </c>
      <c r="BA54" s="19">
        <v>7</v>
      </c>
      <c r="BB54" s="19">
        <v>8</v>
      </c>
      <c r="BC54" s="19">
        <v>8</v>
      </c>
      <c r="BD54" s="19">
        <v>8</v>
      </c>
      <c r="BE54" s="19">
        <v>9</v>
      </c>
      <c r="BF54" s="19">
        <v>9</v>
      </c>
      <c r="BG54" s="19">
        <v>9</v>
      </c>
      <c r="BH54" s="19">
        <v>9</v>
      </c>
      <c r="BI54" s="19">
        <v>9</v>
      </c>
      <c r="BJ54" s="19">
        <v>9</v>
      </c>
      <c r="BK54" s="19"/>
      <c r="BL54" s="19">
        <v>8</v>
      </c>
      <c r="BM54" s="19">
        <v>8</v>
      </c>
      <c r="BN54" s="19">
        <v>8</v>
      </c>
      <c r="BO54" s="19">
        <v>8</v>
      </c>
      <c r="BP54" s="19">
        <v>8</v>
      </c>
      <c r="BQ54" s="19">
        <v>8</v>
      </c>
      <c r="BR54" s="19">
        <v>9</v>
      </c>
      <c r="BS54" s="19">
        <v>9</v>
      </c>
      <c r="BT54" s="19">
        <v>9</v>
      </c>
      <c r="BU54" s="19">
        <v>9</v>
      </c>
      <c r="BV54" s="19">
        <v>9</v>
      </c>
      <c r="BW54" s="19">
        <v>9</v>
      </c>
      <c r="BX54" s="19"/>
      <c r="BY54" s="19">
        <v>9</v>
      </c>
      <c r="BZ54" s="19">
        <v>9</v>
      </c>
      <c r="CA54" s="19">
        <v>9</v>
      </c>
      <c r="CB54" s="19">
        <v>9</v>
      </c>
      <c r="CC54" s="19">
        <v>9</v>
      </c>
      <c r="CD54" s="19">
        <v>9</v>
      </c>
      <c r="CE54" s="19">
        <v>9</v>
      </c>
      <c r="CF54" s="19">
        <v>9</v>
      </c>
      <c r="CG54" s="19">
        <v>9</v>
      </c>
      <c r="CH54" s="19">
        <v>9</v>
      </c>
      <c r="CI54" s="19">
        <v>9</v>
      </c>
      <c r="CJ54" s="19">
        <v>9</v>
      </c>
      <c r="CK54" s="19">
        <v>9</v>
      </c>
      <c r="CL54" s="19">
        <v>9</v>
      </c>
      <c r="CM54" s="19">
        <v>9</v>
      </c>
      <c r="CN54" s="19">
        <v>4</v>
      </c>
      <c r="CO54" s="19">
        <v>4</v>
      </c>
      <c r="CP54" s="19">
        <v>4</v>
      </c>
      <c r="CQ54" s="19">
        <v>1</v>
      </c>
      <c r="CR54" s="19">
        <v>1</v>
      </c>
      <c r="CS54" s="19">
        <v>1</v>
      </c>
      <c r="CT54" s="19">
        <v>1</v>
      </c>
      <c r="CU54" s="19">
        <v>1</v>
      </c>
      <c r="CV54" s="19">
        <v>1</v>
      </c>
      <c r="CW54" s="19">
        <v>2</v>
      </c>
      <c r="CX54" s="19">
        <v>2</v>
      </c>
      <c r="CY54" s="19">
        <v>1</v>
      </c>
      <c r="CZ54" s="19">
        <v>1</v>
      </c>
      <c r="DA54" s="19">
        <v>1</v>
      </c>
      <c r="DB54" s="19">
        <v>1</v>
      </c>
      <c r="DC54" s="19">
        <v>1</v>
      </c>
      <c r="DD54" s="19">
        <v>1</v>
      </c>
      <c r="DE54" s="19">
        <v>1</v>
      </c>
      <c r="DF54" s="19">
        <v>1</v>
      </c>
      <c r="DG54" s="19">
        <v>1</v>
      </c>
      <c r="DH54" s="19">
        <v>1</v>
      </c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19"/>
      <c r="DY54" s="19"/>
      <c r="DZ54" s="19"/>
      <c r="EA54" s="19"/>
    </row>
    <row r="55" spans="1:131" ht="14.65" hidden="1" customHeight="1" outlineLevel="2">
      <c r="A55" s="34" t="s">
        <v>58</v>
      </c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19">
        <f>Z51*Z52*Z53/1000*Z54</f>
        <v>151.19999999999999</v>
      </c>
      <c r="AA55" s="19">
        <f t="shared" ref="AA55:AW55" si="61">AA51*AA52*AA53/1000*AA54</f>
        <v>151.19999999999999</v>
      </c>
      <c r="AB55" s="19">
        <f t="shared" si="61"/>
        <v>151.19999999999999</v>
      </c>
      <c r="AC55" s="19">
        <f t="shared" si="61"/>
        <v>151.19999999999999</v>
      </c>
      <c r="AD55" s="19">
        <f t="shared" si="61"/>
        <v>151.19999999999999</v>
      </c>
      <c r="AE55" s="19">
        <f t="shared" si="61"/>
        <v>151.19999999999999</v>
      </c>
      <c r="AF55" s="19">
        <f t="shared" si="61"/>
        <v>151.19999999999999</v>
      </c>
      <c r="AG55" s="19">
        <f t="shared" si="61"/>
        <v>151.19999999999999</v>
      </c>
      <c r="AH55" s="19">
        <f t="shared" si="61"/>
        <v>151.19999999999999</v>
      </c>
      <c r="AI55" s="19">
        <f t="shared" si="61"/>
        <v>151.19999999999999</v>
      </c>
      <c r="AJ55" s="19">
        <f t="shared" si="61"/>
        <v>151.19999999999999</v>
      </c>
      <c r="AK55" s="19">
        <f t="shared" si="61"/>
        <v>151.19999999999999</v>
      </c>
      <c r="AL55" s="19">
        <f t="shared" si="61"/>
        <v>151.19999999999999</v>
      </c>
      <c r="AM55" s="19">
        <f t="shared" si="61"/>
        <v>151.19999999999999</v>
      </c>
      <c r="AN55" s="19">
        <f t="shared" si="61"/>
        <v>151.19999999999999</v>
      </c>
      <c r="AO55" s="19">
        <f t="shared" si="61"/>
        <v>151.19999999999999</v>
      </c>
      <c r="AP55" s="19">
        <f t="shared" si="61"/>
        <v>151.19999999999999</v>
      </c>
      <c r="AQ55" s="19">
        <f t="shared" si="61"/>
        <v>176.4</v>
      </c>
      <c r="AR55" s="19">
        <f t="shared" si="61"/>
        <v>176.4</v>
      </c>
      <c r="AS55" s="19">
        <f t="shared" si="61"/>
        <v>176.4</v>
      </c>
      <c r="AT55" s="19">
        <f t="shared" si="61"/>
        <v>176.4</v>
      </c>
      <c r="AU55" s="19">
        <f t="shared" si="61"/>
        <v>176.4</v>
      </c>
      <c r="AV55" s="19">
        <f t="shared" si="61"/>
        <v>176.4</v>
      </c>
      <c r="AW55" s="19">
        <f t="shared" si="61"/>
        <v>151.19999999999999</v>
      </c>
      <c r="AX55" s="19"/>
      <c r="AY55" s="19">
        <f t="shared" ref="AY55:BJ55" si="62">AY51*AY52*AY53/1000*AY54</f>
        <v>176.4</v>
      </c>
      <c r="AZ55" s="19">
        <f t="shared" si="62"/>
        <v>176.4</v>
      </c>
      <c r="BA55" s="19">
        <f t="shared" si="62"/>
        <v>176.4</v>
      </c>
      <c r="BB55" s="19">
        <f t="shared" si="62"/>
        <v>201.6</v>
      </c>
      <c r="BC55" s="19">
        <f t="shared" si="62"/>
        <v>201.6</v>
      </c>
      <c r="BD55" s="19">
        <f t="shared" si="62"/>
        <v>201.6</v>
      </c>
      <c r="BE55" s="19">
        <f t="shared" si="62"/>
        <v>226.79999999999998</v>
      </c>
      <c r="BF55" s="19">
        <f t="shared" si="62"/>
        <v>226.79999999999998</v>
      </c>
      <c r="BG55" s="19">
        <f t="shared" si="62"/>
        <v>226.79999999999998</v>
      </c>
      <c r="BH55" s="19">
        <f t="shared" si="62"/>
        <v>226.79999999999998</v>
      </c>
      <c r="BI55" s="19">
        <f t="shared" si="62"/>
        <v>226.79999999999998</v>
      </c>
      <c r="BJ55" s="19">
        <f t="shared" si="62"/>
        <v>226.79999999999998</v>
      </c>
      <c r="BK55" s="19"/>
      <c r="BL55" s="19">
        <f t="shared" ref="BL55:BW55" si="63">BL51*BL52*BL53/1000*BL54</f>
        <v>201.6</v>
      </c>
      <c r="BM55" s="19">
        <f t="shared" si="63"/>
        <v>201.6</v>
      </c>
      <c r="BN55" s="19">
        <f t="shared" si="63"/>
        <v>201.6</v>
      </c>
      <c r="BO55" s="19">
        <f t="shared" si="63"/>
        <v>201.6</v>
      </c>
      <c r="BP55" s="19">
        <f t="shared" si="63"/>
        <v>201.6</v>
      </c>
      <c r="BQ55" s="19">
        <f t="shared" si="63"/>
        <v>201.6</v>
      </c>
      <c r="BR55" s="19">
        <f t="shared" si="63"/>
        <v>226.79999999999998</v>
      </c>
      <c r="BS55" s="19">
        <f t="shared" si="63"/>
        <v>226.79999999999998</v>
      </c>
      <c r="BT55" s="19">
        <f t="shared" si="63"/>
        <v>226.79999999999998</v>
      </c>
      <c r="BU55" s="19">
        <f t="shared" si="63"/>
        <v>226.79999999999998</v>
      </c>
      <c r="BV55" s="19">
        <f t="shared" si="63"/>
        <v>226.79999999999998</v>
      </c>
      <c r="BW55" s="19">
        <f t="shared" si="63"/>
        <v>226.79999999999998</v>
      </c>
      <c r="BX55" s="19"/>
      <c r="BY55" s="19">
        <f t="shared" ref="BY55:DH55" si="64">BY51*BY52*BY53/1000*BY54</f>
        <v>226.79999999999998</v>
      </c>
      <c r="BZ55" s="19">
        <f t="shared" si="64"/>
        <v>226.79999999999998</v>
      </c>
      <c r="CA55" s="19">
        <f t="shared" si="64"/>
        <v>226.79999999999998</v>
      </c>
      <c r="CB55" s="19">
        <f t="shared" si="64"/>
        <v>226.79999999999998</v>
      </c>
      <c r="CC55" s="19">
        <f t="shared" si="64"/>
        <v>226.79999999999998</v>
      </c>
      <c r="CD55" s="19">
        <f t="shared" si="64"/>
        <v>226.79999999999998</v>
      </c>
      <c r="CE55" s="19">
        <f t="shared" si="64"/>
        <v>226.79999999999998</v>
      </c>
      <c r="CF55" s="19">
        <f t="shared" si="64"/>
        <v>226.79999999999998</v>
      </c>
      <c r="CG55" s="19">
        <f t="shared" si="64"/>
        <v>226.79999999999998</v>
      </c>
      <c r="CH55" s="19">
        <f t="shared" si="64"/>
        <v>226.79999999999998</v>
      </c>
      <c r="CI55" s="19">
        <f t="shared" si="64"/>
        <v>226.79999999999998</v>
      </c>
      <c r="CJ55" s="19">
        <f t="shared" si="64"/>
        <v>226.79999999999998</v>
      </c>
      <c r="CK55" s="19">
        <f t="shared" si="64"/>
        <v>226.79999999999998</v>
      </c>
      <c r="CL55" s="19">
        <f t="shared" si="64"/>
        <v>226.79999999999998</v>
      </c>
      <c r="CM55" s="19">
        <f t="shared" si="64"/>
        <v>226.79999999999998</v>
      </c>
      <c r="CN55" s="19">
        <f t="shared" si="64"/>
        <v>100.8</v>
      </c>
      <c r="CO55" s="19">
        <f t="shared" si="64"/>
        <v>100.8</v>
      </c>
      <c r="CP55" s="19">
        <f t="shared" si="64"/>
        <v>100.8</v>
      </c>
      <c r="CQ55" s="19">
        <f t="shared" si="64"/>
        <v>25.2</v>
      </c>
      <c r="CR55" s="19">
        <f t="shared" si="64"/>
        <v>25.2</v>
      </c>
      <c r="CS55" s="19">
        <f t="shared" si="64"/>
        <v>25.2</v>
      </c>
      <c r="CT55" s="19">
        <f t="shared" si="64"/>
        <v>25.2</v>
      </c>
      <c r="CU55" s="19">
        <f t="shared" si="64"/>
        <v>25.2</v>
      </c>
      <c r="CV55" s="19">
        <f t="shared" si="64"/>
        <v>25.2</v>
      </c>
      <c r="CW55" s="19">
        <f t="shared" si="64"/>
        <v>50.4</v>
      </c>
      <c r="CX55" s="19">
        <f t="shared" si="64"/>
        <v>50.4</v>
      </c>
      <c r="CY55" s="19">
        <f t="shared" si="64"/>
        <v>25.2</v>
      </c>
      <c r="CZ55" s="19">
        <f t="shared" si="64"/>
        <v>25.2</v>
      </c>
      <c r="DA55" s="19">
        <f t="shared" si="64"/>
        <v>25.2</v>
      </c>
      <c r="DB55" s="19">
        <f t="shared" si="64"/>
        <v>25.2</v>
      </c>
      <c r="DC55" s="19">
        <f t="shared" si="64"/>
        <v>25.2</v>
      </c>
      <c r="DD55" s="19">
        <f t="shared" si="64"/>
        <v>25.2</v>
      </c>
      <c r="DE55" s="19">
        <f t="shared" si="64"/>
        <v>25.2</v>
      </c>
      <c r="DF55" s="19">
        <f t="shared" si="64"/>
        <v>25.2</v>
      </c>
      <c r="DG55" s="19">
        <f t="shared" si="64"/>
        <v>25.2</v>
      </c>
      <c r="DH55" s="19">
        <f t="shared" si="64"/>
        <v>25.2</v>
      </c>
      <c r="DM55" s="27"/>
      <c r="DN55" s="19">
        <f>SUM(Z55:AK55)</f>
        <v>1814.4000000000003</v>
      </c>
      <c r="DO55" s="19"/>
      <c r="DP55" s="19">
        <f>SUM(AL55:AW55)</f>
        <v>1965.6000000000004</v>
      </c>
      <c r="DQ55" s="28">
        <f>IFERROR(DP55/DN55*100,0)</f>
        <v>108.33333333333333</v>
      </c>
      <c r="DR55" s="19">
        <f>SUM(AY55:BJ55)</f>
        <v>2494.8000000000002</v>
      </c>
      <c r="DS55" s="28">
        <f>IFERROR(DR55/DP55*100,0)</f>
        <v>126.92307692307692</v>
      </c>
      <c r="DT55" s="19">
        <f>SUM(BL55:BW55)</f>
        <v>2570.4</v>
      </c>
      <c r="DU55" s="28">
        <f>IFERROR(DT55/DR55*100,0)</f>
        <v>103.03030303030303</v>
      </c>
      <c r="DV55" s="19">
        <f>SUM(BY55:CJ55)</f>
        <v>2721.6000000000004</v>
      </c>
      <c r="DW55" s="28">
        <f>IFERROR(DV55/DT55*100,0)</f>
        <v>105.88235294117648</v>
      </c>
      <c r="DX55" s="19">
        <f>SUM(CA55:CL55)</f>
        <v>2721.6000000000004</v>
      </c>
      <c r="DY55" s="28">
        <f>IFERROR(DX55/DV55*100,0)</f>
        <v>100</v>
      </c>
      <c r="DZ55" s="19">
        <f>SUM(CC55:CN55)</f>
        <v>2595.6000000000004</v>
      </c>
      <c r="EA55" s="28">
        <f>IFERROR(DZ55/DX55*100,0)</f>
        <v>95.370370370370367</v>
      </c>
    </row>
    <row r="56" spans="1:131" ht="14.65" hidden="1" customHeight="1" outlineLevel="2">
      <c r="A56" s="34" t="s">
        <v>56</v>
      </c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>
        <f>BE49+BE55</f>
        <v>372.6</v>
      </c>
      <c r="BF56" s="19">
        <f t="shared" ref="BF56:DH56" si="65">BF49+BF55</f>
        <v>372.6</v>
      </c>
      <c r="BG56" s="19">
        <f t="shared" si="65"/>
        <v>372.6</v>
      </c>
      <c r="BH56" s="19">
        <f t="shared" si="65"/>
        <v>372.6</v>
      </c>
      <c r="BI56" s="19">
        <f t="shared" si="65"/>
        <v>372.6</v>
      </c>
      <c r="BJ56" s="19">
        <f t="shared" si="65"/>
        <v>372.6</v>
      </c>
      <c r="BK56" s="19"/>
      <c r="BL56" s="19">
        <f t="shared" si="65"/>
        <v>347.4</v>
      </c>
      <c r="BM56" s="19">
        <f t="shared" si="65"/>
        <v>347.4</v>
      </c>
      <c r="BN56" s="19">
        <f t="shared" si="65"/>
        <v>347.4</v>
      </c>
      <c r="BO56" s="19">
        <f t="shared" si="65"/>
        <v>347.4</v>
      </c>
      <c r="BP56" s="19">
        <f t="shared" si="65"/>
        <v>347.4</v>
      </c>
      <c r="BQ56" s="19">
        <f t="shared" si="65"/>
        <v>347.4</v>
      </c>
      <c r="BR56" s="19">
        <f t="shared" si="65"/>
        <v>372.6</v>
      </c>
      <c r="BS56" s="19">
        <f t="shared" si="65"/>
        <v>372.6</v>
      </c>
      <c r="BT56" s="19">
        <f t="shared" si="65"/>
        <v>372.6</v>
      </c>
      <c r="BU56" s="19">
        <f t="shared" si="65"/>
        <v>372.6</v>
      </c>
      <c r="BV56" s="19">
        <f t="shared" si="65"/>
        <v>372.6</v>
      </c>
      <c r="BW56" s="19">
        <f t="shared" si="65"/>
        <v>372.6</v>
      </c>
      <c r="BX56" s="19"/>
      <c r="BY56" s="19">
        <f t="shared" si="65"/>
        <v>372.6</v>
      </c>
      <c r="BZ56" s="19">
        <f t="shared" si="65"/>
        <v>372.6</v>
      </c>
      <c r="CA56" s="19">
        <f t="shared" si="65"/>
        <v>372.6</v>
      </c>
      <c r="CB56" s="19">
        <f t="shared" si="65"/>
        <v>372.6</v>
      </c>
      <c r="CC56" s="19">
        <f t="shared" si="65"/>
        <v>372.6</v>
      </c>
      <c r="CD56" s="19">
        <f t="shared" si="65"/>
        <v>372.6</v>
      </c>
      <c r="CE56" s="19">
        <f t="shared" si="65"/>
        <v>372.6</v>
      </c>
      <c r="CF56" s="19">
        <f t="shared" si="65"/>
        <v>372.6</v>
      </c>
      <c r="CG56" s="19">
        <f t="shared" si="65"/>
        <v>372.6</v>
      </c>
      <c r="CH56" s="19">
        <f t="shared" si="65"/>
        <v>372.6</v>
      </c>
      <c r="CI56" s="19">
        <f t="shared" si="65"/>
        <v>372.6</v>
      </c>
      <c r="CJ56" s="19">
        <f t="shared" si="65"/>
        <v>372.6</v>
      </c>
      <c r="CK56" s="19">
        <f t="shared" si="65"/>
        <v>372.6</v>
      </c>
      <c r="CL56" s="19">
        <f t="shared" si="65"/>
        <v>372.6</v>
      </c>
      <c r="CM56" s="19">
        <f t="shared" si="65"/>
        <v>372.6</v>
      </c>
      <c r="CN56" s="19">
        <f t="shared" si="65"/>
        <v>149.4</v>
      </c>
      <c r="CO56" s="19">
        <f t="shared" si="65"/>
        <v>149.4</v>
      </c>
      <c r="CP56" s="19">
        <f t="shared" si="65"/>
        <v>149.4</v>
      </c>
      <c r="CQ56" s="19">
        <f t="shared" si="65"/>
        <v>73.8</v>
      </c>
      <c r="CR56" s="19">
        <f t="shared" si="65"/>
        <v>73.8</v>
      </c>
      <c r="CS56" s="19">
        <f t="shared" si="65"/>
        <v>73.8</v>
      </c>
      <c r="CT56" s="19">
        <f t="shared" si="65"/>
        <v>73.8</v>
      </c>
      <c r="CU56" s="19">
        <f t="shared" si="65"/>
        <v>73.8</v>
      </c>
      <c r="CV56" s="19">
        <f t="shared" si="65"/>
        <v>73.8</v>
      </c>
      <c r="CW56" s="19">
        <f t="shared" si="65"/>
        <v>196.20000000000002</v>
      </c>
      <c r="CX56" s="19">
        <f t="shared" si="65"/>
        <v>196.20000000000002</v>
      </c>
      <c r="CY56" s="19">
        <f t="shared" si="65"/>
        <v>171</v>
      </c>
      <c r="CZ56" s="19">
        <f t="shared" si="65"/>
        <v>171</v>
      </c>
      <c r="DA56" s="19">
        <f t="shared" si="65"/>
        <v>171</v>
      </c>
      <c r="DB56" s="19">
        <f t="shared" si="65"/>
        <v>171</v>
      </c>
      <c r="DC56" s="19">
        <f t="shared" si="65"/>
        <v>73.8</v>
      </c>
      <c r="DD56" s="19">
        <f t="shared" si="65"/>
        <v>73.8</v>
      </c>
      <c r="DE56" s="19">
        <f t="shared" si="65"/>
        <v>73.8</v>
      </c>
      <c r="DF56" s="19">
        <f t="shared" si="65"/>
        <v>73.8</v>
      </c>
      <c r="DG56" s="19">
        <f t="shared" si="65"/>
        <v>73.8</v>
      </c>
      <c r="DH56" s="19">
        <f t="shared" si="65"/>
        <v>73.8</v>
      </c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</row>
    <row r="57" spans="1:131" ht="14.65" hidden="1" customHeight="1" outlineLevel="2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</row>
    <row r="58" spans="1:131" collapsed="1">
      <c r="A58" s="26" t="s">
        <v>59</v>
      </c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19">
        <f t="shared" ref="Z58:AW58" si="66">Z55++Z49+Z42</f>
        <v>1026</v>
      </c>
      <c r="AA58" s="19">
        <f t="shared" si="66"/>
        <v>1026</v>
      </c>
      <c r="AB58" s="19">
        <f t="shared" si="66"/>
        <v>1026</v>
      </c>
      <c r="AC58" s="19">
        <f t="shared" si="66"/>
        <v>1026</v>
      </c>
      <c r="AD58" s="19">
        <f t="shared" si="66"/>
        <v>1026</v>
      </c>
      <c r="AE58" s="19">
        <f t="shared" si="66"/>
        <v>1026</v>
      </c>
      <c r="AF58" s="19">
        <f t="shared" si="66"/>
        <v>1026</v>
      </c>
      <c r="AG58" s="19">
        <f t="shared" si="66"/>
        <v>1026</v>
      </c>
      <c r="AH58" s="19">
        <f t="shared" si="66"/>
        <v>1026</v>
      </c>
      <c r="AI58" s="19">
        <f t="shared" si="66"/>
        <v>1026</v>
      </c>
      <c r="AJ58" s="19">
        <f t="shared" si="66"/>
        <v>1026</v>
      </c>
      <c r="AK58" s="19">
        <f t="shared" si="66"/>
        <v>1026</v>
      </c>
      <c r="AL58" s="19">
        <f t="shared" si="66"/>
        <v>1026</v>
      </c>
      <c r="AM58" s="19">
        <f t="shared" si="66"/>
        <v>1026</v>
      </c>
      <c r="AN58" s="19">
        <f t="shared" si="66"/>
        <v>1026</v>
      </c>
      <c r="AO58" s="19">
        <f t="shared" si="66"/>
        <v>1026</v>
      </c>
      <c r="AP58" s="19">
        <f t="shared" si="66"/>
        <v>1026</v>
      </c>
      <c r="AQ58" s="19">
        <f t="shared" si="66"/>
        <v>1132.2</v>
      </c>
      <c r="AR58" s="19">
        <f t="shared" si="66"/>
        <v>1132.2</v>
      </c>
      <c r="AS58" s="19">
        <f t="shared" si="66"/>
        <v>1132.2</v>
      </c>
      <c r="AT58" s="19">
        <f t="shared" si="66"/>
        <v>1132.2</v>
      </c>
      <c r="AU58" s="19">
        <f t="shared" si="66"/>
        <v>1186.2</v>
      </c>
      <c r="AV58" s="19">
        <f t="shared" si="66"/>
        <v>1186.2</v>
      </c>
      <c r="AW58" s="19">
        <f t="shared" si="66"/>
        <v>1161</v>
      </c>
      <c r="AX58" s="19"/>
      <c r="AY58" s="19">
        <f t="shared" ref="AY58:BJ58" si="67">AY55++AY49+AY42</f>
        <v>1186.2</v>
      </c>
      <c r="AZ58" s="19">
        <f t="shared" si="67"/>
        <v>1186.2</v>
      </c>
      <c r="BA58" s="19">
        <f>BA55++BA49+BA42</f>
        <v>1186.2</v>
      </c>
      <c r="BB58" s="19">
        <f t="shared" si="67"/>
        <v>1297.8000000000002</v>
      </c>
      <c r="BC58" s="19">
        <f t="shared" si="67"/>
        <v>1297.8000000000002</v>
      </c>
      <c r="BD58" s="19">
        <f t="shared" si="67"/>
        <v>1297.8000000000002</v>
      </c>
      <c r="BE58" s="19">
        <f>BE55++BE49+BE42</f>
        <v>1639.7999999999997</v>
      </c>
      <c r="BF58" s="19">
        <f t="shared" si="67"/>
        <v>1639.7999999999997</v>
      </c>
      <c r="BG58" s="19">
        <f t="shared" si="67"/>
        <v>1639.7999999999997</v>
      </c>
      <c r="BH58" s="19">
        <f t="shared" si="67"/>
        <v>1639.7999999999997</v>
      </c>
      <c r="BI58" s="19">
        <f t="shared" si="67"/>
        <v>1639.7999999999997</v>
      </c>
      <c r="BJ58" s="19">
        <f t="shared" si="67"/>
        <v>1639.7999999999997</v>
      </c>
      <c r="BK58" s="19"/>
      <c r="BL58" s="19">
        <f t="shared" ref="BL58:BW58" si="68">BL55++BL49+BL42</f>
        <v>1614.6</v>
      </c>
      <c r="BM58" s="19">
        <f t="shared" si="68"/>
        <v>1614.6</v>
      </c>
      <c r="BN58" s="19">
        <f t="shared" si="68"/>
        <v>1614.6</v>
      </c>
      <c r="BO58" s="19">
        <f t="shared" si="68"/>
        <v>1614.6</v>
      </c>
      <c r="BP58" s="19">
        <f t="shared" si="68"/>
        <v>1614.6</v>
      </c>
      <c r="BQ58" s="19">
        <f t="shared" si="68"/>
        <v>1614.6</v>
      </c>
      <c r="BR58" s="19">
        <f t="shared" si="68"/>
        <v>1745.4</v>
      </c>
      <c r="BS58" s="19">
        <f t="shared" si="68"/>
        <v>1745.4</v>
      </c>
      <c r="BT58" s="19">
        <f t="shared" si="68"/>
        <v>1745.4</v>
      </c>
      <c r="BU58" s="19">
        <f t="shared" si="68"/>
        <v>1745.4</v>
      </c>
      <c r="BV58" s="19">
        <f t="shared" si="68"/>
        <v>1745.4</v>
      </c>
      <c r="BW58" s="19">
        <f t="shared" si="68"/>
        <v>1745.4</v>
      </c>
      <c r="BX58" s="19"/>
      <c r="BY58" s="19">
        <f t="shared" ref="BY58:DH58" si="69">BY55++BY49+BY42</f>
        <v>1639.7999999999997</v>
      </c>
      <c r="BZ58" s="19">
        <f t="shared" si="69"/>
        <v>1639.7999999999997</v>
      </c>
      <c r="CA58" s="19">
        <f t="shared" si="69"/>
        <v>1639.7999999999997</v>
      </c>
      <c r="CB58" s="19">
        <f t="shared" si="69"/>
        <v>1639.7999999999997</v>
      </c>
      <c r="CC58" s="19">
        <f t="shared" si="69"/>
        <v>1639.7999999999997</v>
      </c>
      <c r="CD58" s="19">
        <f t="shared" si="69"/>
        <v>1639.7999999999997</v>
      </c>
      <c r="CE58" s="19">
        <f t="shared" si="69"/>
        <v>1639.7999999999997</v>
      </c>
      <c r="CF58" s="19">
        <f t="shared" si="69"/>
        <v>1639.7999999999997</v>
      </c>
      <c r="CG58" s="19">
        <f t="shared" si="69"/>
        <v>1639.7999999999997</v>
      </c>
      <c r="CH58" s="19">
        <f t="shared" si="69"/>
        <v>1639.7999999999997</v>
      </c>
      <c r="CI58" s="19">
        <f t="shared" si="69"/>
        <v>1639.7999999999997</v>
      </c>
      <c r="CJ58" s="19">
        <f t="shared" si="69"/>
        <v>1639.7999999999997</v>
      </c>
      <c r="CK58" s="19">
        <f t="shared" si="69"/>
        <v>1639.7999999999997</v>
      </c>
      <c r="CL58" s="19">
        <f t="shared" si="69"/>
        <v>1639.7999999999997</v>
      </c>
      <c r="CM58" s="19">
        <f t="shared" si="69"/>
        <v>1639.7999999999997</v>
      </c>
      <c r="CN58" s="19">
        <f t="shared" si="69"/>
        <v>782.99999999999989</v>
      </c>
      <c r="CO58" s="19">
        <f t="shared" si="69"/>
        <v>782.99999999999989</v>
      </c>
      <c r="CP58" s="19">
        <f t="shared" si="69"/>
        <v>782.99999999999989</v>
      </c>
      <c r="CQ58" s="19">
        <f t="shared" si="69"/>
        <v>390.59999999999997</v>
      </c>
      <c r="CR58" s="19">
        <f t="shared" si="69"/>
        <v>390.59999999999997</v>
      </c>
      <c r="CS58" s="19">
        <f t="shared" si="69"/>
        <v>390.59999999999997</v>
      </c>
      <c r="CT58" s="19">
        <f t="shared" si="69"/>
        <v>390.59999999999997</v>
      </c>
      <c r="CU58" s="19">
        <f t="shared" si="69"/>
        <v>390.59999999999997</v>
      </c>
      <c r="CV58" s="19">
        <f t="shared" si="69"/>
        <v>390.59999999999997</v>
      </c>
      <c r="CW58" s="19">
        <f t="shared" si="69"/>
        <v>301.8</v>
      </c>
      <c r="CX58" s="19">
        <f t="shared" si="69"/>
        <v>301.8</v>
      </c>
      <c r="CY58" s="19">
        <f t="shared" si="69"/>
        <v>276.60000000000002</v>
      </c>
      <c r="CZ58" s="19">
        <f t="shared" si="69"/>
        <v>276.60000000000002</v>
      </c>
      <c r="DA58" s="19">
        <f t="shared" si="69"/>
        <v>276.60000000000002</v>
      </c>
      <c r="DB58" s="19">
        <f t="shared" si="69"/>
        <v>276.60000000000002</v>
      </c>
      <c r="DC58" s="19">
        <f t="shared" si="69"/>
        <v>73.8</v>
      </c>
      <c r="DD58" s="19">
        <f t="shared" si="69"/>
        <v>73.8</v>
      </c>
      <c r="DE58" s="19">
        <f t="shared" si="69"/>
        <v>73.8</v>
      </c>
      <c r="DF58" s="19">
        <f t="shared" si="69"/>
        <v>73.8</v>
      </c>
      <c r="DG58" s="19">
        <f t="shared" si="69"/>
        <v>73.8</v>
      </c>
      <c r="DH58" s="19">
        <f t="shared" si="69"/>
        <v>73.8</v>
      </c>
      <c r="DM58" s="27"/>
      <c r="DN58" s="19">
        <f>SUM(Z58:AK58)</f>
        <v>12312</v>
      </c>
      <c r="DO58" s="19"/>
      <c r="DP58" s="19">
        <f>SUM(AL58:AW58)</f>
        <v>13192.200000000003</v>
      </c>
      <c r="DQ58" s="28">
        <f>IFERROR(DP58/DN58*100,0)</f>
        <v>107.14912280701756</v>
      </c>
      <c r="DR58" s="19">
        <f>SUM(AY58:BJ58)</f>
        <v>17290.8</v>
      </c>
      <c r="DS58" s="28">
        <f>IFERROR(DR58/DP58*100,0)</f>
        <v>131.06835857552187</v>
      </c>
      <c r="DT58" s="19">
        <f>SUM(BL58:BW58)</f>
        <v>20160.000000000004</v>
      </c>
      <c r="DU58" s="28">
        <f>IFERROR(DT58/DR58*100,0)</f>
        <v>116.59379554445141</v>
      </c>
      <c r="DV58" s="19">
        <f>SUM(BY58:CJ58)</f>
        <v>19677.599999999995</v>
      </c>
      <c r="DW58" s="28">
        <f>IFERROR(DV58/DT58*100,0)</f>
        <v>97.607142857142819</v>
      </c>
      <c r="DX58" s="19">
        <f>SUM(CA58:CL58)</f>
        <v>19677.599999999995</v>
      </c>
      <c r="DY58" s="28">
        <f>IFERROR(DX58/DV58*100,0)</f>
        <v>100</v>
      </c>
      <c r="DZ58" s="19">
        <f>SUM(CC58:CN58)</f>
        <v>18820.799999999996</v>
      </c>
      <c r="EA58" s="28">
        <f>IFERROR(DZ58/DX58*100,0)</f>
        <v>95.645810464690811</v>
      </c>
    </row>
    <row r="59" spans="1:1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M59" s="27"/>
      <c r="DN59" s="19"/>
      <c r="DO59" s="19"/>
      <c r="DP59" s="19"/>
      <c r="DQ59" s="28"/>
      <c r="DR59" s="19"/>
      <c r="DS59" s="28"/>
      <c r="DT59" s="19"/>
      <c r="DU59" s="28"/>
      <c r="DV59" s="19"/>
      <c r="DW59" s="28"/>
      <c r="DX59" s="19"/>
      <c r="DY59" s="28"/>
      <c r="DZ59" s="19"/>
      <c r="EA59" s="28"/>
    </row>
    <row r="60" spans="1:131">
      <c r="A60" s="9" t="s">
        <v>60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</row>
    <row r="61" spans="1:131" hidden="1" outlineLevel="1">
      <c r="A61" s="9" t="s">
        <v>39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>
        <v>60</v>
      </c>
      <c r="AM61" s="19">
        <v>60</v>
      </c>
      <c r="AN61" s="19">
        <v>60</v>
      </c>
      <c r="AO61" s="19">
        <v>60</v>
      </c>
      <c r="AP61" s="19">
        <v>60</v>
      </c>
      <c r="AQ61" s="19">
        <v>60</v>
      </c>
      <c r="AR61" s="19">
        <v>60</v>
      </c>
      <c r="AS61" s="19">
        <v>60</v>
      </c>
      <c r="AT61" s="19">
        <v>60</v>
      </c>
      <c r="AU61" s="19">
        <v>60</v>
      </c>
      <c r="AV61" s="19">
        <v>60</v>
      </c>
      <c r="AW61" s="19">
        <v>60</v>
      </c>
      <c r="AX61" s="19"/>
      <c r="AY61" s="19">
        <v>60</v>
      </c>
      <c r="AZ61" s="19">
        <v>60</v>
      </c>
      <c r="BA61" s="19">
        <v>60</v>
      </c>
      <c r="BB61" s="19">
        <v>60</v>
      </c>
      <c r="BC61" s="19">
        <v>60</v>
      </c>
      <c r="BD61" s="19">
        <v>60</v>
      </c>
      <c r="BE61" s="19">
        <v>60</v>
      </c>
      <c r="BF61" s="19">
        <v>60</v>
      </c>
      <c r="BG61" s="19">
        <v>60</v>
      </c>
      <c r="BH61" s="19">
        <v>60</v>
      </c>
      <c r="BI61" s="19">
        <v>60</v>
      </c>
      <c r="BJ61" s="19">
        <v>60</v>
      </c>
      <c r="BK61" s="19"/>
      <c r="BL61" s="19">
        <v>60</v>
      </c>
      <c r="BM61" s="19">
        <v>60</v>
      </c>
      <c r="BN61" s="19">
        <v>60</v>
      </c>
      <c r="BO61" s="19">
        <v>60</v>
      </c>
      <c r="BP61" s="19">
        <v>60</v>
      </c>
      <c r="BQ61" s="19">
        <v>60</v>
      </c>
      <c r="BR61" s="19">
        <v>60</v>
      </c>
      <c r="BS61" s="19">
        <v>60</v>
      </c>
      <c r="BT61" s="19">
        <v>60</v>
      </c>
      <c r="BU61" s="19">
        <v>60</v>
      </c>
      <c r="BV61" s="19">
        <v>60</v>
      </c>
      <c r="BW61" s="19">
        <v>60</v>
      </c>
      <c r="BX61" s="19"/>
      <c r="BY61" s="19">
        <v>60</v>
      </c>
      <c r="BZ61" s="19">
        <v>60</v>
      </c>
      <c r="CA61" s="19">
        <v>60</v>
      </c>
      <c r="CB61" s="19">
        <v>60</v>
      </c>
      <c r="CC61" s="19">
        <v>60</v>
      </c>
      <c r="CD61" s="19">
        <v>60</v>
      </c>
      <c r="CE61" s="19">
        <v>60</v>
      </c>
      <c r="CF61" s="19">
        <v>60</v>
      </c>
      <c r="CG61" s="19">
        <v>60</v>
      </c>
      <c r="CH61" s="19">
        <v>60</v>
      </c>
      <c r="CI61" s="19">
        <v>60</v>
      </c>
      <c r="CJ61" s="19">
        <v>60</v>
      </c>
      <c r="CK61" s="19">
        <v>60</v>
      </c>
      <c r="CL61" s="19">
        <v>60</v>
      </c>
      <c r="CM61" s="19">
        <v>60</v>
      </c>
      <c r="CN61" s="19">
        <v>60</v>
      </c>
      <c r="CO61" s="19">
        <v>60</v>
      </c>
      <c r="CP61" s="19">
        <v>60</v>
      </c>
      <c r="CQ61" s="19">
        <v>60</v>
      </c>
      <c r="CR61" s="19">
        <v>60</v>
      </c>
      <c r="CS61" s="19">
        <v>60</v>
      </c>
      <c r="CT61" s="19">
        <v>60</v>
      </c>
      <c r="CU61" s="19">
        <v>60</v>
      </c>
      <c r="CV61" s="19">
        <v>60</v>
      </c>
      <c r="CW61" s="19">
        <v>60</v>
      </c>
      <c r="CX61" s="19">
        <v>60</v>
      </c>
      <c r="CY61" s="19">
        <v>60</v>
      </c>
      <c r="CZ61" s="19">
        <v>60</v>
      </c>
      <c r="DA61" s="19">
        <v>60</v>
      </c>
      <c r="DB61" s="19">
        <v>60</v>
      </c>
      <c r="DC61" s="19">
        <v>60</v>
      </c>
      <c r="DD61" s="19">
        <v>60</v>
      </c>
      <c r="DE61" s="19">
        <v>60</v>
      </c>
      <c r="DF61" s="19">
        <v>60</v>
      </c>
      <c r="DG61" s="19">
        <v>60</v>
      </c>
      <c r="DH61" s="19">
        <v>60</v>
      </c>
      <c r="DM61" s="19"/>
      <c r="DN61" s="19"/>
      <c r="DO61" s="19"/>
      <c r="DP61" s="19"/>
      <c r="DQ61" s="19"/>
      <c r="DR61" s="19"/>
      <c r="DS61" s="19"/>
      <c r="DT61" s="19"/>
      <c r="DU61" s="19"/>
      <c r="DV61" s="19"/>
      <c r="DW61" s="19"/>
      <c r="DX61" s="19"/>
      <c r="DY61" s="19"/>
      <c r="DZ61" s="19"/>
      <c r="EA61" s="19"/>
    </row>
    <row r="62" spans="1:131" hidden="1" outlineLevel="1">
      <c r="A62" s="38" t="s">
        <v>61</v>
      </c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>
        <v>90</v>
      </c>
      <c r="AM62" s="19">
        <v>90</v>
      </c>
      <c r="AN62" s="19">
        <v>90</v>
      </c>
      <c r="AO62" s="19">
        <v>90</v>
      </c>
      <c r="AP62" s="19">
        <v>90</v>
      </c>
      <c r="AQ62" s="19">
        <v>90</v>
      </c>
      <c r="AR62" s="19">
        <v>90</v>
      </c>
      <c r="AS62" s="19">
        <v>90</v>
      </c>
      <c r="AT62" s="19">
        <v>90</v>
      </c>
      <c r="AU62" s="19">
        <v>90</v>
      </c>
      <c r="AV62" s="19">
        <v>90</v>
      </c>
      <c r="AW62" s="19">
        <v>90</v>
      </c>
      <c r="AX62" s="19"/>
      <c r="AY62" s="19">
        <v>90</v>
      </c>
      <c r="AZ62" s="19">
        <v>90</v>
      </c>
      <c r="BA62" s="19">
        <v>90</v>
      </c>
      <c r="BB62" s="19">
        <v>90</v>
      </c>
      <c r="BC62" s="19">
        <v>90</v>
      </c>
      <c r="BD62" s="19">
        <v>90</v>
      </c>
      <c r="BE62" s="19">
        <v>90</v>
      </c>
      <c r="BF62" s="19">
        <v>90</v>
      </c>
      <c r="BG62" s="19">
        <v>90</v>
      </c>
      <c r="BH62" s="19">
        <v>90</v>
      </c>
      <c r="BI62" s="19">
        <v>90</v>
      </c>
      <c r="BJ62" s="19">
        <v>90</v>
      </c>
      <c r="BK62" s="19"/>
      <c r="BL62" s="19">
        <v>90</v>
      </c>
      <c r="BM62" s="19">
        <v>90</v>
      </c>
      <c r="BN62" s="19">
        <v>90</v>
      </c>
      <c r="BO62" s="19">
        <v>90</v>
      </c>
      <c r="BP62" s="19">
        <v>90</v>
      </c>
      <c r="BQ62" s="19">
        <v>90</v>
      </c>
      <c r="BR62" s="19">
        <v>90</v>
      </c>
      <c r="BS62" s="19">
        <v>90</v>
      </c>
      <c r="BT62" s="19">
        <v>90</v>
      </c>
      <c r="BU62" s="19">
        <v>90</v>
      </c>
      <c r="BV62" s="19">
        <v>90</v>
      </c>
      <c r="BW62" s="19">
        <v>90</v>
      </c>
      <c r="BX62" s="19"/>
      <c r="BY62" s="19">
        <v>90</v>
      </c>
      <c r="BZ62" s="19">
        <v>90</v>
      </c>
      <c r="CA62" s="19">
        <v>90</v>
      </c>
      <c r="CB62" s="19">
        <v>90</v>
      </c>
      <c r="CC62" s="19">
        <v>90</v>
      </c>
      <c r="CD62" s="19">
        <v>90</v>
      </c>
      <c r="CE62" s="19">
        <v>90</v>
      </c>
      <c r="CF62" s="19">
        <v>90</v>
      </c>
      <c r="CG62" s="19">
        <v>90</v>
      </c>
      <c r="CH62" s="19">
        <v>90</v>
      </c>
      <c r="CI62" s="19">
        <v>90</v>
      </c>
      <c r="CJ62" s="19">
        <v>90</v>
      </c>
      <c r="CK62" s="19">
        <v>90</v>
      </c>
      <c r="CL62" s="19">
        <v>90</v>
      </c>
      <c r="CM62" s="19">
        <v>90</v>
      </c>
      <c r="CN62" s="19">
        <v>90</v>
      </c>
      <c r="CO62" s="19">
        <v>90</v>
      </c>
      <c r="CP62" s="19">
        <v>90</v>
      </c>
      <c r="CQ62" s="19">
        <v>90</v>
      </c>
      <c r="CR62" s="19">
        <v>90</v>
      </c>
      <c r="CS62" s="19">
        <v>90</v>
      </c>
      <c r="CT62" s="19">
        <v>90</v>
      </c>
      <c r="CU62" s="19">
        <v>90</v>
      </c>
      <c r="CV62" s="19">
        <v>90</v>
      </c>
      <c r="CW62" s="19">
        <v>90</v>
      </c>
      <c r="CX62" s="19">
        <v>90</v>
      </c>
      <c r="CY62" s="19">
        <v>90</v>
      </c>
      <c r="CZ62" s="19">
        <v>90</v>
      </c>
      <c r="DA62" s="19">
        <v>90</v>
      </c>
      <c r="DB62" s="19">
        <v>90</v>
      </c>
      <c r="DC62" s="19">
        <v>90</v>
      </c>
      <c r="DD62" s="19">
        <v>90</v>
      </c>
      <c r="DE62" s="19">
        <v>90</v>
      </c>
      <c r="DF62" s="19">
        <v>90</v>
      </c>
      <c r="DG62" s="19">
        <v>90</v>
      </c>
      <c r="DH62" s="19">
        <v>90</v>
      </c>
      <c r="DM62" s="19"/>
      <c r="DN62" s="19"/>
      <c r="DO62" s="19"/>
      <c r="DP62" s="19"/>
      <c r="DQ62" s="19"/>
      <c r="DR62" s="19"/>
      <c r="DS62" s="19"/>
      <c r="DT62" s="19"/>
      <c r="DU62" s="19"/>
      <c r="DV62" s="19"/>
      <c r="DW62" s="19"/>
      <c r="DX62" s="19"/>
      <c r="DY62" s="19"/>
      <c r="DZ62" s="19"/>
      <c r="EA62" s="19"/>
    </row>
    <row r="63" spans="1:131" hidden="1" outlineLevel="1">
      <c r="A63" s="38" t="s">
        <v>62</v>
      </c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>
        <v>7</v>
      </c>
      <c r="AM63" s="19">
        <v>7</v>
      </c>
      <c r="AN63" s="19">
        <v>7</v>
      </c>
      <c r="AO63" s="19">
        <v>10</v>
      </c>
      <c r="AP63" s="19">
        <v>7</v>
      </c>
      <c r="AQ63" s="19">
        <v>7</v>
      </c>
      <c r="AR63" s="19">
        <v>7</v>
      </c>
      <c r="AS63" s="19">
        <v>7</v>
      </c>
      <c r="AT63" s="19">
        <v>7</v>
      </c>
      <c r="AU63" s="19">
        <v>7</v>
      </c>
      <c r="AV63" s="19">
        <v>7</v>
      </c>
      <c r="AW63" s="19">
        <v>7</v>
      </c>
      <c r="AX63" s="19"/>
      <c r="AY63" s="19">
        <v>7</v>
      </c>
      <c r="AZ63" s="19">
        <v>7</v>
      </c>
      <c r="BA63" s="19">
        <v>7</v>
      </c>
      <c r="BB63" s="19">
        <v>10</v>
      </c>
      <c r="BC63" s="19">
        <v>7</v>
      </c>
      <c r="BD63" s="19">
        <v>7</v>
      </c>
      <c r="BE63" s="19">
        <v>7</v>
      </c>
      <c r="BF63" s="19">
        <v>7</v>
      </c>
      <c r="BG63" s="19">
        <v>7</v>
      </c>
      <c r="BH63" s="19">
        <v>7</v>
      </c>
      <c r="BI63" s="19">
        <v>7</v>
      </c>
      <c r="BJ63" s="19">
        <v>7</v>
      </c>
      <c r="BK63" s="19"/>
      <c r="BL63" s="19">
        <v>7</v>
      </c>
      <c r="BM63" s="19">
        <v>7</v>
      </c>
      <c r="BN63" s="19">
        <v>7</v>
      </c>
      <c r="BO63" s="19">
        <v>10</v>
      </c>
      <c r="BP63" s="19">
        <v>7</v>
      </c>
      <c r="BQ63" s="19">
        <v>7</v>
      </c>
      <c r="BR63" s="19">
        <v>7</v>
      </c>
      <c r="BS63" s="19">
        <v>7</v>
      </c>
      <c r="BT63" s="19">
        <v>7</v>
      </c>
      <c r="BU63" s="19">
        <v>7</v>
      </c>
      <c r="BV63" s="19">
        <v>7</v>
      </c>
      <c r="BW63" s="19">
        <v>7</v>
      </c>
      <c r="BX63" s="19"/>
      <c r="BY63" s="19">
        <v>7</v>
      </c>
      <c r="BZ63" s="19">
        <v>7</v>
      </c>
      <c r="CA63" s="19">
        <v>7</v>
      </c>
      <c r="CB63" s="19">
        <v>10</v>
      </c>
      <c r="CC63" s="19">
        <v>7</v>
      </c>
      <c r="CD63" s="19">
        <v>7</v>
      </c>
      <c r="CE63" s="19">
        <v>7</v>
      </c>
      <c r="CF63" s="19">
        <v>7</v>
      </c>
      <c r="CG63" s="19">
        <v>7</v>
      </c>
      <c r="CH63" s="19">
        <v>7</v>
      </c>
      <c r="CI63" s="19">
        <v>7</v>
      </c>
      <c r="CJ63" s="19">
        <v>7</v>
      </c>
      <c r="CK63" s="19">
        <v>7</v>
      </c>
      <c r="CL63" s="19">
        <v>7</v>
      </c>
      <c r="CM63" s="19">
        <v>7</v>
      </c>
      <c r="CN63" s="19">
        <v>10</v>
      </c>
      <c r="CO63" s="19">
        <v>7</v>
      </c>
      <c r="CP63" s="19">
        <v>7</v>
      </c>
      <c r="CQ63" s="19">
        <v>7</v>
      </c>
      <c r="CR63" s="19">
        <v>7</v>
      </c>
      <c r="CS63" s="19">
        <v>7</v>
      </c>
      <c r="CT63" s="19">
        <v>7</v>
      </c>
      <c r="CU63" s="19">
        <v>7</v>
      </c>
      <c r="CV63" s="19">
        <v>7</v>
      </c>
      <c r="CW63" s="19">
        <v>7</v>
      </c>
      <c r="CX63" s="19">
        <v>7</v>
      </c>
      <c r="CY63" s="19">
        <v>7</v>
      </c>
      <c r="CZ63" s="19">
        <v>10</v>
      </c>
      <c r="DA63" s="19">
        <v>7</v>
      </c>
      <c r="DB63" s="19">
        <v>7</v>
      </c>
      <c r="DC63" s="19">
        <v>7</v>
      </c>
      <c r="DD63" s="19">
        <v>7</v>
      </c>
      <c r="DE63" s="19">
        <v>7</v>
      </c>
      <c r="DF63" s="19">
        <v>7</v>
      </c>
      <c r="DG63" s="19">
        <v>7</v>
      </c>
      <c r="DH63" s="19">
        <v>7</v>
      </c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</row>
    <row r="64" spans="1:131" hidden="1" outlineLevel="1">
      <c r="A64" t="s">
        <v>63</v>
      </c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>
        <v>1</v>
      </c>
      <c r="AM64" s="19"/>
      <c r="AN64" s="19">
        <v>1</v>
      </c>
      <c r="AO64" s="19">
        <v>1</v>
      </c>
      <c r="AP64" s="19"/>
      <c r="AQ64" s="19"/>
      <c r="AR64" s="19"/>
      <c r="AS64" s="19"/>
      <c r="AT64" s="19">
        <v>1</v>
      </c>
      <c r="AU64" s="19"/>
      <c r="AV64" s="19">
        <v>1</v>
      </c>
      <c r="AW64" s="19"/>
      <c r="AX64" s="19"/>
      <c r="AY64" s="19">
        <v>1</v>
      </c>
      <c r="AZ64" s="19"/>
      <c r="BA64" s="19">
        <v>1</v>
      </c>
      <c r="BB64" s="19">
        <v>1</v>
      </c>
      <c r="BC64" s="19"/>
      <c r="BD64" s="19"/>
      <c r="BE64" s="19"/>
      <c r="BF64" s="19"/>
      <c r="BG64" s="19">
        <v>1</v>
      </c>
      <c r="BH64" s="19"/>
      <c r="BI64" s="19">
        <v>1</v>
      </c>
      <c r="BJ64" s="19"/>
      <c r="BK64" s="19"/>
      <c r="BL64" s="19">
        <v>1</v>
      </c>
      <c r="BM64" s="19"/>
      <c r="BN64" s="19">
        <v>1</v>
      </c>
      <c r="BO64" s="19">
        <v>1</v>
      </c>
      <c r="BP64" s="19"/>
      <c r="BQ64" s="19"/>
      <c r="BR64" s="19"/>
      <c r="BS64" s="19"/>
      <c r="BT64" s="19">
        <v>1</v>
      </c>
      <c r="BU64" s="19"/>
      <c r="BV64" s="19">
        <v>1</v>
      </c>
      <c r="BW64" s="19"/>
      <c r="BX64" s="19"/>
      <c r="BY64" s="19">
        <v>1</v>
      </c>
      <c r="BZ64" s="19"/>
      <c r="CA64" s="19">
        <v>1</v>
      </c>
      <c r="CB64" s="19">
        <v>1</v>
      </c>
      <c r="CC64" s="19"/>
      <c r="CD64" s="19"/>
      <c r="CE64" s="19"/>
      <c r="CF64" s="19"/>
      <c r="CG64" s="19">
        <v>1</v>
      </c>
      <c r="CH64" s="19"/>
      <c r="CI64" s="19">
        <v>1</v>
      </c>
      <c r="CJ64" s="19"/>
      <c r="CK64" s="19">
        <v>1</v>
      </c>
      <c r="CL64" s="19"/>
      <c r="CM64" s="19">
        <v>1</v>
      </c>
      <c r="CN64" s="19">
        <v>1</v>
      </c>
      <c r="CO64" s="19"/>
      <c r="CP64" s="19"/>
      <c r="CQ64" s="19"/>
      <c r="CR64" s="19"/>
      <c r="CS64" s="19">
        <v>1</v>
      </c>
      <c r="CT64" s="19"/>
      <c r="CU64" s="19">
        <v>1</v>
      </c>
      <c r="CV64" s="19"/>
      <c r="CW64" s="19">
        <v>1</v>
      </c>
      <c r="CX64" s="19"/>
      <c r="CY64" s="19">
        <v>1</v>
      </c>
      <c r="CZ64" s="19">
        <v>1</v>
      </c>
      <c r="DA64" s="19"/>
      <c r="DB64" s="19"/>
      <c r="DC64" s="19"/>
      <c r="DD64" s="19"/>
      <c r="DE64" s="19">
        <v>1</v>
      </c>
      <c r="DF64" s="19"/>
      <c r="DG64" s="19">
        <v>1</v>
      </c>
      <c r="DH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</row>
    <row r="65" spans="1:131" hidden="1" outlineLevel="1">
      <c r="A65" s="34" t="s">
        <v>64</v>
      </c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>
        <f>AL61*AL62*AL63*AL64/1000</f>
        <v>37.799999999999997</v>
      </c>
      <c r="AM65" s="19">
        <f t="shared" ref="AM65:AW65" si="70">AM61*AM62*AM63*AM64/1000</f>
        <v>0</v>
      </c>
      <c r="AN65" s="19">
        <f t="shared" si="70"/>
        <v>37.799999999999997</v>
      </c>
      <c r="AO65" s="19">
        <f t="shared" si="70"/>
        <v>54</v>
      </c>
      <c r="AP65" s="19">
        <f t="shared" si="70"/>
        <v>0</v>
      </c>
      <c r="AQ65" s="19">
        <f t="shared" si="70"/>
        <v>0</v>
      </c>
      <c r="AR65" s="19">
        <f t="shared" si="70"/>
        <v>0</v>
      </c>
      <c r="AS65" s="19">
        <f t="shared" si="70"/>
        <v>0</v>
      </c>
      <c r="AT65" s="19">
        <f t="shared" si="70"/>
        <v>37.799999999999997</v>
      </c>
      <c r="AU65" s="19">
        <f t="shared" si="70"/>
        <v>0</v>
      </c>
      <c r="AV65" s="19">
        <f t="shared" si="70"/>
        <v>37.799999999999997</v>
      </c>
      <c r="AW65" s="19">
        <f t="shared" si="70"/>
        <v>0</v>
      </c>
      <c r="AX65" s="19"/>
      <c r="AY65" s="19">
        <f>AY61*AY62*AY63*AY64/1000</f>
        <v>37.799999999999997</v>
      </c>
      <c r="AZ65" s="19">
        <f t="shared" ref="AZ65:BJ65" si="71">AZ61*AZ62*AZ63*AZ64/1000</f>
        <v>0</v>
      </c>
      <c r="BA65" s="19">
        <f t="shared" si="71"/>
        <v>37.799999999999997</v>
      </c>
      <c r="BB65" s="19">
        <f t="shared" si="71"/>
        <v>54</v>
      </c>
      <c r="BC65" s="19">
        <f t="shared" si="71"/>
        <v>0</v>
      </c>
      <c r="BD65" s="19">
        <f t="shared" si="71"/>
        <v>0</v>
      </c>
      <c r="BE65" s="19">
        <f t="shared" si="71"/>
        <v>0</v>
      </c>
      <c r="BF65" s="19">
        <f t="shared" si="71"/>
        <v>0</v>
      </c>
      <c r="BG65" s="19">
        <f t="shared" si="71"/>
        <v>37.799999999999997</v>
      </c>
      <c r="BH65" s="19">
        <f t="shared" si="71"/>
        <v>0</v>
      </c>
      <c r="BI65" s="19">
        <f t="shared" si="71"/>
        <v>37.799999999999997</v>
      </c>
      <c r="BJ65" s="19">
        <f t="shared" si="71"/>
        <v>0</v>
      </c>
      <c r="BK65" s="19"/>
      <c r="BL65" s="19">
        <f>BL61*BL62*BL63*BL64/1000</f>
        <v>37.799999999999997</v>
      </c>
      <c r="BM65" s="19">
        <f t="shared" ref="BM65:BW65" si="72">BM61*BM62*BM63*BM64/1000</f>
        <v>0</v>
      </c>
      <c r="BN65" s="19">
        <f t="shared" si="72"/>
        <v>37.799999999999997</v>
      </c>
      <c r="BO65" s="19">
        <f t="shared" si="72"/>
        <v>54</v>
      </c>
      <c r="BP65" s="19">
        <f t="shared" si="72"/>
        <v>0</v>
      </c>
      <c r="BQ65" s="19">
        <f t="shared" si="72"/>
        <v>0</v>
      </c>
      <c r="BR65" s="19">
        <f t="shared" si="72"/>
        <v>0</v>
      </c>
      <c r="BS65" s="19">
        <f t="shared" si="72"/>
        <v>0</v>
      </c>
      <c r="BT65" s="19">
        <f t="shared" si="72"/>
        <v>37.799999999999997</v>
      </c>
      <c r="BU65" s="19">
        <f t="shared" si="72"/>
        <v>0</v>
      </c>
      <c r="BV65" s="19">
        <f t="shared" si="72"/>
        <v>37.799999999999997</v>
      </c>
      <c r="BW65" s="19">
        <f t="shared" si="72"/>
        <v>0</v>
      </c>
      <c r="BX65" s="19"/>
      <c r="BY65" s="19">
        <f>BY61*BY62*BY63*BY64/1000</f>
        <v>37.799999999999997</v>
      </c>
      <c r="BZ65" s="19">
        <f t="shared" ref="BZ65:CJ65" si="73">BZ61*BZ62*BZ63*BZ64/1000</f>
        <v>0</v>
      </c>
      <c r="CA65" s="19">
        <f t="shared" si="73"/>
        <v>37.799999999999997</v>
      </c>
      <c r="CB65" s="19">
        <f t="shared" si="73"/>
        <v>54</v>
      </c>
      <c r="CC65" s="19">
        <f t="shared" si="73"/>
        <v>0</v>
      </c>
      <c r="CD65" s="19">
        <f t="shared" si="73"/>
        <v>0</v>
      </c>
      <c r="CE65" s="19">
        <f t="shared" si="73"/>
        <v>0</v>
      </c>
      <c r="CF65" s="19">
        <f t="shared" si="73"/>
        <v>0</v>
      </c>
      <c r="CG65" s="19">
        <f t="shared" si="73"/>
        <v>37.799999999999997</v>
      </c>
      <c r="CH65" s="19">
        <f t="shared" si="73"/>
        <v>0</v>
      </c>
      <c r="CI65" s="19">
        <f t="shared" si="73"/>
        <v>37.799999999999997</v>
      </c>
      <c r="CJ65" s="19">
        <f t="shared" si="73"/>
        <v>0</v>
      </c>
      <c r="CK65" s="19">
        <f>CK61*CK62*CK63*CK64/1000</f>
        <v>37.799999999999997</v>
      </c>
      <c r="CL65" s="19">
        <f t="shared" ref="CL65:CV65" si="74">CL61*CL62*CL63*CL64/1000</f>
        <v>0</v>
      </c>
      <c r="CM65" s="19">
        <f t="shared" si="74"/>
        <v>37.799999999999997</v>
      </c>
      <c r="CN65" s="19">
        <f t="shared" si="74"/>
        <v>54</v>
      </c>
      <c r="CO65" s="19">
        <f t="shared" si="74"/>
        <v>0</v>
      </c>
      <c r="CP65" s="19">
        <f t="shared" si="74"/>
        <v>0</v>
      </c>
      <c r="CQ65" s="19">
        <f t="shared" si="74"/>
        <v>0</v>
      </c>
      <c r="CR65" s="19">
        <f t="shared" si="74"/>
        <v>0</v>
      </c>
      <c r="CS65" s="19">
        <f t="shared" si="74"/>
        <v>37.799999999999997</v>
      </c>
      <c r="CT65" s="19">
        <f t="shared" si="74"/>
        <v>0</v>
      </c>
      <c r="CU65" s="19">
        <f t="shared" si="74"/>
        <v>37.799999999999997</v>
      </c>
      <c r="CV65" s="19">
        <f t="shared" si="74"/>
        <v>0</v>
      </c>
      <c r="CW65" s="19">
        <f>CW61*CW62*CW63*CW64/1000</f>
        <v>37.799999999999997</v>
      </c>
      <c r="CX65" s="19">
        <f t="shared" ref="CX65:DH65" si="75">CX61*CX62*CX63*CX64/1000</f>
        <v>0</v>
      </c>
      <c r="CY65" s="19">
        <f t="shared" si="75"/>
        <v>37.799999999999997</v>
      </c>
      <c r="CZ65" s="19">
        <f t="shared" si="75"/>
        <v>54</v>
      </c>
      <c r="DA65" s="19">
        <f t="shared" si="75"/>
        <v>0</v>
      </c>
      <c r="DB65" s="19">
        <f t="shared" si="75"/>
        <v>0</v>
      </c>
      <c r="DC65" s="19">
        <f t="shared" si="75"/>
        <v>0</v>
      </c>
      <c r="DD65" s="19">
        <f t="shared" si="75"/>
        <v>0</v>
      </c>
      <c r="DE65" s="19">
        <f t="shared" si="75"/>
        <v>37.799999999999997</v>
      </c>
      <c r="DF65" s="19">
        <f t="shared" si="75"/>
        <v>0</v>
      </c>
      <c r="DG65" s="19">
        <f t="shared" si="75"/>
        <v>37.799999999999997</v>
      </c>
      <c r="DH65" s="19">
        <f t="shared" si="75"/>
        <v>0</v>
      </c>
      <c r="DM65" s="19"/>
      <c r="DN65" s="19"/>
      <c r="DO65" s="19"/>
      <c r="DP65" s="19">
        <f>SUM(AL65:AW65)</f>
        <v>205.2</v>
      </c>
      <c r="DQ65" s="19"/>
      <c r="DR65" s="19">
        <f>SUM(AY65:BJ65)</f>
        <v>205.2</v>
      </c>
      <c r="DS65" s="19"/>
      <c r="DT65" s="19">
        <f>SUM(BL65:BW65)</f>
        <v>205.2</v>
      </c>
      <c r="DU65" s="19"/>
      <c r="DV65" s="19">
        <f>SUM(BY65:CJ65)</f>
        <v>205.2</v>
      </c>
      <c r="DW65" s="19"/>
      <c r="DX65" s="19">
        <f>SUM(CA65:CL65)</f>
        <v>205.2</v>
      </c>
      <c r="DY65" s="19"/>
      <c r="DZ65" s="19">
        <f>SUM(CC65:CN65)</f>
        <v>205.2</v>
      </c>
      <c r="EA65" s="19"/>
    </row>
    <row r="66" spans="1:131" hidden="1" outlineLevel="1"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</row>
    <row r="67" spans="1:131" hidden="1" outlineLevel="1">
      <c r="A67" t="s">
        <v>39</v>
      </c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>
        <v>60</v>
      </c>
      <c r="AM67" s="19">
        <v>60</v>
      </c>
      <c r="AN67" s="19">
        <v>60</v>
      </c>
      <c r="AO67" s="19">
        <v>60</v>
      </c>
      <c r="AP67" s="19">
        <v>60</v>
      </c>
      <c r="AQ67" s="19">
        <v>60</v>
      </c>
      <c r="AR67" s="19">
        <v>60</v>
      </c>
      <c r="AS67" s="19">
        <v>60</v>
      </c>
      <c r="AT67" s="19">
        <v>60</v>
      </c>
      <c r="AU67" s="19">
        <v>60</v>
      </c>
      <c r="AV67" s="19">
        <v>60</v>
      </c>
      <c r="AW67" s="19">
        <v>60</v>
      </c>
      <c r="AX67" s="19"/>
      <c r="AY67" s="19">
        <v>60</v>
      </c>
      <c r="AZ67" s="19">
        <v>60</v>
      </c>
      <c r="BA67" s="19">
        <v>60</v>
      </c>
      <c r="BB67" s="19">
        <v>60</v>
      </c>
      <c r="BC67" s="19">
        <v>60</v>
      </c>
      <c r="BD67" s="19">
        <v>60</v>
      </c>
      <c r="BE67" s="19">
        <v>60</v>
      </c>
      <c r="BF67" s="19">
        <v>60</v>
      </c>
      <c r="BG67" s="19">
        <v>60</v>
      </c>
      <c r="BH67" s="19">
        <v>60</v>
      </c>
      <c r="BI67" s="19">
        <v>60</v>
      </c>
      <c r="BJ67" s="19">
        <v>60</v>
      </c>
      <c r="BK67" s="19"/>
      <c r="BL67" s="19">
        <v>60</v>
      </c>
      <c r="BM67" s="19">
        <v>60</v>
      </c>
      <c r="BN67" s="19">
        <v>60</v>
      </c>
      <c r="BO67" s="19">
        <v>60</v>
      </c>
      <c r="BP67" s="19">
        <v>60</v>
      </c>
      <c r="BQ67" s="19">
        <v>60</v>
      </c>
      <c r="BR67" s="19">
        <v>60</v>
      </c>
      <c r="BS67" s="19">
        <v>60</v>
      </c>
      <c r="BT67" s="19">
        <v>60</v>
      </c>
      <c r="BU67" s="19">
        <v>60</v>
      </c>
      <c r="BV67" s="19">
        <v>60</v>
      </c>
      <c r="BW67" s="19">
        <v>60</v>
      </c>
      <c r="BX67" s="19"/>
      <c r="BY67" s="19">
        <v>60</v>
      </c>
      <c r="BZ67" s="19">
        <v>60</v>
      </c>
      <c r="CA67" s="19">
        <v>60</v>
      </c>
      <c r="CB67" s="19">
        <v>60</v>
      </c>
      <c r="CC67" s="19">
        <v>60</v>
      </c>
      <c r="CD67" s="19">
        <v>60</v>
      </c>
      <c r="CE67" s="19">
        <v>60</v>
      </c>
      <c r="CF67" s="19">
        <v>60</v>
      </c>
      <c r="CG67" s="19">
        <v>60</v>
      </c>
      <c r="CH67" s="19">
        <v>60</v>
      </c>
      <c r="CI67" s="19">
        <v>60</v>
      </c>
      <c r="CJ67" s="19">
        <v>60</v>
      </c>
      <c r="CK67" s="19">
        <v>60</v>
      </c>
      <c r="CL67" s="19">
        <v>60</v>
      </c>
      <c r="CM67" s="19">
        <v>60</v>
      </c>
      <c r="CN67" s="19">
        <v>60</v>
      </c>
      <c r="CO67" s="19">
        <v>60</v>
      </c>
      <c r="CP67" s="19">
        <v>60</v>
      </c>
      <c r="CQ67" s="19">
        <v>60</v>
      </c>
      <c r="CR67" s="19">
        <v>60</v>
      </c>
      <c r="CS67" s="19">
        <v>60</v>
      </c>
      <c r="CT67" s="19">
        <v>60</v>
      </c>
      <c r="CU67" s="19">
        <v>60</v>
      </c>
      <c r="CV67" s="19">
        <v>60</v>
      </c>
      <c r="CW67" s="19">
        <v>60</v>
      </c>
      <c r="CX67" s="19">
        <v>60</v>
      </c>
      <c r="CY67" s="19">
        <v>60</v>
      </c>
      <c r="CZ67" s="19">
        <v>60</v>
      </c>
      <c r="DA67" s="19">
        <v>60</v>
      </c>
      <c r="DB67" s="19">
        <v>60</v>
      </c>
      <c r="DC67" s="19">
        <v>60</v>
      </c>
      <c r="DD67" s="19">
        <v>60</v>
      </c>
      <c r="DE67" s="19">
        <v>60</v>
      </c>
      <c r="DF67" s="19">
        <v>60</v>
      </c>
      <c r="DG67" s="19">
        <v>60</v>
      </c>
      <c r="DH67" s="19">
        <v>60</v>
      </c>
      <c r="DM67" s="19"/>
      <c r="DN67" s="19"/>
      <c r="DO67" s="19"/>
      <c r="DP67" s="19"/>
      <c r="DQ67" s="19"/>
      <c r="DR67" s="19"/>
      <c r="DS67" s="19"/>
      <c r="DT67" s="19"/>
      <c r="DU67" s="19"/>
      <c r="DV67" s="19"/>
      <c r="DW67" s="19"/>
      <c r="DX67" s="19"/>
      <c r="DY67" s="19"/>
      <c r="DZ67" s="19"/>
      <c r="EA67" s="19"/>
    </row>
    <row r="68" spans="1:131" hidden="1" outlineLevel="1">
      <c r="A68" t="s">
        <v>61</v>
      </c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>
        <v>90</v>
      </c>
      <c r="AM68" s="19">
        <v>90</v>
      </c>
      <c r="AN68" s="19">
        <v>90</v>
      </c>
      <c r="AO68" s="19">
        <v>90</v>
      </c>
      <c r="AP68" s="19">
        <v>90</v>
      </c>
      <c r="AQ68" s="19">
        <v>90</v>
      </c>
      <c r="AR68" s="19">
        <v>90</v>
      </c>
      <c r="AS68" s="19">
        <v>90</v>
      </c>
      <c r="AT68" s="19">
        <v>90</v>
      </c>
      <c r="AU68" s="19">
        <v>90</v>
      </c>
      <c r="AV68" s="19">
        <v>90</v>
      </c>
      <c r="AW68" s="19">
        <v>90</v>
      </c>
      <c r="AX68" s="19"/>
      <c r="AY68" s="19">
        <v>90</v>
      </c>
      <c r="AZ68" s="19">
        <v>90</v>
      </c>
      <c r="BA68" s="19">
        <v>90</v>
      </c>
      <c r="BB68" s="19">
        <v>90</v>
      </c>
      <c r="BC68" s="19">
        <v>90</v>
      </c>
      <c r="BD68" s="19">
        <v>90</v>
      </c>
      <c r="BE68" s="19">
        <v>90</v>
      </c>
      <c r="BF68" s="19">
        <v>90</v>
      </c>
      <c r="BG68" s="19">
        <v>90</v>
      </c>
      <c r="BH68" s="19">
        <v>90</v>
      </c>
      <c r="BI68" s="19">
        <v>90</v>
      </c>
      <c r="BJ68" s="19">
        <v>90</v>
      </c>
      <c r="BK68" s="19"/>
      <c r="BL68" s="19">
        <v>90</v>
      </c>
      <c r="BM68" s="19">
        <v>90</v>
      </c>
      <c r="BN68" s="19">
        <v>90</v>
      </c>
      <c r="BO68" s="19">
        <v>90</v>
      </c>
      <c r="BP68" s="19">
        <v>90</v>
      </c>
      <c r="BQ68" s="19">
        <v>90</v>
      </c>
      <c r="BR68" s="19">
        <v>90</v>
      </c>
      <c r="BS68" s="19">
        <v>90</v>
      </c>
      <c r="BT68" s="19">
        <v>90</v>
      </c>
      <c r="BU68" s="19">
        <v>90</v>
      </c>
      <c r="BV68" s="19">
        <v>90</v>
      </c>
      <c r="BW68" s="19">
        <v>90</v>
      </c>
      <c r="BX68" s="19"/>
      <c r="BY68" s="19">
        <v>90</v>
      </c>
      <c r="BZ68" s="19">
        <v>90</v>
      </c>
      <c r="CA68" s="19">
        <v>90</v>
      </c>
      <c r="CB68" s="19">
        <v>90</v>
      </c>
      <c r="CC68" s="19">
        <v>90</v>
      </c>
      <c r="CD68" s="19">
        <v>90</v>
      </c>
      <c r="CE68" s="19">
        <v>90</v>
      </c>
      <c r="CF68" s="19">
        <v>90</v>
      </c>
      <c r="CG68" s="19">
        <v>90</v>
      </c>
      <c r="CH68" s="19">
        <v>90</v>
      </c>
      <c r="CI68" s="19">
        <v>90</v>
      </c>
      <c r="CJ68" s="19">
        <v>90</v>
      </c>
      <c r="CK68" s="19">
        <v>90</v>
      </c>
      <c r="CL68" s="19">
        <v>90</v>
      </c>
      <c r="CM68" s="19">
        <v>90</v>
      </c>
      <c r="CN68" s="19">
        <v>90</v>
      </c>
      <c r="CO68" s="19">
        <v>90</v>
      </c>
      <c r="CP68" s="19">
        <v>90</v>
      </c>
      <c r="CQ68" s="19">
        <v>90</v>
      </c>
      <c r="CR68" s="19">
        <v>90</v>
      </c>
      <c r="CS68" s="19">
        <v>90</v>
      </c>
      <c r="CT68" s="19">
        <v>90</v>
      </c>
      <c r="CU68" s="19">
        <v>90</v>
      </c>
      <c r="CV68" s="19">
        <v>90</v>
      </c>
      <c r="CW68" s="19">
        <v>90</v>
      </c>
      <c r="CX68" s="19">
        <v>90</v>
      </c>
      <c r="CY68" s="19">
        <v>90</v>
      </c>
      <c r="CZ68" s="19">
        <v>90</v>
      </c>
      <c r="DA68" s="19">
        <v>90</v>
      </c>
      <c r="DB68" s="19">
        <v>90</v>
      </c>
      <c r="DC68" s="19">
        <v>90</v>
      </c>
      <c r="DD68" s="19">
        <v>90</v>
      </c>
      <c r="DE68" s="19">
        <v>90</v>
      </c>
      <c r="DF68" s="19">
        <v>90</v>
      </c>
      <c r="DG68" s="19">
        <v>90</v>
      </c>
      <c r="DH68" s="19">
        <v>90</v>
      </c>
      <c r="DM68" s="19"/>
      <c r="DN68" s="19"/>
      <c r="DO68" s="19"/>
      <c r="DP68" s="19"/>
      <c r="DQ68" s="19"/>
      <c r="DR68" s="19"/>
      <c r="DS68" s="19"/>
      <c r="DT68" s="19"/>
      <c r="DU68" s="19"/>
      <c r="DV68" s="19"/>
      <c r="DW68" s="19"/>
      <c r="DX68" s="19"/>
      <c r="DY68" s="19"/>
      <c r="DZ68" s="19"/>
      <c r="EA68" s="19"/>
    </row>
    <row r="69" spans="1:131" hidden="1" outlineLevel="1">
      <c r="A69" t="s">
        <v>41</v>
      </c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>
        <v>4</v>
      </c>
      <c r="AM69" s="19">
        <v>4</v>
      </c>
      <c r="AN69" s="19">
        <v>4</v>
      </c>
      <c r="AO69" s="19">
        <v>4</v>
      </c>
      <c r="AP69" s="19">
        <v>4</v>
      </c>
      <c r="AQ69" s="19">
        <v>4</v>
      </c>
      <c r="AR69" s="19">
        <v>4</v>
      </c>
      <c r="AS69" s="19">
        <v>4</v>
      </c>
      <c r="AT69" s="19">
        <v>4</v>
      </c>
      <c r="AU69" s="19">
        <v>4</v>
      </c>
      <c r="AV69" s="19">
        <v>4</v>
      </c>
      <c r="AW69" s="19">
        <v>4</v>
      </c>
      <c r="AX69" s="19"/>
      <c r="AY69" s="19">
        <v>4</v>
      </c>
      <c r="AZ69" s="19">
        <v>4</v>
      </c>
      <c r="BA69" s="19">
        <v>4</v>
      </c>
      <c r="BB69" s="19">
        <v>4</v>
      </c>
      <c r="BC69" s="19">
        <v>4</v>
      </c>
      <c r="BD69" s="19">
        <v>4</v>
      </c>
      <c r="BE69" s="19">
        <v>4</v>
      </c>
      <c r="BF69" s="19">
        <v>4</v>
      </c>
      <c r="BG69" s="19">
        <v>4</v>
      </c>
      <c r="BH69" s="19">
        <v>4</v>
      </c>
      <c r="BI69" s="19">
        <v>4</v>
      </c>
      <c r="BJ69" s="19">
        <v>4</v>
      </c>
      <c r="BK69" s="19"/>
      <c r="BL69" s="19">
        <v>4</v>
      </c>
      <c r="BM69" s="19">
        <v>4</v>
      </c>
      <c r="BN69" s="19">
        <v>4</v>
      </c>
      <c r="BO69" s="19">
        <v>4</v>
      </c>
      <c r="BP69" s="19">
        <v>4</v>
      </c>
      <c r="BQ69" s="19">
        <v>4</v>
      </c>
      <c r="BR69" s="19">
        <v>4</v>
      </c>
      <c r="BS69" s="19">
        <v>4</v>
      </c>
      <c r="BT69" s="19">
        <v>4</v>
      </c>
      <c r="BU69" s="19">
        <v>4</v>
      </c>
      <c r="BV69" s="19">
        <v>4</v>
      </c>
      <c r="BW69" s="19">
        <v>4</v>
      </c>
      <c r="BX69" s="19"/>
      <c r="BY69" s="19">
        <v>4</v>
      </c>
      <c r="BZ69" s="19">
        <v>4</v>
      </c>
      <c r="CA69" s="19">
        <v>4</v>
      </c>
      <c r="CB69" s="19">
        <v>4</v>
      </c>
      <c r="CC69" s="19">
        <v>4</v>
      </c>
      <c r="CD69" s="19">
        <v>4</v>
      </c>
      <c r="CE69" s="19">
        <v>4</v>
      </c>
      <c r="CF69" s="19">
        <v>4</v>
      </c>
      <c r="CG69" s="19">
        <v>4</v>
      </c>
      <c r="CH69" s="19">
        <v>4</v>
      </c>
      <c r="CI69" s="19">
        <v>4</v>
      </c>
      <c r="CJ69" s="19">
        <v>4</v>
      </c>
      <c r="CK69" s="19">
        <v>4</v>
      </c>
      <c r="CL69" s="19">
        <v>4</v>
      </c>
      <c r="CM69" s="19">
        <v>4</v>
      </c>
      <c r="CN69" s="19">
        <v>4</v>
      </c>
      <c r="CO69" s="19">
        <v>4</v>
      </c>
      <c r="CP69" s="19">
        <v>4</v>
      </c>
      <c r="CQ69" s="19">
        <v>4</v>
      </c>
      <c r="CR69" s="19">
        <v>4</v>
      </c>
      <c r="CS69" s="19">
        <v>4</v>
      </c>
      <c r="CT69" s="19">
        <v>4</v>
      </c>
      <c r="CU69" s="19">
        <v>4</v>
      </c>
      <c r="CV69" s="19">
        <v>4</v>
      </c>
      <c r="CW69" s="19">
        <v>4</v>
      </c>
      <c r="CX69" s="19">
        <v>4</v>
      </c>
      <c r="CY69" s="19">
        <v>4</v>
      </c>
      <c r="CZ69" s="19">
        <v>4</v>
      </c>
      <c r="DA69" s="19">
        <v>4</v>
      </c>
      <c r="DB69" s="19">
        <v>4</v>
      </c>
      <c r="DC69" s="19">
        <v>4</v>
      </c>
      <c r="DD69" s="19">
        <v>4</v>
      </c>
      <c r="DE69" s="19">
        <v>4</v>
      </c>
      <c r="DF69" s="19">
        <v>4</v>
      </c>
      <c r="DG69" s="19">
        <v>4</v>
      </c>
      <c r="DH69" s="19">
        <v>4</v>
      </c>
      <c r="DM69" s="19"/>
      <c r="DN69" s="19"/>
      <c r="DO69" s="19"/>
      <c r="DP69" s="19"/>
      <c r="DQ69" s="19"/>
      <c r="DR69" s="19"/>
      <c r="DS69" s="19"/>
      <c r="DT69" s="19"/>
      <c r="DU69" s="19"/>
      <c r="DV69" s="19"/>
      <c r="DW69" s="19"/>
      <c r="DX69" s="19"/>
      <c r="DY69" s="19"/>
      <c r="DZ69" s="19"/>
      <c r="EA69" s="19"/>
    </row>
    <row r="70" spans="1:131" hidden="1" outlineLevel="1">
      <c r="A70" t="s">
        <v>65</v>
      </c>
      <c r="AL70" s="19">
        <v>1</v>
      </c>
      <c r="AM70" s="19">
        <v>1</v>
      </c>
      <c r="AN70" s="19">
        <v>1</v>
      </c>
      <c r="AO70" s="19">
        <v>1</v>
      </c>
      <c r="AP70" s="19">
        <v>1</v>
      </c>
      <c r="AQ70" s="19">
        <v>1</v>
      </c>
      <c r="AR70" s="19">
        <v>1</v>
      </c>
      <c r="AS70" s="19">
        <v>1</v>
      </c>
      <c r="AT70" s="19">
        <v>1</v>
      </c>
      <c r="AU70" s="19">
        <v>1</v>
      </c>
      <c r="AV70" s="19">
        <v>1</v>
      </c>
      <c r="AW70" s="19">
        <v>1</v>
      </c>
      <c r="AX70" s="19"/>
      <c r="AY70" s="19">
        <v>1</v>
      </c>
      <c r="AZ70" s="19">
        <v>1</v>
      </c>
      <c r="BA70" s="19">
        <v>1</v>
      </c>
      <c r="BB70" s="19">
        <v>1</v>
      </c>
      <c r="BC70" s="19">
        <v>1</v>
      </c>
      <c r="BD70" s="19">
        <v>1</v>
      </c>
      <c r="BE70" s="19">
        <v>1</v>
      </c>
      <c r="BF70" s="19">
        <v>1</v>
      </c>
      <c r="BG70" s="19">
        <v>1</v>
      </c>
      <c r="BH70" s="19">
        <v>1</v>
      </c>
      <c r="BI70" s="19">
        <v>1</v>
      </c>
      <c r="BJ70" s="19">
        <v>1</v>
      </c>
      <c r="BK70" s="19"/>
      <c r="BL70" s="19">
        <v>1</v>
      </c>
      <c r="BM70" s="19">
        <v>1</v>
      </c>
      <c r="BN70" s="19">
        <v>1</v>
      </c>
      <c r="BO70" s="19">
        <v>1</v>
      </c>
      <c r="BP70" s="19">
        <v>1</v>
      </c>
      <c r="BQ70" s="19">
        <v>1</v>
      </c>
      <c r="BR70" s="19">
        <v>1</v>
      </c>
      <c r="BS70" s="19">
        <v>1</v>
      </c>
      <c r="BT70" s="19">
        <v>1</v>
      </c>
      <c r="BU70" s="19">
        <v>1</v>
      </c>
      <c r="BV70" s="19">
        <v>1</v>
      </c>
      <c r="BW70" s="19">
        <v>1</v>
      </c>
      <c r="BX70" s="19"/>
      <c r="BY70" s="19">
        <v>1</v>
      </c>
      <c r="BZ70" s="19">
        <v>1</v>
      </c>
      <c r="CA70" s="19">
        <v>1</v>
      </c>
      <c r="CB70" s="19">
        <v>1</v>
      </c>
      <c r="CC70" s="19">
        <v>1</v>
      </c>
      <c r="CD70" s="19">
        <v>1</v>
      </c>
      <c r="CE70" s="19">
        <v>1</v>
      </c>
      <c r="CF70" s="19">
        <v>1</v>
      </c>
      <c r="CG70" s="19">
        <v>1</v>
      </c>
      <c r="CH70" s="19">
        <v>1</v>
      </c>
      <c r="CI70" s="19">
        <v>1</v>
      </c>
      <c r="CJ70" s="19">
        <v>1</v>
      </c>
      <c r="CK70" s="19">
        <v>1</v>
      </c>
      <c r="CL70" s="19">
        <v>1</v>
      </c>
      <c r="CM70" s="19">
        <v>1</v>
      </c>
      <c r="CN70" s="19">
        <v>1</v>
      </c>
      <c r="CO70" s="19">
        <v>1</v>
      </c>
      <c r="CP70" s="19">
        <v>1</v>
      </c>
      <c r="CQ70" s="19">
        <v>1</v>
      </c>
      <c r="CR70" s="19">
        <v>1</v>
      </c>
      <c r="CS70" s="19">
        <v>1</v>
      </c>
      <c r="CT70" s="19">
        <v>1</v>
      </c>
      <c r="CU70" s="19">
        <v>1</v>
      </c>
      <c r="CV70" s="19">
        <v>1</v>
      </c>
      <c r="CW70" s="19">
        <v>1</v>
      </c>
      <c r="CX70" s="19">
        <v>1</v>
      </c>
      <c r="CY70" s="19">
        <v>1</v>
      </c>
      <c r="CZ70" s="19">
        <v>1</v>
      </c>
      <c r="DA70" s="19">
        <v>1</v>
      </c>
      <c r="DB70" s="19">
        <v>1</v>
      </c>
      <c r="DC70" s="19">
        <v>1</v>
      </c>
      <c r="DD70" s="19">
        <v>1</v>
      </c>
      <c r="DE70" s="19">
        <v>1</v>
      </c>
      <c r="DF70" s="19">
        <v>1</v>
      </c>
      <c r="DG70" s="19">
        <v>1</v>
      </c>
      <c r="DH70" s="19">
        <v>1</v>
      </c>
    </row>
    <row r="71" spans="1:131" hidden="1" outlineLevel="1">
      <c r="A71" s="34" t="s">
        <v>64</v>
      </c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AL71" s="19">
        <f>AL67*AL68*AL69*AL70/1000</f>
        <v>21.6</v>
      </c>
      <c r="AM71" s="19">
        <f t="shared" ref="AM71:AW71" si="76">AM67*AM68*AM69*AM70/1000</f>
        <v>21.6</v>
      </c>
      <c r="AN71" s="19">
        <f t="shared" si="76"/>
        <v>21.6</v>
      </c>
      <c r="AO71" s="19">
        <f t="shared" si="76"/>
        <v>21.6</v>
      </c>
      <c r="AP71" s="19">
        <f t="shared" si="76"/>
        <v>21.6</v>
      </c>
      <c r="AQ71" s="19">
        <f t="shared" si="76"/>
        <v>21.6</v>
      </c>
      <c r="AR71" s="19">
        <f t="shared" si="76"/>
        <v>21.6</v>
      </c>
      <c r="AS71" s="19">
        <f t="shared" si="76"/>
        <v>21.6</v>
      </c>
      <c r="AT71" s="19">
        <f t="shared" si="76"/>
        <v>21.6</v>
      </c>
      <c r="AU71" s="19">
        <f t="shared" si="76"/>
        <v>21.6</v>
      </c>
      <c r="AV71" s="19">
        <f t="shared" si="76"/>
        <v>21.6</v>
      </c>
      <c r="AW71" s="19">
        <f t="shared" si="76"/>
        <v>21.6</v>
      </c>
      <c r="AX71" s="19"/>
      <c r="AY71" s="19">
        <f>AY67*AY68*AY69*AY70/1000</f>
        <v>21.6</v>
      </c>
      <c r="AZ71" s="19">
        <f t="shared" ref="AZ71:BJ71" si="77">AZ67*AZ68*AZ69*AZ70/1000</f>
        <v>21.6</v>
      </c>
      <c r="BA71" s="19">
        <f t="shared" si="77"/>
        <v>21.6</v>
      </c>
      <c r="BB71" s="19">
        <f t="shared" si="77"/>
        <v>21.6</v>
      </c>
      <c r="BC71" s="19">
        <f t="shared" si="77"/>
        <v>21.6</v>
      </c>
      <c r="BD71" s="19">
        <f t="shared" si="77"/>
        <v>21.6</v>
      </c>
      <c r="BE71" s="19">
        <f t="shared" si="77"/>
        <v>21.6</v>
      </c>
      <c r="BF71" s="19">
        <f t="shared" si="77"/>
        <v>21.6</v>
      </c>
      <c r="BG71" s="19">
        <f t="shared" si="77"/>
        <v>21.6</v>
      </c>
      <c r="BH71" s="19">
        <f t="shared" si="77"/>
        <v>21.6</v>
      </c>
      <c r="BI71" s="19">
        <f t="shared" si="77"/>
        <v>21.6</v>
      </c>
      <c r="BJ71" s="19">
        <f t="shared" si="77"/>
        <v>21.6</v>
      </c>
      <c r="BK71" s="19"/>
      <c r="BL71" s="19">
        <f>BL67*BL68*BL69*BL70/1000</f>
        <v>21.6</v>
      </c>
      <c r="BM71" s="19">
        <f t="shared" ref="BM71:BW71" si="78">BM67*BM68*BM69*BM70/1000</f>
        <v>21.6</v>
      </c>
      <c r="BN71" s="19">
        <f t="shared" si="78"/>
        <v>21.6</v>
      </c>
      <c r="BO71" s="19">
        <f t="shared" si="78"/>
        <v>21.6</v>
      </c>
      <c r="BP71" s="19">
        <f t="shared" si="78"/>
        <v>21.6</v>
      </c>
      <c r="BQ71" s="19">
        <f t="shared" si="78"/>
        <v>21.6</v>
      </c>
      <c r="BR71" s="19">
        <f t="shared" si="78"/>
        <v>21.6</v>
      </c>
      <c r="BS71" s="19">
        <f t="shared" si="78"/>
        <v>21.6</v>
      </c>
      <c r="BT71" s="19">
        <f t="shared" si="78"/>
        <v>21.6</v>
      </c>
      <c r="BU71" s="19">
        <f t="shared" si="78"/>
        <v>21.6</v>
      </c>
      <c r="BV71" s="19">
        <f t="shared" si="78"/>
        <v>21.6</v>
      </c>
      <c r="BW71" s="19">
        <f t="shared" si="78"/>
        <v>21.6</v>
      </c>
      <c r="BX71" s="19"/>
      <c r="BY71" s="19">
        <f>BY67*BY68*BY69*BY70/1000</f>
        <v>21.6</v>
      </c>
      <c r="BZ71" s="19">
        <f t="shared" ref="BZ71:CJ71" si="79">BZ67*BZ68*BZ69*BZ70/1000</f>
        <v>21.6</v>
      </c>
      <c r="CA71" s="19">
        <f t="shared" si="79"/>
        <v>21.6</v>
      </c>
      <c r="CB71" s="19">
        <f t="shared" si="79"/>
        <v>21.6</v>
      </c>
      <c r="CC71" s="19">
        <f t="shared" si="79"/>
        <v>21.6</v>
      </c>
      <c r="CD71" s="19">
        <f t="shared" si="79"/>
        <v>21.6</v>
      </c>
      <c r="CE71" s="19">
        <f t="shared" si="79"/>
        <v>21.6</v>
      </c>
      <c r="CF71" s="19">
        <f t="shared" si="79"/>
        <v>21.6</v>
      </c>
      <c r="CG71" s="19">
        <f t="shared" si="79"/>
        <v>21.6</v>
      </c>
      <c r="CH71" s="19">
        <f t="shared" si="79"/>
        <v>21.6</v>
      </c>
      <c r="CI71" s="19">
        <f t="shared" si="79"/>
        <v>21.6</v>
      </c>
      <c r="CJ71" s="19">
        <f t="shared" si="79"/>
        <v>21.6</v>
      </c>
      <c r="CK71" s="19">
        <f>CK67*CK68*CK69*CK70/1000</f>
        <v>21.6</v>
      </c>
      <c r="CL71" s="19">
        <f t="shared" ref="CL71:CV71" si="80">CL67*CL68*CL69*CL70/1000</f>
        <v>21.6</v>
      </c>
      <c r="CM71" s="19">
        <f t="shared" si="80"/>
        <v>21.6</v>
      </c>
      <c r="CN71" s="19">
        <f t="shared" si="80"/>
        <v>21.6</v>
      </c>
      <c r="CO71" s="19">
        <f t="shared" si="80"/>
        <v>21.6</v>
      </c>
      <c r="CP71" s="19">
        <f t="shared" si="80"/>
        <v>21.6</v>
      </c>
      <c r="CQ71" s="19">
        <f t="shared" si="80"/>
        <v>21.6</v>
      </c>
      <c r="CR71" s="19">
        <f t="shared" si="80"/>
        <v>21.6</v>
      </c>
      <c r="CS71" s="19">
        <f t="shared" si="80"/>
        <v>21.6</v>
      </c>
      <c r="CT71" s="19">
        <f t="shared" si="80"/>
        <v>21.6</v>
      </c>
      <c r="CU71" s="19">
        <f t="shared" si="80"/>
        <v>21.6</v>
      </c>
      <c r="CV71" s="19">
        <f t="shared" si="80"/>
        <v>21.6</v>
      </c>
      <c r="CW71" s="19">
        <f>CW67*CW68*CW69*CW70/1000</f>
        <v>21.6</v>
      </c>
      <c r="CX71" s="19">
        <f t="shared" ref="CX71:DH71" si="81">CX67*CX68*CX69*CX70/1000</f>
        <v>21.6</v>
      </c>
      <c r="CY71" s="19">
        <f t="shared" si="81"/>
        <v>21.6</v>
      </c>
      <c r="CZ71" s="19">
        <f t="shared" si="81"/>
        <v>21.6</v>
      </c>
      <c r="DA71" s="19">
        <f t="shared" si="81"/>
        <v>21.6</v>
      </c>
      <c r="DB71" s="19">
        <f t="shared" si="81"/>
        <v>21.6</v>
      </c>
      <c r="DC71" s="19">
        <f t="shared" si="81"/>
        <v>21.6</v>
      </c>
      <c r="DD71" s="19">
        <f t="shared" si="81"/>
        <v>21.6</v>
      </c>
      <c r="DE71" s="19">
        <f t="shared" si="81"/>
        <v>21.6</v>
      </c>
      <c r="DF71" s="19">
        <f t="shared" si="81"/>
        <v>21.6</v>
      </c>
      <c r="DG71" s="19">
        <f t="shared" si="81"/>
        <v>21.6</v>
      </c>
      <c r="DH71" s="19">
        <f t="shared" si="81"/>
        <v>21.6</v>
      </c>
      <c r="DP71" s="19">
        <f>SUM(AL71:AW71)</f>
        <v>259.2</v>
      </c>
      <c r="DR71" s="19">
        <f>SUM(AY71:BJ71)</f>
        <v>259.2</v>
      </c>
      <c r="DT71" s="19">
        <f>SUM(BL71:BW71)</f>
        <v>259.2</v>
      </c>
      <c r="DV71" s="19">
        <f>SUM(BY71:CJ71)</f>
        <v>259.2</v>
      </c>
      <c r="DX71" s="19">
        <f>SUM(CA71:CL71)</f>
        <v>259.2</v>
      </c>
      <c r="DZ71" s="19">
        <f>SUM(CC71:CN71)</f>
        <v>259.2</v>
      </c>
    </row>
    <row r="72" spans="1:131" collapsed="1">
      <c r="A72" s="26" t="s">
        <v>66</v>
      </c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AL72" s="19">
        <f t="shared" ref="AL72:AW72" si="82">AL65+AL71</f>
        <v>59.4</v>
      </c>
      <c r="AM72" s="19">
        <f t="shared" si="82"/>
        <v>21.6</v>
      </c>
      <c r="AN72" s="19">
        <f t="shared" si="82"/>
        <v>59.4</v>
      </c>
      <c r="AO72" s="19">
        <f t="shared" si="82"/>
        <v>75.599999999999994</v>
      </c>
      <c r="AP72" s="19">
        <f t="shared" si="82"/>
        <v>21.6</v>
      </c>
      <c r="AQ72" s="19">
        <f t="shared" si="82"/>
        <v>21.6</v>
      </c>
      <c r="AR72" s="19">
        <f t="shared" si="82"/>
        <v>21.6</v>
      </c>
      <c r="AS72" s="19">
        <f t="shared" si="82"/>
        <v>21.6</v>
      </c>
      <c r="AT72" s="19">
        <f t="shared" si="82"/>
        <v>59.4</v>
      </c>
      <c r="AU72" s="19">
        <f t="shared" si="82"/>
        <v>21.6</v>
      </c>
      <c r="AV72" s="19">
        <f t="shared" si="82"/>
        <v>59.4</v>
      </c>
      <c r="AW72" s="19">
        <f t="shared" si="82"/>
        <v>21.6</v>
      </c>
      <c r="AX72" s="19"/>
      <c r="AY72" s="19">
        <f t="shared" ref="AY72:BI72" si="83">AY65+AY71</f>
        <v>59.4</v>
      </c>
      <c r="AZ72" s="19">
        <f t="shared" si="83"/>
        <v>21.6</v>
      </c>
      <c r="BA72" s="19">
        <f t="shared" si="83"/>
        <v>59.4</v>
      </c>
      <c r="BB72" s="19">
        <f t="shared" si="83"/>
        <v>75.599999999999994</v>
      </c>
      <c r="BC72" s="19">
        <f t="shared" si="83"/>
        <v>21.6</v>
      </c>
      <c r="BD72" s="19">
        <f t="shared" si="83"/>
        <v>21.6</v>
      </c>
      <c r="BE72" s="19">
        <f t="shared" si="83"/>
        <v>21.6</v>
      </c>
      <c r="BF72" s="19">
        <f t="shared" si="83"/>
        <v>21.6</v>
      </c>
      <c r="BG72" s="19">
        <f t="shared" si="83"/>
        <v>59.4</v>
      </c>
      <c r="BH72" s="19">
        <f t="shared" si="83"/>
        <v>21.6</v>
      </c>
      <c r="BI72" s="19">
        <f t="shared" si="83"/>
        <v>59.4</v>
      </c>
      <c r="BJ72" s="19">
        <f>BJ65+BJ71</f>
        <v>21.6</v>
      </c>
      <c r="BK72" s="19"/>
      <c r="BL72" s="19">
        <f>BL65+BL71</f>
        <v>59.4</v>
      </c>
      <c r="BM72" s="19">
        <f t="shared" ref="BM72:BW72" si="84">BM65+BM71</f>
        <v>21.6</v>
      </c>
      <c r="BN72" s="19">
        <f t="shared" si="84"/>
        <v>59.4</v>
      </c>
      <c r="BO72" s="19">
        <f t="shared" si="84"/>
        <v>75.599999999999994</v>
      </c>
      <c r="BP72" s="19">
        <f t="shared" si="84"/>
        <v>21.6</v>
      </c>
      <c r="BQ72" s="19">
        <f t="shared" si="84"/>
        <v>21.6</v>
      </c>
      <c r="BR72" s="19">
        <f t="shared" si="84"/>
        <v>21.6</v>
      </c>
      <c r="BS72" s="19">
        <f t="shared" si="84"/>
        <v>21.6</v>
      </c>
      <c r="BT72" s="19">
        <f t="shared" si="84"/>
        <v>59.4</v>
      </c>
      <c r="BU72" s="19">
        <f t="shared" si="84"/>
        <v>21.6</v>
      </c>
      <c r="BV72" s="19">
        <f t="shared" si="84"/>
        <v>59.4</v>
      </c>
      <c r="BW72" s="19">
        <f t="shared" si="84"/>
        <v>21.6</v>
      </c>
      <c r="BX72" s="19"/>
      <c r="BY72" s="19">
        <f t="shared" ref="BY72:DH72" si="85">BY65+BY71</f>
        <v>59.4</v>
      </c>
      <c r="BZ72" s="19">
        <f t="shared" si="85"/>
        <v>21.6</v>
      </c>
      <c r="CA72" s="19">
        <f t="shared" si="85"/>
        <v>59.4</v>
      </c>
      <c r="CB72" s="19">
        <f t="shared" si="85"/>
        <v>75.599999999999994</v>
      </c>
      <c r="CC72" s="19">
        <f t="shared" si="85"/>
        <v>21.6</v>
      </c>
      <c r="CD72" s="19">
        <f t="shared" si="85"/>
        <v>21.6</v>
      </c>
      <c r="CE72" s="19">
        <f t="shared" si="85"/>
        <v>21.6</v>
      </c>
      <c r="CF72" s="19">
        <f t="shared" si="85"/>
        <v>21.6</v>
      </c>
      <c r="CG72" s="19">
        <f t="shared" si="85"/>
        <v>59.4</v>
      </c>
      <c r="CH72" s="19">
        <f t="shared" si="85"/>
        <v>21.6</v>
      </c>
      <c r="CI72" s="19">
        <f t="shared" si="85"/>
        <v>59.4</v>
      </c>
      <c r="CJ72" s="19">
        <f t="shared" si="85"/>
        <v>21.6</v>
      </c>
      <c r="CK72" s="19">
        <f t="shared" si="85"/>
        <v>59.4</v>
      </c>
      <c r="CL72" s="19">
        <f t="shared" si="85"/>
        <v>21.6</v>
      </c>
      <c r="CM72" s="19">
        <f t="shared" si="85"/>
        <v>59.4</v>
      </c>
      <c r="CN72" s="19">
        <f t="shared" si="85"/>
        <v>75.599999999999994</v>
      </c>
      <c r="CO72" s="19">
        <f t="shared" si="85"/>
        <v>21.6</v>
      </c>
      <c r="CP72" s="19">
        <f t="shared" si="85"/>
        <v>21.6</v>
      </c>
      <c r="CQ72" s="19">
        <f t="shared" si="85"/>
        <v>21.6</v>
      </c>
      <c r="CR72" s="19">
        <f t="shared" si="85"/>
        <v>21.6</v>
      </c>
      <c r="CS72" s="19">
        <f t="shared" si="85"/>
        <v>59.4</v>
      </c>
      <c r="CT72" s="19">
        <f t="shared" si="85"/>
        <v>21.6</v>
      </c>
      <c r="CU72" s="19">
        <f t="shared" si="85"/>
        <v>59.4</v>
      </c>
      <c r="CV72" s="19">
        <f t="shared" si="85"/>
        <v>21.6</v>
      </c>
      <c r="CW72" s="19">
        <f t="shared" si="85"/>
        <v>59.4</v>
      </c>
      <c r="CX72" s="19">
        <f t="shared" si="85"/>
        <v>21.6</v>
      </c>
      <c r="CY72" s="19">
        <f t="shared" si="85"/>
        <v>59.4</v>
      </c>
      <c r="CZ72" s="19">
        <f t="shared" si="85"/>
        <v>75.599999999999994</v>
      </c>
      <c r="DA72" s="19">
        <f t="shared" si="85"/>
        <v>21.6</v>
      </c>
      <c r="DB72" s="19">
        <f t="shared" si="85"/>
        <v>21.6</v>
      </c>
      <c r="DC72" s="19">
        <f t="shared" si="85"/>
        <v>21.6</v>
      </c>
      <c r="DD72" s="19">
        <f t="shared" si="85"/>
        <v>21.6</v>
      </c>
      <c r="DE72" s="19">
        <f t="shared" si="85"/>
        <v>59.4</v>
      </c>
      <c r="DF72" s="19">
        <f t="shared" si="85"/>
        <v>21.6</v>
      </c>
      <c r="DG72" s="19">
        <f t="shared" si="85"/>
        <v>59.4</v>
      </c>
      <c r="DH72" s="19">
        <f t="shared" si="85"/>
        <v>21.6</v>
      </c>
      <c r="DP72" s="19">
        <f>SUM(AL72:AW72)</f>
        <v>464.40000000000003</v>
      </c>
      <c r="DR72" s="19">
        <f>SUM(AY72:BJ72)</f>
        <v>464.40000000000003</v>
      </c>
      <c r="DT72" s="19">
        <f>SUM(BL72:BW72)</f>
        <v>464.40000000000003</v>
      </c>
      <c r="DV72" s="19">
        <f>DV65+DV71</f>
        <v>464.4</v>
      </c>
      <c r="DX72" s="19">
        <f>DX65+DX71</f>
        <v>464.4</v>
      </c>
      <c r="DZ72" s="19">
        <f>DZ65+DZ71</f>
        <v>464.4</v>
      </c>
    </row>
    <row r="73" spans="1:1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BL73" s="19"/>
    </row>
    <row r="74" spans="1:131">
      <c r="A74" s="43" t="s">
        <v>67</v>
      </c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</row>
    <row r="75" spans="1:131" ht="14.65" hidden="1" customHeight="1" outlineLevel="1"/>
    <row r="76" spans="1:131" ht="14.65" hidden="1" customHeight="1" outlineLevel="1">
      <c r="A76" s="14" t="s">
        <v>39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>
        <v>70</v>
      </c>
      <c r="AL76">
        <v>70</v>
      </c>
      <c r="AM76">
        <v>70</v>
      </c>
      <c r="AN76">
        <v>70</v>
      </c>
      <c r="AO76">
        <v>70</v>
      </c>
      <c r="AP76">
        <v>70</v>
      </c>
      <c r="AQ76">
        <v>70</v>
      </c>
      <c r="AR76">
        <v>70</v>
      </c>
      <c r="AS76">
        <v>70</v>
      </c>
      <c r="AT76">
        <v>70</v>
      </c>
      <c r="AU76">
        <v>70</v>
      </c>
      <c r="AV76">
        <v>70</v>
      </c>
      <c r="AW76">
        <v>70</v>
      </c>
      <c r="AY76">
        <v>70</v>
      </c>
      <c r="AZ76">
        <v>70</v>
      </c>
      <c r="BA76">
        <v>70</v>
      </c>
      <c r="BB76">
        <v>70</v>
      </c>
      <c r="BC76">
        <v>70</v>
      </c>
      <c r="BD76">
        <v>70</v>
      </c>
      <c r="BE76">
        <v>70</v>
      </c>
      <c r="BF76">
        <v>70</v>
      </c>
      <c r="BG76">
        <v>70</v>
      </c>
      <c r="BH76">
        <v>70</v>
      </c>
      <c r="BI76">
        <v>70</v>
      </c>
      <c r="BJ76">
        <v>70</v>
      </c>
      <c r="BL76">
        <v>70</v>
      </c>
      <c r="BM76">
        <v>70</v>
      </c>
      <c r="BN76">
        <v>70</v>
      </c>
      <c r="BO76">
        <v>70</v>
      </c>
      <c r="BP76">
        <v>70</v>
      </c>
      <c r="BQ76">
        <v>70</v>
      </c>
      <c r="BR76">
        <v>70</v>
      </c>
      <c r="BS76">
        <v>70</v>
      </c>
      <c r="BT76">
        <v>70</v>
      </c>
      <c r="BU76">
        <v>70</v>
      </c>
      <c r="BV76">
        <v>70</v>
      </c>
      <c r="BW76">
        <v>70</v>
      </c>
      <c r="BY76">
        <v>70</v>
      </c>
      <c r="BZ76">
        <v>70</v>
      </c>
      <c r="CA76">
        <v>70</v>
      </c>
      <c r="CB76">
        <v>70</v>
      </c>
      <c r="CC76">
        <v>70</v>
      </c>
      <c r="CD76">
        <v>70</v>
      </c>
      <c r="CE76">
        <v>70</v>
      </c>
      <c r="CF76">
        <v>70</v>
      </c>
      <c r="CG76">
        <v>70</v>
      </c>
      <c r="CH76">
        <v>70</v>
      </c>
      <c r="CI76">
        <v>70</v>
      </c>
      <c r="CJ76">
        <v>70</v>
      </c>
      <c r="CK76">
        <v>70</v>
      </c>
      <c r="CL76">
        <v>70</v>
      </c>
      <c r="CM76">
        <v>70</v>
      </c>
      <c r="CN76">
        <v>70</v>
      </c>
      <c r="CO76">
        <v>70</v>
      </c>
      <c r="CP76">
        <v>70</v>
      </c>
      <c r="CQ76">
        <v>70</v>
      </c>
      <c r="CR76">
        <v>70</v>
      </c>
      <c r="CS76">
        <v>70</v>
      </c>
      <c r="CT76">
        <v>70</v>
      </c>
      <c r="CU76">
        <v>70</v>
      </c>
      <c r="CV76">
        <v>70</v>
      </c>
      <c r="CW76">
        <v>70</v>
      </c>
      <c r="CX76">
        <v>70</v>
      </c>
      <c r="CY76">
        <v>70</v>
      </c>
      <c r="CZ76">
        <v>70</v>
      </c>
      <c r="DA76">
        <v>70</v>
      </c>
      <c r="DB76">
        <v>70</v>
      </c>
      <c r="DC76">
        <v>70</v>
      </c>
      <c r="DD76">
        <v>70</v>
      </c>
      <c r="DE76">
        <v>70</v>
      </c>
      <c r="DF76">
        <v>70</v>
      </c>
      <c r="DG76">
        <v>70</v>
      </c>
      <c r="DH76">
        <v>70</v>
      </c>
    </row>
    <row r="77" spans="1:131" ht="14.65" hidden="1" customHeight="1" outlineLevel="1">
      <c r="A77" s="14" t="s">
        <v>40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>
        <v>90</v>
      </c>
      <c r="AL77">
        <v>90</v>
      </c>
      <c r="AM77">
        <v>90</v>
      </c>
      <c r="AN77">
        <v>90</v>
      </c>
      <c r="AO77">
        <v>90</v>
      </c>
      <c r="AP77">
        <v>90</v>
      </c>
      <c r="AQ77">
        <v>90</v>
      </c>
      <c r="AR77">
        <v>90</v>
      </c>
      <c r="AS77">
        <v>90</v>
      </c>
      <c r="AT77">
        <v>90</v>
      </c>
      <c r="AU77">
        <v>90</v>
      </c>
      <c r="AV77">
        <v>90</v>
      </c>
      <c r="AW77">
        <v>90</v>
      </c>
      <c r="AY77">
        <v>90</v>
      </c>
      <c r="AZ77">
        <v>90</v>
      </c>
      <c r="BA77">
        <v>90</v>
      </c>
      <c r="BB77">
        <v>90</v>
      </c>
      <c r="BC77">
        <v>90</v>
      </c>
      <c r="BD77">
        <v>90</v>
      </c>
      <c r="BE77">
        <v>90</v>
      </c>
      <c r="BF77">
        <v>90</v>
      </c>
      <c r="BG77">
        <v>90</v>
      </c>
      <c r="BH77">
        <v>90</v>
      </c>
      <c r="BI77">
        <v>90</v>
      </c>
      <c r="BJ77">
        <v>90</v>
      </c>
      <c r="BL77">
        <v>90</v>
      </c>
      <c r="BM77">
        <v>90</v>
      </c>
      <c r="BN77">
        <v>90</v>
      </c>
      <c r="BO77">
        <v>90</v>
      </c>
      <c r="BP77">
        <v>90</v>
      </c>
      <c r="BQ77">
        <v>90</v>
      </c>
      <c r="BR77">
        <v>90</v>
      </c>
      <c r="BS77">
        <v>90</v>
      </c>
      <c r="BT77">
        <v>90</v>
      </c>
      <c r="BU77">
        <v>90</v>
      </c>
      <c r="BV77">
        <v>90</v>
      </c>
      <c r="BW77">
        <v>90</v>
      </c>
      <c r="BY77">
        <v>90</v>
      </c>
      <c r="BZ77">
        <v>90</v>
      </c>
      <c r="CA77">
        <v>90</v>
      </c>
      <c r="CB77">
        <v>90</v>
      </c>
      <c r="CC77">
        <v>90</v>
      </c>
      <c r="CD77">
        <v>90</v>
      </c>
      <c r="CE77">
        <v>90</v>
      </c>
      <c r="CF77">
        <v>90</v>
      </c>
      <c r="CG77">
        <v>90</v>
      </c>
      <c r="CH77">
        <v>90</v>
      </c>
      <c r="CI77">
        <v>90</v>
      </c>
      <c r="CJ77">
        <v>90</v>
      </c>
      <c r="CK77">
        <v>90</v>
      </c>
      <c r="CL77">
        <v>90</v>
      </c>
      <c r="CM77">
        <v>90</v>
      </c>
      <c r="CN77">
        <v>90</v>
      </c>
      <c r="CO77">
        <v>90</v>
      </c>
      <c r="CP77">
        <v>90</v>
      </c>
      <c r="CQ77">
        <v>90</v>
      </c>
      <c r="CR77">
        <v>90</v>
      </c>
      <c r="CS77">
        <v>90</v>
      </c>
      <c r="CT77">
        <v>90</v>
      </c>
      <c r="CU77">
        <v>90</v>
      </c>
      <c r="CV77">
        <v>90</v>
      </c>
      <c r="CW77">
        <v>90</v>
      </c>
      <c r="CX77">
        <v>90</v>
      </c>
      <c r="CY77">
        <v>90</v>
      </c>
      <c r="CZ77">
        <v>90</v>
      </c>
      <c r="DA77">
        <v>90</v>
      </c>
      <c r="DB77">
        <v>90</v>
      </c>
      <c r="DC77">
        <v>90</v>
      </c>
      <c r="DD77">
        <v>90</v>
      </c>
      <c r="DE77">
        <v>90</v>
      </c>
      <c r="DF77">
        <v>90</v>
      </c>
      <c r="DG77">
        <v>90</v>
      </c>
      <c r="DH77">
        <v>90</v>
      </c>
    </row>
    <row r="78" spans="1:131" ht="14.65" hidden="1" customHeight="1" outlineLevel="1">
      <c r="A78" s="14" t="s">
        <v>68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>
        <v>20</v>
      </c>
      <c r="AL78">
        <v>20</v>
      </c>
      <c r="AM78">
        <v>20</v>
      </c>
      <c r="AN78">
        <v>20</v>
      </c>
      <c r="AO78">
        <v>20</v>
      </c>
      <c r="AP78">
        <v>20</v>
      </c>
      <c r="AQ78">
        <v>20</v>
      </c>
      <c r="AR78">
        <v>20</v>
      </c>
      <c r="AS78">
        <v>20</v>
      </c>
      <c r="AT78">
        <v>20</v>
      </c>
      <c r="AU78">
        <v>20</v>
      </c>
      <c r="AV78">
        <v>20</v>
      </c>
      <c r="AW78">
        <v>20</v>
      </c>
      <c r="AY78">
        <v>20</v>
      </c>
      <c r="AZ78">
        <v>20</v>
      </c>
      <c r="BA78">
        <v>20</v>
      </c>
      <c r="BB78">
        <v>20</v>
      </c>
      <c r="BC78">
        <v>20</v>
      </c>
      <c r="BD78">
        <v>20</v>
      </c>
      <c r="BE78">
        <v>20</v>
      </c>
      <c r="BF78">
        <v>20</v>
      </c>
      <c r="BG78">
        <v>20</v>
      </c>
      <c r="BH78">
        <v>20</v>
      </c>
      <c r="BI78">
        <v>20</v>
      </c>
      <c r="BJ78">
        <v>20</v>
      </c>
      <c r="BL78">
        <v>18</v>
      </c>
      <c r="BM78">
        <v>18</v>
      </c>
      <c r="BN78">
        <v>18</v>
      </c>
      <c r="BO78">
        <v>18</v>
      </c>
      <c r="BP78">
        <v>18</v>
      </c>
      <c r="BQ78">
        <v>18</v>
      </c>
      <c r="BR78">
        <v>18</v>
      </c>
      <c r="BS78">
        <v>18</v>
      </c>
      <c r="BT78">
        <v>18</v>
      </c>
      <c r="BU78">
        <v>18</v>
      </c>
      <c r="BV78">
        <v>18</v>
      </c>
      <c r="BW78">
        <v>18</v>
      </c>
      <c r="BY78">
        <v>16</v>
      </c>
      <c r="BZ78">
        <v>16</v>
      </c>
      <c r="CA78">
        <v>16</v>
      </c>
      <c r="CB78">
        <v>16</v>
      </c>
      <c r="CC78">
        <v>16</v>
      </c>
      <c r="CD78">
        <v>16</v>
      </c>
      <c r="CE78">
        <v>16</v>
      </c>
      <c r="CF78">
        <v>16</v>
      </c>
      <c r="CG78">
        <v>16</v>
      </c>
      <c r="CH78">
        <v>16</v>
      </c>
      <c r="CI78">
        <v>16</v>
      </c>
      <c r="CJ78">
        <v>16</v>
      </c>
      <c r="CK78">
        <v>16</v>
      </c>
      <c r="CL78">
        <v>16</v>
      </c>
      <c r="CM78">
        <v>16</v>
      </c>
      <c r="CN78">
        <v>16</v>
      </c>
      <c r="CO78">
        <v>16</v>
      </c>
      <c r="CP78">
        <v>16</v>
      </c>
      <c r="CQ78">
        <v>16</v>
      </c>
      <c r="CR78">
        <v>16</v>
      </c>
      <c r="CS78">
        <v>16</v>
      </c>
      <c r="CT78">
        <v>16</v>
      </c>
      <c r="CU78">
        <v>16</v>
      </c>
      <c r="CV78">
        <v>16</v>
      </c>
      <c r="CW78">
        <v>16</v>
      </c>
      <c r="CX78">
        <v>16</v>
      </c>
      <c r="CY78">
        <v>16</v>
      </c>
      <c r="CZ78">
        <v>16</v>
      </c>
      <c r="DA78">
        <v>16</v>
      </c>
      <c r="DB78">
        <v>16</v>
      </c>
      <c r="DC78">
        <v>16</v>
      </c>
      <c r="DD78">
        <v>16</v>
      </c>
      <c r="DE78">
        <v>16</v>
      </c>
      <c r="DF78">
        <v>16</v>
      </c>
      <c r="DG78">
        <v>16</v>
      </c>
      <c r="DH78">
        <v>16</v>
      </c>
    </row>
    <row r="79" spans="1:131" ht="14.65" hidden="1" customHeight="1" outlineLevel="1">
      <c r="A79" s="14" t="s">
        <v>69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>
        <f>(Z76*Z77*Z78)/1000</f>
        <v>126</v>
      </c>
      <c r="AL79">
        <f t="shared" ref="AL79:AW79" si="86">(AL76*AL77*AL78)/1000</f>
        <v>126</v>
      </c>
      <c r="AM79">
        <f t="shared" si="86"/>
        <v>126</v>
      </c>
      <c r="AN79">
        <f t="shared" si="86"/>
        <v>126</v>
      </c>
      <c r="AO79">
        <f t="shared" si="86"/>
        <v>126</v>
      </c>
      <c r="AP79">
        <f t="shared" si="86"/>
        <v>126</v>
      </c>
      <c r="AQ79">
        <f t="shared" si="86"/>
        <v>126</v>
      </c>
      <c r="AR79">
        <f t="shared" si="86"/>
        <v>126</v>
      </c>
      <c r="AS79">
        <f t="shared" si="86"/>
        <v>126</v>
      </c>
      <c r="AT79">
        <f t="shared" si="86"/>
        <v>126</v>
      </c>
      <c r="AU79">
        <f t="shared" si="86"/>
        <v>126</v>
      </c>
      <c r="AV79">
        <f t="shared" si="86"/>
        <v>126</v>
      </c>
      <c r="AW79">
        <f t="shared" si="86"/>
        <v>126</v>
      </c>
      <c r="AY79">
        <f t="shared" ref="AY79:BJ79" si="87">(AY76*AY77*AY78)/1000</f>
        <v>126</v>
      </c>
      <c r="AZ79">
        <f t="shared" si="87"/>
        <v>126</v>
      </c>
      <c r="BA79">
        <f t="shared" si="87"/>
        <v>126</v>
      </c>
      <c r="BB79">
        <f t="shared" si="87"/>
        <v>126</v>
      </c>
      <c r="BC79">
        <f t="shared" si="87"/>
        <v>126</v>
      </c>
      <c r="BD79">
        <f t="shared" si="87"/>
        <v>126</v>
      </c>
      <c r="BE79">
        <f t="shared" si="87"/>
        <v>126</v>
      </c>
      <c r="BF79">
        <f t="shared" si="87"/>
        <v>126</v>
      </c>
      <c r="BG79">
        <f t="shared" si="87"/>
        <v>126</v>
      </c>
      <c r="BH79">
        <f t="shared" si="87"/>
        <v>126</v>
      </c>
      <c r="BI79">
        <f t="shared" si="87"/>
        <v>126</v>
      </c>
      <c r="BJ79">
        <f t="shared" si="87"/>
        <v>126</v>
      </c>
      <c r="BL79">
        <f t="shared" ref="BL79:BW79" si="88">(BL76*BL77*BL78)/1000</f>
        <v>113.4</v>
      </c>
      <c r="BM79">
        <f t="shared" si="88"/>
        <v>113.4</v>
      </c>
      <c r="BN79">
        <f t="shared" si="88"/>
        <v>113.4</v>
      </c>
      <c r="BO79">
        <f t="shared" si="88"/>
        <v>113.4</v>
      </c>
      <c r="BP79">
        <f t="shared" si="88"/>
        <v>113.4</v>
      </c>
      <c r="BQ79">
        <f t="shared" si="88"/>
        <v>113.4</v>
      </c>
      <c r="BR79">
        <f t="shared" si="88"/>
        <v>113.4</v>
      </c>
      <c r="BS79">
        <f t="shared" si="88"/>
        <v>113.4</v>
      </c>
      <c r="BT79">
        <f t="shared" si="88"/>
        <v>113.4</v>
      </c>
      <c r="BU79">
        <f t="shared" si="88"/>
        <v>113.4</v>
      </c>
      <c r="BV79">
        <f t="shared" si="88"/>
        <v>113.4</v>
      </c>
      <c r="BW79">
        <f t="shared" si="88"/>
        <v>113.4</v>
      </c>
      <c r="BY79">
        <f t="shared" ref="BY79:DH79" si="89">(BY76*BY77*BY78)/1000</f>
        <v>100.8</v>
      </c>
      <c r="BZ79">
        <f t="shared" si="89"/>
        <v>100.8</v>
      </c>
      <c r="CA79">
        <f t="shared" si="89"/>
        <v>100.8</v>
      </c>
      <c r="CB79">
        <f t="shared" si="89"/>
        <v>100.8</v>
      </c>
      <c r="CC79">
        <f t="shared" si="89"/>
        <v>100.8</v>
      </c>
      <c r="CD79">
        <f t="shared" si="89"/>
        <v>100.8</v>
      </c>
      <c r="CE79">
        <f t="shared" si="89"/>
        <v>100.8</v>
      </c>
      <c r="CF79">
        <f t="shared" si="89"/>
        <v>100.8</v>
      </c>
      <c r="CG79">
        <f t="shared" si="89"/>
        <v>100.8</v>
      </c>
      <c r="CH79">
        <f t="shared" si="89"/>
        <v>100.8</v>
      </c>
      <c r="CI79">
        <f t="shared" si="89"/>
        <v>100.8</v>
      </c>
      <c r="CJ79">
        <f t="shared" si="89"/>
        <v>100.8</v>
      </c>
      <c r="CK79">
        <f t="shared" si="89"/>
        <v>100.8</v>
      </c>
      <c r="CL79">
        <f t="shared" si="89"/>
        <v>100.8</v>
      </c>
      <c r="CM79">
        <f t="shared" si="89"/>
        <v>100.8</v>
      </c>
      <c r="CN79">
        <f t="shared" si="89"/>
        <v>100.8</v>
      </c>
      <c r="CO79">
        <f t="shared" si="89"/>
        <v>100.8</v>
      </c>
      <c r="CP79">
        <f t="shared" si="89"/>
        <v>100.8</v>
      </c>
      <c r="CQ79">
        <f t="shared" si="89"/>
        <v>100.8</v>
      </c>
      <c r="CR79">
        <f t="shared" si="89"/>
        <v>100.8</v>
      </c>
      <c r="CS79">
        <f t="shared" si="89"/>
        <v>100.8</v>
      </c>
      <c r="CT79">
        <f t="shared" si="89"/>
        <v>100.8</v>
      </c>
      <c r="CU79">
        <f t="shared" si="89"/>
        <v>100.8</v>
      </c>
      <c r="CV79">
        <f t="shared" si="89"/>
        <v>100.8</v>
      </c>
      <c r="CW79">
        <f t="shared" si="89"/>
        <v>100.8</v>
      </c>
      <c r="CX79">
        <f t="shared" si="89"/>
        <v>100.8</v>
      </c>
      <c r="CY79">
        <f t="shared" si="89"/>
        <v>100.8</v>
      </c>
      <c r="CZ79">
        <f t="shared" si="89"/>
        <v>100.8</v>
      </c>
      <c r="DA79">
        <f t="shared" si="89"/>
        <v>100.8</v>
      </c>
      <c r="DB79">
        <f t="shared" si="89"/>
        <v>100.8</v>
      </c>
      <c r="DC79">
        <f t="shared" si="89"/>
        <v>100.8</v>
      </c>
      <c r="DD79">
        <f t="shared" si="89"/>
        <v>100.8</v>
      </c>
      <c r="DE79">
        <f t="shared" si="89"/>
        <v>100.8</v>
      </c>
      <c r="DF79">
        <f t="shared" si="89"/>
        <v>100.8</v>
      </c>
      <c r="DG79">
        <f t="shared" si="89"/>
        <v>100.8</v>
      </c>
      <c r="DH79">
        <f t="shared" si="89"/>
        <v>100.8</v>
      </c>
    </row>
    <row r="80" spans="1:131" ht="14.65" hidden="1" customHeight="1" outlineLevel="1">
      <c r="A80" s="14" t="s">
        <v>70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AL80" s="23">
        <f t="shared" ref="AL80:AW80" si="90">1.5/1000000*50000000/12</f>
        <v>6.25</v>
      </c>
      <c r="AM80" s="23">
        <f t="shared" si="90"/>
        <v>6.25</v>
      </c>
      <c r="AN80" s="23">
        <f t="shared" si="90"/>
        <v>6.25</v>
      </c>
      <c r="AO80" s="23">
        <f t="shared" si="90"/>
        <v>6.25</v>
      </c>
      <c r="AP80" s="23">
        <f t="shared" si="90"/>
        <v>6.25</v>
      </c>
      <c r="AQ80" s="23">
        <f t="shared" si="90"/>
        <v>6.25</v>
      </c>
      <c r="AR80" s="23">
        <f t="shared" si="90"/>
        <v>6.25</v>
      </c>
      <c r="AS80" s="23">
        <f t="shared" si="90"/>
        <v>6.25</v>
      </c>
      <c r="AT80" s="23">
        <f t="shared" si="90"/>
        <v>6.25</v>
      </c>
      <c r="AU80" s="23">
        <f t="shared" si="90"/>
        <v>6.25</v>
      </c>
      <c r="AV80" s="23">
        <f t="shared" si="90"/>
        <v>6.25</v>
      </c>
      <c r="AW80" s="23">
        <f t="shared" si="90"/>
        <v>6.25</v>
      </c>
      <c r="AX80" s="23"/>
      <c r="AY80" s="23">
        <f t="shared" ref="AY80:BJ80" si="91">1.5/1000000*50000000/12</f>
        <v>6.25</v>
      </c>
      <c r="AZ80" s="23">
        <f t="shared" si="91"/>
        <v>6.25</v>
      </c>
      <c r="BA80" s="23">
        <f t="shared" si="91"/>
        <v>6.25</v>
      </c>
      <c r="BB80" s="23">
        <f t="shared" si="91"/>
        <v>6.25</v>
      </c>
      <c r="BC80" s="23">
        <f t="shared" si="91"/>
        <v>6.25</v>
      </c>
      <c r="BD80" s="23">
        <f t="shared" si="91"/>
        <v>6.25</v>
      </c>
      <c r="BE80" s="23">
        <f t="shared" si="91"/>
        <v>6.25</v>
      </c>
      <c r="BF80" s="23">
        <f t="shared" si="91"/>
        <v>6.25</v>
      </c>
      <c r="BG80" s="23">
        <f t="shared" si="91"/>
        <v>6.25</v>
      </c>
      <c r="BH80" s="23">
        <f t="shared" si="91"/>
        <v>6.25</v>
      </c>
      <c r="BI80" s="23">
        <f t="shared" si="91"/>
        <v>6.25</v>
      </c>
      <c r="BJ80" s="23">
        <f t="shared" si="91"/>
        <v>6.25</v>
      </c>
      <c r="BK80" s="23"/>
      <c r="BL80" s="23">
        <f t="shared" ref="BL80:BW80" si="92">1.5/1000000*50000000/12</f>
        <v>6.25</v>
      </c>
      <c r="BM80" s="23">
        <f t="shared" si="92"/>
        <v>6.25</v>
      </c>
      <c r="BN80" s="23">
        <f t="shared" si="92"/>
        <v>6.25</v>
      </c>
      <c r="BO80" s="23">
        <f t="shared" si="92"/>
        <v>6.25</v>
      </c>
      <c r="BP80" s="23">
        <f t="shared" si="92"/>
        <v>6.25</v>
      </c>
      <c r="BQ80" s="23">
        <f t="shared" si="92"/>
        <v>6.25</v>
      </c>
      <c r="BR80" s="23">
        <f t="shared" si="92"/>
        <v>6.25</v>
      </c>
      <c r="BS80" s="23">
        <f t="shared" si="92"/>
        <v>6.25</v>
      </c>
      <c r="BT80" s="23">
        <f t="shared" si="92"/>
        <v>6.25</v>
      </c>
      <c r="BU80" s="23">
        <f t="shared" si="92"/>
        <v>6.25</v>
      </c>
      <c r="BV80" s="23">
        <f t="shared" si="92"/>
        <v>6.25</v>
      </c>
      <c r="BW80" s="23">
        <f t="shared" si="92"/>
        <v>6.25</v>
      </c>
      <c r="BX80" s="23"/>
      <c r="BY80" s="23">
        <f t="shared" ref="BY80:DH80" si="93">1.5/1000000*50000000/12</f>
        <v>6.25</v>
      </c>
      <c r="BZ80" s="23">
        <f t="shared" si="93"/>
        <v>6.25</v>
      </c>
      <c r="CA80" s="23">
        <f t="shared" si="93"/>
        <v>6.25</v>
      </c>
      <c r="CB80" s="23">
        <f t="shared" si="93"/>
        <v>6.25</v>
      </c>
      <c r="CC80" s="23">
        <f t="shared" si="93"/>
        <v>6.25</v>
      </c>
      <c r="CD80" s="23">
        <f t="shared" si="93"/>
        <v>6.25</v>
      </c>
      <c r="CE80" s="23">
        <f t="shared" si="93"/>
        <v>6.25</v>
      </c>
      <c r="CF80" s="23">
        <f t="shared" si="93"/>
        <v>6.25</v>
      </c>
      <c r="CG80" s="23">
        <f t="shared" si="93"/>
        <v>6.25</v>
      </c>
      <c r="CH80" s="23">
        <f t="shared" si="93"/>
        <v>6.25</v>
      </c>
      <c r="CI80" s="23">
        <f t="shared" si="93"/>
        <v>6.25</v>
      </c>
      <c r="CJ80" s="23">
        <f t="shared" si="93"/>
        <v>6.25</v>
      </c>
      <c r="CK80" s="23">
        <f t="shared" si="93"/>
        <v>6.25</v>
      </c>
      <c r="CL80" s="23">
        <f t="shared" si="93"/>
        <v>6.25</v>
      </c>
      <c r="CM80" s="23">
        <f t="shared" si="93"/>
        <v>6.25</v>
      </c>
      <c r="CN80" s="23">
        <f t="shared" si="93"/>
        <v>6.25</v>
      </c>
      <c r="CO80" s="23">
        <f t="shared" si="93"/>
        <v>6.25</v>
      </c>
      <c r="CP80" s="23">
        <f t="shared" si="93"/>
        <v>6.25</v>
      </c>
      <c r="CQ80" s="23">
        <f t="shared" si="93"/>
        <v>6.25</v>
      </c>
      <c r="CR80" s="23">
        <f t="shared" si="93"/>
        <v>6.25</v>
      </c>
      <c r="CS80" s="23">
        <f t="shared" si="93"/>
        <v>6.25</v>
      </c>
      <c r="CT80" s="23">
        <f t="shared" si="93"/>
        <v>6.25</v>
      </c>
      <c r="CU80" s="23">
        <f t="shared" si="93"/>
        <v>6.25</v>
      </c>
      <c r="CV80" s="23">
        <f t="shared" si="93"/>
        <v>6.25</v>
      </c>
      <c r="CW80" s="23">
        <f t="shared" si="93"/>
        <v>6.25</v>
      </c>
      <c r="CX80" s="23">
        <f t="shared" si="93"/>
        <v>6.25</v>
      </c>
      <c r="CY80" s="23">
        <f t="shared" si="93"/>
        <v>6.25</v>
      </c>
      <c r="CZ80" s="23">
        <f t="shared" si="93"/>
        <v>6.25</v>
      </c>
      <c r="DA80" s="23">
        <f t="shared" si="93"/>
        <v>6.25</v>
      </c>
      <c r="DB80" s="23">
        <f t="shared" si="93"/>
        <v>6.25</v>
      </c>
      <c r="DC80" s="23">
        <f t="shared" si="93"/>
        <v>6.25</v>
      </c>
      <c r="DD80" s="23">
        <f t="shared" si="93"/>
        <v>6.25</v>
      </c>
      <c r="DE80" s="23">
        <f t="shared" si="93"/>
        <v>6.25</v>
      </c>
      <c r="DF80" s="23">
        <f t="shared" si="93"/>
        <v>6.25</v>
      </c>
      <c r="DG80" s="23">
        <f t="shared" si="93"/>
        <v>6.25</v>
      </c>
      <c r="DH80" s="23">
        <f t="shared" si="93"/>
        <v>6.25</v>
      </c>
    </row>
    <row r="81" spans="1:131" ht="14.65" hidden="1" customHeight="1" outlineLevel="1">
      <c r="A81" s="14" t="s">
        <v>71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AL81" s="46">
        <v>0.3</v>
      </c>
      <c r="AM81" s="46">
        <v>0.3</v>
      </c>
      <c r="AN81" s="46">
        <v>0.3</v>
      </c>
      <c r="AO81" s="46">
        <v>0.4</v>
      </c>
      <c r="AP81" s="46">
        <v>0.4</v>
      </c>
      <c r="AQ81" s="46">
        <v>0.4</v>
      </c>
      <c r="AR81" s="46">
        <v>0.4</v>
      </c>
      <c r="AS81" s="46">
        <v>0.4</v>
      </c>
      <c r="AT81" s="46">
        <v>0.4</v>
      </c>
      <c r="AU81" s="46">
        <v>0.45</v>
      </c>
      <c r="AV81" s="46">
        <v>0.4</v>
      </c>
      <c r="AW81" s="46">
        <v>0.4</v>
      </c>
      <c r="AX81" s="46"/>
      <c r="AY81" s="46">
        <f>AW81+10%</f>
        <v>0.5</v>
      </c>
      <c r="AZ81" s="46">
        <f t="shared" ref="AZ81:BJ81" si="94">AY81</f>
        <v>0.5</v>
      </c>
      <c r="BA81" s="46">
        <f t="shared" si="94"/>
        <v>0.5</v>
      </c>
      <c r="BB81" s="46">
        <f t="shared" si="94"/>
        <v>0.5</v>
      </c>
      <c r="BC81" s="46">
        <f t="shared" si="94"/>
        <v>0.5</v>
      </c>
      <c r="BD81" s="46">
        <f t="shared" si="94"/>
        <v>0.5</v>
      </c>
      <c r="BE81" s="46">
        <f t="shared" si="94"/>
        <v>0.5</v>
      </c>
      <c r="BF81" s="46">
        <f t="shared" si="94"/>
        <v>0.5</v>
      </c>
      <c r="BG81" s="46">
        <f t="shared" si="94"/>
        <v>0.5</v>
      </c>
      <c r="BH81" s="46">
        <f t="shared" si="94"/>
        <v>0.5</v>
      </c>
      <c r="BI81" s="46">
        <f t="shared" si="94"/>
        <v>0.5</v>
      </c>
      <c r="BJ81" s="46">
        <f t="shared" si="94"/>
        <v>0.5</v>
      </c>
      <c r="BK81" s="46"/>
      <c r="BL81" s="46">
        <v>0.65</v>
      </c>
      <c r="BM81" s="46">
        <f t="shared" ref="BM81:BW81" si="95">BL81</f>
        <v>0.65</v>
      </c>
      <c r="BN81" s="46">
        <f t="shared" si="95"/>
        <v>0.65</v>
      </c>
      <c r="BO81" s="46">
        <f t="shared" si="95"/>
        <v>0.65</v>
      </c>
      <c r="BP81" s="46">
        <f t="shared" si="95"/>
        <v>0.65</v>
      </c>
      <c r="BQ81" s="46">
        <f t="shared" si="95"/>
        <v>0.65</v>
      </c>
      <c r="BR81" s="46">
        <f t="shared" si="95"/>
        <v>0.65</v>
      </c>
      <c r="BS81" s="46">
        <f t="shared" si="95"/>
        <v>0.65</v>
      </c>
      <c r="BT81" s="46">
        <f t="shared" si="95"/>
        <v>0.65</v>
      </c>
      <c r="BU81" s="46">
        <f t="shared" si="95"/>
        <v>0.65</v>
      </c>
      <c r="BV81" s="46">
        <f t="shared" si="95"/>
        <v>0.65</v>
      </c>
      <c r="BW81" s="46">
        <f t="shared" si="95"/>
        <v>0.65</v>
      </c>
      <c r="BX81" s="46"/>
      <c r="BY81" s="46">
        <v>0.8</v>
      </c>
      <c r="BZ81" s="46">
        <f t="shared" ref="BZ81:CJ81" si="96">BY81</f>
        <v>0.8</v>
      </c>
      <c r="CA81" s="46">
        <f t="shared" si="96"/>
        <v>0.8</v>
      </c>
      <c r="CB81" s="46">
        <f t="shared" si="96"/>
        <v>0.8</v>
      </c>
      <c r="CC81" s="46">
        <f t="shared" si="96"/>
        <v>0.8</v>
      </c>
      <c r="CD81" s="46">
        <f t="shared" si="96"/>
        <v>0.8</v>
      </c>
      <c r="CE81" s="46">
        <f t="shared" si="96"/>
        <v>0.8</v>
      </c>
      <c r="CF81" s="46">
        <f t="shared" si="96"/>
        <v>0.8</v>
      </c>
      <c r="CG81" s="46">
        <f t="shared" si="96"/>
        <v>0.8</v>
      </c>
      <c r="CH81" s="46">
        <f t="shared" si="96"/>
        <v>0.8</v>
      </c>
      <c r="CI81" s="46">
        <f t="shared" si="96"/>
        <v>0.8</v>
      </c>
      <c r="CJ81" s="46">
        <f t="shared" si="96"/>
        <v>0.8</v>
      </c>
      <c r="CK81" s="46">
        <v>0.85</v>
      </c>
      <c r="CL81" s="46">
        <f t="shared" ref="CL81:CV81" si="97">CK81</f>
        <v>0.85</v>
      </c>
      <c r="CM81" s="46">
        <f t="shared" si="97"/>
        <v>0.85</v>
      </c>
      <c r="CN81" s="46">
        <f t="shared" si="97"/>
        <v>0.85</v>
      </c>
      <c r="CO81" s="46">
        <f t="shared" si="97"/>
        <v>0.85</v>
      </c>
      <c r="CP81" s="46">
        <f t="shared" si="97"/>
        <v>0.85</v>
      </c>
      <c r="CQ81" s="46">
        <f t="shared" si="97"/>
        <v>0.85</v>
      </c>
      <c r="CR81" s="46">
        <f t="shared" si="97"/>
        <v>0.85</v>
      </c>
      <c r="CS81" s="46">
        <f t="shared" si="97"/>
        <v>0.85</v>
      </c>
      <c r="CT81" s="46">
        <f t="shared" si="97"/>
        <v>0.85</v>
      </c>
      <c r="CU81" s="46">
        <f t="shared" si="97"/>
        <v>0.85</v>
      </c>
      <c r="CV81" s="46">
        <f t="shared" si="97"/>
        <v>0.85</v>
      </c>
      <c r="CW81" s="46">
        <v>0.85</v>
      </c>
      <c r="CX81" s="46">
        <f t="shared" ref="CX81:DH81" si="98">CW81</f>
        <v>0.85</v>
      </c>
      <c r="CY81" s="46">
        <f t="shared" si="98"/>
        <v>0.85</v>
      </c>
      <c r="CZ81" s="46">
        <f t="shared" si="98"/>
        <v>0.85</v>
      </c>
      <c r="DA81" s="46">
        <f t="shared" si="98"/>
        <v>0.85</v>
      </c>
      <c r="DB81" s="46">
        <f t="shared" si="98"/>
        <v>0.85</v>
      </c>
      <c r="DC81" s="46">
        <f t="shared" si="98"/>
        <v>0.85</v>
      </c>
      <c r="DD81" s="46">
        <f t="shared" si="98"/>
        <v>0.85</v>
      </c>
      <c r="DE81" s="46">
        <f t="shared" si="98"/>
        <v>0.85</v>
      </c>
      <c r="DF81" s="46">
        <f t="shared" si="98"/>
        <v>0.85</v>
      </c>
      <c r="DG81" s="46">
        <f t="shared" si="98"/>
        <v>0.85</v>
      </c>
      <c r="DH81" s="46">
        <f t="shared" si="98"/>
        <v>0.85</v>
      </c>
    </row>
    <row r="82" spans="1:131" ht="14.65" hidden="1" customHeight="1" outlineLevel="1">
      <c r="A82" s="14" t="s">
        <v>72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AL82" s="47">
        <f t="shared" ref="AL82:AW82" si="99">AL80*AL81</f>
        <v>1.875</v>
      </c>
      <c r="AM82" s="47">
        <f t="shared" si="99"/>
        <v>1.875</v>
      </c>
      <c r="AN82" s="47">
        <f t="shared" si="99"/>
        <v>1.875</v>
      </c>
      <c r="AO82" s="47">
        <f t="shared" si="99"/>
        <v>2.5</v>
      </c>
      <c r="AP82" s="47">
        <f t="shared" si="99"/>
        <v>2.5</v>
      </c>
      <c r="AQ82" s="47">
        <f t="shared" si="99"/>
        <v>2.5</v>
      </c>
      <c r="AR82" s="47">
        <f t="shared" si="99"/>
        <v>2.5</v>
      </c>
      <c r="AS82" s="47">
        <f t="shared" si="99"/>
        <v>2.5</v>
      </c>
      <c r="AT82" s="47">
        <f t="shared" si="99"/>
        <v>2.5</v>
      </c>
      <c r="AU82" s="47">
        <f t="shared" si="99"/>
        <v>2.8125</v>
      </c>
      <c r="AV82" s="47">
        <f t="shared" si="99"/>
        <v>2.5</v>
      </c>
      <c r="AW82" s="47">
        <f t="shared" si="99"/>
        <v>2.5</v>
      </c>
      <c r="AX82" s="47"/>
      <c r="AY82" s="47">
        <f t="shared" ref="AY82:BJ82" si="100">AY80*AY81</f>
        <v>3.125</v>
      </c>
      <c r="AZ82" s="47">
        <f t="shared" si="100"/>
        <v>3.125</v>
      </c>
      <c r="BA82" s="47">
        <f t="shared" si="100"/>
        <v>3.125</v>
      </c>
      <c r="BB82" s="47">
        <f t="shared" si="100"/>
        <v>3.125</v>
      </c>
      <c r="BC82" s="47">
        <f t="shared" si="100"/>
        <v>3.125</v>
      </c>
      <c r="BD82" s="47">
        <f t="shared" si="100"/>
        <v>3.125</v>
      </c>
      <c r="BE82" s="47">
        <f t="shared" si="100"/>
        <v>3.125</v>
      </c>
      <c r="BF82" s="47">
        <f t="shared" si="100"/>
        <v>3.125</v>
      </c>
      <c r="BG82" s="47">
        <f t="shared" si="100"/>
        <v>3.125</v>
      </c>
      <c r="BH82" s="47">
        <f t="shared" si="100"/>
        <v>3.125</v>
      </c>
      <c r="BI82" s="47">
        <f t="shared" si="100"/>
        <v>3.125</v>
      </c>
      <c r="BJ82" s="47">
        <f t="shared" si="100"/>
        <v>3.125</v>
      </c>
      <c r="BK82" s="47"/>
      <c r="BL82" s="47">
        <f t="shared" ref="BL82:BW82" si="101">BL80*BL81</f>
        <v>4.0625</v>
      </c>
      <c r="BM82" s="47">
        <f t="shared" si="101"/>
        <v>4.0625</v>
      </c>
      <c r="BN82" s="47">
        <f t="shared" si="101"/>
        <v>4.0625</v>
      </c>
      <c r="BO82" s="47">
        <f t="shared" si="101"/>
        <v>4.0625</v>
      </c>
      <c r="BP82" s="47">
        <f t="shared" si="101"/>
        <v>4.0625</v>
      </c>
      <c r="BQ82" s="47">
        <f t="shared" si="101"/>
        <v>4.0625</v>
      </c>
      <c r="BR82" s="47">
        <f t="shared" si="101"/>
        <v>4.0625</v>
      </c>
      <c r="BS82" s="47">
        <f t="shared" si="101"/>
        <v>4.0625</v>
      </c>
      <c r="BT82" s="47">
        <f t="shared" si="101"/>
        <v>4.0625</v>
      </c>
      <c r="BU82" s="47">
        <f t="shared" si="101"/>
        <v>4.0625</v>
      </c>
      <c r="BV82" s="47">
        <f t="shared" si="101"/>
        <v>4.0625</v>
      </c>
      <c r="BW82" s="47">
        <f t="shared" si="101"/>
        <v>4.0625</v>
      </c>
      <c r="BX82" s="47"/>
      <c r="BY82" s="47">
        <f t="shared" ref="BY82:DH82" si="102">BY80*BY81</f>
        <v>5</v>
      </c>
      <c r="BZ82" s="47">
        <f t="shared" si="102"/>
        <v>5</v>
      </c>
      <c r="CA82" s="47">
        <f t="shared" si="102"/>
        <v>5</v>
      </c>
      <c r="CB82" s="47">
        <f t="shared" si="102"/>
        <v>5</v>
      </c>
      <c r="CC82" s="47">
        <f t="shared" si="102"/>
        <v>5</v>
      </c>
      <c r="CD82" s="47">
        <f t="shared" si="102"/>
        <v>5</v>
      </c>
      <c r="CE82" s="47">
        <f t="shared" si="102"/>
        <v>5</v>
      </c>
      <c r="CF82" s="47">
        <f t="shared" si="102"/>
        <v>5</v>
      </c>
      <c r="CG82" s="47">
        <f t="shared" si="102"/>
        <v>5</v>
      </c>
      <c r="CH82" s="47">
        <f t="shared" si="102"/>
        <v>5</v>
      </c>
      <c r="CI82" s="47">
        <f t="shared" si="102"/>
        <v>5</v>
      </c>
      <c r="CJ82" s="47">
        <f t="shared" si="102"/>
        <v>5</v>
      </c>
      <c r="CK82" s="47">
        <f t="shared" si="102"/>
        <v>5.3125</v>
      </c>
      <c r="CL82" s="47">
        <f t="shared" si="102"/>
        <v>5.3125</v>
      </c>
      <c r="CM82" s="47">
        <f t="shared" si="102"/>
        <v>5.3125</v>
      </c>
      <c r="CN82" s="47">
        <f t="shared" si="102"/>
        <v>5.3125</v>
      </c>
      <c r="CO82" s="47">
        <f t="shared" si="102"/>
        <v>5.3125</v>
      </c>
      <c r="CP82" s="47">
        <f t="shared" si="102"/>
        <v>5.3125</v>
      </c>
      <c r="CQ82" s="47">
        <f t="shared" si="102"/>
        <v>5.3125</v>
      </c>
      <c r="CR82" s="47">
        <f t="shared" si="102"/>
        <v>5.3125</v>
      </c>
      <c r="CS82" s="47">
        <f t="shared" si="102"/>
        <v>5.3125</v>
      </c>
      <c r="CT82" s="47">
        <f t="shared" si="102"/>
        <v>5.3125</v>
      </c>
      <c r="CU82" s="47">
        <f t="shared" si="102"/>
        <v>5.3125</v>
      </c>
      <c r="CV82" s="47">
        <f t="shared" si="102"/>
        <v>5.3125</v>
      </c>
      <c r="CW82" s="47">
        <f t="shared" si="102"/>
        <v>5.3125</v>
      </c>
      <c r="CX82" s="47">
        <f t="shared" si="102"/>
        <v>5.3125</v>
      </c>
      <c r="CY82" s="47">
        <f t="shared" si="102"/>
        <v>5.3125</v>
      </c>
      <c r="CZ82" s="47">
        <f t="shared" si="102"/>
        <v>5.3125</v>
      </c>
      <c r="DA82" s="47">
        <f t="shared" si="102"/>
        <v>5.3125</v>
      </c>
      <c r="DB82" s="47">
        <f t="shared" si="102"/>
        <v>5.3125</v>
      </c>
      <c r="DC82" s="47">
        <f t="shared" si="102"/>
        <v>5.3125</v>
      </c>
      <c r="DD82" s="47">
        <f t="shared" si="102"/>
        <v>5.3125</v>
      </c>
      <c r="DE82" s="47">
        <f t="shared" si="102"/>
        <v>5.3125</v>
      </c>
      <c r="DF82" s="47">
        <f t="shared" si="102"/>
        <v>5.3125</v>
      </c>
      <c r="DG82" s="47">
        <f t="shared" si="102"/>
        <v>5.3125</v>
      </c>
      <c r="DH82" s="47">
        <f t="shared" si="102"/>
        <v>5.3125</v>
      </c>
    </row>
    <row r="83" spans="1:131" ht="14.65" hidden="1" customHeight="1" outlineLevel="1">
      <c r="A83" s="14" t="s">
        <v>73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AL83" s="48">
        <v>0.7</v>
      </c>
      <c r="AM83" s="48">
        <v>0.7</v>
      </c>
      <c r="AN83" s="48">
        <v>0.7</v>
      </c>
      <c r="AO83" s="48">
        <v>0.7</v>
      </c>
      <c r="AP83" s="48">
        <v>0.7</v>
      </c>
      <c r="AQ83" s="48">
        <v>0.7</v>
      </c>
      <c r="AR83" s="48">
        <v>0.7</v>
      </c>
      <c r="AS83" s="48">
        <v>0.7</v>
      </c>
      <c r="AT83" s="48">
        <v>0.7</v>
      </c>
      <c r="AU83" s="48">
        <v>0.7</v>
      </c>
      <c r="AV83" s="48">
        <v>0.7</v>
      </c>
      <c r="AW83" s="48">
        <v>0.7</v>
      </c>
      <c r="AX83" s="48"/>
      <c r="AY83" s="48">
        <v>0.7</v>
      </c>
      <c r="AZ83" s="48">
        <v>0.7</v>
      </c>
      <c r="BA83" s="48">
        <v>0.7</v>
      </c>
      <c r="BB83" s="48">
        <v>0.7</v>
      </c>
      <c r="BC83" s="48">
        <v>0.7</v>
      </c>
      <c r="BD83" s="48">
        <v>0.7</v>
      </c>
      <c r="BE83" s="48">
        <v>0.7</v>
      </c>
      <c r="BF83" s="48">
        <v>0.7</v>
      </c>
      <c r="BG83" s="48">
        <v>0.7</v>
      </c>
      <c r="BH83" s="48">
        <v>0.7</v>
      </c>
      <c r="BI83" s="48">
        <v>0.7</v>
      </c>
      <c r="BJ83" s="48">
        <v>0.7</v>
      </c>
      <c r="BK83" s="48"/>
      <c r="BL83" s="48">
        <v>0.7</v>
      </c>
      <c r="BM83" s="48">
        <v>0.7</v>
      </c>
      <c r="BN83" s="48">
        <v>0.7</v>
      </c>
      <c r="BO83" s="48">
        <v>0.7</v>
      </c>
      <c r="BP83" s="48">
        <v>0.7</v>
      </c>
      <c r="BQ83" s="48">
        <v>0.7</v>
      </c>
      <c r="BR83" s="48">
        <v>0.7</v>
      </c>
      <c r="BS83" s="48">
        <v>0.7</v>
      </c>
      <c r="BT83" s="48">
        <v>0.7</v>
      </c>
      <c r="BU83" s="48">
        <v>0.7</v>
      </c>
      <c r="BV83" s="48">
        <v>0.7</v>
      </c>
      <c r="BW83" s="48">
        <v>0.7</v>
      </c>
      <c r="BX83" s="48"/>
      <c r="BY83" s="48">
        <v>0.7</v>
      </c>
      <c r="BZ83" s="48">
        <v>0.7</v>
      </c>
      <c r="CA83" s="48">
        <v>0.7</v>
      </c>
      <c r="CB83" s="48">
        <v>0.7</v>
      </c>
      <c r="CC83" s="48">
        <v>0.7</v>
      </c>
      <c r="CD83" s="48">
        <v>0.7</v>
      </c>
      <c r="CE83" s="48">
        <v>0.7</v>
      </c>
      <c r="CF83" s="48">
        <v>0.7</v>
      </c>
      <c r="CG83" s="48">
        <v>0.7</v>
      </c>
      <c r="CH83" s="48">
        <v>0.7</v>
      </c>
      <c r="CI83" s="48">
        <v>0.7</v>
      </c>
      <c r="CJ83" s="48">
        <v>0.7</v>
      </c>
      <c r="CK83" s="48">
        <v>0.7</v>
      </c>
      <c r="CL83" s="48">
        <v>0.7</v>
      </c>
      <c r="CM83" s="48">
        <v>0.7</v>
      </c>
      <c r="CN83" s="48">
        <v>0.7</v>
      </c>
      <c r="CO83" s="48">
        <v>0.7</v>
      </c>
      <c r="CP83" s="48">
        <v>0.7</v>
      </c>
      <c r="CQ83" s="48">
        <v>0.7</v>
      </c>
      <c r="CR83" s="48">
        <v>0.7</v>
      </c>
      <c r="CS83" s="48">
        <v>0.7</v>
      </c>
      <c r="CT83" s="48">
        <v>0.7</v>
      </c>
      <c r="CU83" s="48">
        <v>0.7</v>
      </c>
      <c r="CV83" s="48">
        <v>0.7</v>
      </c>
      <c r="CW83" s="48">
        <v>0.7</v>
      </c>
      <c r="CX83" s="48">
        <v>0.7</v>
      </c>
      <c r="CY83" s="48">
        <v>0.7</v>
      </c>
      <c r="CZ83" s="48">
        <v>0.7</v>
      </c>
      <c r="DA83" s="48">
        <v>0.7</v>
      </c>
      <c r="DB83" s="48">
        <v>0.7</v>
      </c>
      <c r="DC83" s="48">
        <v>0.7</v>
      </c>
      <c r="DD83" s="48">
        <v>0.7</v>
      </c>
      <c r="DE83" s="48">
        <v>0.7</v>
      </c>
      <c r="DF83" s="48">
        <v>0.7</v>
      </c>
      <c r="DG83" s="48">
        <v>0.7</v>
      </c>
      <c r="DH83" s="48">
        <v>0.7</v>
      </c>
    </row>
    <row r="84" spans="1:131" ht="14.65" hidden="1" customHeight="1" outlineLevel="1">
      <c r="A84" s="14" t="s">
        <v>74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AL84" s="49">
        <f>AL82*AL83</f>
        <v>1.3125</v>
      </c>
      <c r="AM84" s="49">
        <f t="shared" ref="AM84:AW84" si="103">AM82*70%</f>
        <v>1.3125</v>
      </c>
      <c r="AN84" s="49">
        <f t="shared" si="103"/>
        <v>1.3125</v>
      </c>
      <c r="AO84" s="49">
        <f t="shared" si="103"/>
        <v>1.75</v>
      </c>
      <c r="AP84" s="49">
        <f t="shared" si="103"/>
        <v>1.75</v>
      </c>
      <c r="AQ84" s="49">
        <f t="shared" si="103"/>
        <v>1.75</v>
      </c>
      <c r="AR84" s="49">
        <f t="shared" si="103"/>
        <v>1.75</v>
      </c>
      <c r="AS84" s="49">
        <f t="shared" si="103"/>
        <v>1.75</v>
      </c>
      <c r="AT84" s="49">
        <f t="shared" si="103"/>
        <v>1.75</v>
      </c>
      <c r="AU84" s="49">
        <f t="shared" si="103"/>
        <v>1.9687499999999998</v>
      </c>
      <c r="AV84" s="49">
        <f t="shared" si="103"/>
        <v>1.75</v>
      </c>
      <c r="AW84" s="49">
        <f t="shared" si="103"/>
        <v>1.75</v>
      </c>
      <c r="AX84" s="49"/>
      <c r="AY84" s="49">
        <f>AY82*AY83</f>
        <v>2.1875</v>
      </c>
      <c r="AZ84" s="49">
        <f t="shared" ref="AZ84:BJ84" si="104">AZ82*70%</f>
        <v>2.1875</v>
      </c>
      <c r="BA84" s="49">
        <f t="shared" si="104"/>
        <v>2.1875</v>
      </c>
      <c r="BB84" s="49">
        <f t="shared" si="104"/>
        <v>2.1875</v>
      </c>
      <c r="BC84" s="49">
        <f t="shared" si="104"/>
        <v>2.1875</v>
      </c>
      <c r="BD84" s="49">
        <f t="shared" si="104"/>
        <v>2.1875</v>
      </c>
      <c r="BE84" s="49">
        <f t="shared" si="104"/>
        <v>2.1875</v>
      </c>
      <c r="BF84" s="49">
        <f t="shared" si="104"/>
        <v>2.1875</v>
      </c>
      <c r="BG84" s="49">
        <f t="shared" si="104"/>
        <v>2.1875</v>
      </c>
      <c r="BH84" s="49">
        <f t="shared" si="104"/>
        <v>2.1875</v>
      </c>
      <c r="BI84" s="49">
        <f t="shared" si="104"/>
        <v>2.1875</v>
      </c>
      <c r="BJ84" s="49">
        <f t="shared" si="104"/>
        <v>2.1875</v>
      </c>
      <c r="BK84" s="49"/>
      <c r="BL84" s="49">
        <f>BL82*BL83</f>
        <v>2.84375</v>
      </c>
      <c r="BM84" s="49">
        <f t="shared" ref="BM84:BW84" si="105">BM82*70%</f>
        <v>2.84375</v>
      </c>
      <c r="BN84" s="49">
        <f t="shared" si="105"/>
        <v>2.84375</v>
      </c>
      <c r="BO84" s="49">
        <f t="shared" si="105"/>
        <v>2.84375</v>
      </c>
      <c r="BP84" s="49">
        <f t="shared" si="105"/>
        <v>2.84375</v>
      </c>
      <c r="BQ84" s="49">
        <f t="shared" si="105"/>
        <v>2.84375</v>
      </c>
      <c r="BR84" s="49">
        <f t="shared" si="105"/>
        <v>2.84375</v>
      </c>
      <c r="BS84" s="49">
        <f t="shared" si="105"/>
        <v>2.84375</v>
      </c>
      <c r="BT84" s="49">
        <f t="shared" si="105"/>
        <v>2.84375</v>
      </c>
      <c r="BU84" s="49">
        <f t="shared" si="105"/>
        <v>2.84375</v>
      </c>
      <c r="BV84" s="49">
        <f t="shared" si="105"/>
        <v>2.84375</v>
      </c>
      <c r="BW84" s="49">
        <f t="shared" si="105"/>
        <v>2.84375</v>
      </c>
      <c r="BX84" s="49"/>
      <c r="BY84" s="49">
        <f>BY82*BY83</f>
        <v>3.5</v>
      </c>
      <c r="BZ84" s="49">
        <f t="shared" ref="BZ84:CJ84" si="106">BZ82*70%</f>
        <v>3.5</v>
      </c>
      <c r="CA84" s="49">
        <f t="shared" si="106"/>
        <v>3.5</v>
      </c>
      <c r="CB84" s="49">
        <f t="shared" si="106"/>
        <v>3.5</v>
      </c>
      <c r="CC84" s="49">
        <f t="shared" si="106"/>
        <v>3.5</v>
      </c>
      <c r="CD84" s="49">
        <f t="shared" si="106"/>
        <v>3.5</v>
      </c>
      <c r="CE84" s="49">
        <f t="shared" si="106"/>
        <v>3.5</v>
      </c>
      <c r="CF84" s="49">
        <f t="shared" si="106"/>
        <v>3.5</v>
      </c>
      <c r="CG84" s="49">
        <f t="shared" si="106"/>
        <v>3.5</v>
      </c>
      <c r="CH84" s="49">
        <f t="shared" si="106"/>
        <v>3.5</v>
      </c>
      <c r="CI84" s="49">
        <f t="shared" si="106"/>
        <v>3.5</v>
      </c>
      <c r="CJ84" s="49">
        <f t="shared" si="106"/>
        <v>3.5</v>
      </c>
      <c r="CK84" s="49">
        <f>CK82*CK83</f>
        <v>3.7187499999999996</v>
      </c>
      <c r="CL84" s="49">
        <f t="shared" ref="CL84:CV84" si="107">CL82*70%</f>
        <v>3.7187499999999996</v>
      </c>
      <c r="CM84" s="49">
        <f t="shared" si="107"/>
        <v>3.7187499999999996</v>
      </c>
      <c r="CN84" s="49">
        <f t="shared" si="107"/>
        <v>3.7187499999999996</v>
      </c>
      <c r="CO84" s="49">
        <f t="shared" si="107"/>
        <v>3.7187499999999996</v>
      </c>
      <c r="CP84" s="49">
        <f t="shared" si="107"/>
        <v>3.7187499999999996</v>
      </c>
      <c r="CQ84" s="49">
        <f t="shared" si="107"/>
        <v>3.7187499999999996</v>
      </c>
      <c r="CR84" s="49">
        <f t="shared" si="107"/>
        <v>3.7187499999999996</v>
      </c>
      <c r="CS84" s="49">
        <f t="shared" si="107"/>
        <v>3.7187499999999996</v>
      </c>
      <c r="CT84" s="49">
        <f t="shared" si="107"/>
        <v>3.7187499999999996</v>
      </c>
      <c r="CU84" s="49">
        <f t="shared" si="107"/>
        <v>3.7187499999999996</v>
      </c>
      <c r="CV84" s="49">
        <f t="shared" si="107"/>
        <v>3.7187499999999996</v>
      </c>
      <c r="CW84" s="49">
        <f>CW82*CW83</f>
        <v>3.7187499999999996</v>
      </c>
      <c r="CX84" s="49">
        <f t="shared" ref="CX84:DH84" si="108">CX82*70%</f>
        <v>3.7187499999999996</v>
      </c>
      <c r="CY84" s="49">
        <f t="shared" si="108"/>
        <v>3.7187499999999996</v>
      </c>
      <c r="CZ84" s="49">
        <f t="shared" si="108"/>
        <v>3.7187499999999996</v>
      </c>
      <c r="DA84" s="49">
        <f t="shared" si="108"/>
        <v>3.7187499999999996</v>
      </c>
      <c r="DB84" s="49">
        <f t="shared" si="108"/>
        <v>3.7187499999999996</v>
      </c>
      <c r="DC84" s="49">
        <f t="shared" si="108"/>
        <v>3.7187499999999996</v>
      </c>
      <c r="DD84" s="49">
        <f t="shared" si="108"/>
        <v>3.7187499999999996</v>
      </c>
      <c r="DE84" s="49">
        <f t="shared" si="108"/>
        <v>3.7187499999999996</v>
      </c>
      <c r="DF84" s="49">
        <f t="shared" si="108"/>
        <v>3.7187499999999996</v>
      </c>
      <c r="DG84" s="49">
        <f t="shared" si="108"/>
        <v>3.7187499999999996</v>
      </c>
      <c r="DH84" s="49">
        <f t="shared" si="108"/>
        <v>3.7187499999999996</v>
      </c>
    </row>
    <row r="85" spans="1:131" ht="14.65" hidden="1" customHeight="1" outlineLevel="1">
      <c r="A85" s="14" t="s">
        <v>75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AL85" s="46">
        <v>0.7</v>
      </c>
      <c r="AM85" s="46">
        <v>0.7</v>
      </c>
      <c r="AN85" s="46">
        <v>0.7</v>
      </c>
      <c r="AO85" s="46">
        <v>0.7</v>
      </c>
      <c r="AP85" s="46">
        <v>0.7</v>
      </c>
      <c r="AQ85" s="46">
        <v>0.7</v>
      </c>
      <c r="AR85" s="46">
        <v>0.7</v>
      </c>
      <c r="AS85" s="46">
        <v>0.7</v>
      </c>
      <c r="AT85" s="46">
        <v>0.7</v>
      </c>
      <c r="AU85" s="46">
        <v>0.7</v>
      </c>
      <c r="AV85" s="46">
        <v>0.7</v>
      </c>
      <c r="AW85" s="46">
        <v>0.7</v>
      </c>
      <c r="AX85" s="46"/>
      <c r="AY85" s="46">
        <v>0.7</v>
      </c>
      <c r="AZ85" s="46">
        <v>0.7</v>
      </c>
      <c r="BA85" s="46">
        <v>0.7</v>
      </c>
      <c r="BB85" s="46">
        <v>0.7</v>
      </c>
      <c r="BC85" s="46">
        <v>0.7</v>
      </c>
      <c r="BD85" s="46">
        <v>0.7</v>
      </c>
      <c r="BE85" s="46">
        <v>0.7</v>
      </c>
      <c r="BF85" s="46">
        <v>0.7</v>
      </c>
      <c r="BG85" s="46">
        <v>0.7</v>
      </c>
      <c r="BH85" s="46">
        <v>0.7</v>
      </c>
      <c r="BI85" s="46">
        <v>0.7</v>
      </c>
      <c r="BJ85" s="46">
        <v>0.7</v>
      </c>
      <c r="BK85" s="46"/>
      <c r="BL85" s="46">
        <v>0.75</v>
      </c>
      <c r="BM85" s="46">
        <v>0.75</v>
      </c>
      <c r="BN85" s="46">
        <v>0.75</v>
      </c>
      <c r="BO85" s="46">
        <v>0.75</v>
      </c>
      <c r="BP85" s="46">
        <v>0.75</v>
      </c>
      <c r="BQ85" s="46">
        <v>0.75</v>
      </c>
      <c r="BR85" s="46">
        <v>0.75</v>
      </c>
      <c r="BS85" s="46">
        <v>0.75</v>
      </c>
      <c r="BT85" s="46">
        <v>0.75</v>
      </c>
      <c r="BU85" s="46">
        <v>0.75</v>
      </c>
      <c r="BV85" s="46">
        <v>0.75</v>
      </c>
      <c r="BW85" s="46">
        <v>0.75</v>
      </c>
      <c r="BX85" s="46"/>
      <c r="BY85" s="46">
        <v>0.77</v>
      </c>
      <c r="BZ85" s="46">
        <v>0.77</v>
      </c>
      <c r="CA85" s="46">
        <v>0.77</v>
      </c>
      <c r="CB85" s="46">
        <v>0.77</v>
      </c>
      <c r="CC85" s="46">
        <v>0.77</v>
      </c>
      <c r="CD85" s="46">
        <v>0.77</v>
      </c>
      <c r="CE85" s="46">
        <v>0.77</v>
      </c>
      <c r="CF85" s="46">
        <v>0.77</v>
      </c>
      <c r="CG85" s="46">
        <v>0.77</v>
      </c>
      <c r="CH85" s="46">
        <v>0.77</v>
      </c>
      <c r="CI85" s="46">
        <v>0.77</v>
      </c>
      <c r="CJ85" s="46">
        <v>0.77</v>
      </c>
      <c r="CK85" s="46">
        <v>0.79</v>
      </c>
      <c r="CL85" s="46">
        <v>0.79</v>
      </c>
      <c r="CM85" s="46">
        <v>0.79</v>
      </c>
      <c r="CN85" s="46">
        <v>0.79</v>
      </c>
      <c r="CO85" s="46">
        <v>0.79</v>
      </c>
      <c r="CP85" s="46">
        <v>0.79</v>
      </c>
      <c r="CQ85" s="46">
        <v>0.79</v>
      </c>
      <c r="CR85" s="46">
        <v>0.79</v>
      </c>
      <c r="CS85" s="46">
        <v>0.79</v>
      </c>
      <c r="CT85" s="46">
        <v>0.79</v>
      </c>
      <c r="CU85" s="46">
        <v>0.79</v>
      </c>
      <c r="CV85" s="46">
        <v>0.79</v>
      </c>
      <c r="CW85" s="46">
        <v>0.81</v>
      </c>
      <c r="CX85" s="46">
        <v>0.81</v>
      </c>
      <c r="CY85" s="46">
        <v>0.81</v>
      </c>
      <c r="CZ85" s="46">
        <v>0.81</v>
      </c>
      <c r="DA85" s="46">
        <v>0.81</v>
      </c>
      <c r="DB85" s="46">
        <v>0.81</v>
      </c>
      <c r="DC85" s="46">
        <v>0.81</v>
      </c>
      <c r="DD85" s="46">
        <v>0.81</v>
      </c>
      <c r="DE85" s="46">
        <v>0.81</v>
      </c>
      <c r="DF85" s="46">
        <v>0.81</v>
      </c>
      <c r="DG85" s="46">
        <v>0.81</v>
      </c>
      <c r="DH85" s="46">
        <v>0.81</v>
      </c>
    </row>
    <row r="86" spans="1:131" s="52" customFormat="1" ht="14.65" hidden="1" customHeight="1" outlineLevel="1">
      <c r="A86" s="51" t="s">
        <v>76</v>
      </c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AL86" s="52">
        <f t="shared" ref="AL86:AW86" si="109">AL80*AL81*AL83*AL85</f>
        <v>0.91874999999999996</v>
      </c>
      <c r="AM86" s="52">
        <f t="shared" si="109"/>
        <v>0.91874999999999996</v>
      </c>
      <c r="AN86" s="52">
        <f t="shared" si="109"/>
        <v>0.91874999999999996</v>
      </c>
      <c r="AO86" s="52">
        <f t="shared" si="109"/>
        <v>1.2249999999999999</v>
      </c>
      <c r="AP86" s="52">
        <f t="shared" si="109"/>
        <v>1.2249999999999999</v>
      </c>
      <c r="AQ86" s="52">
        <f t="shared" si="109"/>
        <v>1.2249999999999999</v>
      </c>
      <c r="AR86" s="52">
        <f t="shared" si="109"/>
        <v>1.2249999999999999</v>
      </c>
      <c r="AS86" s="52">
        <f t="shared" si="109"/>
        <v>1.2249999999999999</v>
      </c>
      <c r="AT86" s="52">
        <f t="shared" si="109"/>
        <v>1.2249999999999999</v>
      </c>
      <c r="AU86" s="52">
        <f t="shared" si="109"/>
        <v>1.3781249999999998</v>
      </c>
      <c r="AV86" s="52">
        <f t="shared" si="109"/>
        <v>1.2249999999999999</v>
      </c>
      <c r="AW86" s="52">
        <f t="shared" si="109"/>
        <v>1.2249999999999999</v>
      </c>
      <c r="AY86" s="52">
        <f t="shared" ref="AY86:BJ86" si="110">AY80*AY81*AY83*AY85</f>
        <v>1.53125</v>
      </c>
      <c r="AZ86" s="52">
        <f t="shared" si="110"/>
        <v>1.53125</v>
      </c>
      <c r="BA86" s="52">
        <f t="shared" si="110"/>
        <v>1.53125</v>
      </c>
      <c r="BB86" s="52">
        <f t="shared" si="110"/>
        <v>1.53125</v>
      </c>
      <c r="BC86" s="52">
        <f t="shared" si="110"/>
        <v>1.53125</v>
      </c>
      <c r="BD86" s="52">
        <f t="shared" si="110"/>
        <v>1.53125</v>
      </c>
      <c r="BE86" s="52">
        <f t="shared" si="110"/>
        <v>1.53125</v>
      </c>
      <c r="BF86" s="52">
        <f t="shared" si="110"/>
        <v>1.53125</v>
      </c>
      <c r="BG86" s="52">
        <f t="shared" si="110"/>
        <v>1.53125</v>
      </c>
      <c r="BH86" s="52">
        <f t="shared" si="110"/>
        <v>1.53125</v>
      </c>
      <c r="BI86" s="52">
        <f t="shared" si="110"/>
        <v>1.53125</v>
      </c>
      <c r="BJ86" s="52">
        <f t="shared" si="110"/>
        <v>1.53125</v>
      </c>
      <c r="BL86" s="52">
        <f t="shared" ref="BL86:BW86" si="111">BL80*BL81*BL83*BL85</f>
        <v>2.1328125</v>
      </c>
      <c r="BM86" s="52">
        <f t="shared" si="111"/>
        <v>2.1328125</v>
      </c>
      <c r="BN86" s="52">
        <f t="shared" si="111"/>
        <v>2.1328125</v>
      </c>
      <c r="BO86" s="52">
        <f t="shared" si="111"/>
        <v>2.1328125</v>
      </c>
      <c r="BP86" s="52">
        <f t="shared" si="111"/>
        <v>2.1328125</v>
      </c>
      <c r="BQ86" s="52">
        <f t="shared" si="111"/>
        <v>2.1328125</v>
      </c>
      <c r="BR86" s="52">
        <f t="shared" si="111"/>
        <v>2.1328125</v>
      </c>
      <c r="BS86" s="52">
        <f t="shared" si="111"/>
        <v>2.1328125</v>
      </c>
      <c r="BT86" s="52">
        <f t="shared" si="111"/>
        <v>2.1328125</v>
      </c>
      <c r="BU86" s="52">
        <f t="shared" si="111"/>
        <v>2.1328125</v>
      </c>
      <c r="BV86" s="52">
        <f t="shared" si="111"/>
        <v>2.1328125</v>
      </c>
      <c r="BW86" s="52">
        <f t="shared" si="111"/>
        <v>2.1328125</v>
      </c>
      <c r="BY86" s="52">
        <f t="shared" ref="BY86:DH86" si="112">BY80*BY81*BY83*BY85</f>
        <v>2.6950000000000003</v>
      </c>
      <c r="BZ86" s="52">
        <f t="shared" si="112"/>
        <v>2.6950000000000003</v>
      </c>
      <c r="CA86" s="52">
        <f t="shared" si="112"/>
        <v>2.6950000000000003</v>
      </c>
      <c r="CB86" s="52">
        <f t="shared" si="112"/>
        <v>2.6950000000000003</v>
      </c>
      <c r="CC86" s="52">
        <f t="shared" si="112"/>
        <v>2.6950000000000003</v>
      </c>
      <c r="CD86" s="52">
        <f t="shared" si="112"/>
        <v>2.6950000000000003</v>
      </c>
      <c r="CE86" s="52">
        <f t="shared" si="112"/>
        <v>2.6950000000000003</v>
      </c>
      <c r="CF86" s="52">
        <f t="shared" si="112"/>
        <v>2.6950000000000003</v>
      </c>
      <c r="CG86" s="52">
        <f t="shared" si="112"/>
        <v>2.6950000000000003</v>
      </c>
      <c r="CH86" s="52">
        <f t="shared" si="112"/>
        <v>2.6950000000000003</v>
      </c>
      <c r="CI86" s="52">
        <f t="shared" si="112"/>
        <v>2.6950000000000003</v>
      </c>
      <c r="CJ86" s="52">
        <f t="shared" si="112"/>
        <v>2.6950000000000003</v>
      </c>
      <c r="CK86" s="52">
        <f t="shared" si="112"/>
        <v>2.9378124999999997</v>
      </c>
      <c r="CL86" s="52">
        <f t="shared" si="112"/>
        <v>2.9378124999999997</v>
      </c>
      <c r="CM86" s="52">
        <f t="shared" si="112"/>
        <v>2.9378124999999997</v>
      </c>
      <c r="CN86" s="52">
        <f t="shared" si="112"/>
        <v>2.9378124999999997</v>
      </c>
      <c r="CO86" s="52">
        <f t="shared" si="112"/>
        <v>2.9378124999999997</v>
      </c>
      <c r="CP86" s="52">
        <f t="shared" si="112"/>
        <v>2.9378124999999997</v>
      </c>
      <c r="CQ86" s="52">
        <f t="shared" si="112"/>
        <v>2.9378124999999997</v>
      </c>
      <c r="CR86" s="52">
        <f t="shared" si="112"/>
        <v>2.9378124999999997</v>
      </c>
      <c r="CS86" s="52">
        <f t="shared" si="112"/>
        <v>2.9378124999999997</v>
      </c>
      <c r="CT86" s="52">
        <f t="shared" si="112"/>
        <v>2.9378124999999997</v>
      </c>
      <c r="CU86" s="52">
        <f t="shared" si="112"/>
        <v>2.9378124999999997</v>
      </c>
      <c r="CV86" s="52">
        <f t="shared" si="112"/>
        <v>2.9378124999999997</v>
      </c>
      <c r="CW86" s="52">
        <f t="shared" si="112"/>
        <v>3.0121875</v>
      </c>
      <c r="CX86" s="52">
        <f t="shared" si="112"/>
        <v>3.0121875</v>
      </c>
      <c r="CY86" s="52">
        <f t="shared" si="112"/>
        <v>3.0121875</v>
      </c>
      <c r="CZ86" s="52">
        <f t="shared" si="112"/>
        <v>3.0121875</v>
      </c>
      <c r="DA86" s="52">
        <f t="shared" si="112"/>
        <v>3.0121875</v>
      </c>
      <c r="DB86" s="52">
        <f t="shared" si="112"/>
        <v>3.0121875</v>
      </c>
      <c r="DC86" s="52">
        <f t="shared" si="112"/>
        <v>3.0121875</v>
      </c>
      <c r="DD86" s="52">
        <f t="shared" si="112"/>
        <v>3.0121875</v>
      </c>
      <c r="DE86" s="52">
        <f t="shared" si="112"/>
        <v>3.0121875</v>
      </c>
      <c r="DF86" s="52">
        <f t="shared" si="112"/>
        <v>3.0121875</v>
      </c>
      <c r="DG86" s="52">
        <f t="shared" si="112"/>
        <v>3.0121875</v>
      </c>
      <c r="DH86" s="52">
        <f t="shared" si="112"/>
        <v>3.0121875</v>
      </c>
      <c r="DM86" s="53"/>
      <c r="DN86" s="54">
        <v>11</v>
      </c>
      <c r="DO86" s="54"/>
      <c r="DP86" s="49">
        <f>SUM(AL86:AW86)</f>
        <v>13.934374999999996</v>
      </c>
      <c r="DR86" s="49">
        <f>SUM(AY86:BJ86)</f>
        <v>18.375</v>
      </c>
      <c r="DT86" s="49">
        <f>SUM(BL86:BW86)</f>
        <v>25.59375</v>
      </c>
      <c r="DV86" s="49">
        <f>SUM(BY86:CJ86)</f>
        <v>32.340000000000003</v>
      </c>
      <c r="DX86" s="49">
        <f>SUM(CK86:CV86)</f>
        <v>35.253749999999997</v>
      </c>
      <c r="DZ86" s="49">
        <f>SUM(CW86:DH86)</f>
        <v>36.146250000000002</v>
      </c>
    </row>
    <row r="87" spans="1:131" s="52" customFormat="1" ht="14.65" hidden="1" customHeight="1" outlineLevel="1">
      <c r="A87" s="51" t="s">
        <v>77</v>
      </c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AL87" s="55">
        <v>2.5</v>
      </c>
      <c r="AM87" s="55">
        <v>2.5</v>
      </c>
      <c r="AN87" s="55">
        <v>2.5</v>
      </c>
      <c r="AO87" s="55">
        <v>2.5</v>
      </c>
      <c r="AP87" s="55">
        <v>2.5</v>
      </c>
      <c r="AQ87" s="55">
        <v>2.5</v>
      </c>
      <c r="AR87" s="55">
        <v>2.5</v>
      </c>
      <c r="AS87" s="55">
        <v>2.5</v>
      </c>
      <c r="AT87" s="55">
        <v>2.5</v>
      </c>
      <c r="AU87" s="55">
        <v>2.5</v>
      </c>
      <c r="AV87" s="55">
        <v>2.5</v>
      </c>
      <c r="AW87" s="55">
        <v>2.5</v>
      </c>
      <c r="AX87" s="55"/>
      <c r="AY87" s="55">
        <v>2.5</v>
      </c>
      <c r="AZ87" s="55">
        <v>2.5</v>
      </c>
      <c r="BA87" s="55">
        <v>2.5</v>
      </c>
      <c r="BB87" s="55">
        <v>2.5</v>
      </c>
      <c r="BC87" s="55">
        <v>2.5</v>
      </c>
      <c r="BD87" s="55">
        <v>2.5</v>
      </c>
      <c r="BE87" s="55">
        <v>2.5</v>
      </c>
      <c r="BF87" s="55">
        <v>2.5</v>
      </c>
      <c r="BG87" s="55">
        <v>2.5</v>
      </c>
      <c r="BH87" s="55">
        <v>2.5</v>
      </c>
      <c r="BI87" s="55">
        <v>2.5</v>
      </c>
      <c r="BJ87" s="55">
        <v>2.5</v>
      </c>
      <c r="BK87" s="55"/>
      <c r="BL87" s="55">
        <v>2.5</v>
      </c>
      <c r="BM87" s="55">
        <v>2.5</v>
      </c>
      <c r="BN87" s="55">
        <v>2.5</v>
      </c>
      <c r="BO87" s="55">
        <v>2.5</v>
      </c>
      <c r="BP87" s="55">
        <v>2.5</v>
      </c>
      <c r="BQ87" s="55">
        <v>2.5</v>
      </c>
      <c r="BR87" s="55">
        <v>2.5</v>
      </c>
      <c r="BS87" s="55">
        <v>2.5</v>
      </c>
      <c r="BT87" s="55">
        <v>2.5</v>
      </c>
      <c r="BU87" s="55">
        <v>2.5</v>
      </c>
      <c r="BV87" s="55">
        <v>2.5</v>
      </c>
      <c r="BW87" s="55">
        <v>2.5</v>
      </c>
      <c r="BX87" s="55"/>
      <c r="BY87" s="52">
        <v>2.5</v>
      </c>
      <c r="BZ87" s="52">
        <v>2.5</v>
      </c>
      <c r="CA87" s="52">
        <v>2.5</v>
      </c>
      <c r="CB87" s="52">
        <v>2.5</v>
      </c>
      <c r="CC87" s="52">
        <v>2.5</v>
      </c>
      <c r="CD87" s="52">
        <v>2.5</v>
      </c>
      <c r="CE87" s="52">
        <v>2.5</v>
      </c>
      <c r="CF87" s="52">
        <v>2.5</v>
      </c>
      <c r="CG87" s="52">
        <v>2.5</v>
      </c>
      <c r="CH87" s="52">
        <v>2.5</v>
      </c>
      <c r="CI87" s="52">
        <v>2.5</v>
      </c>
      <c r="CJ87" s="52">
        <v>2.5</v>
      </c>
      <c r="CK87" s="52">
        <v>2.5</v>
      </c>
      <c r="CL87" s="52">
        <v>2.5</v>
      </c>
      <c r="CM87" s="52">
        <v>2.5</v>
      </c>
      <c r="CN87" s="52">
        <v>2.5</v>
      </c>
      <c r="CO87" s="52">
        <v>2.5</v>
      </c>
      <c r="CP87" s="52">
        <v>2.5</v>
      </c>
      <c r="CQ87" s="52">
        <v>2.5</v>
      </c>
      <c r="CR87" s="52">
        <v>2.5</v>
      </c>
      <c r="CS87" s="52">
        <v>2.5</v>
      </c>
      <c r="CT87" s="52">
        <v>2.5</v>
      </c>
      <c r="CU87" s="52">
        <v>2.5</v>
      </c>
      <c r="CV87" s="52">
        <v>2.5</v>
      </c>
      <c r="CW87" s="52">
        <v>2.5</v>
      </c>
      <c r="CX87" s="52">
        <v>2.5</v>
      </c>
      <c r="CY87" s="52">
        <v>2.5</v>
      </c>
      <c r="CZ87" s="52">
        <v>2.5</v>
      </c>
      <c r="DA87" s="52">
        <v>2.5</v>
      </c>
      <c r="DB87" s="52">
        <v>2.5</v>
      </c>
      <c r="DC87" s="52">
        <v>2.5</v>
      </c>
      <c r="DD87" s="52">
        <v>2.5</v>
      </c>
      <c r="DE87" s="52">
        <v>2.5</v>
      </c>
      <c r="DF87" s="52">
        <v>2.5</v>
      </c>
      <c r="DG87" s="52">
        <v>2.5</v>
      </c>
      <c r="DH87" s="52">
        <v>2.5</v>
      </c>
      <c r="DM87" s="53"/>
      <c r="DP87" s="49"/>
      <c r="DR87" s="49"/>
      <c r="DT87" s="49"/>
      <c r="DV87" s="49"/>
      <c r="DX87" s="49"/>
      <c r="DZ87" s="49"/>
    </row>
    <row r="88" spans="1:131" s="52" customFormat="1" ht="14.65" hidden="1" customHeight="1" outlineLevel="1">
      <c r="A88" s="51" t="s">
        <v>78</v>
      </c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AL88" s="53">
        <f>AL86*AL79*AL87</f>
        <v>289.40625</v>
      </c>
      <c r="AM88" s="53">
        <f t="shared" ref="AM88:AW88" si="113">AM86*AM79*AM87</f>
        <v>289.40625</v>
      </c>
      <c r="AN88" s="53">
        <f t="shared" si="113"/>
        <v>289.40625</v>
      </c>
      <c r="AO88" s="53">
        <f t="shared" si="113"/>
        <v>385.875</v>
      </c>
      <c r="AP88" s="53">
        <f t="shared" si="113"/>
        <v>385.875</v>
      </c>
      <c r="AQ88" s="53">
        <f t="shared" si="113"/>
        <v>385.875</v>
      </c>
      <c r="AR88" s="53">
        <f t="shared" si="113"/>
        <v>385.875</v>
      </c>
      <c r="AS88" s="53">
        <f t="shared" si="113"/>
        <v>385.875</v>
      </c>
      <c r="AT88" s="53">
        <f t="shared" si="113"/>
        <v>385.875</v>
      </c>
      <c r="AU88" s="53">
        <f t="shared" si="113"/>
        <v>434.10937499999994</v>
      </c>
      <c r="AV88" s="52">
        <f t="shared" si="113"/>
        <v>385.875</v>
      </c>
      <c r="AW88" s="53">
        <f t="shared" si="113"/>
        <v>385.875</v>
      </c>
      <c r="AX88" s="53"/>
      <c r="AY88" s="53">
        <f t="shared" ref="AY88:BI88" si="114">AY86*AY79*AY87</f>
        <v>482.34375</v>
      </c>
      <c r="AZ88" s="53">
        <f t="shared" si="114"/>
        <v>482.34375</v>
      </c>
      <c r="BA88" s="53">
        <f t="shared" si="114"/>
        <v>482.34375</v>
      </c>
      <c r="BB88" s="53">
        <f t="shared" si="114"/>
        <v>482.34375</v>
      </c>
      <c r="BC88" s="53">
        <f t="shared" si="114"/>
        <v>482.34375</v>
      </c>
      <c r="BD88" s="53">
        <f t="shared" si="114"/>
        <v>482.34375</v>
      </c>
      <c r="BE88" s="53">
        <f t="shared" si="114"/>
        <v>482.34375</v>
      </c>
      <c r="BF88" s="53">
        <f t="shared" si="114"/>
        <v>482.34375</v>
      </c>
      <c r="BG88" s="53">
        <f t="shared" si="114"/>
        <v>482.34375</v>
      </c>
      <c r="BH88" s="53">
        <f t="shared" si="114"/>
        <v>482.34375</v>
      </c>
      <c r="BI88" s="53">
        <f t="shared" si="114"/>
        <v>482.34375</v>
      </c>
      <c r="BJ88" s="53">
        <f>BJ86*BJ79*BJ87</f>
        <v>482.34375</v>
      </c>
      <c r="BK88" s="53"/>
      <c r="BL88" s="53">
        <f t="shared" ref="BL88:BW88" si="115">BL86*BL79*BL87</f>
        <v>604.65234375</v>
      </c>
      <c r="BM88" s="53">
        <f t="shared" si="115"/>
        <v>604.65234375</v>
      </c>
      <c r="BN88" s="53">
        <f t="shared" si="115"/>
        <v>604.65234375</v>
      </c>
      <c r="BO88" s="53">
        <f t="shared" si="115"/>
        <v>604.65234375</v>
      </c>
      <c r="BP88" s="53">
        <f t="shared" si="115"/>
        <v>604.65234375</v>
      </c>
      <c r="BQ88" s="53">
        <f t="shared" si="115"/>
        <v>604.65234375</v>
      </c>
      <c r="BR88" s="53">
        <f t="shared" si="115"/>
        <v>604.65234375</v>
      </c>
      <c r="BS88" s="53">
        <f t="shared" si="115"/>
        <v>604.65234375</v>
      </c>
      <c r="BT88" s="53">
        <f t="shared" si="115"/>
        <v>604.65234375</v>
      </c>
      <c r="BU88" s="53">
        <f t="shared" si="115"/>
        <v>604.65234375</v>
      </c>
      <c r="BV88" s="53">
        <f t="shared" si="115"/>
        <v>604.65234375</v>
      </c>
      <c r="BW88" s="53">
        <f t="shared" si="115"/>
        <v>604.65234375</v>
      </c>
      <c r="BX88" s="53"/>
      <c r="BY88" s="53">
        <f t="shared" ref="BY88:DH88" si="116">BY86*BY79*BY87</f>
        <v>679.14</v>
      </c>
      <c r="BZ88" s="53">
        <f t="shared" si="116"/>
        <v>679.14</v>
      </c>
      <c r="CA88" s="53">
        <f t="shared" si="116"/>
        <v>679.14</v>
      </c>
      <c r="CB88" s="53">
        <f t="shared" si="116"/>
        <v>679.14</v>
      </c>
      <c r="CC88" s="53">
        <f t="shared" si="116"/>
        <v>679.14</v>
      </c>
      <c r="CD88" s="53">
        <f t="shared" si="116"/>
        <v>679.14</v>
      </c>
      <c r="CE88" s="53">
        <f t="shared" si="116"/>
        <v>679.14</v>
      </c>
      <c r="CF88" s="53">
        <f t="shared" si="116"/>
        <v>679.14</v>
      </c>
      <c r="CG88" s="53">
        <f t="shared" si="116"/>
        <v>679.14</v>
      </c>
      <c r="CH88" s="53">
        <f t="shared" si="116"/>
        <v>679.14</v>
      </c>
      <c r="CI88" s="53">
        <f t="shared" si="116"/>
        <v>679.14</v>
      </c>
      <c r="CJ88" s="53">
        <f t="shared" si="116"/>
        <v>679.14</v>
      </c>
      <c r="CK88" s="53">
        <f t="shared" si="116"/>
        <v>740.3287499999999</v>
      </c>
      <c r="CL88" s="53">
        <f t="shared" si="116"/>
        <v>740.3287499999999</v>
      </c>
      <c r="CM88" s="53">
        <f t="shared" si="116"/>
        <v>740.3287499999999</v>
      </c>
      <c r="CN88" s="53">
        <f t="shared" si="116"/>
        <v>740.3287499999999</v>
      </c>
      <c r="CO88" s="53">
        <f t="shared" si="116"/>
        <v>740.3287499999999</v>
      </c>
      <c r="CP88" s="53">
        <f t="shared" si="116"/>
        <v>740.3287499999999</v>
      </c>
      <c r="CQ88" s="53">
        <f t="shared" si="116"/>
        <v>740.3287499999999</v>
      </c>
      <c r="CR88" s="53">
        <f t="shared" si="116"/>
        <v>740.3287499999999</v>
      </c>
      <c r="CS88" s="53">
        <f t="shared" si="116"/>
        <v>740.3287499999999</v>
      </c>
      <c r="CT88" s="53">
        <f t="shared" si="116"/>
        <v>740.3287499999999</v>
      </c>
      <c r="CU88" s="53">
        <f t="shared" si="116"/>
        <v>740.3287499999999</v>
      </c>
      <c r="CV88" s="53">
        <f t="shared" si="116"/>
        <v>740.3287499999999</v>
      </c>
      <c r="CW88" s="53">
        <f t="shared" si="116"/>
        <v>759.07124999999996</v>
      </c>
      <c r="CX88" s="53">
        <f t="shared" si="116"/>
        <v>759.07124999999996</v>
      </c>
      <c r="CY88" s="53">
        <f t="shared" si="116"/>
        <v>759.07124999999996</v>
      </c>
      <c r="CZ88" s="53">
        <f t="shared" si="116"/>
        <v>759.07124999999996</v>
      </c>
      <c r="DA88" s="53">
        <f t="shared" si="116"/>
        <v>759.07124999999996</v>
      </c>
      <c r="DB88" s="53">
        <f t="shared" si="116"/>
        <v>759.07124999999996</v>
      </c>
      <c r="DC88" s="53">
        <f t="shared" si="116"/>
        <v>759.07124999999996</v>
      </c>
      <c r="DD88" s="53">
        <f t="shared" si="116"/>
        <v>759.07124999999996</v>
      </c>
      <c r="DE88" s="53">
        <f t="shared" si="116"/>
        <v>759.07124999999996</v>
      </c>
      <c r="DF88" s="53">
        <f t="shared" si="116"/>
        <v>759.07124999999996</v>
      </c>
      <c r="DG88" s="53">
        <f t="shared" si="116"/>
        <v>759.07124999999996</v>
      </c>
      <c r="DH88" s="53">
        <f t="shared" si="116"/>
        <v>759.07124999999996</v>
      </c>
      <c r="DM88" s="53"/>
      <c r="DP88" s="49">
        <f>SUM(AL88:AW88)</f>
        <v>4389.328125</v>
      </c>
      <c r="DR88" s="49">
        <f>SUM(AY88:BJ88)</f>
        <v>5788.125</v>
      </c>
      <c r="DT88" s="49">
        <f>SUM(BL88:BW88)</f>
        <v>7255.828125</v>
      </c>
      <c r="DV88" s="49">
        <f>SUM(BY88:CJ88)</f>
        <v>8149.6800000000012</v>
      </c>
      <c r="DX88" s="49">
        <f>SUM(CK88:CV88)</f>
        <v>8883.9449999999979</v>
      </c>
      <c r="DZ88" s="49">
        <f>SUM(CW88:DH88)</f>
        <v>9108.8549999999996</v>
      </c>
    </row>
    <row r="89" spans="1:131" s="52" customFormat="1" ht="14.65" hidden="1" customHeight="1" outlineLevel="1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W89" s="53"/>
      <c r="AX89" s="53"/>
      <c r="DM89" s="53"/>
      <c r="DP89" s="49"/>
    </row>
    <row r="90" spans="1:131" s="52" customFormat="1" ht="14.65" hidden="1" customHeight="1" outlineLevel="1">
      <c r="A90" s="51" t="s">
        <v>79</v>
      </c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AL90" s="56">
        <v>1</v>
      </c>
      <c r="AM90" s="56">
        <v>1</v>
      </c>
      <c r="AN90" s="53"/>
      <c r="AO90" s="53"/>
      <c r="AP90" s="53"/>
      <c r="AQ90" s="53"/>
      <c r="AR90" s="56">
        <v>1</v>
      </c>
      <c r="AS90" s="53"/>
      <c r="AT90" s="53"/>
      <c r="AU90" s="56">
        <v>1</v>
      </c>
      <c r="AW90" s="53"/>
      <c r="AX90" s="53"/>
      <c r="AZ90" s="56">
        <v>1</v>
      </c>
      <c r="BC90" s="56">
        <v>1</v>
      </c>
      <c r="BF90" s="56">
        <v>1</v>
      </c>
      <c r="BI90" s="56">
        <v>1</v>
      </c>
      <c r="BM90" s="56">
        <v>1</v>
      </c>
      <c r="BO90" s="56"/>
      <c r="BP90" s="56">
        <v>1</v>
      </c>
      <c r="BR90" s="56"/>
      <c r="BS90" s="56"/>
      <c r="BV90" s="56">
        <v>1</v>
      </c>
      <c r="BY90" s="56">
        <v>1</v>
      </c>
      <c r="CA90" s="56">
        <v>1</v>
      </c>
      <c r="CB90" s="56">
        <v>1</v>
      </c>
      <c r="CD90" s="56">
        <v>1</v>
      </c>
      <c r="CE90" s="56">
        <v>1</v>
      </c>
      <c r="CG90" s="56">
        <v>1</v>
      </c>
      <c r="CI90" s="56">
        <v>1</v>
      </c>
      <c r="CJ90" s="56">
        <v>1</v>
      </c>
      <c r="CK90" s="56">
        <v>1</v>
      </c>
      <c r="CM90" s="56">
        <v>1</v>
      </c>
      <c r="CN90" s="56">
        <v>1</v>
      </c>
      <c r="CP90" s="56">
        <v>1</v>
      </c>
      <c r="CQ90" s="56">
        <v>1</v>
      </c>
      <c r="CS90" s="56">
        <v>1</v>
      </c>
      <c r="CU90" s="56">
        <v>1</v>
      </c>
      <c r="CW90" s="56">
        <v>1</v>
      </c>
      <c r="CY90" s="56">
        <v>1</v>
      </c>
      <c r="CZ90" s="56">
        <v>1</v>
      </c>
      <c r="DB90" s="56">
        <v>1</v>
      </c>
      <c r="DC90" s="56">
        <v>1</v>
      </c>
      <c r="DE90" s="56">
        <v>1</v>
      </c>
      <c r="DG90" s="56">
        <v>1</v>
      </c>
      <c r="DM90" s="53"/>
      <c r="DN90" s="54">
        <v>3</v>
      </c>
      <c r="DO90" s="54"/>
    </row>
    <row r="91" spans="1:131" s="52" customFormat="1" ht="14.65" hidden="1" customHeight="1" outlineLevel="1">
      <c r="A91" s="51" t="s">
        <v>40</v>
      </c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AL91" s="56">
        <v>90</v>
      </c>
      <c r="AM91" s="56">
        <v>90</v>
      </c>
      <c r="AN91" s="53"/>
      <c r="AO91" s="53"/>
      <c r="AP91" s="53"/>
      <c r="AQ91" s="53"/>
      <c r="AR91" s="56">
        <v>90</v>
      </c>
      <c r="AS91" s="53"/>
      <c r="AT91" s="53"/>
      <c r="AU91" s="56">
        <v>90</v>
      </c>
      <c r="AW91" s="53"/>
      <c r="AX91" s="53"/>
      <c r="AZ91" s="56">
        <v>90</v>
      </c>
      <c r="BC91" s="56">
        <v>90</v>
      </c>
      <c r="BF91" s="56">
        <v>90</v>
      </c>
      <c r="BI91" s="56">
        <v>90</v>
      </c>
      <c r="BM91" s="56">
        <v>90</v>
      </c>
      <c r="BO91" s="56"/>
      <c r="BP91" s="56">
        <v>90</v>
      </c>
      <c r="BR91" s="56"/>
      <c r="BS91" s="56"/>
      <c r="BV91" s="56">
        <v>90</v>
      </c>
      <c r="BY91" s="56">
        <v>90</v>
      </c>
      <c r="CA91" s="56">
        <v>90</v>
      </c>
      <c r="CB91" s="56">
        <v>90</v>
      </c>
      <c r="CD91" s="56">
        <v>90</v>
      </c>
      <c r="CE91" s="56">
        <v>90</v>
      </c>
      <c r="CG91" s="56">
        <v>90</v>
      </c>
      <c r="CI91" s="56">
        <v>90</v>
      </c>
      <c r="CJ91" s="56">
        <v>90</v>
      </c>
      <c r="CK91" s="56">
        <v>90</v>
      </c>
      <c r="CM91" s="56">
        <v>90</v>
      </c>
      <c r="CN91" s="56">
        <v>90</v>
      </c>
      <c r="CP91" s="56">
        <v>90</v>
      </c>
      <c r="CQ91" s="56">
        <v>90</v>
      </c>
      <c r="CS91" s="56">
        <v>90</v>
      </c>
      <c r="CU91" s="56">
        <v>90</v>
      </c>
      <c r="CW91" s="56">
        <v>90</v>
      </c>
      <c r="CY91" s="56">
        <v>90</v>
      </c>
      <c r="CZ91" s="56">
        <v>90</v>
      </c>
      <c r="DB91" s="56">
        <v>90</v>
      </c>
      <c r="DC91" s="56">
        <v>90</v>
      </c>
      <c r="DE91" s="56">
        <v>90</v>
      </c>
      <c r="DG91" s="56">
        <v>90</v>
      </c>
      <c r="DM91" s="53"/>
    </row>
    <row r="92" spans="1:131" s="52" customFormat="1" ht="14.65" hidden="1" customHeight="1" outlineLevel="1">
      <c r="A92" s="51" t="s">
        <v>68</v>
      </c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AL92" s="56">
        <v>50</v>
      </c>
      <c r="AM92" s="56">
        <v>50</v>
      </c>
      <c r="AN92" s="53"/>
      <c r="AO92" s="53"/>
      <c r="AP92" s="53"/>
      <c r="AQ92" s="53"/>
      <c r="AR92" s="56">
        <v>50</v>
      </c>
      <c r="AS92" s="53"/>
      <c r="AT92" s="53"/>
      <c r="AU92" s="56">
        <v>50</v>
      </c>
      <c r="AW92" s="53"/>
      <c r="AX92" s="53"/>
      <c r="AZ92" s="56">
        <v>50</v>
      </c>
      <c r="BC92" s="56">
        <v>50</v>
      </c>
      <c r="BF92" s="56">
        <v>50</v>
      </c>
      <c r="BI92" s="56">
        <v>50</v>
      </c>
      <c r="BM92" s="56">
        <v>50</v>
      </c>
      <c r="BO92" s="56"/>
      <c r="BP92" s="56">
        <v>50</v>
      </c>
      <c r="BR92" s="56"/>
      <c r="BS92" s="56"/>
      <c r="BV92" s="56">
        <v>50</v>
      </c>
      <c r="BY92" s="56">
        <v>50</v>
      </c>
      <c r="CA92" s="56">
        <v>50</v>
      </c>
      <c r="CB92" s="56">
        <v>50</v>
      </c>
      <c r="CD92" s="56">
        <v>50</v>
      </c>
      <c r="CE92" s="56">
        <v>50</v>
      </c>
      <c r="CG92" s="56">
        <v>50</v>
      </c>
      <c r="CI92" s="56">
        <v>50</v>
      </c>
      <c r="CJ92" s="56">
        <v>50</v>
      </c>
      <c r="CK92" s="56">
        <v>50</v>
      </c>
      <c r="CM92" s="56">
        <v>50</v>
      </c>
      <c r="CN92" s="56">
        <v>50</v>
      </c>
      <c r="CP92" s="56">
        <v>50</v>
      </c>
      <c r="CQ92" s="56">
        <v>50</v>
      </c>
      <c r="CS92" s="56">
        <v>50</v>
      </c>
      <c r="CU92" s="56">
        <v>50</v>
      </c>
      <c r="CW92" s="56">
        <v>50</v>
      </c>
      <c r="CY92" s="56">
        <v>50</v>
      </c>
      <c r="CZ92" s="56">
        <v>50</v>
      </c>
      <c r="DB92" s="56">
        <v>50</v>
      </c>
      <c r="DC92" s="56">
        <v>50</v>
      </c>
      <c r="DE92" s="56">
        <v>50</v>
      </c>
      <c r="DG92" s="56">
        <v>50</v>
      </c>
      <c r="DM92" s="53"/>
    </row>
    <row r="93" spans="1:131" s="52" customFormat="1" ht="14.65" hidden="1" customHeight="1" outlineLevel="1">
      <c r="A93" s="51" t="s">
        <v>69</v>
      </c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AL93" s="56">
        <f>AL76*AL90*AL91*AL92/1000</f>
        <v>315</v>
      </c>
      <c r="AM93" s="56">
        <f>AM76*AM90*AM91*AM92/1000</f>
        <v>315</v>
      </c>
      <c r="AN93" s="53"/>
      <c r="AO93" s="53"/>
      <c r="AP93" s="53"/>
      <c r="AQ93" s="53"/>
      <c r="AR93" s="56">
        <f>AR76*AR90*AR91*AR92/1000</f>
        <v>315</v>
      </c>
      <c r="AS93" s="53"/>
      <c r="AT93" s="53"/>
      <c r="AU93" s="56">
        <f>AU76*AU90*AU91*AU92/1000</f>
        <v>315</v>
      </c>
      <c r="AW93" s="53"/>
      <c r="AX93" s="53"/>
      <c r="AZ93" s="56">
        <f>AZ76*AZ90*AZ91*AZ92/1000</f>
        <v>315</v>
      </c>
      <c r="BC93" s="56">
        <f>BC76*BC90*BC91*BC92/1000</f>
        <v>315</v>
      </c>
      <c r="BF93" s="56">
        <f>BF76*BF90*BF91*BF92/1000</f>
        <v>315</v>
      </c>
      <c r="BI93" s="56">
        <f>BI76*BI90*BI91*BI92/1000</f>
        <v>315</v>
      </c>
      <c r="BM93" s="56">
        <f>BM76*BM90*BM91*BM92/1000</f>
        <v>315</v>
      </c>
      <c r="BO93" s="56"/>
      <c r="BP93" s="56">
        <f>BP76*BP90*BP91*BP92/1000</f>
        <v>315</v>
      </c>
      <c r="BR93" s="56"/>
      <c r="BS93" s="56"/>
      <c r="BV93" s="56">
        <f>BV76*BV90*BV91*BV92/1000</f>
        <v>315</v>
      </c>
      <c r="BY93" s="56">
        <f>BY76*BY90*BY91*BY92/1000</f>
        <v>315</v>
      </c>
      <c r="CA93" s="56">
        <f>CA76*CA90*CA91*CA92/1000</f>
        <v>315</v>
      </c>
      <c r="CB93" s="56">
        <f>CB76*CB90*CB91*CB92/1000</f>
        <v>315</v>
      </c>
      <c r="CD93" s="56">
        <f>CD76*CD90*CD91*CD92/1000</f>
        <v>315</v>
      </c>
      <c r="CE93" s="56">
        <f>CE76*CE90*CE91*CE92/1000</f>
        <v>315</v>
      </c>
      <c r="CG93" s="56">
        <f>CG76*CG90*CG91*CG92/1000</f>
        <v>315</v>
      </c>
      <c r="CI93" s="56">
        <f>CI76*CI90*CI91*CI92/1000</f>
        <v>315</v>
      </c>
      <c r="CJ93" s="56">
        <f>CJ76*CJ90*CJ91*CJ92/1000</f>
        <v>315</v>
      </c>
      <c r="CK93" s="56">
        <f>CK76*CK90*CK91*CK92/1000</f>
        <v>315</v>
      </c>
      <c r="CM93" s="56">
        <f>CM76*CM90*CM91*CM92/1000</f>
        <v>315</v>
      </c>
      <c r="CN93" s="56">
        <f>CN76*CN90*CN91*CN92/1000</f>
        <v>315</v>
      </c>
      <c r="CP93" s="56">
        <f>CP76*CP90*CP91*CP92/1000</f>
        <v>315</v>
      </c>
      <c r="CQ93" s="56">
        <f>CQ76*CQ90*CQ91*CQ92/1000</f>
        <v>315</v>
      </c>
      <c r="CS93" s="56">
        <f>CS76*CS90*CS91*CS92/1000</f>
        <v>315</v>
      </c>
      <c r="CU93" s="56">
        <f>CU76*CU90*CU91*CU92/1000</f>
        <v>315</v>
      </c>
      <c r="CW93" s="56">
        <f>CW76*CW90*CW91*CW92/1000</f>
        <v>315</v>
      </c>
      <c r="CY93" s="56">
        <f>CY76*CY90*CY91*CY92/1000</f>
        <v>315</v>
      </c>
      <c r="CZ93" s="56">
        <f>CZ76*CZ90*CZ91*CZ92/1000</f>
        <v>315</v>
      </c>
      <c r="DB93" s="56">
        <f>DB76*DB90*DB91*DB92/1000</f>
        <v>315</v>
      </c>
      <c r="DC93" s="56">
        <f>DC76*DC90*DC91*DC92/1000</f>
        <v>315</v>
      </c>
      <c r="DE93" s="56">
        <f>DE76*DE90*DE91*DE92/1000</f>
        <v>315</v>
      </c>
      <c r="DG93" s="56">
        <f>DG76*DG90*DG91*DG92/1000</f>
        <v>315</v>
      </c>
      <c r="DM93" s="53"/>
      <c r="DP93" s="49">
        <f>SUM(AL93:AW93)</f>
        <v>1260</v>
      </c>
      <c r="DR93" s="49">
        <f>SUM(AY93:BJ93)</f>
        <v>1260</v>
      </c>
      <c r="DT93" s="49">
        <f>SUM(BL93:BW93)</f>
        <v>945</v>
      </c>
      <c r="DV93" s="49">
        <f>SUM(BY93:CJ93)</f>
        <v>2520</v>
      </c>
      <c r="DX93" s="49">
        <f>SUM(CK93:CV93)</f>
        <v>2205</v>
      </c>
      <c r="DZ93" s="49">
        <f>SUM(CW93:DH93)</f>
        <v>2205</v>
      </c>
    </row>
    <row r="94" spans="1:131" collapsed="1">
      <c r="A94" s="26" t="s">
        <v>80</v>
      </c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t="e">
        <f>Z79*#REF!</f>
        <v>#REF!</v>
      </c>
      <c r="AL94" s="49">
        <f t="shared" ref="AL94:AW94" si="117">AL88+AL93</f>
        <v>604.40625</v>
      </c>
      <c r="AM94" s="49">
        <f t="shared" si="117"/>
        <v>604.40625</v>
      </c>
      <c r="AN94" s="49">
        <f t="shared" si="117"/>
        <v>289.40625</v>
      </c>
      <c r="AO94" s="49">
        <f t="shared" si="117"/>
        <v>385.875</v>
      </c>
      <c r="AP94" s="49">
        <f t="shared" si="117"/>
        <v>385.875</v>
      </c>
      <c r="AQ94" s="49">
        <f t="shared" si="117"/>
        <v>385.875</v>
      </c>
      <c r="AR94" s="49">
        <f t="shared" si="117"/>
        <v>700.875</v>
      </c>
      <c r="AS94" s="49">
        <f t="shared" si="117"/>
        <v>385.875</v>
      </c>
      <c r="AT94" s="49">
        <f t="shared" si="117"/>
        <v>385.875</v>
      </c>
      <c r="AU94" s="49">
        <f t="shared" si="117"/>
        <v>749.109375</v>
      </c>
      <c r="AV94" s="49">
        <f t="shared" si="117"/>
        <v>385.875</v>
      </c>
      <c r="AW94" s="49">
        <f t="shared" si="117"/>
        <v>385.875</v>
      </c>
      <c r="AX94" s="49"/>
      <c r="AY94" s="49">
        <f t="shared" ref="AY94:BJ94" si="118">AY88+AY93</f>
        <v>482.34375</v>
      </c>
      <c r="AZ94" s="49">
        <f t="shared" si="118"/>
        <v>797.34375</v>
      </c>
      <c r="BA94" s="49">
        <f t="shared" si="118"/>
        <v>482.34375</v>
      </c>
      <c r="BB94" s="49">
        <f t="shared" si="118"/>
        <v>482.34375</v>
      </c>
      <c r="BC94" s="49">
        <f t="shared" si="118"/>
        <v>797.34375</v>
      </c>
      <c r="BD94" s="49">
        <f t="shared" si="118"/>
        <v>482.34375</v>
      </c>
      <c r="BE94" s="49">
        <f t="shared" si="118"/>
        <v>482.34375</v>
      </c>
      <c r="BF94" s="49">
        <f t="shared" si="118"/>
        <v>797.34375</v>
      </c>
      <c r="BG94" s="49">
        <f t="shared" si="118"/>
        <v>482.34375</v>
      </c>
      <c r="BH94" s="49">
        <f t="shared" si="118"/>
        <v>482.34375</v>
      </c>
      <c r="BI94" s="49">
        <f t="shared" si="118"/>
        <v>797.34375</v>
      </c>
      <c r="BJ94" s="49">
        <f t="shared" si="118"/>
        <v>482.34375</v>
      </c>
      <c r="BK94" s="49"/>
      <c r="BL94" s="49">
        <f>BL88+BL93</f>
        <v>604.65234375</v>
      </c>
      <c r="BM94" s="49">
        <f t="shared" ref="BM94:BW94" si="119">BM88+BM93</f>
        <v>919.65234375</v>
      </c>
      <c r="BN94" s="49">
        <f t="shared" si="119"/>
        <v>604.65234375</v>
      </c>
      <c r="BO94" s="49">
        <f t="shared" si="119"/>
        <v>604.65234375</v>
      </c>
      <c r="BP94" s="49">
        <f t="shared" si="119"/>
        <v>919.65234375</v>
      </c>
      <c r="BQ94" s="49">
        <f t="shared" si="119"/>
        <v>604.65234375</v>
      </c>
      <c r="BR94" s="49">
        <f t="shared" si="119"/>
        <v>604.65234375</v>
      </c>
      <c r="BS94" s="49">
        <f t="shared" si="119"/>
        <v>604.65234375</v>
      </c>
      <c r="BT94" s="49">
        <f t="shared" si="119"/>
        <v>604.65234375</v>
      </c>
      <c r="BU94" s="49">
        <f t="shared" si="119"/>
        <v>604.65234375</v>
      </c>
      <c r="BV94" s="49">
        <f t="shared" si="119"/>
        <v>919.65234375</v>
      </c>
      <c r="BW94" s="49">
        <f t="shared" si="119"/>
        <v>604.65234375</v>
      </c>
      <c r="BX94" s="49"/>
      <c r="BY94" s="49">
        <f t="shared" ref="BY94:DH94" si="120">BY88+BY93</f>
        <v>994.14</v>
      </c>
      <c r="BZ94" s="49">
        <f t="shared" si="120"/>
        <v>679.14</v>
      </c>
      <c r="CA94" s="49">
        <f t="shared" si="120"/>
        <v>994.14</v>
      </c>
      <c r="CB94" s="49">
        <f t="shared" si="120"/>
        <v>994.14</v>
      </c>
      <c r="CC94" s="49">
        <f t="shared" si="120"/>
        <v>679.14</v>
      </c>
      <c r="CD94" s="49">
        <f t="shared" si="120"/>
        <v>994.14</v>
      </c>
      <c r="CE94" s="49">
        <f t="shared" si="120"/>
        <v>994.14</v>
      </c>
      <c r="CF94" s="49">
        <f t="shared" si="120"/>
        <v>679.14</v>
      </c>
      <c r="CG94" s="49">
        <f t="shared" si="120"/>
        <v>994.14</v>
      </c>
      <c r="CH94" s="49">
        <f t="shared" si="120"/>
        <v>679.14</v>
      </c>
      <c r="CI94" s="49">
        <f t="shared" si="120"/>
        <v>994.14</v>
      </c>
      <c r="CJ94" s="49">
        <f t="shared" si="120"/>
        <v>994.14</v>
      </c>
      <c r="CK94" s="49">
        <f t="shared" si="120"/>
        <v>1055.3287499999999</v>
      </c>
      <c r="CL94" s="49">
        <f t="shared" si="120"/>
        <v>740.3287499999999</v>
      </c>
      <c r="CM94" s="49">
        <f t="shared" si="120"/>
        <v>1055.3287499999999</v>
      </c>
      <c r="CN94" s="49">
        <f t="shared" si="120"/>
        <v>1055.3287499999999</v>
      </c>
      <c r="CO94" s="49">
        <f t="shared" si="120"/>
        <v>740.3287499999999</v>
      </c>
      <c r="CP94" s="49">
        <f t="shared" si="120"/>
        <v>1055.3287499999999</v>
      </c>
      <c r="CQ94" s="49">
        <f t="shared" si="120"/>
        <v>1055.3287499999999</v>
      </c>
      <c r="CR94" s="49">
        <f t="shared" si="120"/>
        <v>740.3287499999999</v>
      </c>
      <c r="CS94" s="49">
        <f t="shared" si="120"/>
        <v>1055.3287499999999</v>
      </c>
      <c r="CT94" s="49">
        <f t="shared" si="120"/>
        <v>740.3287499999999</v>
      </c>
      <c r="CU94" s="49">
        <f t="shared" si="120"/>
        <v>1055.3287499999999</v>
      </c>
      <c r="CV94" s="49">
        <f t="shared" si="120"/>
        <v>740.3287499999999</v>
      </c>
      <c r="CW94" s="49">
        <f t="shared" si="120"/>
        <v>1074.07125</v>
      </c>
      <c r="CX94" s="49">
        <f t="shared" si="120"/>
        <v>759.07124999999996</v>
      </c>
      <c r="CY94" s="49">
        <f t="shared" si="120"/>
        <v>1074.07125</v>
      </c>
      <c r="CZ94" s="49">
        <f t="shared" si="120"/>
        <v>1074.07125</v>
      </c>
      <c r="DA94" s="49">
        <f t="shared" si="120"/>
        <v>759.07124999999996</v>
      </c>
      <c r="DB94" s="49">
        <f t="shared" si="120"/>
        <v>1074.07125</v>
      </c>
      <c r="DC94" s="49">
        <f t="shared" si="120"/>
        <v>1074.07125</v>
      </c>
      <c r="DD94" s="49">
        <f t="shared" si="120"/>
        <v>759.07124999999996</v>
      </c>
      <c r="DE94" s="49">
        <f t="shared" si="120"/>
        <v>1074.07125</v>
      </c>
      <c r="DF94" s="49">
        <f t="shared" si="120"/>
        <v>759.07124999999996</v>
      </c>
      <c r="DG94" s="49">
        <f t="shared" si="120"/>
        <v>1074.07125</v>
      </c>
      <c r="DH94" s="49">
        <f t="shared" si="120"/>
        <v>759.07124999999996</v>
      </c>
      <c r="DM94" s="27"/>
      <c r="DN94" s="58">
        <v>4276</v>
      </c>
      <c r="DO94" s="58"/>
      <c r="DP94" s="49">
        <f>DP88+DP93</f>
        <v>5649.328125</v>
      </c>
      <c r="DQ94" s="28">
        <f>IFERROR(DP94/DN94*100,0)</f>
        <v>132.11712172591206</v>
      </c>
      <c r="DR94" s="49">
        <f>DR88+DR93</f>
        <v>7048.125</v>
      </c>
      <c r="DS94" s="28">
        <f>IFERROR(DR94/DP94*100,0)</f>
        <v>124.76041122146715</v>
      </c>
      <c r="DT94" s="49">
        <f>DT88+DT93</f>
        <v>8200.828125</v>
      </c>
      <c r="DU94" s="28">
        <f>IFERROR(DT94/DR94*100,0)</f>
        <v>116.35474860335195</v>
      </c>
      <c r="DV94" s="49">
        <f>DV88+DV93</f>
        <v>10669.68</v>
      </c>
      <c r="DW94" s="28">
        <f>IFERROR(DV94/DT94*100,0)</f>
        <v>130.1049093746249</v>
      </c>
      <c r="DX94" s="49">
        <f>DX88+DX93</f>
        <v>11088.944999999998</v>
      </c>
      <c r="DY94" s="28">
        <f>IFERROR(DX94/DV94*100,0)</f>
        <v>103.92949929145014</v>
      </c>
      <c r="DZ94" s="49">
        <f>DZ88+DZ93</f>
        <v>11313.855</v>
      </c>
      <c r="EA94" s="28">
        <f>IFERROR(DZ94/DX94*100,0)</f>
        <v>102.02823622986679</v>
      </c>
    </row>
    <row r="95" spans="1:1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</row>
    <row r="96" spans="1:131">
      <c r="A96" s="43" t="s">
        <v>81</v>
      </c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</row>
    <row r="97" spans="1:130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</row>
    <row r="98" spans="1:130" ht="14.65" hidden="1" customHeight="1" outlineLevel="1">
      <c r="A98" s="14" t="s">
        <v>39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>
        <v>70</v>
      </c>
      <c r="AL98">
        <v>40</v>
      </c>
      <c r="AM98">
        <v>40</v>
      </c>
      <c r="AN98">
        <v>40</v>
      </c>
      <c r="AO98">
        <v>40</v>
      </c>
      <c r="AP98">
        <v>40</v>
      </c>
      <c r="AQ98">
        <v>40</v>
      </c>
      <c r="AR98">
        <v>40</v>
      </c>
      <c r="AS98">
        <v>40</v>
      </c>
      <c r="AT98">
        <v>40</v>
      </c>
      <c r="AU98">
        <v>40</v>
      </c>
      <c r="AV98">
        <v>40</v>
      </c>
      <c r="AW98">
        <v>40</v>
      </c>
      <c r="AY98">
        <v>40</v>
      </c>
      <c r="AZ98">
        <v>40</v>
      </c>
      <c r="BA98">
        <v>40</v>
      </c>
      <c r="BB98">
        <v>40</v>
      </c>
      <c r="BC98">
        <v>40</v>
      </c>
      <c r="BD98">
        <v>40</v>
      </c>
      <c r="BE98">
        <v>40</v>
      </c>
      <c r="BF98">
        <v>40</v>
      </c>
      <c r="BG98">
        <v>40</v>
      </c>
      <c r="BH98">
        <v>40</v>
      </c>
      <c r="BI98">
        <v>40</v>
      </c>
      <c r="BJ98">
        <v>40</v>
      </c>
      <c r="BL98">
        <v>40</v>
      </c>
      <c r="BM98">
        <v>40</v>
      </c>
      <c r="BN98">
        <v>40</v>
      </c>
      <c r="BO98">
        <v>40</v>
      </c>
      <c r="BP98">
        <v>40</v>
      </c>
      <c r="BQ98">
        <v>40</v>
      </c>
      <c r="BR98">
        <v>40</v>
      </c>
      <c r="BS98">
        <v>40</v>
      </c>
      <c r="BT98">
        <v>40</v>
      </c>
      <c r="BU98">
        <v>40</v>
      </c>
      <c r="BV98">
        <v>40</v>
      </c>
      <c r="BW98">
        <v>40</v>
      </c>
      <c r="BY98">
        <v>40</v>
      </c>
      <c r="BZ98">
        <v>40</v>
      </c>
      <c r="CA98">
        <v>40</v>
      </c>
      <c r="CB98">
        <v>40</v>
      </c>
      <c r="CC98">
        <v>40</v>
      </c>
      <c r="CD98">
        <v>40</v>
      </c>
      <c r="CE98">
        <v>40</v>
      </c>
      <c r="CF98">
        <v>40</v>
      </c>
      <c r="CG98">
        <v>40</v>
      </c>
      <c r="CH98">
        <v>40</v>
      </c>
      <c r="CI98">
        <v>40</v>
      </c>
      <c r="CJ98">
        <v>40</v>
      </c>
      <c r="CK98">
        <v>40</v>
      </c>
      <c r="CL98">
        <v>40</v>
      </c>
      <c r="CM98">
        <v>40</v>
      </c>
      <c r="CN98">
        <v>40</v>
      </c>
      <c r="CO98">
        <v>40</v>
      </c>
      <c r="CP98">
        <v>40</v>
      </c>
      <c r="CQ98">
        <v>40</v>
      </c>
      <c r="CR98">
        <v>40</v>
      </c>
      <c r="CS98">
        <v>40</v>
      </c>
      <c r="CT98">
        <v>40</v>
      </c>
      <c r="CU98">
        <v>40</v>
      </c>
      <c r="CV98">
        <v>40</v>
      </c>
      <c r="CW98">
        <v>40</v>
      </c>
      <c r="CX98">
        <v>40</v>
      </c>
      <c r="CY98">
        <v>40</v>
      </c>
      <c r="CZ98">
        <v>40</v>
      </c>
      <c r="DA98">
        <v>40</v>
      </c>
      <c r="DB98">
        <v>40</v>
      </c>
      <c r="DC98">
        <v>40</v>
      </c>
      <c r="DD98">
        <v>40</v>
      </c>
      <c r="DE98">
        <v>40</v>
      </c>
      <c r="DF98">
        <v>40</v>
      </c>
      <c r="DG98">
        <v>40</v>
      </c>
      <c r="DH98">
        <v>40</v>
      </c>
    </row>
    <row r="99" spans="1:130" ht="14.65" hidden="1" customHeight="1" outlineLevel="1">
      <c r="A99" s="14" t="s">
        <v>40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>
        <v>90</v>
      </c>
      <c r="AL99">
        <v>30</v>
      </c>
      <c r="AM99">
        <v>30</v>
      </c>
      <c r="AN99">
        <v>30</v>
      </c>
      <c r="AO99">
        <v>30</v>
      </c>
      <c r="AP99">
        <v>30</v>
      </c>
      <c r="AQ99">
        <v>30</v>
      </c>
      <c r="AR99">
        <v>30</v>
      </c>
      <c r="AS99">
        <v>30</v>
      </c>
      <c r="AT99">
        <v>30</v>
      </c>
      <c r="AU99">
        <v>30</v>
      </c>
      <c r="AV99">
        <v>30</v>
      </c>
      <c r="AW99">
        <v>30</v>
      </c>
      <c r="AY99">
        <v>30</v>
      </c>
      <c r="AZ99">
        <v>30</v>
      </c>
      <c r="BA99">
        <v>30</v>
      </c>
      <c r="BB99">
        <v>30</v>
      </c>
      <c r="BC99">
        <v>30</v>
      </c>
      <c r="BD99">
        <v>30</v>
      </c>
      <c r="BE99">
        <v>30</v>
      </c>
      <c r="BF99">
        <v>30</v>
      </c>
      <c r="BG99">
        <v>30</v>
      </c>
      <c r="BH99">
        <v>30</v>
      </c>
      <c r="BI99">
        <v>30</v>
      </c>
      <c r="BJ99">
        <v>30</v>
      </c>
      <c r="BL99">
        <v>30</v>
      </c>
      <c r="BM99">
        <v>30</v>
      </c>
      <c r="BN99">
        <v>30</v>
      </c>
      <c r="BO99">
        <v>30</v>
      </c>
      <c r="BP99">
        <v>30</v>
      </c>
      <c r="BQ99">
        <v>30</v>
      </c>
      <c r="BR99">
        <v>30</v>
      </c>
      <c r="BS99">
        <v>30</v>
      </c>
      <c r="BT99">
        <v>30</v>
      </c>
      <c r="BU99">
        <v>30</v>
      </c>
      <c r="BV99">
        <v>30</v>
      </c>
      <c r="BW99">
        <v>30</v>
      </c>
      <c r="BY99">
        <v>30</v>
      </c>
      <c r="BZ99">
        <v>30</v>
      </c>
      <c r="CA99">
        <v>30</v>
      </c>
      <c r="CB99">
        <v>30</v>
      </c>
      <c r="CC99">
        <v>30</v>
      </c>
      <c r="CD99">
        <v>30</v>
      </c>
      <c r="CE99">
        <v>30</v>
      </c>
      <c r="CF99">
        <v>30</v>
      </c>
      <c r="CG99">
        <v>30</v>
      </c>
      <c r="CH99">
        <v>30</v>
      </c>
      <c r="CI99">
        <v>30</v>
      </c>
      <c r="CJ99">
        <v>30</v>
      </c>
      <c r="CK99">
        <v>30</v>
      </c>
      <c r="CL99">
        <v>30</v>
      </c>
      <c r="CM99">
        <v>30</v>
      </c>
      <c r="CN99">
        <v>30</v>
      </c>
      <c r="CO99">
        <v>30</v>
      </c>
      <c r="CP99">
        <v>30</v>
      </c>
      <c r="CQ99">
        <v>30</v>
      </c>
      <c r="CR99">
        <v>30</v>
      </c>
      <c r="CS99">
        <v>30</v>
      </c>
      <c r="CT99">
        <v>30</v>
      </c>
      <c r="CU99">
        <v>30</v>
      </c>
      <c r="CV99">
        <v>30</v>
      </c>
      <c r="CW99">
        <v>30</v>
      </c>
      <c r="CX99">
        <v>30</v>
      </c>
      <c r="CY99">
        <v>30</v>
      </c>
      <c r="CZ99">
        <v>30</v>
      </c>
      <c r="DA99">
        <v>30</v>
      </c>
      <c r="DB99">
        <v>30</v>
      </c>
      <c r="DC99">
        <v>30</v>
      </c>
      <c r="DD99">
        <v>30</v>
      </c>
      <c r="DE99">
        <v>30</v>
      </c>
      <c r="DF99">
        <v>30</v>
      </c>
      <c r="DG99">
        <v>30</v>
      </c>
      <c r="DH99">
        <v>30</v>
      </c>
    </row>
    <row r="100" spans="1:130" ht="14.65" hidden="1" customHeight="1" outlineLevel="1">
      <c r="A100" s="14" t="s">
        <v>70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>
        <f t="shared" ref="Z100:AK100" si="121">1.5/1000000*50000000</f>
        <v>75</v>
      </c>
      <c r="AA100">
        <f t="shared" si="121"/>
        <v>75</v>
      </c>
      <c r="AB100">
        <f t="shared" si="121"/>
        <v>75</v>
      </c>
      <c r="AC100">
        <f t="shared" si="121"/>
        <v>75</v>
      </c>
      <c r="AD100">
        <f t="shared" si="121"/>
        <v>75</v>
      </c>
      <c r="AE100">
        <f t="shared" si="121"/>
        <v>75</v>
      </c>
      <c r="AF100">
        <f t="shared" si="121"/>
        <v>75</v>
      </c>
      <c r="AG100">
        <f t="shared" si="121"/>
        <v>75</v>
      </c>
      <c r="AH100">
        <f t="shared" si="121"/>
        <v>75</v>
      </c>
      <c r="AI100">
        <f t="shared" si="121"/>
        <v>75</v>
      </c>
      <c r="AJ100">
        <f t="shared" si="121"/>
        <v>75</v>
      </c>
      <c r="AK100">
        <f t="shared" si="121"/>
        <v>75</v>
      </c>
      <c r="AL100" s="23">
        <f>1/500000*50000000/12</f>
        <v>8.3333333333333339</v>
      </c>
      <c r="AM100" s="23">
        <f t="shared" ref="AM100:AW100" si="122">1/500000*50000000/12</f>
        <v>8.3333333333333339</v>
      </c>
      <c r="AN100" s="23">
        <f t="shared" si="122"/>
        <v>8.3333333333333339</v>
      </c>
      <c r="AO100" s="23">
        <f t="shared" si="122"/>
        <v>8.3333333333333339</v>
      </c>
      <c r="AP100" s="23">
        <f t="shared" si="122"/>
        <v>8.3333333333333339</v>
      </c>
      <c r="AQ100" s="23">
        <f t="shared" si="122"/>
        <v>8.3333333333333339</v>
      </c>
      <c r="AR100" s="23">
        <f t="shared" si="122"/>
        <v>8.3333333333333339</v>
      </c>
      <c r="AS100" s="23">
        <f t="shared" si="122"/>
        <v>8.3333333333333339</v>
      </c>
      <c r="AT100" s="23">
        <f t="shared" si="122"/>
        <v>8.3333333333333339</v>
      </c>
      <c r="AU100" s="23">
        <f t="shared" si="122"/>
        <v>8.3333333333333339</v>
      </c>
      <c r="AV100" s="23">
        <f t="shared" si="122"/>
        <v>8.3333333333333339</v>
      </c>
      <c r="AW100" s="23">
        <f t="shared" si="122"/>
        <v>8.3333333333333339</v>
      </c>
      <c r="AX100" s="23"/>
      <c r="AY100" s="23">
        <f t="shared" ref="AY100:BJ100" si="123">1/500000*50000000/12</f>
        <v>8.3333333333333339</v>
      </c>
      <c r="AZ100" s="23">
        <f t="shared" si="123"/>
        <v>8.3333333333333339</v>
      </c>
      <c r="BA100" s="23">
        <f t="shared" si="123"/>
        <v>8.3333333333333339</v>
      </c>
      <c r="BB100" s="23">
        <f t="shared" si="123"/>
        <v>8.3333333333333339</v>
      </c>
      <c r="BC100" s="23">
        <f t="shared" si="123"/>
        <v>8.3333333333333339</v>
      </c>
      <c r="BD100" s="23">
        <f t="shared" si="123"/>
        <v>8.3333333333333339</v>
      </c>
      <c r="BE100" s="23">
        <f t="shared" si="123"/>
        <v>8.3333333333333339</v>
      </c>
      <c r="BF100" s="23">
        <f t="shared" si="123"/>
        <v>8.3333333333333339</v>
      </c>
      <c r="BG100" s="23">
        <f t="shared" si="123"/>
        <v>8.3333333333333339</v>
      </c>
      <c r="BH100" s="23">
        <f t="shared" si="123"/>
        <v>8.3333333333333339</v>
      </c>
      <c r="BI100" s="23">
        <f t="shared" si="123"/>
        <v>8.3333333333333339</v>
      </c>
      <c r="BJ100" s="23">
        <f t="shared" si="123"/>
        <v>8.3333333333333339</v>
      </c>
      <c r="BK100" s="23"/>
      <c r="BL100" s="23">
        <f t="shared" ref="BL100:BW100" si="124">1.5/1000000*50000000/12</f>
        <v>6.25</v>
      </c>
      <c r="BM100" s="23">
        <f t="shared" si="124"/>
        <v>6.25</v>
      </c>
      <c r="BN100" s="23">
        <f t="shared" si="124"/>
        <v>6.25</v>
      </c>
      <c r="BO100" s="23">
        <f t="shared" si="124"/>
        <v>6.25</v>
      </c>
      <c r="BP100" s="23">
        <f t="shared" si="124"/>
        <v>6.25</v>
      </c>
      <c r="BQ100" s="23">
        <f t="shared" si="124"/>
        <v>6.25</v>
      </c>
      <c r="BR100" s="23">
        <f t="shared" si="124"/>
        <v>6.25</v>
      </c>
      <c r="BS100" s="23">
        <f t="shared" si="124"/>
        <v>6.25</v>
      </c>
      <c r="BT100" s="23">
        <f t="shared" si="124"/>
        <v>6.25</v>
      </c>
      <c r="BU100" s="23">
        <f t="shared" si="124"/>
        <v>6.25</v>
      </c>
      <c r="BV100" s="23">
        <f t="shared" si="124"/>
        <v>6.25</v>
      </c>
      <c r="BW100" s="23">
        <f t="shared" si="124"/>
        <v>6.25</v>
      </c>
      <c r="BX100" s="23"/>
      <c r="BY100" s="23">
        <f t="shared" ref="BY100:DH100" si="125">1.5/1000000*50000000/12</f>
        <v>6.25</v>
      </c>
      <c r="BZ100" s="23">
        <f t="shared" si="125"/>
        <v>6.25</v>
      </c>
      <c r="CA100" s="23">
        <f t="shared" si="125"/>
        <v>6.25</v>
      </c>
      <c r="CB100" s="23">
        <f t="shared" si="125"/>
        <v>6.25</v>
      </c>
      <c r="CC100" s="23">
        <f t="shared" si="125"/>
        <v>6.25</v>
      </c>
      <c r="CD100" s="23">
        <f t="shared" si="125"/>
        <v>6.25</v>
      </c>
      <c r="CE100" s="23">
        <f t="shared" si="125"/>
        <v>6.25</v>
      </c>
      <c r="CF100" s="23">
        <f t="shared" si="125"/>
        <v>6.25</v>
      </c>
      <c r="CG100" s="23">
        <f t="shared" si="125"/>
        <v>6.25</v>
      </c>
      <c r="CH100" s="23">
        <f t="shared" si="125"/>
        <v>6.25</v>
      </c>
      <c r="CI100" s="23">
        <f t="shared" si="125"/>
        <v>6.25</v>
      </c>
      <c r="CJ100" s="23">
        <f t="shared" si="125"/>
        <v>6.25</v>
      </c>
      <c r="CK100" s="23">
        <f t="shared" si="125"/>
        <v>6.25</v>
      </c>
      <c r="CL100" s="23">
        <f t="shared" si="125"/>
        <v>6.25</v>
      </c>
      <c r="CM100" s="23">
        <f t="shared" si="125"/>
        <v>6.25</v>
      </c>
      <c r="CN100" s="23">
        <f t="shared" si="125"/>
        <v>6.25</v>
      </c>
      <c r="CO100" s="23">
        <f t="shared" si="125"/>
        <v>6.25</v>
      </c>
      <c r="CP100" s="23">
        <f t="shared" si="125"/>
        <v>6.25</v>
      </c>
      <c r="CQ100" s="23">
        <f t="shared" si="125"/>
        <v>6.25</v>
      </c>
      <c r="CR100" s="23">
        <f t="shared" si="125"/>
        <v>6.25</v>
      </c>
      <c r="CS100" s="23">
        <f t="shared" si="125"/>
        <v>6.25</v>
      </c>
      <c r="CT100" s="23">
        <f t="shared" si="125"/>
        <v>6.25</v>
      </c>
      <c r="CU100" s="23">
        <f t="shared" si="125"/>
        <v>6.25</v>
      </c>
      <c r="CV100" s="23">
        <f t="shared" si="125"/>
        <v>6.25</v>
      </c>
      <c r="CW100" s="23">
        <f t="shared" si="125"/>
        <v>6.25</v>
      </c>
      <c r="CX100" s="23">
        <f t="shared" si="125"/>
        <v>6.25</v>
      </c>
      <c r="CY100" s="23">
        <f t="shared" si="125"/>
        <v>6.25</v>
      </c>
      <c r="CZ100" s="23">
        <f t="shared" si="125"/>
        <v>6.25</v>
      </c>
      <c r="DA100" s="23">
        <f t="shared" si="125"/>
        <v>6.25</v>
      </c>
      <c r="DB100" s="23">
        <f t="shared" si="125"/>
        <v>6.25</v>
      </c>
      <c r="DC100" s="23">
        <f t="shared" si="125"/>
        <v>6.25</v>
      </c>
      <c r="DD100" s="23">
        <f t="shared" si="125"/>
        <v>6.25</v>
      </c>
      <c r="DE100" s="23">
        <f t="shared" si="125"/>
        <v>6.25</v>
      </c>
      <c r="DF100" s="23">
        <f t="shared" si="125"/>
        <v>6.25</v>
      </c>
      <c r="DG100" s="23">
        <f t="shared" si="125"/>
        <v>6.25</v>
      </c>
      <c r="DH100" s="23">
        <f t="shared" si="125"/>
        <v>6.25</v>
      </c>
    </row>
    <row r="101" spans="1:130" ht="14.65" hidden="1" customHeight="1" outlineLevel="1">
      <c r="A101" s="14" t="s">
        <v>71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AL101" s="46">
        <v>0.7</v>
      </c>
      <c r="AM101" s="46">
        <v>0.7</v>
      </c>
      <c r="AN101" s="46">
        <v>0.7</v>
      </c>
      <c r="AO101" s="46">
        <v>0.7</v>
      </c>
      <c r="AP101" s="46">
        <v>0.7</v>
      </c>
      <c r="AQ101" s="46">
        <v>0.7</v>
      </c>
      <c r="AR101" s="46">
        <v>0.7</v>
      </c>
      <c r="AS101" s="46">
        <v>0.7</v>
      </c>
      <c r="AT101" s="46">
        <v>0.7</v>
      </c>
      <c r="AU101" s="46">
        <v>0.7</v>
      </c>
      <c r="AV101" s="46">
        <v>0.7</v>
      </c>
      <c r="AW101" s="46">
        <v>0.7</v>
      </c>
      <c r="AX101" s="46"/>
      <c r="AY101" s="46">
        <v>0.7</v>
      </c>
      <c r="AZ101" s="46">
        <f t="shared" ref="AZ101:BJ101" si="126">AY101</f>
        <v>0.7</v>
      </c>
      <c r="BA101" s="46">
        <f t="shared" si="126"/>
        <v>0.7</v>
      </c>
      <c r="BB101" s="46">
        <f t="shared" si="126"/>
        <v>0.7</v>
      </c>
      <c r="BC101" s="46">
        <f t="shared" si="126"/>
        <v>0.7</v>
      </c>
      <c r="BD101" s="46">
        <f t="shared" si="126"/>
        <v>0.7</v>
      </c>
      <c r="BE101" s="46">
        <f t="shared" si="126"/>
        <v>0.7</v>
      </c>
      <c r="BF101" s="46">
        <f t="shared" si="126"/>
        <v>0.7</v>
      </c>
      <c r="BG101" s="46">
        <f t="shared" si="126"/>
        <v>0.7</v>
      </c>
      <c r="BH101" s="46">
        <f t="shared" si="126"/>
        <v>0.7</v>
      </c>
      <c r="BI101" s="46">
        <f t="shared" si="126"/>
        <v>0.7</v>
      </c>
      <c r="BJ101" s="46">
        <f t="shared" si="126"/>
        <v>0.7</v>
      </c>
      <c r="BK101" s="46"/>
      <c r="BL101" s="46">
        <f>BJ101+10%</f>
        <v>0.79999999999999993</v>
      </c>
      <c r="BM101" s="46">
        <f t="shared" ref="BM101:BW101" si="127">BL101</f>
        <v>0.79999999999999993</v>
      </c>
      <c r="BN101" s="46">
        <f t="shared" si="127"/>
        <v>0.79999999999999993</v>
      </c>
      <c r="BO101" s="46">
        <f t="shared" si="127"/>
        <v>0.79999999999999993</v>
      </c>
      <c r="BP101" s="46">
        <f t="shared" si="127"/>
        <v>0.79999999999999993</v>
      </c>
      <c r="BQ101" s="46">
        <f t="shared" si="127"/>
        <v>0.79999999999999993</v>
      </c>
      <c r="BR101" s="46">
        <f t="shared" si="127"/>
        <v>0.79999999999999993</v>
      </c>
      <c r="BS101" s="46">
        <f t="shared" si="127"/>
        <v>0.79999999999999993</v>
      </c>
      <c r="BT101" s="46">
        <f t="shared" si="127"/>
        <v>0.79999999999999993</v>
      </c>
      <c r="BU101" s="46">
        <f t="shared" si="127"/>
        <v>0.79999999999999993</v>
      </c>
      <c r="BV101" s="46">
        <f t="shared" si="127"/>
        <v>0.79999999999999993</v>
      </c>
      <c r="BW101" s="46">
        <f t="shared" si="127"/>
        <v>0.79999999999999993</v>
      </c>
      <c r="BX101" s="46"/>
      <c r="BY101" s="46">
        <f>BW101+10%</f>
        <v>0.89999999999999991</v>
      </c>
      <c r="BZ101" s="46">
        <f t="shared" ref="BZ101:CJ101" si="128">BY101</f>
        <v>0.89999999999999991</v>
      </c>
      <c r="CA101" s="46">
        <f t="shared" si="128"/>
        <v>0.89999999999999991</v>
      </c>
      <c r="CB101" s="46">
        <f t="shared" si="128"/>
        <v>0.89999999999999991</v>
      </c>
      <c r="CC101" s="46">
        <f t="shared" si="128"/>
        <v>0.89999999999999991</v>
      </c>
      <c r="CD101" s="46">
        <f t="shared" si="128"/>
        <v>0.89999999999999991</v>
      </c>
      <c r="CE101" s="46">
        <f t="shared" si="128"/>
        <v>0.89999999999999991</v>
      </c>
      <c r="CF101" s="46">
        <f t="shared" si="128"/>
        <v>0.89999999999999991</v>
      </c>
      <c r="CG101" s="46">
        <f t="shared" si="128"/>
        <v>0.89999999999999991</v>
      </c>
      <c r="CH101" s="46">
        <f t="shared" si="128"/>
        <v>0.89999999999999991</v>
      </c>
      <c r="CI101" s="46">
        <f t="shared" si="128"/>
        <v>0.89999999999999991</v>
      </c>
      <c r="CJ101" s="46">
        <f t="shared" si="128"/>
        <v>0.89999999999999991</v>
      </c>
      <c r="CK101" s="46">
        <f>CJ101+10%</f>
        <v>0.99999999999999989</v>
      </c>
      <c r="CL101" s="46">
        <f t="shared" ref="CL101:DH101" si="129">CK101</f>
        <v>0.99999999999999989</v>
      </c>
      <c r="CM101" s="46">
        <f t="shared" si="129"/>
        <v>0.99999999999999989</v>
      </c>
      <c r="CN101" s="46">
        <f t="shared" si="129"/>
        <v>0.99999999999999989</v>
      </c>
      <c r="CO101" s="46">
        <f t="shared" si="129"/>
        <v>0.99999999999999989</v>
      </c>
      <c r="CP101" s="46">
        <f t="shared" si="129"/>
        <v>0.99999999999999989</v>
      </c>
      <c r="CQ101" s="46">
        <f t="shared" si="129"/>
        <v>0.99999999999999989</v>
      </c>
      <c r="CR101" s="46">
        <f t="shared" si="129"/>
        <v>0.99999999999999989</v>
      </c>
      <c r="CS101" s="46">
        <f t="shared" si="129"/>
        <v>0.99999999999999989</v>
      </c>
      <c r="CT101" s="46">
        <f t="shared" si="129"/>
        <v>0.99999999999999989</v>
      </c>
      <c r="CU101" s="46">
        <f t="shared" si="129"/>
        <v>0.99999999999999989</v>
      </c>
      <c r="CV101" s="46">
        <f t="shared" si="129"/>
        <v>0.99999999999999989</v>
      </c>
      <c r="CW101" s="46">
        <f t="shared" si="129"/>
        <v>0.99999999999999989</v>
      </c>
      <c r="CX101" s="46">
        <f t="shared" si="129"/>
        <v>0.99999999999999989</v>
      </c>
      <c r="CY101" s="46">
        <f t="shared" si="129"/>
        <v>0.99999999999999989</v>
      </c>
      <c r="CZ101" s="46">
        <f t="shared" si="129"/>
        <v>0.99999999999999989</v>
      </c>
      <c r="DA101" s="46">
        <f t="shared" si="129"/>
        <v>0.99999999999999989</v>
      </c>
      <c r="DB101" s="46">
        <f t="shared" si="129"/>
        <v>0.99999999999999989</v>
      </c>
      <c r="DC101" s="46">
        <f t="shared" si="129"/>
        <v>0.99999999999999989</v>
      </c>
      <c r="DD101" s="46">
        <f t="shared" si="129"/>
        <v>0.99999999999999989</v>
      </c>
      <c r="DE101" s="46">
        <f t="shared" si="129"/>
        <v>0.99999999999999989</v>
      </c>
      <c r="DF101" s="46">
        <f t="shared" si="129"/>
        <v>0.99999999999999989</v>
      </c>
      <c r="DG101" s="46">
        <f t="shared" si="129"/>
        <v>0.99999999999999989</v>
      </c>
      <c r="DH101" s="46">
        <f t="shared" si="129"/>
        <v>0.99999999999999989</v>
      </c>
    </row>
    <row r="102" spans="1:130" ht="14.65" hidden="1" customHeight="1" outlineLevel="1">
      <c r="A102" s="14" t="s">
        <v>72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AL102" s="47">
        <f t="shared" ref="AL102:AW102" si="130">AL100*AL101</f>
        <v>5.833333333333333</v>
      </c>
      <c r="AM102" s="47">
        <f t="shared" si="130"/>
        <v>5.833333333333333</v>
      </c>
      <c r="AN102" s="47">
        <f t="shared" si="130"/>
        <v>5.833333333333333</v>
      </c>
      <c r="AO102" s="47">
        <f t="shared" si="130"/>
        <v>5.833333333333333</v>
      </c>
      <c r="AP102" s="47">
        <f t="shared" si="130"/>
        <v>5.833333333333333</v>
      </c>
      <c r="AQ102" s="47">
        <f t="shared" si="130"/>
        <v>5.833333333333333</v>
      </c>
      <c r="AR102" s="47">
        <f t="shared" si="130"/>
        <v>5.833333333333333</v>
      </c>
      <c r="AS102" s="47">
        <f t="shared" si="130"/>
        <v>5.833333333333333</v>
      </c>
      <c r="AT102" s="47">
        <f t="shared" si="130"/>
        <v>5.833333333333333</v>
      </c>
      <c r="AU102" s="47">
        <f t="shared" si="130"/>
        <v>5.833333333333333</v>
      </c>
      <c r="AV102" s="47">
        <f t="shared" si="130"/>
        <v>5.833333333333333</v>
      </c>
      <c r="AW102" s="47">
        <f t="shared" si="130"/>
        <v>5.833333333333333</v>
      </c>
      <c r="AX102" s="47"/>
      <c r="AY102" s="47">
        <f t="shared" ref="AY102:BJ102" si="131">AY100*AY101</f>
        <v>5.833333333333333</v>
      </c>
      <c r="AZ102" s="47">
        <f t="shared" si="131"/>
        <v>5.833333333333333</v>
      </c>
      <c r="BA102" s="47">
        <f t="shared" si="131"/>
        <v>5.833333333333333</v>
      </c>
      <c r="BB102" s="47">
        <f t="shared" si="131"/>
        <v>5.833333333333333</v>
      </c>
      <c r="BC102" s="47">
        <f t="shared" si="131"/>
        <v>5.833333333333333</v>
      </c>
      <c r="BD102" s="47">
        <f t="shared" si="131"/>
        <v>5.833333333333333</v>
      </c>
      <c r="BE102" s="47">
        <f t="shared" si="131"/>
        <v>5.833333333333333</v>
      </c>
      <c r="BF102" s="47">
        <f t="shared" si="131"/>
        <v>5.833333333333333</v>
      </c>
      <c r="BG102" s="47">
        <f t="shared" si="131"/>
        <v>5.833333333333333</v>
      </c>
      <c r="BH102" s="47">
        <f t="shared" si="131"/>
        <v>5.833333333333333</v>
      </c>
      <c r="BI102" s="47">
        <f t="shared" si="131"/>
        <v>5.833333333333333</v>
      </c>
      <c r="BJ102" s="47">
        <f t="shared" si="131"/>
        <v>5.833333333333333</v>
      </c>
      <c r="BK102" s="47"/>
      <c r="BL102" s="47">
        <f t="shared" ref="BL102:BW102" si="132">BL100*BL101</f>
        <v>5</v>
      </c>
      <c r="BM102" s="47">
        <f t="shared" si="132"/>
        <v>5</v>
      </c>
      <c r="BN102" s="47">
        <f t="shared" si="132"/>
        <v>5</v>
      </c>
      <c r="BO102" s="47">
        <f t="shared" si="132"/>
        <v>5</v>
      </c>
      <c r="BP102" s="47">
        <f t="shared" si="132"/>
        <v>5</v>
      </c>
      <c r="BQ102" s="47">
        <f t="shared" si="132"/>
        <v>5</v>
      </c>
      <c r="BR102" s="47">
        <f t="shared" si="132"/>
        <v>5</v>
      </c>
      <c r="BS102" s="47">
        <f t="shared" si="132"/>
        <v>5</v>
      </c>
      <c r="BT102" s="47">
        <f t="shared" si="132"/>
        <v>5</v>
      </c>
      <c r="BU102" s="47">
        <f t="shared" si="132"/>
        <v>5</v>
      </c>
      <c r="BV102" s="47">
        <f t="shared" si="132"/>
        <v>5</v>
      </c>
      <c r="BW102" s="47">
        <f t="shared" si="132"/>
        <v>5</v>
      </c>
      <c r="BX102" s="47"/>
      <c r="BY102" s="47">
        <f t="shared" ref="BY102:DH102" si="133">BY100*BY101</f>
        <v>5.6249999999999991</v>
      </c>
      <c r="BZ102" s="47">
        <f t="shared" si="133"/>
        <v>5.6249999999999991</v>
      </c>
      <c r="CA102" s="47">
        <f t="shared" si="133"/>
        <v>5.6249999999999991</v>
      </c>
      <c r="CB102" s="47">
        <f t="shared" si="133"/>
        <v>5.6249999999999991</v>
      </c>
      <c r="CC102" s="47">
        <f t="shared" si="133"/>
        <v>5.6249999999999991</v>
      </c>
      <c r="CD102" s="47">
        <f t="shared" si="133"/>
        <v>5.6249999999999991</v>
      </c>
      <c r="CE102" s="47">
        <f t="shared" si="133"/>
        <v>5.6249999999999991</v>
      </c>
      <c r="CF102" s="47">
        <f t="shared" si="133"/>
        <v>5.6249999999999991</v>
      </c>
      <c r="CG102" s="47">
        <f t="shared" si="133"/>
        <v>5.6249999999999991</v>
      </c>
      <c r="CH102" s="47">
        <f t="shared" si="133"/>
        <v>5.6249999999999991</v>
      </c>
      <c r="CI102" s="47">
        <f t="shared" si="133"/>
        <v>5.6249999999999991</v>
      </c>
      <c r="CJ102" s="47">
        <f t="shared" si="133"/>
        <v>5.6249999999999991</v>
      </c>
      <c r="CK102" s="47">
        <f t="shared" si="133"/>
        <v>6.2499999999999991</v>
      </c>
      <c r="CL102" s="47">
        <f t="shared" si="133"/>
        <v>6.2499999999999991</v>
      </c>
      <c r="CM102" s="47">
        <f t="shared" si="133"/>
        <v>6.2499999999999991</v>
      </c>
      <c r="CN102" s="47">
        <f t="shared" si="133"/>
        <v>6.2499999999999991</v>
      </c>
      <c r="CO102" s="47">
        <f t="shared" si="133"/>
        <v>6.2499999999999991</v>
      </c>
      <c r="CP102" s="47">
        <f t="shared" si="133"/>
        <v>6.2499999999999991</v>
      </c>
      <c r="CQ102" s="47">
        <f t="shared" si="133"/>
        <v>6.2499999999999991</v>
      </c>
      <c r="CR102" s="47">
        <f t="shared" si="133"/>
        <v>6.2499999999999991</v>
      </c>
      <c r="CS102" s="47">
        <f t="shared" si="133"/>
        <v>6.2499999999999991</v>
      </c>
      <c r="CT102" s="47">
        <f t="shared" si="133"/>
        <v>6.2499999999999991</v>
      </c>
      <c r="CU102" s="47">
        <f t="shared" si="133"/>
        <v>6.2499999999999991</v>
      </c>
      <c r="CV102" s="47">
        <f t="shared" si="133"/>
        <v>6.2499999999999991</v>
      </c>
      <c r="CW102" s="47">
        <f t="shared" si="133"/>
        <v>6.2499999999999991</v>
      </c>
      <c r="CX102" s="47">
        <f t="shared" si="133"/>
        <v>6.2499999999999991</v>
      </c>
      <c r="CY102" s="47">
        <f t="shared" si="133"/>
        <v>6.2499999999999991</v>
      </c>
      <c r="CZ102" s="47">
        <f t="shared" si="133"/>
        <v>6.2499999999999991</v>
      </c>
      <c r="DA102" s="47">
        <f t="shared" si="133"/>
        <v>6.2499999999999991</v>
      </c>
      <c r="DB102" s="47">
        <f t="shared" si="133"/>
        <v>6.2499999999999991</v>
      </c>
      <c r="DC102" s="47">
        <f t="shared" si="133"/>
        <v>6.2499999999999991</v>
      </c>
      <c r="DD102" s="47">
        <f t="shared" si="133"/>
        <v>6.2499999999999991</v>
      </c>
      <c r="DE102" s="47">
        <f t="shared" si="133"/>
        <v>6.2499999999999991</v>
      </c>
      <c r="DF102" s="47">
        <f t="shared" si="133"/>
        <v>6.2499999999999991</v>
      </c>
      <c r="DG102" s="47">
        <f t="shared" si="133"/>
        <v>6.2499999999999991</v>
      </c>
      <c r="DH102" s="47">
        <f t="shared" si="133"/>
        <v>6.2499999999999991</v>
      </c>
    </row>
    <row r="103" spans="1:130" ht="14.65" hidden="1" customHeight="1" outlineLevel="1">
      <c r="A103" s="14" t="s">
        <v>73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AL103" s="48">
        <v>0.7</v>
      </c>
      <c r="AM103" s="48">
        <v>0.7</v>
      </c>
      <c r="AN103" s="48">
        <v>0.7</v>
      </c>
      <c r="AO103" s="48">
        <v>0.7</v>
      </c>
      <c r="AP103" s="48">
        <v>0.7</v>
      </c>
      <c r="AQ103" s="48">
        <v>0.7</v>
      </c>
      <c r="AR103" s="48">
        <v>0.7</v>
      </c>
      <c r="AS103" s="48">
        <v>0.7</v>
      </c>
      <c r="AT103" s="48">
        <v>0.7</v>
      </c>
      <c r="AU103" s="48">
        <v>0.7</v>
      </c>
      <c r="AV103" s="48">
        <v>0.7</v>
      </c>
      <c r="AW103" s="48">
        <v>0.7</v>
      </c>
      <c r="AX103" s="48"/>
      <c r="AY103" s="48">
        <v>0.7</v>
      </c>
      <c r="AZ103" s="48">
        <v>0.7</v>
      </c>
      <c r="BA103" s="48">
        <v>0.7</v>
      </c>
      <c r="BB103" s="48">
        <v>0.7</v>
      </c>
      <c r="BC103" s="48">
        <v>0.7</v>
      </c>
      <c r="BD103" s="48">
        <v>0.7</v>
      </c>
      <c r="BE103" s="48">
        <v>0.7</v>
      </c>
      <c r="BF103" s="48">
        <v>0.7</v>
      </c>
      <c r="BG103" s="48">
        <v>0.7</v>
      </c>
      <c r="BH103" s="48">
        <v>0.7</v>
      </c>
      <c r="BI103" s="48">
        <v>0.7</v>
      </c>
      <c r="BJ103" s="48">
        <v>0.7</v>
      </c>
      <c r="BK103" s="48"/>
      <c r="BL103" s="48">
        <v>0.7</v>
      </c>
      <c r="BM103" s="48">
        <v>0.7</v>
      </c>
      <c r="BN103" s="48">
        <v>0.7</v>
      </c>
      <c r="BO103" s="48">
        <v>0.7</v>
      </c>
      <c r="BP103" s="48">
        <v>0.7</v>
      </c>
      <c r="BQ103" s="48">
        <v>0.7</v>
      </c>
      <c r="BR103" s="48">
        <v>0.7</v>
      </c>
      <c r="BS103" s="48">
        <v>0.7</v>
      </c>
      <c r="BT103" s="48">
        <v>0.7</v>
      </c>
      <c r="BU103" s="48">
        <v>0.7</v>
      </c>
      <c r="BV103" s="48">
        <v>0.7</v>
      </c>
      <c r="BW103" s="48">
        <v>0.7</v>
      </c>
      <c r="BX103" s="48"/>
      <c r="BY103" s="48">
        <v>0.7</v>
      </c>
      <c r="BZ103" s="48">
        <v>0.7</v>
      </c>
      <c r="CA103" s="48">
        <v>0.7</v>
      </c>
      <c r="CB103" s="48">
        <v>0.7</v>
      </c>
      <c r="CC103" s="48">
        <v>0.7</v>
      </c>
      <c r="CD103" s="48">
        <v>0.7</v>
      </c>
      <c r="CE103" s="48">
        <v>0.7</v>
      </c>
      <c r="CF103" s="48">
        <v>0.7</v>
      </c>
      <c r="CG103" s="48">
        <v>0.7</v>
      </c>
      <c r="CH103" s="48">
        <v>0.7</v>
      </c>
      <c r="CI103" s="48">
        <v>0.7</v>
      </c>
      <c r="CJ103" s="48">
        <v>0.7</v>
      </c>
      <c r="CK103" s="48">
        <v>0.7</v>
      </c>
      <c r="CL103" s="48">
        <v>0.7</v>
      </c>
      <c r="CM103" s="48">
        <v>0.7</v>
      </c>
      <c r="CN103" s="48">
        <v>0.7</v>
      </c>
      <c r="CO103" s="48">
        <v>0.7</v>
      </c>
      <c r="CP103" s="48">
        <v>0.7</v>
      </c>
      <c r="CQ103" s="48">
        <v>0.7</v>
      </c>
      <c r="CR103" s="48">
        <v>0.7</v>
      </c>
      <c r="CS103" s="48">
        <v>0.7</v>
      </c>
      <c r="CT103" s="48">
        <v>0.7</v>
      </c>
      <c r="CU103" s="48">
        <v>0.7</v>
      </c>
      <c r="CV103" s="48">
        <v>0.7</v>
      </c>
      <c r="CW103" s="48">
        <v>0.7</v>
      </c>
      <c r="CX103" s="48">
        <v>0.7</v>
      </c>
      <c r="CY103" s="48">
        <v>0.7</v>
      </c>
      <c r="CZ103" s="48">
        <v>0.7</v>
      </c>
      <c r="DA103" s="48">
        <v>0.7</v>
      </c>
      <c r="DB103" s="48">
        <v>0.7</v>
      </c>
      <c r="DC103" s="48">
        <v>0.7</v>
      </c>
      <c r="DD103" s="48">
        <v>0.7</v>
      </c>
      <c r="DE103" s="48">
        <v>0.7</v>
      </c>
      <c r="DF103" s="48">
        <v>0.7</v>
      </c>
      <c r="DG103" s="48">
        <v>0.7</v>
      </c>
      <c r="DH103" s="48">
        <v>0.7</v>
      </c>
    </row>
    <row r="104" spans="1:130" ht="14.65" hidden="1" customHeight="1" outlineLevel="1">
      <c r="A104" s="14" t="s">
        <v>74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AL104" s="49">
        <f>AL102*AL103</f>
        <v>4.083333333333333</v>
      </c>
      <c r="AM104" s="49">
        <f t="shared" ref="AM104:AW104" si="134">AM102*70%</f>
        <v>4.083333333333333</v>
      </c>
      <c r="AN104" s="49">
        <f t="shared" si="134"/>
        <v>4.083333333333333</v>
      </c>
      <c r="AO104" s="49">
        <f t="shared" si="134"/>
        <v>4.083333333333333</v>
      </c>
      <c r="AP104" s="49">
        <f t="shared" si="134"/>
        <v>4.083333333333333</v>
      </c>
      <c r="AQ104" s="49">
        <f t="shared" si="134"/>
        <v>4.083333333333333</v>
      </c>
      <c r="AR104" s="49">
        <f t="shared" si="134"/>
        <v>4.083333333333333</v>
      </c>
      <c r="AS104" s="49">
        <f t="shared" si="134"/>
        <v>4.083333333333333</v>
      </c>
      <c r="AT104" s="49">
        <f t="shared" si="134"/>
        <v>4.083333333333333</v>
      </c>
      <c r="AU104" s="49">
        <f t="shared" si="134"/>
        <v>4.083333333333333</v>
      </c>
      <c r="AV104" s="49">
        <f t="shared" si="134"/>
        <v>4.083333333333333</v>
      </c>
      <c r="AW104" s="49">
        <f t="shared" si="134"/>
        <v>4.083333333333333</v>
      </c>
      <c r="AX104" s="49"/>
      <c r="AY104" s="49">
        <f t="shared" ref="AY104:BJ104" si="135">AY102*70%</f>
        <v>4.083333333333333</v>
      </c>
      <c r="AZ104" s="49">
        <f t="shared" si="135"/>
        <v>4.083333333333333</v>
      </c>
      <c r="BA104" s="49">
        <f t="shared" si="135"/>
        <v>4.083333333333333</v>
      </c>
      <c r="BB104" s="49">
        <f t="shared" si="135"/>
        <v>4.083333333333333</v>
      </c>
      <c r="BC104" s="49">
        <f t="shared" si="135"/>
        <v>4.083333333333333</v>
      </c>
      <c r="BD104" s="49">
        <f t="shared" si="135"/>
        <v>4.083333333333333</v>
      </c>
      <c r="BE104" s="49">
        <f t="shared" si="135"/>
        <v>4.083333333333333</v>
      </c>
      <c r="BF104" s="49">
        <f t="shared" si="135"/>
        <v>4.083333333333333</v>
      </c>
      <c r="BG104" s="49">
        <f t="shared" si="135"/>
        <v>4.083333333333333</v>
      </c>
      <c r="BH104" s="49">
        <f t="shared" si="135"/>
        <v>4.083333333333333</v>
      </c>
      <c r="BI104" s="49">
        <f t="shared" si="135"/>
        <v>4.083333333333333</v>
      </c>
      <c r="BJ104" s="49">
        <f t="shared" si="135"/>
        <v>4.083333333333333</v>
      </c>
      <c r="BK104" s="49"/>
      <c r="BL104" s="49">
        <f>BL102*BL103</f>
        <v>3.5</v>
      </c>
      <c r="BM104" s="49">
        <f t="shared" ref="BM104:BW104" si="136">BM102*70%</f>
        <v>3.5</v>
      </c>
      <c r="BN104" s="49">
        <f t="shared" si="136"/>
        <v>3.5</v>
      </c>
      <c r="BO104" s="49">
        <f t="shared" si="136"/>
        <v>3.5</v>
      </c>
      <c r="BP104" s="49">
        <f t="shared" si="136"/>
        <v>3.5</v>
      </c>
      <c r="BQ104" s="49">
        <f t="shared" si="136"/>
        <v>3.5</v>
      </c>
      <c r="BR104" s="49">
        <f t="shared" si="136"/>
        <v>3.5</v>
      </c>
      <c r="BS104" s="49">
        <f t="shared" si="136"/>
        <v>3.5</v>
      </c>
      <c r="BT104" s="49">
        <f t="shared" si="136"/>
        <v>3.5</v>
      </c>
      <c r="BU104" s="49">
        <f t="shared" si="136"/>
        <v>3.5</v>
      </c>
      <c r="BV104" s="49">
        <f t="shared" si="136"/>
        <v>3.5</v>
      </c>
      <c r="BW104" s="49">
        <f t="shared" si="136"/>
        <v>3.5</v>
      </c>
      <c r="BX104" s="49"/>
      <c r="BY104" s="49">
        <f>BY102*BY103</f>
        <v>3.9374999999999991</v>
      </c>
      <c r="BZ104" s="49">
        <f t="shared" ref="BZ104:CJ104" si="137">BZ102*70%</f>
        <v>3.9374999999999991</v>
      </c>
      <c r="CA104" s="49">
        <f t="shared" si="137"/>
        <v>3.9374999999999991</v>
      </c>
      <c r="CB104" s="49">
        <f t="shared" si="137"/>
        <v>3.9374999999999991</v>
      </c>
      <c r="CC104" s="49">
        <f t="shared" si="137"/>
        <v>3.9374999999999991</v>
      </c>
      <c r="CD104" s="49">
        <f t="shared" si="137"/>
        <v>3.9374999999999991</v>
      </c>
      <c r="CE104" s="49">
        <f t="shared" si="137"/>
        <v>3.9374999999999991</v>
      </c>
      <c r="CF104" s="49">
        <f t="shared" si="137"/>
        <v>3.9374999999999991</v>
      </c>
      <c r="CG104" s="49">
        <f t="shared" si="137"/>
        <v>3.9374999999999991</v>
      </c>
      <c r="CH104" s="49">
        <f t="shared" si="137"/>
        <v>3.9374999999999991</v>
      </c>
      <c r="CI104" s="49">
        <f t="shared" si="137"/>
        <v>3.9374999999999991</v>
      </c>
      <c r="CJ104" s="49">
        <f t="shared" si="137"/>
        <v>3.9374999999999991</v>
      </c>
      <c r="CK104" s="49">
        <f>CK102*CK103</f>
        <v>4.3749999999999991</v>
      </c>
      <c r="CL104" s="49">
        <f t="shared" ref="CL104:CV104" si="138">CL102*70%</f>
        <v>4.3749999999999991</v>
      </c>
      <c r="CM104" s="49">
        <f t="shared" si="138"/>
        <v>4.3749999999999991</v>
      </c>
      <c r="CN104" s="49">
        <f t="shared" si="138"/>
        <v>4.3749999999999991</v>
      </c>
      <c r="CO104" s="49">
        <f t="shared" si="138"/>
        <v>4.3749999999999991</v>
      </c>
      <c r="CP104" s="49">
        <f t="shared" si="138"/>
        <v>4.3749999999999991</v>
      </c>
      <c r="CQ104" s="49">
        <f t="shared" si="138"/>
        <v>4.3749999999999991</v>
      </c>
      <c r="CR104" s="49">
        <f t="shared" si="138"/>
        <v>4.3749999999999991</v>
      </c>
      <c r="CS104" s="49">
        <f t="shared" si="138"/>
        <v>4.3749999999999991</v>
      </c>
      <c r="CT104" s="49">
        <f t="shared" si="138"/>
        <v>4.3749999999999991</v>
      </c>
      <c r="CU104" s="49">
        <f t="shared" si="138"/>
        <v>4.3749999999999991</v>
      </c>
      <c r="CV104" s="49">
        <f t="shared" si="138"/>
        <v>4.3749999999999991</v>
      </c>
      <c r="CW104" s="49">
        <f>CW102*CW103</f>
        <v>4.3749999999999991</v>
      </c>
      <c r="CX104" s="49">
        <f t="shared" ref="CX104:DH104" si="139">CX102*70%</f>
        <v>4.3749999999999991</v>
      </c>
      <c r="CY104" s="49">
        <f t="shared" si="139"/>
        <v>4.3749999999999991</v>
      </c>
      <c r="CZ104" s="49">
        <f t="shared" si="139"/>
        <v>4.3749999999999991</v>
      </c>
      <c r="DA104" s="49">
        <f t="shared" si="139"/>
        <v>4.3749999999999991</v>
      </c>
      <c r="DB104" s="49">
        <f t="shared" si="139"/>
        <v>4.3749999999999991</v>
      </c>
      <c r="DC104" s="49">
        <f t="shared" si="139"/>
        <v>4.3749999999999991</v>
      </c>
      <c r="DD104" s="49">
        <f t="shared" si="139"/>
        <v>4.3749999999999991</v>
      </c>
      <c r="DE104" s="49">
        <f t="shared" si="139"/>
        <v>4.3749999999999991</v>
      </c>
      <c r="DF104" s="49">
        <f t="shared" si="139"/>
        <v>4.3749999999999991</v>
      </c>
      <c r="DG104" s="49">
        <f t="shared" si="139"/>
        <v>4.3749999999999991</v>
      </c>
      <c r="DH104" s="49">
        <f t="shared" si="139"/>
        <v>4.3749999999999991</v>
      </c>
    </row>
    <row r="105" spans="1:130" ht="14.65" hidden="1" customHeight="1" outlineLevel="1">
      <c r="A105" s="14" t="s">
        <v>75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AL105" s="46">
        <v>0.85</v>
      </c>
      <c r="AM105" s="46">
        <v>0.85</v>
      </c>
      <c r="AN105" s="46">
        <v>0.85</v>
      </c>
      <c r="AO105" s="46">
        <v>0.85</v>
      </c>
      <c r="AP105" s="46">
        <v>0.85</v>
      </c>
      <c r="AQ105" s="46">
        <v>0.85</v>
      </c>
      <c r="AR105" s="46">
        <v>0.85</v>
      </c>
      <c r="AS105" s="46">
        <v>0.85</v>
      </c>
      <c r="AT105" s="46">
        <v>0.85</v>
      </c>
      <c r="AU105" s="46">
        <v>0.85</v>
      </c>
      <c r="AV105" s="46">
        <v>0.85</v>
      </c>
      <c r="AW105" s="46">
        <v>0.85</v>
      </c>
      <c r="AX105" s="46"/>
      <c r="AY105" s="46">
        <v>0.85</v>
      </c>
      <c r="AZ105" s="46">
        <v>0.85</v>
      </c>
      <c r="BA105" s="46">
        <v>0.85</v>
      </c>
      <c r="BB105" s="46">
        <v>0.85</v>
      </c>
      <c r="BC105" s="46">
        <v>0.85</v>
      </c>
      <c r="BD105" s="46">
        <v>0.85</v>
      </c>
      <c r="BE105" s="46">
        <v>0.85</v>
      </c>
      <c r="BF105" s="46">
        <v>0.85</v>
      </c>
      <c r="BG105" s="46">
        <v>0.85</v>
      </c>
      <c r="BH105" s="46">
        <v>0.85</v>
      </c>
      <c r="BI105" s="46">
        <v>0.85</v>
      </c>
      <c r="BJ105" s="46">
        <v>0.85</v>
      </c>
      <c r="BK105" s="46"/>
      <c r="BL105" s="46">
        <v>0.85</v>
      </c>
      <c r="BM105" s="46">
        <v>0.85</v>
      </c>
      <c r="BN105" s="46">
        <v>0.85</v>
      </c>
      <c r="BO105" s="46">
        <v>0.85</v>
      </c>
      <c r="BP105" s="46">
        <v>0.85</v>
      </c>
      <c r="BQ105" s="46">
        <v>0.85</v>
      </c>
      <c r="BR105" s="46">
        <v>0.85</v>
      </c>
      <c r="BS105" s="46">
        <v>0.85</v>
      </c>
      <c r="BT105" s="46">
        <v>0.85</v>
      </c>
      <c r="BU105" s="46">
        <v>0.85</v>
      </c>
      <c r="BV105" s="46">
        <v>0.85</v>
      </c>
      <c r="BW105" s="46">
        <v>0.85</v>
      </c>
      <c r="BX105" s="46"/>
      <c r="BY105" s="46">
        <v>0.85</v>
      </c>
      <c r="BZ105" s="46">
        <v>0.85</v>
      </c>
      <c r="CA105" s="46">
        <v>0.85</v>
      </c>
      <c r="CB105" s="46">
        <v>0.85</v>
      </c>
      <c r="CC105" s="46">
        <v>0.85</v>
      </c>
      <c r="CD105" s="46">
        <v>0.85</v>
      </c>
      <c r="CE105" s="46">
        <v>0.85</v>
      </c>
      <c r="CF105" s="46">
        <v>0.85</v>
      </c>
      <c r="CG105" s="46">
        <v>0.85</v>
      </c>
      <c r="CH105" s="46">
        <v>0.85</v>
      </c>
      <c r="CI105" s="46">
        <v>0.85</v>
      </c>
      <c r="CJ105" s="46">
        <v>0.85</v>
      </c>
      <c r="CK105" s="46">
        <v>0.85</v>
      </c>
      <c r="CL105" s="46">
        <v>0.85</v>
      </c>
      <c r="CM105" s="46">
        <v>0.85</v>
      </c>
      <c r="CN105" s="46">
        <v>0.85</v>
      </c>
      <c r="CO105" s="46">
        <v>0.85</v>
      </c>
      <c r="CP105" s="46">
        <v>0.85</v>
      </c>
      <c r="CQ105" s="46">
        <v>0.85</v>
      </c>
      <c r="CR105" s="46">
        <v>0.85</v>
      </c>
      <c r="CS105" s="46">
        <v>0.85</v>
      </c>
      <c r="CT105" s="46">
        <v>0.85</v>
      </c>
      <c r="CU105" s="46">
        <v>0.85</v>
      </c>
      <c r="CV105" s="46">
        <v>0.85</v>
      </c>
      <c r="CW105" s="46">
        <v>0.85</v>
      </c>
      <c r="CX105" s="46">
        <v>0.85</v>
      </c>
      <c r="CY105" s="46">
        <v>0.85</v>
      </c>
      <c r="CZ105" s="46">
        <v>0.85</v>
      </c>
      <c r="DA105" s="46">
        <v>0.85</v>
      </c>
      <c r="DB105" s="46">
        <v>0.85</v>
      </c>
      <c r="DC105" s="46">
        <v>0.85</v>
      </c>
      <c r="DD105" s="46">
        <v>0.85</v>
      </c>
      <c r="DE105" s="46">
        <v>0.85</v>
      </c>
      <c r="DF105" s="46">
        <v>0.85</v>
      </c>
      <c r="DG105" s="46">
        <v>0.85</v>
      </c>
      <c r="DH105" s="46">
        <v>0.85</v>
      </c>
    </row>
    <row r="106" spans="1:130" s="52" customFormat="1" ht="14.65" hidden="1" customHeight="1" outlineLevel="1">
      <c r="A106" s="51" t="s">
        <v>76</v>
      </c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AL106" s="52">
        <f t="shared" ref="AL106:AW106" si="140">AL100*AL101*AL103*AL105</f>
        <v>3.4708333333333328</v>
      </c>
      <c r="AM106" s="52">
        <f t="shared" si="140"/>
        <v>3.4708333333333328</v>
      </c>
      <c r="AN106" s="52">
        <f t="shared" si="140"/>
        <v>3.4708333333333328</v>
      </c>
      <c r="AO106" s="52">
        <f t="shared" si="140"/>
        <v>3.4708333333333328</v>
      </c>
      <c r="AP106" s="52">
        <f t="shared" si="140"/>
        <v>3.4708333333333328</v>
      </c>
      <c r="AQ106" s="52">
        <f t="shared" si="140"/>
        <v>3.4708333333333328</v>
      </c>
      <c r="AR106" s="52">
        <f t="shared" si="140"/>
        <v>3.4708333333333328</v>
      </c>
      <c r="AS106" s="52">
        <f t="shared" si="140"/>
        <v>3.4708333333333328</v>
      </c>
      <c r="AT106" s="52">
        <f t="shared" si="140"/>
        <v>3.4708333333333328</v>
      </c>
      <c r="AU106" s="52">
        <f t="shared" si="140"/>
        <v>3.4708333333333328</v>
      </c>
      <c r="AV106" s="52">
        <f t="shared" si="140"/>
        <v>3.4708333333333328</v>
      </c>
      <c r="AW106" s="52">
        <f t="shared" si="140"/>
        <v>3.4708333333333328</v>
      </c>
      <c r="AY106" s="52">
        <f t="shared" ref="AY106:BJ106" si="141">AY100*AY101*AY103*AY105</f>
        <v>3.4708333333333328</v>
      </c>
      <c r="AZ106" s="52">
        <f t="shared" si="141"/>
        <v>3.4708333333333328</v>
      </c>
      <c r="BA106" s="52">
        <f t="shared" si="141"/>
        <v>3.4708333333333328</v>
      </c>
      <c r="BB106" s="52">
        <f t="shared" si="141"/>
        <v>3.4708333333333328</v>
      </c>
      <c r="BC106" s="52">
        <f t="shared" si="141"/>
        <v>3.4708333333333328</v>
      </c>
      <c r="BD106" s="52">
        <f t="shared" si="141"/>
        <v>3.4708333333333328</v>
      </c>
      <c r="BE106" s="52">
        <f t="shared" si="141"/>
        <v>3.4708333333333328</v>
      </c>
      <c r="BF106" s="52">
        <f t="shared" si="141"/>
        <v>3.4708333333333328</v>
      </c>
      <c r="BG106" s="52">
        <f t="shared" si="141"/>
        <v>3.4708333333333328</v>
      </c>
      <c r="BH106" s="52">
        <f t="shared" si="141"/>
        <v>3.4708333333333328</v>
      </c>
      <c r="BI106" s="52">
        <f t="shared" si="141"/>
        <v>3.4708333333333328</v>
      </c>
      <c r="BJ106" s="52">
        <f t="shared" si="141"/>
        <v>3.4708333333333328</v>
      </c>
      <c r="BL106" s="52">
        <f t="shared" ref="BL106:BW106" si="142">BL100*BL101*BL103*BL105</f>
        <v>2.9750000000000001</v>
      </c>
      <c r="BM106" s="52">
        <f t="shared" si="142"/>
        <v>2.9750000000000001</v>
      </c>
      <c r="BN106" s="52">
        <f t="shared" si="142"/>
        <v>2.9750000000000001</v>
      </c>
      <c r="BO106" s="52">
        <f t="shared" si="142"/>
        <v>2.9750000000000001</v>
      </c>
      <c r="BP106" s="52">
        <f t="shared" si="142"/>
        <v>2.9750000000000001</v>
      </c>
      <c r="BQ106" s="52">
        <f t="shared" si="142"/>
        <v>2.9750000000000001</v>
      </c>
      <c r="BR106" s="52">
        <f t="shared" si="142"/>
        <v>2.9750000000000001</v>
      </c>
      <c r="BS106" s="52">
        <f t="shared" si="142"/>
        <v>2.9750000000000001</v>
      </c>
      <c r="BT106" s="52">
        <f t="shared" si="142"/>
        <v>2.9750000000000001</v>
      </c>
      <c r="BU106" s="52">
        <f t="shared" si="142"/>
        <v>2.9750000000000001</v>
      </c>
      <c r="BV106" s="52">
        <f t="shared" si="142"/>
        <v>2.9750000000000001</v>
      </c>
      <c r="BW106" s="52">
        <f t="shared" si="142"/>
        <v>2.9750000000000001</v>
      </c>
      <c r="BY106" s="52">
        <f t="shared" ref="BY106:DH106" si="143">BY100*BY101*BY103*BY105</f>
        <v>3.3468749999999994</v>
      </c>
      <c r="BZ106" s="52">
        <f t="shared" si="143"/>
        <v>3.3468749999999994</v>
      </c>
      <c r="CA106" s="52">
        <f t="shared" si="143"/>
        <v>3.3468749999999994</v>
      </c>
      <c r="CB106" s="52">
        <f t="shared" si="143"/>
        <v>3.3468749999999994</v>
      </c>
      <c r="CC106" s="52">
        <f t="shared" si="143"/>
        <v>3.3468749999999994</v>
      </c>
      <c r="CD106" s="52">
        <f t="shared" si="143"/>
        <v>3.3468749999999994</v>
      </c>
      <c r="CE106" s="52">
        <f t="shared" si="143"/>
        <v>3.3468749999999994</v>
      </c>
      <c r="CF106" s="52">
        <f t="shared" si="143"/>
        <v>3.3468749999999994</v>
      </c>
      <c r="CG106" s="52">
        <f t="shared" si="143"/>
        <v>3.3468749999999994</v>
      </c>
      <c r="CH106" s="52">
        <f t="shared" si="143"/>
        <v>3.3468749999999994</v>
      </c>
      <c r="CI106" s="52">
        <f t="shared" si="143"/>
        <v>3.3468749999999994</v>
      </c>
      <c r="CJ106" s="52">
        <f t="shared" si="143"/>
        <v>3.3468749999999994</v>
      </c>
      <c r="CK106" s="52">
        <f t="shared" si="143"/>
        <v>3.7187499999999991</v>
      </c>
      <c r="CL106" s="52">
        <f t="shared" si="143"/>
        <v>3.7187499999999991</v>
      </c>
      <c r="CM106" s="52">
        <f t="shared" si="143"/>
        <v>3.7187499999999991</v>
      </c>
      <c r="CN106" s="52">
        <f t="shared" si="143"/>
        <v>3.7187499999999991</v>
      </c>
      <c r="CO106" s="52">
        <f t="shared" si="143"/>
        <v>3.7187499999999991</v>
      </c>
      <c r="CP106" s="52">
        <f t="shared" si="143"/>
        <v>3.7187499999999991</v>
      </c>
      <c r="CQ106" s="52">
        <f t="shared" si="143"/>
        <v>3.7187499999999991</v>
      </c>
      <c r="CR106" s="52">
        <f t="shared" si="143"/>
        <v>3.7187499999999991</v>
      </c>
      <c r="CS106" s="52">
        <f t="shared" si="143"/>
        <v>3.7187499999999991</v>
      </c>
      <c r="CT106" s="52">
        <f t="shared" si="143"/>
        <v>3.7187499999999991</v>
      </c>
      <c r="CU106" s="52">
        <f t="shared" si="143"/>
        <v>3.7187499999999991</v>
      </c>
      <c r="CV106" s="52">
        <f t="shared" si="143"/>
        <v>3.7187499999999991</v>
      </c>
      <c r="CW106" s="52">
        <f t="shared" si="143"/>
        <v>3.7187499999999991</v>
      </c>
      <c r="CX106" s="52">
        <f t="shared" si="143"/>
        <v>3.7187499999999991</v>
      </c>
      <c r="CY106" s="52">
        <f t="shared" si="143"/>
        <v>3.7187499999999991</v>
      </c>
      <c r="CZ106" s="52">
        <f t="shared" si="143"/>
        <v>3.7187499999999991</v>
      </c>
      <c r="DA106" s="52">
        <f t="shared" si="143"/>
        <v>3.7187499999999991</v>
      </c>
      <c r="DB106" s="52">
        <f t="shared" si="143"/>
        <v>3.7187499999999991</v>
      </c>
      <c r="DC106" s="52">
        <f t="shared" si="143"/>
        <v>3.7187499999999991</v>
      </c>
      <c r="DD106" s="52">
        <f t="shared" si="143"/>
        <v>3.7187499999999991</v>
      </c>
      <c r="DE106" s="52">
        <f t="shared" si="143"/>
        <v>3.7187499999999991</v>
      </c>
      <c r="DF106" s="52">
        <f t="shared" si="143"/>
        <v>3.7187499999999991</v>
      </c>
      <c r="DG106" s="52">
        <f t="shared" si="143"/>
        <v>3.7187499999999991</v>
      </c>
      <c r="DH106" s="52">
        <f t="shared" si="143"/>
        <v>3.7187499999999991</v>
      </c>
      <c r="DM106" s="53"/>
      <c r="DP106" s="49">
        <f>SUM(AL106:AW106)</f>
        <v>41.649999999999984</v>
      </c>
      <c r="DR106" s="49">
        <f>SUM(AY106:BJ106)</f>
        <v>41.649999999999984</v>
      </c>
      <c r="DT106" s="49">
        <f>SUM(BL106:BW106)</f>
        <v>35.70000000000001</v>
      </c>
      <c r="DV106" s="49">
        <f>SUM(BY106:CJ106)</f>
        <v>40.162499999999994</v>
      </c>
      <c r="DX106" s="49">
        <f>SUM(CK106:CV106)</f>
        <v>44.624999999999993</v>
      </c>
      <c r="DZ106" s="49">
        <f>SUM(CW106:DH106)</f>
        <v>44.624999999999993</v>
      </c>
    </row>
    <row r="107" spans="1:130" s="52" customFormat="1" ht="14.65" hidden="1" customHeight="1" outlineLevel="1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DM107" s="53"/>
    </row>
    <row r="108" spans="1:130" ht="14.65" hidden="1" customHeight="1" outlineLevel="1">
      <c r="A108" s="63" t="s">
        <v>82</v>
      </c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/>
      <c r="CL108" s="65"/>
      <c r="CM108" s="65"/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</row>
    <row r="109" spans="1:130" s="49" customFormat="1" ht="14.65" hidden="1" customHeight="1" outlineLevel="1">
      <c r="A109" s="67" t="s">
        <v>83</v>
      </c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64">
        <f>(AL106*15%)+DN109</f>
        <v>7.5206249999999999</v>
      </c>
      <c r="AM109" s="64">
        <f t="shared" ref="AM109:AW109" si="144">(AM106*15%)+AL109</f>
        <v>8.0412499999999998</v>
      </c>
      <c r="AN109" s="64">
        <f t="shared" si="144"/>
        <v>8.5618750000000006</v>
      </c>
      <c r="AO109" s="64">
        <f t="shared" si="144"/>
        <v>9.0824999999999996</v>
      </c>
      <c r="AP109" s="64">
        <f t="shared" si="144"/>
        <v>9.6031249999999986</v>
      </c>
      <c r="AQ109" s="64">
        <f t="shared" si="144"/>
        <v>10.123749999999998</v>
      </c>
      <c r="AR109" s="64">
        <f t="shared" si="144"/>
        <v>10.644374999999997</v>
      </c>
      <c r="AS109" s="64">
        <f t="shared" si="144"/>
        <v>11.164999999999996</v>
      </c>
      <c r="AT109" s="64">
        <f t="shared" si="144"/>
        <v>11.685624999999995</v>
      </c>
      <c r="AU109" s="64">
        <f t="shared" si="144"/>
        <v>12.206249999999994</v>
      </c>
      <c r="AV109" s="64">
        <f t="shared" si="144"/>
        <v>12.726874999999993</v>
      </c>
      <c r="AW109" s="64">
        <f t="shared" si="144"/>
        <v>13.247499999999992</v>
      </c>
      <c r="AX109" s="64"/>
      <c r="AY109" s="64">
        <f>(AY106*15%)+AW109</f>
        <v>13.768124999999991</v>
      </c>
      <c r="AZ109" s="64">
        <f t="shared" ref="AZ109:BJ109" si="145">(AZ106*15%)+AY109</f>
        <v>14.28874999999999</v>
      </c>
      <c r="BA109" s="64">
        <f t="shared" si="145"/>
        <v>14.809374999999989</v>
      </c>
      <c r="BB109" s="64">
        <f t="shared" si="145"/>
        <v>15.329999999999988</v>
      </c>
      <c r="BC109" s="64">
        <f t="shared" si="145"/>
        <v>15.850624999999987</v>
      </c>
      <c r="BD109" s="64">
        <f t="shared" si="145"/>
        <v>16.371249999999986</v>
      </c>
      <c r="BE109" s="64">
        <f t="shared" si="145"/>
        <v>16.891874999999985</v>
      </c>
      <c r="BF109" s="64">
        <f t="shared" si="145"/>
        <v>17.412499999999984</v>
      </c>
      <c r="BG109" s="64">
        <f t="shared" si="145"/>
        <v>17.933124999999983</v>
      </c>
      <c r="BH109" s="64">
        <f t="shared" si="145"/>
        <v>18.453749999999982</v>
      </c>
      <c r="BI109" s="64">
        <f t="shared" si="145"/>
        <v>18.974374999999981</v>
      </c>
      <c r="BJ109" s="64">
        <f t="shared" si="145"/>
        <v>19.49499999999998</v>
      </c>
      <c r="BK109" s="64"/>
      <c r="BL109" s="64">
        <f t="shared" ref="BL109" si="146">(BL106*15%)+BJ109</f>
        <v>19.941249999999979</v>
      </c>
      <c r="BM109" s="64">
        <f t="shared" ref="BM109:BW109" si="147">(BM106*15%)+BL109</f>
        <v>20.387499999999978</v>
      </c>
      <c r="BN109" s="64">
        <f t="shared" si="147"/>
        <v>20.833749999999977</v>
      </c>
      <c r="BO109" s="64">
        <f t="shared" si="147"/>
        <v>21.279999999999976</v>
      </c>
      <c r="BP109" s="64">
        <f t="shared" si="147"/>
        <v>21.726249999999975</v>
      </c>
      <c r="BQ109" s="64">
        <f t="shared" si="147"/>
        <v>22.172499999999975</v>
      </c>
      <c r="BR109" s="64">
        <f t="shared" si="147"/>
        <v>22.618749999999974</v>
      </c>
      <c r="BS109" s="64">
        <f t="shared" si="147"/>
        <v>23.064999999999973</v>
      </c>
      <c r="BT109" s="64">
        <f t="shared" si="147"/>
        <v>23.511249999999972</v>
      </c>
      <c r="BU109" s="64">
        <f t="shared" si="147"/>
        <v>23.957499999999971</v>
      </c>
      <c r="BV109" s="64">
        <f t="shared" si="147"/>
        <v>24.40374999999997</v>
      </c>
      <c r="BW109" s="64">
        <f t="shared" si="147"/>
        <v>24.849999999999969</v>
      </c>
      <c r="BX109" s="64"/>
      <c r="BY109" s="64">
        <f t="shared" ref="BY109" si="148">(BY106*15%)+BW109</f>
        <v>25.352031249999968</v>
      </c>
      <c r="BZ109" s="64">
        <f t="shared" ref="BZ109:DH109" si="149">(BZ106*15%)+BY109</f>
        <v>25.854062499999969</v>
      </c>
      <c r="CA109" s="64">
        <f t="shared" si="149"/>
        <v>26.356093749999971</v>
      </c>
      <c r="CB109" s="64">
        <f t="shared" si="149"/>
        <v>26.858124999999973</v>
      </c>
      <c r="CC109" s="64">
        <f t="shared" si="149"/>
        <v>27.360156249999974</v>
      </c>
      <c r="CD109" s="64">
        <f t="shared" si="149"/>
        <v>27.862187499999976</v>
      </c>
      <c r="CE109" s="64">
        <f t="shared" si="149"/>
        <v>28.364218749999978</v>
      </c>
      <c r="CF109" s="64">
        <f t="shared" si="149"/>
        <v>28.86624999999998</v>
      </c>
      <c r="CG109" s="64">
        <f t="shared" si="149"/>
        <v>29.368281249999981</v>
      </c>
      <c r="CH109" s="64">
        <f t="shared" si="149"/>
        <v>29.870312499999983</v>
      </c>
      <c r="CI109" s="64">
        <f t="shared" si="149"/>
        <v>30.372343749999985</v>
      </c>
      <c r="CJ109" s="64">
        <f t="shared" si="149"/>
        <v>30.874374999999986</v>
      </c>
      <c r="CK109" s="64">
        <f t="shared" si="149"/>
        <v>31.432187499999987</v>
      </c>
      <c r="CL109" s="64">
        <f t="shared" si="149"/>
        <v>31.989999999999988</v>
      </c>
      <c r="CM109" s="64">
        <f t="shared" si="149"/>
        <v>32.547812499999985</v>
      </c>
      <c r="CN109" s="64">
        <f t="shared" si="149"/>
        <v>33.105624999999982</v>
      </c>
      <c r="CO109" s="64">
        <f t="shared" si="149"/>
        <v>33.663437499999979</v>
      </c>
      <c r="CP109" s="64">
        <f t="shared" si="149"/>
        <v>34.221249999999976</v>
      </c>
      <c r="CQ109" s="64">
        <f t="shared" si="149"/>
        <v>34.779062499999974</v>
      </c>
      <c r="CR109" s="64">
        <f t="shared" si="149"/>
        <v>35.336874999999971</v>
      </c>
      <c r="CS109" s="64">
        <f t="shared" si="149"/>
        <v>35.894687499999968</v>
      </c>
      <c r="CT109" s="64">
        <f t="shared" si="149"/>
        <v>36.452499999999965</v>
      </c>
      <c r="CU109" s="64">
        <f t="shared" si="149"/>
        <v>37.010312499999962</v>
      </c>
      <c r="CV109" s="64">
        <f t="shared" si="149"/>
        <v>37.568124999999959</v>
      </c>
      <c r="CW109" s="64">
        <f t="shared" si="149"/>
        <v>38.125937499999957</v>
      </c>
      <c r="CX109" s="64">
        <f t="shared" si="149"/>
        <v>38.683749999999954</v>
      </c>
      <c r="CY109" s="64">
        <f t="shared" si="149"/>
        <v>39.241562499999951</v>
      </c>
      <c r="CZ109" s="64">
        <f t="shared" si="149"/>
        <v>39.799374999999948</v>
      </c>
      <c r="DA109" s="64">
        <f t="shared" si="149"/>
        <v>40.357187499999945</v>
      </c>
      <c r="DB109" s="64">
        <f t="shared" si="149"/>
        <v>40.914999999999942</v>
      </c>
      <c r="DC109" s="64">
        <f t="shared" si="149"/>
        <v>41.472812499999939</v>
      </c>
      <c r="DD109" s="64">
        <f t="shared" si="149"/>
        <v>42.030624999999937</v>
      </c>
      <c r="DE109" s="64">
        <f t="shared" si="149"/>
        <v>42.588437499999934</v>
      </c>
      <c r="DF109" s="64">
        <f t="shared" si="149"/>
        <v>43.146249999999931</v>
      </c>
      <c r="DG109" s="64">
        <f t="shared" si="149"/>
        <v>43.704062499999928</v>
      </c>
      <c r="DH109" s="64">
        <f t="shared" si="149"/>
        <v>44.261874999999925</v>
      </c>
      <c r="DM109" s="56"/>
      <c r="DN109" s="49">
        <v>7</v>
      </c>
      <c r="DP109" s="49">
        <f>+AW109</f>
        <v>13.247499999999992</v>
      </c>
      <c r="DR109" s="49">
        <f>+BL109</f>
        <v>19.941249999999979</v>
      </c>
      <c r="DT109" s="49">
        <f>+BW109</f>
        <v>24.849999999999969</v>
      </c>
      <c r="DV109" s="49">
        <f>+CJ109</f>
        <v>30.874374999999986</v>
      </c>
      <c r="DX109" s="49">
        <f>+CV109</f>
        <v>37.568124999999959</v>
      </c>
      <c r="DY109" s="52"/>
      <c r="DZ109" s="49">
        <f>+DH109</f>
        <v>44.261874999999925</v>
      </c>
    </row>
    <row r="110" spans="1:130" s="49" customFormat="1" ht="14.65" hidden="1" customHeight="1" outlineLevel="1">
      <c r="A110" s="14" t="s">
        <v>68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>
        <v>12</v>
      </c>
      <c r="AM110" s="47">
        <v>12</v>
      </c>
      <c r="AN110" s="47">
        <v>12</v>
      </c>
      <c r="AO110" s="47">
        <v>12</v>
      </c>
      <c r="AP110" s="47">
        <v>12</v>
      </c>
      <c r="AQ110" s="47">
        <v>12</v>
      </c>
      <c r="AR110" s="47">
        <v>12</v>
      </c>
      <c r="AS110" s="47">
        <v>12</v>
      </c>
      <c r="AT110" s="47">
        <v>12</v>
      </c>
      <c r="AU110" s="47">
        <v>12</v>
      </c>
      <c r="AV110" s="47">
        <v>12</v>
      </c>
      <c r="AW110" s="47">
        <v>12</v>
      </c>
      <c r="AX110" s="47"/>
      <c r="AY110" s="47">
        <v>12</v>
      </c>
      <c r="AZ110" s="47">
        <v>12</v>
      </c>
      <c r="BA110" s="47">
        <v>12</v>
      </c>
      <c r="BB110" s="47">
        <v>12</v>
      </c>
      <c r="BC110" s="47">
        <v>12</v>
      </c>
      <c r="BD110" s="47">
        <v>12</v>
      </c>
      <c r="BE110" s="47">
        <v>12</v>
      </c>
      <c r="BF110" s="47">
        <v>12</v>
      </c>
      <c r="BG110" s="47">
        <v>12</v>
      </c>
      <c r="BH110" s="47">
        <v>12</v>
      </c>
      <c r="BI110" s="47">
        <v>12</v>
      </c>
      <c r="BJ110" s="47">
        <v>12</v>
      </c>
      <c r="BK110" s="47"/>
      <c r="BL110" s="47">
        <v>12</v>
      </c>
      <c r="BM110" s="47">
        <v>12</v>
      </c>
      <c r="BN110" s="47">
        <v>12</v>
      </c>
      <c r="BO110" s="47">
        <v>12</v>
      </c>
      <c r="BP110" s="47">
        <v>12</v>
      </c>
      <c r="BQ110" s="47">
        <v>12</v>
      </c>
      <c r="BR110" s="47">
        <v>12</v>
      </c>
      <c r="BS110" s="47">
        <v>12</v>
      </c>
      <c r="BT110" s="47">
        <v>12</v>
      </c>
      <c r="BU110" s="47">
        <v>12</v>
      </c>
      <c r="BV110" s="47">
        <v>12</v>
      </c>
      <c r="BW110" s="47">
        <v>12</v>
      </c>
      <c r="BX110" s="47"/>
      <c r="BY110" s="47">
        <v>12</v>
      </c>
      <c r="BZ110" s="47">
        <v>12</v>
      </c>
      <c r="CA110" s="47">
        <v>12</v>
      </c>
      <c r="CB110" s="47">
        <v>12</v>
      </c>
      <c r="CC110" s="47">
        <v>12</v>
      </c>
      <c r="CD110" s="47">
        <v>12</v>
      </c>
      <c r="CE110" s="47">
        <v>12</v>
      </c>
      <c r="CF110" s="47">
        <v>12</v>
      </c>
      <c r="CG110" s="47">
        <v>12</v>
      </c>
      <c r="CH110" s="47">
        <v>12</v>
      </c>
      <c r="CI110" s="47">
        <v>12</v>
      </c>
      <c r="CJ110" s="47">
        <v>12</v>
      </c>
      <c r="CK110" s="47">
        <v>12</v>
      </c>
      <c r="CL110" s="47">
        <v>12</v>
      </c>
      <c r="CM110" s="47">
        <v>12</v>
      </c>
      <c r="CN110" s="47">
        <v>12</v>
      </c>
      <c r="CO110" s="47">
        <v>12</v>
      </c>
      <c r="CP110" s="47">
        <v>12</v>
      </c>
      <c r="CQ110" s="47">
        <v>12</v>
      </c>
      <c r="CR110" s="47">
        <v>12</v>
      </c>
      <c r="CS110" s="47">
        <v>12</v>
      </c>
      <c r="CT110" s="47">
        <v>12</v>
      </c>
      <c r="CU110" s="47">
        <v>12</v>
      </c>
      <c r="CV110" s="47">
        <v>12</v>
      </c>
      <c r="CW110" s="47">
        <v>12</v>
      </c>
      <c r="CX110" s="47">
        <v>12</v>
      </c>
      <c r="CY110" s="47">
        <v>12</v>
      </c>
      <c r="CZ110" s="47">
        <v>12</v>
      </c>
      <c r="DA110" s="47">
        <v>12</v>
      </c>
      <c r="DB110" s="47">
        <v>12</v>
      </c>
      <c r="DC110" s="47">
        <v>12</v>
      </c>
      <c r="DD110" s="47">
        <v>12</v>
      </c>
      <c r="DE110" s="47">
        <v>12</v>
      </c>
      <c r="DF110" s="47">
        <v>12</v>
      </c>
      <c r="DG110" s="47">
        <v>12</v>
      </c>
      <c r="DH110" s="47">
        <v>12</v>
      </c>
      <c r="DM110" s="56"/>
    </row>
    <row r="111" spans="1:130" s="49" customFormat="1" ht="14.65" hidden="1" customHeight="1" outlineLevel="1">
      <c r="A111" s="67" t="s">
        <v>84</v>
      </c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9">
        <f>AL109*AL110*AL99*AL98/1000</f>
        <v>108.297</v>
      </c>
      <c r="AM111" s="49">
        <f t="shared" ref="AM111:AW111" si="150">AM109*AM110*AM99*AM98/1000</f>
        <v>115.79400000000001</v>
      </c>
      <c r="AN111" s="49">
        <f t="shared" si="150"/>
        <v>123.291</v>
      </c>
      <c r="AO111" s="49">
        <f t="shared" si="150"/>
        <v>130.78800000000001</v>
      </c>
      <c r="AP111" s="49">
        <f t="shared" si="150"/>
        <v>138.28499999999997</v>
      </c>
      <c r="AQ111" s="49">
        <f t="shared" si="150"/>
        <v>145.78199999999998</v>
      </c>
      <c r="AR111" s="49">
        <f t="shared" si="150"/>
        <v>153.27899999999994</v>
      </c>
      <c r="AS111" s="49">
        <f t="shared" si="150"/>
        <v>160.77599999999995</v>
      </c>
      <c r="AT111" s="49">
        <f t="shared" si="150"/>
        <v>168.27299999999991</v>
      </c>
      <c r="AU111" s="49">
        <f t="shared" si="150"/>
        <v>175.7699999999999</v>
      </c>
      <c r="AV111" s="49">
        <f t="shared" si="150"/>
        <v>183.26699999999988</v>
      </c>
      <c r="AW111" s="49">
        <f t="shared" si="150"/>
        <v>190.76399999999992</v>
      </c>
      <c r="AY111" s="49">
        <f t="shared" ref="AY111:BJ111" si="151">AY109*AY110*AY99*AY98/1000</f>
        <v>198.26099999999988</v>
      </c>
      <c r="AZ111" s="49">
        <f t="shared" si="151"/>
        <v>205.75799999999987</v>
      </c>
      <c r="BA111" s="49">
        <f t="shared" si="151"/>
        <v>213.25499999999985</v>
      </c>
      <c r="BB111" s="49">
        <f t="shared" si="151"/>
        <v>220.75199999999984</v>
      </c>
      <c r="BC111" s="49">
        <f t="shared" si="151"/>
        <v>228.2489999999998</v>
      </c>
      <c r="BD111" s="49">
        <f t="shared" si="151"/>
        <v>235.74599999999975</v>
      </c>
      <c r="BE111" s="49">
        <f t="shared" si="151"/>
        <v>243.24299999999977</v>
      </c>
      <c r="BF111" s="49">
        <f t="shared" si="151"/>
        <v>250.73999999999975</v>
      </c>
      <c r="BG111" s="49">
        <f t="shared" si="151"/>
        <v>258.23699999999974</v>
      </c>
      <c r="BH111" s="49">
        <f t="shared" si="151"/>
        <v>265.7339999999997</v>
      </c>
      <c r="BI111" s="49">
        <f t="shared" si="151"/>
        <v>273.23099999999971</v>
      </c>
      <c r="BJ111" s="49">
        <f t="shared" si="151"/>
        <v>280.72799999999978</v>
      </c>
      <c r="BL111" s="49">
        <f t="shared" ref="BL111:BW111" si="152">BL109*BL110*BL99*BL98/1000</f>
        <v>287.15399999999971</v>
      </c>
      <c r="BM111" s="49">
        <f t="shared" si="152"/>
        <v>293.5799999999997</v>
      </c>
      <c r="BN111" s="49">
        <f t="shared" si="152"/>
        <v>300.00599999999963</v>
      </c>
      <c r="BO111" s="49">
        <f t="shared" si="152"/>
        <v>306.43199999999968</v>
      </c>
      <c r="BP111" s="49">
        <f t="shared" si="152"/>
        <v>312.85799999999966</v>
      </c>
      <c r="BQ111" s="49">
        <f t="shared" si="152"/>
        <v>319.28399999999965</v>
      </c>
      <c r="BR111" s="49">
        <f t="shared" si="152"/>
        <v>325.70999999999958</v>
      </c>
      <c r="BS111" s="49">
        <f t="shared" si="152"/>
        <v>332.13599999999963</v>
      </c>
      <c r="BT111" s="49">
        <f t="shared" si="152"/>
        <v>338.56199999999961</v>
      </c>
      <c r="BU111" s="49">
        <f t="shared" si="152"/>
        <v>344.9879999999996</v>
      </c>
      <c r="BV111" s="49">
        <f t="shared" si="152"/>
        <v>351.41399999999959</v>
      </c>
      <c r="BW111" s="49">
        <f t="shared" si="152"/>
        <v>357.83999999999952</v>
      </c>
      <c r="BY111" s="49">
        <f t="shared" ref="BY111:DH111" si="153">BY109*BY110*BY99*BY98/1000</f>
        <v>365.06924999999956</v>
      </c>
      <c r="BZ111" s="49">
        <f t="shared" si="153"/>
        <v>372.29849999999954</v>
      </c>
      <c r="CA111" s="49">
        <f t="shared" si="153"/>
        <v>379.52774999999957</v>
      </c>
      <c r="CB111" s="49">
        <f t="shared" si="153"/>
        <v>386.75699999999961</v>
      </c>
      <c r="CC111" s="49">
        <f t="shared" si="153"/>
        <v>393.98624999999964</v>
      </c>
      <c r="CD111" s="49">
        <f t="shared" si="153"/>
        <v>401.21549999999968</v>
      </c>
      <c r="CE111" s="49">
        <f t="shared" si="153"/>
        <v>408.44474999999971</v>
      </c>
      <c r="CF111" s="49">
        <f t="shared" si="153"/>
        <v>415.67399999999969</v>
      </c>
      <c r="CG111" s="49">
        <f t="shared" si="153"/>
        <v>422.90324999999979</v>
      </c>
      <c r="CH111" s="49">
        <f t="shared" si="153"/>
        <v>430.13249999999977</v>
      </c>
      <c r="CI111" s="49">
        <f t="shared" si="153"/>
        <v>437.3617499999998</v>
      </c>
      <c r="CJ111" s="49">
        <f t="shared" si="153"/>
        <v>444.59099999999978</v>
      </c>
      <c r="CK111" s="49">
        <f t="shared" si="153"/>
        <v>452.62349999999981</v>
      </c>
      <c r="CL111" s="49">
        <f t="shared" si="153"/>
        <v>460.65599999999984</v>
      </c>
      <c r="CM111" s="49">
        <f t="shared" si="153"/>
        <v>468.68849999999975</v>
      </c>
      <c r="CN111" s="49">
        <f t="shared" si="153"/>
        <v>476.72099999999978</v>
      </c>
      <c r="CO111" s="49">
        <f t="shared" si="153"/>
        <v>484.75349999999969</v>
      </c>
      <c r="CP111" s="49">
        <f t="shared" si="153"/>
        <v>492.78599999999972</v>
      </c>
      <c r="CQ111" s="49">
        <f t="shared" si="153"/>
        <v>500.81849999999963</v>
      </c>
      <c r="CR111" s="49">
        <f t="shared" si="153"/>
        <v>508.85099999999966</v>
      </c>
      <c r="CS111" s="49">
        <f t="shared" si="153"/>
        <v>516.88349999999946</v>
      </c>
      <c r="CT111" s="49">
        <f t="shared" si="153"/>
        <v>524.91599999999949</v>
      </c>
      <c r="CU111" s="49">
        <f t="shared" si="153"/>
        <v>532.9484999999994</v>
      </c>
      <c r="CV111" s="49">
        <f t="shared" si="153"/>
        <v>540.98099999999954</v>
      </c>
      <c r="CW111" s="49">
        <f t="shared" si="153"/>
        <v>549.01349999999934</v>
      </c>
      <c r="CX111" s="49">
        <f t="shared" si="153"/>
        <v>557.04599999999925</v>
      </c>
      <c r="CY111" s="49">
        <f t="shared" si="153"/>
        <v>565.07849999999928</v>
      </c>
      <c r="CZ111" s="49">
        <f t="shared" si="153"/>
        <v>573.11099999999931</v>
      </c>
      <c r="DA111" s="49">
        <f t="shared" si="153"/>
        <v>581.14349999999922</v>
      </c>
      <c r="DB111" s="49">
        <f t="shared" si="153"/>
        <v>589.17599999999914</v>
      </c>
      <c r="DC111" s="49">
        <f t="shared" si="153"/>
        <v>597.20849999999905</v>
      </c>
      <c r="DD111" s="49">
        <f t="shared" si="153"/>
        <v>605.24099999999908</v>
      </c>
      <c r="DE111" s="49">
        <f t="shared" si="153"/>
        <v>613.2734999999991</v>
      </c>
      <c r="DF111" s="49">
        <f t="shared" si="153"/>
        <v>621.30599999999902</v>
      </c>
      <c r="DG111" s="49">
        <f t="shared" si="153"/>
        <v>629.33849999999882</v>
      </c>
      <c r="DH111" s="49">
        <f t="shared" si="153"/>
        <v>637.37099999999896</v>
      </c>
      <c r="DM111" s="56"/>
      <c r="DP111" s="49">
        <f>SUM(AL111:AW111)</f>
        <v>1794.3659999999995</v>
      </c>
      <c r="DR111" s="49">
        <f>SUM(AY111:BJ111)</f>
        <v>2873.933999999997</v>
      </c>
      <c r="DT111" s="49">
        <f>SUM(BL111:BW111)</f>
        <v>3869.9639999999958</v>
      </c>
      <c r="DV111" s="49">
        <f>SUM(BY111:CJ111)</f>
        <v>4857.9614999999958</v>
      </c>
      <c r="DX111" s="49">
        <f>SUM(CK111:CV111)</f>
        <v>5961.6269999999959</v>
      </c>
      <c r="DY111" s="52"/>
      <c r="DZ111" s="49">
        <f>SUM(CW111:DH111)</f>
        <v>7118.3069999999898</v>
      </c>
    </row>
    <row r="112" spans="1:130" s="49" customFormat="1" ht="14.65" hidden="1" customHeight="1" outlineLevel="1">
      <c r="A112" s="67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DM112" s="56"/>
      <c r="DY112" s="52"/>
    </row>
    <row r="113" spans="1:131" ht="14.65" hidden="1" customHeight="1" outlineLevel="1">
      <c r="A113" s="63" t="s">
        <v>85</v>
      </c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69"/>
      <c r="CA113" s="69"/>
      <c r="CB113" s="69"/>
      <c r="CC113" s="69"/>
      <c r="CD113" s="69"/>
      <c r="CE113" s="69"/>
      <c r="CF113" s="69"/>
      <c r="CG113" s="69"/>
      <c r="CH113" s="69"/>
      <c r="CI113" s="69"/>
      <c r="CJ113" s="69"/>
      <c r="CK113" s="69"/>
      <c r="CL113" s="69"/>
      <c r="CM113" s="69"/>
      <c r="CN113" s="69"/>
      <c r="CO113" s="69"/>
      <c r="CP113" s="69"/>
      <c r="CQ113" s="69"/>
      <c r="CR113" s="69"/>
      <c r="CS113" s="69"/>
      <c r="CT113" s="69"/>
      <c r="CU113" s="69"/>
      <c r="CV113" s="69"/>
      <c r="CW113" s="69"/>
      <c r="CX113" s="69"/>
      <c r="CY113" s="69"/>
      <c r="CZ113" s="69"/>
      <c r="DA113" s="69"/>
      <c r="DB113" s="69"/>
      <c r="DC113" s="69"/>
      <c r="DD113" s="69"/>
      <c r="DE113" s="69"/>
      <c r="DF113" s="69"/>
      <c r="DG113" s="69"/>
      <c r="DH113" s="69"/>
    </row>
    <row r="114" spans="1:131" ht="14.65" hidden="1" customHeight="1" outlineLevel="1">
      <c r="A114" s="67" t="s">
        <v>86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69">
        <f>AL106*85%</f>
        <v>2.9502083333333329</v>
      </c>
      <c r="AM114" s="69">
        <f t="shared" ref="AM114:AW114" si="154">AM106*85%</f>
        <v>2.9502083333333329</v>
      </c>
      <c r="AN114" s="69">
        <f t="shared" si="154"/>
        <v>2.9502083333333329</v>
      </c>
      <c r="AO114" s="69">
        <f t="shared" si="154"/>
        <v>2.9502083333333329</v>
      </c>
      <c r="AP114" s="69">
        <f t="shared" si="154"/>
        <v>2.9502083333333329</v>
      </c>
      <c r="AQ114" s="69">
        <f t="shared" si="154"/>
        <v>2.9502083333333329</v>
      </c>
      <c r="AR114" s="69">
        <f t="shared" si="154"/>
        <v>2.9502083333333329</v>
      </c>
      <c r="AS114" s="69">
        <f t="shared" si="154"/>
        <v>2.9502083333333329</v>
      </c>
      <c r="AT114" s="69">
        <f t="shared" si="154"/>
        <v>2.9502083333333329</v>
      </c>
      <c r="AU114" s="69">
        <f t="shared" si="154"/>
        <v>2.9502083333333329</v>
      </c>
      <c r="AV114" s="69">
        <f t="shared" si="154"/>
        <v>2.9502083333333329</v>
      </c>
      <c r="AW114" s="69">
        <f t="shared" si="154"/>
        <v>2.9502083333333329</v>
      </c>
      <c r="AX114" s="69"/>
      <c r="AY114" s="69">
        <f>AY106*85%</f>
        <v>2.9502083333333329</v>
      </c>
      <c r="AZ114" s="69">
        <f t="shared" ref="AZ114:BJ114" si="155">AZ106*85%</f>
        <v>2.9502083333333329</v>
      </c>
      <c r="BA114" s="69">
        <f t="shared" si="155"/>
        <v>2.9502083333333329</v>
      </c>
      <c r="BB114" s="69">
        <f t="shared" si="155"/>
        <v>2.9502083333333329</v>
      </c>
      <c r="BC114" s="69">
        <f t="shared" si="155"/>
        <v>2.9502083333333329</v>
      </c>
      <c r="BD114" s="69">
        <f t="shared" si="155"/>
        <v>2.9502083333333329</v>
      </c>
      <c r="BE114" s="69">
        <f t="shared" si="155"/>
        <v>2.9502083333333329</v>
      </c>
      <c r="BF114" s="69">
        <f t="shared" si="155"/>
        <v>2.9502083333333329</v>
      </c>
      <c r="BG114" s="69">
        <f t="shared" si="155"/>
        <v>2.9502083333333329</v>
      </c>
      <c r="BH114" s="69">
        <f t="shared" si="155"/>
        <v>2.9502083333333329</v>
      </c>
      <c r="BI114" s="69">
        <f t="shared" si="155"/>
        <v>2.9502083333333329</v>
      </c>
      <c r="BJ114" s="69">
        <f t="shared" si="155"/>
        <v>2.9502083333333329</v>
      </c>
      <c r="BK114" s="69"/>
      <c r="BL114" s="69">
        <f t="shared" ref="BL114:BW114" si="156">BL106*85%</f>
        <v>2.5287500000000001</v>
      </c>
      <c r="BM114" s="69">
        <f t="shared" si="156"/>
        <v>2.5287500000000001</v>
      </c>
      <c r="BN114" s="69">
        <f t="shared" si="156"/>
        <v>2.5287500000000001</v>
      </c>
      <c r="BO114" s="69">
        <f t="shared" si="156"/>
        <v>2.5287500000000001</v>
      </c>
      <c r="BP114" s="69">
        <f t="shared" si="156"/>
        <v>2.5287500000000001</v>
      </c>
      <c r="BQ114" s="69">
        <f t="shared" si="156"/>
        <v>2.5287500000000001</v>
      </c>
      <c r="BR114" s="69">
        <f t="shared" si="156"/>
        <v>2.5287500000000001</v>
      </c>
      <c r="BS114" s="69">
        <f t="shared" si="156"/>
        <v>2.5287500000000001</v>
      </c>
      <c r="BT114" s="69">
        <f t="shared" si="156"/>
        <v>2.5287500000000001</v>
      </c>
      <c r="BU114" s="69">
        <f t="shared" si="156"/>
        <v>2.5287500000000001</v>
      </c>
      <c r="BV114" s="69">
        <f t="shared" si="156"/>
        <v>2.5287500000000001</v>
      </c>
      <c r="BW114" s="69">
        <f t="shared" si="156"/>
        <v>2.5287500000000001</v>
      </c>
      <c r="BX114" s="69"/>
      <c r="BY114" s="69">
        <f>BY106*85%</f>
        <v>2.8448437499999994</v>
      </c>
      <c r="BZ114" s="69">
        <f t="shared" ref="BZ114:CJ114" si="157">BZ106*85%</f>
        <v>2.8448437499999994</v>
      </c>
      <c r="CA114" s="69">
        <f t="shared" si="157"/>
        <v>2.8448437499999994</v>
      </c>
      <c r="CB114" s="69">
        <f t="shared" si="157"/>
        <v>2.8448437499999994</v>
      </c>
      <c r="CC114" s="69">
        <f t="shared" si="157"/>
        <v>2.8448437499999994</v>
      </c>
      <c r="CD114" s="69">
        <f t="shared" si="157"/>
        <v>2.8448437499999994</v>
      </c>
      <c r="CE114" s="69">
        <f t="shared" si="157"/>
        <v>2.8448437499999994</v>
      </c>
      <c r="CF114" s="69">
        <f t="shared" si="157"/>
        <v>2.8448437499999994</v>
      </c>
      <c r="CG114" s="69">
        <f t="shared" si="157"/>
        <v>2.8448437499999994</v>
      </c>
      <c r="CH114" s="69">
        <f t="shared" si="157"/>
        <v>2.8448437499999994</v>
      </c>
      <c r="CI114" s="69">
        <f t="shared" si="157"/>
        <v>2.8448437499999994</v>
      </c>
      <c r="CJ114" s="69">
        <f t="shared" si="157"/>
        <v>2.8448437499999994</v>
      </c>
      <c r="CK114" s="69">
        <f>CK106*85%</f>
        <v>3.1609374999999993</v>
      </c>
      <c r="CL114" s="69">
        <f t="shared" ref="CL114:CV114" si="158">CL106*85%</f>
        <v>3.1609374999999993</v>
      </c>
      <c r="CM114" s="69">
        <f t="shared" si="158"/>
        <v>3.1609374999999993</v>
      </c>
      <c r="CN114" s="69">
        <f t="shared" si="158"/>
        <v>3.1609374999999993</v>
      </c>
      <c r="CO114" s="69">
        <f t="shared" si="158"/>
        <v>3.1609374999999993</v>
      </c>
      <c r="CP114" s="69">
        <f t="shared" si="158"/>
        <v>3.1609374999999993</v>
      </c>
      <c r="CQ114" s="69">
        <f t="shared" si="158"/>
        <v>3.1609374999999993</v>
      </c>
      <c r="CR114" s="69">
        <f t="shared" si="158"/>
        <v>3.1609374999999993</v>
      </c>
      <c r="CS114" s="69">
        <f t="shared" si="158"/>
        <v>3.1609374999999993</v>
      </c>
      <c r="CT114" s="69">
        <f t="shared" si="158"/>
        <v>3.1609374999999993</v>
      </c>
      <c r="CU114" s="69">
        <f t="shared" si="158"/>
        <v>3.1609374999999993</v>
      </c>
      <c r="CV114" s="69">
        <f t="shared" si="158"/>
        <v>3.1609374999999993</v>
      </c>
      <c r="CW114" s="69">
        <f>CW106*85%</f>
        <v>3.1609374999999993</v>
      </c>
      <c r="CX114" s="69">
        <f t="shared" ref="CX114:DH114" si="159">CX106*85%</f>
        <v>3.1609374999999993</v>
      </c>
      <c r="CY114" s="69">
        <f t="shared" si="159"/>
        <v>3.1609374999999993</v>
      </c>
      <c r="CZ114" s="69">
        <f t="shared" si="159"/>
        <v>3.1609374999999993</v>
      </c>
      <c r="DA114" s="69">
        <f t="shared" si="159"/>
        <v>3.1609374999999993</v>
      </c>
      <c r="DB114" s="69">
        <f t="shared" si="159"/>
        <v>3.1609374999999993</v>
      </c>
      <c r="DC114" s="69">
        <f t="shared" si="159"/>
        <v>3.1609374999999993</v>
      </c>
      <c r="DD114" s="69">
        <f t="shared" si="159"/>
        <v>3.1609374999999993</v>
      </c>
      <c r="DE114" s="69">
        <f t="shared" si="159"/>
        <v>3.1609374999999993</v>
      </c>
      <c r="DF114" s="69">
        <f t="shared" si="159"/>
        <v>3.1609374999999993</v>
      </c>
      <c r="DG114" s="69">
        <f t="shared" si="159"/>
        <v>3.1609374999999993</v>
      </c>
      <c r="DH114" s="69">
        <f t="shared" si="159"/>
        <v>3.1609374999999993</v>
      </c>
      <c r="DP114" s="49">
        <f>SUM(AL114:AW114)</f>
        <v>35.402499999999996</v>
      </c>
      <c r="DR114" s="49">
        <f>SUM(AY114:BJ114)</f>
        <v>35.402499999999996</v>
      </c>
      <c r="DT114" s="49">
        <f>SUM(BL114:BW114)</f>
        <v>30.344999999999995</v>
      </c>
      <c r="DV114" s="49">
        <f>SUM(BY114:CJ114)</f>
        <v>34.138124999999995</v>
      </c>
      <c r="DX114" s="49">
        <f>SUM(CK114:CV114)</f>
        <v>37.931249999999991</v>
      </c>
      <c r="DY114" s="52"/>
      <c r="DZ114" s="49">
        <f>SUM(CW114:DH114)</f>
        <v>37.931249999999991</v>
      </c>
    </row>
    <row r="115" spans="1:131" ht="14.65" hidden="1" customHeight="1" outlineLevel="1">
      <c r="A115" s="14" t="s">
        <v>68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69">
        <v>3</v>
      </c>
      <c r="AM115" s="69">
        <v>3</v>
      </c>
      <c r="AN115" s="69">
        <v>3</v>
      </c>
      <c r="AO115" s="69">
        <v>3</v>
      </c>
      <c r="AP115" s="69">
        <v>3</v>
      </c>
      <c r="AQ115" s="69">
        <v>3</v>
      </c>
      <c r="AR115" s="69">
        <v>3</v>
      </c>
      <c r="AS115" s="69">
        <v>3</v>
      </c>
      <c r="AT115" s="69">
        <v>3</v>
      </c>
      <c r="AU115" s="69">
        <v>3</v>
      </c>
      <c r="AV115" s="69">
        <v>3</v>
      </c>
      <c r="AW115" s="69">
        <v>3</v>
      </c>
      <c r="AX115" s="69"/>
      <c r="AY115" s="69">
        <v>3</v>
      </c>
      <c r="AZ115" s="69">
        <v>3</v>
      </c>
      <c r="BA115" s="69">
        <v>3</v>
      </c>
      <c r="BB115" s="69">
        <v>3</v>
      </c>
      <c r="BC115" s="69">
        <v>3</v>
      </c>
      <c r="BD115" s="69">
        <v>3</v>
      </c>
      <c r="BE115" s="69">
        <v>3</v>
      </c>
      <c r="BF115" s="69">
        <v>3</v>
      </c>
      <c r="BG115" s="69">
        <v>3</v>
      </c>
      <c r="BH115" s="69">
        <v>3</v>
      </c>
      <c r="BI115" s="69">
        <v>3</v>
      </c>
      <c r="BJ115" s="69">
        <v>3</v>
      </c>
      <c r="BK115" s="69"/>
      <c r="BL115" s="69">
        <v>3</v>
      </c>
      <c r="BM115" s="69">
        <v>3</v>
      </c>
      <c r="BN115" s="69">
        <v>3</v>
      </c>
      <c r="BO115" s="69">
        <v>3</v>
      </c>
      <c r="BP115" s="69">
        <v>3</v>
      </c>
      <c r="BQ115" s="69">
        <v>3</v>
      </c>
      <c r="BR115" s="69">
        <v>3</v>
      </c>
      <c r="BS115" s="69">
        <v>3</v>
      </c>
      <c r="BT115" s="69">
        <v>3</v>
      </c>
      <c r="BU115" s="69">
        <v>3</v>
      </c>
      <c r="BV115" s="69">
        <v>3</v>
      </c>
      <c r="BW115" s="69">
        <v>3</v>
      </c>
      <c r="BX115" s="69"/>
      <c r="BY115" s="69">
        <v>3</v>
      </c>
      <c r="BZ115" s="69">
        <v>3</v>
      </c>
      <c r="CA115" s="69">
        <v>3</v>
      </c>
      <c r="CB115" s="69">
        <v>3</v>
      </c>
      <c r="CC115" s="69">
        <v>3</v>
      </c>
      <c r="CD115" s="69">
        <v>3</v>
      </c>
      <c r="CE115" s="69">
        <v>3</v>
      </c>
      <c r="CF115" s="69">
        <v>3</v>
      </c>
      <c r="CG115" s="69">
        <v>3</v>
      </c>
      <c r="CH115" s="69">
        <v>3</v>
      </c>
      <c r="CI115" s="69">
        <v>3</v>
      </c>
      <c r="CJ115" s="69">
        <v>3</v>
      </c>
      <c r="CK115" s="69">
        <v>3</v>
      </c>
      <c r="CL115" s="69">
        <v>3</v>
      </c>
      <c r="CM115" s="69">
        <v>3</v>
      </c>
      <c r="CN115" s="69">
        <v>3</v>
      </c>
      <c r="CO115" s="69">
        <v>3</v>
      </c>
      <c r="CP115" s="69">
        <v>3</v>
      </c>
      <c r="CQ115" s="69">
        <v>3</v>
      </c>
      <c r="CR115" s="69">
        <v>3</v>
      </c>
      <c r="CS115" s="69">
        <v>3</v>
      </c>
      <c r="CT115" s="69">
        <v>3</v>
      </c>
      <c r="CU115" s="69">
        <v>3</v>
      </c>
      <c r="CV115" s="69">
        <v>3</v>
      </c>
      <c r="CW115" s="69">
        <v>3</v>
      </c>
      <c r="CX115" s="69">
        <v>3</v>
      </c>
      <c r="CY115" s="69">
        <v>3</v>
      </c>
      <c r="CZ115" s="69">
        <v>3</v>
      </c>
      <c r="DA115" s="69">
        <v>3</v>
      </c>
      <c r="DB115" s="69">
        <v>3</v>
      </c>
      <c r="DC115" s="69">
        <v>3</v>
      </c>
      <c r="DD115" s="69">
        <v>3</v>
      </c>
      <c r="DE115" s="69">
        <v>3</v>
      </c>
      <c r="DF115" s="69">
        <v>3</v>
      </c>
      <c r="DG115" s="69">
        <v>3</v>
      </c>
      <c r="DH115" s="69">
        <v>3</v>
      </c>
      <c r="DP115" s="49"/>
      <c r="DR115" s="49"/>
      <c r="DT115" s="49"/>
      <c r="DV115" s="49">
        <f>SUM(BY115:CJ115)</f>
        <v>36</v>
      </c>
      <c r="DX115" s="49">
        <f>SUM(CA115:CL115)</f>
        <v>36</v>
      </c>
      <c r="DZ115" s="49">
        <f>SUM(CC115:CN115)</f>
        <v>36</v>
      </c>
    </row>
    <row r="116" spans="1:131" ht="14.65" hidden="1" customHeight="1" outlineLevel="1">
      <c r="A116" s="14" t="s">
        <v>87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69">
        <f>AL114*AL115*AL99*AL98/1000</f>
        <v>10.620749999999997</v>
      </c>
      <c r="AM116" s="69">
        <f t="shared" ref="AM116:AW116" si="160">AM114*AM115*AM99*AM98/1000</f>
        <v>10.620749999999997</v>
      </c>
      <c r="AN116" s="69">
        <f t="shared" si="160"/>
        <v>10.620749999999997</v>
      </c>
      <c r="AO116" s="69">
        <f t="shared" si="160"/>
        <v>10.620749999999997</v>
      </c>
      <c r="AP116" s="69">
        <f t="shared" si="160"/>
        <v>10.620749999999997</v>
      </c>
      <c r="AQ116" s="69">
        <f t="shared" si="160"/>
        <v>10.620749999999997</v>
      </c>
      <c r="AR116" s="69">
        <f t="shared" si="160"/>
        <v>10.620749999999997</v>
      </c>
      <c r="AS116" s="69">
        <f t="shared" si="160"/>
        <v>10.620749999999997</v>
      </c>
      <c r="AT116" s="69">
        <f t="shared" si="160"/>
        <v>10.620749999999997</v>
      </c>
      <c r="AU116" s="69">
        <f t="shared" si="160"/>
        <v>10.620749999999997</v>
      </c>
      <c r="AV116" s="69">
        <f t="shared" si="160"/>
        <v>10.620749999999997</v>
      </c>
      <c r="AW116" s="69">
        <f t="shared" si="160"/>
        <v>10.620749999999997</v>
      </c>
      <c r="AX116" s="69"/>
      <c r="AY116" s="69">
        <f>AY114*AY115*AY99*AY98/1000</f>
        <v>10.620749999999997</v>
      </c>
      <c r="AZ116" s="69">
        <f t="shared" ref="AZ116:BJ116" si="161">AZ114*AZ115*AZ99*AZ98/1000</f>
        <v>10.620749999999997</v>
      </c>
      <c r="BA116" s="69">
        <f t="shared" si="161"/>
        <v>10.620749999999997</v>
      </c>
      <c r="BB116" s="69">
        <f t="shared" si="161"/>
        <v>10.620749999999997</v>
      </c>
      <c r="BC116" s="69">
        <f t="shared" si="161"/>
        <v>10.620749999999997</v>
      </c>
      <c r="BD116" s="69">
        <f t="shared" si="161"/>
        <v>10.620749999999997</v>
      </c>
      <c r="BE116" s="69">
        <f t="shared" si="161"/>
        <v>10.620749999999997</v>
      </c>
      <c r="BF116" s="69">
        <f t="shared" si="161"/>
        <v>10.620749999999997</v>
      </c>
      <c r="BG116" s="69">
        <f t="shared" si="161"/>
        <v>10.620749999999997</v>
      </c>
      <c r="BH116" s="69">
        <f t="shared" si="161"/>
        <v>10.620749999999997</v>
      </c>
      <c r="BI116" s="69">
        <f t="shared" si="161"/>
        <v>10.620749999999997</v>
      </c>
      <c r="BJ116" s="69">
        <f t="shared" si="161"/>
        <v>10.620749999999997</v>
      </c>
      <c r="BK116" s="69"/>
      <c r="BL116" s="69">
        <f t="shared" ref="BL116:BW116" si="162">BL114*BL115*BL99*BL98/1000</f>
        <v>9.1035000000000004</v>
      </c>
      <c r="BM116" s="69">
        <f t="shared" si="162"/>
        <v>9.1035000000000004</v>
      </c>
      <c r="BN116" s="69">
        <f t="shared" si="162"/>
        <v>9.1035000000000004</v>
      </c>
      <c r="BO116" s="69">
        <f t="shared" si="162"/>
        <v>9.1035000000000004</v>
      </c>
      <c r="BP116" s="69">
        <f t="shared" si="162"/>
        <v>9.1035000000000004</v>
      </c>
      <c r="BQ116" s="69">
        <f t="shared" si="162"/>
        <v>9.1035000000000004</v>
      </c>
      <c r="BR116" s="69">
        <f t="shared" si="162"/>
        <v>9.1035000000000004</v>
      </c>
      <c r="BS116" s="69">
        <f t="shared" si="162"/>
        <v>9.1035000000000004</v>
      </c>
      <c r="BT116" s="69">
        <f t="shared" si="162"/>
        <v>9.1035000000000004</v>
      </c>
      <c r="BU116" s="69">
        <f t="shared" si="162"/>
        <v>9.1035000000000004</v>
      </c>
      <c r="BV116" s="69">
        <f t="shared" si="162"/>
        <v>9.1035000000000004</v>
      </c>
      <c r="BW116" s="69">
        <f t="shared" si="162"/>
        <v>9.1035000000000004</v>
      </c>
      <c r="BX116" s="69"/>
      <c r="BY116" s="69">
        <f t="shared" ref="BY116:DH116" si="163">BY114*BY115*BY99*BY98/1000</f>
        <v>10.2414375</v>
      </c>
      <c r="BZ116" s="69">
        <f t="shared" si="163"/>
        <v>10.2414375</v>
      </c>
      <c r="CA116" s="69">
        <f t="shared" si="163"/>
        <v>10.2414375</v>
      </c>
      <c r="CB116" s="69">
        <f t="shared" si="163"/>
        <v>10.2414375</v>
      </c>
      <c r="CC116" s="69">
        <f t="shared" si="163"/>
        <v>10.2414375</v>
      </c>
      <c r="CD116" s="69">
        <f t="shared" si="163"/>
        <v>10.2414375</v>
      </c>
      <c r="CE116" s="69">
        <f t="shared" si="163"/>
        <v>10.2414375</v>
      </c>
      <c r="CF116" s="69">
        <f t="shared" si="163"/>
        <v>10.2414375</v>
      </c>
      <c r="CG116" s="69">
        <f t="shared" si="163"/>
        <v>10.2414375</v>
      </c>
      <c r="CH116" s="69">
        <f t="shared" si="163"/>
        <v>10.2414375</v>
      </c>
      <c r="CI116" s="69">
        <f t="shared" si="163"/>
        <v>10.2414375</v>
      </c>
      <c r="CJ116" s="69">
        <f t="shared" si="163"/>
        <v>10.2414375</v>
      </c>
      <c r="CK116" s="69">
        <f t="shared" si="163"/>
        <v>11.379374999999998</v>
      </c>
      <c r="CL116" s="69">
        <f t="shared" si="163"/>
        <v>11.379374999999998</v>
      </c>
      <c r="CM116" s="69">
        <f t="shared" si="163"/>
        <v>11.379374999999998</v>
      </c>
      <c r="CN116" s="69">
        <f t="shared" si="163"/>
        <v>11.379374999999998</v>
      </c>
      <c r="CO116" s="69">
        <f t="shared" si="163"/>
        <v>11.379374999999998</v>
      </c>
      <c r="CP116" s="69">
        <f t="shared" si="163"/>
        <v>11.379374999999998</v>
      </c>
      <c r="CQ116" s="69">
        <f t="shared" si="163"/>
        <v>11.379374999999998</v>
      </c>
      <c r="CR116" s="69">
        <f t="shared" si="163"/>
        <v>11.379374999999998</v>
      </c>
      <c r="CS116" s="69">
        <f t="shared" si="163"/>
        <v>11.379374999999998</v>
      </c>
      <c r="CT116" s="69">
        <f t="shared" si="163"/>
        <v>11.379374999999998</v>
      </c>
      <c r="CU116" s="69">
        <f t="shared" si="163"/>
        <v>11.379374999999998</v>
      </c>
      <c r="CV116" s="69">
        <f t="shared" si="163"/>
        <v>11.379374999999998</v>
      </c>
      <c r="CW116" s="69">
        <f t="shared" si="163"/>
        <v>11.379374999999998</v>
      </c>
      <c r="CX116" s="69">
        <f t="shared" si="163"/>
        <v>11.379374999999998</v>
      </c>
      <c r="CY116" s="69">
        <f t="shared" si="163"/>
        <v>11.379374999999998</v>
      </c>
      <c r="CZ116" s="69">
        <f t="shared" si="163"/>
        <v>11.379374999999998</v>
      </c>
      <c r="DA116" s="69">
        <f t="shared" si="163"/>
        <v>11.379374999999998</v>
      </c>
      <c r="DB116" s="69">
        <f t="shared" si="163"/>
        <v>11.379374999999998</v>
      </c>
      <c r="DC116" s="69">
        <f t="shared" si="163"/>
        <v>11.379374999999998</v>
      </c>
      <c r="DD116" s="69">
        <f t="shared" si="163"/>
        <v>11.379374999999998</v>
      </c>
      <c r="DE116" s="69">
        <f t="shared" si="163"/>
        <v>11.379374999999998</v>
      </c>
      <c r="DF116" s="69">
        <f t="shared" si="163"/>
        <v>11.379374999999998</v>
      </c>
      <c r="DG116" s="69">
        <f t="shared" si="163"/>
        <v>11.379374999999998</v>
      </c>
      <c r="DH116" s="69">
        <f t="shared" si="163"/>
        <v>11.379374999999998</v>
      </c>
      <c r="DP116" s="49">
        <f>SUM(AL116:AW116)</f>
        <v>127.449</v>
      </c>
      <c r="DR116" s="49">
        <f>SUM(AY116:BJ116)</f>
        <v>127.449</v>
      </c>
      <c r="DT116" s="49">
        <f>SUM(BL116:BW116)</f>
        <v>109.24199999999998</v>
      </c>
      <c r="DV116" s="49">
        <f>SUM(BY116:CJ116)</f>
        <v>122.89725000000003</v>
      </c>
      <c r="DX116" s="49">
        <f>SUM(CA116:CL116)</f>
        <v>125.17312500000001</v>
      </c>
      <c r="DZ116" s="49">
        <f>SUM(CC116:CN116)</f>
        <v>127.449</v>
      </c>
    </row>
    <row r="117" spans="1:131" ht="14.65" hidden="1" customHeight="1" outlineLevel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</row>
    <row r="118" spans="1:131" ht="14.65" hidden="1" customHeight="1" outlineLevel="1">
      <c r="A118" s="63" t="s">
        <v>88</v>
      </c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  <c r="CI118" s="69"/>
      <c r="CJ118" s="69"/>
      <c r="CK118" s="69"/>
      <c r="CL118" s="69"/>
      <c r="CM118" s="69"/>
      <c r="CN118" s="69"/>
      <c r="CO118" s="69"/>
      <c r="CP118" s="69"/>
      <c r="CQ118" s="69"/>
      <c r="CR118" s="69"/>
      <c r="CS118" s="69"/>
      <c r="CT118" s="69"/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</row>
    <row r="119" spans="1:131" ht="14.65" hidden="1" customHeight="1" outlineLevel="1">
      <c r="A119" s="14" t="s">
        <v>54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>
        <v>2</v>
      </c>
      <c r="BF119" s="69">
        <v>1</v>
      </c>
      <c r="BG119" s="69">
        <v>2</v>
      </c>
      <c r="BH119" s="69">
        <v>2</v>
      </c>
      <c r="BI119" s="69">
        <v>2</v>
      </c>
      <c r="BJ119" s="69">
        <v>1</v>
      </c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</row>
    <row r="120" spans="1:131" ht="14.65" hidden="1" customHeight="1" outlineLevel="1">
      <c r="A120" s="14" t="s">
        <v>41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>
        <v>15</v>
      </c>
      <c r="BF120" s="69">
        <v>15</v>
      </c>
      <c r="BG120" s="69">
        <v>15</v>
      </c>
      <c r="BH120" s="69">
        <v>15</v>
      </c>
      <c r="BI120" s="69">
        <v>15</v>
      </c>
      <c r="BJ120" s="69">
        <v>15</v>
      </c>
      <c r="BK120" s="69"/>
      <c r="BL120" s="69">
        <v>15</v>
      </c>
      <c r="BM120" s="69">
        <v>15</v>
      </c>
      <c r="BN120" s="69">
        <v>15</v>
      </c>
      <c r="BO120" s="69">
        <v>15</v>
      </c>
      <c r="BP120" s="69">
        <v>15</v>
      </c>
      <c r="BQ120" s="69">
        <v>15</v>
      </c>
      <c r="BR120" s="69">
        <v>15</v>
      </c>
      <c r="BS120" s="69">
        <v>15</v>
      </c>
      <c r="BT120" s="69">
        <v>15</v>
      </c>
      <c r="BU120" s="69">
        <v>15</v>
      </c>
      <c r="BV120" s="69">
        <v>15</v>
      </c>
      <c r="BW120" s="69">
        <v>15</v>
      </c>
      <c r="BX120" s="69"/>
      <c r="BY120" s="69">
        <v>15</v>
      </c>
      <c r="BZ120" s="69">
        <v>15</v>
      </c>
      <c r="CA120" s="69">
        <v>15</v>
      </c>
      <c r="CB120" s="69">
        <v>15</v>
      </c>
      <c r="CC120" s="69">
        <v>15</v>
      </c>
      <c r="CD120" s="69">
        <v>15</v>
      </c>
      <c r="CE120" s="69">
        <v>15</v>
      </c>
      <c r="CF120" s="69">
        <v>15</v>
      </c>
      <c r="CG120" s="69">
        <v>15</v>
      </c>
      <c r="CH120" s="69">
        <v>15</v>
      </c>
      <c r="CI120" s="69">
        <v>15</v>
      </c>
      <c r="CJ120" s="69">
        <v>15</v>
      </c>
      <c r="CK120" s="69">
        <v>15</v>
      </c>
      <c r="CL120" s="69">
        <v>15</v>
      </c>
      <c r="CM120" s="69">
        <v>15</v>
      </c>
      <c r="CN120" s="69">
        <v>15</v>
      </c>
      <c r="CO120" s="69">
        <v>15</v>
      </c>
      <c r="CP120" s="69">
        <v>15</v>
      </c>
      <c r="CQ120" s="69">
        <v>15</v>
      </c>
      <c r="CR120" s="69">
        <v>15</v>
      </c>
      <c r="CS120" s="69">
        <v>15</v>
      </c>
      <c r="CT120" s="69">
        <v>15</v>
      </c>
      <c r="CU120" s="69">
        <v>15</v>
      </c>
      <c r="CV120" s="69">
        <v>15</v>
      </c>
      <c r="CW120" s="69">
        <v>15</v>
      </c>
      <c r="CX120" s="69">
        <v>15</v>
      </c>
      <c r="CY120" s="69">
        <v>15</v>
      </c>
      <c r="CZ120" s="69">
        <v>15</v>
      </c>
      <c r="DA120" s="69">
        <v>15</v>
      </c>
      <c r="DB120" s="69">
        <v>15</v>
      </c>
      <c r="DC120" s="69">
        <v>15</v>
      </c>
      <c r="DD120" s="69">
        <v>15</v>
      </c>
      <c r="DE120" s="69">
        <v>15</v>
      </c>
      <c r="DF120" s="69">
        <v>15</v>
      </c>
      <c r="DG120" s="69">
        <v>15</v>
      </c>
      <c r="DH120" s="69">
        <v>15</v>
      </c>
    </row>
    <row r="121" spans="1:131" ht="14.65" hidden="1" customHeight="1" outlineLevel="1">
      <c r="A121" s="14" t="s">
        <v>61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>
        <v>30</v>
      </c>
      <c r="BF121" s="69">
        <v>30</v>
      </c>
      <c r="BG121" s="69">
        <v>30</v>
      </c>
      <c r="BH121" s="69">
        <v>30</v>
      </c>
      <c r="BI121" s="69">
        <v>30</v>
      </c>
      <c r="BJ121" s="69">
        <v>30</v>
      </c>
      <c r="BK121" s="69"/>
      <c r="BL121" s="69">
        <v>30</v>
      </c>
      <c r="BM121" s="69">
        <v>30</v>
      </c>
      <c r="BN121" s="69">
        <v>30</v>
      </c>
      <c r="BO121" s="69">
        <v>30</v>
      </c>
      <c r="BP121" s="69">
        <v>30</v>
      </c>
      <c r="BQ121" s="69">
        <v>30</v>
      </c>
      <c r="BR121" s="69">
        <v>30</v>
      </c>
      <c r="BS121" s="69">
        <v>30</v>
      </c>
      <c r="BT121" s="69">
        <v>30</v>
      </c>
      <c r="BU121" s="69">
        <v>30</v>
      </c>
      <c r="BV121" s="69">
        <v>30</v>
      </c>
      <c r="BW121" s="69">
        <v>30</v>
      </c>
      <c r="BX121" s="69"/>
      <c r="BY121" s="69">
        <v>30</v>
      </c>
      <c r="BZ121" s="69">
        <v>30</v>
      </c>
      <c r="CA121" s="69">
        <v>30</v>
      </c>
      <c r="CB121" s="69">
        <v>30</v>
      </c>
      <c r="CC121" s="69">
        <v>30</v>
      </c>
      <c r="CD121" s="69">
        <v>30</v>
      </c>
      <c r="CE121" s="69">
        <v>30</v>
      </c>
      <c r="CF121" s="69">
        <v>30</v>
      </c>
      <c r="CG121" s="69">
        <v>30</v>
      </c>
      <c r="CH121" s="69">
        <v>30</v>
      </c>
      <c r="CI121" s="69">
        <v>30</v>
      </c>
      <c r="CJ121" s="69">
        <v>30</v>
      </c>
      <c r="CK121" s="69">
        <v>30</v>
      </c>
      <c r="CL121" s="69">
        <v>30</v>
      </c>
      <c r="CM121" s="69">
        <v>30</v>
      </c>
      <c r="CN121" s="69">
        <v>30</v>
      </c>
      <c r="CO121" s="69">
        <v>30</v>
      </c>
      <c r="CP121" s="69">
        <v>30</v>
      </c>
      <c r="CQ121" s="69">
        <v>30</v>
      </c>
      <c r="CR121" s="69">
        <v>30</v>
      </c>
      <c r="CS121" s="69">
        <v>30</v>
      </c>
      <c r="CT121" s="69">
        <v>30</v>
      </c>
      <c r="CU121" s="69">
        <v>30</v>
      </c>
      <c r="CV121" s="69">
        <v>30</v>
      </c>
      <c r="CW121" s="69">
        <v>30</v>
      </c>
      <c r="CX121" s="69">
        <v>30</v>
      </c>
      <c r="CY121" s="69">
        <v>30</v>
      </c>
      <c r="CZ121" s="69">
        <v>30</v>
      </c>
      <c r="DA121" s="69">
        <v>30</v>
      </c>
      <c r="DB121" s="69">
        <v>30</v>
      </c>
      <c r="DC121" s="69">
        <v>30</v>
      </c>
      <c r="DD121" s="69">
        <v>30</v>
      </c>
      <c r="DE121" s="69">
        <v>30</v>
      </c>
      <c r="DF121" s="69">
        <v>30</v>
      </c>
      <c r="DG121" s="69">
        <v>30</v>
      </c>
      <c r="DH121" s="69">
        <v>30</v>
      </c>
    </row>
    <row r="122" spans="1:131" ht="14.65" hidden="1" customHeight="1" outlineLevel="1">
      <c r="A122" s="14" t="s">
        <v>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>
        <f>BE120*BE106*BE119</f>
        <v>104.12499999999999</v>
      </c>
      <c r="BF122" s="69">
        <f t="shared" ref="BF122:BH122" si="164">BF120*BF106*BF119</f>
        <v>52.062499999999993</v>
      </c>
      <c r="BG122" s="69">
        <f>BG120*BG106*BG119</f>
        <v>104.12499999999999</v>
      </c>
      <c r="BH122" s="69">
        <f t="shared" si="164"/>
        <v>104.12499999999999</v>
      </c>
      <c r="BI122" s="69">
        <f>BI120*BI106*BI119</f>
        <v>104.12499999999999</v>
      </c>
      <c r="BJ122" s="69">
        <f t="shared" ref="BJ122:DH122" si="165">BJ120*BJ106*BJ119</f>
        <v>52.062499999999993</v>
      </c>
      <c r="BK122" s="69"/>
      <c r="BL122" s="69">
        <f t="shared" si="165"/>
        <v>0</v>
      </c>
      <c r="BM122" s="69">
        <f t="shared" si="165"/>
        <v>0</v>
      </c>
      <c r="BN122" s="69">
        <f t="shared" si="165"/>
        <v>0</v>
      </c>
      <c r="BO122" s="69">
        <f t="shared" si="165"/>
        <v>0</v>
      </c>
      <c r="BP122" s="69">
        <f t="shared" si="165"/>
        <v>0</v>
      </c>
      <c r="BQ122" s="69">
        <f t="shared" si="165"/>
        <v>0</v>
      </c>
      <c r="BR122" s="69">
        <f t="shared" si="165"/>
        <v>0</v>
      </c>
      <c r="BS122" s="69">
        <f t="shared" si="165"/>
        <v>0</v>
      </c>
      <c r="BT122" s="69">
        <f t="shared" si="165"/>
        <v>0</v>
      </c>
      <c r="BU122" s="69">
        <f t="shared" si="165"/>
        <v>0</v>
      </c>
      <c r="BV122" s="69">
        <f t="shared" si="165"/>
        <v>0</v>
      </c>
      <c r="BW122" s="69">
        <f t="shared" si="165"/>
        <v>0</v>
      </c>
      <c r="BX122" s="69"/>
      <c r="BY122" s="69">
        <f t="shared" si="165"/>
        <v>0</v>
      </c>
      <c r="BZ122" s="69">
        <f t="shared" si="165"/>
        <v>0</v>
      </c>
      <c r="CA122" s="69">
        <f t="shared" si="165"/>
        <v>0</v>
      </c>
      <c r="CB122" s="69">
        <f t="shared" si="165"/>
        <v>0</v>
      </c>
      <c r="CC122" s="69">
        <f t="shared" si="165"/>
        <v>0</v>
      </c>
      <c r="CD122" s="69">
        <f t="shared" si="165"/>
        <v>0</v>
      </c>
      <c r="CE122" s="69">
        <f t="shared" si="165"/>
        <v>0</v>
      </c>
      <c r="CF122" s="69">
        <f t="shared" si="165"/>
        <v>0</v>
      </c>
      <c r="CG122" s="69">
        <f t="shared" si="165"/>
        <v>0</v>
      </c>
      <c r="CH122" s="69">
        <f t="shared" si="165"/>
        <v>0</v>
      </c>
      <c r="CI122" s="69">
        <f t="shared" si="165"/>
        <v>0</v>
      </c>
      <c r="CJ122" s="69">
        <f t="shared" si="165"/>
        <v>0</v>
      </c>
      <c r="CK122" s="69">
        <f t="shared" si="165"/>
        <v>0</v>
      </c>
      <c r="CL122" s="69">
        <f t="shared" si="165"/>
        <v>0</v>
      </c>
      <c r="CM122" s="69">
        <f t="shared" si="165"/>
        <v>0</v>
      </c>
      <c r="CN122" s="69">
        <f t="shared" si="165"/>
        <v>0</v>
      </c>
      <c r="CO122" s="69">
        <f t="shared" si="165"/>
        <v>0</v>
      </c>
      <c r="CP122" s="69">
        <f t="shared" si="165"/>
        <v>0</v>
      </c>
      <c r="CQ122" s="69">
        <f t="shared" si="165"/>
        <v>0</v>
      </c>
      <c r="CR122" s="69">
        <f t="shared" si="165"/>
        <v>0</v>
      </c>
      <c r="CS122" s="69">
        <f t="shared" si="165"/>
        <v>0</v>
      </c>
      <c r="CT122" s="69">
        <f t="shared" si="165"/>
        <v>0</v>
      </c>
      <c r="CU122" s="69">
        <f t="shared" si="165"/>
        <v>0</v>
      </c>
      <c r="CV122" s="69">
        <f t="shared" si="165"/>
        <v>0</v>
      </c>
      <c r="CW122" s="69">
        <f t="shared" si="165"/>
        <v>0</v>
      </c>
      <c r="CX122" s="69">
        <f t="shared" si="165"/>
        <v>0</v>
      </c>
      <c r="CY122" s="69">
        <f t="shared" si="165"/>
        <v>0</v>
      </c>
      <c r="CZ122" s="69">
        <f t="shared" si="165"/>
        <v>0</v>
      </c>
      <c r="DA122" s="69">
        <f t="shared" si="165"/>
        <v>0</v>
      </c>
      <c r="DB122" s="69">
        <f t="shared" si="165"/>
        <v>0</v>
      </c>
      <c r="DC122" s="69">
        <f t="shared" si="165"/>
        <v>0</v>
      </c>
      <c r="DD122" s="69">
        <f t="shared" si="165"/>
        <v>0</v>
      </c>
      <c r="DE122" s="69">
        <f t="shared" si="165"/>
        <v>0</v>
      </c>
      <c r="DF122" s="69">
        <f t="shared" si="165"/>
        <v>0</v>
      </c>
      <c r="DG122" s="69">
        <f t="shared" si="165"/>
        <v>0</v>
      </c>
      <c r="DH122" s="69">
        <f t="shared" si="165"/>
        <v>0</v>
      </c>
    </row>
    <row r="123" spans="1:131" ht="14.65" hidden="1" customHeight="1" outlineLevel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  <c r="CI123" s="69"/>
      <c r="CJ123" s="69"/>
      <c r="CK123" s="69"/>
      <c r="CL123" s="69"/>
      <c r="CM123" s="69"/>
      <c r="CN123" s="69"/>
      <c r="CO123" s="69"/>
      <c r="CP123" s="69"/>
      <c r="CQ123" s="69"/>
      <c r="CR123" s="69"/>
      <c r="CS123" s="69"/>
      <c r="CT123" s="69"/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</row>
    <row r="124" spans="1:131" collapsed="1">
      <c r="A124" s="26" t="s">
        <v>90</v>
      </c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t="e">
        <f>#REF!*Z109</f>
        <v>#REF!</v>
      </c>
      <c r="AL124" s="49">
        <f>AL111+AL116</f>
        <v>118.91775</v>
      </c>
      <c r="AM124" s="49">
        <f t="shared" ref="AM124:AW124" si="166">AM111+AM116</f>
        <v>126.41475000000001</v>
      </c>
      <c r="AN124" s="49">
        <f t="shared" si="166"/>
        <v>133.91174999999998</v>
      </c>
      <c r="AO124" s="49">
        <f t="shared" si="166"/>
        <v>141.40875</v>
      </c>
      <c r="AP124" s="49">
        <f t="shared" si="166"/>
        <v>148.90574999999995</v>
      </c>
      <c r="AQ124" s="49">
        <f t="shared" si="166"/>
        <v>156.40274999999997</v>
      </c>
      <c r="AR124" s="49">
        <f t="shared" si="166"/>
        <v>163.89974999999993</v>
      </c>
      <c r="AS124" s="49">
        <f t="shared" si="166"/>
        <v>171.39674999999994</v>
      </c>
      <c r="AT124" s="49">
        <f t="shared" si="166"/>
        <v>178.8937499999999</v>
      </c>
      <c r="AU124" s="49">
        <f t="shared" si="166"/>
        <v>186.39074999999988</v>
      </c>
      <c r="AV124" s="49">
        <f t="shared" si="166"/>
        <v>193.88774999999987</v>
      </c>
      <c r="AW124" s="49">
        <f t="shared" si="166"/>
        <v>201.38474999999991</v>
      </c>
      <c r="AX124" s="49"/>
      <c r="AY124" s="49">
        <f t="shared" ref="AY124:BJ124" si="167">AY111+AY116+AY122</f>
        <v>208.88174999999987</v>
      </c>
      <c r="AZ124" s="49">
        <f t="shared" si="167"/>
        <v>216.37874999999985</v>
      </c>
      <c r="BA124" s="49">
        <f t="shared" si="167"/>
        <v>223.87574999999984</v>
      </c>
      <c r="BB124" s="49">
        <f t="shared" si="167"/>
        <v>231.37274999999983</v>
      </c>
      <c r="BC124" s="49">
        <f t="shared" si="167"/>
        <v>238.86974999999978</v>
      </c>
      <c r="BD124" s="49">
        <f t="shared" si="167"/>
        <v>246.36674999999974</v>
      </c>
      <c r="BE124" s="49">
        <f t="shared" si="167"/>
        <v>357.98874999999975</v>
      </c>
      <c r="BF124" s="49">
        <f t="shared" si="167"/>
        <v>313.42324999999977</v>
      </c>
      <c r="BG124" s="49">
        <f>BG111+BG116+BG122</f>
        <v>372.98274999999973</v>
      </c>
      <c r="BH124" s="49">
        <f t="shared" si="167"/>
        <v>380.47974999999968</v>
      </c>
      <c r="BI124" s="49">
        <f t="shared" si="167"/>
        <v>387.9767499999997</v>
      </c>
      <c r="BJ124" s="49">
        <f t="shared" si="167"/>
        <v>343.41124999999977</v>
      </c>
      <c r="BK124" s="49"/>
      <c r="BL124" s="49">
        <f t="shared" ref="BL124:BW124" si="168">BL111+BL116+BL122</f>
        <v>296.25749999999971</v>
      </c>
      <c r="BM124" s="49">
        <f t="shared" si="168"/>
        <v>302.6834999999997</v>
      </c>
      <c r="BN124" s="49">
        <f t="shared" si="168"/>
        <v>309.10949999999963</v>
      </c>
      <c r="BO124" s="49">
        <f t="shared" si="168"/>
        <v>315.53549999999967</v>
      </c>
      <c r="BP124" s="49">
        <f t="shared" si="168"/>
        <v>321.96149999999966</v>
      </c>
      <c r="BQ124" s="49">
        <f t="shared" si="168"/>
        <v>328.38749999999965</v>
      </c>
      <c r="BR124" s="49">
        <f t="shared" si="168"/>
        <v>334.81349999999958</v>
      </c>
      <c r="BS124" s="49">
        <f t="shared" si="168"/>
        <v>341.23949999999962</v>
      </c>
      <c r="BT124" s="49">
        <f t="shared" si="168"/>
        <v>347.66549999999961</v>
      </c>
      <c r="BU124" s="49">
        <f t="shared" si="168"/>
        <v>354.0914999999996</v>
      </c>
      <c r="BV124" s="49">
        <f t="shared" si="168"/>
        <v>360.51749999999959</v>
      </c>
      <c r="BW124" s="49">
        <f t="shared" si="168"/>
        <v>366.94349999999952</v>
      </c>
      <c r="BX124" s="49"/>
      <c r="BY124" s="49">
        <f t="shared" ref="BY124:DH124" si="169">BY111+BY116+BY122</f>
        <v>375.31068749999957</v>
      </c>
      <c r="BZ124" s="49">
        <f t="shared" si="169"/>
        <v>382.53993749999955</v>
      </c>
      <c r="CA124" s="49">
        <f t="shared" si="169"/>
        <v>389.76918749999959</v>
      </c>
      <c r="CB124" s="49">
        <f t="shared" si="169"/>
        <v>396.99843749999962</v>
      </c>
      <c r="CC124" s="49">
        <f t="shared" si="169"/>
        <v>404.22768749999966</v>
      </c>
      <c r="CD124" s="49">
        <f t="shared" si="169"/>
        <v>411.4569374999997</v>
      </c>
      <c r="CE124" s="49">
        <f t="shared" si="169"/>
        <v>418.68618749999973</v>
      </c>
      <c r="CF124" s="49">
        <f t="shared" si="169"/>
        <v>425.91543749999971</v>
      </c>
      <c r="CG124" s="49">
        <f t="shared" si="169"/>
        <v>433.1446874999998</v>
      </c>
      <c r="CH124" s="49">
        <f t="shared" si="169"/>
        <v>440.37393749999978</v>
      </c>
      <c r="CI124" s="49">
        <f t="shared" si="169"/>
        <v>447.60318749999982</v>
      </c>
      <c r="CJ124" s="49">
        <f t="shared" si="169"/>
        <v>454.8324374999998</v>
      </c>
      <c r="CK124" s="49">
        <f t="shared" si="169"/>
        <v>464.00287499999979</v>
      </c>
      <c r="CL124" s="49">
        <f t="shared" si="169"/>
        <v>472.03537499999982</v>
      </c>
      <c r="CM124" s="49">
        <f t="shared" si="169"/>
        <v>480.06787499999973</v>
      </c>
      <c r="CN124" s="49">
        <f t="shared" si="169"/>
        <v>488.10037499999976</v>
      </c>
      <c r="CO124" s="49">
        <f t="shared" si="169"/>
        <v>496.13287499999967</v>
      </c>
      <c r="CP124" s="49">
        <f t="shared" si="169"/>
        <v>504.1653749999997</v>
      </c>
      <c r="CQ124" s="49">
        <f t="shared" si="169"/>
        <v>512.19787499999961</v>
      </c>
      <c r="CR124" s="49">
        <f t="shared" si="169"/>
        <v>520.23037499999964</v>
      </c>
      <c r="CS124" s="49">
        <f t="shared" si="169"/>
        <v>528.26287499999944</v>
      </c>
      <c r="CT124" s="49">
        <f t="shared" si="169"/>
        <v>536.29537499999947</v>
      </c>
      <c r="CU124" s="49">
        <f t="shared" si="169"/>
        <v>544.32787499999938</v>
      </c>
      <c r="CV124" s="49">
        <f t="shared" si="169"/>
        <v>552.36037499999952</v>
      </c>
      <c r="CW124" s="49">
        <f t="shared" si="169"/>
        <v>560.39287499999932</v>
      </c>
      <c r="CX124" s="49">
        <f t="shared" si="169"/>
        <v>568.42537499999924</v>
      </c>
      <c r="CY124" s="49">
        <f t="shared" si="169"/>
        <v>576.45787499999926</v>
      </c>
      <c r="CZ124" s="49">
        <f t="shared" si="169"/>
        <v>584.49037499999929</v>
      </c>
      <c r="DA124" s="49">
        <f t="shared" si="169"/>
        <v>592.5228749999992</v>
      </c>
      <c r="DB124" s="49">
        <f t="shared" si="169"/>
        <v>600.55537499999912</v>
      </c>
      <c r="DC124" s="49">
        <f t="shared" si="169"/>
        <v>608.58787499999903</v>
      </c>
      <c r="DD124" s="49">
        <f t="shared" si="169"/>
        <v>616.62037499999906</v>
      </c>
      <c r="DE124" s="49">
        <f t="shared" si="169"/>
        <v>624.65287499999909</v>
      </c>
      <c r="DF124" s="49">
        <f t="shared" si="169"/>
        <v>632.685374999999</v>
      </c>
      <c r="DG124" s="49">
        <f t="shared" si="169"/>
        <v>640.7178749999988</v>
      </c>
      <c r="DH124" s="49">
        <f t="shared" si="169"/>
        <v>648.75037499999894</v>
      </c>
      <c r="DM124" s="27"/>
      <c r="DN124">
        <v>1872</v>
      </c>
      <c r="DP124" s="49">
        <f>SUM(AL124:AW124)</f>
        <v>1921.8149999999994</v>
      </c>
      <c r="DQ124" s="28">
        <f>IFERROR(DP124/DN124*100,0)</f>
        <v>102.66105769230766</v>
      </c>
      <c r="DR124" s="49">
        <f>SUM(AY124:BJ124)</f>
        <v>3522.0079999999971</v>
      </c>
      <c r="DS124" s="28">
        <f>IFERROR(DR124/DP124*100,0)</f>
        <v>183.26467427926195</v>
      </c>
      <c r="DT124" s="49">
        <f>SUM(BL124:BW124)</f>
        <v>3979.2059999999951</v>
      </c>
      <c r="DU124" s="28">
        <f>IFERROR(DT124/DR124*100,0)</f>
        <v>112.98117437552663</v>
      </c>
      <c r="DV124" s="49">
        <f>SUM(BY124:CJ124)</f>
        <v>4980.8587499999967</v>
      </c>
      <c r="DW124" s="28">
        <f>IFERROR(DV124/DT124*100,0)</f>
        <v>125.17217630854</v>
      </c>
      <c r="DX124" s="49">
        <f>SUM(CK124:CV124)</f>
        <v>6098.1794999999956</v>
      </c>
      <c r="DY124" s="28">
        <f>IFERROR(DX124/DV124*100,0)</f>
        <v>122.43229141962719</v>
      </c>
      <c r="DZ124" s="49">
        <f>SUM(CW124:DH124)</f>
        <v>7254.8594999999877</v>
      </c>
      <c r="EA124" s="28">
        <f>IFERROR(DZ124/DX124*100,0)</f>
        <v>118.9676279617547</v>
      </c>
    </row>
    <row r="125" spans="1:1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M125" s="27"/>
      <c r="DP125" s="49"/>
      <c r="DQ125" s="28"/>
      <c r="DR125" s="49"/>
      <c r="DS125" s="28"/>
      <c r="DT125" s="49"/>
      <c r="DU125" s="28"/>
      <c r="DV125" s="49"/>
      <c r="DW125" s="28"/>
      <c r="DX125" s="49"/>
      <c r="DY125" s="28"/>
      <c r="DZ125" s="49"/>
      <c r="EA125" s="28"/>
    </row>
    <row r="126" spans="1:131">
      <c r="A126" s="43" t="s">
        <v>91</v>
      </c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</row>
    <row r="127" spans="1:13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</row>
    <row r="128" spans="1:131" ht="14.65" hidden="1" customHeight="1" outlineLevel="1">
      <c r="A128" s="14" t="s">
        <v>39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>
        <v>70</v>
      </c>
      <c r="AL128">
        <v>40</v>
      </c>
      <c r="AM128">
        <v>40</v>
      </c>
      <c r="AN128">
        <v>40</v>
      </c>
      <c r="AO128">
        <v>40</v>
      </c>
      <c r="AP128">
        <v>40</v>
      </c>
      <c r="AQ128">
        <v>40</v>
      </c>
      <c r="AR128">
        <v>40</v>
      </c>
      <c r="AS128">
        <v>40</v>
      </c>
      <c r="AT128">
        <v>40</v>
      </c>
      <c r="AU128">
        <v>40</v>
      </c>
      <c r="AV128">
        <v>40</v>
      </c>
      <c r="AW128">
        <v>40</v>
      </c>
      <c r="AY128">
        <v>40</v>
      </c>
      <c r="AZ128">
        <v>40</v>
      </c>
      <c r="BA128">
        <v>40</v>
      </c>
      <c r="BB128">
        <v>40</v>
      </c>
      <c r="BC128">
        <v>40</v>
      </c>
      <c r="BD128">
        <v>40</v>
      </c>
      <c r="BE128">
        <v>40</v>
      </c>
      <c r="BF128">
        <v>40</v>
      </c>
      <c r="BG128">
        <v>40</v>
      </c>
      <c r="BH128">
        <v>40</v>
      </c>
      <c r="BI128">
        <v>40</v>
      </c>
      <c r="BJ128">
        <v>40</v>
      </c>
      <c r="BL128">
        <v>40</v>
      </c>
      <c r="BM128">
        <v>40</v>
      </c>
      <c r="BN128">
        <v>40</v>
      </c>
      <c r="BO128">
        <v>40</v>
      </c>
      <c r="BP128">
        <v>40</v>
      </c>
      <c r="BQ128">
        <v>40</v>
      </c>
      <c r="BR128">
        <v>40</v>
      </c>
      <c r="BS128">
        <v>40</v>
      </c>
      <c r="BT128">
        <v>40</v>
      </c>
      <c r="BU128">
        <v>40</v>
      </c>
      <c r="BV128">
        <v>40</v>
      </c>
      <c r="BW128">
        <v>40</v>
      </c>
      <c r="BY128">
        <v>40</v>
      </c>
      <c r="BZ128">
        <v>40</v>
      </c>
      <c r="CA128">
        <v>40</v>
      </c>
      <c r="CB128">
        <v>40</v>
      </c>
      <c r="CC128">
        <v>40</v>
      </c>
      <c r="CD128">
        <v>40</v>
      </c>
      <c r="CE128">
        <v>40</v>
      </c>
      <c r="CF128">
        <v>40</v>
      </c>
      <c r="CG128">
        <v>40</v>
      </c>
      <c r="CH128">
        <v>40</v>
      </c>
      <c r="CI128">
        <v>40</v>
      </c>
      <c r="CJ128">
        <v>40</v>
      </c>
      <c r="CK128">
        <v>40</v>
      </c>
      <c r="CL128">
        <v>40</v>
      </c>
      <c r="CM128">
        <v>40</v>
      </c>
      <c r="CN128">
        <v>40</v>
      </c>
      <c r="CO128">
        <v>40</v>
      </c>
      <c r="CP128">
        <v>40</v>
      </c>
      <c r="CQ128">
        <v>40</v>
      </c>
      <c r="CR128">
        <v>40</v>
      </c>
      <c r="CS128">
        <v>40</v>
      </c>
      <c r="CT128">
        <v>40</v>
      </c>
      <c r="CU128">
        <v>40</v>
      </c>
      <c r="CV128">
        <v>40</v>
      </c>
      <c r="CW128">
        <v>40</v>
      </c>
      <c r="CX128">
        <v>40</v>
      </c>
      <c r="CY128">
        <v>40</v>
      </c>
      <c r="CZ128">
        <v>40</v>
      </c>
      <c r="DA128">
        <v>40</v>
      </c>
      <c r="DB128">
        <v>40</v>
      </c>
      <c r="DC128">
        <v>40</v>
      </c>
      <c r="DD128">
        <v>40</v>
      </c>
      <c r="DE128">
        <v>40</v>
      </c>
      <c r="DF128">
        <v>40</v>
      </c>
      <c r="DG128">
        <v>40</v>
      </c>
      <c r="DH128">
        <v>40</v>
      </c>
    </row>
    <row r="129" spans="1:130" ht="14.65" hidden="1" customHeight="1" outlineLevel="1">
      <c r="A129" s="14" t="s">
        <v>40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>
        <v>90</v>
      </c>
      <c r="AL129">
        <v>90</v>
      </c>
      <c r="AM129">
        <v>90</v>
      </c>
      <c r="AN129">
        <v>90</v>
      </c>
      <c r="AO129">
        <v>90</v>
      </c>
      <c r="AP129">
        <v>90</v>
      </c>
      <c r="AQ129">
        <v>90</v>
      </c>
      <c r="AR129">
        <v>90</v>
      </c>
      <c r="AS129">
        <v>90</v>
      </c>
      <c r="AT129">
        <v>90</v>
      </c>
      <c r="AU129">
        <v>90</v>
      </c>
      <c r="AV129">
        <v>90</v>
      </c>
      <c r="AW129">
        <v>90</v>
      </c>
      <c r="AY129">
        <v>90</v>
      </c>
      <c r="AZ129">
        <v>90</v>
      </c>
      <c r="BA129">
        <v>90</v>
      </c>
      <c r="BB129">
        <v>90</v>
      </c>
      <c r="BC129">
        <v>90</v>
      </c>
      <c r="BD129">
        <v>90</v>
      </c>
      <c r="BE129">
        <v>90</v>
      </c>
      <c r="BF129">
        <v>90</v>
      </c>
      <c r="BG129">
        <v>90</v>
      </c>
      <c r="BH129">
        <v>90</v>
      </c>
      <c r="BI129">
        <v>90</v>
      </c>
      <c r="BJ129">
        <v>90</v>
      </c>
      <c r="BL129">
        <v>90</v>
      </c>
      <c r="BM129">
        <v>90</v>
      </c>
      <c r="BN129">
        <v>90</v>
      </c>
      <c r="BO129">
        <v>90</v>
      </c>
      <c r="BP129">
        <v>90</v>
      </c>
      <c r="BQ129">
        <v>90</v>
      </c>
      <c r="BR129">
        <v>90</v>
      </c>
      <c r="BS129">
        <v>90</v>
      </c>
      <c r="BT129">
        <v>90</v>
      </c>
      <c r="BU129">
        <v>90</v>
      </c>
      <c r="BV129">
        <v>90</v>
      </c>
      <c r="BW129">
        <v>90</v>
      </c>
      <c r="BY129">
        <v>90</v>
      </c>
      <c r="BZ129">
        <v>90</v>
      </c>
      <c r="CA129">
        <v>90</v>
      </c>
      <c r="CB129">
        <v>90</v>
      </c>
      <c r="CC129">
        <v>90</v>
      </c>
      <c r="CD129">
        <v>90</v>
      </c>
      <c r="CE129">
        <v>90</v>
      </c>
      <c r="CF129">
        <v>90</v>
      </c>
      <c r="CG129">
        <v>90</v>
      </c>
      <c r="CH129">
        <v>90</v>
      </c>
      <c r="CI129">
        <v>90</v>
      </c>
      <c r="CJ129">
        <v>90</v>
      </c>
      <c r="CK129">
        <v>90</v>
      </c>
      <c r="CL129">
        <v>90</v>
      </c>
      <c r="CM129">
        <v>90</v>
      </c>
      <c r="CN129">
        <v>90</v>
      </c>
      <c r="CO129">
        <v>90</v>
      </c>
      <c r="CP129">
        <v>90</v>
      </c>
      <c r="CQ129">
        <v>90</v>
      </c>
      <c r="CR129">
        <v>90</v>
      </c>
      <c r="CS129">
        <v>90</v>
      </c>
      <c r="CT129">
        <v>90</v>
      </c>
      <c r="CU129">
        <v>90</v>
      </c>
      <c r="CV129">
        <v>90</v>
      </c>
      <c r="CW129">
        <v>90</v>
      </c>
      <c r="CX129">
        <v>90</v>
      </c>
      <c r="CY129">
        <v>90</v>
      </c>
      <c r="CZ129">
        <v>90</v>
      </c>
      <c r="DA129">
        <v>90</v>
      </c>
      <c r="DB129">
        <v>90</v>
      </c>
      <c r="DC129">
        <v>90</v>
      </c>
      <c r="DD129">
        <v>90</v>
      </c>
      <c r="DE129">
        <v>90</v>
      </c>
      <c r="DF129">
        <v>90</v>
      </c>
      <c r="DG129">
        <v>90</v>
      </c>
      <c r="DH129">
        <v>90</v>
      </c>
    </row>
    <row r="130" spans="1:130" ht="14.65" hidden="1" customHeight="1" outlineLevel="1">
      <c r="A130" s="14" t="s">
        <v>70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>
        <f t="shared" ref="Z130:AK130" si="170">1.5/1000000*50000000</f>
        <v>75</v>
      </c>
      <c r="AA130">
        <f t="shared" si="170"/>
        <v>75</v>
      </c>
      <c r="AB130">
        <f t="shared" si="170"/>
        <v>75</v>
      </c>
      <c r="AC130">
        <f t="shared" si="170"/>
        <v>75</v>
      </c>
      <c r="AD130">
        <f t="shared" si="170"/>
        <v>75</v>
      </c>
      <c r="AE130">
        <f t="shared" si="170"/>
        <v>75</v>
      </c>
      <c r="AF130">
        <f t="shared" si="170"/>
        <v>75</v>
      </c>
      <c r="AG130">
        <f t="shared" si="170"/>
        <v>75</v>
      </c>
      <c r="AH130">
        <f t="shared" si="170"/>
        <v>75</v>
      </c>
      <c r="AI130">
        <f t="shared" si="170"/>
        <v>75</v>
      </c>
      <c r="AJ130">
        <f t="shared" si="170"/>
        <v>75</v>
      </c>
      <c r="AK130">
        <f t="shared" si="170"/>
        <v>75</v>
      </c>
      <c r="AL130" s="23">
        <f>1/1000000*50000000/12</f>
        <v>4.166666666666667</v>
      </c>
      <c r="AM130" s="23">
        <f t="shared" ref="AM130:AW130" si="171">1/1000000*50000000/12</f>
        <v>4.166666666666667</v>
      </c>
      <c r="AN130" s="23">
        <f t="shared" si="171"/>
        <v>4.166666666666667</v>
      </c>
      <c r="AO130" s="23">
        <f t="shared" si="171"/>
        <v>4.166666666666667</v>
      </c>
      <c r="AP130" s="23">
        <f t="shared" si="171"/>
        <v>4.166666666666667</v>
      </c>
      <c r="AQ130" s="23">
        <f t="shared" si="171"/>
        <v>4.166666666666667</v>
      </c>
      <c r="AR130" s="23">
        <f t="shared" si="171"/>
        <v>4.166666666666667</v>
      </c>
      <c r="AS130" s="23">
        <f t="shared" si="171"/>
        <v>4.166666666666667</v>
      </c>
      <c r="AT130" s="23">
        <f t="shared" si="171"/>
        <v>4.166666666666667</v>
      </c>
      <c r="AU130" s="23">
        <f t="shared" si="171"/>
        <v>4.166666666666667</v>
      </c>
      <c r="AV130" s="23">
        <f t="shared" si="171"/>
        <v>4.166666666666667</v>
      </c>
      <c r="AW130" s="23">
        <f t="shared" si="171"/>
        <v>4.166666666666667</v>
      </c>
      <c r="AX130" s="23"/>
      <c r="AY130" s="23">
        <f t="shared" ref="AY130:BJ130" si="172">1/1000000*50000000/12</f>
        <v>4.166666666666667</v>
      </c>
      <c r="AZ130" s="23">
        <f t="shared" si="172"/>
        <v>4.166666666666667</v>
      </c>
      <c r="BA130" s="23">
        <f t="shared" si="172"/>
        <v>4.166666666666667</v>
      </c>
      <c r="BB130" s="23">
        <f t="shared" si="172"/>
        <v>4.166666666666667</v>
      </c>
      <c r="BC130" s="23">
        <f t="shared" si="172"/>
        <v>4.166666666666667</v>
      </c>
      <c r="BD130" s="23">
        <f t="shared" si="172"/>
        <v>4.166666666666667</v>
      </c>
      <c r="BE130" s="23">
        <f t="shared" si="172"/>
        <v>4.166666666666667</v>
      </c>
      <c r="BF130" s="23">
        <f t="shared" si="172"/>
        <v>4.166666666666667</v>
      </c>
      <c r="BG130" s="23">
        <f t="shared" si="172"/>
        <v>4.166666666666667</v>
      </c>
      <c r="BH130" s="23">
        <f t="shared" si="172"/>
        <v>4.166666666666667</v>
      </c>
      <c r="BI130" s="23">
        <f t="shared" si="172"/>
        <v>4.166666666666667</v>
      </c>
      <c r="BJ130" s="23">
        <f t="shared" si="172"/>
        <v>4.166666666666667</v>
      </c>
      <c r="BK130" s="23"/>
      <c r="BL130" s="23">
        <f t="shared" ref="BL130:BW130" si="173">1/1000000*50000000/12</f>
        <v>4.166666666666667</v>
      </c>
      <c r="BM130" s="23">
        <f t="shared" si="173"/>
        <v>4.166666666666667</v>
      </c>
      <c r="BN130" s="23">
        <f t="shared" si="173"/>
        <v>4.166666666666667</v>
      </c>
      <c r="BO130" s="23">
        <f t="shared" si="173"/>
        <v>4.166666666666667</v>
      </c>
      <c r="BP130" s="23">
        <f t="shared" si="173"/>
        <v>4.166666666666667</v>
      </c>
      <c r="BQ130" s="23">
        <f t="shared" si="173"/>
        <v>4.166666666666667</v>
      </c>
      <c r="BR130" s="23">
        <f t="shared" si="173"/>
        <v>4.166666666666667</v>
      </c>
      <c r="BS130" s="23">
        <f t="shared" si="173"/>
        <v>4.166666666666667</v>
      </c>
      <c r="BT130" s="23">
        <f t="shared" si="173"/>
        <v>4.166666666666667</v>
      </c>
      <c r="BU130" s="23">
        <f t="shared" si="173"/>
        <v>4.166666666666667</v>
      </c>
      <c r="BV130" s="23">
        <f t="shared" si="173"/>
        <v>4.166666666666667</v>
      </c>
      <c r="BW130" s="23">
        <f t="shared" si="173"/>
        <v>4.166666666666667</v>
      </c>
      <c r="BX130" s="23"/>
      <c r="BY130" s="23">
        <f t="shared" ref="BY130:DH130" si="174">1/1000000*50000000/12</f>
        <v>4.166666666666667</v>
      </c>
      <c r="BZ130" s="23">
        <f t="shared" si="174"/>
        <v>4.166666666666667</v>
      </c>
      <c r="CA130" s="23">
        <f t="shared" si="174"/>
        <v>4.166666666666667</v>
      </c>
      <c r="CB130" s="23">
        <f t="shared" si="174"/>
        <v>4.166666666666667</v>
      </c>
      <c r="CC130" s="23">
        <f t="shared" si="174"/>
        <v>4.166666666666667</v>
      </c>
      <c r="CD130" s="23">
        <f t="shared" si="174"/>
        <v>4.166666666666667</v>
      </c>
      <c r="CE130" s="23">
        <f t="shared" si="174"/>
        <v>4.166666666666667</v>
      </c>
      <c r="CF130" s="23">
        <f t="shared" si="174"/>
        <v>4.166666666666667</v>
      </c>
      <c r="CG130" s="23">
        <f t="shared" si="174"/>
        <v>4.166666666666667</v>
      </c>
      <c r="CH130" s="23">
        <f t="shared" si="174"/>
        <v>4.166666666666667</v>
      </c>
      <c r="CI130" s="23">
        <f t="shared" si="174"/>
        <v>4.166666666666667</v>
      </c>
      <c r="CJ130" s="23">
        <f t="shared" si="174"/>
        <v>4.166666666666667</v>
      </c>
      <c r="CK130" s="23">
        <f t="shared" si="174"/>
        <v>4.166666666666667</v>
      </c>
      <c r="CL130" s="23">
        <f t="shared" si="174"/>
        <v>4.166666666666667</v>
      </c>
      <c r="CM130" s="23">
        <f t="shared" si="174"/>
        <v>4.166666666666667</v>
      </c>
      <c r="CN130" s="23">
        <f t="shared" si="174"/>
        <v>4.166666666666667</v>
      </c>
      <c r="CO130" s="23">
        <f t="shared" si="174"/>
        <v>4.166666666666667</v>
      </c>
      <c r="CP130" s="23">
        <f t="shared" si="174"/>
        <v>4.166666666666667</v>
      </c>
      <c r="CQ130" s="23">
        <f t="shared" si="174"/>
        <v>4.166666666666667</v>
      </c>
      <c r="CR130" s="23">
        <f t="shared" si="174"/>
        <v>4.166666666666667</v>
      </c>
      <c r="CS130" s="23">
        <f t="shared" si="174"/>
        <v>4.166666666666667</v>
      </c>
      <c r="CT130" s="23">
        <f t="shared" si="174"/>
        <v>4.166666666666667</v>
      </c>
      <c r="CU130" s="23">
        <f t="shared" si="174"/>
        <v>4.166666666666667</v>
      </c>
      <c r="CV130" s="23">
        <f t="shared" si="174"/>
        <v>4.166666666666667</v>
      </c>
      <c r="CW130" s="23">
        <f t="shared" si="174"/>
        <v>4.166666666666667</v>
      </c>
      <c r="CX130" s="23">
        <f t="shared" si="174"/>
        <v>4.166666666666667</v>
      </c>
      <c r="CY130" s="23">
        <f t="shared" si="174"/>
        <v>4.166666666666667</v>
      </c>
      <c r="CZ130" s="23">
        <f t="shared" si="174"/>
        <v>4.166666666666667</v>
      </c>
      <c r="DA130" s="23">
        <f t="shared" si="174"/>
        <v>4.166666666666667</v>
      </c>
      <c r="DB130" s="23">
        <f t="shared" si="174"/>
        <v>4.166666666666667</v>
      </c>
      <c r="DC130" s="23">
        <f t="shared" si="174"/>
        <v>4.166666666666667</v>
      </c>
      <c r="DD130" s="23">
        <f t="shared" si="174"/>
        <v>4.166666666666667</v>
      </c>
      <c r="DE130" s="23">
        <f t="shared" si="174"/>
        <v>4.166666666666667</v>
      </c>
      <c r="DF130" s="23">
        <f t="shared" si="174"/>
        <v>4.166666666666667</v>
      </c>
      <c r="DG130" s="23">
        <f t="shared" si="174"/>
        <v>4.166666666666667</v>
      </c>
      <c r="DH130" s="23">
        <f t="shared" si="174"/>
        <v>4.166666666666667</v>
      </c>
    </row>
    <row r="131" spans="1:130" ht="14.65" hidden="1" customHeight="1" outlineLevel="1">
      <c r="A131" s="14" t="s">
        <v>71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AL131" s="46">
        <v>0.3</v>
      </c>
      <c r="AM131" s="46">
        <v>0.3</v>
      </c>
      <c r="AN131" s="46">
        <v>0.3</v>
      </c>
      <c r="AO131" s="46">
        <v>0.3</v>
      </c>
      <c r="AP131" s="46">
        <v>0.3</v>
      </c>
      <c r="AQ131" s="46">
        <v>0.3</v>
      </c>
      <c r="AR131" s="46">
        <v>0.3</v>
      </c>
      <c r="AS131" s="46">
        <v>0.3</v>
      </c>
      <c r="AT131" s="46">
        <v>0.3</v>
      </c>
      <c r="AU131" s="46">
        <v>0.3</v>
      </c>
      <c r="AV131" s="46">
        <v>0.3</v>
      </c>
      <c r="AW131" s="46">
        <v>0.3</v>
      </c>
      <c r="AX131" s="46"/>
      <c r="AY131" s="46">
        <v>0.4</v>
      </c>
      <c r="AZ131" s="46">
        <f t="shared" ref="AZ131:BJ131" si="175">AY131</f>
        <v>0.4</v>
      </c>
      <c r="BA131" s="46">
        <f t="shared" si="175"/>
        <v>0.4</v>
      </c>
      <c r="BB131" s="46">
        <f t="shared" si="175"/>
        <v>0.4</v>
      </c>
      <c r="BC131" s="46">
        <f t="shared" si="175"/>
        <v>0.4</v>
      </c>
      <c r="BD131" s="46">
        <f t="shared" si="175"/>
        <v>0.4</v>
      </c>
      <c r="BE131" s="46">
        <f t="shared" si="175"/>
        <v>0.4</v>
      </c>
      <c r="BF131" s="46">
        <f t="shared" si="175"/>
        <v>0.4</v>
      </c>
      <c r="BG131" s="46">
        <f t="shared" si="175"/>
        <v>0.4</v>
      </c>
      <c r="BH131" s="46">
        <f t="shared" si="175"/>
        <v>0.4</v>
      </c>
      <c r="BI131" s="46">
        <f t="shared" si="175"/>
        <v>0.4</v>
      </c>
      <c r="BJ131" s="46">
        <f t="shared" si="175"/>
        <v>0.4</v>
      </c>
      <c r="BK131" s="46"/>
      <c r="BL131" s="46">
        <v>0.5</v>
      </c>
      <c r="BM131" s="46">
        <v>0.5</v>
      </c>
      <c r="BN131" s="46">
        <v>0.5</v>
      </c>
      <c r="BO131" s="46">
        <v>0.5</v>
      </c>
      <c r="BP131" s="46">
        <v>0.5</v>
      </c>
      <c r="BQ131" s="46">
        <v>0.5</v>
      </c>
      <c r="BR131" s="46">
        <v>0.5</v>
      </c>
      <c r="BS131" s="46">
        <v>0.5</v>
      </c>
      <c r="BT131" s="46">
        <v>0.5</v>
      </c>
      <c r="BU131" s="46">
        <v>0.5</v>
      </c>
      <c r="BV131" s="46">
        <v>0.5</v>
      </c>
      <c r="BW131" s="46">
        <v>0.5</v>
      </c>
      <c r="BX131" s="46"/>
      <c r="BY131" s="46">
        <v>0.6</v>
      </c>
      <c r="BZ131" s="46">
        <f t="shared" ref="BZ131:CJ131" si="176">BY131</f>
        <v>0.6</v>
      </c>
      <c r="CA131" s="46">
        <f t="shared" si="176"/>
        <v>0.6</v>
      </c>
      <c r="CB131" s="46">
        <f t="shared" si="176"/>
        <v>0.6</v>
      </c>
      <c r="CC131" s="46">
        <f t="shared" si="176"/>
        <v>0.6</v>
      </c>
      <c r="CD131" s="46">
        <f t="shared" si="176"/>
        <v>0.6</v>
      </c>
      <c r="CE131" s="46">
        <f t="shared" si="176"/>
        <v>0.6</v>
      </c>
      <c r="CF131" s="46">
        <f t="shared" si="176"/>
        <v>0.6</v>
      </c>
      <c r="CG131" s="46">
        <f t="shared" si="176"/>
        <v>0.6</v>
      </c>
      <c r="CH131" s="46">
        <f t="shared" si="176"/>
        <v>0.6</v>
      </c>
      <c r="CI131" s="46">
        <f t="shared" si="176"/>
        <v>0.6</v>
      </c>
      <c r="CJ131" s="46">
        <f t="shared" si="176"/>
        <v>0.6</v>
      </c>
      <c r="CK131" s="46">
        <v>0.6</v>
      </c>
      <c r="CL131" s="46">
        <f t="shared" ref="CL131:CV131" si="177">CK131</f>
        <v>0.6</v>
      </c>
      <c r="CM131" s="46">
        <f t="shared" si="177"/>
        <v>0.6</v>
      </c>
      <c r="CN131" s="46">
        <f t="shared" si="177"/>
        <v>0.6</v>
      </c>
      <c r="CO131" s="46">
        <f t="shared" si="177"/>
        <v>0.6</v>
      </c>
      <c r="CP131" s="46">
        <f t="shared" si="177"/>
        <v>0.6</v>
      </c>
      <c r="CQ131" s="46">
        <f t="shared" si="177"/>
        <v>0.6</v>
      </c>
      <c r="CR131" s="46">
        <f t="shared" si="177"/>
        <v>0.6</v>
      </c>
      <c r="CS131" s="46">
        <f t="shared" si="177"/>
        <v>0.6</v>
      </c>
      <c r="CT131" s="46">
        <f t="shared" si="177"/>
        <v>0.6</v>
      </c>
      <c r="CU131" s="46">
        <f t="shared" si="177"/>
        <v>0.6</v>
      </c>
      <c r="CV131" s="46">
        <f t="shared" si="177"/>
        <v>0.6</v>
      </c>
      <c r="CW131" s="46">
        <v>0.6</v>
      </c>
      <c r="CX131" s="46">
        <f t="shared" ref="CX131:DH131" si="178">CW131</f>
        <v>0.6</v>
      </c>
      <c r="CY131" s="46">
        <f t="shared" si="178"/>
        <v>0.6</v>
      </c>
      <c r="CZ131" s="46">
        <f t="shared" si="178"/>
        <v>0.6</v>
      </c>
      <c r="DA131" s="46">
        <f t="shared" si="178"/>
        <v>0.6</v>
      </c>
      <c r="DB131" s="46">
        <f t="shared" si="178"/>
        <v>0.6</v>
      </c>
      <c r="DC131" s="46">
        <f t="shared" si="178"/>
        <v>0.6</v>
      </c>
      <c r="DD131" s="46">
        <f t="shared" si="178"/>
        <v>0.6</v>
      </c>
      <c r="DE131" s="46">
        <f t="shared" si="178"/>
        <v>0.6</v>
      </c>
      <c r="DF131" s="46">
        <f t="shared" si="178"/>
        <v>0.6</v>
      </c>
      <c r="DG131" s="46">
        <f t="shared" si="178"/>
        <v>0.6</v>
      </c>
      <c r="DH131" s="46">
        <f t="shared" si="178"/>
        <v>0.6</v>
      </c>
    </row>
    <row r="132" spans="1:130" ht="14.65" hidden="1" customHeight="1" outlineLevel="1">
      <c r="A132" s="14" t="s">
        <v>72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AL132" s="47">
        <f t="shared" ref="AL132:AW132" si="179">AL130*AL131</f>
        <v>1.25</v>
      </c>
      <c r="AM132" s="47">
        <f t="shared" si="179"/>
        <v>1.25</v>
      </c>
      <c r="AN132" s="47">
        <f t="shared" si="179"/>
        <v>1.25</v>
      </c>
      <c r="AO132" s="47">
        <f t="shared" si="179"/>
        <v>1.25</v>
      </c>
      <c r="AP132" s="47">
        <f t="shared" si="179"/>
        <v>1.25</v>
      </c>
      <c r="AQ132" s="47">
        <f t="shared" si="179"/>
        <v>1.25</v>
      </c>
      <c r="AR132" s="47">
        <f t="shared" si="179"/>
        <v>1.25</v>
      </c>
      <c r="AS132" s="47">
        <f t="shared" si="179"/>
        <v>1.25</v>
      </c>
      <c r="AT132" s="47">
        <f t="shared" si="179"/>
        <v>1.25</v>
      </c>
      <c r="AU132" s="47">
        <f t="shared" si="179"/>
        <v>1.25</v>
      </c>
      <c r="AV132" s="47">
        <f t="shared" si="179"/>
        <v>1.25</v>
      </c>
      <c r="AW132" s="47">
        <f t="shared" si="179"/>
        <v>1.25</v>
      </c>
      <c r="AX132" s="47"/>
      <c r="AY132" s="47">
        <f>AY130*AY131</f>
        <v>1.666666666666667</v>
      </c>
      <c r="AZ132" s="47">
        <f t="shared" ref="AZ132:BJ132" si="180">AZ130*AZ131</f>
        <v>1.666666666666667</v>
      </c>
      <c r="BA132" s="47">
        <f t="shared" si="180"/>
        <v>1.666666666666667</v>
      </c>
      <c r="BB132" s="47">
        <f t="shared" si="180"/>
        <v>1.666666666666667</v>
      </c>
      <c r="BC132" s="47">
        <f t="shared" si="180"/>
        <v>1.666666666666667</v>
      </c>
      <c r="BD132" s="47">
        <f t="shared" si="180"/>
        <v>1.666666666666667</v>
      </c>
      <c r="BE132" s="47">
        <f t="shared" si="180"/>
        <v>1.666666666666667</v>
      </c>
      <c r="BF132" s="47">
        <f t="shared" si="180"/>
        <v>1.666666666666667</v>
      </c>
      <c r="BG132" s="47">
        <f t="shared" si="180"/>
        <v>1.666666666666667</v>
      </c>
      <c r="BH132" s="47">
        <f t="shared" si="180"/>
        <v>1.666666666666667</v>
      </c>
      <c r="BI132" s="47">
        <f t="shared" si="180"/>
        <v>1.666666666666667</v>
      </c>
      <c r="BJ132" s="47">
        <f t="shared" si="180"/>
        <v>1.666666666666667</v>
      </c>
      <c r="BK132" s="47"/>
      <c r="BL132" s="47">
        <f>BL130*BL131</f>
        <v>2.0833333333333335</v>
      </c>
      <c r="BM132" s="47">
        <f t="shared" ref="BM132:BW132" si="181">BM130*BM131</f>
        <v>2.0833333333333335</v>
      </c>
      <c r="BN132" s="47">
        <f t="shared" si="181"/>
        <v>2.0833333333333335</v>
      </c>
      <c r="BO132" s="47">
        <f t="shared" si="181"/>
        <v>2.0833333333333335</v>
      </c>
      <c r="BP132" s="47">
        <f t="shared" si="181"/>
        <v>2.0833333333333335</v>
      </c>
      <c r="BQ132" s="47">
        <f t="shared" si="181"/>
        <v>2.0833333333333335</v>
      </c>
      <c r="BR132" s="47">
        <f t="shared" si="181"/>
        <v>2.0833333333333335</v>
      </c>
      <c r="BS132" s="47">
        <f t="shared" si="181"/>
        <v>2.0833333333333335</v>
      </c>
      <c r="BT132" s="47">
        <f t="shared" si="181"/>
        <v>2.0833333333333335</v>
      </c>
      <c r="BU132" s="47">
        <f t="shared" si="181"/>
        <v>2.0833333333333335</v>
      </c>
      <c r="BV132" s="47">
        <f t="shared" si="181"/>
        <v>2.0833333333333335</v>
      </c>
      <c r="BW132" s="47">
        <f t="shared" si="181"/>
        <v>2.0833333333333335</v>
      </c>
      <c r="BX132" s="47"/>
      <c r="BY132" s="47">
        <f>BY130*BY131</f>
        <v>2.5</v>
      </c>
      <c r="BZ132" s="47">
        <f t="shared" ref="BZ132:CJ132" si="182">BZ130*BZ131</f>
        <v>2.5</v>
      </c>
      <c r="CA132" s="47">
        <f t="shared" si="182"/>
        <v>2.5</v>
      </c>
      <c r="CB132" s="47">
        <f t="shared" si="182"/>
        <v>2.5</v>
      </c>
      <c r="CC132" s="47">
        <f t="shared" si="182"/>
        <v>2.5</v>
      </c>
      <c r="CD132" s="47">
        <f t="shared" si="182"/>
        <v>2.5</v>
      </c>
      <c r="CE132" s="47">
        <f t="shared" si="182"/>
        <v>2.5</v>
      </c>
      <c r="CF132" s="47">
        <f t="shared" si="182"/>
        <v>2.5</v>
      </c>
      <c r="CG132" s="47">
        <f t="shared" si="182"/>
        <v>2.5</v>
      </c>
      <c r="CH132" s="47">
        <f t="shared" si="182"/>
        <v>2.5</v>
      </c>
      <c r="CI132" s="47">
        <f t="shared" si="182"/>
        <v>2.5</v>
      </c>
      <c r="CJ132" s="47">
        <f t="shared" si="182"/>
        <v>2.5</v>
      </c>
      <c r="CK132" s="47">
        <f>CK130*CK131</f>
        <v>2.5</v>
      </c>
      <c r="CL132" s="47">
        <f t="shared" ref="CL132:CV132" si="183">CL130*CL131</f>
        <v>2.5</v>
      </c>
      <c r="CM132" s="47">
        <f t="shared" si="183"/>
        <v>2.5</v>
      </c>
      <c r="CN132" s="47">
        <f t="shared" si="183"/>
        <v>2.5</v>
      </c>
      <c r="CO132" s="47">
        <f t="shared" si="183"/>
        <v>2.5</v>
      </c>
      <c r="CP132" s="47">
        <f t="shared" si="183"/>
        <v>2.5</v>
      </c>
      <c r="CQ132" s="47">
        <f t="shared" si="183"/>
        <v>2.5</v>
      </c>
      <c r="CR132" s="47">
        <f t="shared" si="183"/>
        <v>2.5</v>
      </c>
      <c r="CS132" s="47">
        <f t="shared" si="183"/>
        <v>2.5</v>
      </c>
      <c r="CT132" s="47">
        <f t="shared" si="183"/>
        <v>2.5</v>
      </c>
      <c r="CU132" s="47">
        <f t="shared" si="183"/>
        <v>2.5</v>
      </c>
      <c r="CV132" s="47">
        <f t="shared" si="183"/>
        <v>2.5</v>
      </c>
      <c r="CW132" s="47">
        <f>CW130*CW131</f>
        <v>2.5</v>
      </c>
      <c r="CX132" s="47">
        <f t="shared" ref="CX132:DH132" si="184">CX130*CX131</f>
        <v>2.5</v>
      </c>
      <c r="CY132" s="47">
        <f t="shared" si="184"/>
        <v>2.5</v>
      </c>
      <c r="CZ132" s="47">
        <f t="shared" si="184"/>
        <v>2.5</v>
      </c>
      <c r="DA132" s="47">
        <f t="shared" si="184"/>
        <v>2.5</v>
      </c>
      <c r="DB132" s="47">
        <f t="shared" si="184"/>
        <v>2.5</v>
      </c>
      <c r="DC132" s="47">
        <f t="shared" si="184"/>
        <v>2.5</v>
      </c>
      <c r="DD132" s="47">
        <f t="shared" si="184"/>
        <v>2.5</v>
      </c>
      <c r="DE132" s="47">
        <f t="shared" si="184"/>
        <v>2.5</v>
      </c>
      <c r="DF132" s="47">
        <f t="shared" si="184"/>
        <v>2.5</v>
      </c>
      <c r="DG132" s="47">
        <f t="shared" si="184"/>
        <v>2.5</v>
      </c>
      <c r="DH132" s="47">
        <f t="shared" si="184"/>
        <v>2.5</v>
      </c>
    </row>
    <row r="133" spans="1:130" ht="14.65" hidden="1" customHeight="1" outlineLevel="1">
      <c r="A133" s="14" t="s">
        <v>73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AL133" s="72">
        <v>0.6</v>
      </c>
      <c r="AM133" s="48">
        <v>0.6</v>
      </c>
      <c r="AN133" s="48">
        <v>0.6</v>
      </c>
      <c r="AO133" s="48">
        <v>0.6</v>
      </c>
      <c r="AP133" s="48">
        <v>0.6</v>
      </c>
      <c r="AQ133" s="48">
        <v>0.6</v>
      </c>
      <c r="AR133" s="48">
        <v>0.6</v>
      </c>
      <c r="AS133" s="48">
        <v>0.6</v>
      </c>
      <c r="AT133" s="48">
        <v>0.6</v>
      </c>
      <c r="AU133" s="48">
        <v>0.6</v>
      </c>
      <c r="AV133" s="48">
        <v>0.6</v>
      </c>
      <c r="AW133" s="48">
        <v>0.6</v>
      </c>
      <c r="AX133" s="48"/>
      <c r="AY133" s="48">
        <v>0.6</v>
      </c>
      <c r="AZ133" s="48">
        <v>0.6</v>
      </c>
      <c r="BA133" s="48">
        <v>0.6</v>
      </c>
      <c r="BB133" s="48">
        <v>0.6</v>
      </c>
      <c r="BC133" s="48">
        <v>0.6</v>
      </c>
      <c r="BD133" s="48">
        <v>0.6</v>
      </c>
      <c r="BE133" s="48">
        <v>0.6</v>
      </c>
      <c r="BF133" s="48">
        <v>0.6</v>
      </c>
      <c r="BG133" s="48">
        <v>0.6</v>
      </c>
      <c r="BH133" s="48">
        <v>0.6</v>
      </c>
      <c r="BI133" s="48">
        <v>0.6</v>
      </c>
      <c r="BJ133" s="48">
        <v>0.6</v>
      </c>
      <c r="BK133" s="48"/>
      <c r="BL133" s="48">
        <v>0.6</v>
      </c>
      <c r="BM133" s="48">
        <v>0.6</v>
      </c>
      <c r="BN133" s="48">
        <v>0.6</v>
      </c>
      <c r="BO133" s="48">
        <v>0.6</v>
      </c>
      <c r="BP133" s="48">
        <v>0.6</v>
      </c>
      <c r="BQ133" s="48">
        <v>0.6</v>
      </c>
      <c r="BR133" s="48">
        <v>0.6</v>
      </c>
      <c r="BS133" s="48">
        <v>0.6</v>
      </c>
      <c r="BT133" s="48">
        <v>0.6</v>
      </c>
      <c r="BU133" s="48">
        <v>0.6</v>
      </c>
      <c r="BV133" s="48">
        <v>0.6</v>
      </c>
      <c r="BW133" s="48">
        <v>0.6</v>
      </c>
      <c r="BX133" s="48"/>
      <c r="BY133" s="48">
        <v>0.6</v>
      </c>
      <c r="BZ133" s="48">
        <v>0.6</v>
      </c>
      <c r="CA133" s="48">
        <v>0.6</v>
      </c>
      <c r="CB133" s="48">
        <v>0.6</v>
      </c>
      <c r="CC133" s="48">
        <v>0.6</v>
      </c>
      <c r="CD133" s="48">
        <v>0.6</v>
      </c>
      <c r="CE133" s="48">
        <v>0.6</v>
      </c>
      <c r="CF133" s="48">
        <v>0.6</v>
      </c>
      <c r="CG133" s="48">
        <v>0.6</v>
      </c>
      <c r="CH133" s="48">
        <v>0.6</v>
      </c>
      <c r="CI133" s="48">
        <v>0.6</v>
      </c>
      <c r="CJ133" s="48">
        <v>0.6</v>
      </c>
      <c r="CK133" s="48">
        <v>0.6</v>
      </c>
      <c r="CL133" s="48">
        <v>0.6</v>
      </c>
      <c r="CM133" s="48">
        <v>0.6</v>
      </c>
      <c r="CN133" s="48">
        <v>0.6</v>
      </c>
      <c r="CO133" s="48">
        <v>0.6</v>
      </c>
      <c r="CP133" s="48">
        <v>0.6</v>
      </c>
      <c r="CQ133" s="48">
        <v>0.6</v>
      </c>
      <c r="CR133" s="48">
        <v>0.6</v>
      </c>
      <c r="CS133" s="48">
        <v>0.6</v>
      </c>
      <c r="CT133" s="48">
        <v>0.6</v>
      </c>
      <c r="CU133" s="48">
        <v>0.6</v>
      </c>
      <c r="CV133" s="48">
        <v>0.6</v>
      </c>
      <c r="CW133" s="48">
        <v>0.6</v>
      </c>
      <c r="CX133" s="48">
        <v>0.6</v>
      </c>
      <c r="CY133" s="48">
        <v>0.6</v>
      </c>
      <c r="CZ133" s="48">
        <v>0.6</v>
      </c>
      <c r="DA133" s="48">
        <v>0.6</v>
      </c>
      <c r="DB133" s="48">
        <v>0.6</v>
      </c>
      <c r="DC133" s="48">
        <v>0.6</v>
      </c>
      <c r="DD133" s="48">
        <v>0.6</v>
      </c>
      <c r="DE133" s="48">
        <v>0.6</v>
      </c>
      <c r="DF133" s="48">
        <v>0.6</v>
      </c>
      <c r="DG133" s="48">
        <v>0.6</v>
      </c>
      <c r="DH133" s="48">
        <v>0.6</v>
      </c>
    </row>
    <row r="134" spans="1:130" ht="14.65" hidden="1" customHeight="1" outlineLevel="1">
      <c r="A134" s="14" t="s">
        <v>74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AL134" s="49">
        <f>AL132*AL133</f>
        <v>0.75</v>
      </c>
      <c r="AM134" s="49">
        <f t="shared" ref="AM134:AW134" si="185">AM132*70%</f>
        <v>0.875</v>
      </c>
      <c r="AN134" s="49">
        <f t="shared" si="185"/>
        <v>0.875</v>
      </c>
      <c r="AO134" s="49">
        <f t="shared" si="185"/>
        <v>0.875</v>
      </c>
      <c r="AP134" s="49">
        <f t="shared" si="185"/>
        <v>0.875</v>
      </c>
      <c r="AQ134" s="49">
        <f t="shared" si="185"/>
        <v>0.875</v>
      </c>
      <c r="AR134" s="49">
        <f t="shared" si="185"/>
        <v>0.875</v>
      </c>
      <c r="AS134" s="49">
        <f t="shared" si="185"/>
        <v>0.875</v>
      </c>
      <c r="AT134" s="49">
        <f t="shared" si="185"/>
        <v>0.875</v>
      </c>
      <c r="AU134" s="49">
        <f t="shared" si="185"/>
        <v>0.875</v>
      </c>
      <c r="AV134" s="49">
        <f t="shared" si="185"/>
        <v>0.875</v>
      </c>
      <c r="AW134" s="49">
        <f t="shared" si="185"/>
        <v>0.875</v>
      </c>
      <c r="AX134" s="49"/>
      <c r="AY134" s="49">
        <f>AY132*70%</f>
        <v>1.1666666666666667</v>
      </c>
      <c r="AZ134" s="49">
        <f t="shared" ref="AZ134:BJ134" si="186">AZ132*70%</f>
        <v>1.1666666666666667</v>
      </c>
      <c r="BA134" s="49">
        <f t="shared" si="186"/>
        <v>1.1666666666666667</v>
      </c>
      <c r="BB134" s="49">
        <f t="shared" si="186"/>
        <v>1.1666666666666667</v>
      </c>
      <c r="BC134" s="49">
        <f t="shared" si="186"/>
        <v>1.1666666666666667</v>
      </c>
      <c r="BD134" s="49">
        <f t="shared" si="186"/>
        <v>1.1666666666666667</v>
      </c>
      <c r="BE134" s="49">
        <f t="shared" si="186"/>
        <v>1.1666666666666667</v>
      </c>
      <c r="BF134" s="49">
        <f t="shared" si="186"/>
        <v>1.1666666666666667</v>
      </c>
      <c r="BG134" s="49">
        <f t="shared" si="186"/>
        <v>1.1666666666666667</v>
      </c>
      <c r="BH134" s="49">
        <f t="shared" si="186"/>
        <v>1.1666666666666667</v>
      </c>
      <c r="BI134" s="49">
        <f t="shared" si="186"/>
        <v>1.1666666666666667</v>
      </c>
      <c r="BJ134" s="49">
        <f t="shared" si="186"/>
        <v>1.1666666666666667</v>
      </c>
      <c r="BK134" s="49"/>
      <c r="BL134" s="49">
        <f>BL132*70%</f>
        <v>1.4583333333333333</v>
      </c>
      <c r="BM134" s="49">
        <f t="shared" ref="BM134:BW134" si="187">BM132*70%</f>
        <v>1.4583333333333333</v>
      </c>
      <c r="BN134" s="49">
        <f t="shared" si="187"/>
        <v>1.4583333333333333</v>
      </c>
      <c r="BO134" s="49">
        <f t="shared" si="187"/>
        <v>1.4583333333333333</v>
      </c>
      <c r="BP134" s="49">
        <f t="shared" si="187"/>
        <v>1.4583333333333333</v>
      </c>
      <c r="BQ134" s="49">
        <f t="shared" si="187"/>
        <v>1.4583333333333333</v>
      </c>
      <c r="BR134" s="49">
        <f t="shared" si="187"/>
        <v>1.4583333333333333</v>
      </c>
      <c r="BS134" s="49">
        <f t="shared" si="187"/>
        <v>1.4583333333333333</v>
      </c>
      <c r="BT134" s="49">
        <f t="shared" si="187"/>
        <v>1.4583333333333333</v>
      </c>
      <c r="BU134" s="49">
        <f t="shared" si="187"/>
        <v>1.4583333333333333</v>
      </c>
      <c r="BV134" s="49">
        <f t="shared" si="187"/>
        <v>1.4583333333333333</v>
      </c>
      <c r="BW134" s="49">
        <f t="shared" si="187"/>
        <v>1.4583333333333333</v>
      </c>
      <c r="BX134" s="49"/>
      <c r="BY134" s="49">
        <f>BY132*70%</f>
        <v>1.75</v>
      </c>
      <c r="BZ134" s="49">
        <f t="shared" ref="BZ134:CJ134" si="188">BZ132*70%</f>
        <v>1.75</v>
      </c>
      <c r="CA134" s="49">
        <f t="shared" si="188"/>
        <v>1.75</v>
      </c>
      <c r="CB134" s="49">
        <f t="shared" si="188"/>
        <v>1.75</v>
      </c>
      <c r="CC134" s="49">
        <f t="shared" si="188"/>
        <v>1.75</v>
      </c>
      <c r="CD134" s="49">
        <f t="shared" si="188"/>
        <v>1.75</v>
      </c>
      <c r="CE134" s="49">
        <f t="shared" si="188"/>
        <v>1.75</v>
      </c>
      <c r="CF134" s="49">
        <f t="shared" si="188"/>
        <v>1.75</v>
      </c>
      <c r="CG134" s="49">
        <f t="shared" si="188"/>
        <v>1.75</v>
      </c>
      <c r="CH134" s="49">
        <f t="shared" si="188"/>
        <v>1.75</v>
      </c>
      <c r="CI134" s="49">
        <f t="shared" si="188"/>
        <v>1.75</v>
      </c>
      <c r="CJ134" s="49">
        <f t="shared" si="188"/>
        <v>1.75</v>
      </c>
      <c r="CK134" s="49">
        <f>CK132*70%</f>
        <v>1.75</v>
      </c>
      <c r="CL134" s="49">
        <f t="shared" ref="CL134:CV134" si="189">CL132*70%</f>
        <v>1.75</v>
      </c>
      <c r="CM134" s="49">
        <f t="shared" si="189"/>
        <v>1.75</v>
      </c>
      <c r="CN134" s="49">
        <f t="shared" si="189"/>
        <v>1.75</v>
      </c>
      <c r="CO134" s="49">
        <f t="shared" si="189"/>
        <v>1.75</v>
      </c>
      <c r="CP134" s="49">
        <f t="shared" si="189"/>
        <v>1.75</v>
      </c>
      <c r="CQ134" s="49">
        <f t="shared" si="189"/>
        <v>1.75</v>
      </c>
      <c r="CR134" s="49">
        <f t="shared" si="189"/>
        <v>1.75</v>
      </c>
      <c r="CS134" s="49">
        <f t="shared" si="189"/>
        <v>1.75</v>
      </c>
      <c r="CT134" s="49">
        <f t="shared" si="189"/>
        <v>1.75</v>
      </c>
      <c r="CU134" s="49">
        <f t="shared" si="189"/>
        <v>1.75</v>
      </c>
      <c r="CV134" s="49">
        <f t="shared" si="189"/>
        <v>1.75</v>
      </c>
      <c r="CW134" s="49">
        <f>CW132*70%</f>
        <v>1.75</v>
      </c>
      <c r="CX134" s="49">
        <f t="shared" ref="CX134:DH134" si="190">CX132*70%</f>
        <v>1.75</v>
      </c>
      <c r="CY134" s="49">
        <f t="shared" si="190"/>
        <v>1.75</v>
      </c>
      <c r="CZ134" s="49">
        <f t="shared" si="190"/>
        <v>1.75</v>
      </c>
      <c r="DA134" s="49">
        <f t="shared" si="190"/>
        <v>1.75</v>
      </c>
      <c r="DB134" s="49">
        <f t="shared" si="190"/>
        <v>1.75</v>
      </c>
      <c r="DC134" s="49">
        <f t="shared" si="190"/>
        <v>1.75</v>
      </c>
      <c r="DD134" s="49">
        <f t="shared" si="190"/>
        <v>1.75</v>
      </c>
      <c r="DE134" s="49">
        <f t="shared" si="190"/>
        <v>1.75</v>
      </c>
      <c r="DF134" s="49">
        <f t="shared" si="190"/>
        <v>1.75</v>
      </c>
      <c r="DG134" s="49">
        <f t="shared" si="190"/>
        <v>1.75</v>
      </c>
      <c r="DH134" s="49">
        <f t="shared" si="190"/>
        <v>1.75</v>
      </c>
    </row>
    <row r="135" spans="1:130" ht="14.65" hidden="1" customHeight="1" outlineLevel="1">
      <c r="A135" s="14" t="s">
        <v>75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AL135" s="46">
        <v>0.5</v>
      </c>
      <c r="AM135" s="46">
        <v>0.5</v>
      </c>
      <c r="AN135" s="46">
        <v>0.5</v>
      </c>
      <c r="AO135" s="46">
        <v>0.5</v>
      </c>
      <c r="AP135" s="46">
        <v>0.5</v>
      </c>
      <c r="AQ135" s="46">
        <v>0.5</v>
      </c>
      <c r="AR135" s="46">
        <v>0.5</v>
      </c>
      <c r="AS135" s="46">
        <v>0.5</v>
      </c>
      <c r="AT135" s="46">
        <v>0.5</v>
      </c>
      <c r="AU135" s="46">
        <v>0.5</v>
      </c>
      <c r="AV135" s="46">
        <v>0.5</v>
      </c>
      <c r="AW135" s="46">
        <v>0.5</v>
      </c>
      <c r="AX135" s="46"/>
      <c r="AY135" s="46">
        <v>0.5</v>
      </c>
      <c r="AZ135" s="46">
        <v>0.5</v>
      </c>
      <c r="BA135" s="46">
        <v>0.5</v>
      </c>
      <c r="BB135" s="46">
        <v>0.5</v>
      </c>
      <c r="BC135" s="46">
        <v>0.5</v>
      </c>
      <c r="BD135" s="46">
        <v>0.5</v>
      </c>
      <c r="BE135" s="46">
        <v>0.5</v>
      </c>
      <c r="BF135" s="46">
        <v>0.5</v>
      </c>
      <c r="BG135" s="46">
        <v>0.5</v>
      </c>
      <c r="BH135" s="46">
        <v>0.5</v>
      </c>
      <c r="BI135" s="46">
        <v>0.5</v>
      </c>
      <c r="BJ135" s="46">
        <v>0.5</v>
      </c>
      <c r="BK135" s="46"/>
      <c r="BL135" s="46">
        <v>0.5</v>
      </c>
      <c r="BM135" s="46">
        <v>0.5</v>
      </c>
      <c r="BN135" s="46">
        <v>0.5</v>
      </c>
      <c r="BO135" s="46">
        <v>0.5</v>
      </c>
      <c r="BP135" s="46">
        <v>0.5</v>
      </c>
      <c r="BQ135" s="46">
        <v>0.5</v>
      </c>
      <c r="BR135" s="46">
        <v>0.5</v>
      </c>
      <c r="BS135" s="46">
        <v>0.5</v>
      </c>
      <c r="BT135" s="46">
        <v>0.5</v>
      </c>
      <c r="BU135" s="46">
        <v>0.5</v>
      </c>
      <c r="BV135" s="46">
        <v>0.5</v>
      </c>
      <c r="BW135" s="46">
        <v>0.5</v>
      </c>
      <c r="BX135" s="46"/>
      <c r="BY135" s="46">
        <v>0.5</v>
      </c>
      <c r="BZ135" s="46">
        <v>0.5</v>
      </c>
      <c r="CA135" s="46">
        <v>0.5</v>
      </c>
      <c r="CB135" s="46">
        <v>0.5</v>
      </c>
      <c r="CC135" s="46">
        <v>0.5</v>
      </c>
      <c r="CD135" s="46">
        <v>0.5</v>
      </c>
      <c r="CE135" s="46">
        <v>0.5</v>
      </c>
      <c r="CF135" s="46">
        <v>0.5</v>
      </c>
      <c r="CG135" s="46">
        <v>0.5</v>
      </c>
      <c r="CH135" s="46">
        <v>0.5</v>
      </c>
      <c r="CI135" s="46">
        <v>0.5</v>
      </c>
      <c r="CJ135" s="46">
        <v>0.5</v>
      </c>
      <c r="CK135" s="46">
        <v>0.5</v>
      </c>
      <c r="CL135" s="46">
        <v>0.5</v>
      </c>
      <c r="CM135" s="46">
        <v>0.5</v>
      </c>
      <c r="CN135" s="46">
        <v>0.5</v>
      </c>
      <c r="CO135" s="46">
        <v>0.5</v>
      </c>
      <c r="CP135" s="46">
        <v>0.5</v>
      </c>
      <c r="CQ135" s="46">
        <v>0.5</v>
      </c>
      <c r="CR135" s="46">
        <v>0.5</v>
      </c>
      <c r="CS135" s="46">
        <v>0.5</v>
      </c>
      <c r="CT135" s="46">
        <v>0.5</v>
      </c>
      <c r="CU135" s="46">
        <v>0.5</v>
      </c>
      <c r="CV135" s="46">
        <v>0.5</v>
      </c>
      <c r="CW135" s="46">
        <v>0.5</v>
      </c>
      <c r="CX135" s="46">
        <v>0.5</v>
      </c>
      <c r="CY135" s="46">
        <v>0.5</v>
      </c>
      <c r="CZ135" s="46">
        <v>0.5</v>
      </c>
      <c r="DA135" s="46">
        <v>0.5</v>
      </c>
      <c r="DB135" s="46">
        <v>0.5</v>
      </c>
      <c r="DC135" s="46">
        <v>0.5</v>
      </c>
      <c r="DD135" s="46">
        <v>0.5</v>
      </c>
      <c r="DE135" s="46">
        <v>0.5</v>
      </c>
      <c r="DF135" s="46">
        <v>0.5</v>
      </c>
      <c r="DG135" s="46">
        <v>0.5</v>
      </c>
      <c r="DH135" s="46">
        <v>0.5</v>
      </c>
    </row>
    <row r="136" spans="1:130" s="52" customFormat="1" ht="14.65" hidden="1" customHeight="1" outlineLevel="1">
      <c r="A136" s="51" t="s">
        <v>76</v>
      </c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AL136" s="52">
        <f t="shared" ref="AL136:AW136" si="191">AL130*AL131*AL133*AL135</f>
        <v>0.375</v>
      </c>
      <c r="AM136" s="52">
        <f t="shared" si="191"/>
        <v>0.375</v>
      </c>
      <c r="AN136" s="52">
        <f t="shared" si="191"/>
        <v>0.375</v>
      </c>
      <c r="AO136" s="52">
        <f t="shared" si="191"/>
        <v>0.375</v>
      </c>
      <c r="AP136" s="52">
        <f t="shared" si="191"/>
        <v>0.375</v>
      </c>
      <c r="AQ136" s="52">
        <f t="shared" si="191"/>
        <v>0.375</v>
      </c>
      <c r="AR136" s="52">
        <f t="shared" si="191"/>
        <v>0.375</v>
      </c>
      <c r="AS136" s="52">
        <f t="shared" si="191"/>
        <v>0.375</v>
      </c>
      <c r="AT136" s="52">
        <f t="shared" si="191"/>
        <v>0.375</v>
      </c>
      <c r="AU136" s="52">
        <f t="shared" si="191"/>
        <v>0.375</v>
      </c>
      <c r="AV136" s="52">
        <f t="shared" si="191"/>
        <v>0.375</v>
      </c>
      <c r="AW136" s="52">
        <f t="shared" si="191"/>
        <v>0.375</v>
      </c>
      <c r="AY136" s="52">
        <f>AY130*AY131*AY133*AY135</f>
        <v>0.50000000000000011</v>
      </c>
      <c r="AZ136" s="52">
        <f t="shared" ref="AZ136:BJ136" si="192">AZ130*AZ131*AZ133*AZ135</f>
        <v>0.50000000000000011</v>
      </c>
      <c r="BA136" s="52">
        <f t="shared" si="192"/>
        <v>0.50000000000000011</v>
      </c>
      <c r="BB136" s="52">
        <f t="shared" si="192"/>
        <v>0.50000000000000011</v>
      </c>
      <c r="BC136" s="52">
        <f t="shared" si="192"/>
        <v>0.50000000000000011</v>
      </c>
      <c r="BD136" s="52">
        <f t="shared" si="192"/>
        <v>0.50000000000000011</v>
      </c>
      <c r="BE136" s="52">
        <f t="shared" si="192"/>
        <v>0.50000000000000011</v>
      </c>
      <c r="BF136" s="52">
        <f t="shared" si="192"/>
        <v>0.50000000000000011</v>
      </c>
      <c r="BG136" s="52">
        <f t="shared" si="192"/>
        <v>0.50000000000000011</v>
      </c>
      <c r="BH136" s="52">
        <f t="shared" si="192"/>
        <v>0.50000000000000011</v>
      </c>
      <c r="BI136" s="52">
        <f t="shared" si="192"/>
        <v>0.50000000000000011</v>
      </c>
      <c r="BJ136" s="52">
        <f t="shared" si="192"/>
        <v>0.50000000000000011</v>
      </c>
      <c r="BL136" s="52">
        <f>BL130*BL131*BL133*BL135</f>
        <v>0.625</v>
      </c>
      <c r="BM136" s="52">
        <f t="shared" ref="BM136:BW136" si="193">BM130*BM131*BM133*BM135</f>
        <v>0.625</v>
      </c>
      <c r="BN136" s="52">
        <f t="shared" si="193"/>
        <v>0.625</v>
      </c>
      <c r="BO136" s="52">
        <f t="shared" si="193"/>
        <v>0.625</v>
      </c>
      <c r="BP136" s="52">
        <f t="shared" si="193"/>
        <v>0.625</v>
      </c>
      <c r="BQ136" s="52">
        <f t="shared" si="193"/>
        <v>0.625</v>
      </c>
      <c r="BR136" s="52">
        <f t="shared" si="193"/>
        <v>0.625</v>
      </c>
      <c r="BS136" s="52">
        <f t="shared" si="193"/>
        <v>0.625</v>
      </c>
      <c r="BT136" s="52">
        <f t="shared" si="193"/>
        <v>0.625</v>
      </c>
      <c r="BU136" s="52">
        <f t="shared" si="193"/>
        <v>0.625</v>
      </c>
      <c r="BV136" s="52">
        <f t="shared" si="193"/>
        <v>0.625</v>
      </c>
      <c r="BW136" s="52">
        <f t="shared" si="193"/>
        <v>0.625</v>
      </c>
      <c r="BY136" s="52">
        <f>BY130*BY131*BY133*BY135</f>
        <v>0.75</v>
      </c>
      <c r="BZ136" s="52">
        <f t="shared" ref="BZ136:CJ136" si="194">BZ130*BZ131*BZ133*BZ135</f>
        <v>0.75</v>
      </c>
      <c r="CA136" s="52">
        <f t="shared" si="194"/>
        <v>0.75</v>
      </c>
      <c r="CB136" s="52">
        <f t="shared" si="194"/>
        <v>0.75</v>
      </c>
      <c r="CC136" s="52">
        <f t="shared" si="194"/>
        <v>0.75</v>
      </c>
      <c r="CD136" s="52">
        <f t="shared" si="194"/>
        <v>0.75</v>
      </c>
      <c r="CE136" s="52">
        <f t="shared" si="194"/>
        <v>0.75</v>
      </c>
      <c r="CF136" s="52">
        <f t="shared" si="194"/>
        <v>0.75</v>
      </c>
      <c r="CG136" s="52">
        <f t="shared" si="194"/>
        <v>0.75</v>
      </c>
      <c r="CH136" s="52">
        <f t="shared" si="194"/>
        <v>0.75</v>
      </c>
      <c r="CI136" s="52">
        <f t="shared" si="194"/>
        <v>0.75</v>
      </c>
      <c r="CJ136" s="52">
        <f t="shared" si="194"/>
        <v>0.75</v>
      </c>
      <c r="CK136" s="52">
        <f>CK130*CK131*CK133*CK135</f>
        <v>0.75</v>
      </c>
      <c r="CL136" s="52">
        <f t="shared" ref="CL136:CV136" si="195">CL130*CL131*CL133*CL135</f>
        <v>0.75</v>
      </c>
      <c r="CM136" s="52">
        <f t="shared" si="195"/>
        <v>0.75</v>
      </c>
      <c r="CN136" s="52">
        <f t="shared" si="195"/>
        <v>0.75</v>
      </c>
      <c r="CO136" s="52">
        <f t="shared" si="195"/>
        <v>0.75</v>
      </c>
      <c r="CP136" s="52">
        <f t="shared" si="195"/>
        <v>0.75</v>
      </c>
      <c r="CQ136" s="52">
        <f t="shared" si="195"/>
        <v>0.75</v>
      </c>
      <c r="CR136" s="52">
        <f t="shared" si="195"/>
        <v>0.75</v>
      </c>
      <c r="CS136" s="52">
        <f t="shared" si="195"/>
        <v>0.75</v>
      </c>
      <c r="CT136" s="52">
        <f t="shared" si="195"/>
        <v>0.75</v>
      </c>
      <c r="CU136" s="52">
        <f t="shared" si="195"/>
        <v>0.75</v>
      </c>
      <c r="CV136" s="52">
        <f t="shared" si="195"/>
        <v>0.75</v>
      </c>
      <c r="CW136" s="52">
        <f>CW130*CW131*CW133*CW135</f>
        <v>0.75</v>
      </c>
      <c r="CX136" s="52">
        <f t="shared" ref="CX136:DH136" si="196">CX130*CX131*CX133*CX135</f>
        <v>0.75</v>
      </c>
      <c r="CY136" s="52">
        <f t="shared" si="196"/>
        <v>0.75</v>
      </c>
      <c r="CZ136" s="52">
        <f t="shared" si="196"/>
        <v>0.75</v>
      </c>
      <c r="DA136" s="52">
        <f t="shared" si="196"/>
        <v>0.75</v>
      </c>
      <c r="DB136" s="52">
        <f t="shared" si="196"/>
        <v>0.75</v>
      </c>
      <c r="DC136" s="52">
        <f t="shared" si="196"/>
        <v>0.75</v>
      </c>
      <c r="DD136" s="52">
        <f t="shared" si="196"/>
        <v>0.75</v>
      </c>
      <c r="DE136" s="52">
        <f t="shared" si="196"/>
        <v>0.75</v>
      </c>
      <c r="DF136" s="52">
        <f t="shared" si="196"/>
        <v>0.75</v>
      </c>
      <c r="DG136" s="52">
        <f t="shared" si="196"/>
        <v>0.75</v>
      </c>
      <c r="DH136" s="52">
        <f t="shared" si="196"/>
        <v>0.75</v>
      </c>
      <c r="DM136" s="53"/>
      <c r="DN136" s="54">
        <v>7</v>
      </c>
      <c r="DO136" s="54"/>
      <c r="DP136" s="49">
        <f>SUM(AL136:AW136)</f>
        <v>4.5</v>
      </c>
      <c r="DR136" s="49">
        <f>SUM(AY136:BJ136)</f>
        <v>6.0000000000000009</v>
      </c>
      <c r="DT136" s="49">
        <f>SUM(BL136:BW136)</f>
        <v>7.5</v>
      </c>
      <c r="DV136" s="49">
        <f>SUM(BY136:CJ136)</f>
        <v>9</v>
      </c>
      <c r="DX136" s="49">
        <f>SUM(CA136:CL136)</f>
        <v>9</v>
      </c>
      <c r="DZ136" s="49">
        <f>SUM(CC136:CN136)</f>
        <v>9</v>
      </c>
    </row>
    <row r="137" spans="1:130" s="52" customFormat="1" ht="14.65" hidden="1" customHeight="1" outlineLevel="1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DM137" s="53"/>
    </row>
    <row r="138" spans="1:130" ht="14.65" hidden="1" customHeight="1" outlineLevel="1">
      <c r="A138" s="63" t="s">
        <v>82</v>
      </c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65"/>
      <c r="CF138" s="65"/>
      <c r="CG138" s="65"/>
      <c r="CH138" s="65"/>
      <c r="CI138" s="65"/>
      <c r="CJ138" s="65"/>
      <c r="CK138" s="65"/>
      <c r="CL138" s="65"/>
      <c r="CM138" s="65"/>
      <c r="CN138" s="65"/>
      <c r="CO138" s="65"/>
      <c r="CP138" s="65"/>
      <c r="CQ138" s="65"/>
      <c r="CR138" s="65"/>
      <c r="CS138" s="65"/>
      <c r="CT138" s="65"/>
      <c r="CU138" s="65"/>
      <c r="CV138" s="65"/>
      <c r="CW138" s="65"/>
      <c r="CX138" s="65"/>
      <c r="CY138" s="65"/>
      <c r="CZ138" s="65"/>
      <c r="DA138" s="65"/>
      <c r="DB138" s="65"/>
      <c r="DC138" s="65"/>
      <c r="DD138" s="65"/>
      <c r="DE138" s="65"/>
      <c r="DF138" s="65"/>
      <c r="DG138" s="65"/>
      <c r="DH138" s="65"/>
    </row>
    <row r="139" spans="1:130" s="49" customFormat="1" ht="14.65" hidden="1" customHeight="1" outlineLevel="1">
      <c r="A139" s="67" t="s">
        <v>54</v>
      </c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>
        <v>1</v>
      </c>
      <c r="AM139" s="47">
        <v>1</v>
      </c>
      <c r="AN139" s="47">
        <v>1</v>
      </c>
      <c r="AO139" s="47">
        <v>1</v>
      </c>
      <c r="AP139" s="47">
        <v>1</v>
      </c>
      <c r="AQ139" s="47">
        <v>1</v>
      </c>
      <c r="AR139" s="47">
        <v>1</v>
      </c>
      <c r="AS139" s="47">
        <v>1</v>
      </c>
      <c r="AT139" s="47">
        <v>1</v>
      </c>
      <c r="AU139" s="47">
        <v>1</v>
      </c>
      <c r="AV139" s="47">
        <v>1</v>
      </c>
      <c r="AW139" s="47">
        <v>1</v>
      </c>
      <c r="AX139" s="47"/>
      <c r="AY139" s="47">
        <v>1</v>
      </c>
      <c r="AZ139" s="47">
        <v>1</v>
      </c>
      <c r="BA139" s="47">
        <v>1</v>
      </c>
      <c r="BB139" s="47">
        <v>1</v>
      </c>
      <c r="BC139" s="47">
        <v>1</v>
      </c>
      <c r="BD139" s="47">
        <v>1</v>
      </c>
      <c r="BE139" s="47">
        <v>1</v>
      </c>
      <c r="BF139" s="47">
        <v>1</v>
      </c>
      <c r="BG139" s="47">
        <v>1</v>
      </c>
      <c r="BH139" s="47">
        <v>1</v>
      </c>
      <c r="BI139" s="47">
        <v>1</v>
      </c>
      <c r="BJ139" s="47">
        <v>1</v>
      </c>
      <c r="BK139" s="47"/>
      <c r="BL139" s="69">
        <v>1</v>
      </c>
      <c r="BM139" s="69">
        <v>1</v>
      </c>
      <c r="BN139" s="69">
        <v>1</v>
      </c>
      <c r="BO139" s="69">
        <v>1</v>
      </c>
      <c r="BP139" s="69">
        <v>1</v>
      </c>
      <c r="BQ139" s="69">
        <v>1</v>
      </c>
      <c r="BR139" s="69">
        <v>1</v>
      </c>
      <c r="BS139" s="69">
        <v>1</v>
      </c>
      <c r="BT139" s="69">
        <v>1</v>
      </c>
      <c r="BU139" s="69">
        <v>1</v>
      </c>
      <c r="BV139" s="69">
        <v>1</v>
      </c>
      <c r="BW139" s="69">
        <v>1</v>
      </c>
      <c r="BX139" s="69"/>
      <c r="BY139" s="69">
        <v>1</v>
      </c>
      <c r="BZ139" s="69">
        <v>1</v>
      </c>
      <c r="CA139" s="69">
        <v>1</v>
      </c>
      <c r="CB139" s="69">
        <v>1</v>
      </c>
      <c r="CC139" s="69">
        <v>1</v>
      </c>
      <c r="CD139" s="69">
        <v>1</v>
      </c>
      <c r="CE139" s="69">
        <v>1</v>
      </c>
      <c r="CF139" s="69">
        <v>1</v>
      </c>
      <c r="CG139" s="69">
        <v>1</v>
      </c>
      <c r="CH139" s="69">
        <v>1</v>
      </c>
      <c r="CI139" s="69">
        <v>1</v>
      </c>
      <c r="CJ139" s="69">
        <v>1</v>
      </c>
      <c r="CK139" s="69">
        <v>1</v>
      </c>
      <c r="CL139" s="69">
        <v>1</v>
      </c>
      <c r="CM139" s="69">
        <v>1</v>
      </c>
      <c r="CN139" s="69">
        <v>1</v>
      </c>
      <c r="CO139" s="69">
        <v>1</v>
      </c>
      <c r="CP139" s="69">
        <v>1</v>
      </c>
      <c r="CQ139" s="69">
        <v>1</v>
      </c>
      <c r="CR139" s="69">
        <v>1</v>
      </c>
      <c r="CS139" s="69">
        <v>1</v>
      </c>
      <c r="CT139" s="69">
        <v>1</v>
      </c>
      <c r="CU139" s="69">
        <v>1</v>
      </c>
      <c r="CV139" s="69">
        <v>1</v>
      </c>
      <c r="CW139" s="69">
        <v>1</v>
      </c>
      <c r="CX139" s="69">
        <v>1</v>
      </c>
      <c r="CY139" s="69">
        <v>1</v>
      </c>
      <c r="CZ139" s="69">
        <v>1</v>
      </c>
      <c r="DA139" s="69">
        <v>1</v>
      </c>
      <c r="DB139" s="69">
        <v>1</v>
      </c>
      <c r="DC139" s="69">
        <v>1</v>
      </c>
      <c r="DD139" s="69">
        <v>1</v>
      </c>
      <c r="DE139" s="69">
        <v>1</v>
      </c>
      <c r="DF139" s="69">
        <v>1</v>
      </c>
      <c r="DG139" s="69">
        <v>1</v>
      </c>
      <c r="DH139" s="69">
        <v>1</v>
      </c>
      <c r="DM139" s="56"/>
      <c r="DN139" s="49">
        <v>1</v>
      </c>
    </row>
    <row r="140" spans="1:130" s="49" customFormat="1" ht="14.65" hidden="1" customHeight="1" outlineLevel="1">
      <c r="A140" s="67" t="s">
        <v>40</v>
      </c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>
        <v>60</v>
      </c>
      <c r="AM140" s="47">
        <v>60</v>
      </c>
      <c r="AN140" s="47">
        <v>60</v>
      </c>
      <c r="AO140" s="47">
        <v>60</v>
      </c>
      <c r="AP140" s="47">
        <v>60</v>
      </c>
      <c r="AQ140" s="47">
        <v>60</v>
      </c>
      <c r="AR140" s="47">
        <v>60</v>
      </c>
      <c r="AS140" s="47">
        <v>60</v>
      </c>
      <c r="AT140" s="47">
        <v>60</v>
      </c>
      <c r="AU140" s="47">
        <v>60</v>
      </c>
      <c r="AV140" s="47">
        <v>60</v>
      </c>
      <c r="AW140" s="47">
        <v>60</v>
      </c>
      <c r="AX140" s="47"/>
      <c r="AY140" s="47">
        <v>60</v>
      </c>
      <c r="AZ140" s="47">
        <v>60</v>
      </c>
      <c r="BA140" s="47">
        <v>60</v>
      </c>
      <c r="BB140" s="47">
        <v>60</v>
      </c>
      <c r="BC140" s="47">
        <v>60</v>
      </c>
      <c r="BD140" s="47">
        <v>60</v>
      </c>
      <c r="BE140" s="47">
        <v>60</v>
      </c>
      <c r="BF140" s="47">
        <v>60</v>
      </c>
      <c r="BG140" s="47">
        <v>60</v>
      </c>
      <c r="BH140" s="47">
        <v>60</v>
      </c>
      <c r="BI140" s="47">
        <v>60</v>
      </c>
      <c r="BJ140" s="47">
        <v>60</v>
      </c>
      <c r="BK140" s="47"/>
      <c r="BL140" s="47">
        <v>60</v>
      </c>
      <c r="BM140" s="47">
        <v>60</v>
      </c>
      <c r="BN140" s="47">
        <v>60</v>
      </c>
      <c r="BO140" s="47">
        <v>60</v>
      </c>
      <c r="BP140" s="47">
        <v>60</v>
      </c>
      <c r="BQ140" s="47">
        <v>60</v>
      </c>
      <c r="BR140" s="47">
        <v>60</v>
      </c>
      <c r="BS140" s="47">
        <v>60</v>
      </c>
      <c r="BT140" s="47">
        <v>60</v>
      </c>
      <c r="BU140" s="47">
        <v>60</v>
      </c>
      <c r="BV140" s="47">
        <v>60</v>
      </c>
      <c r="BW140" s="47">
        <v>60</v>
      </c>
      <c r="BX140" s="47"/>
      <c r="BY140" s="47">
        <v>60</v>
      </c>
      <c r="BZ140" s="47">
        <v>60</v>
      </c>
      <c r="CA140" s="47">
        <v>60</v>
      </c>
      <c r="CB140" s="47">
        <v>60</v>
      </c>
      <c r="CC140" s="47">
        <v>60</v>
      </c>
      <c r="CD140" s="47">
        <v>60</v>
      </c>
      <c r="CE140" s="47">
        <v>60</v>
      </c>
      <c r="CF140" s="47">
        <v>60</v>
      </c>
      <c r="CG140" s="47">
        <v>60</v>
      </c>
      <c r="CH140" s="47">
        <v>60</v>
      </c>
      <c r="CI140" s="47">
        <v>60</v>
      </c>
      <c r="CJ140" s="47">
        <v>60</v>
      </c>
      <c r="CK140" s="47">
        <v>60</v>
      </c>
      <c r="CL140" s="47">
        <v>60</v>
      </c>
      <c r="CM140" s="47">
        <v>60</v>
      </c>
      <c r="CN140" s="47">
        <v>60</v>
      </c>
      <c r="CO140" s="47">
        <v>60</v>
      </c>
      <c r="CP140" s="47">
        <v>60</v>
      </c>
      <c r="CQ140" s="47">
        <v>60</v>
      </c>
      <c r="CR140" s="47">
        <v>60</v>
      </c>
      <c r="CS140" s="47">
        <v>60</v>
      </c>
      <c r="CT140" s="47">
        <v>60</v>
      </c>
      <c r="CU140" s="47">
        <v>60</v>
      </c>
      <c r="CV140" s="47">
        <v>60</v>
      </c>
      <c r="CW140" s="47">
        <v>60</v>
      </c>
      <c r="CX140" s="47">
        <v>60</v>
      </c>
      <c r="CY140" s="47">
        <v>60</v>
      </c>
      <c r="CZ140" s="47">
        <v>60</v>
      </c>
      <c r="DA140" s="47">
        <v>60</v>
      </c>
      <c r="DB140" s="47">
        <v>60</v>
      </c>
      <c r="DC140" s="47">
        <v>60</v>
      </c>
      <c r="DD140" s="47">
        <v>60</v>
      </c>
      <c r="DE140" s="47">
        <v>60</v>
      </c>
      <c r="DF140" s="47">
        <v>60</v>
      </c>
      <c r="DG140" s="47">
        <v>60</v>
      </c>
      <c r="DH140" s="47">
        <v>60</v>
      </c>
      <c r="DM140" s="56"/>
    </row>
    <row r="141" spans="1:130" s="49" customFormat="1" ht="14.65" hidden="1" customHeight="1" outlineLevel="1">
      <c r="A141" s="14" t="s">
        <v>68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>
        <v>12</v>
      </c>
      <c r="AM141" s="47">
        <v>12</v>
      </c>
      <c r="AN141" s="47">
        <v>12</v>
      </c>
      <c r="AO141" s="47">
        <v>12</v>
      </c>
      <c r="AP141" s="47">
        <v>12</v>
      </c>
      <c r="AQ141" s="47">
        <v>12</v>
      </c>
      <c r="AR141" s="47">
        <v>12</v>
      </c>
      <c r="AS141" s="47">
        <v>12</v>
      </c>
      <c r="AT141" s="47">
        <v>12</v>
      </c>
      <c r="AU141" s="47">
        <v>12</v>
      </c>
      <c r="AV141" s="47">
        <v>12</v>
      </c>
      <c r="AW141" s="47">
        <v>12</v>
      </c>
      <c r="AX141" s="47"/>
      <c r="AY141" s="47">
        <v>12</v>
      </c>
      <c r="AZ141" s="47">
        <v>12</v>
      </c>
      <c r="BA141" s="47">
        <v>12</v>
      </c>
      <c r="BB141" s="47">
        <v>12</v>
      </c>
      <c r="BC141" s="47">
        <v>12</v>
      </c>
      <c r="BD141" s="47">
        <v>12</v>
      </c>
      <c r="BE141" s="47">
        <v>12</v>
      </c>
      <c r="BF141" s="47">
        <v>12</v>
      </c>
      <c r="BG141" s="47">
        <v>12</v>
      </c>
      <c r="BH141" s="47">
        <v>12</v>
      </c>
      <c r="BI141" s="47">
        <v>12</v>
      </c>
      <c r="BJ141" s="47">
        <v>12</v>
      </c>
      <c r="BK141" s="47"/>
      <c r="BL141" s="47">
        <v>12</v>
      </c>
      <c r="BM141" s="47">
        <v>12</v>
      </c>
      <c r="BN141" s="47">
        <v>12</v>
      </c>
      <c r="BO141" s="47">
        <v>12</v>
      </c>
      <c r="BP141" s="47">
        <v>12</v>
      </c>
      <c r="BQ141" s="47">
        <v>12</v>
      </c>
      <c r="BR141" s="47">
        <v>12</v>
      </c>
      <c r="BS141" s="47">
        <v>12</v>
      </c>
      <c r="BT141" s="47">
        <v>12</v>
      </c>
      <c r="BU141" s="47">
        <v>12</v>
      </c>
      <c r="BV141" s="47">
        <v>12</v>
      </c>
      <c r="BW141" s="47">
        <v>12</v>
      </c>
      <c r="BX141" s="47"/>
      <c r="BY141" s="47">
        <v>12</v>
      </c>
      <c r="BZ141" s="47">
        <v>12</v>
      </c>
      <c r="CA141" s="47">
        <v>12</v>
      </c>
      <c r="CB141" s="47">
        <v>12</v>
      </c>
      <c r="CC141" s="47">
        <v>12</v>
      </c>
      <c r="CD141" s="47">
        <v>12</v>
      </c>
      <c r="CE141" s="47">
        <v>12</v>
      </c>
      <c r="CF141" s="47">
        <v>12</v>
      </c>
      <c r="CG141" s="47">
        <v>12</v>
      </c>
      <c r="CH141" s="47">
        <v>12</v>
      </c>
      <c r="CI141" s="47">
        <v>12</v>
      </c>
      <c r="CJ141" s="47">
        <v>12</v>
      </c>
      <c r="CK141" s="47">
        <v>12</v>
      </c>
      <c r="CL141" s="47">
        <v>12</v>
      </c>
      <c r="CM141" s="47">
        <v>12</v>
      </c>
      <c r="CN141" s="47">
        <v>12</v>
      </c>
      <c r="CO141" s="47">
        <v>12</v>
      </c>
      <c r="CP141" s="47">
        <v>12</v>
      </c>
      <c r="CQ141" s="47">
        <v>12</v>
      </c>
      <c r="CR141" s="47">
        <v>12</v>
      </c>
      <c r="CS141" s="47">
        <v>12</v>
      </c>
      <c r="CT141" s="47">
        <v>12</v>
      </c>
      <c r="CU141" s="47">
        <v>12</v>
      </c>
      <c r="CV141" s="47">
        <v>12</v>
      </c>
      <c r="CW141" s="47">
        <v>12</v>
      </c>
      <c r="CX141" s="47">
        <v>12</v>
      </c>
      <c r="CY141" s="47">
        <v>12</v>
      </c>
      <c r="CZ141" s="47">
        <v>12</v>
      </c>
      <c r="DA141" s="47">
        <v>12</v>
      </c>
      <c r="DB141" s="47">
        <v>12</v>
      </c>
      <c r="DC141" s="47">
        <v>12</v>
      </c>
      <c r="DD141" s="47">
        <v>12</v>
      </c>
      <c r="DE141" s="47">
        <v>12</v>
      </c>
      <c r="DF141" s="47">
        <v>12</v>
      </c>
      <c r="DG141" s="47">
        <v>12</v>
      </c>
      <c r="DH141" s="47">
        <v>12</v>
      </c>
      <c r="DM141" s="56"/>
    </row>
    <row r="142" spans="1:130" s="49" customFormat="1" ht="14.65" hidden="1" customHeight="1" outlineLevel="1">
      <c r="A142" s="68" t="s">
        <v>84</v>
      </c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9">
        <f>AL139*AL141*AL140*AL128/1000</f>
        <v>28.8</v>
      </c>
      <c r="AM142" s="49">
        <f t="shared" ref="AM142:AW142" si="197">AM139*AM141*AM140*AM128/1000</f>
        <v>28.8</v>
      </c>
      <c r="AN142" s="49">
        <f t="shared" si="197"/>
        <v>28.8</v>
      </c>
      <c r="AO142" s="49">
        <f t="shared" si="197"/>
        <v>28.8</v>
      </c>
      <c r="AP142" s="49">
        <f t="shared" si="197"/>
        <v>28.8</v>
      </c>
      <c r="AQ142" s="49">
        <f t="shared" si="197"/>
        <v>28.8</v>
      </c>
      <c r="AR142" s="49">
        <f t="shared" si="197"/>
        <v>28.8</v>
      </c>
      <c r="AS142" s="49">
        <f t="shared" si="197"/>
        <v>28.8</v>
      </c>
      <c r="AT142" s="49">
        <f t="shared" si="197"/>
        <v>28.8</v>
      </c>
      <c r="AU142" s="49">
        <f t="shared" si="197"/>
        <v>28.8</v>
      </c>
      <c r="AV142" s="49">
        <f t="shared" si="197"/>
        <v>28.8</v>
      </c>
      <c r="AW142" s="49">
        <f t="shared" si="197"/>
        <v>28.8</v>
      </c>
      <c r="AY142" s="49">
        <f t="shared" ref="AY142:BJ142" si="198">AY139*AY141*AY140*AY128/1000</f>
        <v>28.8</v>
      </c>
      <c r="AZ142" s="49">
        <f t="shared" si="198"/>
        <v>28.8</v>
      </c>
      <c r="BA142" s="49">
        <f t="shared" si="198"/>
        <v>28.8</v>
      </c>
      <c r="BB142" s="49">
        <f t="shared" si="198"/>
        <v>28.8</v>
      </c>
      <c r="BC142" s="49">
        <f t="shared" si="198"/>
        <v>28.8</v>
      </c>
      <c r="BD142" s="49">
        <f t="shared" si="198"/>
        <v>28.8</v>
      </c>
      <c r="BE142" s="49">
        <f t="shared" si="198"/>
        <v>28.8</v>
      </c>
      <c r="BF142" s="49">
        <f t="shared" si="198"/>
        <v>28.8</v>
      </c>
      <c r="BG142" s="49">
        <f t="shared" si="198"/>
        <v>28.8</v>
      </c>
      <c r="BH142" s="49">
        <f t="shared" si="198"/>
        <v>28.8</v>
      </c>
      <c r="BI142" s="49">
        <f t="shared" si="198"/>
        <v>28.8</v>
      </c>
      <c r="BJ142" s="49">
        <f t="shared" si="198"/>
        <v>28.8</v>
      </c>
      <c r="BL142" s="49">
        <f t="shared" ref="BL142:BW142" si="199">BL139*BL141*BL140*BL128/1000</f>
        <v>28.8</v>
      </c>
      <c r="BM142" s="49">
        <f t="shared" si="199"/>
        <v>28.8</v>
      </c>
      <c r="BN142" s="49">
        <f t="shared" si="199"/>
        <v>28.8</v>
      </c>
      <c r="BO142" s="49">
        <f t="shared" si="199"/>
        <v>28.8</v>
      </c>
      <c r="BP142" s="49">
        <f t="shared" si="199"/>
        <v>28.8</v>
      </c>
      <c r="BQ142" s="49">
        <f t="shared" si="199"/>
        <v>28.8</v>
      </c>
      <c r="BR142" s="49">
        <f t="shared" si="199"/>
        <v>28.8</v>
      </c>
      <c r="BS142" s="49">
        <f t="shared" si="199"/>
        <v>28.8</v>
      </c>
      <c r="BT142" s="49">
        <f t="shared" si="199"/>
        <v>28.8</v>
      </c>
      <c r="BU142" s="49">
        <f t="shared" si="199"/>
        <v>28.8</v>
      </c>
      <c r="BV142" s="49">
        <f t="shared" si="199"/>
        <v>28.8</v>
      </c>
      <c r="BW142" s="49">
        <f t="shared" si="199"/>
        <v>28.8</v>
      </c>
      <c r="BY142" s="49">
        <f t="shared" ref="BY142:DH142" si="200">BY139*BY141*BY140*BY128/1000</f>
        <v>28.8</v>
      </c>
      <c r="BZ142" s="49">
        <f t="shared" si="200"/>
        <v>28.8</v>
      </c>
      <c r="CA142" s="49">
        <f t="shared" si="200"/>
        <v>28.8</v>
      </c>
      <c r="CB142" s="49">
        <f t="shared" si="200"/>
        <v>28.8</v>
      </c>
      <c r="CC142" s="49">
        <f t="shared" si="200"/>
        <v>28.8</v>
      </c>
      <c r="CD142" s="49">
        <f t="shared" si="200"/>
        <v>28.8</v>
      </c>
      <c r="CE142" s="49">
        <f t="shared" si="200"/>
        <v>28.8</v>
      </c>
      <c r="CF142" s="49">
        <f t="shared" si="200"/>
        <v>28.8</v>
      </c>
      <c r="CG142" s="49">
        <f t="shared" si="200"/>
        <v>28.8</v>
      </c>
      <c r="CH142" s="49">
        <f t="shared" si="200"/>
        <v>28.8</v>
      </c>
      <c r="CI142" s="49">
        <f t="shared" si="200"/>
        <v>28.8</v>
      </c>
      <c r="CJ142" s="49">
        <f t="shared" si="200"/>
        <v>28.8</v>
      </c>
      <c r="CK142" s="49">
        <f t="shared" si="200"/>
        <v>28.8</v>
      </c>
      <c r="CL142" s="49">
        <f t="shared" si="200"/>
        <v>28.8</v>
      </c>
      <c r="CM142" s="49">
        <f t="shared" si="200"/>
        <v>28.8</v>
      </c>
      <c r="CN142" s="49">
        <f t="shared" si="200"/>
        <v>28.8</v>
      </c>
      <c r="CO142" s="49">
        <f t="shared" si="200"/>
        <v>28.8</v>
      </c>
      <c r="CP142" s="49">
        <f t="shared" si="200"/>
        <v>28.8</v>
      </c>
      <c r="CQ142" s="49">
        <f t="shared" si="200"/>
        <v>28.8</v>
      </c>
      <c r="CR142" s="49">
        <f t="shared" si="200"/>
        <v>28.8</v>
      </c>
      <c r="CS142" s="49">
        <f t="shared" si="200"/>
        <v>28.8</v>
      </c>
      <c r="CT142" s="49">
        <f t="shared" si="200"/>
        <v>28.8</v>
      </c>
      <c r="CU142" s="49">
        <f t="shared" si="200"/>
        <v>28.8</v>
      </c>
      <c r="CV142" s="49">
        <f t="shared" si="200"/>
        <v>28.8</v>
      </c>
      <c r="CW142" s="49">
        <f t="shared" si="200"/>
        <v>28.8</v>
      </c>
      <c r="CX142" s="49">
        <f t="shared" si="200"/>
        <v>28.8</v>
      </c>
      <c r="CY142" s="49">
        <f t="shared" si="200"/>
        <v>28.8</v>
      </c>
      <c r="CZ142" s="49">
        <f t="shared" si="200"/>
        <v>28.8</v>
      </c>
      <c r="DA142" s="49">
        <f t="shared" si="200"/>
        <v>28.8</v>
      </c>
      <c r="DB142" s="49">
        <f t="shared" si="200"/>
        <v>28.8</v>
      </c>
      <c r="DC142" s="49">
        <f t="shared" si="200"/>
        <v>28.8</v>
      </c>
      <c r="DD142" s="49">
        <f t="shared" si="200"/>
        <v>28.8</v>
      </c>
      <c r="DE142" s="49">
        <f t="shared" si="200"/>
        <v>28.8</v>
      </c>
      <c r="DF142" s="49">
        <f t="shared" si="200"/>
        <v>28.8</v>
      </c>
      <c r="DG142" s="49">
        <f t="shared" si="200"/>
        <v>28.8</v>
      </c>
      <c r="DH142" s="49">
        <f t="shared" si="200"/>
        <v>28.8</v>
      </c>
      <c r="DM142" s="56"/>
      <c r="DP142" s="49">
        <f>SUM(AL142:AW142)</f>
        <v>345.60000000000008</v>
      </c>
      <c r="DR142" s="49">
        <f>SUM(AY142:BJ142)</f>
        <v>345.60000000000008</v>
      </c>
      <c r="DT142" s="49">
        <f>SUM(BL142:BW142)</f>
        <v>345.60000000000008</v>
      </c>
      <c r="DV142" s="49">
        <f>SUM(BY142:CJ142)</f>
        <v>345.60000000000008</v>
      </c>
      <c r="DX142" s="49">
        <f>SUM(CA142:CL142)</f>
        <v>345.60000000000008</v>
      </c>
      <c r="DZ142" s="49">
        <f>SUM(CC142:CN142)</f>
        <v>345.60000000000008</v>
      </c>
    </row>
    <row r="143" spans="1:130" s="49" customFormat="1" ht="14.65" hidden="1" customHeight="1" outlineLevel="1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DM143" s="56"/>
    </row>
    <row r="144" spans="1:130" ht="14.65" hidden="1" customHeight="1" outlineLevel="1">
      <c r="A144" s="63" t="s">
        <v>92</v>
      </c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64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  <c r="CE144" s="77"/>
      <c r="CF144" s="77"/>
      <c r="CG144" s="77"/>
      <c r="CH144" s="77"/>
      <c r="CI144" s="77"/>
      <c r="CJ144" s="77"/>
      <c r="CK144" s="77"/>
      <c r="CL144" s="77"/>
      <c r="CM144" s="77"/>
      <c r="CN144" s="77"/>
      <c r="CO144" s="77"/>
      <c r="CP144" s="77"/>
      <c r="CQ144" s="77"/>
      <c r="CR144" s="77"/>
      <c r="CS144" s="77"/>
      <c r="CT144" s="77"/>
      <c r="CU144" s="77"/>
      <c r="CV144" s="77"/>
      <c r="CW144" s="77"/>
      <c r="CX144" s="77"/>
      <c r="CY144" s="77"/>
      <c r="CZ144" s="77"/>
      <c r="DA144" s="77"/>
      <c r="DB144" s="77"/>
      <c r="DC144" s="77"/>
      <c r="DD144" s="77"/>
      <c r="DE144" s="77"/>
      <c r="DF144" s="77"/>
      <c r="DG144" s="77"/>
      <c r="DH144" s="77"/>
      <c r="DN144">
        <v>6</v>
      </c>
    </row>
    <row r="145" spans="1:140" ht="14.65" hidden="1" customHeight="1" outlineLevel="1">
      <c r="A145" s="67" t="s">
        <v>54</v>
      </c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69">
        <v>1</v>
      </c>
      <c r="AM145" s="69"/>
      <c r="AN145" s="69"/>
      <c r="AO145" s="69"/>
      <c r="AP145" s="69">
        <v>1</v>
      </c>
      <c r="AQ145" s="69"/>
      <c r="AR145" s="69">
        <v>1</v>
      </c>
      <c r="AS145" s="69"/>
      <c r="AT145" s="69">
        <v>1</v>
      </c>
      <c r="AU145" s="69"/>
      <c r="AV145" s="69">
        <v>1</v>
      </c>
      <c r="AW145" s="69"/>
      <c r="AX145" s="69"/>
      <c r="AY145" s="69">
        <v>1</v>
      </c>
      <c r="AZ145" s="69"/>
      <c r="BA145" s="69">
        <v>1</v>
      </c>
      <c r="BB145" s="69"/>
      <c r="BC145" s="69">
        <v>1</v>
      </c>
      <c r="BD145" s="69"/>
      <c r="BE145" s="69">
        <v>1</v>
      </c>
      <c r="BF145" s="69"/>
      <c r="BG145" s="69">
        <v>1</v>
      </c>
      <c r="BH145" s="69"/>
      <c r="BI145" s="69">
        <v>1</v>
      </c>
      <c r="BJ145" s="69"/>
      <c r="BK145" s="69"/>
      <c r="BL145" s="69">
        <v>1</v>
      </c>
      <c r="BM145" s="69"/>
      <c r="BN145" s="69">
        <v>1</v>
      </c>
      <c r="BO145" s="69"/>
      <c r="BP145" s="69">
        <v>1</v>
      </c>
      <c r="BQ145" s="69"/>
      <c r="BR145" s="69">
        <v>1</v>
      </c>
      <c r="BS145" s="69"/>
      <c r="BT145" s="69">
        <v>1</v>
      </c>
      <c r="BU145" s="69">
        <v>1</v>
      </c>
      <c r="BV145" s="69">
        <v>1</v>
      </c>
      <c r="BW145" s="69"/>
      <c r="BX145" s="69"/>
      <c r="BY145" s="69">
        <v>1</v>
      </c>
      <c r="BZ145" s="69">
        <v>1</v>
      </c>
      <c r="CA145" s="69"/>
      <c r="CB145" s="69">
        <v>1</v>
      </c>
      <c r="CC145" s="69">
        <v>1</v>
      </c>
      <c r="CD145" s="69"/>
      <c r="CE145" s="69">
        <v>1</v>
      </c>
      <c r="CF145" s="69">
        <v>1</v>
      </c>
      <c r="CG145" s="69"/>
      <c r="CH145" s="69">
        <v>1</v>
      </c>
      <c r="CI145" s="69">
        <v>1</v>
      </c>
      <c r="CJ145" s="69">
        <v>1</v>
      </c>
      <c r="CK145" s="69">
        <v>1</v>
      </c>
      <c r="CL145" s="69">
        <v>1</v>
      </c>
      <c r="CM145" s="69"/>
      <c r="CN145" s="69">
        <v>1</v>
      </c>
      <c r="CO145" s="69">
        <v>1</v>
      </c>
      <c r="CP145" s="69"/>
      <c r="CQ145" s="69">
        <v>1</v>
      </c>
      <c r="CR145" s="69">
        <v>1</v>
      </c>
      <c r="CS145" s="69"/>
      <c r="CT145" s="69">
        <v>1</v>
      </c>
      <c r="CU145" s="69">
        <v>1</v>
      </c>
      <c r="CV145" s="69">
        <v>1</v>
      </c>
      <c r="CW145" s="69">
        <v>1</v>
      </c>
      <c r="CX145" s="69">
        <v>1</v>
      </c>
      <c r="CY145" s="69"/>
      <c r="CZ145" s="69">
        <v>1</v>
      </c>
      <c r="DA145" s="69">
        <v>1</v>
      </c>
      <c r="DB145" s="69"/>
      <c r="DC145" s="69">
        <v>1</v>
      </c>
      <c r="DD145" s="69">
        <v>1</v>
      </c>
      <c r="DE145" s="69"/>
      <c r="DF145" s="69">
        <v>1</v>
      </c>
      <c r="DG145" s="69">
        <v>1</v>
      </c>
      <c r="DH145" s="69">
        <v>1</v>
      </c>
    </row>
    <row r="146" spans="1:140" ht="14.65" hidden="1" customHeight="1" outlineLevel="1">
      <c r="A146" s="14" t="s">
        <v>68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69">
        <v>7</v>
      </c>
      <c r="AM146" s="69"/>
      <c r="AN146" s="69"/>
      <c r="AO146" s="69"/>
      <c r="AP146" s="69">
        <v>7</v>
      </c>
      <c r="AQ146" s="69"/>
      <c r="AR146" s="69">
        <v>7</v>
      </c>
      <c r="AS146" s="69"/>
      <c r="AT146" s="69">
        <v>7</v>
      </c>
      <c r="AU146" s="69"/>
      <c r="AV146" s="69">
        <v>7</v>
      </c>
      <c r="AW146" s="69"/>
      <c r="AX146" s="69"/>
      <c r="AY146" s="69">
        <v>7</v>
      </c>
      <c r="AZ146" s="69"/>
      <c r="BA146" s="69">
        <v>7</v>
      </c>
      <c r="BB146" s="69"/>
      <c r="BC146" s="69">
        <v>7</v>
      </c>
      <c r="BD146" s="69"/>
      <c r="BE146" s="69">
        <v>7</v>
      </c>
      <c r="BF146" s="69"/>
      <c r="BG146" s="69">
        <v>7</v>
      </c>
      <c r="BH146" s="69"/>
      <c r="BI146" s="69">
        <v>7</v>
      </c>
      <c r="BJ146" s="69"/>
      <c r="BK146" s="69"/>
      <c r="BL146" s="69">
        <v>7</v>
      </c>
      <c r="BM146" s="69"/>
      <c r="BN146" s="69">
        <v>7</v>
      </c>
      <c r="BO146" s="69"/>
      <c r="BP146" s="69">
        <v>7</v>
      </c>
      <c r="BQ146" s="69"/>
      <c r="BR146" s="69">
        <v>7</v>
      </c>
      <c r="BS146" s="69"/>
      <c r="BT146" s="69">
        <v>7</v>
      </c>
      <c r="BU146" s="69">
        <v>7</v>
      </c>
      <c r="BV146" s="69">
        <v>7</v>
      </c>
      <c r="BW146" s="69"/>
      <c r="BX146" s="69"/>
      <c r="BY146" s="69">
        <v>7</v>
      </c>
      <c r="BZ146" s="69">
        <v>7</v>
      </c>
      <c r="CA146" s="69"/>
      <c r="CB146" s="69">
        <v>7</v>
      </c>
      <c r="CC146" s="69">
        <v>7</v>
      </c>
      <c r="CD146" s="69"/>
      <c r="CE146" s="69">
        <v>7</v>
      </c>
      <c r="CF146" s="69">
        <v>7</v>
      </c>
      <c r="CG146" s="69"/>
      <c r="CH146" s="69">
        <v>7</v>
      </c>
      <c r="CI146" s="69">
        <v>7</v>
      </c>
      <c r="CJ146" s="69">
        <v>7</v>
      </c>
      <c r="CK146" s="69">
        <v>7</v>
      </c>
      <c r="CL146" s="69">
        <v>7</v>
      </c>
      <c r="CM146" s="69"/>
      <c r="CN146" s="69">
        <v>7</v>
      </c>
      <c r="CO146" s="69">
        <v>7</v>
      </c>
      <c r="CP146" s="69"/>
      <c r="CQ146" s="69">
        <v>7</v>
      </c>
      <c r="CR146" s="69">
        <v>7</v>
      </c>
      <c r="CS146" s="69"/>
      <c r="CT146" s="69">
        <v>7</v>
      </c>
      <c r="CU146" s="69">
        <v>7</v>
      </c>
      <c r="CV146" s="69">
        <v>7</v>
      </c>
      <c r="CW146" s="69">
        <v>7</v>
      </c>
      <c r="CX146" s="69">
        <v>7</v>
      </c>
      <c r="CY146" s="69"/>
      <c r="CZ146" s="69">
        <v>7</v>
      </c>
      <c r="DA146" s="69">
        <v>7</v>
      </c>
      <c r="DB146" s="69"/>
      <c r="DC146" s="69">
        <v>7</v>
      </c>
      <c r="DD146" s="69">
        <v>7</v>
      </c>
      <c r="DE146" s="69"/>
      <c r="DF146" s="69">
        <v>7</v>
      </c>
      <c r="DG146" s="69">
        <v>7</v>
      </c>
      <c r="DH146" s="69">
        <v>7</v>
      </c>
    </row>
    <row r="147" spans="1:140" ht="14.65" hidden="1" customHeight="1" outlineLevel="1">
      <c r="A147" s="14" t="s">
        <v>87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77">
        <f t="shared" ref="AL147:AW147" si="201">AL145*AL146*AL128*AL129/1000</f>
        <v>25.2</v>
      </c>
      <c r="AM147" s="77">
        <f t="shared" si="201"/>
        <v>0</v>
      </c>
      <c r="AN147" s="77">
        <f t="shared" si="201"/>
        <v>0</v>
      </c>
      <c r="AO147" s="77">
        <f t="shared" si="201"/>
        <v>0</v>
      </c>
      <c r="AP147" s="77">
        <f t="shared" si="201"/>
        <v>25.2</v>
      </c>
      <c r="AQ147" s="77">
        <f t="shared" si="201"/>
        <v>0</v>
      </c>
      <c r="AR147" s="77">
        <f t="shared" si="201"/>
        <v>25.2</v>
      </c>
      <c r="AS147" s="77">
        <f t="shared" si="201"/>
        <v>0</v>
      </c>
      <c r="AT147" s="77">
        <f t="shared" si="201"/>
        <v>25.2</v>
      </c>
      <c r="AU147" s="77">
        <f t="shared" si="201"/>
        <v>0</v>
      </c>
      <c r="AV147" s="64">
        <f t="shared" si="201"/>
        <v>25.2</v>
      </c>
      <c r="AW147" s="77">
        <f t="shared" si="201"/>
        <v>0</v>
      </c>
      <c r="AX147" s="77"/>
      <c r="AY147" s="77">
        <f>AY145*AY146*AY128*AY129/1000</f>
        <v>25.2</v>
      </c>
      <c r="AZ147" s="77">
        <f t="shared" ref="AZ147:BJ147" si="202">AZ145*AZ146*AZ128*AZ129/1000</f>
        <v>0</v>
      </c>
      <c r="BA147" s="77">
        <f t="shared" si="202"/>
        <v>25.2</v>
      </c>
      <c r="BB147" s="77">
        <f t="shared" si="202"/>
        <v>0</v>
      </c>
      <c r="BC147" s="77">
        <f t="shared" si="202"/>
        <v>25.2</v>
      </c>
      <c r="BD147" s="77">
        <f t="shared" si="202"/>
        <v>0</v>
      </c>
      <c r="BE147" s="77">
        <f t="shared" si="202"/>
        <v>25.2</v>
      </c>
      <c r="BF147" s="77">
        <f t="shared" si="202"/>
        <v>0</v>
      </c>
      <c r="BG147" s="77">
        <f t="shared" si="202"/>
        <v>25.2</v>
      </c>
      <c r="BH147" s="77">
        <f t="shared" si="202"/>
        <v>0</v>
      </c>
      <c r="BI147" s="77">
        <f t="shared" si="202"/>
        <v>25.2</v>
      </c>
      <c r="BJ147" s="77">
        <f t="shared" si="202"/>
        <v>0</v>
      </c>
      <c r="BK147" s="77"/>
      <c r="BL147" s="77">
        <f t="shared" ref="BL147:BW147" si="203">BL145*BL146*BL128*BL129/1000</f>
        <v>25.2</v>
      </c>
      <c r="BM147" s="77">
        <f t="shared" si="203"/>
        <v>0</v>
      </c>
      <c r="BN147" s="77">
        <f t="shared" si="203"/>
        <v>25.2</v>
      </c>
      <c r="BO147" s="77">
        <f t="shared" si="203"/>
        <v>0</v>
      </c>
      <c r="BP147" s="77">
        <f t="shared" si="203"/>
        <v>25.2</v>
      </c>
      <c r="BQ147" s="77">
        <f t="shared" si="203"/>
        <v>0</v>
      </c>
      <c r="BR147" s="77">
        <f t="shared" si="203"/>
        <v>25.2</v>
      </c>
      <c r="BS147" s="77">
        <f t="shared" si="203"/>
        <v>0</v>
      </c>
      <c r="BT147" s="77">
        <f t="shared" si="203"/>
        <v>25.2</v>
      </c>
      <c r="BU147" s="77">
        <f t="shared" si="203"/>
        <v>25.2</v>
      </c>
      <c r="BV147" s="77">
        <f t="shared" si="203"/>
        <v>25.2</v>
      </c>
      <c r="BW147" s="77">
        <f t="shared" si="203"/>
        <v>0</v>
      </c>
      <c r="BX147" s="77"/>
      <c r="BY147" s="77">
        <f t="shared" ref="BY147:DH147" si="204">BY145*BY146*BY128*BY129/1000</f>
        <v>25.2</v>
      </c>
      <c r="BZ147" s="77">
        <f t="shared" si="204"/>
        <v>25.2</v>
      </c>
      <c r="CA147" s="77">
        <f t="shared" si="204"/>
        <v>0</v>
      </c>
      <c r="CB147" s="77">
        <f t="shared" si="204"/>
        <v>25.2</v>
      </c>
      <c r="CC147" s="77">
        <f t="shared" si="204"/>
        <v>25.2</v>
      </c>
      <c r="CD147" s="77">
        <f t="shared" si="204"/>
        <v>0</v>
      </c>
      <c r="CE147" s="77">
        <f t="shared" si="204"/>
        <v>25.2</v>
      </c>
      <c r="CF147" s="77">
        <f t="shared" si="204"/>
        <v>25.2</v>
      </c>
      <c r="CG147" s="77">
        <f t="shared" si="204"/>
        <v>0</v>
      </c>
      <c r="CH147" s="77">
        <f t="shared" si="204"/>
        <v>25.2</v>
      </c>
      <c r="CI147" s="77">
        <f t="shared" si="204"/>
        <v>25.2</v>
      </c>
      <c r="CJ147" s="77">
        <f t="shared" si="204"/>
        <v>25.2</v>
      </c>
      <c r="CK147" s="77">
        <f t="shared" si="204"/>
        <v>25.2</v>
      </c>
      <c r="CL147" s="77">
        <f t="shared" si="204"/>
        <v>25.2</v>
      </c>
      <c r="CM147" s="77">
        <f t="shared" si="204"/>
        <v>0</v>
      </c>
      <c r="CN147" s="77">
        <f t="shared" si="204"/>
        <v>25.2</v>
      </c>
      <c r="CO147" s="77">
        <f t="shared" si="204"/>
        <v>25.2</v>
      </c>
      <c r="CP147" s="77">
        <f t="shared" si="204"/>
        <v>0</v>
      </c>
      <c r="CQ147" s="77">
        <f t="shared" si="204"/>
        <v>25.2</v>
      </c>
      <c r="CR147" s="77">
        <f t="shared" si="204"/>
        <v>25.2</v>
      </c>
      <c r="CS147" s="77">
        <f t="shared" si="204"/>
        <v>0</v>
      </c>
      <c r="CT147" s="77">
        <f t="shared" si="204"/>
        <v>25.2</v>
      </c>
      <c r="CU147" s="77">
        <f t="shared" si="204"/>
        <v>25.2</v>
      </c>
      <c r="CV147" s="77">
        <f t="shared" si="204"/>
        <v>25.2</v>
      </c>
      <c r="CW147" s="77">
        <f t="shared" si="204"/>
        <v>25.2</v>
      </c>
      <c r="CX147" s="77">
        <f t="shared" si="204"/>
        <v>25.2</v>
      </c>
      <c r="CY147" s="77">
        <f t="shared" si="204"/>
        <v>0</v>
      </c>
      <c r="CZ147" s="77">
        <f t="shared" si="204"/>
        <v>25.2</v>
      </c>
      <c r="DA147" s="77">
        <f t="shared" si="204"/>
        <v>25.2</v>
      </c>
      <c r="DB147" s="77">
        <f t="shared" si="204"/>
        <v>0</v>
      </c>
      <c r="DC147" s="77">
        <f t="shared" si="204"/>
        <v>25.2</v>
      </c>
      <c r="DD147" s="77">
        <f t="shared" si="204"/>
        <v>25.2</v>
      </c>
      <c r="DE147" s="77">
        <f t="shared" si="204"/>
        <v>0</v>
      </c>
      <c r="DF147" s="77">
        <f t="shared" si="204"/>
        <v>25.2</v>
      </c>
      <c r="DG147" s="77">
        <f t="shared" si="204"/>
        <v>25.2</v>
      </c>
      <c r="DH147" s="77">
        <f t="shared" si="204"/>
        <v>25.2</v>
      </c>
      <c r="DP147" s="49">
        <f>SUM(AL147:AW147)</f>
        <v>126</v>
      </c>
      <c r="DR147" s="65">
        <f>SUM(AY147:BJ147)</f>
        <v>151.19999999999999</v>
      </c>
      <c r="DT147" s="65">
        <f>SUM(BL147:BW147)</f>
        <v>176.39999999999998</v>
      </c>
      <c r="DV147" s="65">
        <f>SUM(BY147:CJ147)</f>
        <v>226.79999999999995</v>
      </c>
      <c r="DX147" s="65">
        <f>SUM(CA147:CL147)</f>
        <v>226.79999999999995</v>
      </c>
      <c r="DZ147" s="65">
        <f>SUM(CC147:CN147)</f>
        <v>226.79999999999995</v>
      </c>
    </row>
    <row r="148" spans="1:140" ht="14.65" hidden="1" customHeight="1" outlineLevel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64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P148" s="49"/>
      <c r="DR148" s="78"/>
      <c r="DT148" s="78"/>
    </row>
    <row r="149" spans="1:140" ht="14.65" hidden="1" customHeight="1" outlineLevel="1">
      <c r="A149" s="80" t="s">
        <v>93</v>
      </c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64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P149" s="49"/>
      <c r="DR149" s="78"/>
      <c r="DT149" s="78"/>
    </row>
    <row r="150" spans="1:140" ht="14.65" hidden="1" customHeight="1" outlineLevel="1">
      <c r="A150" s="14" t="s">
        <v>54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47">
        <v>1</v>
      </c>
      <c r="AM150" s="69"/>
      <c r="AN150" s="69"/>
      <c r="AO150" s="69"/>
      <c r="AP150" s="69"/>
      <c r="AQ150" s="69"/>
      <c r="AR150" s="69"/>
      <c r="AS150" s="69"/>
      <c r="AT150" s="69"/>
      <c r="AU150" s="47">
        <v>1</v>
      </c>
      <c r="AV150" s="69"/>
      <c r="AW150" s="69"/>
      <c r="AX150" s="69"/>
      <c r="AY150" s="69"/>
      <c r="AZ150" s="47">
        <v>1</v>
      </c>
      <c r="BA150" s="69"/>
      <c r="BB150" s="69"/>
      <c r="BC150" s="69"/>
      <c r="BD150" s="47">
        <v>1</v>
      </c>
      <c r="BE150" s="69"/>
      <c r="BF150" s="69"/>
      <c r="BG150" s="69"/>
      <c r="BH150" s="47">
        <v>1</v>
      </c>
      <c r="BI150" s="69"/>
      <c r="BJ150" s="69"/>
      <c r="BK150" s="69"/>
      <c r="BL150" s="47"/>
      <c r="BM150" s="47">
        <v>1</v>
      </c>
      <c r="BN150" s="69"/>
      <c r="BO150" s="69"/>
      <c r="BP150" s="69"/>
      <c r="BQ150" s="47">
        <v>1</v>
      </c>
      <c r="BR150" s="69"/>
      <c r="BS150" s="69"/>
      <c r="BT150" s="69"/>
      <c r="BU150" s="47">
        <v>1</v>
      </c>
      <c r="BV150" s="69"/>
      <c r="BW150" s="69"/>
      <c r="BX150" s="69"/>
      <c r="BY150" s="69"/>
      <c r="BZ150" s="47">
        <v>1</v>
      </c>
      <c r="CA150" s="69"/>
      <c r="CB150" s="69"/>
      <c r="CC150" s="69"/>
      <c r="CD150" s="47">
        <v>1</v>
      </c>
      <c r="CE150" s="69"/>
      <c r="CF150" s="69"/>
      <c r="CG150" s="69"/>
      <c r="CH150" s="69"/>
      <c r="CI150" s="47">
        <v>1</v>
      </c>
      <c r="CJ150" s="69"/>
      <c r="CK150" s="69"/>
      <c r="CL150" s="47">
        <v>1</v>
      </c>
      <c r="CM150" s="69"/>
      <c r="CN150" s="69"/>
      <c r="CO150" s="69"/>
      <c r="CP150" s="47">
        <v>1</v>
      </c>
      <c r="CQ150" s="69"/>
      <c r="CR150" s="69"/>
      <c r="CS150" s="69"/>
      <c r="CT150" s="69"/>
      <c r="CU150" s="47">
        <v>1</v>
      </c>
      <c r="CV150" s="69"/>
      <c r="CW150" s="69"/>
      <c r="CX150" s="47">
        <v>1</v>
      </c>
      <c r="CY150" s="69"/>
      <c r="CZ150" s="69"/>
      <c r="DA150" s="69"/>
      <c r="DB150" s="47">
        <v>1</v>
      </c>
      <c r="DC150" s="69"/>
      <c r="DD150" s="69"/>
      <c r="DE150" s="69"/>
      <c r="DF150" s="69"/>
      <c r="DG150" s="47">
        <v>1</v>
      </c>
      <c r="DH150" s="69"/>
      <c r="DP150" s="49"/>
      <c r="DR150" s="78"/>
      <c r="DT150" s="78"/>
    </row>
    <row r="151" spans="1:140" ht="14.65" hidden="1" customHeight="1" outlineLevel="1">
      <c r="A151" s="14" t="s">
        <v>40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47">
        <v>120</v>
      </c>
      <c r="AM151" s="69"/>
      <c r="AN151" s="69"/>
      <c r="AO151" s="69"/>
      <c r="AP151" s="69"/>
      <c r="AQ151" s="69"/>
      <c r="AR151" s="69"/>
      <c r="AS151" s="69"/>
      <c r="AT151" s="69"/>
      <c r="AU151" s="47">
        <v>120</v>
      </c>
      <c r="AV151" s="69"/>
      <c r="AW151" s="69"/>
      <c r="AX151" s="69"/>
      <c r="AY151" s="69"/>
      <c r="AZ151" s="47">
        <v>120</v>
      </c>
      <c r="BA151" s="69"/>
      <c r="BB151" s="69"/>
      <c r="BC151" s="69"/>
      <c r="BD151" s="47">
        <v>120</v>
      </c>
      <c r="BE151" s="69"/>
      <c r="BF151" s="69"/>
      <c r="BG151" s="69"/>
      <c r="BH151" s="47">
        <v>120</v>
      </c>
      <c r="BI151" s="69"/>
      <c r="BJ151" s="69"/>
      <c r="BK151" s="69"/>
      <c r="BL151" s="47"/>
      <c r="BM151" s="47">
        <v>120</v>
      </c>
      <c r="BN151" s="69"/>
      <c r="BO151" s="69"/>
      <c r="BP151" s="69"/>
      <c r="BQ151" s="47">
        <v>120</v>
      </c>
      <c r="BR151" s="69"/>
      <c r="BS151" s="69"/>
      <c r="BT151" s="69"/>
      <c r="BU151" s="47">
        <v>120</v>
      </c>
      <c r="BV151" s="69"/>
      <c r="BW151" s="69"/>
      <c r="BX151" s="69"/>
      <c r="BY151" s="69"/>
      <c r="BZ151" s="47">
        <v>120</v>
      </c>
      <c r="CA151" s="69"/>
      <c r="CB151" s="69"/>
      <c r="CC151" s="69"/>
      <c r="CD151" s="47">
        <v>120</v>
      </c>
      <c r="CE151" s="69"/>
      <c r="CF151" s="69"/>
      <c r="CG151" s="69"/>
      <c r="CH151" s="69"/>
      <c r="CI151" s="47">
        <v>120</v>
      </c>
      <c r="CJ151" s="69"/>
      <c r="CK151" s="69"/>
      <c r="CL151" s="47">
        <v>120</v>
      </c>
      <c r="CM151" s="69"/>
      <c r="CN151" s="69"/>
      <c r="CO151" s="69"/>
      <c r="CP151" s="47">
        <v>120</v>
      </c>
      <c r="CQ151" s="69"/>
      <c r="CR151" s="69"/>
      <c r="CS151" s="69"/>
      <c r="CT151" s="69"/>
      <c r="CU151" s="47">
        <v>120</v>
      </c>
      <c r="CV151" s="69"/>
      <c r="CW151" s="69"/>
      <c r="CX151" s="47">
        <v>120</v>
      </c>
      <c r="CY151" s="69"/>
      <c r="CZ151" s="69"/>
      <c r="DA151" s="69"/>
      <c r="DB151" s="47">
        <v>120</v>
      </c>
      <c r="DC151" s="69"/>
      <c r="DD151" s="69"/>
      <c r="DE151" s="69"/>
      <c r="DF151" s="69"/>
      <c r="DG151" s="47">
        <v>120</v>
      </c>
      <c r="DH151" s="69"/>
      <c r="DP151" s="49"/>
      <c r="DR151" s="78"/>
      <c r="DT151" s="78"/>
    </row>
    <row r="152" spans="1:140" ht="14.65" hidden="1" customHeight="1" outlineLevel="1">
      <c r="A152" s="14" t="s">
        <v>68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47">
        <v>14</v>
      </c>
      <c r="AM152" s="69"/>
      <c r="AN152" s="69"/>
      <c r="AO152" s="69"/>
      <c r="AP152" s="69"/>
      <c r="AQ152" s="69"/>
      <c r="AR152" s="69"/>
      <c r="AS152" s="69"/>
      <c r="AT152" s="69"/>
      <c r="AU152" s="47">
        <v>14</v>
      </c>
      <c r="AV152" s="69"/>
      <c r="AW152" s="69"/>
      <c r="AX152" s="69"/>
      <c r="AY152" s="69"/>
      <c r="AZ152" s="47">
        <v>14</v>
      </c>
      <c r="BA152" s="69"/>
      <c r="BB152" s="69"/>
      <c r="BC152" s="69"/>
      <c r="BD152" s="47">
        <v>14</v>
      </c>
      <c r="BE152" s="69"/>
      <c r="BF152" s="69"/>
      <c r="BG152" s="69"/>
      <c r="BH152" s="47">
        <v>14</v>
      </c>
      <c r="BI152" s="69"/>
      <c r="BJ152" s="69"/>
      <c r="BK152" s="69"/>
      <c r="BL152" s="47"/>
      <c r="BM152" s="47">
        <v>14</v>
      </c>
      <c r="BN152" s="69"/>
      <c r="BO152" s="69"/>
      <c r="BP152" s="69"/>
      <c r="BQ152" s="47">
        <v>14</v>
      </c>
      <c r="BR152" s="69"/>
      <c r="BS152" s="69"/>
      <c r="BT152" s="69"/>
      <c r="BU152" s="47">
        <v>14</v>
      </c>
      <c r="BV152" s="69"/>
      <c r="BW152" s="69"/>
      <c r="BX152" s="69"/>
      <c r="BY152" s="69"/>
      <c r="BZ152" s="47">
        <v>14</v>
      </c>
      <c r="CA152" s="69"/>
      <c r="CB152" s="69"/>
      <c r="CC152" s="69"/>
      <c r="CD152" s="47">
        <v>14</v>
      </c>
      <c r="CE152" s="69"/>
      <c r="CF152" s="69"/>
      <c r="CG152" s="69"/>
      <c r="CH152" s="69"/>
      <c r="CI152" s="47">
        <v>14</v>
      </c>
      <c r="CJ152" s="69"/>
      <c r="CK152" s="69"/>
      <c r="CL152" s="47">
        <v>14</v>
      </c>
      <c r="CM152" s="69"/>
      <c r="CN152" s="69"/>
      <c r="CO152" s="69"/>
      <c r="CP152" s="47">
        <v>14</v>
      </c>
      <c r="CQ152" s="69"/>
      <c r="CR152" s="69"/>
      <c r="CS152" s="69"/>
      <c r="CT152" s="69"/>
      <c r="CU152" s="47">
        <v>14</v>
      </c>
      <c r="CV152" s="69"/>
      <c r="CW152" s="69"/>
      <c r="CX152" s="47">
        <v>14</v>
      </c>
      <c r="CY152" s="69"/>
      <c r="CZ152" s="69"/>
      <c r="DA152" s="69"/>
      <c r="DB152" s="47">
        <v>14</v>
      </c>
      <c r="DC152" s="69"/>
      <c r="DD152" s="69"/>
      <c r="DE152" s="69"/>
      <c r="DF152" s="69"/>
      <c r="DG152" s="47">
        <v>14</v>
      </c>
      <c r="DH152" s="69"/>
      <c r="DP152" s="49"/>
      <c r="DR152" s="78"/>
      <c r="DT152" s="78"/>
    </row>
    <row r="153" spans="1:140" ht="14.65" hidden="1" customHeight="1" outlineLevel="1">
      <c r="A153" s="14" t="s">
        <v>94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6">
        <f>AL150*AL151*AL152*AL128/1000</f>
        <v>67.2</v>
      </c>
      <c r="AM153" s="56">
        <f t="shared" ref="AM153:AW153" si="205">AM150*AM151*AM152*AM128/1000</f>
        <v>0</v>
      </c>
      <c r="AN153" s="56">
        <f t="shared" si="205"/>
        <v>0</v>
      </c>
      <c r="AO153" s="56">
        <f t="shared" si="205"/>
        <v>0</v>
      </c>
      <c r="AP153" s="56">
        <f t="shared" si="205"/>
        <v>0</v>
      </c>
      <c r="AQ153" s="56">
        <f t="shared" si="205"/>
        <v>0</v>
      </c>
      <c r="AR153" s="56">
        <f t="shared" si="205"/>
        <v>0</v>
      </c>
      <c r="AS153" s="56">
        <f t="shared" si="205"/>
        <v>0</v>
      </c>
      <c r="AT153" s="56">
        <f t="shared" si="205"/>
        <v>0</v>
      </c>
      <c r="AU153" s="56">
        <f t="shared" si="205"/>
        <v>67.2</v>
      </c>
      <c r="AV153" s="49">
        <f t="shared" si="205"/>
        <v>0</v>
      </c>
      <c r="AW153" s="56">
        <f t="shared" si="205"/>
        <v>0</v>
      </c>
      <c r="AX153" s="56"/>
      <c r="AY153" s="56">
        <f t="shared" ref="AY153:BJ153" si="206">AY150*AY151*AY152*AY128/1000</f>
        <v>0</v>
      </c>
      <c r="AZ153" s="56">
        <f t="shared" si="206"/>
        <v>67.2</v>
      </c>
      <c r="BA153" s="56">
        <f t="shared" si="206"/>
        <v>0</v>
      </c>
      <c r="BB153" s="56">
        <f t="shared" si="206"/>
        <v>0</v>
      </c>
      <c r="BC153" s="56">
        <f t="shared" si="206"/>
        <v>0</v>
      </c>
      <c r="BD153" s="56">
        <f t="shared" si="206"/>
        <v>67.2</v>
      </c>
      <c r="BE153" s="56">
        <f t="shared" si="206"/>
        <v>0</v>
      </c>
      <c r="BF153" s="56">
        <f t="shared" si="206"/>
        <v>0</v>
      </c>
      <c r="BG153" s="56">
        <f t="shared" si="206"/>
        <v>0</v>
      </c>
      <c r="BH153" s="56">
        <f t="shared" si="206"/>
        <v>67.2</v>
      </c>
      <c r="BI153" s="56">
        <f t="shared" si="206"/>
        <v>0</v>
      </c>
      <c r="BJ153" s="56">
        <f t="shared" si="206"/>
        <v>0</v>
      </c>
      <c r="BK153" s="56"/>
      <c r="BL153" s="56">
        <f t="shared" ref="BL153:BW153" si="207">BL150*BL151*BL152*BL128/1000</f>
        <v>0</v>
      </c>
      <c r="BM153" s="56">
        <f t="shared" si="207"/>
        <v>67.2</v>
      </c>
      <c r="BN153" s="56">
        <f t="shared" si="207"/>
        <v>0</v>
      </c>
      <c r="BO153" s="56">
        <f t="shared" si="207"/>
        <v>0</v>
      </c>
      <c r="BP153" s="56">
        <f t="shared" si="207"/>
        <v>0</v>
      </c>
      <c r="BQ153" s="56">
        <f t="shared" si="207"/>
        <v>67.2</v>
      </c>
      <c r="BR153" s="56">
        <f t="shared" si="207"/>
        <v>0</v>
      </c>
      <c r="BS153" s="56">
        <f t="shared" si="207"/>
        <v>0</v>
      </c>
      <c r="BT153" s="56">
        <f t="shared" si="207"/>
        <v>0</v>
      </c>
      <c r="BU153" s="56">
        <f t="shared" si="207"/>
        <v>67.2</v>
      </c>
      <c r="BV153" s="56">
        <f t="shared" si="207"/>
        <v>0</v>
      </c>
      <c r="BW153" s="56">
        <f t="shared" si="207"/>
        <v>0</v>
      </c>
      <c r="BX153" s="56"/>
      <c r="BY153" s="56">
        <f t="shared" ref="BY153:DH153" si="208">BY150*BY151*BY152*BY128/1000</f>
        <v>0</v>
      </c>
      <c r="BZ153" s="56">
        <f t="shared" si="208"/>
        <v>67.2</v>
      </c>
      <c r="CA153" s="56">
        <f t="shared" si="208"/>
        <v>0</v>
      </c>
      <c r="CB153" s="56">
        <f t="shared" si="208"/>
        <v>0</v>
      </c>
      <c r="CC153" s="56">
        <f t="shared" si="208"/>
        <v>0</v>
      </c>
      <c r="CD153" s="56">
        <f t="shared" si="208"/>
        <v>67.2</v>
      </c>
      <c r="CE153" s="56">
        <f t="shared" si="208"/>
        <v>0</v>
      </c>
      <c r="CF153" s="56">
        <f t="shared" si="208"/>
        <v>0</v>
      </c>
      <c r="CG153" s="56">
        <f t="shared" si="208"/>
        <v>0</v>
      </c>
      <c r="CH153" s="56">
        <f t="shared" si="208"/>
        <v>0</v>
      </c>
      <c r="CI153" s="56">
        <f t="shared" si="208"/>
        <v>67.2</v>
      </c>
      <c r="CJ153" s="56">
        <f t="shared" si="208"/>
        <v>0</v>
      </c>
      <c r="CK153" s="56">
        <f t="shared" si="208"/>
        <v>0</v>
      </c>
      <c r="CL153" s="56">
        <f t="shared" si="208"/>
        <v>67.2</v>
      </c>
      <c r="CM153" s="56">
        <f t="shared" si="208"/>
        <v>0</v>
      </c>
      <c r="CN153" s="56">
        <f t="shared" si="208"/>
        <v>0</v>
      </c>
      <c r="CO153" s="56">
        <f t="shared" si="208"/>
        <v>0</v>
      </c>
      <c r="CP153" s="56">
        <f t="shared" si="208"/>
        <v>67.2</v>
      </c>
      <c r="CQ153" s="56">
        <f t="shared" si="208"/>
        <v>0</v>
      </c>
      <c r="CR153" s="56">
        <f t="shared" si="208"/>
        <v>0</v>
      </c>
      <c r="CS153" s="56">
        <f t="shared" si="208"/>
        <v>0</v>
      </c>
      <c r="CT153" s="56">
        <f t="shared" si="208"/>
        <v>0</v>
      </c>
      <c r="CU153" s="56">
        <f t="shared" si="208"/>
        <v>67.2</v>
      </c>
      <c r="CV153" s="56">
        <f t="shared" si="208"/>
        <v>0</v>
      </c>
      <c r="CW153" s="56">
        <f t="shared" si="208"/>
        <v>0</v>
      </c>
      <c r="CX153" s="56">
        <f t="shared" si="208"/>
        <v>67.2</v>
      </c>
      <c r="CY153" s="56">
        <f t="shared" si="208"/>
        <v>0</v>
      </c>
      <c r="CZ153" s="56">
        <f t="shared" si="208"/>
        <v>0</v>
      </c>
      <c r="DA153" s="56">
        <f t="shared" si="208"/>
        <v>0</v>
      </c>
      <c r="DB153" s="56">
        <f t="shared" si="208"/>
        <v>67.2</v>
      </c>
      <c r="DC153" s="56">
        <f t="shared" si="208"/>
        <v>0</v>
      </c>
      <c r="DD153" s="56">
        <f t="shared" si="208"/>
        <v>0</v>
      </c>
      <c r="DE153" s="56">
        <f t="shared" si="208"/>
        <v>0</v>
      </c>
      <c r="DF153" s="56">
        <f t="shared" si="208"/>
        <v>0</v>
      </c>
      <c r="DG153" s="56">
        <f t="shared" si="208"/>
        <v>67.2</v>
      </c>
      <c r="DH153" s="56">
        <f t="shared" si="208"/>
        <v>0</v>
      </c>
      <c r="DP153" s="49">
        <f>SUM(AL153:AW153)</f>
        <v>134.4</v>
      </c>
      <c r="DR153" s="49">
        <f>SUM(AY153:BJ153)</f>
        <v>201.60000000000002</v>
      </c>
      <c r="DT153" s="49">
        <f>SUM(BL153:BW153)</f>
        <v>201.60000000000002</v>
      </c>
      <c r="DV153" s="49">
        <f>SUM(BY153:CJ153)</f>
        <v>201.60000000000002</v>
      </c>
      <c r="DX153" s="49">
        <f>SUM(CA153:CL153)</f>
        <v>201.60000000000002</v>
      </c>
      <c r="DZ153" s="49">
        <f>SUM(CC153:CN153)</f>
        <v>201.60000000000002</v>
      </c>
    </row>
    <row r="154" spans="1:140" ht="14.65" hidden="1" customHeight="1" outlineLevel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64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BW154" s="77"/>
      <c r="BX154" s="77"/>
      <c r="BY154" s="77"/>
      <c r="BZ154" s="77"/>
      <c r="CA154" s="77"/>
      <c r="CB154" s="77"/>
      <c r="CC154" s="77"/>
      <c r="CD154" s="77"/>
      <c r="CE154" s="77"/>
      <c r="CF154" s="77"/>
      <c r="CG154" s="77"/>
      <c r="CH154" s="77"/>
      <c r="CI154" s="77"/>
      <c r="CJ154" s="77"/>
      <c r="CK154" s="77"/>
      <c r="CL154" s="77"/>
      <c r="CM154" s="77"/>
      <c r="CN154" s="77"/>
      <c r="CO154" s="77"/>
      <c r="CP154" s="77"/>
      <c r="CQ154" s="77"/>
      <c r="CR154" s="77"/>
      <c r="CS154" s="77"/>
      <c r="CT154" s="77"/>
      <c r="CU154" s="77"/>
      <c r="CV154" s="77"/>
      <c r="CW154" s="77"/>
      <c r="CX154" s="77"/>
      <c r="CY154" s="77"/>
      <c r="CZ154" s="77"/>
      <c r="DA154" s="77"/>
      <c r="DB154" s="77"/>
      <c r="DC154" s="77"/>
      <c r="DD154" s="77"/>
      <c r="DE154" s="77"/>
      <c r="DF154" s="77"/>
      <c r="DG154" s="77"/>
      <c r="DH154" s="77"/>
      <c r="DP154" s="49"/>
      <c r="DR154" s="78"/>
      <c r="DT154" s="78"/>
    </row>
    <row r="155" spans="1:140" collapsed="1">
      <c r="A155" s="26" t="s">
        <v>95</v>
      </c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t="e">
        <f>#REF!*Z139</f>
        <v>#REF!</v>
      </c>
      <c r="AL155" s="49">
        <f>AL142+AL147+AL153</f>
        <v>121.2</v>
      </c>
      <c r="AM155" s="49">
        <f t="shared" ref="AM155:AW155" si="209">AM142+AM147+AM153</f>
        <v>28.8</v>
      </c>
      <c r="AN155" s="49">
        <f t="shared" si="209"/>
        <v>28.8</v>
      </c>
      <c r="AO155" s="49">
        <f t="shared" si="209"/>
        <v>28.8</v>
      </c>
      <c r="AP155" s="49">
        <f t="shared" si="209"/>
        <v>54</v>
      </c>
      <c r="AQ155" s="49">
        <f t="shared" si="209"/>
        <v>28.8</v>
      </c>
      <c r="AR155" s="49">
        <f t="shared" si="209"/>
        <v>54</v>
      </c>
      <c r="AS155" s="49">
        <f t="shared" si="209"/>
        <v>28.8</v>
      </c>
      <c r="AT155" s="49">
        <f t="shared" si="209"/>
        <v>54</v>
      </c>
      <c r="AU155" s="49">
        <f t="shared" si="209"/>
        <v>96</v>
      </c>
      <c r="AV155" s="49">
        <f t="shared" si="209"/>
        <v>54</v>
      </c>
      <c r="AW155" s="49">
        <f t="shared" si="209"/>
        <v>28.8</v>
      </c>
      <c r="AX155" s="49"/>
      <c r="AY155" s="49">
        <f t="shared" ref="AY155:BJ155" si="210">AY142+AY147+AY153</f>
        <v>54</v>
      </c>
      <c r="AZ155" s="49">
        <f t="shared" si="210"/>
        <v>96</v>
      </c>
      <c r="BA155" s="49">
        <f t="shared" si="210"/>
        <v>54</v>
      </c>
      <c r="BB155" s="49">
        <f t="shared" si="210"/>
        <v>28.8</v>
      </c>
      <c r="BC155" s="49">
        <f t="shared" si="210"/>
        <v>54</v>
      </c>
      <c r="BD155" s="49">
        <f t="shared" si="210"/>
        <v>96</v>
      </c>
      <c r="BE155" s="49">
        <f t="shared" si="210"/>
        <v>54</v>
      </c>
      <c r="BF155" s="49">
        <f t="shared" si="210"/>
        <v>28.8</v>
      </c>
      <c r="BG155" s="49">
        <f t="shared" si="210"/>
        <v>54</v>
      </c>
      <c r="BH155" s="49">
        <f t="shared" si="210"/>
        <v>96</v>
      </c>
      <c r="BI155" s="49">
        <f t="shared" si="210"/>
        <v>54</v>
      </c>
      <c r="BJ155" s="49">
        <f t="shared" si="210"/>
        <v>28.8</v>
      </c>
      <c r="BK155" s="49"/>
      <c r="BL155" s="49">
        <f t="shared" ref="BL155:BW155" si="211">BL142+BL147+BL153</f>
        <v>54</v>
      </c>
      <c r="BM155" s="49">
        <f t="shared" si="211"/>
        <v>96</v>
      </c>
      <c r="BN155" s="49">
        <f t="shared" si="211"/>
        <v>54</v>
      </c>
      <c r="BO155" s="49">
        <f t="shared" si="211"/>
        <v>28.8</v>
      </c>
      <c r="BP155" s="49">
        <f t="shared" si="211"/>
        <v>54</v>
      </c>
      <c r="BQ155" s="49">
        <f t="shared" si="211"/>
        <v>96</v>
      </c>
      <c r="BR155" s="49">
        <f t="shared" si="211"/>
        <v>54</v>
      </c>
      <c r="BS155" s="49">
        <f t="shared" si="211"/>
        <v>28.8</v>
      </c>
      <c r="BT155" s="49">
        <f t="shared" si="211"/>
        <v>54</v>
      </c>
      <c r="BU155" s="49">
        <f t="shared" si="211"/>
        <v>121.2</v>
      </c>
      <c r="BV155" s="49">
        <f t="shared" si="211"/>
        <v>54</v>
      </c>
      <c r="BW155" s="49">
        <f t="shared" si="211"/>
        <v>28.8</v>
      </c>
      <c r="BX155" s="49"/>
      <c r="BY155" s="49">
        <f t="shared" ref="BY155:DH155" si="212">BY142+BY147+BY153</f>
        <v>54</v>
      </c>
      <c r="BZ155" s="49">
        <f t="shared" si="212"/>
        <v>121.2</v>
      </c>
      <c r="CA155" s="49">
        <f t="shared" si="212"/>
        <v>28.8</v>
      </c>
      <c r="CB155" s="49">
        <f t="shared" si="212"/>
        <v>54</v>
      </c>
      <c r="CC155" s="49">
        <f t="shared" si="212"/>
        <v>54</v>
      </c>
      <c r="CD155" s="49">
        <f t="shared" si="212"/>
        <v>96</v>
      </c>
      <c r="CE155" s="49">
        <f t="shared" si="212"/>
        <v>54</v>
      </c>
      <c r="CF155" s="49">
        <f t="shared" si="212"/>
        <v>54</v>
      </c>
      <c r="CG155" s="49">
        <f t="shared" si="212"/>
        <v>28.8</v>
      </c>
      <c r="CH155" s="49">
        <f t="shared" si="212"/>
        <v>54</v>
      </c>
      <c r="CI155" s="49">
        <f t="shared" si="212"/>
        <v>121.2</v>
      </c>
      <c r="CJ155" s="49">
        <f t="shared" si="212"/>
        <v>54</v>
      </c>
      <c r="CK155" s="49">
        <f t="shared" si="212"/>
        <v>54</v>
      </c>
      <c r="CL155" s="49">
        <f t="shared" si="212"/>
        <v>121.2</v>
      </c>
      <c r="CM155" s="49">
        <f t="shared" si="212"/>
        <v>28.8</v>
      </c>
      <c r="CN155" s="49">
        <f t="shared" si="212"/>
        <v>54</v>
      </c>
      <c r="CO155" s="49">
        <f t="shared" si="212"/>
        <v>54</v>
      </c>
      <c r="CP155" s="49">
        <f t="shared" si="212"/>
        <v>96</v>
      </c>
      <c r="CQ155" s="49">
        <f t="shared" si="212"/>
        <v>54</v>
      </c>
      <c r="CR155" s="49">
        <f t="shared" si="212"/>
        <v>54</v>
      </c>
      <c r="CS155" s="49">
        <f t="shared" si="212"/>
        <v>28.8</v>
      </c>
      <c r="CT155" s="49">
        <f t="shared" si="212"/>
        <v>54</v>
      </c>
      <c r="CU155" s="49">
        <f t="shared" si="212"/>
        <v>121.2</v>
      </c>
      <c r="CV155" s="49">
        <f t="shared" si="212"/>
        <v>54</v>
      </c>
      <c r="CW155" s="49">
        <f t="shared" si="212"/>
        <v>54</v>
      </c>
      <c r="CX155" s="49">
        <f t="shared" si="212"/>
        <v>121.2</v>
      </c>
      <c r="CY155" s="49">
        <f t="shared" si="212"/>
        <v>28.8</v>
      </c>
      <c r="CZ155" s="49">
        <f t="shared" si="212"/>
        <v>54</v>
      </c>
      <c r="DA155" s="49">
        <f t="shared" si="212"/>
        <v>54</v>
      </c>
      <c r="DB155" s="49">
        <f t="shared" si="212"/>
        <v>96</v>
      </c>
      <c r="DC155" s="49">
        <f t="shared" si="212"/>
        <v>54</v>
      </c>
      <c r="DD155" s="49">
        <f t="shared" si="212"/>
        <v>54</v>
      </c>
      <c r="DE155" s="49">
        <f t="shared" si="212"/>
        <v>28.8</v>
      </c>
      <c r="DF155" s="49">
        <f t="shared" si="212"/>
        <v>54</v>
      </c>
      <c r="DG155" s="49">
        <f t="shared" si="212"/>
        <v>121.2</v>
      </c>
      <c r="DH155" s="49">
        <f t="shared" si="212"/>
        <v>54</v>
      </c>
      <c r="DM155" s="27"/>
      <c r="DN155">
        <v>576</v>
      </c>
      <c r="DP155" s="49">
        <f>DP142+DP147+DP153</f>
        <v>606.00000000000011</v>
      </c>
      <c r="DQ155" s="28">
        <f>IFERROR(DP155/DN155*100,0)</f>
        <v>105.20833333333334</v>
      </c>
      <c r="DR155" s="49">
        <f>DR142+DR147+DR153</f>
        <v>698.40000000000009</v>
      </c>
      <c r="DS155" s="28">
        <f>IFERROR(DR155/DP155*100,0)</f>
        <v>115.24752475247524</v>
      </c>
      <c r="DT155" s="49">
        <f>DT142+DT147+DT153</f>
        <v>723.6</v>
      </c>
      <c r="DU155" s="28">
        <f>IFERROR(DT155/DR155*100,0)</f>
        <v>103.60824742268039</v>
      </c>
      <c r="DV155" s="49">
        <f>DV142+DV147+DV153</f>
        <v>774.00000000000011</v>
      </c>
      <c r="DW155" s="28">
        <f>IFERROR(DV155/DT155*100,0)</f>
        <v>106.96517412935324</v>
      </c>
      <c r="DX155" s="49">
        <f>DX142+DX147+DX153</f>
        <v>774.00000000000011</v>
      </c>
      <c r="DY155" s="28">
        <f>IFERROR(DX155/DV155*100,0)</f>
        <v>100</v>
      </c>
      <c r="DZ155" s="49">
        <f>DZ142+DZ147+DZ153</f>
        <v>774.00000000000011</v>
      </c>
      <c r="EA155" s="28">
        <f>IFERROR(DZ155/DX155*100,0)</f>
        <v>100</v>
      </c>
    </row>
    <row r="156" spans="1:140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</row>
    <row r="157" spans="1:140">
      <c r="A157">
        <v>1.6000000000000001E-3</v>
      </c>
      <c r="Z157" s="534">
        <v>2021</v>
      </c>
      <c r="AA157" s="534"/>
      <c r="AB157" s="534"/>
      <c r="AC157" s="534"/>
      <c r="AD157" s="534"/>
      <c r="AE157" s="534"/>
      <c r="AF157" s="534"/>
      <c r="AG157" s="534"/>
      <c r="AH157" s="534"/>
      <c r="AI157" s="534"/>
      <c r="AJ157" s="534"/>
      <c r="AK157" s="534"/>
      <c r="AL157" s="534">
        <v>2022</v>
      </c>
      <c r="AM157" s="534"/>
      <c r="AN157" s="534"/>
      <c r="AO157" s="534"/>
      <c r="AP157" s="534"/>
      <c r="AQ157" s="534"/>
      <c r="AR157" s="534"/>
      <c r="AS157" s="534"/>
      <c r="AT157" s="534"/>
      <c r="AU157" s="534"/>
      <c r="AV157" s="534"/>
      <c r="AW157" s="534"/>
      <c r="AX157" s="84"/>
      <c r="AY157" s="534">
        <v>2023</v>
      </c>
      <c r="AZ157" s="534"/>
      <c r="BA157" s="534"/>
      <c r="BB157" s="534"/>
      <c r="BC157" s="534"/>
      <c r="BD157" s="534"/>
      <c r="BE157" s="534"/>
      <c r="BF157" s="534"/>
      <c r="BG157" s="534"/>
      <c r="BH157" s="534"/>
      <c r="BI157" s="534"/>
      <c r="BJ157" s="534"/>
      <c r="BK157" s="84"/>
      <c r="BL157" s="534">
        <v>2024</v>
      </c>
      <c r="BM157" s="534"/>
      <c r="BN157" s="534"/>
      <c r="BO157" s="534"/>
      <c r="BP157" s="534"/>
      <c r="BQ157" s="534"/>
      <c r="BR157" s="534"/>
      <c r="BS157" s="534"/>
      <c r="BT157" s="534"/>
      <c r="BU157" s="534"/>
      <c r="BV157" s="534"/>
      <c r="BW157" s="534"/>
      <c r="BX157" s="84"/>
      <c r="BY157" s="534">
        <v>2025</v>
      </c>
      <c r="BZ157" s="534"/>
      <c r="CA157" s="534"/>
      <c r="CB157" s="534"/>
      <c r="CC157" s="534"/>
      <c r="CD157" s="534"/>
      <c r="CE157" s="534"/>
      <c r="CF157" s="534"/>
      <c r="CG157" s="534"/>
      <c r="CH157" s="534"/>
      <c r="CI157" s="534"/>
      <c r="CJ157" s="534"/>
      <c r="CK157" s="534">
        <v>2025</v>
      </c>
      <c r="CL157" s="534"/>
      <c r="CM157" s="534"/>
      <c r="CN157" s="534"/>
      <c r="CO157" s="534"/>
      <c r="CP157" s="534"/>
      <c r="CQ157" s="534"/>
      <c r="CR157" s="534"/>
      <c r="CS157" s="534"/>
      <c r="CT157" s="534"/>
      <c r="CU157" s="534"/>
      <c r="CV157" s="534"/>
      <c r="CW157" s="534">
        <v>2025</v>
      </c>
      <c r="CX157" s="534"/>
      <c r="CY157" s="534"/>
      <c r="CZ157" s="534"/>
      <c r="DA157" s="534"/>
      <c r="DB157" s="534"/>
      <c r="DC157" s="534"/>
      <c r="DD157" s="534"/>
      <c r="DE157" s="534"/>
      <c r="DF157" s="534"/>
      <c r="DG157" s="534"/>
      <c r="DH157" s="534"/>
    </row>
    <row r="158" spans="1:140">
      <c r="Z158" s="86" t="s">
        <v>8</v>
      </c>
      <c r="AA158" s="86" t="s">
        <v>9</v>
      </c>
      <c r="AB158" s="86" t="s">
        <v>10</v>
      </c>
      <c r="AC158" s="86" t="s">
        <v>11</v>
      </c>
      <c r="AD158" s="86" t="s">
        <v>12</v>
      </c>
      <c r="AE158" s="86" t="s">
        <v>13</v>
      </c>
      <c r="AF158" s="86" t="s">
        <v>14</v>
      </c>
      <c r="AG158" s="86" t="s">
        <v>15</v>
      </c>
      <c r="AH158" s="86" t="s">
        <v>16</v>
      </c>
      <c r="AI158" s="86" t="s">
        <v>17</v>
      </c>
      <c r="AJ158" s="86" t="s">
        <v>18</v>
      </c>
      <c r="AK158" s="86" t="s">
        <v>19</v>
      </c>
      <c r="AL158" s="87" t="s">
        <v>8</v>
      </c>
      <c r="AM158" s="87" t="s">
        <v>9</v>
      </c>
      <c r="AN158" s="87" t="s">
        <v>10</v>
      </c>
      <c r="AO158" s="87" t="s">
        <v>11</v>
      </c>
      <c r="AP158" s="87" t="s">
        <v>12</v>
      </c>
      <c r="AQ158" s="87" t="s">
        <v>13</v>
      </c>
      <c r="AR158" s="87" t="s">
        <v>14</v>
      </c>
      <c r="AS158" s="87" t="s">
        <v>15</v>
      </c>
      <c r="AT158" s="87" t="s">
        <v>16</v>
      </c>
      <c r="AU158" s="87" t="s">
        <v>17</v>
      </c>
      <c r="AV158" s="87" t="s">
        <v>18</v>
      </c>
      <c r="AW158" s="87" t="s">
        <v>19</v>
      </c>
      <c r="AX158" s="87" t="str">
        <f>+AX2</f>
        <v>FY</v>
      </c>
      <c r="AY158" s="88" t="s">
        <v>8</v>
      </c>
      <c r="AZ158" s="88" t="s">
        <v>9</v>
      </c>
      <c r="BA158" s="88" t="s">
        <v>10</v>
      </c>
      <c r="BB158" s="88" t="s">
        <v>11</v>
      </c>
      <c r="BC158" s="89" t="s">
        <v>12</v>
      </c>
      <c r="BD158" s="89" t="s">
        <v>13</v>
      </c>
      <c r="BE158" s="89" t="s">
        <v>14</v>
      </c>
      <c r="BF158" s="89" t="s">
        <v>15</v>
      </c>
      <c r="BG158" s="89" t="s">
        <v>16</v>
      </c>
      <c r="BH158" s="89" t="s">
        <v>17</v>
      </c>
      <c r="BI158" s="89" t="s">
        <v>18</v>
      </c>
      <c r="BJ158" s="89" t="s">
        <v>19</v>
      </c>
      <c r="BK158" s="89" t="s">
        <v>23</v>
      </c>
      <c r="BL158" s="89" t="s">
        <v>8</v>
      </c>
      <c r="BM158" s="89" t="s">
        <v>9</v>
      </c>
      <c r="BN158" s="89" t="s">
        <v>10</v>
      </c>
      <c r="BO158" s="89" t="s">
        <v>11</v>
      </c>
      <c r="BP158" s="89" t="s">
        <v>12</v>
      </c>
      <c r="BQ158" s="89" t="s">
        <v>13</v>
      </c>
      <c r="BR158" s="89" t="s">
        <v>14</v>
      </c>
      <c r="BS158" s="89" t="s">
        <v>15</v>
      </c>
      <c r="BT158" s="89" t="s">
        <v>16</v>
      </c>
      <c r="BU158" s="89" t="s">
        <v>17</v>
      </c>
      <c r="BV158" s="89" t="s">
        <v>18</v>
      </c>
      <c r="BW158" s="89" t="s">
        <v>19</v>
      </c>
      <c r="BX158" s="89"/>
      <c r="BY158" s="89" t="s">
        <v>8</v>
      </c>
      <c r="BZ158" s="89" t="s">
        <v>9</v>
      </c>
      <c r="CA158" s="89" t="s">
        <v>10</v>
      </c>
      <c r="CB158" s="89" t="s">
        <v>11</v>
      </c>
      <c r="CC158" s="89" t="s">
        <v>12</v>
      </c>
      <c r="CD158" s="89" t="s">
        <v>13</v>
      </c>
      <c r="CE158" s="89" t="s">
        <v>14</v>
      </c>
      <c r="CF158" s="89" t="s">
        <v>15</v>
      </c>
      <c r="CG158" s="89" t="s">
        <v>16</v>
      </c>
      <c r="CH158" s="89" t="s">
        <v>17</v>
      </c>
      <c r="CI158" s="89" t="s">
        <v>18</v>
      </c>
      <c r="CJ158" s="89" t="s">
        <v>19</v>
      </c>
      <c r="CK158" s="89" t="s">
        <v>8</v>
      </c>
      <c r="CL158" s="89" t="s">
        <v>9</v>
      </c>
      <c r="CM158" s="89" t="s">
        <v>10</v>
      </c>
      <c r="CN158" s="89" t="s">
        <v>11</v>
      </c>
      <c r="CO158" s="89" t="s">
        <v>12</v>
      </c>
      <c r="CP158" s="89" t="s">
        <v>13</v>
      </c>
      <c r="CQ158" s="89" t="s">
        <v>14</v>
      </c>
      <c r="CR158" s="89" t="s">
        <v>15</v>
      </c>
      <c r="CS158" s="89" t="s">
        <v>16</v>
      </c>
      <c r="CT158" s="89" t="s">
        <v>17</v>
      </c>
      <c r="CU158" s="89" t="s">
        <v>18</v>
      </c>
      <c r="CV158" s="89" t="s">
        <v>19</v>
      </c>
      <c r="CW158" s="89" t="s">
        <v>8</v>
      </c>
      <c r="CX158" s="89" t="s">
        <v>9</v>
      </c>
      <c r="CY158" s="89" t="s">
        <v>10</v>
      </c>
      <c r="CZ158" s="89" t="s">
        <v>11</v>
      </c>
      <c r="DA158" s="89" t="s">
        <v>12</v>
      </c>
      <c r="DB158" s="89" t="s">
        <v>13</v>
      </c>
      <c r="DC158" s="89" t="s">
        <v>14</v>
      </c>
      <c r="DD158" s="89" t="s">
        <v>15</v>
      </c>
      <c r="DE158" s="89" t="s">
        <v>16</v>
      </c>
      <c r="DF158" s="89" t="s">
        <v>17</v>
      </c>
      <c r="DG158" s="89" t="s">
        <v>18</v>
      </c>
      <c r="DH158" s="89" t="s">
        <v>19</v>
      </c>
      <c r="DM158" s="90"/>
      <c r="DN158" s="86" t="s">
        <v>32</v>
      </c>
      <c r="DO158" s="86"/>
      <c r="DP158" s="87" t="s">
        <v>33</v>
      </c>
      <c r="DQ158" s="87" t="s">
        <v>31</v>
      </c>
      <c r="DR158" s="89" t="s">
        <v>34</v>
      </c>
      <c r="DS158" s="89" t="s">
        <v>31</v>
      </c>
      <c r="DT158" s="89" t="s">
        <v>35</v>
      </c>
      <c r="DU158" s="89" t="s">
        <v>31</v>
      </c>
      <c r="DV158" s="89" t="s">
        <v>36</v>
      </c>
      <c r="DW158" s="89" t="s">
        <v>31</v>
      </c>
      <c r="DX158" s="89" t="s">
        <v>37</v>
      </c>
      <c r="DY158" s="89" t="s">
        <v>31</v>
      </c>
      <c r="DZ158" s="89" t="s">
        <v>38</v>
      </c>
      <c r="EA158" s="89" t="s">
        <v>31</v>
      </c>
      <c r="EJ158">
        <v>1000</v>
      </c>
    </row>
    <row r="159" spans="1:140" outlineLevel="1">
      <c r="A159" s="91" t="s">
        <v>107</v>
      </c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4"/>
      <c r="BM159" s="94"/>
      <c r="BN159" s="94"/>
      <c r="BO159" s="94"/>
      <c r="BP159" s="94"/>
      <c r="BQ159" s="94"/>
      <c r="BR159" s="94"/>
      <c r="BS159" s="94"/>
      <c r="BT159" s="94"/>
      <c r="BU159" s="94"/>
      <c r="BV159" s="94"/>
      <c r="BW159" s="94"/>
      <c r="BX159" s="94"/>
      <c r="BY159" s="94"/>
      <c r="BZ159" s="94"/>
      <c r="CA159" s="94"/>
      <c r="CB159" s="94"/>
      <c r="CC159" s="94"/>
      <c r="CD159" s="94"/>
      <c r="CE159" s="94"/>
      <c r="CF159" s="94"/>
      <c r="CG159" s="94"/>
      <c r="CH159" s="94"/>
      <c r="CI159" s="94"/>
      <c r="CJ159" s="94"/>
      <c r="CK159" s="94"/>
      <c r="CL159" s="94"/>
      <c r="CM159" s="94"/>
      <c r="CN159" s="94"/>
      <c r="CO159" s="94"/>
      <c r="CP159" s="94"/>
      <c r="CQ159" s="94"/>
      <c r="CR159" s="94"/>
      <c r="CS159" s="94"/>
      <c r="CT159" s="94"/>
      <c r="CU159" s="94"/>
      <c r="CV159" s="94"/>
      <c r="CW159" s="94"/>
      <c r="CX159" s="94"/>
      <c r="CY159" s="94"/>
      <c r="CZ159" s="94"/>
      <c r="DA159" s="94"/>
      <c r="DB159" s="94"/>
      <c r="DC159" s="94"/>
      <c r="DD159" s="94"/>
      <c r="DE159" s="94"/>
      <c r="DF159" s="94"/>
      <c r="DG159" s="94"/>
      <c r="DH159" s="94"/>
      <c r="DI159" t="s">
        <v>257</v>
      </c>
      <c r="DJ159" t="s">
        <v>258</v>
      </c>
      <c r="DM159" s="22"/>
      <c r="DN159" s="92"/>
      <c r="DO159" s="92"/>
      <c r="DP159" s="93"/>
      <c r="DQ159" s="93"/>
      <c r="DR159" s="93"/>
      <c r="DS159" s="93"/>
      <c r="DT159" s="94"/>
      <c r="DU159" s="94"/>
      <c r="DV159" s="94"/>
      <c r="DW159" s="94"/>
      <c r="DX159" s="94"/>
      <c r="DY159" s="94"/>
      <c r="DZ159" s="94"/>
      <c r="EA159" s="94"/>
      <c r="EB159" s="14" t="s">
        <v>108</v>
      </c>
      <c r="EC159" s="14" t="s">
        <v>259</v>
      </c>
      <c r="ED159" s="14" t="s">
        <v>109</v>
      </c>
      <c r="EE159" s="14" t="s">
        <v>110</v>
      </c>
      <c r="EF159" s="14" t="s">
        <v>33</v>
      </c>
      <c r="EG159" s="14" t="s">
        <v>34</v>
      </c>
      <c r="EH159" s="14" t="s">
        <v>35</v>
      </c>
      <c r="EI159" s="14" t="s">
        <v>36</v>
      </c>
    </row>
    <row r="160" spans="1:140" outlineLevel="1">
      <c r="A160" t="s">
        <v>114</v>
      </c>
      <c r="Z160" s="96">
        <v>536</v>
      </c>
      <c r="AA160" s="96">
        <v>732</v>
      </c>
      <c r="AB160" s="96">
        <v>851</v>
      </c>
      <c r="AC160" s="96">
        <v>844</v>
      </c>
      <c r="AD160" s="96">
        <v>710</v>
      </c>
      <c r="AE160" s="96">
        <v>653</v>
      </c>
      <c r="AF160" s="96">
        <v>777</v>
      </c>
      <c r="AG160" s="96">
        <v>872</v>
      </c>
      <c r="AH160" s="96">
        <v>750</v>
      </c>
      <c r="AI160" s="96">
        <v>732</v>
      </c>
      <c r="AJ160" s="96">
        <v>395</v>
      </c>
      <c r="AK160" s="96">
        <v>764</v>
      </c>
      <c r="AL160" s="96">
        <v>430</v>
      </c>
      <c r="AM160" s="96">
        <v>415</v>
      </c>
      <c r="AN160">
        <v>404</v>
      </c>
      <c r="AO160">
        <v>274</v>
      </c>
      <c r="AP160">
        <v>328</v>
      </c>
      <c r="AQ160" s="97">
        <f>372-48</f>
        <v>324</v>
      </c>
      <c r="AR160" s="96">
        <v>386</v>
      </c>
      <c r="AS160" s="96">
        <v>271</v>
      </c>
      <c r="AT160" s="96">
        <v>160</v>
      </c>
      <c r="AU160" s="96">
        <v>314</v>
      </c>
      <c r="AV160" s="98">
        <v>293</v>
      </c>
      <c r="AW160" s="99">
        <v>80</v>
      </c>
      <c r="AX160" s="99">
        <f>SUM(AL160:AW160)</f>
        <v>3679</v>
      </c>
      <c r="AY160" s="100">
        <v>220</v>
      </c>
      <c r="AZ160" s="101">
        <v>240</v>
      </c>
      <c r="BA160" s="100">
        <v>120</v>
      </c>
      <c r="BB160" s="100">
        <v>148</v>
      </c>
      <c r="BC160" s="102">
        <v>224</v>
      </c>
      <c r="BD160" s="102">
        <v>224</v>
      </c>
      <c r="BE160" s="102">
        <v>80</v>
      </c>
      <c r="BF160" s="102">
        <v>80</v>
      </c>
      <c r="BG160" s="102">
        <v>80</v>
      </c>
      <c r="BH160" s="102">
        <v>80</v>
      </c>
      <c r="BI160" s="102">
        <v>80</v>
      </c>
      <c r="BJ160" s="102">
        <v>80</v>
      </c>
      <c r="BK160" s="102">
        <f>SUM(AY160:BJ160)</f>
        <v>1656</v>
      </c>
      <c r="BL160" s="102">
        <v>80</v>
      </c>
      <c r="BM160" s="102">
        <v>80</v>
      </c>
      <c r="BN160" s="102">
        <v>80</v>
      </c>
      <c r="BO160" s="102">
        <v>80</v>
      </c>
      <c r="BP160" s="102">
        <v>80</v>
      </c>
      <c r="BQ160" s="102">
        <v>80</v>
      </c>
      <c r="BR160" s="102">
        <v>80</v>
      </c>
      <c r="BS160" s="102">
        <v>80</v>
      </c>
      <c r="BT160" s="102">
        <v>80</v>
      </c>
      <c r="BU160" s="102">
        <v>80</v>
      </c>
      <c r="BV160" s="102">
        <v>80</v>
      </c>
      <c r="BW160" s="102">
        <v>80</v>
      </c>
      <c r="BX160" s="102">
        <f>SUM(BL160:BW160)</f>
        <v>960</v>
      </c>
      <c r="BY160" s="102">
        <v>80</v>
      </c>
      <c r="BZ160" s="102">
        <v>80</v>
      </c>
      <c r="CA160" s="102">
        <v>80</v>
      </c>
      <c r="CB160" s="102">
        <v>80</v>
      </c>
      <c r="CC160" s="102"/>
      <c r="CD160" s="102"/>
      <c r="CE160" s="102"/>
      <c r="CF160" s="102"/>
      <c r="CG160" s="102"/>
      <c r="CH160" s="102"/>
      <c r="CI160" s="102"/>
      <c r="CJ160" s="102"/>
      <c r="CK160" s="102"/>
      <c r="CL160" s="102"/>
      <c r="CM160" s="102"/>
      <c r="CN160" s="102"/>
      <c r="CO160" s="102"/>
      <c r="CP160" s="102"/>
      <c r="CQ160" s="102"/>
      <c r="CR160" s="102"/>
      <c r="CS160" s="102"/>
      <c r="CT160" s="102"/>
      <c r="CU160" s="102"/>
      <c r="CV160" s="102"/>
      <c r="CW160" s="102"/>
      <c r="CX160" s="102"/>
      <c r="CY160" s="102"/>
      <c r="CZ160" s="102"/>
      <c r="DA160" s="102"/>
      <c r="DB160" s="102"/>
      <c r="DC160" s="102"/>
      <c r="DD160" s="102"/>
      <c r="DE160" s="102"/>
      <c r="DF160" s="102"/>
      <c r="DG160" s="102"/>
      <c r="DH160" s="102"/>
      <c r="DI160" s="19">
        <f>AVERAGE(AY160:BB160)</f>
        <v>182</v>
      </c>
      <c r="DJ160" s="19">
        <f>AVERAGE(BC160:BJ160)</f>
        <v>116</v>
      </c>
      <c r="DM160" s="27"/>
      <c r="DN160" s="104">
        <f t="shared" ref="DN160:DN166" si="213">SUM(Z160:AK160)</f>
        <v>8616</v>
      </c>
      <c r="DO160" s="104"/>
      <c r="DP160" s="104">
        <f t="shared" ref="DP160:DP166" si="214">SUM(AL160:AW160)</f>
        <v>3679</v>
      </c>
      <c r="DQ160" s="28">
        <f t="shared" ref="DQ160:DQ167" si="215">IFERROR(DP160/DN160*100,0)</f>
        <v>42.699628597957293</v>
      </c>
      <c r="DR160" s="104">
        <f t="shared" ref="DR160:DR166" si="216">SUM(AY160:BJ160)</f>
        <v>1656</v>
      </c>
      <c r="DS160" s="28">
        <f t="shared" ref="DS160:DS167" si="217">IFERROR(DR160/DP160*100,0)</f>
        <v>45.012231584669749</v>
      </c>
      <c r="DT160" s="105">
        <f t="shared" ref="DT160:DT166" si="218">SUM(BL160:BW160)</f>
        <v>960</v>
      </c>
      <c r="DU160" s="28">
        <f t="shared" ref="DU160:DU167" si="219">IFERROR(DT160/DR160*100,0)</f>
        <v>57.971014492753625</v>
      </c>
      <c r="DV160" s="105">
        <f t="shared" ref="DV160:DV166" si="220">SUM(BY160:CJ160)</f>
        <v>320</v>
      </c>
      <c r="DW160" s="28">
        <f t="shared" ref="DW160:DW167" si="221">IFERROR(DV160/DT160*100,0)</f>
        <v>33.333333333333329</v>
      </c>
      <c r="DX160" s="105">
        <f>SUM(CK160:CV160)</f>
        <v>0</v>
      </c>
      <c r="DY160" s="28">
        <f t="shared" ref="DY160:DY167" si="222">IFERROR(DX160/DV160*100,0)</f>
        <v>0</v>
      </c>
      <c r="DZ160" s="105">
        <f>SUM(CW160:DH160)</f>
        <v>0</v>
      </c>
      <c r="EA160" s="28">
        <f t="shared" ref="EA160:EA167" si="223">IFERROR(DZ160/DX160*100,0)</f>
        <v>0</v>
      </c>
      <c r="EB160" s="106">
        <f t="shared" ref="EB160:EB167" si="224">DN160/$EJ$158</f>
        <v>8.6159999999999997</v>
      </c>
      <c r="EC160" s="106">
        <f>9.9*55%</f>
        <v>5.4450000000000003</v>
      </c>
      <c r="ED160" s="106">
        <f t="shared" ref="ED160:ED166" si="225">+SUM(AL160:AS160)/$EJ$158</f>
        <v>2.8319999999999999</v>
      </c>
      <c r="EE160" s="106">
        <f>EF160-ED160</f>
        <v>0.84699999999999998</v>
      </c>
      <c r="EF160" s="106">
        <f t="shared" ref="EF160:EF167" si="226">+DP160/$EJ$158</f>
        <v>3.6789999999999998</v>
      </c>
      <c r="EG160" s="106">
        <f t="shared" ref="EG160:EG167" si="227">DR160/$EJ$158</f>
        <v>1.6559999999999999</v>
      </c>
      <c r="EH160" s="106">
        <f t="shared" ref="EH160:EH167" si="228">DT160/$EJ$158</f>
        <v>0.96</v>
      </c>
      <c r="EI160" s="106">
        <f t="shared" ref="EI160:EI167" si="229">DV160/$EJ$158</f>
        <v>0.32</v>
      </c>
      <c r="EJ160" s="83">
        <f t="shared" ref="EJ160:EJ167" si="230">+EF160/EC160-1</f>
        <v>-0.32433425160697893</v>
      </c>
    </row>
    <row r="161" spans="1:142" outlineLevel="1">
      <c r="A161" t="s">
        <v>115</v>
      </c>
      <c r="Z161" s="96">
        <v>510</v>
      </c>
      <c r="AA161" s="96">
        <v>295</v>
      </c>
      <c r="AB161" s="96">
        <v>652</v>
      </c>
      <c r="AC161" s="96">
        <v>1234</v>
      </c>
      <c r="AD161" s="96">
        <v>766</v>
      </c>
      <c r="AE161" s="96">
        <v>534</v>
      </c>
      <c r="AF161" s="96">
        <f>518+383</f>
        <v>901</v>
      </c>
      <c r="AG161" s="96">
        <v>420</v>
      </c>
      <c r="AH161" s="96">
        <v>400</v>
      </c>
      <c r="AI161" s="96">
        <v>225</v>
      </c>
      <c r="AJ161" s="96">
        <v>366</v>
      </c>
      <c r="AK161" s="96">
        <v>210</v>
      </c>
      <c r="AL161" s="96">
        <v>1020</v>
      </c>
      <c r="AM161" s="96">
        <v>1115</v>
      </c>
      <c r="AN161" s="109">
        <f>3221-602-624-26+18+20</f>
        <v>2007</v>
      </c>
      <c r="AO161" s="109">
        <f>1349-114</f>
        <v>1235</v>
      </c>
      <c r="AP161" s="109">
        <f>532+29+80+44+33</f>
        <v>718</v>
      </c>
      <c r="AQ161" s="97">
        <v>474</v>
      </c>
      <c r="AR161" s="96">
        <v>266</v>
      </c>
      <c r="AS161" s="96">
        <v>355</v>
      </c>
      <c r="AT161" s="110">
        <v>628</v>
      </c>
      <c r="AU161" s="110">
        <v>382</v>
      </c>
      <c r="AV161" s="98">
        <v>438</v>
      </c>
      <c r="AW161" s="99">
        <v>565</v>
      </c>
      <c r="AX161" s="99">
        <f t="shared" ref="AX161:AX165" si="231">SUM(AL161:AW161)</f>
        <v>9203</v>
      </c>
      <c r="AY161" s="100">
        <v>600</v>
      </c>
      <c r="AZ161" s="101">
        <v>391</v>
      </c>
      <c r="BA161" s="100">
        <v>444</v>
      </c>
      <c r="BB161" s="100">
        <v>171</v>
      </c>
      <c r="BC161" s="102">
        <v>155</v>
      </c>
      <c r="BD161" s="102">
        <v>88.199999999999989</v>
      </c>
      <c r="BE161" s="102">
        <f>BE34</f>
        <v>288.2</v>
      </c>
      <c r="BF161" s="102">
        <f t="shared" ref="BF161:BJ161" si="232">BF34</f>
        <v>918.2</v>
      </c>
      <c r="BG161" s="102">
        <f t="shared" si="232"/>
        <v>918.2</v>
      </c>
      <c r="BH161" s="102">
        <f t="shared" si="232"/>
        <v>300.79999999999995</v>
      </c>
      <c r="BI161" s="102">
        <f t="shared" si="232"/>
        <v>288.2</v>
      </c>
      <c r="BJ161" s="102">
        <f t="shared" si="232"/>
        <v>288.2</v>
      </c>
      <c r="BK161" s="102">
        <f t="shared" ref="BK161:BK166" si="233">SUM(AY161:BJ161)</f>
        <v>4851</v>
      </c>
      <c r="BL161" s="102">
        <v>100</v>
      </c>
      <c r="BM161" s="102">
        <f>BM34</f>
        <v>288.2</v>
      </c>
      <c r="BN161" s="102">
        <f>BN34</f>
        <v>718.2</v>
      </c>
      <c r="BO161" s="102">
        <f>BO34</f>
        <v>918.2</v>
      </c>
      <c r="BP161" s="102">
        <f>BP34</f>
        <v>100.79999999999998</v>
      </c>
      <c r="BQ161" s="102">
        <v>100</v>
      </c>
      <c r="BR161" s="102">
        <f>BR34</f>
        <v>88.199999999999989</v>
      </c>
      <c r="BS161" s="102">
        <f>BS34</f>
        <v>918.2</v>
      </c>
      <c r="BT161" s="102">
        <f>BT34</f>
        <v>718.2</v>
      </c>
      <c r="BU161" s="102">
        <f>BU34</f>
        <v>300.79999999999995</v>
      </c>
      <c r="BV161" s="102">
        <v>100</v>
      </c>
      <c r="BW161" s="102">
        <f>BW34</f>
        <v>288.2</v>
      </c>
      <c r="BX161" s="102">
        <f t="shared" ref="BX161:BX166" si="234">SUM(BL161:BW161)</f>
        <v>4639</v>
      </c>
      <c r="BY161" s="102">
        <f t="shared" ref="BY161:DH161" si="235">BY34</f>
        <v>88.199999999999989</v>
      </c>
      <c r="BZ161" s="102">
        <f t="shared" si="235"/>
        <v>288.2</v>
      </c>
      <c r="CA161" s="102">
        <f t="shared" si="235"/>
        <v>718.2</v>
      </c>
      <c r="CB161" s="102">
        <f t="shared" si="235"/>
        <v>718.2</v>
      </c>
      <c r="CC161" s="102">
        <f t="shared" si="235"/>
        <v>100.79999999999998</v>
      </c>
      <c r="CD161" s="102">
        <f t="shared" si="235"/>
        <v>88.199999999999989</v>
      </c>
      <c r="CE161" s="102">
        <f t="shared" si="235"/>
        <v>288.2</v>
      </c>
      <c r="CF161" s="102">
        <f t="shared" si="235"/>
        <v>718.2</v>
      </c>
      <c r="CG161" s="102">
        <f t="shared" si="235"/>
        <v>718.2</v>
      </c>
      <c r="CH161" s="102">
        <f t="shared" si="235"/>
        <v>300.79999999999995</v>
      </c>
      <c r="CI161" s="102">
        <f t="shared" si="235"/>
        <v>88.199999999999989</v>
      </c>
      <c r="CJ161" s="102">
        <f t="shared" si="235"/>
        <v>288.2</v>
      </c>
      <c r="CK161" s="102">
        <f t="shared" si="235"/>
        <v>88.199999999999989</v>
      </c>
      <c r="CL161" s="102">
        <f t="shared" si="235"/>
        <v>288.2</v>
      </c>
      <c r="CM161" s="102">
        <f t="shared" si="235"/>
        <v>718.2</v>
      </c>
      <c r="CN161" s="102">
        <f t="shared" si="235"/>
        <v>718.2</v>
      </c>
      <c r="CO161" s="102">
        <f t="shared" si="235"/>
        <v>100.79999999999998</v>
      </c>
      <c r="CP161" s="102">
        <f t="shared" si="235"/>
        <v>88.199999999999989</v>
      </c>
      <c r="CQ161" s="102">
        <f t="shared" si="235"/>
        <v>238.2</v>
      </c>
      <c r="CR161" s="102">
        <f t="shared" si="235"/>
        <v>718.2</v>
      </c>
      <c r="CS161" s="102">
        <f t="shared" si="235"/>
        <v>88.199999999999989</v>
      </c>
      <c r="CT161" s="102">
        <f t="shared" si="235"/>
        <v>100.79999999999998</v>
      </c>
      <c r="CU161" s="102">
        <f t="shared" si="235"/>
        <v>88.199999999999989</v>
      </c>
      <c r="CV161" s="102">
        <f t="shared" si="235"/>
        <v>188.2</v>
      </c>
      <c r="CW161" s="102">
        <f t="shared" si="235"/>
        <v>88.199999999999989</v>
      </c>
      <c r="CX161" s="102">
        <f t="shared" si="235"/>
        <v>188.2</v>
      </c>
      <c r="CY161" s="102">
        <f t="shared" si="235"/>
        <v>718.2</v>
      </c>
      <c r="CZ161" s="102">
        <f t="shared" si="235"/>
        <v>88.199999999999989</v>
      </c>
      <c r="DA161" s="102">
        <f t="shared" si="235"/>
        <v>100.79999999999998</v>
      </c>
      <c r="DB161" s="102">
        <f t="shared" si="235"/>
        <v>88.199999999999989</v>
      </c>
      <c r="DC161" s="102">
        <f t="shared" si="235"/>
        <v>188.2</v>
      </c>
      <c r="DD161" s="102">
        <f t="shared" si="235"/>
        <v>88.199999999999989</v>
      </c>
      <c r="DE161" s="102">
        <f t="shared" si="235"/>
        <v>88.199999999999989</v>
      </c>
      <c r="DF161" s="102">
        <f t="shared" si="235"/>
        <v>200.79999999999998</v>
      </c>
      <c r="DG161" s="102">
        <f t="shared" si="235"/>
        <v>88.199999999999989</v>
      </c>
      <c r="DH161" s="102">
        <f t="shared" si="235"/>
        <v>88.199999999999989</v>
      </c>
      <c r="DI161" s="19">
        <f t="shared" ref="DI161:DI167" si="236">AVERAGE(AY161:BB161)</f>
        <v>401.5</v>
      </c>
      <c r="DJ161" s="19">
        <f t="shared" ref="DJ161:DJ175" si="237">AVERAGE(BC161:BJ161)</f>
        <v>405.625</v>
      </c>
      <c r="DM161" s="27"/>
      <c r="DN161" s="104">
        <f t="shared" si="213"/>
        <v>6513</v>
      </c>
      <c r="DO161" s="104"/>
      <c r="DP161" s="104">
        <f t="shared" si="214"/>
        <v>9203</v>
      </c>
      <c r="DQ161" s="28">
        <f t="shared" si="215"/>
        <v>141.3020113618916</v>
      </c>
      <c r="DR161" s="104">
        <f t="shared" si="216"/>
        <v>4851</v>
      </c>
      <c r="DS161" s="28">
        <f t="shared" si="217"/>
        <v>52.711072476366404</v>
      </c>
      <c r="DT161" s="105">
        <f t="shared" si="218"/>
        <v>4639</v>
      </c>
      <c r="DU161" s="28">
        <f t="shared" si="219"/>
        <v>95.629767058338487</v>
      </c>
      <c r="DV161" s="105">
        <f t="shared" si="220"/>
        <v>4403.5999999999995</v>
      </c>
      <c r="DW161" s="28">
        <f t="shared" si="221"/>
        <v>94.925630523819777</v>
      </c>
      <c r="DX161" s="105">
        <f t="shared" ref="DX161:DX180" si="238">SUM(CK161:CV161)</f>
        <v>3423.5999999999995</v>
      </c>
      <c r="DY161" s="28">
        <f t="shared" si="222"/>
        <v>77.745480970115352</v>
      </c>
      <c r="DZ161" s="105">
        <f>SUM(CW161:DH161)</f>
        <v>2013.6000000000001</v>
      </c>
      <c r="EA161" s="28">
        <f t="shared" si="223"/>
        <v>58.815282159130753</v>
      </c>
      <c r="EB161" s="106">
        <f t="shared" si="224"/>
        <v>6.5129999999999999</v>
      </c>
      <c r="EC161" s="106">
        <f>6.84*49%</f>
        <v>3.3515999999999999</v>
      </c>
      <c r="ED161" s="106">
        <f t="shared" si="225"/>
        <v>7.19</v>
      </c>
      <c r="EE161" s="106">
        <f t="shared" ref="EE161:EE167" si="239">EF161-ED161</f>
        <v>2.012999999999999</v>
      </c>
      <c r="EF161" s="106">
        <f t="shared" si="226"/>
        <v>9.2029999999999994</v>
      </c>
      <c r="EG161" s="106">
        <f t="shared" si="227"/>
        <v>4.851</v>
      </c>
      <c r="EH161" s="106">
        <f t="shared" si="228"/>
        <v>4.6390000000000002</v>
      </c>
      <c r="EI161" s="106">
        <f t="shared" si="229"/>
        <v>4.4035999999999991</v>
      </c>
      <c r="EJ161" s="83">
        <f t="shared" si="230"/>
        <v>1.7458527270557345</v>
      </c>
    </row>
    <row r="162" spans="1:142" outlineLevel="1">
      <c r="A162" t="s">
        <v>116</v>
      </c>
      <c r="Z162" s="96">
        <v>0</v>
      </c>
      <c r="AA162" s="96">
        <v>16</v>
      </c>
      <c r="AB162" s="96">
        <v>0</v>
      </c>
      <c r="AC162" s="96">
        <v>0</v>
      </c>
      <c r="AD162" s="96">
        <v>226</v>
      </c>
      <c r="AE162" s="96">
        <v>72</v>
      </c>
      <c r="AF162" s="96">
        <v>134</v>
      </c>
      <c r="AG162" s="96">
        <v>0</v>
      </c>
      <c r="AH162" s="96">
        <v>198</v>
      </c>
      <c r="AI162" s="96">
        <v>0</v>
      </c>
      <c r="AJ162" s="96">
        <v>0</v>
      </c>
      <c r="AK162" s="96">
        <v>0</v>
      </c>
      <c r="AL162" s="96">
        <v>1311</v>
      </c>
      <c r="AM162" s="96">
        <v>92</v>
      </c>
      <c r="AO162">
        <v>12</v>
      </c>
      <c r="AP162">
        <v>223</v>
      </c>
      <c r="AQ162" s="97">
        <v>16</v>
      </c>
      <c r="AR162" s="96">
        <v>84</v>
      </c>
      <c r="AS162" s="96">
        <v>0</v>
      </c>
      <c r="AT162" s="110">
        <v>232</v>
      </c>
      <c r="AU162" s="110"/>
      <c r="AV162" s="98">
        <v>60</v>
      </c>
      <c r="AW162" s="99">
        <v>74</v>
      </c>
      <c r="AX162" s="99">
        <f t="shared" si="231"/>
        <v>2104</v>
      </c>
      <c r="AY162" s="100">
        <v>0</v>
      </c>
      <c r="AZ162" s="101">
        <v>0</v>
      </c>
      <c r="BA162" s="100">
        <v>0</v>
      </c>
      <c r="BB162" s="100"/>
      <c r="BC162" s="102">
        <v>21.6</v>
      </c>
      <c r="BD162" s="102"/>
      <c r="BE162" s="102">
        <f>BE72</f>
        <v>21.6</v>
      </c>
      <c r="BF162" s="102">
        <f t="shared" ref="BF162:BJ162" si="240">BF72</f>
        <v>21.6</v>
      </c>
      <c r="BG162" s="102">
        <v>32</v>
      </c>
      <c r="BH162" s="102">
        <f t="shared" si="240"/>
        <v>21.6</v>
      </c>
      <c r="BI162" s="102">
        <v>32</v>
      </c>
      <c r="BJ162" s="102">
        <f t="shared" si="240"/>
        <v>21.6</v>
      </c>
      <c r="BK162" s="102">
        <f t="shared" si="233"/>
        <v>172</v>
      </c>
      <c r="BL162" s="102">
        <f t="shared" ref="BL162:BW162" si="241">BL72</f>
        <v>59.4</v>
      </c>
      <c r="BM162" s="102">
        <f t="shared" si="241"/>
        <v>21.6</v>
      </c>
      <c r="BN162" s="102">
        <f t="shared" si="241"/>
        <v>59.4</v>
      </c>
      <c r="BO162" s="102">
        <f t="shared" si="241"/>
        <v>75.599999999999994</v>
      </c>
      <c r="BP162" s="102">
        <f t="shared" si="241"/>
        <v>21.6</v>
      </c>
      <c r="BQ162" s="102">
        <f t="shared" si="241"/>
        <v>21.6</v>
      </c>
      <c r="BR162" s="102">
        <f t="shared" si="241"/>
        <v>21.6</v>
      </c>
      <c r="BS162" s="102">
        <f t="shared" si="241"/>
        <v>21.6</v>
      </c>
      <c r="BT162" s="102">
        <f t="shared" si="241"/>
        <v>59.4</v>
      </c>
      <c r="BU162" s="102">
        <f t="shared" si="241"/>
        <v>21.6</v>
      </c>
      <c r="BV162" s="102">
        <f t="shared" si="241"/>
        <v>59.4</v>
      </c>
      <c r="BW162" s="102">
        <f t="shared" si="241"/>
        <v>21.6</v>
      </c>
      <c r="BX162" s="102">
        <f t="shared" si="234"/>
        <v>464.40000000000003</v>
      </c>
      <c r="BY162" s="102">
        <f t="shared" ref="BY162:DH162" si="242">BY72</f>
        <v>59.4</v>
      </c>
      <c r="BZ162" s="102">
        <f t="shared" si="242"/>
        <v>21.6</v>
      </c>
      <c r="CA162" s="102">
        <f t="shared" si="242"/>
        <v>59.4</v>
      </c>
      <c r="CB162" s="102">
        <f t="shared" si="242"/>
        <v>75.599999999999994</v>
      </c>
      <c r="CC162" s="102">
        <f t="shared" si="242"/>
        <v>21.6</v>
      </c>
      <c r="CD162" s="102">
        <f t="shared" si="242"/>
        <v>21.6</v>
      </c>
      <c r="CE162" s="102">
        <f t="shared" si="242"/>
        <v>21.6</v>
      </c>
      <c r="CF162" s="102">
        <f t="shared" si="242"/>
        <v>21.6</v>
      </c>
      <c r="CG162" s="102">
        <f t="shared" si="242"/>
        <v>59.4</v>
      </c>
      <c r="CH162" s="102">
        <f t="shared" si="242"/>
        <v>21.6</v>
      </c>
      <c r="CI162" s="102">
        <f t="shared" si="242"/>
        <v>59.4</v>
      </c>
      <c r="CJ162" s="102">
        <f t="shared" si="242"/>
        <v>21.6</v>
      </c>
      <c r="CK162" s="102">
        <f t="shared" si="242"/>
        <v>59.4</v>
      </c>
      <c r="CL162" s="102">
        <f t="shared" si="242"/>
        <v>21.6</v>
      </c>
      <c r="CM162" s="102">
        <f t="shared" si="242"/>
        <v>59.4</v>
      </c>
      <c r="CN162" s="102">
        <f t="shared" si="242"/>
        <v>75.599999999999994</v>
      </c>
      <c r="CO162" s="102">
        <f t="shared" si="242"/>
        <v>21.6</v>
      </c>
      <c r="CP162" s="102">
        <f t="shared" si="242"/>
        <v>21.6</v>
      </c>
      <c r="CQ162" s="102">
        <f t="shared" si="242"/>
        <v>21.6</v>
      </c>
      <c r="CR162" s="102">
        <f t="shared" si="242"/>
        <v>21.6</v>
      </c>
      <c r="CS162" s="102">
        <f t="shared" si="242"/>
        <v>59.4</v>
      </c>
      <c r="CT162" s="102">
        <f t="shared" si="242"/>
        <v>21.6</v>
      </c>
      <c r="CU162" s="102">
        <f t="shared" si="242"/>
        <v>59.4</v>
      </c>
      <c r="CV162" s="102">
        <f t="shared" si="242"/>
        <v>21.6</v>
      </c>
      <c r="CW162" s="102">
        <f t="shared" si="242"/>
        <v>59.4</v>
      </c>
      <c r="CX162" s="102">
        <f t="shared" si="242"/>
        <v>21.6</v>
      </c>
      <c r="CY162" s="102">
        <f t="shared" si="242"/>
        <v>59.4</v>
      </c>
      <c r="CZ162" s="102">
        <f t="shared" si="242"/>
        <v>75.599999999999994</v>
      </c>
      <c r="DA162" s="102">
        <f t="shared" si="242"/>
        <v>21.6</v>
      </c>
      <c r="DB162" s="102">
        <f t="shared" si="242"/>
        <v>21.6</v>
      </c>
      <c r="DC162" s="102">
        <f t="shared" si="242"/>
        <v>21.6</v>
      </c>
      <c r="DD162" s="102">
        <f t="shared" si="242"/>
        <v>21.6</v>
      </c>
      <c r="DE162" s="102">
        <f t="shared" si="242"/>
        <v>59.4</v>
      </c>
      <c r="DF162" s="102">
        <f t="shared" si="242"/>
        <v>21.6</v>
      </c>
      <c r="DG162" s="102">
        <f t="shared" si="242"/>
        <v>59.4</v>
      </c>
      <c r="DH162" s="102">
        <f t="shared" si="242"/>
        <v>21.6</v>
      </c>
      <c r="DI162" s="19">
        <f t="shared" si="236"/>
        <v>0</v>
      </c>
      <c r="DJ162" s="19">
        <f t="shared" si="237"/>
        <v>24.571428571428573</v>
      </c>
      <c r="DM162" s="27"/>
      <c r="DN162" s="104">
        <f t="shared" si="213"/>
        <v>646</v>
      </c>
      <c r="DO162" s="104"/>
      <c r="DP162" s="104">
        <f t="shared" si="214"/>
        <v>2104</v>
      </c>
      <c r="DQ162" s="28">
        <f t="shared" si="215"/>
        <v>325.69659442724458</v>
      </c>
      <c r="DR162" s="104">
        <f t="shared" si="216"/>
        <v>172</v>
      </c>
      <c r="DS162" s="28">
        <f t="shared" si="217"/>
        <v>8.1749049429657799</v>
      </c>
      <c r="DT162" s="105">
        <f t="shared" si="218"/>
        <v>464.40000000000003</v>
      </c>
      <c r="DU162" s="28">
        <f t="shared" si="219"/>
        <v>270</v>
      </c>
      <c r="DV162" s="105">
        <f t="shared" si="220"/>
        <v>464.40000000000003</v>
      </c>
      <c r="DW162" s="28">
        <f t="shared" si="221"/>
        <v>100</v>
      </c>
      <c r="DX162" s="105">
        <f t="shared" si="238"/>
        <v>464.40000000000003</v>
      </c>
      <c r="DY162" s="28">
        <f t="shared" si="222"/>
        <v>100</v>
      </c>
      <c r="DZ162" s="105">
        <f t="shared" ref="DZ162:DZ179" si="243">SUM(CW162:DH162)</f>
        <v>464.40000000000003</v>
      </c>
      <c r="EA162" s="28">
        <f t="shared" si="223"/>
        <v>100</v>
      </c>
      <c r="EB162" s="106">
        <f t="shared" si="224"/>
        <v>0.64600000000000002</v>
      </c>
      <c r="EC162" s="106">
        <v>1.3320000000000007</v>
      </c>
      <c r="ED162" s="106">
        <f t="shared" si="225"/>
        <v>1.738</v>
      </c>
      <c r="EE162" s="106">
        <f t="shared" si="239"/>
        <v>0.3660000000000001</v>
      </c>
      <c r="EF162" s="106">
        <f t="shared" si="226"/>
        <v>2.1040000000000001</v>
      </c>
      <c r="EG162" s="106">
        <f t="shared" si="227"/>
        <v>0.17199999999999999</v>
      </c>
      <c r="EH162" s="106">
        <f t="shared" si="228"/>
        <v>0.46440000000000003</v>
      </c>
      <c r="EI162" s="106">
        <f t="shared" si="229"/>
        <v>0.46440000000000003</v>
      </c>
      <c r="EJ162" s="83">
        <f t="shared" si="230"/>
        <v>0.57957957957957884</v>
      </c>
    </row>
    <row r="163" spans="1:142" outlineLevel="1">
      <c r="A163" t="s">
        <v>117</v>
      </c>
      <c r="Z163" s="110">
        <v>416</v>
      </c>
      <c r="AA163" s="110">
        <v>504</v>
      </c>
      <c r="AB163" s="110">
        <v>807</v>
      </c>
      <c r="AC163" s="110">
        <v>690</v>
      </c>
      <c r="AD163" s="110">
        <v>891</v>
      </c>
      <c r="AE163" s="110">
        <v>581</v>
      </c>
      <c r="AF163" s="110">
        <v>450</v>
      </c>
      <c r="AG163" s="110">
        <v>647</v>
      </c>
      <c r="AH163" s="110">
        <v>517</v>
      </c>
      <c r="AI163" s="110">
        <v>550</v>
      </c>
      <c r="AJ163" s="110">
        <v>520</v>
      </c>
      <c r="AK163" s="110">
        <v>601</v>
      </c>
      <c r="AL163" s="96">
        <v>446</v>
      </c>
      <c r="AM163" s="96">
        <v>323</v>
      </c>
      <c r="AN163">
        <f>587</f>
        <v>587</v>
      </c>
      <c r="AO163">
        <v>519</v>
      </c>
      <c r="AP163">
        <v>827</v>
      </c>
      <c r="AQ163" s="97">
        <f>1084+48</f>
        <v>1132</v>
      </c>
      <c r="AR163" s="96">
        <v>979</v>
      </c>
      <c r="AS163" s="96">
        <v>1435</v>
      </c>
      <c r="AT163" s="110">
        <v>1180</v>
      </c>
      <c r="AU163" s="110">
        <v>981</v>
      </c>
      <c r="AV163" s="98">
        <v>1064</v>
      </c>
      <c r="AW163" s="99">
        <v>1144</v>
      </c>
      <c r="AX163" s="99">
        <f t="shared" si="231"/>
        <v>10617</v>
      </c>
      <c r="AY163" s="100">
        <v>1032</v>
      </c>
      <c r="AZ163" s="101">
        <v>657</v>
      </c>
      <c r="BA163" s="100">
        <v>913</v>
      </c>
      <c r="BB163" s="100">
        <v>1114</v>
      </c>
      <c r="BC163" s="102">
        <v>1100</v>
      </c>
      <c r="BD163" s="102">
        <v>1100</v>
      </c>
      <c r="BE163" s="102">
        <f>BE42</f>
        <v>1267.1999999999998</v>
      </c>
      <c r="BF163" s="102">
        <f t="shared" ref="BF163:DH163" si="244">BF42</f>
        <v>1267.1999999999998</v>
      </c>
      <c r="BG163" s="102">
        <f t="shared" si="244"/>
        <v>1267.1999999999998</v>
      </c>
      <c r="BH163" s="102">
        <f t="shared" si="244"/>
        <v>1267.1999999999998</v>
      </c>
      <c r="BI163" s="102">
        <f t="shared" si="244"/>
        <v>1267.1999999999998</v>
      </c>
      <c r="BJ163" s="102">
        <f t="shared" si="244"/>
        <v>1267.1999999999998</v>
      </c>
      <c r="BK163" s="102">
        <f t="shared" si="233"/>
        <v>13519.2</v>
      </c>
      <c r="BL163" s="102">
        <f t="shared" si="244"/>
        <v>1267.1999999999998</v>
      </c>
      <c r="BM163" s="102">
        <f t="shared" si="244"/>
        <v>1267.1999999999998</v>
      </c>
      <c r="BN163" s="102">
        <f t="shared" si="244"/>
        <v>1267.1999999999998</v>
      </c>
      <c r="BO163" s="102">
        <f t="shared" si="244"/>
        <v>1267.1999999999998</v>
      </c>
      <c r="BP163" s="102">
        <f t="shared" si="244"/>
        <v>1267.1999999999998</v>
      </c>
      <c r="BQ163" s="102">
        <f t="shared" si="244"/>
        <v>1267.1999999999998</v>
      </c>
      <c r="BR163" s="102">
        <f t="shared" si="244"/>
        <v>1372.8</v>
      </c>
      <c r="BS163" s="102">
        <f t="shared" si="244"/>
        <v>1372.8</v>
      </c>
      <c r="BT163" s="102">
        <f t="shared" si="244"/>
        <v>1372.8</v>
      </c>
      <c r="BU163" s="102">
        <f t="shared" si="244"/>
        <v>1372.8</v>
      </c>
      <c r="BV163" s="102">
        <f t="shared" si="244"/>
        <v>1372.8</v>
      </c>
      <c r="BW163" s="102">
        <f t="shared" si="244"/>
        <v>1372.8</v>
      </c>
      <c r="BX163" s="102">
        <f t="shared" si="234"/>
        <v>15839.999999999995</v>
      </c>
      <c r="BY163" s="102">
        <f t="shared" si="244"/>
        <v>1267.1999999999998</v>
      </c>
      <c r="BZ163" s="102">
        <f t="shared" si="244"/>
        <v>1267.1999999999998</v>
      </c>
      <c r="CA163" s="102">
        <f t="shared" si="244"/>
        <v>1267.1999999999998</v>
      </c>
      <c r="CB163" s="102">
        <f t="shared" si="244"/>
        <v>1267.1999999999998</v>
      </c>
      <c r="CC163" s="102">
        <f t="shared" si="244"/>
        <v>1267.1999999999998</v>
      </c>
      <c r="CD163" s="102">
        <f t="shared" si="244"/>
        <v>1267.1999999999998</v>
      </c>
      <c r="CE163" s="102">
        <f t="shared" si="244"/>
        <v>1267.1999999999998</v>
      </c>
      <c r="CF163" s="102">
        <f t="shared" si="244"/>
        <v>1267.1999999999998</v>
      </c>
      <c r="CG163" s="102">
        <f t="shared" si="244"/>
        <v>1267.1999999999998</v>
      </c>
      <c r="CH163" s="102">
        <f t="shared" si="244"/>
        <v>1267.1999999999998</v>
      </c>
      <c r="CI163" s="102">
        <f t="shared" si="244"/>
        <v>1267.1999999999998</v>
      </c>
      <c r="CJ163" s="102">
        <f t="shared" si="244"/>
        <v>1267.1999999999998</v>
      </c>
      <c r="CK163" s="102">
        <f t="shared" si="244"/>
        <v>1267.1999999999998</v>
      </c>
      <c r="CL163" s="102">
        <f t="shared" si="244"/>
        <v>1267.1999999999998</v>
      </c>
      <c r="CM163" s="102">
        <f t="shared" si="244"/>
        <v>1267.1999999999998</v>
      </c>
      <c r="CN163" s="102">
        <f t="shared" si="244"/>
        <v>633.59999999999991</v>
      </c>
      <c r="CO163" s="102">
        <f t="shared" si="244"/>
        <v>633.59999999999991</v>
      </c>
      <c r="CP163" s="102">
        <f t="shared" si="244"/>
        <v>633.59999999999991</v>
      </c>
      <c r="CQ163" s="102">
        <f t="shared" si="244"/>
        <v>316.79999999999995</v>
      </c>
      <c r="CR163" s="102">
        <f t="shared" si="244"/>
        <v>316.79999999999995</v>
      </c>
      <c r="CS163" s="102">
        <f t="shared" si="244"/>
        <v>316.79999999999995</v>
      </c>
      <c r="CT163" s="102">
        <f t="shared" si="244"/>
        <v>316.79999999999995</v>
      </c>
      <c r="CU163" s="102">
        <f t="shared" si="244"/>
        <v>316.79999999999995</v>
      </c>
      <c r="CV163" s="102">
        <f t="shared" si="244"/>
        <v>316.79999999999995</v>
      </c>
      <c r="CW163" s="102">
        <f t="shared" si="244"/>
        <v>105.6</v>
      </c>
      <c r="CX163" s="102">
        <f t="shared" si="244"/>
        <v>105.6</v>
      </c>
      <c r="CY163" s="102">
        <f t="shared" si="244"/>
        <v>105.6</v>
      </c>
      <c r="CZ163" s="102">
        <f t="shared" si="244"/>
        <v>105.6</v>
      </c>
      <c r="DA163" s="102">
        <f t="shared" si="244"/>
        <v>105.6</v>
      </c>
      <c r="DB163" s="102">
        <f t="shared" si="244"/>
        <v>105.6</v>
      </c>
      <c r="DC163" s="102">
        <f t="shared" si="244"/>
        <v>0</v>
      </c>
      <c r="DD163" s="102">
        <f t="shared" si="244"/>
        <v>0</v>
      </c>
      <c r="DE163" s="102">
        <f t="shared" si="244"/>
        <v>0</v>
      </c>
      <c r="DF163" s="102">
        <f t="shared" si="244"/>
        <v>0</v>
      </c>
      <c r="DG163" s="102">
        <f t="shared" si="244"/>
        <v>0</v>
      </c>
      <c r="DH163" s="102">
        <f t="shared" si="244"/>
        <v>0</v>
      </c>
      <c r="DI163" s="19">
        <f t="shared" si="236"/>
        <v>929</v>
      </c>
      <c r="DJ163" s="19">
        <f t="shared" si="237"/>
        <v>1225.4000000000001</v>
      </c>
      <c r="DM163" s="27"/>
      <c r="DN163" s="104">
        <f t="shared" si="213"/>
        <v>7174</v>
      </c>
      <c r="DO163" s="104"/>
      <c r="DP163" s="104">
        <f t="shared" si="214"/>
        <v>10617</v>
      </c>
      <c r="DQ163" s="28">
        <f t="shared" si="215"/>
        <v>147.99275160301087</v>
      </c>
      <c r="DR163" s="104">
        <f t="shared" si="216"/>
        <v>13519.2</v>
      </c>
      <c r="DS163" s="28">
        <f t="shared" si="217"/>
        <v>127.33540548177452</v>
      </c>
      <c r="DT163" s="105">
        <f t="shared" si="218"/>
        <v>15839.999999999995</v>
      </c>
      <c r="DU163" s="28">
        <f t="shared" si="219"/>
        <v>117.16669625421619</v>
      </c>
      <c r="DV163" s="105">
        <f t="shared" si="220"/>
        <v>15206.400000000001</v>
      </c>
      <c r="DW163" s="28">
        <f t="shared" si="221"/>
        <v>96.000000000000043</v>
      </c>
      <c r="DX163" s="105">
        <f t="shared" si="238"/>
        <v>7603.2000000000007</v>
      </c>
      <c r="DY163" s="28">
        <f t="shared" si="222"/>
        <v>50</v>
      </c>
      <c r="DZ163" s="105">
        <f t="shared" si="243"/>
        <v>633.6</v>
      </c>
      <c r="EA163" s="28">
        <f t="shared" si="223"/>
        <v>8.3333333333333321</v>
      </c>
      <c r="EB163" s="106">
        <f t="shared" si="224"/>
        <v>7.1740000000000004</v>
      </c>
      <c r="EC163" s="106">
        <f>9.9*45%</f>
        <v>4.4550000000000001</v>
      </c>
      <c r="ED163" s="106">
        <f t="shared" si="225"/>
        <v>6.2480000000000002</v>
      </c>
      <c r="EE163" s="106">
        <f t="shared" si="239"/>
        <v>4.3690000000000007</v>
      </c>
      <c r="EF163" s="106">
        <f t="shared" si="226"/>
        <v>10.617000000000001</v>
      </c>
      <c r="EG163" s="106">
        <f t="shared" si="227"/>
        <v>13.519200000000001</v>
      </c>
      <c r="EH163" s="106">
        <f t="shared" si="228"/>
        <v>15.839999999999995</v>
      </c>
      <c r="EI163" s="106">
        <f t="shared" si="229"/>
        <v>15.206400000000002</v>
      </c>
      <c r="EJ163" s="83">
        <f t="shared" si="230"/>
        <v>1.3831649831649835</v>
      </c>
    </row>
    <row r="164" spans="1:142" outlineLevel="1">
      <c r="A164" t="s">
        <v>118</v>
      </c>
      <c r="Z164" s="110">
        <v>862</v>
      </c>
      <c r="AA164" s="110">
        <v>694</v>
      </c>
      <c r="AB164" s="110">
        <v>477</v>
      </c>
      <c r="AC164" s="110">
        <v>1070</v>
      </c>
      <c r="AD164" s="110">
        <v>884</v>
      </c>
      <c r="AE164" s="110">
        <v>579</v>
      </c>
      <c r="AF164" s="110">
        <v>877</v>
      </c>
      <c r="AG164" s="110">
        <v>402</v>
      </c>
      <c r="AH164" s="110">
        <v>161</v>
      </c>
      <c r="AI164" s="110">
        <v>200</v>
      </c>
      <c r="AJ164" s="110">
        <v>608</v>
      </c>
      <c r="AK164" s="110">
        <v>60</v>
      </c>
      <c r="AL164" s="96">
        <v>180</v>
      </c>
      <c r="AM164" s="96">
        <v>1102</v>
      </c>
      <c r="AN164">
        <f>602-90-76</f>
        <v>436</v>
      </c>
      <c r="AO164">
        <v>872</v>
      </c>
      <c r="AP164">
        <f>740</f>
        <v>740</v>
      </c>
      <c r="AQ164" s="97">
        <v>98</v>
      </c>
      <c r="AR164" s="96">
        <v>56</v>
      </c>
      <c r="AS164" s="96">
        <v>185</v>
      </c>
      <c r="AT164" s="110">
        <v>60</v>
      </c>
      <c r="AU164" s="110">
        <v>612</v>
      </c>
      <c r="AV164" s="98">
        <v>74</v>
      </c>
      <c r="AW164" s="99">
        <v>224</v>
      </c>
      <c r="AX164" s="99">
        <f t="shared" si="231"/>
        <v>4639</v>
      </c>
      <c r="AY164" s="100">
        <v>229</v>
      </c>
      <c r="AZ164" s="101">
        <v>30</v>
      </c>
      <c r="BA164" s="100">
        <v>215</v>
      </c>
      <c r="BB164" s="100">
        <v>300</v>
      </c>
      <c r="BC164" s="102">
        <v>247</v>
      </c>
      <c r="BD164" s="102">
        <v>167</v>
      </c>
      <c r="BE164" s="102">
        <f>BE56</f>
        <v>372.6</v>
      </c>
      <c r="BF164" s="102">
        <f t="shared" ref="BF164:BM164" si="245">BF56</f>
        <v>372.6</v>
      </c>
      <c r="BG164" s="102">
        <f t="shared" si="245"/>
        <v>372.6</v>
      </c>
      <c r="BH164" s="102">
        <f t="shared" si="245"/>
        <v>372.6</v>
      </c>
      <c r="BI164" s="102">
        <f t="shared" si="245"/>
        <v>372.6</v>
      </c>
      <c r="BJ164" s="102">
        <f t="shared" si="245"/>
        <v>372.6</v>
      </c>
      <c r="BK164" s="102">
        <f t="shared" si="233"/>
        <v>3423.5999999999995</v>
      </c>
      <c r="BL164" s="102">
        <f t="shared" si="245"/>
        <v>347.4</v>
      </c>
      <c r="BM164" s="102">
        <f t="shared" si="245"/>
        <v>347.4</v>
      </c>
      <c r="BN164" s="102">
        <f t="shared" ref="BN164:BW164" si="246">BN49+BN55</f>
        <v>347.4</v>
      </c>
      <c r="BO164" s="102">
        <f t="shared" si="246"/>
        <v>347.4</v>
      </c>
      <c r="BP164" s="102">
        <f t="shared" si="246"/>
        <v>347.4</v>
      </c>
      <c r="BQ164" s="102">
        <f t="shared" si="246"/>
        <v>347.4</v>
      </c>
      <c r="BR164" s="102">
        <f t="shared" si="246"/>
        <v>372.6</v>
      </c>
      <c r="BS164" s="102">
        <f t="shared" si="246"/>
        <v>372.6</v>
      </c>
      <c r="BT164" s="102">
        <f t="shared" si="246"/>
        <v>372.6</v>
      </c>
      <c r="BU164" s="102">
        <f t="shared" si="246"/>
        <v>372.6</v>
      </c>
      <c r="BV164" s="102">
        <f t="shared" si="246"/>
        <v>372.6</v>
      </c>
      <c r="BW164" s="102">
        <f t="shared" si="246"/>
        <v>372.6</v>
      </c>
      <c r="BX164" s="102">
        <f t="shared" si="234"/>
        <v>4320</v>
      </c>
      <c r="BY164" s="102">
        <f t="shared" ref="BY164:DH164" si="247">BY49+BY55</f>
        <v>372.6</v>
      </c>
      <c r="BZ164" s="102">
        <f t="shared" si="247"/>
        <v>372.6</v>
      </c>
      <c r="CA164" s="102">
        <f t="shared" si="247"/>
        <v>372.6</v>
      </c>
      <c r="CB164" s="102">
        <f t="shared" si="247"/>
        <v>372.6</v>
      </c>
      <c r="CC164" s="102">
        <f t="shared" si="247"/>
        <v>372.6</v>
      </c>
      <c r="CD164" s="102">
        <f t="shared" si="247"/>
        <v>372.6</v>
      </c>
      <c r="CE164" s="102">
        <f t="shared" si="247"/>
        <v>372.6</v>
      </c>
      <c r="CF164" s="102">
        <f t="shared" si="247"/>
        <v>372.6</v>
      </c>
      <c r="CG164" s="102">
        <f t="shared" si="247"/>
        <v>372.6</v>
      </c>
      <c r="CH164" s="102">
        <f t="shared" si="247"/>
        <v>372.6</v>
      </c>
      <c r="CI164" s="102">
        <f t="shared" si="247"/>
        <v>372.6</v>
      </c>
      <c r="CJ164" s="102">
        <f t="shared" si="247"/>
        <v>372.6</v>
      </c>
      <c r="CK164" s="102">
        <f t="shared" si="247"/>
        <v>372.6</v>
      </c>
      <c r="CL164" s="102">
        <f t="shared" si="247"/>
        <v>372.6</v>
      </c>
      <c r="CM164" s="102">
        <f t="shared" si="247"/>
        <v>372.6</v>
      </c>
      <c r="CN164" s="102">
        <f t="shared" si="247"/>
        <v>149.4</v>
      </c>
      <c r="CO164" s="102">
        <f t="shared" si="247"/>
        <v>149.4</v>
      </c>
      <c r="CP164" s="102">
        <f t="shared" si="247"/>
        <v>149.4</v>
      </c>
      <c r="CQ164" s="102">
        <f t="shared" si="247"/>
        <v>73.8</v>
      </c>
      <c r="CR164" s="102">
        <f t="shared" si="247"/>
        <v>73.8</v>
      </c>
      <c r="CS164" s="102">
        <f t="shared" si="247"/>
        <v>73.8</v>
      </c>
      <c r="CT164" s="102">
        <f t="shared" si="247"/>
        <v>73.8</v>
      </c>
      <c r="CU164" s="102">
        <f t="shared" si="247"/>
        <v>73.8</v>
      </c>
      <c r="CV164" s="102">
        <f t="shared" si="247"/>
        <v>73.8</v>
      </c>
      <c r="CW164" s="102">
        <f t="shared" si="247"/>
        <v>196.20000000000002</v>
      </c>
      <c r="CX164" s="102">
        <f t="shared" si="247"/>
        <v>196.20000000000002</v>
      </c>
      <c r="CY164" s="102">
        <f t="shared" si="247"/>
        <v>171</v>
      </c>
      <c r="CZ164" s="102">
        <f t="shared" si="247"/>
        <v>171</v>
      </c>
      <c r="DA164" s="102">
        <f t="shared" si="247"/>
        <v>171</v>
      </c>
      <c r="DB164" s="102">
        <f t="shared" si="247"/>
        <v>171</v>
      </c>
      <c r="DC164" s="102">
        <f t="shared" si="247"/>
        <v>73.8</v>
      </c>
      <c r="DD164" s="102">
        <f t="shared" si="247"/>
        <v>73.8</v>
      </c>
      <c r="DE164" s="102">
        <f t="shared" si="247"/>
        <v>73.8</v>
      </c>
      <c r="DF164" s="102">
        <f t="shared" si="247"/>
        <v>73.8</v>
      </c>
      <c r="DG164" s="102">
        <f t="shared" si="247"/>
        <v>73.8</v>
      </c>
      <c r="DH164" s="102">
        <f t="shared" si="247"/>
        <v>73.8</v>
      </c>
      <c r="DI164" s="19">
        <f t="shared" si="236"/>
        <v>193.5</v>
      </c>
      <c r="DJ164" s="19">
        <f t="shared" si="237"/>
        <v>331.2</v>
      </c>
      <c r="DM164" s="27"/>
      <c r="DN164" s="104">
        <f t="shared" si="213"/>
        <v>6874</v>
      </c>
      <c r="DO164" s="104"/>
      <c r="DP164" s="104">
        <f t="shared" si="214"/>
        <v>4639</v>
      </c>
      <c r="DQ164" s="28">
        <f t="shared" si="215"/>
        <v>67.486179807972064</v>
      </c>
      <c r="DR164" s="104">
        <f t="shared" si="216"/>
        <v>3423.5999999999995</v>
      </c>
      <c r="DS164" s="28">
        <f t="shared" si="217"/>
        <v>73.800388014658324</v>
      </c>
      <c r="DT164" s="105">
        <f t="shared" si="218"/>
        <v>4320</v>
      </c>
      <c r="DU164" s="28">
        <f t="shared" si="219"/>
        <v>126.18296529968455</v>
      </c>
      <c r="DV164" s="105">
        <f t="shared" si="220"/>
        <v>4471.2</v>
      </c>
      <c r="DW164" s="28">
        <f t="shared" si="221"/>
        <v>103.49999999999999</v>
      </c>
      <c r="DX164" s="105">
        <f t="shared" si="238"/>
        <v>2008.8000000000002</v>
      </c>
      <c r="DY164" s="28">
        <f t="shared" si="222"/>
        <v>44.927536231884062</v>
      </c>
      <c r="DZ164" s="105">
        <f t="shared" si="243"/>
        <v>1519.1999999999998</v>
      </c>
      <c r="EA164" s="28">
        <f t="shared" si="223"/>
        <v>75.62724014336915</v>
      </c>
      <c r="EB164" s="106">
        <f t="shared" si="224"/>
        <v>6.8739999999999997</v>
      </c>
      <c r="EC164" s="106">
        <f>6.84*51%</f>
        <v>3.4883999999999999</v>
      </c>
      <c r="ED164" s="106">
        <f t="shared" si="225"/>
        <v>3.669</v>
      </c>
      <c r="EE164" s="106">
        <f t="shared" si="239"/>
        <v>0.9700000000000002</v>
      </c>
      <c r="EF164" s="106">
        <f t="shared" si="226"/>
        <v>4.6390000000000002</v>
      </c>
      <c r="EG164" s="106">
        <f t="shared" si="227"/>
        <v>3.4235999999999995</v>
      </c>
      <c r="EH164" s="106">
        <f t="shared" si="228"/>
        <v>4.32</v>
      </c>
      <c r="EI164" s="106">
        <f t="shared" si="229"/>
        <v>4.4711999999999996</v>
      </c>
      <c r="EJ164" s="83">
        <f t="shared" si="230"/>
        <v>0.32983602797844291</v>
      </c>
    </row>
    <row r="165" spans="1:142" outlineLevel="1">
      <c r="A165" t="s">
        <v>119</v>
      </c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96"/>
      <c r="AM165" s="96">
        <v>0</v>
      </c>
      <c r="AN165" s="96">
        <v>0</v>
      </c>
      <c r="AO165" s="96">
        <v>0</v>
      </c>
      <c r="AP165" s="96"/>
      <c r="AQ165" s="96"/>
      <c r="AR165" s="96"/>
      <c r="AS165" s="96"/>
      <c r="AT165" s="110"/>
      <c r="AU165" s="110">
        <v>16</v>
      </c>
      <c r="AV165" s="96">
        <v>0</v>
      </c>
      <c r="AW165" s="99">
        <v>0</v>
      </c>
      <c r="AX165" s="99">
        <f t="shared" si="231"/>
        <v>16</v>
      </c>
      <c r="AY165" s="100"/>
      <c r="AZ165" s="101">
        <v>0</v>
      </c>
      <c r="BA165" s="100">
        <v>630</v>
      </c>
      <c r="BB165" s="100"/>
      <c r="BC165" s="102"/>
      <c r="BD165" s="102"/>
      <c r="BE165" s="102"/>
      <c r="BF165" s="102"/>
      <c r="BG165" s="102"/>
      <c r="BH165" s="102"/>
      <c r="BI165" s="102"/>
      <c r="BJ165" s="102"/>
      <c r="BK165" s="102">
        <f t="shared" si="233"/>
        <v>630</v>
      </c>
      <c r="BL165" s="102"/>
      <c r="BM165" s="102"/>
      <c r="BN165" s="102"/>
      <c r="BO165" s="102">
        <v>550</v>
      </c>
      <c r="BP165" s="102"/>
      <c r="BQ165" s="102"/>
      <c r="BR165" s="102">
        <v>550</v>
      </c>
      <c r="BS165" s="102"/>
      <c r="BT165" s="102"/>
      <c r="BU165" s="102">
        <v>550</v>
      </c>
      <c r="BV165" s="102"/>
      <c r="BW165" s="102"/>
      <c r="BX165" s="102">
        <f t="shared" si="234"/>
        <v>1650</v>
      </c>
      <c r="BY165" s="102"/>
      <c r="BZ165" s="102"/>
      <c r="CA165" s="102"/>
      <c r="CB165" s="102"/>
      <c r="CC165" s="102"/>
      <c r="CD165" s="102"/>
      <c r="CE165" s="102"/>
      <c r="CF165" s="102"/>
      <c r="CG165" s="102"/>
      <c r="CH165" s="102"/>
      <c r="CI165" s="102"/>
      <c r="CJ165" s="102"/>
      <c r="CK165" s="102"/>
      <c r="CL165" s="102"/>
      <c r="CM165" s="102"/>
      <c r="CN165" s="102"/>
      <c r="CO165" s="102"/>
      <c r="CP165" s="102"/>
      <c r="CQ165" s="102"/>
      <c r="CR165" s="102"/>
      <c r="CS165" s="102"/>
      <c r="CT165" s="102"/>
      <c r="CU165" s="102"/>
      <c r="CV165" s="102"/>
      <c r="CW165" s="102"/>
      <c r="CX165" s="102"/>
      <c r="CY165" s="102"/>
      <c r="CZ165" s="102"/>
      <c r="DA165" s="102"/>
      <c r="DB165" s="102"/>
      <c r="DC165" s="102"/>
      <c r="DD165" s="102"/>
      <c r="DE165" s="102"/>
      <c r="DF165" s="102"/>
      <c r="DG165" s="102"/>
      <c r="DH165" s="102"/>
      <c r="DI165" s="19">
        <f t="shared" si="236"/>
        <v>315</v>
      </c>
      <c r="DJ165" s="19"/>
      <c r="DM165" s="27"/>
      <c r="DN165" s="104">
        <f t="shared" si="213"/>
        <v>0</v>
      </c>
      <c r="DO165" s="104"/>
      <c r="DP165" s="104">
        <f t="shared" si="214"/>
        <v>16</v>
      </c>
      <c r="DQ165" s="28">
        <f t="shared" si="215"/>
        <v>0</v>
      </c>
      <c r="DR165" s="104">
        <f t="shared" si="216"/>
        <v>630</v>
      </c>
      <c r="DS165" s="28">
        <f t="shared" si="217"/>
        <v>3937.5</v>
      </c>
      <c r="DT165" s="105">
        <f t="shared" si="218"/>
        <v>1650</v>
      </c>
      <c r="DU165" s="28">
        <f t="shared" si="219"/>
        <v>261.90476190476193</v>
      </c>
      <c r="DV165" s="105">
        <f t="shared" si="220"/>
        <v>0</v>
      </c>
      <c r="DW165" s="28">
        <f t="shared" si="221"/>
        <v>0</v>
      </c>
      <c r="DX165" s="105">
        <f t="shared" si="238"/>
        <v>0</v>
      </c>
      <c r="DY165" s="28">
        <f t="shared" si="222"/>
        <v>0</v>
      </c>
      <c r="DZ165" s="105">
        <f t="shared" si="243"/>
        <v>0</v>
      </c>
      <c r="EA165" s="28">
        <f t="shared" si="223"/>
        <v>0</v>
      </c>
      <c r="EB165" s="106">
        <f t="shared" si="224"/>
        <v>0</v>
      </c>
      <c r="EC165" s="106"/>
      <c r="ED165" s="106">
        <f t="shared" si="225"/>
        <v>0</v>
      </c>
      <c r="EE165" s="106">
        <f t="shared" si="239"/>
        <v>1.6E-2</v>
      </c>
      <c r="EF165" s="106">
        <f t="shared" si="226"/>
        <v>1.6E-2</v>
      </c>
      <c r="EG165" s="106">
        <f t="shared" si="227"/>
        <v>0.63</v>
      </c>
      <c r="EH165" s="106">
        <f t="shared" si="228"/>
        <v>1.65</v>
      </c>
      <c r="EI165" s="106">
        <f t="shared" si="229"/>
        <v>0</v>
      </c>
      <c r="EJ165" s="83" t="e">
        <f t="shared" si="230"/>
        <v>#DIV/0!</v>
      </c>
    </row>
    <row r="166" spans="1:142" outlineLevel="1">
      <c r="A166" t="s">
        <v>120</v>
      </c>
      <c r="Z166" s="96">
        <v>-8</v>
      </c>
      <c r="AA166" s="96">
        <v>53</v>
      </c>
      <c r="AB166" s="96">
        <v>20</v>
      </c>
      <c r="AC166" s="96">
        <v>-85</v>
      </c>
      <c r="AD166" s="96">
        <v>-107</v>
      </c>
      <c r="AE166" s="96">
        <v>-124</v>
      </c>
      <c r="AF166" s="96">
        <v>0</v>
      </c>
      <c r="AG166" s="96">
        <v>125</v>
      </c>
      <c r="AH166" s="96">
        <v>622</v>
      </c>
      <c r="AI166" s="96">
        <v>2</v>
      </c>
      <c r="AJ166" s="96">
        <f>151-50</f>
        <v>101</v>
      </c>
      <c r="AK166" s="96">
        <v>49</v>
      </c>
      <c r="AL166" s="96">
        <v>40</v>
      </c>
      <c r="AM166" s="96">
        <v>162</v>
      </c>
      <c r="AN166" s="96"/>
      <c r="AO166" s="96"/>
      <c r="AP166" s="96"/>
      <c r="AQ166" s="96"/>
      <c r="AR166" s="111"/>
      <c r="AS166" s="111"/>
      <c r="AT166" s="110"/>
      <c r="AU166" s="110"/>
      <c r="AV166" s="96"/>
      <c r="AW166" s="99"/>
      <c r="AX166" s="99"/>
      <c r="AY166" s="100"/>
      <c r="AZ166" s="101"/>
      <c r="BA166" s="100"/>
      <c r="BB166" s="100"/>
      <c r="BC166" s="102"/>
      <c r="BD166" s="102"/>
      <c r="BE166" s="102"/>
      <c r="BF166" s="102"/>
      <c r="BG166" s="102"/>
      <c r="BH166" s="102"/>
      <c r="BI166" s="102"/>
      <c r="BJ166" s="102"/>
      <c r="BK166" s="102">
        <f t="shared" si="233"/>
        <v>0</v>
      </c>
      <c r="BL166" s="102"/>
      <c r="BM166" s="102"/>
      <c r="BN166" s="102"/>
      <c r="BO166" s="102"/>
      <c r="BP166" s="102"/>
      <c r="BQ166" s="102"/>
      <c r="BR166" s="102"/>
      <c r="BS166" s="102"/>
      <c r="BT166" s="102"/>
      <c r="BU166" s="102"/>
      <c r="BV166" s="102"/>
      <c r="BW166" s="102"/>
      <c r="BX166" s="102">
        <f t="shared" si="234"/>
        <v>0</v>
      </c>
      <c r="BY166" s="102"/>
      <c r="BZ166" s="102"/>
      <c r="CA166" s="102"/>
      <c r="CB166" s="102"/>
      <c r="CC166" s="102"/>
      <c r="CD166" s="102"/>
      <c r="CE166" s="102"/>
      <c r="CF166" s="102"/>
      <c r="CG166" s="102"/>
      <c r="CH166" s="102"/>
      <c r="CI166" s="102"/>
      <c r="CJ166" s="102"/>
      <c r="CK166" s="102"/>
      <c r="CL166" s="102"/>
      <c r="CM166" s="102"/>
      <c r="CN166" s="102"/>
      <c r="CO166" s="102"/>
      <c r="CP166" s="102"/>
      <c r="CQ166" s="102"/>
      <c r="CR166" s="102"/>
      <c r="CS166" s="102"/>
      <c r="CT166" s="102"/>
      <c r="CU166" s="102"/>
      <c r="CV166" s="102"/>
      <c r="CW166" s="102"/>
      <c r="CX166" s="102"/>
      <c r="CY166" s="102"/>
      <c r="CZ166" s="102"/>
      <c r="DA166" s="102"/>
      <c r="DB166" s="102"/>
      <c r="DC166" s="102"/>
      <c r="DD166" s="102"/>
      <c r="DE166" s="102"/>
      <c r="DF166" s="102"/>
      <c r="DG166" s="102"/>
      <c r="DH166" s="102"/>
      <c r="DI166" s="19"/>
      <c r="DJ166" s="19"/>
      <c r="DM166" s="27"/>
      <c r="DN166" s="104">
        <f t="shared" si="213"/>
        <v>648</v>
      </c>
      <c r="DO166" s="104"/>
      <c r="DP166" s="104">
        <f t="shared" si="214"/>
        <v>202</v>
      </c>
      <c r="DQ166" s="28">
        <f t="shared" si="215"/>
        <v>31.172839506172838</v>
      </c>
      <c r="DR166" s="104">
        <f t="shared" si="216"/>
        <v>0</v>
      </c>
      <c r="DS166" s="28">
        <f t="shared" si="217"/>
        <v>0</v>
      </c>
      <c r="DT166" s="105">
        <f t="shared" si="218"/>
        <v>0</v>
      </c>
      <c r="DU166" s="28">
        <f t="shared" si="219"/>
        <v>0</v>
      </c>
      <c r="DV166" s="105">
        <f t="shared" si="220"/>
        <v>0</v>
      </c>
      <c r="DW166" s="28">
        <f t="shared" si="221"/>
        <v>0</v>
      </c>
      <c r="DX166" s="105">
        <f t="shared" si="238"/>
        <v>0</v>
      </c>
      <c r="DY166" s="28">
        <f t="shared" si="222"/>
        <v>0</v>
      </c>
      <c r="DZ166" s="105">
        <f t="shared" si="243"/>
        <v>0</v>
      </c>
      <c r="EA166" s="28">
        <f t="shared" si="223"/>
        <v>0</v>
      </c>
      <c r="EB166" s="106">
        <f t="shared" si="224"/>
        <v>0.64800000000000002</v>
      </c>
      <c r="EC166" s="106"/>
      <c r="ED166" s="106">
        <f t="shared" si="225"/>
        <v>0.20200000000000001</v>
      </c>
      <c r="EE166" s="106">
        <f t="shared" si="239"/>
        <v>0</v>
      </c>
      <c r="EF166" s="106">
        <f t="shared" si="226"/>
        <v>0.20200000000000001</v>
      </c>
      <c r="EG166" s="106">
        <f t="shared" si="227"/>
        <v>0</v>
      </c>
      <c r="EH166" s="106">
        <f t="shared" si="228"/>
        <v>0</v>
      </c>
      <c r="EI166" s="106">
        <f t="shared" si="229"/>
        <v>0</v>
      </c>
      <c r="EJ166" s="83" t="e">
        <f t="shared" si="230"/>
        <v>#DIV/0!</v>
      </c>
    </row>
    <row r="167" spans="1:142">
      <c r="A167" s="14" t="s">
        <v>260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32">
        <f t="shared" ref="Z167:AL167" si="248">SUM(Z160:Z166)</f>
        <v>2316</v>
      </c>
      <c r="AA167" s="132">
        <f t="shared" si="248"/>
        <v>2294</v>
      </c>
      <c r="AB167" s="132">
        <f t="shared" si="248"/>
        <v>2807</v>
      </c>
      <c r="AC167" s="132">
        <f t="shared" si="248"/>
        <v>3753</v>
      </c>
      <c r="AD167" s="132">
        <f t="shared" si="248"/>
        <v>3370</v>
      </c>
      <c r="AE167" s="132">
        <f t="shared" si="248"/>
        <v>2295</v>
      </c>
      <c r="AF167" s="132">
        <f t="shared" si="248"/>
        <v>3139</v>
      </c>
      <c r="AG167" s="132">
        <f t="shared" si="248"/>
        <v>2466</v>
      </c>
      <c r="AH167" s="132">
        <f t="shared" si="248"/>
        <v>2648</v>
      </c>
      <c r="AI167" s="132">
        <f t="shared" si="248"/>
        <v>1709</v>
      </c>
      <c r="AJ167" s="132">
        <f t="shared" si="248"/>
        <v>1990</v>
      </c>
      <c r="AK167" s="132">
        <f t="shared" si="248"/>
        <v>1684</v>
      </c>
      <c r="AL167" s="132">
        <f t="shared" si="248"/>
        <v>3427</v>
      </c>
      <c r="AM167" s="132">
        <f>SUM(AM160:AM166)</f>
        <v>3209</v>
      </c>
      <c r="AN167" s="132">
        <f t="shared" ref="AN167:AU167" si="249">SUM(AN160:AN166)</f>
        <v>3434</v>
      </c>
      <c r="AO167" s="132">
        <f t="shared" si="249"/>
        <v>2912</v>
      </c>
      <c r="AP167" s="132">
        <f t="shared" si="249"/>
        <v>2836</v>
      </c>
      <c r="AQ167" s="132">
        <f t="shared" si="249"/>
        <v>2044</v>
      </c>
      <c r="AR167" s="132">
        <f t="shared" si="249"/>
        <v>1771</v>
      </c>
      <c r="AS167" s="132">
        <f t="shared" si="249"/>
        <v>2246</v>
      </c>
      <c r="AT167" s="132">
        <f t="shared" si="249"/>
        <v>2260</v>
      </c>
      <c r="AU167" s="132">
        <f t="shared" si="249"/>
        <v>2305</v>
      </c>
      <c r="AV167" s="132">
        <f>SUM(AV160:AV166)</f>
        <v>1929</v>
      </c>
      <c r="AW167" s="132">
        <f>SUM(AW160:AW166)</f>
        <v>2087</v>
      </c>
      <c r="AX167" s="132">
        <f>SUM(AX160:AX166)</f>
        <v>30258</v>
      </c>
      <c r="AY167" s="132">
        <f t="shared" ref="AY167:DH167" si="250">SUM(AY160:AY166)</f>
        <v>2081</v>
      </c>
      <c r="AZ167" s="132">
        <f t="shared" si="250"/>
        <v>1318</v>
      </c>
      <c r="BA167" s="132">
        <f t="shared" si="250"/>
        <v>2322</v>
      </c>
      <c r="BB167" s="132">
        <f t="shared" si="250"/>
        <v>1733</v>
      </c>
      <c r="BC167" s="132">
        <f t="shared" si="250"/>
        <v>1747.6</v>
      </c>
      <c r="BD167" s="132">
        <f t="shared" si="250"/>
        <v>1579.2</v>
      </c>
      <c r="BE167" s="132">
        <f t="shared" si="250"/>
        <v>2029.6</v>
      </c>
      <c r="BF167" s="132">
        <f t="shared" si="250"/>
        <v>2659.6</v>
      </c>
      <c r="BG167" s="132">
        <f t="shared" si="250"/>
        <v>2669.9999999999995</v>
      </c>
      <c r="BH167" s="132">
        <f t="shared" si="250"/>
        <v>2042.1999999999998</v>
      </c>
      <c r="BI167" s="132">
        <f t="shared" si="250"/>
        <v>2040</v>
      </c>
      <c r="BJ167" s="132">
        <f t="shared" si="250"/>
        <v>2029.6</v>
      </c>
      <c r="BK167" s="132">
        <f t="shared" si="250"/>
        <v>24251.8</v>
      </c>
      <c r="BL167" s="140">
        <f t="shared" si="250"/>
        <v>1854</v>
      </c>
      <c r="BM167" s="140">
        <f t="shared" si="250"/>
        <v>2004.3999999999996</v>
      </c>
      <c r="BN167" s="140">
        <f t="shared" si="250"/>
        <v>2472.1999999999998</v>
      </c>
      <c r="BO167" s="140">
        <f t="shared" si="250"/>
        <v>3238.4</v>
      </c>
      <c r="BP167" s="140">
        <f t="shared" si="250"/>
        <v>1817</v>
      </c>
      <c r="BQ167" s="140">
        <f t="shared" si="250"/>
        <v>1816.1999999999998</v>
      </c>
      <c r="BR167" s="140">
        <f t="shared" si="250"/>
        <v>2485.1999999999998</v>
      </c>
      <c r="BS167" s="140">
        <f t="shared" si="250"/>
        <v>2765.2</v>
      </c>
      <c r="BT167" s="140">
        <f t="shared" si="250"/>
        <v>2603</v>
      </c>
      <c r="BU167" s="140">
        <f t="shared" si="250"/>
        <v>2697.7999999999997</v>
      </c>
      <c r="BV167" s="140">
        <f t="shared" si="250"/>
        <v>1984.8000000000002</v>
      </c>
      <c r="BW167" s="140">
        <f t="shared" si="250"/>
        <v>2135.1999999999998</v>
      </c>
      <c r="BX167" s="140">
        <f t="shared" si="250"/>
        <v>27873.399999999994</v>
      </c>
      <c r="BY167" s="140">
        <f t="shared" si="250"/>
        <v>1867.3999999999996</v>
      </c>
      <c r="BZ167" s="140">
        <f t="shared" si="250"/>
        <v>2029.6</v>
      </c>
      <c r="CA167" s="140">
        <f t="shared" si="250"/>
        <v>2497.3999999999996</v>
      </c>
      <c r="CB167" s="140">
        <f t="shared" si="250"/>
        <v>2513.6</v>
      </c>
      <c r="CC167" s="140">
        <f t="shared" si="250"/>
        <v>1762.1999999999998</v>
      </c>
      <c r="CD167" s="140">
        <f t="shared" si="250"/>
        <v>1749.6</v>
      </c>
      <c r="CE167" s="140">
        <f t="shared" si="250"/>
        <v>1949.6</v>
      </c>
      <c r="CF167" s="140">
        <f t="shared" si="250"/>
        <v>2379.6</v>
      </c>
      <c r="CG167" s="140">
        <f t="shared" si="250"/>
        <v>2417.3999999999996</v>
      </c>
      <c r="CH167" s="140">
        <f t="shared" si="250"/>
        <v>1962.1999999999998</v>
      </c>
      <c r="CI167" s="140">
        <f t="shared" si="250"/>
        <v>1787.3999999999996</v>
      </c>
      <c r="CJ167" s="140">
        <f t="shared" si="250"/>
        <v>1949.6</v>
      </c>
      <c r="CK167" s="140">
        <f t="shared" si="250"/>
        <v>1787.3999999999996</v>
      </c>
      <c r="CL167" s="140">
        <f t="shared" si="250"/>
        <v>1949.6</v>
      </c>
      <c r="CM167" s="140">
        <f t="shared" si="250"/>
        <v>2417.3999999999996</v>
      </c>
      <c r="CN167" s="140">
        <f t="shared" si="250"/>
        <v>1576.8000000000002</v>
      </c>
      <c r="CO167" s="140">
        <f t="shared" si="250"/>
        <v>905.39999999999986</v>
      </c>
      <c r="CP167" s="140">
        <f t="shared" si="250"/>
        <v>892.79999999999984</v>
      </c>
      <c r="CQ167" s="140">
        <f t="shared" si="250"/>
        <v>650.39999999999986</v>
      </c>
      <c r="CR167" s="140">
        <f t="shared" si="250"/>
        <v>1130.3999999999999</v>
      </c>
      <c r="CS167" s="140">
        <f t="shared" si="250"/>
        <v>538.19999999999993</v>
      </c>
      <c r="CT167" s="140">
        <f t="shared" si="250"/>
        <v>512.99999999999989</v>
      </c>
      <c r="CU167" s="140">
        <f t="shared" si="250"/>
        <v>538.19999999999993</v>
      </c>
      <c r="CV167" s="140">
        <f t="shared" si="250"/>
        <v>600.39999999999986</v>
      </c>
      <c r="CW167" s="140">
        <f t="shared" si="250"/>
        <v>449.4</v>
      </c>
      <c r="CX167" s="140">
        <f t="shared" si="250"/>
        <v>511.6</v>
      </c>
      <c r="CY167" s="140">
        <f t="shared" si="250"/>
        <v>1054.2</v>
      </c>
      <c r="CZ167" s="140">
        <f t="shared" si="250"/>
        <v>440.4</v>
      </c>
      <c r="DA167" s="140">
        <f t="shared" si="250"/>
        <v>399</v>
      </c>
      <c r="DB167" s="140">
        <f t="shared" si="250"/>
        <v>386.4</v>
      </c>
      <c r="DC167" s="140">
        <f t="shared" si="250"/>
        <v>283.59999999999997</v>
      </c>
      <c r="DD167" s="140">
        <f t="shared" si="250"/>
        <v>183.59999999999997</v>
      </c>
      <c r="DE167" s="140">
        <f t="shared" si="250"/>
        <v>221.39999999999998</v>
      </c>
      <c r="DF167" s="140">
        <f t="shared" si="250"/>
        <v>296.2</v>
      </c>
      <c r="DG167" s="140">
        <f t="shared" si="250"/>
        <v>221.39999999999998</v>
      </c>
      <c r="DH167" s="140">
        <f t="shared" si="250"/>
        <v>183.59999999999997</v>
      </c>
      <c r="DI167" s="19">
        <f t="shared" si="236"/>
        <v>1863.5</v>
      </c>
      <c r="DJ167" s="19">
        <f t="shared" si="237"/>
        <v>2099.7249999999999</v>
      </c>
      <c r="DK167" s="83">
        <f>DJ167/DI167-1</f>
        <v>0.12676415347464443</v>
      </c>
      <c r="DM167" s="27"/>
      <c r="DN167" s="141">
        <f>SUM(DN160:DN166)</f>
        <v>30471</v>
      </c>
      <c r="DO167" s="141"/>
      <c r="DP167" s="141">
        <f>SUM(DP160:DP166)</f>
        <v>30460</v>
      </c>
      <c r="DQ167" s="28">
        <f t="shared" si="215"/>
        <v>99.963900101736087</v>
      </c>
      <c r="DR167" s="141">
        <f>SUM(DR160:DR166)</f>
        <v>24251.8</v>
      </c>
      <c r="DS167" s="28">
        <f t="shared" si="217"/>
        <v>79.618516086671036</v>
      </c>
      <c r="DT167" s="112">
        <f>SUM(DT160:DT166)</f>
        <v>27873.399999999994</v>
      </c>
      <c r="DU167" s="28">
        <f t="shared" si="219"/>
        <v>114.9333245367354</v>
      </c>
      <c r="DV167" s="112">
        <f>SUM(DV160:DV166)</f>
        <v>24865.600000000002</v>
      </c>
      <c r="DW167" s="28">
        <f t="shared" si="221"/>
        <v>89.209066708761782</v>
      </c>
      <c r="DX167" s="112">
        <f t="shared" si="238"/>
        <v>13500</v>
      </c>
      <c r="DY167" s="28">
        <f t="shared" si="222"/>
        <v>54.291873109838484</v>
      </c>
      <c r="DZ167" s="112">
        <f t="shared" si="243"/>
        <v>4630.8</v>
      </c>
      <c r="EA167" s="28">
        <f t="shared" si="223"/>
        <v>34.30222222222222</v>
      </c>
      <c r="EB167" s="106">
        <f t="shared" si="224"/>
        <v>30.471</v>
      </c>
      <c r="EC167" s="130">
        <f>18072/$EJ$158</f>
        <v>18.071999999999999</v>
      </c>
      <c r="ED167" s="19">
        <f>+SUM(AL167:AS167)/EJ158</f>
        <v>21.879000000000001</v>
      </c>
      <c r="EE167" s="19">
        <f t="shared" si="239"/>
        <v>8.5809999999999995</v>
      </c>
      <c r="EF167" s="19">
        <f t="shared" si="226"/>
        <v>30.46</v>
      </c>
      <c r="EG167" s="19">
        <f t="shared" si="227"/>
        <v>24.251799999999999</v>
      </c>
      <c r="EH167" s="19">
        <f t="shared" si="228"/>
        <v>27.873399999999993</v>
      </c>
      <c r="EI167" s="19">
        <f t="shared" si="229"/>
        <v>24.865600000000001</v>
      </c>
      <c r="EJ167" s="83">
        <f t="shared" si="230"/>
        <v>0.68548030101814983</v>
      </c>
      <c r="EL167" s="83">
        <f>EF167/EB167-1</f>
        <v>-3.609989826391935E-4</v>
      </c>
    </row>
    <row r="168" spans="1:142"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130"/>
      <c r="BM168" s="130"/>
      <c r="BN168" s="130"/>
      <c r="BO168" s="130"/>
      <c r="BP168" s="130"/>
      <c r="BQ168" s="130"/>
      <c r="BR168" s="130"/>
      <c r="BS168" s="130"/>
      <c r="BT168" s="130"/>
      <c r="BU168" s="130"/>
      <c r="BV168" s="130"/>
      <c r="BW168" s="130"/>
      <c r="BX168" s="130"/>
      <c r="BY168" s="130"/>
      <c r="BZ168" s="130"/>
      <c r="CA168" s="130"/>
      <c r="CB168" s="130"/>
      <c r="CC168" s="130"/>
      <c r="CD168" s="130"/>
      <c r="CE168" s="130"/>
      <c r="CF168" s="130"/>
      <c r="CG168" s="130"/>
      <c r="CH168" s="130"/>
      <c r="CI168" s="130"/>
      <c r="CJ168" s="130"/>
      <c r="CK168" s="130"/>
      <c r="CL168" s="130"/>
      <c r="CM168" s="130"/>
      <c r="CN168" s="130"/>
      <c r="CO168" s="130"/>
      <c r="CP168" s="130"/>
      <c r="CQ168" s="130"/>
      <c r="CR168" s="130"/>
      <c r="CS168" s="130"/>
      <c r="CT168" s="130"/>
      <c r="CU168" s="130"/>
      <c r="CV168" s="130"/>
      <c r="CW168" s="130"/>
      <c r="CX168" s="130"/>
      <c r="CY168" s="130"/>
      <c r="CZ168" s="130"/>
      <c r="DA168" s="130"/>
      <c r="DB168" s="130"/>
      <c r="DC168" s="130"/>
      <c r="DD168" s="130"/>
      <c r="DE168" s="130"/>
      <c r="DF168" s="130"/>
      <c r="DG168" s="130"/>
      <c r="DH168" s="130"/>
      <c r="DJ168" s="19"/>
      <c r="DP168" s="96"/>
      <c r="DQ168" s="96"/>
      <c r="DR168" s="96"/>
      <c r="DT168" s="16"/>
      <c r="DV168" s="16"/>
      <c r="DX168" s="22">
        <f t="shared" si="238"/>
        <v>0</v>
      </c>
      <c r="DZ168" s="121">
        <f t="shared" si="243"/>
        <v>0</v>
      </c>
      <c r="EB168" s="106"/>
      <c r="EC168" s="106"/>
      <c r="ED168" s="106"/>
      <c r="EE168" s="106">
        <f>ED167</f>
        <v>21.879000000000001</v>
      </c>
      <c r="EF168" s="106"/>
      <c r="EG168" s="106"/>
      <c r="EH168" s="106"/>
      <c r="EI168" s="106"/>
      <c r="EJ168" s="83">
        <f>(EI167/EB167)^(1/4)-1</f>
        <v>-4.9552661286300093E-2</v>
      </c>
      <c r="EL168" s="83">
        <f>EG167/EF167-1</f>
        <v>-0.20381483913328957</v>
      </c>
    </row>
    <row r="169" spans="1:142">
      <c r="A169" s="91" t="s">
        <v>261</v>
      </c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3"/>
      <c r="AM169" s="93"/>
      <c r="AN169" s="93"/>
      <c r="AO169" s="93"/>
      <c r="AP169" s="93"/>
      <c r="AQ169" s="93"/>
      <c r="AR169" s="93"/>
      <c r="AS169" s="93"/>
      <c r="AT169" s="93"/>
      <c r="AU169" s="93"/>
      <c r="AV169" s="93"/>
      <c r="AW169" s="93"/>
      <c r="AX169" s="93"/>
      <c r="AY169" s="93"/>
      <c r="AZ169" s="93"/>
      <c r="BA169" s="93"/>
      <c r="BB169" s="93"/>
      <c r="BC169" s="93"/>
      <c r="BD169" s="93"/>
      <c r="BE169" s="93"/>
      <c r="BF169" s="93"/>
      <c r="BG169" s="93"/>
      <c r="BH169" s="93"/>
      <c r="BI169" s="93"/>
      <c r="BJ169" s="93"/>
      <c r="BK169" s="93"/>
      <c r="BL169" s="94"/>
      <c r="BM169" s="94"/>
      <c r="BN169" s="94"/>
      <c r="BO169" s="94"/>
      <c r="BP169" s="94"/>
      <c r="BQ169" s="94"/>
      <c r="BR169" s="94"/>
      <c r="BS169" s="94"/>
      <c r="BT169" s="94"/>
      <c r="BU169" s="94"/>
      <c r="BV169" s="94"/>
      <c r="BW169" s="94"/>
      <c r="BX169" s="94"/>
      <c r="BY169" s="94"/>
      <c r="BZ169" s="94"/>
      <c r="CA169" s="94"/>
      <c r="CB169" s="94"/>
      <c r="CC169" s="94"/>
      <c r="CD169" s="94"/>
      <c r="CE169" s="94"/>
      <c r="CF169" s="94"/>
      <c r="CG169" s="94"/>
      <c r="CH169" s="94"/>
      <c r="CI169" s="94"/>
      <c r="CJ169" s="94"/>
      <c r="CK169" s="94"/>
      <c r="CL169" s="94"/>
      <c r="CM169" s="94"/>
      <c r="CN169" s="94"/>
      <c r="CO169" s="94"/>
      <c r="CP169" s="94"/>
      <c r="CQ169" s="94"/>
      <c r="CR169" s="94"/>
      <c r="CS169" s="94"/>
      <c r="CT169" s="94"/>
      <c r="CU169" s="94"/>
      <c r="CV169" s="94"/>
      <c r="CW169" s="94"/>
      <c r="CX169" s="94"/>
      <c r="CY169" s="94"/>
      <c r="CZ169" s="94"/>
      <c r="DA169" s="94"/>
      <c r="DB169" s="94"/>
      <c r="DC169" s="94"/>
      <c r="DD169" s="94"/>
      <c r="DE169" s="94"/>
      <c r="DF169" s="94"/>
      <c r="DG169" s="94"/>
      <c r="DH169" s="94"/>
      <c r="DJ169" s="19"/>
      <c r="DM169" s="22"/>
      <c r="DN169" s="92"/>
      <c r="DO169" s="92"/>
      <c r="DP169" s="93"/>
      <c r="DQ169" s="93"/>
      <c r="DR169" s="93"/>
      <c r="DS169" s="93"/>
      <c r="DT169" s="94"/>
      <c r="DU169" s="94"/>
      <c r="DV169" s="94"/>
      <c r="DW169" s="94"/>
      <c r="DX169" s="94"/>
      <c r="DY169" s="94"/>
      <c r="DZ169" s="94"/>
      <c r="EA169" s="94"/>
      <c r="EB169" s="131" t="s">
        <v>108</v>
      </c>
      <c r="EC169" s="131" t="s">
        <v>259</v>
      </c>
      <c r="ED169" s="131" t="s">
        <v>109</v>
      </c>
      <c r="EE169" s="131" t="s">
        <v>110</v>
      </c>
      <c r="EF169" s="131" t="s">
        <v>33</v>
      </c>
      <c r="EG169" s="131" t="s">
        <v>34</v>
      </c>
      <c r="EH169" s="131" t="s">
        <v>35</v>
      </c>
      <c r="EI169" s="131" t="s">
        <v>36</v>
      </c>
      <c r="EJ169" s="131" t="s">
        <v>262</v>
      </c>
    </row>
    <row r="170" spans="1:142" outlineLevel="1">
      <c r="A170" t="s">
        <v>127</v>
      </c>
      <c r="Z170">
        <v>493</v>
      </c>
      <c r="AA170">
        <v>778</v>
      </c>
      <c r="AB170">
        <v>0</v>
      </c>
      <c r="AC170">
        <v>541</v>
      </c>
      <c r="AD170">
        <v>745</v>
      </c>
      <c r="AE170">
        <v>511</v>
      </c>
      <c r="AF170">
        <v>145</v>
      </c>
      <c r="AG170">
        <v>180</v>
      </c>
      <c r="AH170">
        <v>170</v>
      </c>
      <c r="AI170">
        <v>137</v>
      </c>
      <c r="AJ170">
        <v>214</v>
      </c>
      <c r="AK170">
        <v>362</v>
      </c>
      <c r="AL170" s="393">
        <v>653</v>
      </c>
      <c r="AM170" s="393">
        <v>1134</v>
      </c>
      <c r="AN170">
        <f>141+34</f>
        <v>175</v>
      </c>
      <c r="AO170">
        <v>163</v>
      </c>
      <c r="AP170">
        <v>350</v>
      </c>
      <c r="AQ170" s="97">
        <v>170</v>
      </c>
      <c r="AR170" s="96">
        <v>580</v>
      </c>
      <c r="AS170" s="132">
        <v>798</v>
      </c>
      <c r="AT170" s="110">
        <v>610</v>
      </c>
      <c r="AU170" s="133">
        <v>1029</v>
      </c>
      <c r="AV170" s="98">
        <v>414</v>
      </c>
      <c r="AW170" s="99">
        <v>240</v>
      </c>
      <c r="AX170" s="99">
        <f t="shared" ref="AX170:AX174" si="251">SUM(AL170:AW170)</f>
        <v>6316</v>
      </c>
      <c r="AY170" s="100">
        <v>93</v>
      </c>
      <c r="AZ170" s="100">
        <v>191</v>
      </c>
      <c r="BA170" s="100">
        <v>84</v>
      </c>
      <c r="BB170" s="100">
        <v>117</v>
      </c>
      <c r="BC170" s="102">
        <v>1000</v>
      </c>
      <c r="BD170" s="102">
        <v>700</v>
      </c>
      <c r="BE170" s="102">
        <v>740</v>
      </c>
      <c r="BF170" s="102">
        <v>1000</v>
      </c>
      <c r="BG170" s="102">
        <v>730</v>
      </c>
      <c r="BH170" s="102">
        <v>700</v>
      </c>
      <c r="BI170" s="102">
        <v>1000</v>
      </c>
      <c r="BJ170" s="102">
        <v>700</v>
      </c>
      <c r="BK170" s="102">
        <f t="shared" ref="BK170:BK174" si="252">SUM(AY170:BJ170)</f>
        <v>7055</v>
      </c>
      <c r="BL170" s="102">
        <f t="shared" ref="BL170:BW170" si="253">BL94</f>
        <v>604.65234375</v>
      </c>
      <c r="BM170" s="102">
        <f t="shared" si="253"/>
        <v>919.65234375</v>
      </c>
      <c r="BN170" s="102">
        <f t="shared" si="253"/>
        <v>604.65234375</v>
      </c>
      <c r="BO170" s="102">
        <f t="shared" si="253"/>
        <v>604.65234375</v>
      </c>
      <c r="BP170" s="102">
        <f t="shared" si="253"/>
        <v>919.65234375</v>
      </c>
      <c r="BQ170" s="102">
        <f t="shared" si="253"/>
        <v>604.65234375</v>
      </c>
      <c r="BR170" s="102">
        <f t="shared" si="253"/>
        <v>604.65234375</v>
      </c>
      <c r="BS170" s="102">
        <f t="shared" si="253"/>
        <v>604.65234375</v>
      </c>
      <c r="BT170" s="102">
        <f t="shared" si="253"/>
        <v>604.65234375</v>
      </c>
      <c r="BU170" s="102">
        <f t="shared" si="253"/>
        <v>604.65234375</v>
      </c>
      <c r="BV170" s="102">
        <f t="shared" si="253"/>
        <v>919.65234375</v>
      </c>
      <c r="BW170" s="102">
        <f t="shared" si="253"/>
        <v>604.65234375</v>
      </c>
      <c r="BX170" s="102">
        <f t="shared" ref="BX170:BX174" si="254">SUM(BL170:BW170)</f>
        <v>8200.828125</v>
      </c>
      <c r="BY170" s="102">
        <f t="shared" ref="BY170:DH170" si="255">BY94</f>
        <v>994.14</v>
      </c>
      <c r="BZ170" s="102">
        <f t="shared" si="255"/>
        <v>679.14</v>
      </c>
      <c r="CA170" s="102">
        <f t="shared" si="255"/>
        <v>994.14</v>
      </c>
      <c r="CB170" s="102">
        <f t="shared" si="255"/>
        <v>994.14</v>
      </c>
      <c r="CC170" s="102">
        <f t="shared" si="255"/>
        <v>679.14</v>
      </c>
      <c r="CD170" s="102">
        <f t="shared" si="255"/>
        <v>994.14</v>
      </c>
      <c r="CE170" s="102">
        <f t="shared" si="255"/>
        <v>994.14</v>
      </c>
      <c r="CF170" s="102">
        <f t="shared" si="255"/>
        <v>679.14</v>
      </c>
      <c r="CG170" s="102">
        <f t="shared" si="255"/>
        <v>994.14</v>
      </c>
      <c r="CH170" s="102">
        <f t="shared" si="255"/>
        <v>679.14</v>
      </c>
      <c r="CI170" s="102">
        <f t="shared" si="255"/>
        <v>994.14</v>
      </c>
      <c r="CJ170" s="102">
        <f t="shared" si="255"/>
        <v>994.14</v>
      </c>
      <c r="CK170" s="102">
        <f t="shared" si="255"/>
        <v>1055.3287499999999</v>
      </c>
      <c r="CL170" s="102">
        <f t="shared" si="255"/>
        <v>740.3287499999999</v>
      </c>
      <c r="CM170" s="102">
        <f t="shared" si="255"/>
        <v>1055.3287499999999</v>
      </c>
      <c r="CN170" s="102">
        <f t="shared" si="255"/>
        <v>1055.3287499999999</v>
      </c>
      <c r="CO170" s="102">
        <f t="shared" si="255"/>
        <v>740.3287499999999</v>
      </c>
      <c r="CP170" s="102">
        <f t="shared" si="255"/>
        <v>1055.3287499999999</v>
      </c>
      <c r="CQ170" s="102">
        <f t="shared" si="255"/>
        <v>1055.3287499999999</v>
      </c>
      <c r="CR170" s="102">
        <f t="shared" si="255"/>
        <v>740.3287499999999</v>
      </c>
      <c r="CS170" s="102">
        <f t="shared" si="255"/>
        <v>1055.3287499999999</v>
      </c>
      <c r="CT170" s="102">
        <f t="shared" si="255"/>
        <v>740.3287499999999</v>
      </c>
      <c r="CU170" s="102">
        <f t="shared" si="255"/>
        <v>1055.3287499999999</v>
      </c>
      <c r="CV170" s="102">
        <f t="shared" si="255"/>
        <v>740.3287499999999</v>
      </c>
      <c r="CW170" s="102">
        <f t="shared" si="255"/>
        <v>1074.07125</v>
      </c>
      <c r="CX170" s="102">
        <f t="shared" si="255"/>
        <v>759.07124999999996</v>
      </c>
      <c r="CY170" s="102">
        <f t="shared" si="255"/>
        <v>1074.07125</v>
      </c>
      <c r="CZ170" s="102">
        <f t="shared" si="255"/>
        <v>1074.07125</v>
      </c>
      <c r="DA170" s="102">
        <f t="shared" si="255"/>
        <v>759.07124999999996</v>
      </c>
      <c r="DB170" s="102">
        <f t="shared" si="255"/>
        <v>1074.07125</v>
      </c>
      <c r="DC170" s="102">
        <f t="shared" si="255"/>
        <v>1074.07125</v>
      </c>
      <c r="DD170" s="102">
        <f t="shared" si="255"/>
        <v>759.07124999999996</v>
      </c>
      <c r="DE170" s="102">
        <f t="shared" si="255"/>
        <v>1074.07125</v>
      </c>
      <c r="DF170" s="102">
        <f t="shared" si="255"/>
        <v>759.07124999999996</v>
      </c>
      <c r="DG170" s="102">
        <f t="shared" si="255"/>
        <v>1074.07125</v>
      </c>
      <c r="DH170" s="102">
        <f t="shared" si="255"/>
        <v>759.07124999999996</v>
      </c>
      <c r="DI170" s="19">
        <f t="shared" ref="DI170:DI175" si="256">AVERAGE(AY170:BB170)</f>
        <v>121.25</v>
      </c>
      <c r="DJ170" s="19">
        <f t="shared" si="237"/>
        <v>821.25</v>
      </c>
      <c r="DL170">
        <v>2865</v>
      </c>
      <c r="DM170" s="27"/>
      <c r="DN170" s="104">
        <f>SUM(Z170:AK170)</f>
        <v>4276</v>
      </c>
      <c r="DO170" s="104"/>
      <c r="DP170" s="104">
        <f>SUM(AL170:AW170)</f>
        <v>6316</v>
      </c>
      <c r="DQ170" s="28">
        <f>IFERROR(DP170/DN170*100,0)</f>
        <v>147.70813844714687</v>
      </c>
      <c r="DR170" s="104">
        <f>SUM(AY170:BJ170)</f>
        <v>7055</v>
      </c>
      <c r="DS170" s="28">
        <f>IFERROR(DR170/DP170*100,0)</f>
        <v>111.70044331855604</v>
      </c>
      <c r="DT170" s="104">
        <f>SUM(BL170:BW170)</f>
        <v>8200.828125</v>
      </c>
      <c r="DU170" s="28">
        <f>IFERROR(DT170/DR170*100,0)</f>
        <v>116.24136250885897</v>
      </c>
      <c r="DV170" s="104">
        <f>SUM(BY170:CJ170)</f>
        <v>10669.68</v>
      </c>
      <c r="DW170" s="28">
        <f>IFERROR(DV170/DT170*100,0)</f>
        <v>130.1049093746249</v>
      </c>
      <c r="DX170" s="105">
        <f t="shared" si="238"/>
        <v>11088.945</v>
      </c>
      <c r="DY170" s="28">
        <f>IFERROR(DX170/DV170*100,0)</f>
        <v>103.92949929145017</v>
      </c>
      <c r="DZ170" s="121">
        <f t="shared" si="243"/>
        <v>11313.855000000003</v>
      </c>
      <c r="EA170" s="28">
        <f>IFERROR(DZ170/DX170*100,0)</f>
        <v>102.02823622986681</v>
      </c>
      <c r="EB170" s="106">
        <f>DN170/$EJ$158</f>
        <v>4.2759999999999998</v>
      </c>
      <c r="EC170" s="106">
        <v>6.1592000000000002</v>
      </c>
      <c r="ED170" s="106">
        <f t="shared" ref="ED170:ED175" si="257">+SUM(AL170:AS170)/$EJ$158</f>
        <v>4.0229999999999997</v>
      </c>
      <c r="EE170" s="106">
        <f t="shared" ref="EE170:EE175" si="258">+EF170-ED170</f>
        <v>2.2930000000000001</v>
      </c>
      <c r="EF170" s="106">
        <f t="shared" ref="EF170:EF175" si="259">+DP170/$EJ$158</f>
        <v>6.3159999999999998</v>
      </c>
      <c r="EG170" s="106">
        <f t="shared" ref="EG170:EG175" si="260">DR170/$EJ$158</f>
        <v>7.0549999999999997</v>
      </c>
      <c r="EH170" s="106">
        <f t="shared" ref="EH170:EH175" si="261">DT170/$EJ$158</f>
        <v>8.2008281249999992</v>
      </c>
      <c r="EI170" s="106">
        <f t="shared" ref="EI170:EI175" si="262">DV170/$EJ$158</f>
        <v>10.66968</v>
      </c>
      <c r="EJ170" s="83">
        <f>+EF170/EC170-1</f>
        <v>2.5457851669047793E-2</v>
      </c>
    </row>
    <row r="171" spans="1:142" outlineLevel="1">
      <c r="A171" t="s">
        <v>122</v>
      </c>
      <c r="Z171">
        <v>114</v>
      </c>
      <c r="AA171">
        <v>197</v>
      </c>
      <c r="AB171">
        <v>109</v>
      </c>
      <c r="AC171">
        <v>166</v>
      </c>
      <c r="AD171">
        <v>108</v>
      </c>
      <c r="AE171">
        <v>57</v>
      </c>
      <c r="AF171">
        <v>143</v>
      </c>
      <c r="AG171">
        <v>112</v>
      </c>
      <c r="AH171">
        <v>134</v>
      </c>
      <c r="AI171">
        <v>201</v>
      </c>
      <c r="AJ171">
        <v>287</v>
      </c>
      <c r="AK171">
        <v>245</v>
      </c>
      <c r="AL171" s="96">
        <v>156</v>
      </c>
      <c r="AM171" s="96">
        <v>141</v>
      </c>
      <c r="AN171">
        <f>132+28</f>
        <v>160</v>
      </c>
      <c r="AO171">
        <v>148</v>
      </c>
      <c r="AP171">
        <v>170</v>
      </c>
      <c r="AQ171" s="97">
        <v>240</v>
      </c>
      <c r="AR171" s="96">
        <v>202</v>
      </c>
      <c r="AS171" s="96">
        <v>133</v>
      </c>
      <c r="AT171" s="110">
        <v>248</v>
      </c>
      <c r="AU171" s="110">
        <v>138</v>
      </c>
      <c r="AV171" s="98">
        <v>195</v>
      </c>
      <c r="AW171" s="99">
        <v>255</v>
      </c>
      <c r="AX171" s="99">
        <f t="shared" si="251"/>
        <v>2186</v>
      </c>
      <c r="AY171" s="100">
        <v>168</v>
      </c>
      <c r="AZ171" s="100">
        <v>313</v>
      </c>
      <c r="BA171" s="100">
        <v>157</v>
      </c>
      <c r="BB171" s="100">
        <v>193</v>
      </c>
      <c r="BC171" s="102">
        <v>231.37274999999983</v>
      </c>
      <c r="BD171" s="102">
        <v>231</v>
      </c>
      <c r="BE171" s="102">
        <f>BE124</f>
        <v>357.98874999999975</v>
      </c>
      <c r="BF171" s="102">
        <f t="shared" ref="BF171:BW171" si="263">BF124</f>
        <v>313.42324999999977</v>
      </c>
      <c r="BG171" s="102">
        <f t="shared" si="263"/>
        <v>372.98274999999973</v>
      </c>
      <c r="BH171" s="102">
        <f t="shared" si="263"/>
        <v>380.47974999999968</v>
      </c>
      <c r="BI171" s="102">
        <f t="shared" si="263"/>
        <v>387.9767499999997</v>
      </c>
      <c r="BJ171" s="102">
        <f t="shared" si="263"/>
        <v>343.41124999999977</v>
      </c>
      <c r="BK171" s="102">
        <f t="shared" si="252"/>
        <v>3449.635249999998</v>
      </c>
      <c r="BL171" s="102">
        <f t="shared" si="263"/>
        <v>296.25749999999971</v>
      </c>
      <c r="BM171" s="102">
        <f t="shared" si="263"/>
        <v>302.6834999999997</v>
      </c>
      <c r="BN171" s="102">
        <f t="shared" si="263"/>
        <v>309.10949999999963</v>
      </c>
      <c r="BO171" s="102">
        <f t="shared" si="263"/>
        <v>315.53549999999967</v>
      </c>
      <c r="BP171" s="102">
        <f t="shared" si="263"/>
        <v>321.96149999999966</v>
      </c>
      <c r="BQ171" s="102">
        <f t="shared" si="263"/>
        <v>328.38749999999965</v>
      </c>
      <c r="BR171" s="102">
        <f t="shared" si="263"/>
        <v>334.81349999999958</v>
      </c>
      <c r="BS171" s="102">
        <f t="shared" si="263"/>
        <v>341.23949999999962</v>
      </c>
      <c r="BT171" s="102">
        <f t="shared" si="263"/>
        <v>347.66549999999961</v>
      </c>
      <c r="BU171" s="102">
        <f t="shared" si="263"/>
        <v>354.0914999999996</v>
      </c>
      <c r="BV171" s="102">
        <f t="shared" si="263"/>
        <v>360.51749999999959</v>
      </c>
      <c r="BW171" s="102">
        <f t="shared" si="263"/>
        <v>366.94349999999952</v>
      </c>
      <c r="BX171" s="102">
        <f t="shared" si="254"/>
        <v>3979.2059999999951</v>
      </c>
      <c r="BY171" s="102">
        <f t="shared" ref="BY171:DH171" si="264">BY124</f>
        <v>375.31068749999957</v>
      </c>
      <c r="BZ171" s="102">
        <f t="shared" si="264"/>
        <v>382.53993749999955</v>
      </c>
      <c r="CA171" s="102">
        <f t="shared" si="264"/>
        <v>389.76918749999959</v>
      </c>
      <c r="CB171" s="102">
        <f t="shared" si="264"/>
        <v>396.99843749999962</v>
      </c>
      <c r="CC171" s="102">
        <f t="shared" si="264"/>
        <v>404.22768749999966</v>
      </c>
      <c r="CD171" s="102">
        <f t="shared" si="264"/>
        <v>411.4569374999997</v>
      </c>
      <c r="CE171" s="102">
        <f t="shared" si="264"/>
        <v>418.68618749999973</v>
      </c>
      <c r="CF171" s="102">
        <f t="shared" si="264"/>
        <v>425.91543749999971</v>
      </c>
      <c r="CG171" s="102">
        <f t="shared" si="264"/>
        <v>433.1446874999998</v>
      </c>
      <c r="CH171" s="102">
        <f t="shared" si="264"/>
        <v>440.37393749999978</v>
      </c>
      <c r="CI171" s="102">
        <f t="shared" si="264"/>
        <v>447.60318749999982</v>
      </c>
      <c r="CJ171" s="102">
        <f t="shared" si="264"/>
        <v>454.8324374999998</v>
      </c>
      <c r="CK171" s="102">
        <f t="shared" si="264"/>
        <v>464.00287499999979</v>
      </c>
      <c r="CL171" s="102">
        <f t="shared" si="264"/>
        <v>472.03537499999982</v>
      </c>
      <c r="CM171" s="102">
        <f t="shared" si="264"/>
        <v>480.06787499999973</v>
      </c>
      <c r="CN171" s="102">
        <f t="shared" si="264"/>
        <v>488.10037499999976</v>
      </c>
      <c r="CO171" s="102">
        <f t="shared" si="264"/>
        <v>496.13287499999967</v>
      </c>
      <c r="CP171" s="102">
        <f t="shared" si="264"/>
        <v>504.1653749999997</v>
      </c>
      <c r="CQ171" s="102">
        <f t="shared" si="264"/>
        <v>512.19787499999961</v>
      </c>
      <c r="CR171" s="102">
        <f t="shared" si="264"/>
        <v>520.23037499999964</v>
      </c>
      <c r="CS171" s="102">
        <f t="shared" si="264"/>
        <v>528.26287499999944</v>
      </c>
      <c r="CT171" s="102">
        <f t="shared" si="264"/>
        <v>536.29537499999947</v>
      </c>
      <c r="CU171" s="102">
        <f t="shared" si="264"/>
        <v>544.32787499999938</v>
      </c>
      <c r="CV171" s="102">
        <f t="shared" si="264"/>
        <v>552.36037499999952</v>
      </c>
      <c r="CW171" s="102">
        <f t="shared" si="264"/>
        <v>560.39287499999932</v>
      </c>
      <c r="CX171" s="102">
        <f t="shared" si="264"/>
        <v>568.42537499999924</v>
      </c>
      <c r="CY171" s="102">
        <f t="shared" si="264"/>
        <v>576.45787499999926</v>
      </c>
      <c r="CZ171" s="102">
        <f t="shared" si="264"/>
        <v>584.49037499999929</v>
      </c>
      <c r="DA171" s="102">
        <f t="shared" si="264"/>
        <v>592.5228749999992</v>
      </c>
      <c r="DB171" s="102">
        <f t="shared" si="264"/>
        <v>600.55537499999912</v>
      </c>
      <c r="DC171" s="102">
        <f t="shared" si="264"/>
        <v>608.58787499999903</v>
      </c>
      <c r="DD171" s="102">
        <f t="shared" si="264"/>
        <v>616.62037499999906</v>
      </c>
      <c r="DE171" s="102">
        <f t="shared" si="264"/>
        <v>624.65287499999909</v>
      </c>
      <c r="DF171" s="102">
        <f t="shared" si="264"/>
        <v>632.685374999999</v>
      </c>
      <c r="DG171" s="102">
        <f t="shared" si="264"/>
        <v>640.7178749999988</v>
      </c>
      <c r="DH171" s="102">
        <f t="shared" si="264"/>
        <v>648.75037499999894</v>
      </c>
      <c r="DI171" s="19">
        <f t="shared" si="256"/>
        <v>207.75</v>
      </c>
      <c r="DJ171" s="19">
        <f t="shared" si="237"/>
        <v>327.32940624999975</v>
      </c>
      <c r="DM171" s="27"/>
      <c r="DN171" s="104">
        <f>SUM(Z171:AK171)</f>
        <v>1873</v>
      </c>
      <c r="DO171" s="104"/>
      <c r="DP171" s="104">
        <f>SUM(AL171:AW171)</f>
        <v>2186</v>
      </c>
      <c r="DQ171" s="28">
        <f>IFERROR(DP171/DN171*100,0)</f>
        <v>116.71115856914042</v>
      </c>
      <c r="DR171" s="104">
        <f>SUM(AY171:BJ171)</f>
        <v>3449.635249999998</v>
      </c>
      <c r="DS171" s="28">
        <f>IFERROR(DR171/DP171*100,0)</f>
        <v>157.80582113449213</v>
      </c>
      <c r="DT171" s="105">
        <f>SUM(BL171:BW171)</f>
        <v>3979.2059999999951</v>
      </c>
      <c r="DU171" s="28">
        <f>IFERROR(DT171/DR171*100,0)</f>
        <v>115.35149984335294</v>
      </c>
      <c r="DV171" s="105">
        <f>SUM(BY171:CJ171)</f>
        <v>4980.8587499999967</v>
      </c>
      <c r="DW171" s="28">
        <f>IFERROR(DV171/DT171*100,0)</f>
        <v>125.17217630854</v>
      </c>
      <c r="DX171" s="105">
        <f t="shared" si="238"/>
        <v>6098.1794999999956</v>
      </c>
      <c r="DY171" s="28">
        <f>IFERROR(DX171/DV171*100,0)</f>
        <v>122.43229141962719</v>
      </c>
      <c r="DZ171" s="121">
        <f t="shared" si="243"/>
        <v>7254.8594999999877</v>
      </c>
      <c r="EA171" s="28">
        <f>IFERROR(DZ171/DX171*100,0)</f>
        <v>118.9676279617547</v>
      </c>
      <c r="EB171" s="106">
        <f>DN171/$EJ$158</f>
        <v>1.873</v>
      </c>
      <c r="EC171" s="106">
        <v>1.33</v>
      </c>
      <c r="ED171" s="106">
        <f t="shared" si="257"/>
        <v>1.35</v>
      </c>
      <c r="EE171" s="106">
        <f t="shared" si="258"/>
        <v>0.83599999999999985</v>
      </c>
      <c r="EF171" s="106">
        <f t="shared" si="259"/>
        <v>2.1859999999999999</v>
      </c>
      <c r="EG171" s="106">
        <f t="shared" si="260"/>
        <v>3.4496352499999978</v>
      </c>
      <c r="EH171" s="106">
        <f t="shared" si="261"/>
        <v>3.9792059999999951</v>
      </c>
      <c r="EI171" s="106">
        <f t="shared" si="262"/>
        <v>4.9808587499999968</v>
      </c>
      <c r="EJ171" s="83">
        <f>+EF171/EC171-1</f>
        <v>0.64360902255639085</v>
      </c>
    </row>
    <row r="172" spans="1:142" outlineLevel="1">
      <c r="A172" t="s">
        <v>123</v>
      </c>
      <c r="Z172">
        <v>24</v>
      </c>
      <c r="AA172">
        <v>24</v>
      </c>
      <c r="AB172" s="122">
        <v>48</v>
      </c>
      <c r="AC172">
        <v>16</v>
      </c>
      <c r="AD172">
        <v>16</v>
      </c>
      <c r="AE172" s="122">
        <v>32</v>
      </c>
      <c r="AF172" s="122">
        <v>32</v>
      </c>
      <c r="AG172" s="123">
        <v>148</v>
      </c>
      <c r="AH172" s="122">
        <v>72</v>
      </c>
      <c r="AI172" s="122">
        <v>40</v>
      </c>
      <c r="AJ172" s="123">
        <v>108</v>
      </c>
      <c r="AK172">
        <v>16</v>
      </c>
      <c r="AL172" s="96">
        <v>326</v>
      </c>
      <c r="AM172" s="96">
        <v>0</v>
      </c>
      <c r="AN172">
        <v>12</v>
      </c>
      <c r="AO172">
        <f>16+80</f>
        <v>96</v>
      </c>
      <c r="AP172">
        <v>28</v>
      </c>
      <c r="AQ172" s="97">
        <v>30</v>
      </c>
      <c r="AR172" s="96">
        <v>24</v>
      </c>
      <c r="AS172" s="96">
        <v>0</v>
      </c>
      <c r="AT172" s="110">
        <v>0</v>
      </c>
      <c r="AU172" s="110">
        <v>54</v>
      </c>
      <c r="AV172" s="98">
        <v>29</v>
      </c>
      <c r="AW172" s="99">
        <v>45</v>
      </c>
      <c r="AX172" s="99">
        <f t="shared" si="251"/>
        <v>644</v>
      </c>
      <c r="AY172" s="100">
        <v>0</v>
      </c>
      <c r="AZ172" s="100">
        <v>52</v>
      </c>
      <c r="BA172" s="100">
        <v>231</v>
      </c>
      <c r="BB172" s="100">
        <v>19</v>
      </c>
      <c r="BC172" s="102">
        <v>24</v>
      </c>
      <c r="BD172" s="102">
        <v>24</v>
      </c>
      <c r="BE172" s="102">
        <v>54</v>
      </c>
      <c r="BF172" s="102">
        <v>28.8</v>
      </c>
      <c r="BG172" s="102">
        <v>54</v>
      </c>
      <c r="BH172" s="102">
        <v>96</v>
      </c>
      <c r="BI172" s="102">
        <v>54</v>
      </c>
      <c r="BJ172" s="102">
        <v>28.8</v>
      </c>
      <c r="BK172" s="102">
        <f t="shared" si="252"/>
        <v>665.59999999999991</v>
      </c>
      <c r="BL172" s="102">
        <f t="shared" ref="BL172:BW172" si="265">BL155</f>
        <v>54</v>
      </c>
      <c r="BM172" s="102">
        <f t="shared" si="265"/>
        <v>96</v>
      </c>
      <c r="BN172" s="102">
        <f t="shared" si="265"/>
        <v>54</v>
      </c>
      <c r="BO172" s="102">
        <f t="shared" si="265"/>
        <v>28.8</v>
      </c>
      <c r="BP172" s="102">
        <f t="shared" si="265"/>
        <v>54</v>
      </c>
      <c r="BQ172" s="102">
        <f t="shared" si="265"/>
        <v>96</v>
      </c>
      <c r="BR172" s="102">
        <f t="shared" si="265"/>
        <v>54</v>
      </c>
      <c r="BS172" s="102">
        <f t="shared" si="265"/>
        <v>28.8</v>
      </c>
      <c r="BT172" s="102">
        <f t="shared" si="265"/>
        <v>54</v>
      </c>
      <c r="BU172" s="102">
        <f t="shared" si="265"/>
        <v>121.2</v>
      </c>
      <c r="BV172" s="102">
        <f t="shared" si="265"/>
        <v>54</v>
      </c>
      <c r="BW172" s="102">
        <f t="shared" si="265"/>
        <v>28.8</v>
      </c>
      <c r="BX172" s="102">
        <f t="shared" si="254"/>
        <v>723.6</v>
      </c>
      <c r="BY172" s="102">
        <f t="shared" ref="BY172:DH172" si="266">BY155</f>
        <v>54</v>
      </c>
      <c r="BZ172" s="102">
        <f t="shared" si="266"/>
        <v>121.2</v>
      </c>
      <c r="CA172" s="102">
        <f t="shared" si="266"/>
        <v>28.8</v>
      </c>
      <c r="CB172" s="102">
        <f t="shared" si="266"/>
        <v>54</v>
      </c>
      <c r="CC172" s="102">
        <f t="shared" si="266"/>
        <v>54</v>
      </c>
      <c r="CD172" s="102">
        <f t="shared" si="266"/>
        <v>96</v>
      </c>
      <c r="CE172" s="102">
        <f t="shared" si="266"/>
        <v>54</v>
      </c>
      <c r="CF172" s="102">
        <f t="shared" si="266"/>
        <v>54</v>
      </c>
      <c r="CG172" s="102">
        <f t="shared" si="266"/>
        <v>28.8</v>
      </c>
      <c r="CH172" s="102">
        <f t="shared" si="266"/>
        <v>54</v>
      </c>
      <c r="CI172" s="102">
        <f t="shared" si="266"/>
        <v>121.2</v>
      </c>
      <c r="CJ172" s="102">
        <f t="shared" si="266"/>
        <v>54</v>
      </c>
      <c r="CK172" s="102">
        <f t="shared" si="266"/>
        <v>54</v>
      </c>
      <c r="CL172" s="102">
        <f t="shared" si="266"/>
        <v>121.2</v>
      </c>
      <c r="CM172" s="102">
        <f t="shared" si="266"/>
        <v>28.8</v>
      </c>
      <c r="CN172" s="102">
        <f t="shared" si="266"/>
        <v>54</v>
      </c>
      <c r="CO172" s="102">
        <f t="shared" si="266"/>
        <v>54</v>
      </c>
      <c r="CP172" s="102">
        <f t="shared" si="266"/>
        <v>96</v>
      </c>
      <c r="CQ172" s="102">
        <f t="shared" si="266"/>
        <v>54</v>
      </c>
      <c r="CR172" s="102">
        <f t="shared" si="266"/>
        <v>54</v>
      </c>
      <c r="CS172" s="102">
        <f t="shared" si="266"/>
        <v>28.8</v>
      </c>
      <c r="CT172" s="102">
        <f t="shared" si="266"/>
        <v>54</v>
      </c>
      <c r="CU172" s="102">
        <f t="shared" si="266"/>
        <v>121.2</v>
      </c>
      <c r="CV172" s="102">
        <f t="shared" si="266"/>
        <v>54</v>
      </c>
      <c r="CW172" s="102">
        <f t="shared" si="266"/>
        <v>54</v>
      </c>
      <c r="CX172" s="102">
        <f t="shared" si="266"/>
        <v>121.2</v>
      </c>
      <c r="CY172" s="102">
        <f t="shared" si="266"/>
        <v>28.8</v>
      </c>
      <c r="CZ172" s="102">
        <f t="shared" si="266"/>
        <v>54</v>
      </c>
      <c r="DA172" s="102">
        <f t="shared" si="266"/>
        <v>54</v>
      </c>
      <c r="DB172" s="102">
        <f t="shared" si="266"/>
        <v>96</v>
      </c>
      <c r="DC172" s="102">
        <f t="shared" si="266"/>
        <v>54</v>
      </c>
      <c r="DD172" s="102">
        <f t="shared" si="266"/>
        <v>54</v>
      </c>
      <c r="DE172" s="102">
        <f t="shared" si="266"/>
        <v>28.8</v>
      </c>
      <c r="DF172" s="102">
        <f t="shared" si="266"/>
        <v>54</v>
      </c>
      <c r="DG172" s="102">
        <f t="shared" si="266"/>
        <v>121.2</v>
      </c>
      <c r="DH172" s="102">
        <f t="shared" si="266"/>
        <v>54</v>
      </c>
      <c r="DI172" s="19">
        <f t="shared" si="256"/>
        <v>75.5</v>
      </c>
      <c r="DJ172" s="19">
        <f t="shared" si="237"/>
        <v>45.45</v>
      </c>
      <c r="DM172" s="27"/>
      <c r="DN172" s="104">
        <f>SUM(Z172:AK172)</f>
        <v>576</v>
      </c>
      <c r="DO172" s="104"/>
      <c r="DP172" s="104">
        <f>SUM(AL172:AW172)</f>
        <v>644</v>
      </c>
      <c r="DQ172" s="28">
        <f>IFERROR(DP172/DN172*100,0)</f>
        <v>111.80555555555556</v>
      </c>
      <c r="DR172" s="104">
        <f>SUM(AY172:BJ172)</f>
        <v>665.59999999999991</v>
      </c>
      <c r="DS172" s="28">
        <f>IFERROR(DR172/DP172*100,0)</f>
        <v>103.35403726708073</v>
      </c>
      <c r="DT172" s="105">
        <f>SUM(BL172:BW172)</f>
        <v>723.6</v>
      </c>
      <c r="DU172" s="28">
        <f>IFERROR(DT172/DR172*100,0)</f>
        <v>108.71394230769234</v>
      </c>
      <c r="DV172" s="105">
        <f>SUM(BY172:CJ172)</f>
        <v>774</v>
      </c>
      <c r="DW172" s="28">
        <f>IFERROR(DV172/DT172*100,0)</f>
        <v>106.96517412935323</v>
      </c>
      <c r="DX172" s="105">
        <f t="shared" si="238"/>
        <v>774</v>
      </c>
      <c r="DY172" s="28">
        <f>IFERROR(DX172/DV172*100,0)</f>
        <v>100</v>
      </c>
      <c r="DZ172" s="121">
        <f t="shared" si="243"/>
        <v>774</v>
      </c>
      <c r="EA172" s="28">
        <f>IFERROR(DZ172/DX172*100,0)</f>
        <v>100</v>
      </c>
      <c r="EB172" s="106">
        <f>DN172/$EJ$158</f>
        <v>0.57599999999999996</v>
      </c>
      <c r="EC172" s="106">
        <v>0.80500000000000005</v>
      </c>
      <c r="ED172" s="106">
        <f t="shared" si="257"/>
        <v>0.51600000000000001</v>
      </c>
      <c r="EE172" s="106">
        <f t="shared" si="258"/>
        <v>0.128</v>
      </c>
      <c r="EF172" s="106">
        <f t="shared" si="259"/>
        <v>0.64400000000000002</v>
      </c>
      <c r="EG172" s="106">
        <f t="shared" si="260"/>
        <v>0.66559999999999986</v>
      </c>
      <c r="EH172" s="106">
        <f t="shared" si="261"/>
        <v>0.72360000000000002</v>
      </c>
      <c r="EI172" s="106">
        <f t="shared" si="262"/>
        <v>0.77400000000000002</v>
      </c>
      <c r="EJ172" s="83">
        <f t="shared" ref="EJ172:EJ175" si="267">+EF172/EC172-1</f>
        <v>-0.20000000000000007</v>
      </c>
    </row>
    <row r="173" spans="1:142" outlineLevel="1">
      <c r="A173" t="s">
        <v>120</v>
      </c>
      <c r="AL173" s="96">
        <v>0</v>
      </c>
      <c r="AM173" s="96">
        <v>22</v>
      </c>
      <c r="AN173">
        <v>10</v>
      </c>
      <c r="AO173">
        <f>195-80</f>
        <v>115</v>
      </c>
      <c r="AP173">
        <v>35</v>
      </c>
      <c r="AQ173" s="97">
        <v>5</v>
      </c>
      <c r="AR173" s="96">
        <f>14+86</f>
        <v>100</v>
      </c>
      <c r="AS173" s="96">
        <v>21</v>
      </c>
      <c r="AT173" s="134">
        <v>38</v>
      </c>
      <c r="AU173" s="134">
        <f>14+2</f>
        <v>16</v>
      </c>
      <c r="AV173" s="135">
        <v>0</v>
      </c>
      <c r="AW173" s="136">
        <v>240</v>
      </c>
      <c r="AX173" s="99">
        <f t="shared" si="251"/>
        <v>602</v>
      </c>
      <c r="AY173" s="100"/>
      <c r="AZ173" s="100">
        <v>23</v>
      </c>
      <c r="BA173" s="100">
        <v>9</v>
      </c>
      <c r="BB173" s="100">
        <v>32</v>
      </c>
      <c r="BC173" s="102"/>
      <c r="BD173" s="102"/>
      <c r="BE173" s="102"/>
      <c r="BF173" s="102"/>
      <c r="BG173" s="102"/>
      <c r="BH173" s="102"/>
      <c r="BI173" s="102"/>
      <c r="BJ173" s="102"/>
      <c r="BK173" s="102">
        <f t="shared" si="252"/>
        <v>64</v>
      </c>
      <c r="BL173" s="102"/>
      <c r="BM173" s="102"/>
      <c r="BN173" s="102"/>
      <c r="BO173" s="102"/>
      <c r="BP173" s="102"/>
      <c r="BQ173" s="102"/>
      <c r="BR173" s="102"/>
      <c r="BS173" s="102"/>
      <c r="BT173" s="102"/>
      <c r="BU173" s="102"/>
      <c r="BV173" s="102"/>
      <c r="BW173" s="102"/>
      <c r="BX173" s="102">
        <f t="shared" si="254"/>
        <v>0</v>
      </c>
      <c r="BY173" s="102"/>
      <c r="BZ173" s="102"/>
      <c r="CA173" s="102"/>
      <c r="CB173" s="102"/>
      <c r="CC173" s="102"/>
      <c r="CD173" s="102"/>
      <c r="CE173" s="102"/>
      <c r="CF173" s="102"/>
      <c r="CG173" s="102"/>
      <c r="CH173" s="102"/>
      <c r="CI173" s="102"/>
      <c r="CJ173" s="102"/>
      <c r="CK173" s="102"/>
      <c r="CL173" s="102"/>
      <c r="CM173" s="102"/>
      <c r="CN173" s="102"/>
      <c r="CO173" s="102"/>
      <c r="CP173" s="102"/>
      <c r="CQ173" s="102"/>
      <c r="CR173" s="102"/>
      <c r="CS173" s="102"/>
      <c r="CT173" s="102"/>
      <c r="CU173" s="102"/>
      <c r="CV173" s="102"/>
      <c r="CW173" s="102"/>
      <c r="CX173" s="102"/>
      <c r="CY173" s="102"/>
      <c r="CZ173" s="102"/>
      <c r="DA173" s="102"/>
      <c r="DB173" s="102"/>
      <c r="DC173" s="102"/>
      <c r="DD173" s="102"/>
      <c r="DE173" s="102"/>
      <c r="DF173" s="102"/>
      <c r="DG173" s="102"/>
      <c r="DH173" s="102"/>
      <c r="DI173" s="19">
        <f t="shared" si="256"/>
        <v>21.333333333333332</v>
      </c>
      <c r="DJ173" s="19"/>
      <c r="DM173" s="27"/>
      <c r="DN173" s="104">
        <f>SUM(Z173:AK173)</f>
        <v>0</v>
      </c>
      <c r="DO173" s="104"/>
      <c r="DP173" s="104">
        <f>SUM(AL173:AW173)</f>
        <v>602</v>
      </c>
      <c r="DQ173" s="28">
        <f>IFERROR(DP173/DN173*100,0)</f>
        <v>0</v>
      </c>
      <c r="DR173" s="104">
        <f>SUM(AY173:BJ173)</f>
        <v>64</v>
      </c>
      <c r="DS173" s="28">
        <f>IFERROR(DR173/DP173*100,0)</f>
        <v>10.631229235880399</v>
      </c>
      <c r="DT173" s="105">
        <f>SUM(BL173:BW173)</f>
        <v>0</v>
      </c>
      <c r="DU173" s="28">
        <f>IFERROR(DT173/DR173*100,0)</f>
        <v>0</v>
      </c>
      <c r="DV173" s="105">
        <f>SUM(BY173:CJ173)</f>
        <v>0</v>
      </c>
      <c r="DW173" s="28">
        <f>IFERROR(DV173/DT173*100,0)</f>
        <v>0</v>
      </c>
      <c r="DX173" s="105">
        <f t="shared" si="238"/>
        <v>0</v>
      </c>
      <c r="DY173" s="28">
        <f>IFERROR(DX173/DV173*100,0)</f>
        <v>0</v>
      </c>
      <c r="DZ173" s="112">
        <f t="shared" si="243"/>
        <v>0</v>
      </c>
      <c r="EA173" s="28">
        <f>IFERROR(DZ173/DX173*100,0)</f>
        <v>0</v>
      </c>
      <c r="EB173" s="106"/>
      <c r="EC173" s="106"/>
      <c r="ED173" s="106">
        <f t="shared" si="257"/>
        <v>0.308</v>
      </c>
      <c r="EE173" s="106">
        <f t="shared" si="258"/>
        <v>0.29399999999999998</v>
      </c>
      <c r="EF173" s="106">
        <f t="shared" si="259"/>
        <v>0.60199999999999998</v>
      </c>
      <c r="EG173" s="106">
        <f t="shared" si="260"/>
        <v>6.4000000000000001E-2</v>
      </c>
      <c r="EH173" s="106">
        <f t="shared" si="261"/>
        <v>0</v>
      </c>
      <c r="EI173" s="106">
        <f t="shared" si="262"/>
        <v>0</v>
      </c>
      <c r="EJ173" s="83" t="e">
        <f t="shared" si="267"/>
        <v>#DIV/0!</v>
      </c>
    </row>
    <row r="174" spans="1:142" outlineLevel="1">
      <c r="A174" t="s">
        <v>121</v>
      </c>
      <c r="AL174" s="96"/>
      <c r="AM174" s="96">
        <v>24</v>
      </c>
      <c r="AN174">
        <v>24</v>
      </c>
      <c r="AP174">
        <v>-184</v>
      </c>
      <c r="AR174" s="96"/>
      <c r="AS174" s="96">
        <v>9</v>
      </c>
      <c r="AT174" s="110"/>
      <c r="AU174" s="110"/>
      <c r="AV174" s="98"/>
      <c r="AW174" s="99">
        <v>21</v>
      </c>
      <c r="AX174" s="99">
        <f t="shared" si="251"/>
        <v>-106</v>
      </c>
      <c r="AY174" s="100">
        <v>51</v>
      </c>
      <c r="AZ174" s="100">
        <v>-91</v>
      </c>
      <c r="BA174" s="100">
        <v>45</v>
      </c>
      <c r="BB174" s="100">
        <v>146</v>
      </c>
      <c r="BC174" s="102"/>
      <c r="BD174" s="102"/>
      <c r="BE174" s="102"/>
      <c r="BF174" s="102"/>
      <c r="BG174" s="102"/>
      <c r="BH174" s="102"/>
      <c r="BI174" s="102"/>
      <c r="BJ174" s="102"/>
      <c r="BK174" s="102">
        <f t="shared" si="252"/>
        <v>151</v>
      </c>
      <c r="BL174" s="102"/>
      <c r="BM174" s="102"/>
      <c r="BN174" s="102"/>
      <c r="BO174" s="102"/>
      <c r="BP174" s="102"/>
      <c r="BQ174" s="102"/>
      <c r="BR174" s="102"/>
      <c r="BS174" s="102"/>
      <c r="BT174" s="102"/>
      <c r="BU174" s="102"/>
      <c r="BV174" s="102"/>
      <c r="BW174" s="102"/>
      <c r="BX174" s="102">
        <f t="shared" si="254"/>
        <v>0</v>
      </c>
      <c r="BY174" s="102"/>
      <c r="BZ174" s="102"/>
      <c r="CA174" s="102"/>
      <c r="CB174" s="102"/>
      <c r="CC174" s="102"/>
      <c r="CD174" s="102"/>
      <c r="CE174" s="102"/>
      <c r="CF174" s="102"/>
      <c r="CG174" s="102"/>
      <c r="CH174" s="102"/>
      <c r="CI174" s="102"/>
      <c r="CJ174" s="102"/>
      <c r="CK174" s="102"/>
      <c r="CL174" s="102"/>
      <c r="CM174" s="102"/>
      <c r="CN174" s="102"/>
      <c r="CO174" s="102"/>
      <c r="CP174" s="102"/>
      <c r="CQ174" s="102"/>
      <c r="CR174" s="102"/>
      <c r="CS174" s="102"/>
      <c r="CT174" s="102"/>
      <c r="CU174" s="102"/>
      <c r="CV174" s="102"/>
      <c r="CW174" s="102"/>
      <c r="CX174" s="102"/>
      <c r="CY174" s="102"/>
      <c r="CZ174" s="102"/>
      <c r="DA174" s="102"/>
      <c r="DB174" s="102"/>
      <c r="DC174" s="102"/>
      <c r="DD174" s="102"/>
      <c r="DE174" s="102"/>
      <c r="DF174" s="102"/>
      <c r="DG174" s="102"/>
      <c r="DH174" s="102"/>
      <c r="DI174" s="19">
        <f t="shared" si="256"/>
        <v>37.75</v>
      </c>
      <c r="DJ174" s="19"/>
      <c r="DM174" s="27"/>
      <c r="DN174" s="104"/>
      <c r="DO174" s="104"/>
      <c r="DP174" s="104"/>
      <c r="DQ174" s="28"/>
      <c r="DR174" s="104"/>
      <c r="DS174" s="28"/>
      <c r="DT174" s="105"/>
      <c r="DU174" s="28"/>
      <c r="DV174" s="105"/>
      <c r="DW174" s="28"/>
      <c r="DX174" s="105">
        <f t="shared" si="238"/>
        <v>0</v>
      </c>
      <c r="DY174" s="28"/>
      <c r="DZ174" s="112">
        <f t="shared" si="243"/>
        <v>0</v>
      </c>
      <c r="EA174" s="28"/>
      <c r="EB174" s="106"/>
      <c r="EC174" s="106"/>
      <c r="ED174" s="106">
        <f t="shared" si="257"/>
        <v>-0.127</v>
      </c>
      <c r="EE174" s="106">
        <f t="shared" si="258"/>
        <v>0.127</v>
      </c>
      <c r="EF174" s="106">
        <f t="shared" si="259"/>
        <v>0</v>
      </c>
      <c r="EG174" s="106">
        <f t="shared" si="260"/>
        <v>0</v>
      </c>
      <c r="EH174" s="106">
        <f t="shared" si="261"/>
        <v>0</v>
      </c>
      <c r="EI174" s="106">
        <f t="shared" si="262"/>
        <v>0</v>
      </c>
      <c r="EJ174" s="83" t="e">
        <f t="shared" si="267"/>
        <v>#DIV/0!</v>
      </c>
    </row>
    <row r="175" spans="1:142">
      <c r="A175" s="14" t="s">
        <v>263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32">
        <f t="shared" ref="Z175:AL175" si="268">SUM(Z170:Z173)</f>
        <v>631</v>
      </c>
      <c r="AA175" s="132">
        <f t="shared" si="268"/>
        <v>999</v>
      </c>
      <c r="AB175" s="132">
        <f t="shared" si="268"/>
        <v>157</v>
      </c>
      <c r="AC175" s="132">
        <f t="shared" si="268"/>
        <v>723</v>
      </c>
      <c r="AD175" s="132">
        <f t="shared" si="268"/>
        <v>869</v>
      </c>
      <c r="AE175" s="132">
        <f t="shared" si="268"/>
        <v>600</v>
      </c>
      <c r="AF175" s="132">
        <f t="shared" si="268"/>
        <v>320</v>
      </c>
      <c r="AG175" s="132">
        <f t="shared" si="268"/>
        <v>440</v>
      </c>
      <c r="AH175" s="132">
        <f t="shared" si="268"/>
        <v>376</v>
      </c>
      <c r="AI175" s="132">
        <f t="shared" si="268"/>
        <v>378</v>
      </c>
      <c r="AJ175" s="132">
        <f t="shared" si="268"/>
        <v>609</v>
      </c>
      <c r="AK175" s="132">
        <f t="shared" si="268"/>
        <v>623</v>
      </c>
      <c r="AL175" s="132">
        <f t="shared" si="268"/>
        <v>1135</v>
      </c>
      <c r="AM175" s="132">
        <f>SUM(AM170:AM174)</f>
        <v>1321</v>
      </c>
      <c r="AN175" s="132">
        <f>SUM(AN170:AN174)</f>
        <v>381</v>
      </c>
      <c r="AO175" s="132">
        <f>SUM(AO170:AO173)</f>
        <v>522</v>
      </c>
      <c r="AP175" s="132">
        <f>SUM(AP170:AP174)</f>
        <v>399</v>
      </c>
      <c r="AQ175" s="132">
        <f t="shared" ref="AQ175:AV175" si="269">SUM(AQ170:AQ173)</f>
        <v>445</v>
      </c>
      <c r="AR175" s="132">
        <f t="shared" si="269"/>
        <v>906</v>
      </c>
      <c r="AS175" s="132">
        <f>SUM(AS170:AS174)</f>
        <v>961</v>
      </c>
      <c r="AT175" s="132">
        <f t="shared" si="269"/>
        <v>896</v>
      </c>
      <c r="AU175" s="132">
        <f>SUM(AU170:AU174)</f>
        <v>1237</v>
      </c>
      <c r="AV175" s="132">
        <f t="shared" si="269"/>
        <v>638</v>
      </c>
      <c r="AW175" s="132">
        <f t="shared" ref="AW175:BB175" si="270">SUM(AW170:AW174)</f>
        <v>801</v>
      </c>
      <c r="AX175" s="132">
        <f t="shared" si="270"/>
        <v>9642</v>
      </c>
      <c r="AY175" s="132">
        <f t="shared" si="270"/>
        <v>312</v>
      </c>
      <c r="AZ175" s="132">
        <f t="shared" si="270"/>
        <v>488</v>
      </c>
      <c r="BA175" s="132">
        <f t="shared" si="270"/>
        <v>526</v>
      </c>
      <c r="BB175" s="132">
        <f t="shared" si="270"/>
        <v>507</v>
      </c>
      <c r="BC175" s="132">
        <f t="shared" ref="BC175:BJ175" si="271">SUM(BC170:BC173)</f>
        <v>1255.3727499999998</v>
      </c>
      <c r="BD175" s="132">
        <f t="shared" si="271"/>
        <v>955</v>
      </c>
      <c r="BE175" s="132">
        <f t="shared" si="271"/>
        <v>1151.9887499999998</v>
      </c>
      <c r="BF175" s="132">
        <f t="shared" si="271"/>
        <v>1342.2232499999998</v>
      </c>
      <c r="BG175" s="132">
        <f t="shared" si="271"/>
        <v>1156.9827499999997</v>
      </c>
      <c r="BH175" s="132">
        <f t="shared" si="271"/>
        <v>1176.4797499999997</v>
      </c>
      <c r="BI175" s="132">
        <f t="shared" si="271"/>
        <v>1441.9767499999998</v>
      </c>
      <c r="BJ175" s="132">
        <f t="shared" si="271"/>
        <v>1072.2112499999996</v>
      </c>
      <c r="BK175" s="132">
        <f>SUM(BK170:BK174)</f>
        <v>11385.235249999998</v>
      </c>
      <c r="BL175" s="140">
        <f t="shared" ref="BL175:DH175" si="272">SUM(BL170:BL173)</f>
        <v>954.90984374999971</v>
      </c>
      <c r="BM175" s="140">
        <f t="shared" si="272"/>
        <v>1318.3358437499996</v>
      </c>
      <c r="BN175" s="140">
        <f t="shared" si="272"/>
        <v>967.76184374999957</v>
      </c>
      <c r="BO175" s="140">
        <f t="shared" si="272"/>
        <v>948.98784374999968</v>
      </c>
      <c r="BP175" s="140">
        <f t="shared" si="272"/>
        <v>1295.6138437499997</v>
      </c>
      <c r="BQ175" s="140">
        <f t="shared" si="272"/>
        <v>1029.0398437499996</v>
      </c>
      <c r="BR175" s="140">
        <f t="shared" si="272"/>
        <v>993.46584374999952</v>
      </c>
      <c r="BS175" s="140">
        <f t="shared" si="272"/>
        <v>974.69184374999963</v>
      </c>
      <c r="BT175" s="140">
        <f t="shared" si="272"/>
        <v>1006.3178437499996</v>
      </c>
      <c r="BU175" s="140">
        <f t="shared" si="272"/>
        <v>1079.9438437499996</v>
      </c>
      <c r="BV175" s="140">
        <f t="shared" si="272"/>
        <v>1334.1698437499995</v>
      </c>
      <c r="BW175" s="140">
        <f t="shared" si="272"/>
        <v>1000.3958437499995</v>
      </c>
      <c r="BX175" s="140">
        <f t="shared" si="272"/>
        <v>12903.634124999995</v>
      </c>
      <c r="BY175" s="140">
        <f t="shared" si="272"/>
        <v>1423.4506874999995</v>
      </c>
      <c r="BZ175" s="140">
        <f t="shared" si="272"/>
        <v>1182.8799374999996</v>
      </c>
      <c r="CA175" s="140">
        <f t="shared" si="272"/>
        <v>1412.7091874999994</v>
      </c>
      <c r="CB175" s="140">
        <f t="shared" si="272"/>
        <v>1445.1384374999996</v>
      </c>
      <c r="CC175" s="140">
        <f t="shared" si="272"/>
        <v>1137.3676874999996</v>
      </c>
      <c r="CD175" s="140">
        <f t="shared" si="272"/>
        <v>1501.5969374999997</v>
      </c>
      <c r="CE175" s="140">
        <f t="shared" si="272"/>
        <v>1466.8261874999998</v>
      </c>
      <c r="CF175" s="140">
        <f t="shared" si="272"/>
        <v>1159.0554374999997</v>
      </c>
      <c r="CG175" s="140">
        <f t="shared" si="272"/>
        <v>1456.0846874999997</v>
      </c>
      <c r="CH175" s="140">
        <f t="shared" si="272"/>
        <v>1173.5139374999999</v>
      </c>
      <c r="CI175" s="140">
        <f t="shared" si="272"/>
        <v>1562.9431874999998</v>
      </c>
      <c r="CJ175" s="140">
        <f t="shared" si="272"/>
        <v>1502.9724374999998</v>
      </c>
      <c r="CK175" s="140">
        <f t="shared" si="272"/>
        <v>1573.3316249999998</v>
      </c>
      <c r="CL175" s="140">
        <f t="shared" si="272"/>
        <v>1333.5641249999996</v>
      </c>
      <c r="CM175" s="140">
        <f t="shared" si="272"/>
        <v>1564.1966249999996</v>
      </c>
      <c r="CN175" s="140">
        <f t="shared" si="272"/>
        <v>1597.4291249999997</v>
      </c>
      <c r="CO175" s="140">
        <f t="shared" si="272"/>
        <v>1290.4616249999995</v>
      </c>
      <c r="CP175" s="140">
        <f t="shared" si="272"/>
        <v>1655.4941249999997</v>
      </c>
      <c r="CQ175" s="140">
        <f t="shared" si="272"/>
        <v>1621.5266249999995</v>
      </c>
      <c r="CR175" s="140">
        <f t="shared" si="272"/>
        <v>1314.5591249999995</v>
      </c>
      <c r="CS175" s="140">
        <f t="shared" si="272"/>
        <v>1612.3916249999993</v>
      </c>
      <c r="CT175" s="140">
        <f t="shared" si="272"/>
        <v>1330.6241249999994</v>
      </c>
      <c r="CU175" s="140">
        <f t="shared" si="272"/>
        <v>1720.8566249999992</v>
      </c>
      <c r="CV175" s="140">
        <f t="shared" si="272"/>
        <v>1346.6891249999994</v>
      </c>
      <c r="CW175" s="140">
        <f t="shared" si="272"/>
        <v>1688.4641249999993</v>
      </c>
      <c r="CX175" s="140">
        <f t="shared" si="272"/>
        <v>1448.6966249999994</v>
      </c>
      <c r="CY175" s="140">
        <f t="shared" si="272"/>
        <v>1679.3291249999991</v>
      </c>
      <c r="CZ175" s="140">
        <f t="shared" si="272"/>
        <v>1712.5616249999994</v>
      </c>
      <c r="DA175" s="140">
        <f t="shared" si="272"/>
        <v>1405.5941249999992</v>
      </c>
      <c r="DB175" s="140">
        <f t="shared" si="272"/>
        <v>1770.626624999999</v>
      </c>
      <c r="DC175" s="140">
        <f t="shared" si="272"/>
        <v>1736.659124999999</v>
      </c>
      <c r="DD175" s="140">
        <f t="shared" si="272"/>
        <v>1429.691624999999</v>
      </c>
      <c r="DE175" s="140">
        <f t="shared" si="272"/>
        <v>1727.524124999999</v>
      </c>
      <c r="DF175" s="140">
        <f t="shared" si="272"/>
        <v>1445.7566249999991</v>
      </c>
      <c r="DG175" s="140">
        <f t="shared" si="272"/>
        <v>1835.9891249999989</v>
      </c>
      <c r="DH175" s="140">
        <f t="shared" si="272"/>
        <v>1461.8216249999989</v>
      </c>
      <c r="DI175" s="19">
        <f t="shared" si="256"/>
        <v>458.25</v>
      </c>
      <c r="DJ175" s="19">
        <f t="shared" si="237"/>
        <v>1194.0294062499997</v>
      </c>
      <c r="DK175" s="83">
        <f>DJ175/DI175-1</f>
        <v>1.6056288188761587</v>
      </c>
      <c r="DM175" s="27"/>
      <c r="DN175" s="141">
        <f>SUM(DN170:DN173)</f>
        <v>6725</v>
      </c>
      <c r="DO175" s="141"/>
      <c r="DP175" s="141">
        <f>SUM(DP170:DP173)</f>
        <v>9748</v>
      </c>
      <c r="DQ175" s="28">
        <f>IFERROR(DP175/DN175*100,0)</f>
        <v>144.95167286245353</v>
      </c>
      <c r="DR175" s="141">
        <f>SUM(DR170:DR173)</f>
        <v>11234.235249999998</v>
      </c>
      <c r="DS175" s="28">
        <f>IFERROR(DR175/DP175*100,0)</f>
        <v>115.24656596224865</v>
      </c>
      <c r="DT175" s="112">
        <f>SUM(DT170:DT173)</f>
        <v>12903.634124999995</v>
      </c>
      <c r="DU175" s="28">
        <f>IFERROR(DT175/DR175*100,0)</f>
        <v>114.85992448840696</v>
      </c>
      <c r="DV175" s="112">
        <f>SUM(DV170:DV173)</f>
        <v>16424.538749999996</v>
      </c>
      <c r="DW175" s="28">
        <f>IFERROR(DV175/DT175*100,0)</f>
        <v>127.28614738214303</v>
      </c>
      <c r="DX175" s="112">
        <f t="shared" si="238"/>
        <v>17961.124499999998</v>
      </c>
      <c r="DY175" s="28">
        <f>IFERROR(DX175/DV175*100,0)</f>
        <v>109.35542710445981</v>
      </c>
      <c r="DZ175" s="112">
        <f t="shared" si="243"/>
        <v>19342.714499999991</v>
      </c>
      <c r="EA175" s="28">
        <f>IFERROR(DZ175/DX175*100,0)</f>
        <v>107.69211304114057</v>
      </c>
      <c r="EB175" s="106">
        <f>+SUM(Z175:AK175)/$EJ$158</f>
        <v>6.7249999999999996</v>
      </c>
      <c r="EC175" s="130">
        <f>8294/$EJ$158</f>
        <v>8.2940000000000005</v>
      </c>
      <c r="ED175" s="106">
        <f t="shared" si="257"/>
        <v>6.07</v>
      </c>
      <c r="EE175" s="106">
        <f t="shared" si="258"/>
        <v>3.677999999999999</v>
      </c>
      <c r="EF175" s="106">
        <f t="shared" si="259"/>
        <v>9.7479999999999993</v>
      </c>
      <c r="EG175" s="106">
        <f t="shared" si="260"/>
        <v>11.234235249999998</v>
      </c>
      <c r="EH175" s="106">
        <f t="shared" si="261"/>
        <v>12.903634124999995</v>
      </c>
      <c r="EI175" s="106">
        <f t="shared" si="262"/>
        <v>16.424538749999996</v>
      </c>
      <c r="EJ175" s="83">
        <f t="shared" si="267"/>
        <v>0.17530745116952007</v>
      </c>
      <c r="EK175" s="78">
        <f>+EF175/EF180</f>
        <v>0.24243931555909271</v>
      </c>
      <c r="EL175" s="78">
        <f>+ED175/ED180</f>
        <v>0.2171812945006977</v>
      </c>
    </row>
    <row r="176" spans="1:142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  <c r="AN176" s="132"/>
      <c r="AO176" s="132"/>
      <c r="AP176" s="132"/>
      <c r="AQ176" s="132"/>
      <c r="AR176" s="132"/>
      <c r="AS176" s="132"/>
      <c r="AT176" s="132"/>
      <c r="AU176" s="132"/>
      <c r="AV176" s="132"/>
      <c r="AW176" s="132">
        <f>AW167+AW175</f>
        <v>2888</v>
      </c>
      <c r="AX176" s="132"/>
      <c r="AY176" s="132"/>
      <c r="AZ176" s="132"/>
      <c r="BA176" s="132"/>
      <c r="BB176" s="132"/>
      <c r="BC176" s="132"/>
      <c r="BD176" s="132"/>
      <c r="BE176" s="132"/>
      <c r="BF176" s="132"/>
      <c r="BG176" s="132"/>
      <c r="BH176" s="132"/>
      <c r="BI176" s="132"/>
      <c r="BJ176" s="132"/>
      <c r="BK176" s="132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140"/>
      <c r="BV176" s="140"/>
      <c r="BW176" s="140"/>
      <c r="BX176" s="140"/>
      <c r="BY176" s="140"/>
      <c r="BZ176" s="140"/>
      <c r="CA176" s="140"/>
      <c r="CB176" s="140"/>
      <c r="CC176" s="140"/>
      <c r="CD176" s="140"/>
      <c r="CE176" s="140"/>
      <c r="CF176" s="140"/>
      <c r="CG176" s="140"/>
      <c r="CH176" s="140"/>
      <c r="CI176" s="140"/>
      <c r="CJ176" s="140"/>
      <c r="CK176" s="140"/>
      <c r="CL176" s="140"/>
      <c r="CM176" s="140"/>
      <c r="CN176" s="140"/>
      <c r="CO176" s="140"/>
      <c r="CP176" s="140"/>
      <c r="CQ176" s="140"/>
      <c r="CR176" s="140"/>
      <c r="CS176" s="140"/>
      <c r="CT176" s="140"/>
      <c r="CU176" s="140"/>
      <c r="CV176" s="140"/>
      <c r="CW176" s="140"/>
      <c r="CX176" s="140"/>
      <c r="CY176" s="140"/>
      <c r="CZ176" s="140"/>
      <c r="DA176" s="140"/>
      <c r="DB176" s="140"/>
      <c r="DC176" s="140"/>
      <c r="DD176" s="140"/>
      <c r="DE176" s="140"/>
      <c r="DF176" s="140"/>
      <c r="DG176" s="140"/>
      <c r="DH176" s="140"/>
      <c r="DM176" s="27"/>
      <c r="DN176" s="141"/>
      <c r="DO176" s="141"/>
      <c r="DP176" s="141"/>
      <c r="DQ176" s="28"/>
      <c r="DR176" s="141"/>
      <c r="DS176" s="28"/>
      <c r="DT176" s="112"/>
      <c r="DU176" s="28"/>
      <c r="DV176" s="112"/>
      <c r="DW176" s="28"/>
      <c r="DX176" s="105"/>
      <c r="DY176" s="28"/>
      <c r="DZ176" s="112">
        <f t="shared" si="243"/>
        <v>0</v>
      </c>
      <c r="EA176" s="28"/>
      <c r="EB176" s="106"/>
      <c r="EC176" s="106"/>
      <c r="ED176" s="106"/>
      <c r="EE176" s="106">
        <f>+SUM(EF167,EF175)-SUM(EE167,EE175)</f>
        <v>27.948999999999998</v>
      </c>
      <c r="EF176" s="106"/>
      <c r="EG176" s="106"/>
      <c r="EH176" s="106"/>
      <c r="EI176" s="106"/>
      <c r="EJ176" s="83">
        <f>(EI175/EB175)^(1/4)-1</f>
        <v>0.25011574005792347</v>
      </c>
    </row>
    <row r="177" spans="1:139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  <c r="AN177" s="132"/>
      <c r="AO177" s="132"/>
      <c r="AP177" s="132"/>
      <c r="AQ177" s="132"/>
      <c r="AR177" s="132"/>
      <c r="AS177" s="132"/>
      <c r="AT177" s="132"/>
      <c r="AU177" s="132"/>
      <c r="AV177" s="132"/>
      <c r="AW177" s="132"/>
      <c r="AX177" s="132"/>
      <c r="AY177" s="132"/>
      <c r="AZ177" s="132"/>
      <c r="BA177" s="132"/>
      <c r="BB177" s="132"/>
      <c r="BC177" s="132"/>
      <c r="BD177" s="132"/>
      <c r="BE177" s="132"/>
      <c r="BF177" s="132"/>
      <c r="BG177" s="132"/>
      <c r="BH177" s="132"/>
      <c r="BI177" s="132"/>
      <c r="BJ177" s="132"/>
      <c r="BK177" s="132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140"/>
      <c r="BV177" s="140"/>
      <c r="BW177" s="140"/>
      <c r="BX177" s="140"/>
      <c r="BY177" s="140"/>
      <c r="BZ177" s="140"/>
      <c r="CA177" s="140"/>
      <c r="CB177" s="140"/>
      <c r="CC177" s="140"/>
      <c r="CD177" s="140"/>
      <c r="CE177" s="140"/>
      <c r="CF177" s="140"/>
      <c r="CG177" s="140"/>
      <c r="CH177" s="140"/>
      <c r="CI177" s="140"/>
      <c r="CJ177" s="140"/>
      <c r="CK177" s="140"/>
      <c r="CL177" s="140"/>
      <c r="CM177" s="140"/>
      <c r="CN177" s="140"/>
      <c r="CO177" s="140"/>
      <c r="CP177" s="140"/>
      <c r="CQ177" s="140"/>
      <c r="CR177" s="140"/>
      <c r="CS177" s="140"/>
      <c r="CT177" s="140"/>
      <c r="CU177" s="140"/>
      <c r="CV177" s="140"/>
      <c r="CW177" s="140"/>
      <c r="CX177" s="140"/>
      <c r="CY177" s="140"/>
      <c r="CZ177" s="140"/>
      <c r="DA177" s="140"/>
      <c r="DB177" s="140"/>
      <c r="DC177" s="140"/>
      <c r="DD177" s="140"/>
      <c r="DE177" s="140"/>
      <c r="DF177" s="140"/>
      <c r="DG177" s="140"/>
      <c r="DH177" s="140"/>
      <c r="DM177" s="27"/>
      <c r="DN177" s="141"/>
      <c r="DO177" s="141"/>
      <c r="DP177" s="141"/>
      <c r="DQ177" s="28"/>
      <c r="DR177" s="141"/>
      <c r="DS177" s="28"/>
      <c r="DT177" s="112"/>
      <c r="DU177" s="28"/>
      <c r="DV177" s="112"/>
      <c r="DW177" s="28"/>
      <c r="DX177" s="105"/>
      <c r="DY177" s="28"/>
      <c r="DZ177" s="112">
        <f t="shared" si="243"/>
        <v>0</v>
      </c>
      <c r="EA177" s="28"/>
      <c r="EB177" s="106"/>
      <c r="EC177" s="106"/>
      <c r="ED177" s="106"/>
      <c r="EE177" s="106">
        <f>ED175</f>
        <v>6.07</v>
      </c>
      <c r="EF177" s="106"/>
      <c r="EG177" s="106"/>
      <c r="EH177" s="106"/>
      <c r="EI177" s="106"/>
    </row>
    <row r="178" spans="1:139">
      <c r="A178" s="14" t="s">
        <v>96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  <c r="AN178" s="132"/>
      <c r="AO178" s="132"/>
      <c r="AP178" s="132"/>
      <c r="AQ178" s="132"/>
      <c r="AR178" s="132"/>
      <c r="AS178" s="132"/>
      <c r="AT178" s="132"/>
      <c r="AU178" s="132"/>
      <c r="AV178" s="132"/>
      <c r="AW178" s="132"/>
      <c r="AX178" s="132"/>
      <c r="AY178" s="132"/>
      <c r="AZ178" s="132"/>
      <c r="BA178" s="132"/>
      <c r="BB178" s="132"/>
      <c r="BC178" s="132"/>
      <c r="BD178" s="132"/>
      <c r="BE178" s="132"/>
      <c r="BF178" s="132"/>
      <c r="BG178" s="132"/>
      <c r="BH178" s="132"/>
      <c r="BI178" s="132"/>
      <c r="BJ178" s="132"/>
      <c r="BK178" s="132"/>
      <c r="BL178" s="114" t="e">
        <f>#REF!</f>
        <v>#REF!</v>
      </c>
      <c r="BM178" s="114" t="e">
        <f>#REF!</f>
        <v>#REF!</v>
      </c>
      <c r="BN178" s="114" t="e">
        <f>#REF!</f>
        <v>#REF!</v>
      </c>
      <c r="BO178" s="114" t="e">
        <f>#REF!</f>
        <v>#REF!</v>
      </c>
      <c r="BP178" s="114" t="e">
        <f>#REF!</f>
        <v>#REF!</v>
      </c>
      <c r="BQ178" s="114" t="e">
        <f>#REF!</f>
        <v>#REF!</v>
      </c>
      <c r="BR178" s="114" t="e">
        <f>#REF!</f>
        <v>#REF!</v>
      </c>
      <c r="BS178" s="114" t="e">
        <f>#REF!</f>
        <v>#REF!</v>
      </c>
      <c r="BT178" s="114" t="e">
        <f>#REF!</f>
        <v>#REF!</v>
      </c>
      <c r="BU178" s="114" t="e">
        <f>#REF!</f>
        <v>#REF!</v>
      </c>
      <c r="BV178" s="114" t="e">
        <f>#REF!</f>
        <v>#REF!</v>
      </c>
      <c r="BW178" s="114" t="e">
        <f>#REF!</f>
        <v>#REF!</v>
      </c>
      <c r="BX178" s="114" t="e">
        <f>#REF!</f>
        <v>#REF!</v>
      </c>
      <c r="BY178" s="124" t="e">
        <f>#REF!</f>
        <v>#REF!</v>
      </c>
      <c r="BZ178" s="124" t="e">
        <f>#REF!</f>
        <v>#REF!</v>
      </c>
      <c r="CA178" s="124" t="e">
        <f>#REF!</f>
        <v>#REF!</v>
      </c>
      <c r="CB178" s="124" t="e">
        <f>#REF!</f>
        <v>#REF!</v>
      </c>
      <c r="CC178" s="124" t="e">
        <f>#REF!</f>
        <v>#REF!</v>
      </c>
      <c r="CD178" s="124" t="e">
        <f>#REF!</f>
        <v>#REF!</v>
      </c>
      <c r="CE178" s="124" t="e">
        <f>#REF!</f>
        <v>#REF!</v>
      </c>
      <c r="CF178" s="124" t="e">
        <f>#REF!</f>
        <v>#REF!</v>
      </c>
      <c r="CG178" s="124" t="e">
        <f>#REF!</f>
        <v>#REF!</v>
      </c>
      <c r="CH178" s="124" t="e">
        <f>#REF!</f>
        <v>#REF!</v>
      </c>
      <c r="CI178" s="124" t="e">
        <f>#REF!</f>
        <v>#REF!</v>
      </c>
      <c r="CJ178" s="124" t="e">
        <f>#REF!</f>
        <v>#REF!</v>
      </c>
      <c r="CK178" s="124" t="e">
        <f>#REF!</f>
        <v>#REF!</v>
      </c>
      <c r="CL178" s="124" t="e">
        <f>#REF!</f>
        <v>#REF!</v>
      </c>
      <c r="CM178" s="124" t="e">
        <f>#REF!</f>
        <v>#REF!</v>
      </c>
      <c r="CN178" s="124" t="e">
        <f>#REF!</f>
        <v>#REF!</v>
      </c>
      <c r="CO178" s="124" t="e">
        <f>#REF!</f>
        <v>#REF!</v>
      </c>
      <c r="CP178" s="124" t="e">
        <f>#REF!</f>
        <v>#REF!</v>
      </c>
      <c r="CQ178" s="124" t="e">
        <f>#REF!</f>
        <v>#REF!</v>
      </c>
      <c r="CR178" s="124" t="e">
        <f>#REF!</f>
        <v>#REF!</v>
      </c>
      <c r="CS178" s="124" t="e">
        <f>#REF!</f>
        <v>#REF!</v>
      </c>
      <c r="CT178" s="124" t="e">
        <f>#REF!</f>
        <v>#REF!</v>
      </c>
      <c r="CU178" s="124" t="e">
        <f>#REF!</f>
        <v>#REF!</v>
      </c>
      <c r="CV178" s="124" t="e">
        <f>#REF!</f>
        <v>#REF!</v>
      </c>
      <c r="CW178" s="124" t="e">
        <f>#REF!</f>
        <v>#REF!</v>
      </c>
      <c r="CX178" s="124" t="e">
        <f>#REF!</f>
        <v>#REF!</v>
      </c>
      <c r="CY178" s="124" t="e">
        <f>#REF!</f>
        <v>#REF!</v>
      </c>
      <c r="CZ178" s="124" t="e">
        <f>#REF!</f>
        <v>#REF!</v>
      </c>
      <c r="DA178" s="124" t="e">
        <f>#REF!</f>
        <v>#REF!</v>
      </c>
      <c r="DB178" s="124" t="e">
        <f>#REF!</f>
        <v>#REF!</v>
      </c>
      <c r="DC178" s="124" t="e">
        <f>#REF!</f>
        <v>#REF!</v>
      </c>
      <c r="DD178" s="124" t="e">
        <f>#REF!</f>
        <v>#REF!</v>
      </c>
      <c r="DE178" s="124" t="e">
        <f>#REF!</f>
        <v>#REF!</v>
      </c>
      <c r="DF178" s="124" t="e">
        <f>#REF!</f>
        <v>#REF!</v>
      </c>
      <c r="DG178" s="124" t="e">
        <f>#REF!</f>
        <v>#REF!</v>
      </c>
      <c r="DH178" s="124" t="e">
        <f>#REF!</f>
        <v>#REF!</v>
      </c>
      <c r="DM178" s="27"/>
      <c r="DN178" s="141"/>
      <c r="DO178" s="141"/>
      <c r="DP178" s="141"/>
      <c r="DQ178" s="28"/>
      <c r="DR178" s="141"/>
      <c r="DS178" s="28"/>
      <c r="DT178" s="112" t="e">
        <f>SUM(BL178:BW178)</f>
        <v>#REF!</v>
      </c>
      <c r="DU178" s="28">
        <f>IFERROR(DT178/DR178*100,0)</f>
        <v>0</v>
      </c>
      <c r="DV178" s="112" t="e">
        <f>SUM(BY178:CJ178)</f>
        <v>#REF!</v>
      </c>
      <c r="DW178" s="28">
        <f>IFERROR(DV178/DT178*100,0)</f>
        <v>0</v>
      </c>
      <c r="DX178" s="112" t="e">
        <f t="shared" si="238"/>
        <v>#REF!</v>
      </c>
      <c r="DY178" s="28">
        <f>IFERROR(DX178/DV178*100,0)</f>
        <v>0</v>
      </c>
      <c r="DZ178" s="112" t="e">
        <f>SUM(CW178:DH178)</f>
        <v>#REF!</v>
      </c>
      <c r="EA178" s="28">
        <f>IFERROR(DZ178/DX178*100,0)</f>
        <v>0</v>
      </c>
      <c r="EB178" s="106"/>
      <c r="EC178" s="106"/>
      <c r="ED178" s="106">
        <f>+SUM(AL178:AQ178)</f>
        <v>0</v>
      </c>
      <c r="EE178" s="106">
        <f t="shared" ref="EE178" si="273">+EF178-ED178</f>
        <v>0</v>
      </c>
      <c r="EF178" s="106">
        <f>+DP178</f>
        <v>0</v>
      </c>
      <c r="EG178" s="106">
        <f>DR178</f>
        <v>0</v>
      </c>
      <c r="EH178" s="106" t="e">
        <f>DT178</f>
        <v>#REF!</v>
      </c>
      <c r="EI178" s="106" t="e">
        <f>DV178/$EJ$158</f>
        <v>#REF!</v>
      </c>
    </row>
    <row r="179" spans="1:139"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N179" s="96"/>
      <c r="DO179" s="96"/>
      <c r="DP179" s="96"/>
      <c r="DQ179" s="96"/>
      <c r="DR179" s="96"/>
      <c r="DT179" s="16"/>
      <c r="DV179" s="16"/>
      <c r="DX179" s="112"/>
      <c r="DZ179" s="112">
        <f t="shared" si="243"/>
        <v>0</v>
      </c>
      <c r="EB179" s="106"/>
      <c r="EC179" s="106"/>
      <c r="ED179" s="106"/>
      <c r="EE179" s="106"/>
      <c r="EF179" s="106"/>
      <c r="EG179" s="106"/>
      <c r="EH179" s="106"/>
      <c r="EI179" s="106"/>
    </row>
    <row r="180" spans="1:139">
      <c r="A180" s="394" t="s">
        <v>264</v>
      </c>
      <c r="B180" s="394">
        <v>3647</v>
      </c>
      <c r="C180" s="394">
        <v>3678</v>
      </c>
      <c r="D180" s="394">
        <v>4542</v>
      </c>
      <c r="E180" s="394">
        <v>4453</v>
      </c>
      <c r="F180" s="394">
        <v>4767</v>
      </c>
      <c r="G180" s="394">
        <v>3642</v>
      </c>
      <c r="H180" s="394">
        <v>3559</v>
      </c>
      <c r="I180" s="394">
        <v>5162</v>
      </c>
      <c r="J180" s="394">
        <v>4349</v>
      </c>
      <c r="K180" s="394">
        <v>3915</v>
      </c>
      <c r="L180" s="394">
        <v>4392</v>
      </c>
      <c r="M180" s="394">
        <v>4253</v>
      </c>
      <c r="N180" s="394">
        <v>1738</v>
      </c>
      <c r="O180" s="394">
        <v>2960</v>
      </c>
      <c r="P180" s="394">
        <v>4173</v>
      </c>
      <c r="Q180" s="394">
        <v>2972</v>
      </c>
      <c r="R180" s="394">
        <v>2747</v>
      </c>
      <c r="S180" s="394">
        <v>2098</v>
      </c>
      <c r="T180" s="394">
        <v>2465</v>
      </c>
      <c r="U180" s="394">
        <v>1756</v>
      </c>
      <c r="V180" s="394">
        <v>2086</v>
      </c>
      <c r="W180" s="394">
        <v>2896</v>
      </c>
      <c r="X180" s="394">
        <v>2700</v>
      </c>
      <c r="Y180" s="394">
        <v>3543</v>
      </c>
      <c r="Z180" s="395">
        <f t="shared" ref="Z180:AV180" si="274">+Z175+Z167</f>
        <v>2947</v>
      </c>
      <c r="AA180" s="395">
        <f t="shared" si="274"/>
        <v>3293</v>
      </c>
      <c r="AB180" s="395">
        <f t="shared" si="274"/>
        <v>2964</v>
      </c>
      <c r="AC180" s="395">
        <f t="shared" si="274"/>
        <v>4476</v>
      </c>
      <c r="AD180" s="395">
        <f t="shared" si="274"/>
        <v>4239</v>
      </c>
      <c r="AE180" s="395">
        <f t="shared" si="274"/>
        <v>2895</v>
      </c>
      <c r="AF180" s="395">
        <f t="shared" si="274"/>
        <v>3459</v>
      </c>
      <c r="AG180" s="395">
        <f t="shared" si="274"/>
        <v>2906</v>
      </c>
      <c r="AH180" s="395">
        <f t="shared" si="274"/>
        <v>3024</v>
      </c>
      <c r="AI180" s="395">
        <f t="shared" si="274"/>
        <v>2087</v>
      </c>
      <c r="AJ180" s="395">
        <f t="shared" si="274"/>
        <v>2599</v>
      </c>
      <c r="AK180" s="395">
        <f t="shared" si="274"/>
        <v>2307</v>
      </c>
      <c r="AL180" s="395">
        <f t="shared" si="274"/>
        <v>4562</v>
      </c>
      <c r="AM180" s="395">
        <f t="shared" si="274"/>
        <v>4530</v>
      </c>
      <c r="AN180" s="395">
        <f t="shared" si="274"/>
        <v>3815</v>
      </c>
      <c r="AO180" s="395">
        <f t="shared" si="274"/>
        <v>3434</v>
      </c>
      <c r="AP180" s="395">
        <f t="shared" si="274"/>
        <v>3235</v>
      </c>
      <c r="AQ180" s="395">
        <f t="shared" si="274"/>
        <v>2489</v>
      </c>
      <c r="AR180" s="395">
        <f t="shared" si="274"/>
        <v>2677</v>
      </c>
      <c r="AS180" s="395">
        <f t="shared" si="274"/>
        <v>3207</v>
      </c>
      <c r="AT180" s="395">
        <f t="shared" si="274"/>
        <v>3156</v>
      </c>
      <c r="AU180" s="395">
        <f>+AU175+AU167</f>
        <v>3542</v>
      </c>
      <c r="AV180" s="395">
        <f t="shared" si="274"/>
        <v>2567</v>
      </c>
      <c r="AW180" s="395">
        <f>+AW175+AW167</f>
        <v>2888</v>
      </c>
      <c r="AX180" s="395">
        <f>+AX175+AX167</f>
        <v>39900</v>
      </c>
      <c r="AY180" s="132">
        <f t="shared" ref="AY180:BJ180" si="275">+AY175+AY167</f>
        <v>2393</v>
      </c>
      <c r="AZ180" s="132">
        <f t="shared" si="275"/>
        <v>1806</v>
      </c>
      <c r="BA180" s="132">
        <f t="shared" si="275"/>
        <v>2848</v>
      </c>
      <c r="BB180" s="132">
        <f t="shared" si="275"/>
        <v>2240</v>
      </c>
      <c r="BC180" s="132">
        <f t="shared" si="275"/>
        <v>3002.9727499999999</v>
      </c>
      <c r="BD180" s="132">
        <f t="shared" si="275"/>
        <v>2534.1999999999998</v>
      </c>
      <c r="BE180" s="132">
        <f t="shared" si="275"/>
        <v>3181.5887499999999</v>
      </c>
      <c r="BF180" s="132">
        <f t="shared" si="275"/>
        <v>4001.8232499999995</v>
      </c>
      <c r="BG180" s="132">
        <f t="shared" si="275"/>
        <v>3826.9827499999992</v>
      </c>
      <c r="BH180" s="132">
        <f t="shared" si="275"/>
        <v>3218.6797499999993</v>
      </c>
      <c r="BI180" s="132">
        <f t="shared" si="275"/>
        <v>3481.9767499999998</v>
      </c>
      <c r="BJ180" s="132">
        <f t="shared" si="275"/>
        <v>3101.8112499999997</v>
      </c>
      <c r="BK180" s="132">
        <f>+BK175+BK167</f>
        <v>35637.035250000001</v>
      </c>
      <c r="BL180" s="140" t="e">
        <f>+BL175+BL167+BL178</f>
        <v>#REF!</v>
      </c>
      <c r="BM180" s="140" t="e">
        <f t="shared" ref="BM180:BW180" si="276">+BM175+BM167+BM178</f>
        <v>#REF!</v>
      </c>
      <c r="BN180" s="140" t="e">
        <f t="shared" si="276"/>
        <v>#REF!</v>
      </c>
      <c r="BO180" s="140" t="e">
        <f t="shared" si="276"/>
        <v>#REF!</v>
      </c>
      <c r="BP180" s="140" t="e">
        <f t="shared" si="276"/>
        <v>#REF!</v>
      </c>
      <c r="BQ180" s="140" t="e">
        <f t="shared" si="276"/>
        <v>#REF!</v>
      </c>
      <c r="BR180" s="140" t="e">
        <f t="shared" si="276"/>
        <v>#REF!</v>
      </c>
      <c r="BS180" s="140" t="e">
        <f t="shared" si="276"/>
        <v>#REF!</v>
      </c>
      <c r="BT180" s="140" t="e">
        <f t="shared" si="276"/>
        <v>#REF!</v>
      </c>
      <c r="BU180" s="140" t="e">
        <f t="shared" si="276"/>
        <v>#REF!</v>
      </c>
      <c r="BV180" s="140" t="e">
        <f t="shared" si="276"/>
        <v>#REF!</v>
      </c>
      <c r="BW180" s="140" t="e">
        <f t="shared" si="276"/>
        <v>#REF!</v>
      </c>
      <c r="BX180" s="140" t="e">
        <f>+BX175+BX167+BX178</f>
        <v>#REF!</v>
      </c>
      <c r="BY180" s="140" t="e">
        <f>+BY175+BY167+BY178</f>
        <v>#REF!</v>
      </c>
      <c r="BZ180" s="140" t="e">
        <f t="shared" ref="BZ180:CJ180" si="277">+BZ175+BZ167+BZ178</f>
        <v>#REF!</v>
      </c>
      <c r="CA180" s="140" t="e">
        <f t="shared" si="277"/>
        <v>#REF!</v>
      </c>
      <c r="CB180" s="140" t="e">
        <f t="shared" si="277"/>
        <v>#REF!</v>
      </c>
      <c r="CC180" s="140" t="e">
        <f t="shared" si="277"/>
        <v>#REF!</v>
      </c>
      <c r="CD180" s="140" t="e">
        <f t="shared" si="277"/>
        <v>#REF!</v>
      </c>
      <c r="CE180" s="140" t="e">
        <f t="shared" si="277"/>
        <v>#REF!</v>
      </c>
      <c r="CF180" s="140" t="e">
        <f t="shared" si="277"/>
        <v>#REF!</v>
      </c>
      <c r="CG180" s="140" t="e">
        <f t="shared" si="277"/>
        <v>#REF!</v>
      </c>
      <c r="CH180" s="140" t="e">
        <f t="shared" si="277"/>
        <v>#REF!</v>
      </c>
      <c r="CI180" s="140" t="e">
        <f t="shared" si="277"/>
        <v>#REF!</v>
      </c>
      <c r="CJ180" s="140" t="e">
        <f t="shared" si="277"/>
        <v>#REF!</v>
      </c>
      <c r="CK180" s="140" t="e">
        <f>+CK175+CK167+CK178</f>
        <v>#REF!</v>
      </c>
      <c r="CL180" s="140" t="e">
        <f t="shared" ref="CL180:CV180" si="278">+CL175+CL167+CL178</f>
        <v>#REF!</v>
      </c>
      <c r="CM180" s="140" t="e">
        <f t="shared" si="278"/>
        <v>#REF!</v>
      </c>
      <c r="CN180" s="140" t="e">
        <f t="shared" si="278"/>
        <v>#REF!</v>
      </c>
      <c r="CO180" s="140" t="e">
        <f t="shared" si="278"/>
        <v>#REF!</v>
      </c>
      <c r="CP180" s="140" t="e">
        <f t="shared" si="278"/>
        <v>#REF!</v>
      </c>
      <c r="CQ180" s="140" t="e">
        <f t="shared" si="278"/>
        <v>#REF!</v>
      </c>
      <c r="CR180" s="140" t="e">
        <f t="shared" si="278"/>
        <v>#REF!</v>
      </c>
      <c r="CS180" s="140" t="e">
        <f t="shared" si="278"/>
        <v>#REF!</v>
      </c>
      <c r="CT180" s="140" t="e">
        <f t="shared" si="278"/>
        <v>#REF!</v>
      </c>
      <c r="CU180" s="140" t="e">
        <f t="shared" si="278"/>
        <v>#REF!</v>
      </c>
      <c r="CV180" s="140" t="e">
        <f t="shared" si="278"/>
        <v>#REF!</v>
      </c>
      <c r="CW180" s="140" t="e">
        <f>+CW175+CW167+CW178</f>
        <v>#REF!</v>
      </c>
      <c r="CX180" s="140" t="e">
        <f t="shared" ref="CX180:DH180" si="279">+CX175+CX167+CX178</f>
        <v>#REF!</v>
      </c>
      <c r="CY180" s="140" t="e">
        <f t="shared" si="279"/>
        <v>#REF!</v>
      </c>
      <c r="CZ180" s="140" t="e">
        <f t="shared" si="279"/>
        <v>#REF!</v>
      </c>
      <c r="DA180" s="140" t="e">
        <f t="shared" si="279"/>
        <v>#REF!</v>
      </c>
      <c r="DB180" s="140" t="e">
        <f t="shared" si="279"/>
        <v>#REF!</v>
      </c>
      <c r="DC180" s="140" t="e">
        <f t="shared" si="279"/>
        <v>#REF!</v>
      </c>
      <c r="DD180" s="140" t="e">
        <f t="shared" si="279"/>
        <v>#REF!</v>
      </c>
      <c r="DE180" s="140" t="e">
        <f t="shared" si="279"/>
        <v>#REF!</v>
      </c>
      <c r="DF180" s="140" t="e">
        <f t="shared" si="279"/>
        <v>#REF!</v>
      </c>
      <c r="DG180" s="140" t="e">
        <f t="shared" si="279"/>
        <v>#REF!</v>
      </c>
      <c r="DH180" s="140" t="e">
        <f t="shared" si="279"/>
        <v>#REF!</v>
      </c>
      <c r="DK180" s="166">
        <f>SUM(B180:M180)</f>
        <v>50359</v>
      </c>
      <c r="DL180" s="166">
        <f>SUM(N180:Y180)</f>
        <v>32134</v>
      </c>
      <c r="DM180" s="28">
        <f>IFERROR(DL180/DK180*100,0)</f>
        <v>63.809845310669388</v>
      </c>
      <c r="DN180" s="166">
        <f>+DN175+DN167</f>
        <v>37196</v>
      </c>
      <c r="DO180" s="28">
        <f>IFERROR(DN180/DL180*100,0)</f>
        <v>115.75278521192507</v>
      </c>
      <c r="DP180" s="166">
        <f>SUM(AL180:AW180)</f>
        <v>40102</v>
      </c>
      <c r="DQ180" s="28">
        <f>IFERROR(DP180/DN180*100,0)</f>
        <v>107.8126680288203</v>
      </c>
      <c r="DR180" s="141">
        <f>SUM(AY180:BJ180)</f>
        <v>35637.035250000001</v>
      </c>
      <c r="DS180" s="28">
        <f>IFERROR(DR180/DP180*100,0)</f>
        <v>88.865979876315393</v>
      </c>
      <c r="DT180" s="112" t="e">
        <f>SUM(BL180:BW180)</f>
        <v>#REF!</v>
      </c>
      <c r="DU180" s="28">
        <f>IFERROR(DT180/DR180*100,0)</f>
        <v>0</v>
      </c>
      <c r="DV180" s="112" t="e">
        <f>SUM(BY180:CJ180)</f>
        <v>#REF!</v>
      </c>
      <c r="DW180" s="28">
        <f>IFERROR(DV180/DT180*100,0)</f>
        <v>0</v>
      </c>
      <c r="DX180" s="112" t="e">
        <f t="shared" si="238"/>
        <v>#REF!</v>
      </c>
      <c r="DY180" s="28">
        <f>IFERROR(DX180/DV180*100,0)</f>
        <v>0</v>
      </c>
      <c r="DZ180" s="112" t="e">
        <f>SUM(CW180:DH180)</f>
        <v>#REF!</v>
      </c>
      <c r="EA180" s="28">
        <f>IFERROR(DZ180/DX180*100,0)</f>
        <v>0</v>
      </c>
      <c r="EB180" s="130">
        <f>+SUM(EB167,EB175)</f>
        <v>37.195999999999998</v>
      </c>
      <c r="EC180" s="130">
        <f>+SUM(EC167,EC175)</f>
        <v>26.366</v>
      </c>
      <c r="ED180" s="130">
        <f>+SUM(ED167,ED175)</f>
        <v>27.949000000000002</v>
      </c>
      <c r="EE180" s="130">
        <f>+SUM(EE167,EE175)</f>
        <v>12.258999999999999</v>
      </c>
      <c r="EF180" s="130">
        <f>+SUM(EF167,EF175)</f>
        <v>40.207999999999998</v>
      </c>
      <c r="EG180" s="106">
        <f>DR180/$EJ$158</f>
        <v>35.637035250000004</v>
      </c>
      <c r="EH180" s="106" t="e">
        <f>DT180/$EJ$158</f>
        <v>#REF!</v>
      </c>
      <c r="EI180" s="106" t="e">
        <f>DV180/$EJ$158</f>
        <v>#REF!</v>
      </c>
    </row>
    <row r="181" spans="1:139">
      <c r="A181" t="s">
        <v>109</v>
      </c>
      <c r="Z181" s="96">
        <v>2947</v>
      </c>
      <c r="AA181" s="96">
        <v>3293</v>
      </c>
      <c r="AB181" s="96">
        <v>2964</v>
      </c>
      <c r="AC181" s="96">
        <v>4476</v>
      </c>
      <c r="AD181" s="96">
        <v>4239</v>
      </c>
      <c r="AE181" s="96">
        <v>2895</v>
      </c>
      <c r="AF181" s="96">
        <v>3459</v>
      </c>
      <c r="AG181" s="96">
        <v>2906</v>
      </c>
      <c r="AH181" s="96">
        <v>3024</v>
      </c>
      <c r="AI181" s="96">
        <v>2087</v>
      </c>
      <c r="AJ181" s="96">
        <v>2599</v>
      </c>
      <c r="AK181" s="96">
        <v>2307</v>
      </c>
      <c r="AL181" s="96">
        <v>4562</v>
      </c>
      <c r="AM181" s="96">
        <v>4530</v>
      </c>
      <c r="AN181" s="96">
        <v>3815</v>
      </c>
      <c r="AO181" s="96">
        <v>3434</v>
      </c>
      <c r="AP181" s="96">
        <v>3235</v>
      </c>
      <c r="AQ181" s="96">
        <v>2489</v>
      </c>
      <c r="AR181" s="96">
        <v>2677</v>
      </c>
      <c r="AS181" s="96">
        <v>3207</v>
      </c>
      <c r="AT181" s="96"/>
      <c r="AU181" s="96"/>
      <c r="AV181" s="96"/>
      <c r="AW181" s="96"/>
      <c r="AX181" s="96"/>
      <c r="AY181" s="96">
        <v>2393</v>
      </c>
      <c r="AZ181" s="96">
        <v>1806</v>
      </c>
      <c r="BA181" s="96">
        <v>2848</v>
      </c>
      <c r="BB181" s="96">
        <v>2240</v>
      </c>
      <c r="BC181" s="96"/>
      <c r="BD181" s="96"/>
      <c r="BE181" s="96"/>
      <c r="BF181" s="96"/>
      <c r="BG181" s="96"/>
      <c r="BH181" s="96"/>
      <c r="BI181" s="96"/>
      <c r="BJ181" s="96"/>
      <c r="BK181" s="9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N181" s="104">
        <f>SUM(Z181:AK181)</f>
        <v>37196</v>
      </c>
      <c r="DO181" s="104"/>
      <c r="DP181" s="104">
        <f>SUM(AL181:AW181)</f>
        <v>27949</v>
      </c>
      <c r="DQ181" s="96"/>
      <c r="DR181" s="104">
        <f>SUM(AY181:BJ181)</f>
        <v>9287</v>
      </c>
      <c r="DS181" s="96"/>
      <c r="DT181" s="105">
        <f>SUM(BL181:BW181)</f>
        <v>0</v>
      </c>
      <c r="DV181" s="105">
        <f>SUM(BY181:CJ181)</f>
        <v>0</v>
      </c>
      <c r="DX181" s="105">
        <f>SUM(CA181:CL181)</f>
        <v>0</v>
      </c>
      <c r="DZ181" s="105">
        <f>SUM(CC181:CN181)</f>
        <v>0</v>
      </c>
    </row>
    <row r="182" spans="1:139">
      <c r="A182" s="158" t="s">
        <v>131</v>
      </c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9">
        <f>+Z180-Z181</f>
        <v>0</v>
      </c>
      <c r="AA182" s="159">
        <f t="shared" ref="AA182:BJ182" si="280">+AA180-AA181</f>
        <v>0</v>
      </c>
      <c r="AB182" s="159">
        <f t="shared" si="280"/>
        <v>0</v>
      </c>
      <c r="AC182" s="159">
        <f t="shared" si="280"/>
        <v>0</v>
      </c>
      <c r="AD182" s="159">
        <f t="shared" si="280"/>
        <v>0</v>
      </c>
      <c r="AE182" s="159">
        <f t="shared" si="280"/>
        <v>0</v>
      </c>
      <c r="AF182" s="159">
        <f t="shared" si="280"/>
        <v>0</v>
      </c>
      <c r="AG182" s="159">
        <f t="shared" si="280"/>
        <v>0</v>
      </c>
      <c r="AH182" s="159">
        <f t="shared" si="280"/>
        <v>0</v>
      </c>
      <c r="AI182" s="159">
        <f t="shared" si="280"/>
        <v>0</v>
      </c>
      <c r="AJ182" s="159">
        <f t="shared" si="280"/>
        <v>0</v>
      </c>
      <c r="AK182" s="159">
        <f t="shared" si="280"/>
        <v>0</v>
      </c>
      <c r="AL182" s="159">
        <f t="shared" si="280"/>
        <v>0</v>
      </c>
      <c r="AM182" s="159">
        <f t="shared" si="280"/>
        <v>0</v>
      </c>
      <c r="AN182" s="159">
        <f t="shared" si="280"/>
        <v>0</v>
      </c>
      <c r="AO182" s="159">
        <f t="shared" si="280"/>
        <v>0</v>
      </c>
      <c r="AP182" s="159">
        <f t="shared" si="280"/>
        <v>0</v>
      </c>
      <c r="AQ182" s="159">
        <f t="shared" si="280"/>
        <v>0</v>
      </c>
      <c r="AR182" s="159">
        <f t="shared" si="280"/>
        <v>0</v>
      </c>
      <c r="AS182" s="159">
        <f t="shared" si="280"/>
        <v>0</v>
      </c>
      <c r="AT182" s="159">
        <f t="shared" si="280"/>
        <v>3156</v>
      </c>
      <c r="AU182" s="159">
        <f t="shared" si="280"/>
        <v>3542</v>
      </c>
      <c r="AV182" s="159">
        <f t="shared" si="280"/>
        <v>2567</v>
      </c>
      <c r="AW182" s="159">
        <f t="shared" si="280"/>
        <v>2888</v>
      </c>
      <c r="AX182" s="159">
        <f t="shared" si="280"/>
        <v>39900</v>
      </c>
      <c r="AY182" s="159">
        <f t="shared" si="280"/>
        <v>0</v>
      </c>
      <c r="AZ182" s="159">
        <f t="shared" si="280"/>
        <v>0</v>
      </c>
      <c r="BA182" s="159">
        <f t="shared" si="280"/>
        <v>0</v>
      </c>
      <c r="BB182" s="159">
        <f t="shared" si="280"/>
        <v>0</v>
      </c>
      <c r="BC182" s="159">
        <f t="shared" si="280"/>
        <v>3002.9727499999999</v>
      </c>
      <c r="BD182" s="159">
        <f t="shared" si="280"/>
        <v>2534.1999999999998</v>
      </c>
      <c r="BE182" s="159">
        <f t="shared" si="280"/>
        <v>3181.5887499999999</v>
      </c>
      <c r="BF182" s="159">
        <f t="shared" si="280"/>
        <v>4001.8232499999995</v>
      </c>
      <c r="BG182" s="159">
        <f t="shared" si="280"/>
        <v>3826.9827499999992</v>
      </c>
      <c r="BH182" s="159">
        <f t="shared" si="280"/>
        <v>3218.6797499999993</v>
      </c>
      <c r="BI182" s="159">
        <f t="shared" si="280"/>
        <v>3481.9767499999998</v>
      </c>
      <c r="BJ182" s="159">
        <f t="shared" si="280"/>
        <v>3101.8112499999997</v>
      </c>
      <c r="BK182" s="159"/>
      <c r="BL182" s="160" t="e">
        <f t="shared" ref="BL182:BW182" si="281">+BL180-BL181</f>
        <v>#REF!</v>
      </c>
      <c r="BM182" s="160" t="e">
        <f t="shared" si="281"/>
        <v>#REF!</v>
      </c>
      <c r="BN182" s="160" t="e">
        <f t="shared" si="281"/>
        <v>#REF!</v>
      </c>
      <c r="BO182" s="160" t="e">
        <f t="shared" si="281"/>
        <v>#REF!</v>
      </c>
      <c r="BP182" s="160" t="e">
        <f t="shared" si="281"/>
        <v>#REF!</v>
      </c>
      <c r="BQ182" s="160" t="e">
        <f t="shared" si="281"/>
        <v>#REF!</v>
      </c>
      <c r="BR182" s="160" t="e">
        <f t="shared" si="281"/>
        <v>#REF!</v>
      </c>
      <c r="BS182" s="160" t="e">
        <f t="shared" si="281"/>
        <v>#REF!</v>
      </c>
      <c r="BT182" s="160" t="e">
        <f t="shared" si="281"/>
        <v>#REF!</v>
      </c>
      <c r="BU182" s="160" t="e">
        <f t="shared" si="281"/>
        <v>#REF!</v>
      </c>
      <c r="BV182" s="160" t="e">
        <f t="shared" si="281"/>
        <v>#REF!</v>
      </c>
      <c r="BW182" s="160" t="e">
        <f t="shared" si="281"/>
        <v>#REF!</v>
      </c>
      <c r="BX182" s="160"/>
      <c r="BY182" s="160" t="e">
        <f t="shared" ref="BY182:DH182" si="282">+BY180-BY181</f>
        <v>#REF!</v>
      </c>
      <c r="BZ182" s="160" t="e">
        <f t="shared" si="282"/>
        <v>#REF!</v>
      </c>
      <c r="CA182" s="160" t="e">
        <f t="shared" si="282"/>
        <v>#REF!</v>
      </c>
      <c r="CB182" s="160" t="e">
        <f t="shared" si="282"/>
        <v>#REF!</v>
      </c>
      <c r="CC182" s="160" t="e">
        <f t="shared" si="282"/>
        <v>#REF!</v>
      </c>
      <c r="CD182" s="160" t="e">
        <f t="shared" si="282"/>
        <v>#REF!</v>
      </c>
      <c r="CE182" s="160" t="e">
        <f t="shared" si="282"/>
        <v>#REF!</v>
      </c>
      <c r="CF182" s="160" t="e">
        <f t="shared" si="282"/>
        <v>#REF!</v>
      </c>
      <c r="CG182" s="160" t="e">
        <f t="shared" si="282"/>
        <v>#REF!</v>
      </c>
      <c r="CH182" s="160" t="e">
        <f t="shared" si="282"/>
        <v>#REF!</v>
      </c>
      <c r="CI182" s="160" t="e">
        <f t="shared" si="282"/>
        <v>#REF!</v>
      </c>
      <c r="CJ182" s="160" t="e">
        <f t="shared" si="282"/>
        <v>#REF!</v>
      </c>
      <c r="CK182" s="160" t="e">
        <f t="shared" si="282"/>
        <v>#REF!</v>
      </c>
      <c r="CL182" s="160" t="e">
        <f t="shared" si="282"/>
        <v>#REF!</v>
      </c>
      <c r="CM182" s="160" t="e">
        <f t="shared" si="282"/>
        <v>#REF!</v>
      </c>
      <c r="CN182" s="160" t="e">
        <f t="shared" si="282"/>
        <v>#REF!</v>
      </c>
      <c r="CO182" s="160" t="e">
        <f t="shared" si="282"/>
        <v>#REF!</v>
      </c>
      <c r="CP182" s="160" t="e">
        <f t="shared" si="282"/>
        <v>#REF!</v>
      </c>
      <c r="CQ182" s="160" t="e">
        <f t="shared" si="282"/>
        <v>#REF!</v>
      </c>
      <c r="CR182" s="160" t="e">
        <f t="shared" si="282"/>
        <v>#REF!</v>
      </c>
      <c r="CS182" s="160" t="e">
        <f t="shared" si="282"/>
        <v>#REF!</v>
      </c>
      <c r="CT182" s="160" t="e">
        <f t="shared" si="282"/>
        <v>#REF!</v>
      </c>
      <c r="CU182" s="160" t="e">
        <f t="shared" si="282"/>
        <v>#REF!</v>
      </c>
      <c r="CV182" s="160" t="e">
        <f t="shared" si="282"/>
        <v>#REF!</v>
      </c>
      <c r="CW182" s="160" t="e">
        <f t="shared" si="282"/>
        <v>#REF!</v>
      </c>
      <c r="CX182" s="160" t="e">
        <f t="shared" si="282"/>
        <v>#REF!</v>
      </c>
      <c r="CY182" s="160" t="e">
        <f t="shared" si="282"/>
        <v>#REF!</v>
      </c>
      <c r="CZ182" s="160" t="e">
        <f t="shared" si="282"/>
        <v>#REF!</v>
      </c>
      <c r="DA182" s="160" t="e">
        <f t="shared" si="282"/>
        <v>#REF!</v>
      </c>
      <c r="DB182" s="160" t="e">
        <f t="shared" si="282"/>
        <v>#REF!</v>
      </c>
      <c r="DC182" s="160" t="e">
        <f t="shared" si="282"/>
        <v>#REF!</v>
      </c>
      <c r="DD182" s="160" t="e">
        <f t="shared" si="282"/>
        <v>#REF!</v>
      </c>
      <c r="DE182" s="160" t="e">
        <f t="shared" si="282"/>
        <v>#REF!</v>
      </c>
      <c r="DF182" s="160" t="e">
        <f t="shared" si="282"/>
        <v>#REF!</v>
      </c>
      <c r="DG182" s="160" t="e">
        <f t="shared" si="282"/>
        <v>#REF!</v>
      </c>
      <c r="DH182" s="160" t="e">
        <f t="shared" si="282"/>
        <v>#REF!</v>
      </c>
      <c r="DN182" s="159">
        <f>+DN180-DN181</f>
        <v>0</v>
      </c>
      <c r="DO182" s="159"/>
      <c r="DP182" s="159">
        <f>+DP180-DP181</f>
        <v>12153</v>
      </c>
      <c r="DQ182" s="161"/>
      <c r="DR182" s="159">
        <f>+DR180-DR181</f>
        <v>26350.035250000001</v>
      </c>
      <c r="DS182" s="161"/>
      <c r="DT182" s="160" t="e">
        <f>+DT180-DT181</f>
        <v>#REF!</v>
      </c>
      <c r="DV182" s="160" t="e">
        <f>+DV180-DV181</f>
        <v>#REF!</v>
      </c>
      <c r="DX182" s="160" t="e">
        <f>+DX180-DX181</f>
        <v>#REF!</v>
      </c>
      <c r="DZ182" s="160" t="e">
        <f>+DZ180-DZ181</f>
        <v>#REF!</v>
      </c>
      <c r="EB182" s="106">
        <f>SUM(EB160:EB162)</f>
        <v>15.775</v>
      </c>
      <c r="EC182" s="49">
        <f>SUM(EC160:EC162)</f>
        <v>10.1286</v>
      </c>
      <c r="ED182" s="19">
        <f>SUM(ED160:ED162)</f>
        <v>11.76</v>
      </c>
      <c r="EE182" s="19">
        <f>SUM(EE160:EE162)</f>
        <v>3.2259999999999991</v>
      </c>
      <c r="EF182" s="19">
        <f>SUM(EF160:EF162)</f>
        <v>14.986000000000001</v>
      </c>
    </row>
    <row r="183" spans="1:139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62"/>
      <c r="AA183" s="162"/>
      <c r="AB183" s="162"/>
      <c r="AC183" s="162"/>
      <c r="AD183" s="162"/>
      <c r="AE183" s="162"/>
      <c r="AF183" s="162"/>
      <c r="AG183" s="162"/>
      <c r="AH183" s="162"/>
      <c r="AI183" s="162"/>
      <c r="AJ183" s="162"/>
      <c r="AK183" s="162"/>
      <c r="AL183" s="162"/>
      <c r="AM183" s="162"/>
      <c r="AN183" s="162"/>
      <c r="AO183" s="162"/>
      <c r="AP183" s="162"/>
      <c r="AQ183" s="162"/>
      <c r="AR183" s="162"/>
      <c r="AS183" s="162"/>
      <c r="AT183" s="162"/>
      <c r="AU183" s="162"/>
      <c r="AV183" s="162"/>
      <c r="AW183" s="162"/>
      <c r="AX183" s="162"/>
      <c r="AY183" s="162"/>
      <c r="AZ183" s="162"/>
      <c r="BA183" s="162"/>
      <c r="BB183" s="162"/>
      <c r="BC183" s="162"/>
      <c r="BD183" s="162"/>
      <c r="BE183" s="162"/>
      <c r="BF183" s="162"/>
      <c r="BG183" s="162"/>
      <c r="BH183" s="162"/>
      <c r="BI183" s="162"/>
      <c r="BJ183" s="162"/>
      <c r="BK183" s="162"/>
      <c r="BL183" s="163"/>
      <c r="BM183" s="163"/>
      <c r="BN183" s="163"/>
      <c r="BO183" s="163"/>
      <c r="BP183" s="163"/>
      <c r="BQ183" s="163"/>
      <c r="BR183" s="163"/>
      <c r="BS183" s="163"/>
      <c r="BT183" s="163"/>
      <c r="BU183" s="163"/>
      <c r="BV183" s="163"/>
      <c r="BW183" s="163"/>
      <c r="BX183" s="163"/>
      <c r="DN183" s="162"/>
      <c r="DO183" s="162"/>
      <c r="DP183" s="162"/>
      <c r="DQ183" s="96"/>
      <c r="DS183" s="96"/>
    </row>
    <row r="184" spans="1:139">
      <c r="A184" t="s">
        <v>132</v>
      </c>
      <c r="B184" s="164">
        <v>1603335.8500169662</v>
      </c>
      <c r="C184" s="164">
        <v>1603335.8500169662</v>
      </c>
      <c r="D184" s="164">
        <v>1603335.8500169662</v>
      </c>
      <c r="E184" s="164">
        <v>1603335.8500169662</v>
      </c>
      <c r="F184" s="164">
        <v>1603335.8500169662</v>
      </c>
      <c r="G184" s="164">
        <v>1603335.8500169662</v>
      </c>
      <c r="H184" s="164">
        <v>1603335.8500169662</v>
      </c>
      <c r="I184" s="164">
        <v>1603335.8500169662</v>
      </c>
      <c r="J184" s="164">
        <v>1603335.8500169662</v>
      </c>
      <c r="K184" s="164">
        <v>1603335.8500169662</v>
      </c>
      <c r="L184" s="164">
        <v>1603335.8500169662</v>
      </c>
      <c r="M184" s="164">
        <v>1603335.8500169662</v>
      </c>
      <c r="N184" s="164">
        <v>1603335.8500169662</v>
      </c>
      <c r="O184" s="164">
        <v>1603335.8500169662</v>
      </c>
      <c r="P184" s="164">
        <v>1603335.8500169662</v>
      </c>
      <c r="Q184" s="164">
        <v>1603335.8500169662</v>
      </c>
      <c r="R184" s="164">
        <v>1603335.8500169662</v>
      </c>
      <c r="S184" s="164">
        <v>1603335.8500169662</v>
      </c>
      <c r="T184" s="164">
        <v>1603335.8500169662</v>
      </c>
      <c r="U184" s="164">
        <v>1603335.8500169662</v>
      </c>
      <c r="V184" s="164">
        <v>1603335.8500169662</v>
      </c>
      <c r="W184" s="164">
        <v>1603335.8500169662</v>
      </c>
      <c r="X184" s="164">
        <v>1603335.8500169662</v>
      </c>
      <c r="Y184" s="164">
        <v>1603335.8500169662</v>
      </c>
      <c r="Z184" s="164">
        <v>1603335.8500169662</v>
      </c>
      <c r="AA184" s="164">
        <v>1602239.2448628407</v>
      </c>
      <c r="AB184" s="164">
        <v>1615774.8256860098</v>
      </c>
      <c r="AC184" s="164">
        <v>1609323</v>
      </c>
      <c r="AD184" s="164">
        <v>1591216.6090010749</v>
      </c>
      <c r="AE184" s="164">
        <v>1578884.0721550568</v>
      </c>
      <c r="AF184" s="164">
        <v>1615984.8334457614</v>
      </c>
      <c r="AG184" s="164">
        <v>1620769.2417985774</v>
      </c>
      <c r="AH184" s="164">
        <v>1623563</v>
      </c>
      <c r="AI184" s="164">
        <v>1613873.6357344415</v>
      </c>
      <c r="AJ184" s="164">
        <v>1614348.6832542431</v>
      </c>
      <c r="AK184" s="164">
        <v>1584639.6233684921</v>
      </c>
      <c r="AL184" s="164">
        <v>1634334.9504055234</v>
      </c>
      <c r="AM184" s="164">
        <v>1623967.5234547462</v>
      </c>
      <c r="AN184" s="164">
        <v>1609876.2467234603</v>
      </c>
      <c r="AO184" s="164">
        <v>1620259.2239370998</v>
      </c>
      <c r="AP184" s="164">
        <v>1625491.2847758888</v>
      </c>
      <c r="AQ184" s="164">
        <v>1618034.3313717686</v>
      </c>
      <c r="AR184" s="164">
        <v>1619373</v>
      </c>
      <c r="AS184" s="164">
        <v>1619373</v>
      </c>
      <c r="AT184" s="164">
        <v>1619373</v>
      </c>
      <c r="AU184" s="164">
        <v>1619373</v>
      </c>
      <c r="AV184" s="165">
        <v>1619373</v>
      </c>
      <c r="AW184" s="164">
        <v>1619373</v>
      </c>
      <c r="AX184" s="164">
        <v>1619373</v>
      </c>
      <c r="AY184" s="164">
        <v>1619373</v>
      </c>
      <c r="AZ184" s="164">
        <v>1619373</v>
      </c>
      <c r="BA184" s="164">
        <v>1619373</v>
      </c>
      <c r="BB184" s="164">
        <v>1619373</v>
      </c>
      <c r="BC184" s="164">
        <v>1619373</v>
      </c>
      <c r="BD184" s="164">
        <v>1619373</v>
      </c>
      <c r="BE184" s="164">
        <v>1619373</v>
      </c>
      <c r="BF184" s="164">
        <v>1619373</v>
      </c>
      <c r="BG184" s="164">
        <v>1619373</v>
      </c>
      <c r="BH184" s="164">
        <v>1619373</v>
      </c>
      <c r="BI184" s="164">
        <v>1619373</v>
      </c>
      <c r="BJ184" s="164">
        <v>1619373</v>
      </c>
      <c r="BK184" s="164"/>
      <c r="BL184" s="164">
        <v>1619373</v>
      </c>
      <c r="BM184" s="164">
        <v>1619373</v>
      </c>
      <c r="BN184" s="164">
        <v>1619373</v>
      </c>
      <c r="BO184" s="164">
        <v>1619373</v>
      </c>
      <c r="BP184" s="164">
        <v>1619373</v>
      </c>
      <c r="BQ184" s="164">
        <v>1619373</v>
      </c>
      <c r="BR184" s="164">
        <v>1619373</v>
      </c>
      <c r="BS184" s="164">
        <v>1619373</v>
      </c>
      <c r="BT184" s="164">
        <v>1619373</v>
      </c>
      <c r="BU184" s="164">
        <v>1619373</v>
      </c>
      <c r="BV184" s="164">
        <v>1619373</v>
      </c>
      <c r="BW184" s="164">
        <v>1619373</v>
      </c>
      <c r="BX184" s="164"/>
      <c r="BY184" s="164">
        <v>1619373</v>
      </c>
      <c r="BZ184" s="164">
        <v>1619373</v>
      </c>
      <c r="CA184" s="164">
        <v>1619373</v>
      </c>
      <c r="CB184" s="164">
        <v>1619373</v>
      </c>
      <c r="CC184" s="164">
        <v>1619373</v>
      </c>
      <c r="CD184" s="164">
        <v>1619373</v>
      </c>
      <c r="CE184" s="164">
        <v>1619373</v>
      </c>
      <c r="CF184" s="164">
        <v>1619373</v>
      </c>
      <c r="CG184" s="164">
        <v>1619373</v>
      </c>
      <c r="CH184" s="164">
        <v>1619373</v>
      </c>
      <c r="CI184" s="164">
        <v>1619373</v>
      </c>
      <c r="CJ184" s="164">
        <v>1619373</v>
      </c>
      <c r="CK184" s="164">
        <v>1619373</v>
      </c>
      <c r="CL184" s="164">
        <v>1619373</v>
      </c>
      <c r="CM184" s="164">
        <v>1619373</v>
      </c>
      <c r="CN184" s="164">
        <v>1619373</v>
      </c>
      <c r="CO184" s="164">
        <v>1619373</v>
      </c>
      <c r="CP184" s="164">
        <v>1619373</v>
      </c>
      <c r="CQ184" s="164">
        <v>1619373</v>
      </c>
      <c r="CR184" s="164">
        <v>1619373</v>
      </c>
      <c r="CS184" s="164">
        <v>1619373</v>
      </c>
      <c r="CT184" s="164">
        <v>1619373</v>
      </c>
      <c r="CU184" s="164">
        <v>1619373</v>
      </c>
      <c r="CV184" s="164">
        <v>1619373</v>
      </c>
      <c r="CW184" s="164">
        <v>1619373</v>
      </c>
      <c r="CX184" s="164">
        <v>1619373</v>
      </c>
      <c r="CY184" s="164">
        <v>1619373</v>
      </c>
      <c r="CZ184" s="164">
        <v>1619373</v>
      </c>
      <c r="DA184" s="164">
        <v>1619373</v>
      </c>
      <c r="DB184" s="164">
        <v>1619373</v>
      </c>
      <c r="DC184" s="164">
        <v>1619373</v>
      </c>
      <c r="DD184" s="164">
        <v>1619373</v>
      </c>
      <c r="DE184" s="164">
        <v>1619373</v>
      </c>
      <c r="DF184" s="164">
        <v>1619373</v>
      </c>
      <c r="DG184" s="164">
        <v>1619373</v>
      </c>
      <c r="DH184" s="164">
        <v>1619373</v>
      </c>
      <c r="DN184" s="166"/>
      <c r="DO184" s="166"/>
      <c r="DP184" s="166"/>
      <c r="DR184" s="166"/>
      <c r="DT184" s="166"/>
      <c r="DV184" s="166"/>
      <c r="DX184" s="166"/>
      <c r="DZ184" s="166"/>
    </row>
    <row r="185" spans="1:139">
      <c r="A185" t="s">
        <v>133</v>
      </c>
      <c r="Z185" s="396">
        <f>+Z167*Z184/1000000</f>
        <v>3713.3258286392938</v>
      </c>
      <c r="AA185" s="396">
        <f t="shared" ref="AA185:AK185" si="283">+AA167*AA184/1000000</f>
        <v>3675.536827715357</v>
      </c>
      <c r="AB185" s="396">
        <f t="shared" si="283"/>
        <v>4535.4799357006295</v>
      </c>
      <c r="AC185" s="396">
        <f t="shared" si="283"/>
        <v>6039.7892190000002</v>
      </c>
      <c r="AD185" s="396">
        <f t="shared" si="283"/>
        <v>5362.3999723336228</v>
      </c>
      <c r="AE185" s="396">
        <f t="shared" si="283"/>
        <v>3623.5389455958552</v>
      </c>
      <c r="AF185" s="396">
        <f t="shared" si="283"/>
        <v>5072.5763921862454</v>
      </c>
      <c r="AG185" s="396">
        <f t="shared" si="283"/>
        <v>3996.8169502752921</v>
      </c>
      <c r="AH185" s="396">
        <f t="shared" si="283"/>
        <v>4299.1948240000002</v>
      </c>
      <c r="AI185" s="396">
        <f t="shared" si="283"/>
        <v>2758.1100434701607</v>
      </c>
      <c r="AJ185" s="396">
        <f t="shared" si="283"/>
        <v>3212.5538796759438</v>
      </c>
      <c r="AK185" s="396">
        <f t="shared" si="283"/>
        <v>2668.5331257525404</v>
      </c>
      <c r="AL185" s="396">
        <f>+AL167*AL184/1000000</f>
        <v>5600.865875039729</v>
      </c>
      <c r="AM185" s="396">
        <f t="shared" ref="AM185:AX185" si="284">+AM167*AM184/1000000</f>
        <v>5211.3117827662809</v>
      </c>
      <c r="AN185" s="396">
        <f t="shared" si="284"/>
        <v>5528.3150312483622</v>
      </c>
      <c r="AO185" s="396">
        <f t="shared" si="284"/>
        <v>4718.1948601048343</v>
      </c>
      <c r="AP185" s="396">
        <f t="shared" si="284"/>
        <v>4609.8932836244203</v>
      </c>
      <c r="AQ185" s="396">
        <f t="shared" si="284"/>
        <v>3307.2621733238948</v>
      </c>
      <c r="AR185" s="396">
        <f t="shared" si="284"/>
        <v>2867.9095830000001</v>
      </c>
      <c r="AS185" s="396">
        <f t="shared" si="284"/>
        <v>3637.111758</v>
      </c>
      <c r="AT185" s="396">
        <f t="shared" si="284"/>
        <v>3659.78298</v>
      </c>
      <c r="AU185" s="396">
        <f t="shared" si="284"/>
        <v>3732.6547650000002</v>
      </c>
      <c r="AV185" s="397">
        <f t="shared" si="284"/>
        <v>3123.7705169999999</v>
      </c>
      <c r="AW185" s="396">
        <f t="shared" si="284"/>
        <v>3379.6314510000002</v>
      </c>
      <c r="AX185" s="396">
        <f t="shared" si="284"/>
        <v>48998.988233999997</v>
      </c>
      <c r="AY185" s="396">
        <f>+AY167*AY184/1000000</f>
        <v>3369.9152130000002</v>
      </c>
      <c r="AZ185" s="396">
        <f t="shared" ref="AZ185" si="285">+AZ167*AZ184/1000000</f>
        <v>2134.3336140000001</v>
      </c>
      <c r="BA185" s="396">
        <f>+BA167*BA184/1000000</f>
        <v>3760.1841060000002</v>
      </c>
      <c r="BB185" s="396">
        <f t="shared" ref="BB185:BJ185" si="286">+BB167*BB184/1000000</f>
        <v>2806.3734089999998</v>
      </c>
      <c r="BC185" s="396">
        <f t="shared" si="286"/>
        <v>2830.0162547999998</v>
      </c>
      <c r="BD185" s="396">
        <f t="shared" si="286"/>
        <v>2557.3138415999997</v>
      </c>
      <c r="BE185" s="396">
        <f t="shared" si="286"/>
        <v>3286.6794407999996</v>
      </c>
      <c r="BF185" s="396">
        <f t="shared" si="286"/>
        <v>4306.8844307999998</v>
      </c>
      <c r="BG185" s="396">
        <f t="shared" si="286"/>
        <v>4323.7259099999992</v>
      </c>
      <c r="BH185" s="396">
        <f t="shared" si="286"/>
        <v>3307.0835406000001</v>
      </c>
      <c r="BI185" s="396">
        <f t="shared" si="286"/>
        <v>3303.5209199999999</v>
      </c>
      <c r="BJ185" s="396">
        <f t="shared" si="286"/>
        <v>3286.6794407999996</v>
      </c>
      <c r="BK185" s="396"/>
      <c r="BL185" s="396">
        <f>+BL167*BL184/1000000</f>
        <v>3002.3175419999998</v>
      </c>
      <c r="BM185" s="396">
        <f t="shared" ref="BM185:BW185" si="287">+BM167*BM184/1000000</f>
        <v>3245.8712411999995</v>
      </c>
      <c r="BN185" s="396">
        <f t="shared" si="287"/>
        <v>4003.4139305999997</v>
      </c>
      <c r="BO185" s="396">
        <f t="shared" si="287"/>
        <v>5244.1775232</v>
      </c>
      <c r="BP185" s="396">
        <f t="shared" si="287"/>
        <v>2942.4007409999999</v>
      </c>
      <c r="BQ185" s="396">
        <f t="shared" si="287"/>
        <v>2941.1052426000001</v>
      </c>
      <c r="BR185" s="396">
        <f t="shared" si="287"/>
        <v>4024.4657795999997</v>
      </c>
      <c r="BS185" s="396">
        <f t="shared" si="287"/>
        <v>4477.890219599999</v>
      </c>
      <c r="BT185" s="396">
        <f t="shared" si="287"/>
        <v>4215.2279189999999</v>
      </c>
      <c r="BU185" s="396">
        <f t="shared" si="287"/>
        <v>4368.7444793999994</v>
      </c>
      <c r="BV185" s="396">
        <f t="shared" si="287"/>
        <v>3214.1315304</v>
      </c>
      <c r="BW185" s="396">
        <f t="shared" si="287"/>
        <v>3457.6852295999997</v>
      </c>
      <c r="BX185" s="396"/>
      <c r="BY185" s="396">
        <f>+BY167*BY184/1000000</f>
        <v>3024.0171401999992</v>
      </c>
      <c r="BZ185" s="396">
        <f t="shared" ref="BZ185:CJ185" si="288">+BZ167*BZ184/1000000</f>
        <v>3286.6794407999996</v>
      </c>
      <c r="CA185" s="396">
        <f t="shared" si="288"/>
        <v>4044.2221301999994</v>
      </c>
      <c r="CB185" s="396">
        <f t="shared" si="288"/>
        <v>4070.4559727999999</v>
      </c>
      <c r="CC185" s="396">
        <f t="shared" si="288"/>
        <v>2853.6591005999999</v>
      </c>
      <c r="CD185" s="396">
        <f t="shared" si="288"/>
        <v>2833.2550007999998</v>
      </c>
      <c r="CE185" s="396">
        <f t="shared" si="288"/>
        <v>3157.1296007999999</v>
      </c>
      <c r="CF185" s="396">
        <f t="shared" si="288"/>
        <v>3853.4599907999996</v>
      </c>
      <c r="CG185" s="396">
        <f t="shared" si="288"/>
        <v>3914.6722901999992</v>
      </c>
      <c r="CH185" s="396">
        <f t="shared" si="288"/>
        <v>3177.5337006</v>
      </c>
      <c r="CI185" s="396">
        <f t="shared" si="288"/>
        <v>2894.4673001999995</v>
      </c>
      <c r="CJ185" s="396">
        <f t="shared" si="288"/>
        <v>3157.1296007999999</v>
      </c>
      <c r="CK185" s="396">
        <f>+CK167*CK184/1000000</f>
        <v>2894.4673001999995</v>
      </c>
      <c r="CL185" s="396">
        <f t="shared" ref="CL185:CV185" si="289">+CL167*CL184/1000000</f>
        <v>3157.1296007999999</v>
      </c>
      <c r="CM185" s="396">
        <f t="shared" si="289"/>
        <v>3914.6722901999992</v>
      </c>
      <c r="CN185" s="396">
        <f t="shared" si="289"/>
        <v>2553.4273464000003</v>
      </c>
      <c r="CO185" s="396">
        <f t="shared" si="289"/>
        <v>1466.1803141999999</v>
      </c>
      <c r="CP185" s="396">
        <f t="shared" si="289"/>
        <v>1445.7762143999998</v>
      </c>
      <c r="CQ185" s="396">
        <f t="shared" si="289"/>
        <v>1053.2401991999998</v>
      </c>
      <c r="CR185" s="396">
        <f t="shared" si="289"/>
        <v>1830.5392391999999</v>
      </c>
      <c r="CS185" s="396">
        <f t="shared" si="289"/>
        <v>871.54654859999994</v>
      </c>
      <c r="CT185" s="396">
        <f t="shared" si="289"/>
        <v>830.73834899999974</v>
      </c>
      <c r="CU185" s="396">
        <f t="shared" si="289"/>
        <v>871.54654859999994</v>
      </c>
      <c r="CV185" s="396">
        <f t="shared" si="289"/>
        <v>972.27154919999975</v>
      </c>
      <c r="CW185" s="396">
        <f>+CW167*CW184/1000000</f>
        <v>727.74622619999991</v>
      </c>
      <c r="CX185" s="396">
        <f t="shared" ref="CX185:DH185" si="290">+CX167*CX184/1000000</f>
        <v>828.47122680000007</v>
      </c>
      <c r="CY185" s="396">
        <f t="shared" si="290"/>
        <v>1707.1430166000002</v>
      </c>
      <c r="CZ185" s="396">
        <f t="shared" si="290"/>
        <v>713.17186919999995</v>
      </c>
      <c r="DA185" s="396">
        <f t="shared" si="290"/>
        <v>646.12982699999998</v>
      </c>
      <c r="DB185" s="396">
        <f t="shared" si="290"/>
        <v>625.72572719999994</v>
      </c>
      <c r="DC185" s="396">
        <f t="shared" si="290"/>
        <v>459.25418279999997</v>
      </c>
      <c r="DD185" s="396">
        <f t="shared" si="290"/>
        <v>297.31688279999997</v>
      </c>
      <c r="DE185" s="396">
        <f t="shared" si="290"/>
        <v>358.52918219999998</v>
      </c>
      <c r="DF185" s="396">
        <f t="shared" si="290"/>
        <v>479.65828259999995</v>
      </c>
      <c r="DG185" s="396">
        <f t="shared" si="290"/>
        <v>358.52918219999998</v>
      </c>
      <c r="DH185" s="396">
        <f t="shared" si="290"/>
        <v>297.31688279999997</v>
      </c>
      <c r="DM185" s="27"/>
      <c r="DN185" s="166">
        <f t="shared" ref="DN185:DN192" si="291">SUM(Z185:AK185)</f>
        <v>48957.855944344934</v>
      </c>
      <c r="DO185" s="166"/>
      <c r="DP185" s="166">
        <f t="shared" ref="DP185:DP192" si="292">SUM(AL185:AW185)</f>
        <v>49376.70406010752</v>
      </c>
      <c r="DQ185" s="28">
        <f t="shared" ref="DQ185:DQ192" si="293">IFERROR(DP185/DN185*100,0)</f>
        <v>100.85552789778771</v>
      </c>
      <c r="DR185" s="166">
        <f t="shared" ref="DR185:DR192" si="294">SUM(AY185:BJ185)</f>
        <v>39272.710121399999</v>
      </c>
      <c r="DS185" s="28">
        <f t="shared" ref="DS185:DS192" si="295">IFERROR(DR185/DP185*100,0)</f>
        <v>79.536921041939792</v>
      </c>
      <c r="DT185" s="166">
        <f t="shared" ref="DT185:DT192" si="296">SUM(BL185:BW185)</f>
        <v>45137.431378199995</v>
      </c>
      <c r="DU185" s="28">
        <f t="shared" ref="DU185:DU192" si="297">IFERROR(DT185/DR185*100,0)</f>
        <v>114.93332453673541</v>
      </c>
      <c r="DV185" s="166">
        <f t="shared" ref="DV185:DV192" si="298">SUM(BY185:CJ185)</f>
        <v>40266.681268799992</v>
      </c>
      <c r="DW185" s="28">
        <f t="shared" ref="DW185:DW192" si="299">IFERROR(DV185/DT185*100,0)</f>
        <v>89.209066708761753</v>
      </c>
      <c r="DX185" s="166">
        <f t="shared" ref="DX185:DX192" si="300">SUM(CA185:CL185)</f>
        <v>40007.581588799992</v>
      </c>
      <c r="DY185" s="28">
        <f t="shared" ref="DY185:DY192" si="301">IFERROR(DX185/DV185*100,0)</f>
        <v>99.356540763142647</v>
      </c>
      <c r="DZ185" s="166">
        <f t="shared" ref="DZ185:DZ192" si="302">SUM(CC185:CN185)</f>
        <v>38361.00312239999</v>
      </c>
      <c r="EA185" s="28">
        <f t="shared" ref="EA185:EA192" si="303">IFERROR(DZ185/DX185*100,0)</f>
        <v>95.884333916197136</v>
      </c>
      <c r="EF185" s="83">
        <f>EF175/EB175-1</f>
        <v>0.4495167286245354</v>
      </c>
      <c r="EG185" s="83">
        <f>EG175/EF175-1</f>
        <v>0.15246565962248648</v>
      </c>
    </row>
    <row r="186" spans="1:139">
      <c r="A186" t="s">
        <v>265</v>
      </c>
      <c r="Z186" s="396">
        <f>+Z175*Z184/1000000</f>
        <v>1011.7049213607057</v>
      </c>
      <c r="AA186" s="396">
        <f t="shared" ref="AA186:AK186" si="304">+AA175*AA184/1000000</f>
        <v>1600.6370056179778</v>
      </c>
      <c r="AB186" s="396">
        <f t="shared" si="304"/>
        <v>253.67664763270355</v>
      </c>
      <c r="AC186" s="396">
        <f t="shared" si="304"/>
        <v>1163.5405290000001</v>
      </c>
      <c r="AD186" s="396">
        <f t="shared" si="304"/>
        <v>1382.767233221934</v>
      </c>
      <c r="AE186" s="396">
        <f t="shared" si="304"/>
        <v>947.33044329303402</v>
      </c>
      <c r="AF186" s="396">
        <f t="shared" si="304"/>
        <v>517.11514670264364</v>
      </c>
      <c r="AG186" s="396">
        <f t="shared" si="304"/>
        <v>713.13846639137398</v>
      </c>
      <c r="AH186" s="396">
        <f t="shared" si="304"/>
        <v>610.45968800000003</v>
      </c>
      <c r="AI186" s="396">
        <f t="shared" si="304"/>
        <v>610.04423430761881</v>
      </c>
      <c r="AJ186" s="396">
        <f t="shared" si="304"/>
        <v>983.13834810183403</v>
      </c>
      <c r="AK186" s="396">
        <f t="shared" si="304"/>
        <v>987.2304853585706</v>
      </c>
      <c r="AL186" s="396">
        <f>+AL175*AL184/1000000</f>
        <v>1854.970168710269</v>
      </c>
      <c r="AM186" s="396">
        <f>+AM175*AM184/1000000</f>
        <v>2145.2610984837197</v>
      </c>
      <c r="AN186" s="396">
        <f t="shared" ref="AN186:AX186" si="305">+AN175*AN184/1000000</f>
        <v>613.36285000163844</v>
      </c>
      <c r="AO186" s="396">
        <f t="shared" si="305"/>
        <v>845.77531489516605</v>
      </c>
      <c r="AP186" s="396">
        <f t="shared" si="305"/>
        <v>648.57102262557964</v>
      </c>
      <c r="AQ186" s="396">
        <f t="shared" si="305"/>
        <v>720.02527746043711</v>
      </c>
      <c r="AR186" s="396">
        <f t="shared" si="305"/>
        <v>1467.151938</v>
      </c>
      <c r="AS186" s="396">
        <f t="shared" si="305"/>
        <v>1556.217453</v>
      </c>
      <c r="AT186" s="396">
        <f t="shared" si="305"/>
        <v>1450.958208</v>
      </c>
      <c r="AU186" s="396">
        <f t="shared" si="305"/>
        <v>2003.164401</v>
      </c>
      <c r="AV186" s="397">
        <f t="shared" si="305"/>
        <v>1033.1599739999999</v>
      </c>
      <c r="AW186" s="396">
        <f t="shared" si="305"/>
        <v>1297.1177729999999</v>
      </c>
      <c r="AX186" s="396">
        <f t="shared" si="305"/>
        <v>15613.994466</v>
      </c>
      <c r="AY186" s="396">
        <f>+AY175*AY184/1000000</f>
        <v>505.24437599999999</v>
      </c>
      <c r="AZ186" s="396">
        <f t="shared" ref="AZ186:BJ186" si="306">+AZ175*AZ184/1000000</f>
        <v>790.25402399999996</v>
      </c>
      <c r="BA186" s="396">
        <f t="shared" si="306"/>
        <v>851.79019800000003</v>
      </c>
      <c r="BB186" s="396">
        <f t="shared" si="306"/>
        <v>821.022111</v>
      </c>
      <c r="BC186" s="396">
        <f t="shared" si="306"/>
        <v>2032.9167362857497</v>
      </c>
      <c r="BD186" s="396">
        <f t="shared" si="306"/>
        <v>1546.501215</v>
      </c>
      <c r="BE186" s="396">
        <f t="shared" si="306"/>
        <v>1865.4994780537495</v>
      </c>
      <c r="BF186" s="396">
        <f t="shared" si="306"/>
        <v>2173.5600910222497</v>
      </c>
      <c r="BG186" s="396">
        <f t="shared" si="306"/>
        <v>1873.5866268157495</v>
      </c>
      <c r="BH186" s="396">
        <f t="shared" si="306"/>
        <v>1905.1595421967497</v>
      </c>
      <c r="BI186" s="396">
        <f t="shared" si="306"/>
        <v>2335.0982155777497</v>
      </c>
      <c r="BJ186" s="396">
        <f t="shared" si="306"/>
        <v>1736.3099485462494</v>
      </c>
      <c r="BK186" s="396"/>
      <c r="BL186" s="396">
        <f>+BL175*BL184/1000000</f>
        <v>1546.3552184029681</v>
      </c>
      <c r="BM186" s="396">
        <f t="shared" ref="BM186:BW186" si="307">+BM175*BM184/1000000</f>
        <v>2134.8774703009681</v>
      </c>
      <c r="BN186" s="396">
        <f t="shared" si="307"/>
        <v>1567.1674001989682</v>
      </c>
      <c r="BO186" s="396">
        <f t="shared" si="307"/>
        <v>1536.7652914969683</v>
      </c>
      <c r="BP186" s="396">
        <f t="shared" si="307"/>
        <v>2098.0820769949682</v>
      </c>
      <c r="BQ186" s="396">
        <f t="shared" si="307"/>
        <v>1666.3993388929682</v>
      </c>
      <c r="BR186" s="396">
        <f t="shared" si="307"/>
        <v>1608.7917637909679</v>
      </c>
      <c r="BS186" s="396">
        <f t="shared" si="307"/>
        <v>1578.3896550889683</v>
      </c>
      <c r="BT186" s="396">
        <f t="shared" si="307"/>
        <v>1629.6039455869682</v>
      </c>
      <c r="BU186" s="396">
        <f t="shared" si="307"/>
        <v>1748.8319020849681</v>
      </c>
      <c r="BV186" s="396">
        <f t="shared" si="307"/>
        <v>2160.5186223829678</v>
      </c>
      <c r="BW186" s="396">
        <f t="shared" si="307"/>
        <v>1620.0140186809679</v>
      </c>
      <c r="BX186" s="396"/>
      <c r="BY186" s="396">
        <f>+BY175*BY184/1000000</f>
        <v>2305.0976101689366</v>
      </c>
      <c r="BZ186" s="396">
        <f t="shared" ref="BZ186:CJ186" si="308">+BZ175*BZ184/1000000</f>
        <v>1915.523833029187</v>
      </c>
      <c r="CA186" s="396">
        <f t="shared" si="308"/>
        <v>2287.7031150894363</v>
      </c>
      <c r="CB186" s="396">
        <f t="shared" si="308"/>
        <v>2340.2181669496872</v>
      </c>
      <c r="CC186" s="396">
        <f t="shared" si="308"/>
        <v>1841.8225242099368</v>
      </c>
      <c r="CD186" s="396">
        <f t="shared" si="308"/>
        <v>2431.6455374701873</v>
      </c>
      <c r="CE186" s="396">
        <f t="shared" si="308"/>
        <v>2375.3387237304373</v>
      </c>
      <c r="CF186" s="396">
        <f t="shared" si="308"/>
        <v>1876.9430809906869</v>
      </c>
      <c r="CG186" s="396">
        <f t="shared" si="308"/>
        <v>2357.944228650937</v>
      </c>
      <c r="CH186" s="396">
        <f t="shared" si="308"/>
        <v>1900.3567855111874</v>
      </c>
      <c r="CI186" s="396">
        <f t="shared" si="308"/>
        <v>2530.9879983714372</v>
      </c>
      <c r="CJ186" s="396">
        <f t="shared" si="308"/>
        <v>2433.8729850316872</v>
      </c>
      <c r="CK186" s="396">
        <f>+CK175*CK184/1000000</f>
        <v>2547.8107535711247</v>
      </c>
      <c r="CL186" s="396">
        <f t="shared" ref="CL186:CV186" si="309">+CL175*CL184/1000000</f>
        <v>2159.5377377936243</v>
      </c>
      <c r="CM186" s="396">
        <f t="shared" si="309"/>
        <v>2533.0177812161246</v>
      </c>
      <c r="CN186" s="396">
        <f t="shared" si="309"/>
        <v>2586.8335944386245</v>
      </c>
      <c r="CO186" s="396">
        <f t="shared" si="309"/>
        <v>2089.7387130611241</v>
      </c>
      <c r="CP186" s="396">
        <f t="shared" si="309"/>
        <v>2680.8624876836247</v>
      </c>
      <c r="CQ186" s="396">
        <f t="shared" si="309"/>
        <v>2625.8564353061242</v>
      </c>
      <c r="CR186" s="396">
        <f t="shared" si="309"/>
        <v>2128.7615539286244</v>
      </c>
      <c r="CS186" s="396">
        <f t="shared" si="309"/>
        <v>2611.0634629511237</v>
      </c>
      <c r="CT186" s="396">
        <f t="shared" si="309"/>
        <v>2154.7767811736239</v>
      </c>
      <c r="CU186" s="396">
        <f t="shared" si="309"/>
        <v>2786.7087553961237</v>
      </c>
      <c r="CV186" s="396">
        <f t="shared" si="309"/>
        <v>2180.7920084186239</v>
      </c>
      <c r="CW186" s="396">
        <f>+CW175*CW184/1000000</f>
        <v>2734.2532154936239</v>
      </c>
      <c r="CX186" s="396">
        <f t="shared" ref="CX186:DH186" si="310">+CX175*CX184/1000000</f>
        <v>2345.9801997161239</v>
      </c>
      <c r="CY186" s="396">
        <f t="shared" si="310"/>
        <v>2719.4602431386238</v>
      </c>
      <c r="CZ186" s="396">
        <f t="shared" si="310"/>
        <v>2773.2760563611241</v>
      </c>
      <c r="DA186" s="396">
        <f t="shared" si="310"/>
        <v>2276.1811749836234</v>
      </c>
      <c r="DB186" s="396">
        <f t="shared" si="310"/>
        <v>2867.3049496061235</v>
      </c>
      <c r="DC186" s="396">
        <f t="shared" si="310"/>
        <v>2812.2988972286234</v>
      </c>
      <c r="DD186" s="396">
        <f t="shared" si="310"/>
        <v>2315.2040158511231</v>
      </c>
      <c r="DE186" s="396">
        <f t="shared" si="310"/>
        <v>2797.5059248736234</v>
      </c>
      <c r="DF186" s="396">
        <f t="shared" si="310"/>
        <v>2341.2192430961236</v>
      </c>
      <c r="DG186" s="396">
        <f t="shared" si="310"/>
        <v>2973.1512173186229</v>
      </c>
      <c r="DH186" s="396">
        <f t="shared" si="310"/>
        <v>2367.2344703411231</v>
      </c>
      <c r="DM186" s="27"/>
      <c r="DN186" s="166">
        <f t="shared" si="291"/>
        <v>10780.783148988397</v>
      </c>
      <c r="DO186" s="166"/>
      <c r="DP186" s="166">
        <f t="shared" si="292"/>
        <v>15635.735479176808</v>
      </c>
      <c r="DQ186" s="28">
        <f t="shared" si="293"/>
        <v>145.03339194466562</v>
      </c>
      <c r="DR186" s="166">
        <f t="shared" si="294"/>
        <v>18436.942562498247</v>
      </c>
      <c r="DS186" s="28">
        <f t="shared" si="295"/>
        <v>117.91541617630972</v>
      </c>
      <c r="DT186" s="166">
        <f t="shared" si="296"/>
        <v>20895.796703903619</v>
      </c>
      <c r="DU186" s="28">
        <f t="shared" si="297"/>
        <v>113.33656127131849</v>
      </c>
      <c r="DV186" s="166">
        <f t="shared" si="298"/>
        <v>26597.454589203746</v>
      </c>
      <c r="DW186" s="28">
        <f t="shared" si="299"/>
        <v>127.28614738214303</v>
      </c>
      <c r="DX186" s="166">
        <f t="shared" si="300"/>
        <v>27084.181637370373</v>
      </c>
      <c r="DY186" s="28">
        <f t="shared" si="301"/>
        <v>101.82997604727258</v>
      </c>
      <c r="DZ186" s="166">
        <f t="shared" si="302"/>
        <v>27576.111730985991</v>
      </c>
      <c r="EA186" s="28">
        <f t="shared" si="303"/>
        <v>101.81630037858282</v>
      </c>
    </row>
    <row r="187" spans="1:139">
      <c r="A187" t="s">
        <v>136</v>
      </c>
      <c r="Z187" s="396">
        <f>+Z178*Z184/1000000</f>
        <v>0</v>
      </c>
      <c r="AA187" s="396">
        <f t="shared" ref="AA187:AK187" si="311">+AA178*AA184/1000000</f>
        <v>0</v>
      </c>
      <c r="AB187" s="396">
        <f t="shared" si="311"/>
        <v>0</v>
      </c>
      <c r="AC187" s="396">
        <f t="shared" si="311"/>
        <v>0</v>
      </c>
      <c r="AD187" s="396">
        <f t="shared" si="311"/>
        <v>0</v>
      </c>
      <c r="AE187" s="396">
        <f t="shared" si="311"/>
        <v>0</v>
      </c>
      <c r="AF187" s="396">
        <f t="shared" si="311"/>
        <v>0</v>
      </c>
      <c r="AG187" s="396">
        <f t="shared" si="311"/>
        <v>0</v>
      </c>
      <c r="AH187" s="396">
        <f t="shared" si="311"/>
        <v>0</v>
      </c>
      <c r="AI187" s="396">
        <f t="shared" si="311"/>
        <v>0</v>
      </c>
      <c r="AJ187" s="396">
        <f t="shared" si="311"/>
        <v>0</v>
      </c>
      <c r="AK187" s="396">
        <f t="shared" si="311"/>
        <v>0</v>
      </c>
      <c r="AL187" s="396">
        <f>+AL178*AL184/1000000</f>
        <v>0</v>
      </c>
      <c r="AM187" s="396">
        <f t="shared" ref="AM187:AX187" si="312">+AM178*AM184/1000000</f>
        <v>0</v>
      </c>
      <c r="AN187" s="396">
        <f t="shared" si="312"/>
        <v>0</v>
      </c>
      <c r="AO187" s="396">
        <f t="shared" si="312"/>
        <v>0</v>
      </c>
      <c r="AP187" s="396">
        <f t="shared" si="312"/>
        <v>0</v>
      </c>
      <c r="AQ187" s="396">
        <f t="shared" si="312"/>
        <v>0</v>
      </c>
      <c r="AR187" s="396">
        <f t="shared" si="312"/>
        <v>0</v>
      </c>
      <c r="AS187" s="396">
        <f t="shared" si="312"/>
        <v>0</v>
      </c>
      <c r="AT187" s="396">
        <f t="shared" si="312"/>
        <v>0</v>
      </c>
      <c r="AU187" s="396">
        <f t="shared" si="312"/>
        <v>0</v>
      </c>
      <c r="AV187" s="397">
        <f t="shared" si="312"/>
        <v>0</v>
      </c>
      <c r="AW187" s="396">
        <f t="shared" si="312"/>
        <v>0</v>
      </c>
      <c r="AX187" s="396">
        <f t="shared" si="312"/>
        <v>0</v>
      </c>
      <c r="AY187" s="396">
        <f>+AY178*AY184/1000000</f>
        <v>0</v>
      </c>
      <c r="AZ187" s="396">
        <f t="shared" ref="AZ187:BJ187" si="313">+AZ178*AZ184/1000000</f>
        <v>0</v>
      </c>
      <c r="BA187" s="396">
        <f t="shared" si="313"/>
        <v>0</v>
      </c>
      <c r="BB187" s="396">
        <f t="shared" si="313"/>
        <v>0</v>
      </c>
      <c r="BC187" s="396">
        <f t="shared" si="313"/>
        <v>0</v>
      </c>
      <c r="BD187" s="396">
        <f t="shared" si="313"/>
        <v>0</v>
      </c>
      <c r="BE187" s="396">
        <f t="shared" si="313"/>
        <v>0</v>
      </c>
      <c r="BF187" s="396">
        <f t="shared" si="313"/>
        <v>0</v>
      </c>
      <c r="BG187" s="396">
        <f t="shared" si="313"/>
        <v>0</v>
      </c>
      <c r="BH187" s="396">
        <f t="shared" si="313"/>
        <v>0</v>
      </c>
      <c r="BI187" s="396">
        <f t="shared" si="313"/>
        <v>0</v>
      </c>
      <c r="BJ187" s="396">
        <f t="shared" si="313"/>
        <v>0</v>
      </c>
      <c r="BK187" s="396"/>
      <c r="BL187" s="396" t="e">
        <f>+BL178*(BL184*95%)/1000000</f>
        <v>#REF!</v>
      </c>
      <c r="BM187" s="396" t="e">
        <f t="shared" ref="BM187:BW187" si="314">+BM178*(BM184*95%)/1000000</f>
        <v>#REF!</v>
      </c>
      <c r="BN187" s="396" t="e">
        <f t="shared" si="314"/>
        <v>#REF!</v>
      </c>
      <c r="BO187" s="396" t="e">
        <f t="shared" si="314"/>
        <v>#REF!</v>
      </c>
      <c r="BP187" s="396" t="e">
        <f t="shared" si="314"/>
        <v>#REF!</v>
      </c>
      <c r="BQ187" s="396" t="e">
        <f t="shared" si="314"/>
        <v>#REF!</v>
      </c>
      <c r="BR187" s="396" t="e">
        <f t="shared" si="314"/>
        <v>#REF!</v>
      </c>
      <c r="BS187" s="396" t="e">
        <f t="shared" si="314"/>
        <v>#REF!</v>
      </c>
      <c r="BT187" s="396" t="e">
        <f t="shared" si="314"/>
        <v>#REF!</v>
      </c>
      <c r="BU187" s="396" t="e">
        <f t="shared" si="314"/>
        <v>#REF!</v>
      </c>
      <c r="BV187" s="396" t="e">
        <f t="shared" si="314"/>
        <v>#REF!</v>
      </c>
      <c r="BW187" s="396" t="e">
        <f t="shared" si="314"/>
        <v>#REF!</v>
      </c>
      <c r="BX187" s="396"/>
      <c r="BY187" s="396" t="e">
        <f t="shared" ref="BY187:DH187" si="315">+BY178*(BY184*95%)/1000000</f>
        <v>#REF!</v>
      </c>
      <c r="BZ187" s="396" t="e">
        <f t="shared" si="315"/>
        <v>#REF!</v>
      </c>
      <c r="CA187" s="396" t="e">
        <f t="shared" si="315"/>
        <v>#REF!</v>
      </c>
      <c r="CB187" s="396" t="e">
        <f t="shared" si="315"/>
        <v>#REF!</v>
      </c>
      <c r="CC187" s="396" t="e">
        <f t="shared" si="315"/>
        <v>#REF!</v>
      </c>
      <c r="CD187" s="396" t="e">
        <f t="shared" si="315"/>
        <v>#REF!</v>
      </c>
      <c r="CE187" s="396" t="e">
        <f t="shared" si="315"/>
        <v>#REF!</v>
      </c>
      <c r="CF187" s="396" t="e">
        <f t="shared" si="315"/>
        <v>#REF!</v>
      </c>
      <c r="CG187" s="396" t="e">
        <f t="shared" si="315"/>
        <v>#REF!</v>
      </c>
      <c r="CH187" s="396" t="e">
        <f t="shared" si="315"/>
        <v>#REF!</v>
      </c>
      <c r="CI187" s="396" t="e">
        <f t="shared" si="315"/>
        <v>#REF!</v>
      </c>
      <c r="CJ187" s="396" t="e">
        <f t="shared" si="315"/>
        <v>#REF!</v>
      </c>
      <c r="CK187" s="396" t="e">
        <f t="shared" si="315"/>
        <v>#REF!</v>
      </c>
      <c r="CL187" s="396" t="e">
        <f t="shared" si="315"/>
        <v>#REF!</v>
      </c>
      <c r="CM187" s="396" t="e">
        <f t="shared" si="315"/>
        <v>#REF!</v>
      </c>
      <c r="CN187" s="396" t="e">
        <f t="shared" si="315"/>
        <v>#REF!</v>
      </c>
      <c r="CO187" s="396" t="e">
        <f t="shared" si="315"/>
        <v>#REF!</v>
      </c>
      <c r="CP187" s="396" t="e">
        <f t="shared" si="315"/>
        <v>#REF!</v>
      </c>
      <c r="CQ187" s="396" t="e">
        <f t="shared" si="315"/>
        <v>#REF!</v>
      </c>
      <c r="CR187" s="396" t="e">
        <f t="shared" si="315"/>
        <v>#REF!</v>
      </c>
      <c r="CS187" s="396" t="e">
        <f t="shared" si="315"/>
        <v>#REF!</v>
      </c>
      <c r="CT187" s="396" t="e">
        <f t="shared" si="315"/>
        <v>#REF!</v>
      </c>
      <c r="CU187" s="396" t="e">
        <f t="shared" si="315"/>
        <v>#REF!</v>
      </c>
      <c r="CV187" s="396" t="e">
        <f t="shared" si="315"/>
        <v>#REF!</v>
      </c>
      <c r="CW187" s="396" t="e">
        <f t="shared" si="315"/>
        <v>#REF!</v>
      </c>
      <c r="CX187" s="396" t="e">
        <f t="shared" si="315"/>
        <v>#REF!</v>
      </c>
      <c r="CY187" s="396" t="e">
        <f t="shared" si="315"/>
        <v>#REF!</v>
      </c>
      <c r="CZ187" s="396" t="e">
        <f t="shared" si="315"/>
        <v>#REF!</v>
      </c>
      <c r="DA187" s="396" t="e">
        <f t="shared" si="315"/>
        <v>#REF!</v>
      </c>
      <c r="DB187" s="396" t="e">
        <f t="shared" si="315"/>
        <v>#REF!</v>
      </c>
      <c r="DC187" s="396" t="e">
        <f t="shared" si="315"/>
        <v>#REF!</v>
      </c>
      <c r="DD187" s="396" t="e">
        <f t="shared" si="315"/>
        <v>#REF!</v>
      </c>
      <c r="DE187" s="396" t="e">
        <f t="shared" si="315"/>
        <v>#REF!</v>
      </c>
      <c r="DF187" s="396" t="e">
        <f t="shared" si="315"/>
        <v>#REF!</v>
      </c>
      <c r="DG187" s="396" t="e">
        <f t="shared" si="315"/>
        <v>#REF!</v>
      </c>
      <c r="DH187" s="396" t="e">
        <f t="shared" si="315"/>
        <v>#REF!</v>
      </c>
      <c r="DM187" s="27"/>
      <c r="DN187" s="166">
        <f t="shared" si="291"/>
        <v>0</v>
      </c>
      <c r="DO187" s="166"/>
      <c r="DP187" s="166">
        <f t="shared" si="292"/>
        <v>0</v>
      </c>
      <c r="DQ187" s="28">
        <f t="shared" si="293"/>
        <v>0</v>
      </c>
      <c r="DR187" s="166">
        <f t="shared" si="294"/>
        <v>0</v>
      </c>
      <c r="DS187" s="28">
        <f t="shared" si="295"/>
        <v>0</v>
      </c>
      <c r="DT187" s="166" t="e">
        <f t="shared" si="296"/>
        <v>#REF!</v>
      </c>
      <c r="DU187" s="28">
        <f t="shared" si="297"/>
        <v>0</v>
      </c>
      <c r="DV187" s="166" t="e">
        <f t="shared" si="298"/>
        <v>#REF!</v>
      </c>
      <c r="DW187" s="28">
        <f t="shared" si="299"/>
        <v>0</v>
      </c>
      <c r="DX187" s="166" t="e">
        <f t="shared" si="300"/>
        <v>#REF!</v>
      </c>
      <c r="DY187" s="28">
        <f t="shared" si="301"/>
        <v>0</v>
      </c>
      <c r="DZ187" s="166" t="e">
        <f t="shared" si="302"/>
        <v>#REF!</v>
      </c>
      <c r="EA187" s="28">
        <f t="shared" si="303"/>
        <v>0</v>
      </c>
    </row>
    <row r="188" spans="1:139">
      <c r="A188" s="14" t="s">
        <v>137</v>
      </c>
      <c r="B188" s="396">
        <f t="shared" ref="B188:X188" si="316">+B180*B184/1000000</f>
        <v>5847.3658450118764</v>
      </c>
      <c r="C188" s="396">
        <f t="shared" si="316"/>
        <v>5897.0692563624016</v>
      </c>
      <c r="D188" s="396">
        <f t="shared" si="316"/>
        <v>7282.3514307770602</v>
      </c>
      <c r="E188" s="396">
        <f t="shared" si="316"/>
        <v>7139.6545401255498</v>
      </c>
      <c r="F188" s="396">
        <f t="shared" si="316"/>
        <v>7643.101997030878</v>
      </c>
      <c r="G188" s="396">
        <f t="shared" si="316"/>
        <v>5839.3491657617915</v>
      </c>
      <c r="H188" s="396">
        <f t="shared" si="316"/>
        <v>5706.2722902103824</v>
      </c>
      <c r="I188" s="396">
        <f t="shared" si="316"/>
        <v>8276.4196577875791</v>
      </c>
      <c r="J188" s="396">
        <f t="shared" si="316"/>
        <v>6972.9076117237864</v>
      </c>
      <c r="K188" s="396">
        <f t="shared" si="316"/>
        <v>6277.0598528164228</v>
      </c>
      <c r="L188" s="396">
        <f t="shared" si="316"/>
        <v>7041.8510532745158</v>
      </c>
      <c r="M188" s="396">
        <f t="shared" si="316"/>
        <v>6818.9873701221568</v>
      </c>
      <c r="N188" s="396">
        <f t="shared" si="316"/>
        <v>2786.5977073294875</v>
      </c>
      <c r="O188" s="396">
        <f t="shared" si="316"/>
        <v>4745.8741160502204</v>
      </c>
      <c r="P188" s="396">
        <f t="shared" si="316"/>
        <v>6690.7205021208001</v>
      </c>
      <c r="Q188" s="396">
        <f t="shared" si="316"/>
        <v>4765.1141462504238</v>
      </c>
      <c r="R188" s="396">
        <f t="shared" si="316"/>
        <v>4404.3635799966059</v>
      </c>
      <c r="S188" s="396">
        <f t="shared" si="316"/>
        <v>3363.7986133355953</v>
      </c>
      <c r="T188" s="396">
        <f t="shared" si="316"/>
        <v>3952.2228702918219</v>
      </c>
      <c r="U188" s="396">
        <f t="shared" si="316"/>
        <v>2815.4577526297926</v>
      </c>
      <c r="V188" s="396">
        <f t="shared" si="316"/>
        <v>3344.5585831353919</v>
      </c>
      <c r="W188" s="396">
        <f t="shared" si="316"/>
        <v>4643.2606216491349</v>
      </c>
      <c r="X188" s="396">
        <f t="shared" si="316"/>
        <v>4329.0067950458088</v>
      </c>
      <c r="Y188" s="396">
        <f>+Y180*Y184/1000000</f>
        <v>5680.6189166101112</v>
      </c>
      <c r="Z188" s="398">
        <f>+SUM(Z185:Z187)</f>
        <v>4725.0307499999999</v>
      </c>
      <c r="AA188" s="398">
        <f t="shared" ref="AA188:AK188" si="317">+SUM(AA185:AA187)</f>
        <v>5276.1738333333351</v>
      </c>
      <c r="AB188" s="398">
        <f t="shared" si="317"/>
        <v>4789.1565833333334</v>
      </c>
      <c r="AC188" s="398">
        <f t="shared" si="317"/>
        <v>7203.3297480000001</v>
      </c>
      <c r="AD188" s="398">
        <f t="shared" si="317"/>
        <v>6745.1672055555573</v>
      </c>
      <c r="AE188" s="398">
        <f t="shared" si="317"/>
        <v>4570.8693888888893</v>
      </c>
      <c r="AF188" s="398">
        <f t="shared" si="317"/>
        <v>5589.6915388888892</v>
      </c>
      <c r="AG188" s="398">
        <f t="shared" si="317"/>
        <v>4709.9554166666658</v>
      </c>
      <c r="AH188" s="398">
        <f t="shared" si="317"/>
        <v>4909.6545120000001</v>
      </c>
      <c r="AI188" s="398">
        <f t="shared" si="317"/>
        <v>3368.1542777777795</v>
      </c>
      <c r="AJ188" s="398">
        <f t="shared" si="317"/>
        <v>4195.6922277777776</v>
      </c>
      <c r="AK188" s="398">
        <f t="shared" si="317"/>
        <v>3655.763611111111</v>
      </c>
      <c r="AL188" s="398">
        <f>+SUM(AL185:AL187)</f>
        <v>7455.8360437499978</v>
      </c>
      <c r="AM188" s="398">
        <f t="shared" ref="AM188:AX188" si="318">+SUM(AM185:AM187)</f>
        <v>7356.5728812500001</v>
      </c>
      <c r="AN188" s="398">
        <f t="shared" si="318"/>
        <v>6141.6778812500006</v>
      </c>
      <c r="AO188" s="398">
        <f t="shared" si="318"/>
        <v>5563.9701750000004</v>
      </c>
      <c r="AP188" s="398">
        <f t="shared" si="318"/>
        <v>5258.4643062499999</v>
      </c>
      <c r="AQ188" s="398">
        <f t="shared" si="318"/>
        <v>4027.2874507843317</v>
      </c>
      <c r="AR188" s="398">
        <f t="shared" si="318"/>
        <v>4335.0615209999996</v>
      </c>
      <c r="AS188" s="398">
        <f t="shared" si="318"/>
        <v>5193.3292110000002</v>
      </c>
      <c r="AT188" s="398">
        <f t="shared" si="318"/>
        <v>5110.741188</v>
      </c>
      <c r="AU188" s="398">
        <f t="shared" si="318"/>
        <v>5735.8191660000002</v>
      </c>
      <c r="AV188" s="398">
        <f t="shared" si="318"/>
        <v>4156.9304910000001</v>
      </c>
      <c r="AW188" s="398">
        <f t="shared" si="318"/>
        <v>4676.7492240000001</v>
      </c>
      <c r="AX188" s="398">
        <f t="shared" si="318"/>
        <v>64612.982699999993</v>
      </c>
      <c r="AY188" s="398">
        <f>+SUM(AY185:AY187)</f>
        <v>3875.1595890000003</v>
      </c>
      <c r="AZ188" s="398">
        <f t="shared" ref="AZ188:BJ188" si="319">+SUM(AZ185:AZ187)</f>
        <v>2924.587638</v>
      </c>
      <c r="BA188" s="398">
        <f t="shared" si="319"/>
        <v>4611.9743040000003</v>
      </c>
      <c r="BB188" s="398">
        <f t="shared" si="319"/>
        <v>3627.39552</v>
      </c>
      <c r="BC188" s="398">
        <f t="shared" si="319"/>
        <v>4862.9329910857496</v>
      </c>
      <c r="BD188" s="398">
        <f t="shared" si="319"/>
        <v>4103.8150565999995</v>
      </c>
      <c r="BE188" s="398">
        <f t="shared" si="319"/>
        <v>5152.1789188537496</v>
      </c>
      <c r="BF188" s="398">
        <f t="shared" si="319"/>
        <v>6480.44452182225</v>
      </c>
      <c r="BG188" s="398">
        <f t="shared" si="319"/>
        <v>6197.3125368157489</v>
      </c>
      <c r="BH188" s="398">
        <f t="shared" si="319"/>
        <v>5212.2430827967501</v>
      </c>
      <c r="BI188" s="398">
        <f t="shared" si="319"/>
        <v>5638.6191355777501</v>
      </c>
      <c r="BJ188" s="398">
        <f t="shared" si="319"/>
        <v>5022.9893893462486</v>
      </c>
      <c r="BK188" s="398"/>
      <c r="BL188" s="398" t="e">
        <f>+SUM(BL185:BL187)</f>
        <v>#REF!</v>
      </c>
      <c r="BM188" s="398" t="e">
        <f t="shared" ref="BM188:BW188" si="320">+SUM(BM185:BM187)</f>
        <v>#REF!</v>
      </c>
      <c r="BN188" s="398" t="e">
        <f t="shared" si="320"/>
        <v>#REF!</v>
      </c>
      <c r="BO188" s="398" t="e">
        <f t="shared" si="320"/>
        <v>#REF!</v>
      </c>
      <c r="BP188" s="398" t="e">
        <f t="shared" si="320"/>
        <v>#REF!</v>
      </c>
      <c r="BQ188" s="398" t="e">
        <f t="shared" si="320"/>
        <v>#REF!</v>
      </c>
      <c r="BR188" s="398" t="e">
        <f t="shared" si="320"/>
        <v>#REF!</v>
      </c>
      <c r="BS188" s="398" t="e">
        <f t="shared" si="320"/>
        <v>#REF!</v>
      </c>
      <c r="BT188" s="398" t="e">
        <f t="shared" si="320"/>
        <v>#REF!</v>
      </c>
      <c r="BU188" s="398" t="e">
        <f t="shared" si="320"/>
        <v>#REF!</v>
      </c>
      <c r="BV188" s="398" t="e">
        <f t="shared" si="320"/>
        <v>#REF!</v>
      </c>
      <c r="BW188" s="398" t="e">
        <f t="shared" si="320"/>
        <v>#REF!</v>
      </c>
      <c r="BX188" s="398"/>
      <c r="BY188" s="398" t="e">
        <f>+SUM(BY185:BY187)</f>
        <v>#REF!</v>
      </c>
      <c r="BZ188" s="398" t="e">
        <f t="shared" ref="BZ188:CJ188" si="321">+SUM(BZ185:BZ187)</f>
        <v>#REF!</v>
      </c>
      <c r="CA188" s="398" t="e">
        <f t="shared" si="321"/>
        <v>#REF!</v>
      </c>
      <c r="CB188" s="398" t="e">
        <f t="shared" si="321"/>
        <v>#REF!</v>
      </c>
      <c r="CC188" s="398" t="e">
        <f t="shared" si="321"/>
        <v>#REF!</v>
      </c>
      <c r="CD188" s="398" t="e">
        <f t="shared" si="321"/>
        <v>#REF!</v>
      </c>
      <c r="CE188" s="398" t="e">
        <f t="shared" si="321"/>
        <v>#REF!</v>
      </c>
      <c r="CF188" s="398" t="e">
        <f t="shared" si="321"/>
        <v>#REF!</v>
      </c>
      <c r="CG188" s="398" t="e">
        <f t="shared" si="321"/>
        <v>#REF!</v>
      </c>
      <c r="CH188" s="398" t="e">
        <f t="shared" si="321"/>
        <v>#REF!</v>
      </c>
      <c r="CI188" s="398" t="e">
        <f t="shared" si="321"/>
        <v>#REF!</v>
      </c>
      <c r="CJ188" s="398" t="e">
        <f t="shared" si="321"/>
        <v>#REF!</v>
      </c>
      <c r="CK188" s="398" t="e">
        <f>+SUM(CK185:CK187)</f>
        <v>#REF!</v>
      </c>
      <c r="CL188" s="398" t="e">
        <f t="shared" ref="CL188:CV188" si="322">+SUM(CL185:CL187)</f>
        <v>#REF!</v>
      </c>
      <c r="CM188" s="398" t="e">
        <f t="shared" si="322"/>
        <v>#REF!</v>
      </c>
      <c r="CN188" s="398" t="e">
        <f t="shared" si="322"/>
        <v>#REF!</v>
      </c>
      <c r="CO188" s="398" t="e">
        <f t="shared" si="322"/>
        <v>#REF!</v>
      </c>
      <c r="CP188" s="398" t="e">
        <f t="shared" si="322"/>
        <v>#REF!</v>
      </c>
      <c r="CQ188" s="398" t="e">
        <f t="shared" si="322"/>
        <v>#REF!</v>
      </c>
      <c r="CR188" s="398" t="e">
        <f t="shared" si="322"/>
        <v>#REF!</v>
      </c>
      <c r="CS188" s="398" t="e">
        <f t="shared" si="322"/>
        <v>#REF!</v>
      </c>
      <c r="CT188" s="398" t="e">
        <f t="shared" si="322"/>
        <v>#REF!</v>
      </c>
      <c r="CU188" s="398" t="e">
        <f t="shared" si="322"/>
        <v>#REF!</v>
      </c>
      <c r="CV188" s="398" t="e">
        <f t="shared" si="322"/>
        <v>#REF!</v>
      </c>
      <c r="CW188" s="398" t="e">
        <f>+SUM(CW185:CW187)</f>
        <v>#REF!</v>
      </c>
      <c r="CX188" s="398" t="e">
        <f t="shared" ref="CX188:DH188" si="323">+SUM(CX185:CX187)</f>
        <v>#REF!</v>
      </c>
      <c r="CY188" s="398" t="e">
        <f t="shared" si="323"/>
        <v>#REF!</v>
      </c>
      <c r="CZ188" s="398" t="e">
        <f t="shared" si="323"/>
        <v>#REF!</v>
      </c>
      <c r="DA188" s="398" t="e">
        <f t="shared" si="323"/>
        <v>#REF!</v>
      </c>
      <c r="DB188" s="398" t="e">
        <f t="shared" si="323"/>
        <v>#REF!</v>
      </c>
      <c r="DC188" s="398" t="e">
        <f t="shared" si="323"/>
        <v>#REF!</v>
      </c>
      <c r="DD188" s="398" t="e">
        <f t="shared" si="323"/>
        <v>#REF!</v>
      </c>
      <c r="DE188" s="398" t="e">
        <f t="shared" si="323"/>
        <v>#REF!</v>
      </c>
      <c r="DF188" s="398" t="e">
        <f t="shared" si="323"/>
        <v>#REF!</v>
      </c>
      <c r="DG188" s="398" t="e">
        <f t="shared" si="323"/>
        <v>#REF!</v>
      </c>
      <c r="DH188" s="398" t="e">
        <f t="shared" si="323"/>
        <v>#REF!</v>
      </c>
      <c r="DK188" s="166">
        <f>SUM(B188:M188)</f>
        <v>80742.390071004396</v>
      </c>
      <c r="DL188" s="166">
        <f>SUM(N188:Y188)</f>
        <v>51521.594204445195</v>
      </c>
      <c r="DM188" s="28">
        <f>IFERROR(DL188/DK188*100,0)</f>
        <v>63.809845310669402</v>
      </c>
      <c r="DN188" s="166">
        <f t="shared" si="291"/>
        <v>59738.639093333339</v>
      </c>
      <c r="DO188" s="28">
        <f>IFERROR(DN188/DL188*100,0)</f>
        <v>115.94873958340986</v>
      </c>
      <c r="DP188" s="166">
        <f t="shared" si="292"/>
        <v>65012.439539284336</v>
      </c>
      <c r="DQ188" s="28">
        <f t="shared" si="293"/>
        <v>108.82812284644017</v>
      </c>
      <c r="DR188" s="166">
        <f t="shared" si="294"/>
        <v>57709.652683898239</v>
      </c>
      <c r="DS188" s="28">
        <f t="shared" si="295"/>
        <v>88.767093025368908</v>
      </c>
      <c r="DT188" s="166" t="e">
        <f t="shared" si="296"/>
        <v>#REF!</v>
      </c>
      <c r="DU188" s="28">
        <f t="shared" si="297"/>
        <v>0</v>
      </c>
      <c r="DV188" s="166" t="e">
        <f t="shared" si="298"/>
        <v>#REF!</v>
      </c>
      <c r="DW188" s="28">
        <f t="shared" si="299"/>
        <v>0</v>
      </c>
      <c r="DX188" s="166" t="e">
        <f t="shared" si="300"/>
        <v>#REF!</v>
      </c>
      <c r="DY188" s="28">
        <f t="shared" si="301"/>
        <v>0</v>
      </c>
      <c r="DZ188" s="166" t="e">
        <f t="shared" si="302"/>
        <v>#REF!</v>
      </c>
      <c r="EA188" s="28">
        <f t="shared" si="303"/>
        <v>0</v>
      </c>
    </row>
    <row r="189" spans="1:139">
      <c r="A189" t="s">
        <v>138</v>
      </c>
      <c r="Z189" s="64">
        <f t="shared" ref="Z189:BJ191" si="324">+Z185*$A$157</f>
        <v>5.9413213258228703</v>
      </c>
      <c r="AA189" s="64">
        <f t="shared" si="324"/>
        <v>5.8808589243445715</v>
      </c>
      <c r="AB189" s="64">
        <f t="shared" si="324"/>
        <v>7.2567678971210077</v>
      </c>
      <c r="AC189" s="64">
        <f t="shared" si="324"/>
        <v>9.6636627504000003</v>
      </c>
      <c r="AD189" s="64">
        <f t="shared" si="324"/>
        <v>8.5798399557337977</v>
      </c>
      <c r="AE189" s="64">
        <f t="shared" si="324"/>
        <v>5.7976623129533689</v>
      </c>
      <c r="AF189" s="64">
        <f t="shared" si="324"/>
        <v>8.1161222274979927</v>
      </c>
      <c r="AG189" s="64">
        <f t="shared" si="324"/>
        <v>6.3949071204404673</v>
      </c>
      <c r="AH189" s="64">
        <f t="shared" si="324"/>
        <v>6.8787117184000008</v>
      </c>
      <c r="AI189" s="64">
        <f t="shared" si="324"/>
        <v>4.4129760695522577</v>
      </c>
      <c r="AJ189" s="64">
        <f t="shared" si="324"/>
        <v>5.1400862074815103</v>
      </c>
      <c r="AK189" s="64">
        <f t="shared" si="324"/>
        <v>4.2696530012040652</v>
      </c>
      <c r="AL189" s="64">
        <f t="shared" si="324"/>
        <v>8.9613854000635662</v>
      </c>
      <c r="AM189" s="64">
        <f t="shared" si="324"/>
        <v>8.3380988524260502</v>
      </c>
      <c r="AN189" s="64">
        <f t="shared" si="324"/>
        <v>8.8453040499973792</v>
      </c>
      <c r="AO189" s="64">
        <f t="shared" si="324"/>
        <v>7.5491117761677353</v>
      </c>
      <c r="AP189" s="64">
        <f t="shared" si="324"/>
        <v>7.3758292537990728</v>
      </c>
      <c r="AQ189" s="64">
        <f t="shared" si="324"/>
        <v>5.2916194773182319</v>
      </c>
      <c r="AR189" s="64">
        <f t="shared" si="324"/>
        <v>4.5886553328000002</v>
      </c>
      <c r="AS189" s="64">
        <f t="shared" si="324"/>
        <v>5.8193788128000001</v>
      </c>
      <c r="AT189" s="64">
        <f t="shared" si="324"/>
        <v>5.8556527680000006</v>
      </c>
      <c r="AU189" s="64">
        <f t="shared" si="324"/>
        <v>5.9722476240000004</v>
      </c>
      <c r="AV189" s="64">
        <f t="shared" si="324"/>
        <v>4.9980328272000003</v>
      </c>
      <c r="AW189" s="64">
        <f t="shared" si="324"/>
        <v>5.4074103216000005</v>
      </c>
      <c r="AX189" s="64">
        <f t="shared" si="324"/>
        <v>78.398381174400001</v>
      </c>
      <c r="AY189" s="64">
        <f t="shared" si="324"/>
        <v>5.3918643408000007</v>
      </c>
      <c r="AZ189" s="64">
        <f t="shared" si="324"/>
        <v>3.4149337824000003</v>
      </c>
      <c r="BA189" s="64">
        <f t="shared" si="324"/>
        <v>6.0162945696000003</v>
      </c>
      <c r="BB189" s="64">
        <f t="shared" si="324"/>
        <v>4.4901974543999996</v>
      </c>
      <c r="BC189" s="64">
        <f t="shared" si="324"/>
        <v>4.5280260076800003</v>
      </c>
      <c r="BD189" s="64">
        <f t="shared" si="324"/>
        <v>4.0917021465599994</v>
      </c>
      <c r="BE189" s="64">
        <f t="shared" si="324"/>
        <v>5.2586871052799999</v>
      </c>
      <c r="BF189" s="64">
        <f t="shared" si="324"/>
        <v>6.8910150892799997</v>
      </c>
      <c r="BG189" s="64">
        <f t="shared" si="324"/>
        <v>6.9179614559999987</v>
      </c>
      <c r="BH189" s="64">
        <f t="shared" si="324"/>
        <v>5.2913336649600007</v>
      </c>
      <c r="BI189" s="64">
        <f t="shared" si="324"/>
        <v>5.2856334719999998</v>
      </c>
      <c r="BJ189" s="64">
        <f t="shared" si="324"/>
        <v>5.2586871052799999</v>
      </c>
      <c r="BK189" s="64"/>
      <c r="BL189" s="64">
        <f t="shared" ref="BL189:BW191" si="325">+BL185*$A$157</f>
        <v>4.8037080671999997</v>
      </c>
      <c r="BM189" s="64">
        <f t="shared" si="325"/>
        <v>5.1933939859199993</v>
      </c>
      <c r="BN189" s="64">
        <f t="shared" si="325"/>
        <v>6.4054622889599999</v>
      </c>
      <c r="BO189" s="64">
        <f t="shared" si="325"/>
        <v>8.3906840371199998</v>
      </c>
      <c r="BP189" s="64">
        <f t="shared" si="325"/>
        <v>4.7078411856000004</v>
      </c>
      <c r="BQ189" s="64">
        <f t="shared" si="325"/>
        <v>4.7057683881600001</v>
      </c>
      <c r="BR189" s="64">
        <f t="shared" si="325"/>
        <v>6.4391452473599999</v>
      </c>
      <c r="BS189" s="64">
        <f t="shared" si="325"/>
        <v>7.1646243513599988</v>
      </c>
      <c r="BT189" s="64">
        <f t="shared" si="325"/>
        <v>6.7443646704000004</v>
      </c>
      <c r="BU189" s="64">
        <f t="shared" si="325"/>
        <v>6.9899911670399995</v>
      </c>
      <c r="BV189" s="64">
        <f t="shared" si="325"/>
        <v>5.1426104486400002</v>
      </c>
      <c r="BW189" s="64">
        <f t="shared" si="325"/>
        <v>5.5322963673599999</v>
      </c>
      <c r="BX189" s="64"/>
      <c r="BY189" s="64">
        <f t="shared" ref="BY189:CJ191" si="326">+BY185*$A$157</f>
        <v>4.8384274243199989</v>
      </c>
      <c r="BZ189" s="64">
        <f t="shared" si="326"/>
        <v>5.2586871052799999</v>
      </c>
      <c r="CA189" s="64">
        <f t="shared" si="326"/>
        <v>6.4707554083199996</v>
      </c>
      <c r="CB189" s="64">
        <f t="shared" si="326"/>
        <v>6.5127295564800001</v>
      </c>
      <c r="CC189" s="64">
        <f t="shared" si="326"/>
        <v>4.5658545609600001</v>
      </c>
      <c r="CD189" s="64">
        <f t="shared" si="326"/>
        <v>4.5332080012800002</v>
      </c>
      <c r="CE189" s="64">
        <f t="shared" si="326"/>
        <v>5.0514073612799999</v>
      </c>
      <c r="CF189" s="64">
        <f t="shared" si="326"/>
        <v>6.16553598528</v>
      </c>
      <c r="CG189" s="64">
        <f t="shared" si="326"/>
        <v>6.2634756643199987</v>
      </c>
      <c r="CH189" s="64">
        <f t="shared" si="326"/>
        <v>5.0840539209600006</v>
      </c>
      <c r="CI189" s="64">
        <f t="shared" si="326"/>
        <v>4.6311476803199998</v>
      </c>
      <c r="CJ189" s="64">
        <f>+CJ185*$A$157</f>
        <v>5.0514073612799999</v>
      </c>
      <c r="CK189" s="64">
        <f t="shared" ref="CK189:CV191" si="327">+CK185*$A$157</f>
        <v>4.6311476803199998</v>
      </c>
      <c r="CL189" s="64">
        <f t="shared" si="327"/>
        <v>5.0514073612799999</v>
      </c>
      <c r="CM189" s="64">
        <f t="shared" si="327"/>
        <v>6.2634756643199987</v>
      </c>
      <c r="CN189" s="64">
        <f t="shared" si="327"/>
        <v>4.0854837542400002</v>
      </c>
      <c r="CO189" s="64">
        <f t="shared" si="327"/>
        <v>2.3458885027199998</v>
      </c>
      <c r="CP189" s="64">
        <f t="shared" si="327"/>
        <v>2.31324194304</v>
      </c>
      <c r="CQ189" s="64">
        <f t="shared" si="327"/>
        <v>1.6851843187199997</v>
      </c>
      <c r="CR189" s="64">
        <f t="shared" si="327"/>
        <v>2.92886278272</v>
      </c>
      <c r="CS189" s="64">
        <f t="shared" si="327"/>
        <v>1.39447447776</v>
      </c>
      <c r="CT189" s="64">
        <f t="shared" si="327"/>
        <v>1.3291813583999996</v>
      </c>
      <c r="CU189" s="64">
        <f t="shared" si="327"/>
        <v>1.39447447776</v>
      </c>
      <c r="CV189" s="64">
        <f>+CV185*$A$157</f>
        <v>1.5556344787199996</v>
      </c>
      <c r="CW189" s="64">
        <f t="shared" ref="CW189:DH191" si="328">+CW185*$A$157</f>
        <v>1.1643939619199999</v>
      </c>
      <c r="CX189" s="64">
        <f t="shared" si="328"/>
        <v>1.3255539628800002</v>
      </c>
      <c r="CY189" s="64">
        <f t="shared" si="328"/>
        <v>2.7314288265600006</v>
      </c>
      <c r="CZ189" s="64">
        <f t="shared" si="328"/>
        <v>1.14107499072</v>
      </c>
      <c r="DA189" s="64">
        <f t="shared" si="328"/>
        <v>1.0338077232</v>
      </c>
      <c r="DB189" s="64">
        <f t="shared" si="328"/>
        <v>1.00116116352</v>
      </c>
      <c r="DC189" s="64">
        <f t="shared" si="328"/>
        <v>0.73480669247999997</v>
      </c>
      <c r="DD189" s="64">
        <f t="shared" si="328"/>
        <v>0.47570701247999997</v>
      </c>
      <c r="DE189" s="64">
        <f t="shared" si="328"/>
        <v>0.57364669152000003</v>
      </c>
      <c r="DF189" s="64">
        <f t="shared" si="328"/>
        <v>0.76745325215999993</v>
      </c>
      <c r="DG189" s="64">
        <f t="shared" si="328"/>
        <v>0.57364669152000003</v>
      </c>
      <c r="DH189" s="64">
        <f>+DH185*$A$157</f>
        <v>0.47570701247999997</v>
      </c>
      <c r="DM189" s="27"/>
      <c r="DN189" s="166">
        <f t="shared" si="291"/>
        <v>78.332569510951913</v>
      </c>
      <c r="DO189" s="166"/>
      <c r="DP189" s="166">
        <f t="shared" si="292"/>
        <v>79.002726496172045</v>
      </c>
      <c r="DQ189" s="28">
        <f t="shared" si="293"/>
        <v>100.8555278977877</v>
      </c>
      <c r="DR189" s="166">
        <f t="shared" si="294"/>
        <v>62.836336194240005</v>
      </c>
      <c r="DS189" s="28">
        <f t="shared" si="295"/>
        <v>79.536921041939792</v>
      </c>
      <c r="DT189" s="166">
        <f t="shared" si="296"/>
        <v>72.219890205120009</v>
      </c>
      <c r="DU189" s="28">
        <f t="shared" si="297"/>
        <v>114.93332453673541</v>
      </c>
      <c r="DV189" s="166">
        <f t="shared" si="298"/>
        <v>64.426690030079996</v>
      </c>
      <c r="DW189" s="28">
        <f t="shared" si="299"/>
        <v>89.209066708761739</v>
      </c>
      <c r="DX189" s="166">
        <f t="shared" si="300"/>
        <v>64.012130542080001</v>
      </c>
      <c r="DY189" s="28">
        <f t="shared" si="301"/>
        <v>99.356540763142661</v>
      </c>
      <c r="DZ189" s="166">
        <f t="shared" si="302"/>
        <v>61.377604995839995</v>
      </c>
      <c r="EA189" s="28">
        <f t="shared" si="303"/>
        <v>95.884333916197136</v>
      </c>
    </row>
    <row r="190" spans="1:139">
      <c r="A190" t="s">
        <v>266</v>
      </c>
      <c r="Y190" s="64">
        <f t="shared" ref="Y190:Y191" si="329">+Y186*$A$157</f>
        <v>0</v>
      </c>
      <c r="Z190" s="64">
        <f t="shared" si="324"/>
        <v>1.6187278741771292</v>
      </c>
      <c r="AA190" s="64">
        <f t="shared" si="324"/>
        <v>2.5610192089887645</v>
      </c>
      <c r="AB190" s="64">
        <f t="shared" si="324"/>
        <v>0.40588263621232568</v>
      </c>
      <c r="AC190" s="64">
        <f t="shared" si="324"/>
        <v>1.8616648464000003</v>
      </c>
      <c r="AD190" s="64">
        <f t="shared" si="324"/>
        <v>2.2124275731550944</v>
      </c>
      <c r="AE190" s="64">
        <f t="shared" si="324"/>
        <v>1.5157287092688545</v>
      </c>
      <c r="AF190" s="64">
        <f t="shared" si="324"/>
        <v>0.82738423472422984</v>
      </c>
      <c r="AG190" s="64">
        <f t="shared" si="324"/>
        <v>1.1410215462261983</v>
      </c>
      <c r="AH190" s="64">
        <f t="shared" si="324"/>
        <v>0.97673550080000004</v>
      </c>
      <c r="AI190" s="64">
        <f t="shared" si="324"/>
        <v>0.97607077489219018</v>
      </c>
      <c r="AJ190" s="64">
        <f t="shared" si="324"/>
        <v>1.5730213569629345</v>
      </c>
      <c r="AK190" s="64">
        <f t="shared" si="324"/>
        <v>1.579568776573713</v>
      </c>
      <c r="AL190" s="64">
        <f t="shared" si="324"/>
        <v>2.9679522699364305</v>
      </c>
      <c r="AM190" s="64">
        <f t="shared" si="324"/>
        <v>3.4324177575739516</v>
      </c>
      <c r="AN190" s="64">
        <f t="shared" si="324"/>
        <v>0.98138056000262153</v>
      </c>
      <c r="AO190" s="64">
        <f t="shared" si="324"/>
        <v>1.3532405038322657</v>
      </c>
      <c r="AP190" s="64">
        <f t="shared" si="324"/>
        <v>1.0377136362009274</v>
      </c>
      <c r="AQ190" s="64">
        <f t="shared" si="324"/>
        <v>1.1520404439366994</v>
      </c>
      <c r="AR190" s="64">
        <f t="shared" si="324"/>
        <v>2.3474431008000001</v>
      </c>
      <c r="AS190" s="64">
        <f t="shared" si="324"/>
        <v>2.4899479248</v>
      </c>
      <c r="AT190" s="64">
        <f t="shared" si="324"/>
        <v>2.3215331328</v>
      </c>
      <c r="AU190" s="64">
        <f t="shared" si="324"/>
        <v>3.2050630416000003</v>
      </c>
      <c r="AV190" s="64">
        <f t="shared" si="324"/>
        <v>1.6530559584</v>
      </c>
      <c r="AW190" s="64">
        <f t="shared" si="324"/>
        <v>2.0753884368</v>
      </c>
      <c r="AX190" s="64">
        <f t="shared" si="324"/>
        <v>24.982391145600001</v>
      </c>
      <c r="AY190" s="64">
        <f t="shared" si="324"/>
        <v>0.80839100159999999</v>
      </c>
      <c r="AZ190" s="64">
        <f t="shared" si="324"/>
        <v>1.2644064384</v>
      </c>
      <c r="BA190" s="64">
        <f t="shared" si="324"/>
        <v>1.3628643168000001</v>
      </c>
      <c r="BB190" s="64">
        <f t="shared" si="324"/>
        <v>1.3136353776</v>
      </c>
      <c r="BC190" s="64">
        <f t="shared" si="324"/>
        <v>3.2526667780571996</v>
      </c>
      <c r="BD190" s="64">
        <f t="shared" si="324"/>
        <v>2.4744019440000002</v>
      </c>
      <c r="BE190" s="64">
        <f t="shared" si="324"/>
        <v>2.9847991648859993</v>
      </c>
      <c r="BF190" s="64">
        <f t="shared" si="324"/>
        <v>3.4776961456355995</v>
      </c>
      <c r="BG190" s="64">
        <f t="shared" si="324"/>
        <v>2.9977386029051991</v>
      </c>
      <c r="BH190" s="64">
        <f t="shared" si="324"/>
        <v>3.0482552675147998</v>
      </c>
      <c r="BI190" s="64">
        <f t="shared" si="324"/>
        <v>3.7361571449243995</v>
      </c>
      <c r="BJ190" s="64">
        <f t="shared" si="324"/>
        <v>2.778095917673999</v>
      </c>
      <c r="BK190" s="64"/>
      <c r="BL190" s="64">
        <f t="shared" si="325"/>
        <v>2.4741683494447493</v>
      </c>
      <c r="BM190" s="64">
        <f t="shared" si="325"/>
        <v>3.4158039524815491</v>
      </c>
      <c r="BN190" s="64">
        <f t="shared" si="325"/>
        <v>2.5074678403183492</v>
      </c>
      <c r="BO190" s="64">
        <f t="shared" si="325"/>
        <v>2.4588244663951495</v>
      </c>
      <c r="BP190" s="64">
        <f t="shared" si="325"/>
        <v>3.3569313231919495</v>
      </c>
      <c r="BQ190" s="64">
        <f t="shared" si="325"/>
        <v>2.6662389422287491</v>
      </c>
      <c r="BR190" s="64">
        <f t="shared" si="325"/>
        <v>2.5740668220655487</v>
      </c>
      <c r="BS190" s="64">
        <f t="shared" si="325"/>
        <v>2.5254234481423494</v>
      </c>
      <c r="BT190" s="64">
        <f t="shared" si="325"/>
        <v>2.6073663129391491</v>
      </c>
      <c r="BU190" s="64">
        <f t="shared" si="325"/>
        <v>2.7981310433359492</v>
      </c>
      <c r="BV190" s="64">
        <f t="shared" si="325"/>
        <v>3.4568297958127485</v>
      </c>
      <c r="BW190" s="64">
        <f t="shared" si="325"/>
        <v>2.5920224298895489</v>
      </c>
      <c r="BX190" s="64"/>
      <c r="BY190" s="64">
        <f t="shared" si="326"/>
        <v>3.6881561762702986</v>
      </c>
      <c r="BZ190" s="64">
        <f t="shared" si="326"/>
        <v>3.0648381328466994</v>
      </c>
      <c r="CA190" s="64">
        <f t="shared" si="326"/>
        <v>3.6603249841430983</v>
      </c>
      <c r="CB190" s="64">
        <f t="shared" si="326"/>
        <v>3.7443490671194999</v>
      </c>
      <c r="CC190" s="64">
        <f t="shared" si="326"/>
        <v>2.9469160387358988</v>
      </c>
      <c r="CD190" s="64">
        <f t="shared" si="326"/>
        <v>3.8906328599522997</v>
      </c>
      <c r="CE190" s="64">
        <f t="shared" si="326"/>
        <v>3.8005419579686999</v>
      </c>
      <c r="CF190" s="64">
        <f t="shared" si="326"/>
        <v>3.0031089295850992</v>
      </c>
      <c r="CG190" s="64">
        <f t="shared" si="326"/>
        <v>3.7727107658414996</v>
      </c>
      <c r="CH190" s="64">
        <f t="shared" si="326"/>
        <v>3.0405708568179</v>
      </c>
      <c r="CI190" s="64">
        <f t="shared" si="326"/>
        <v>4.0495807973942997</v>
      </c>
      <c r="CJ190" s="64">
        <f t="shared" si="326"/>
        <v>3.8941967760506997</v>
      </c>
      <c r="CK190" s="64">
        <f t="shared" si="327"/>
        <v>4.0764972057137996</v>
      </c>
      <c r="CL190" s="64">
        <f t="shared" si="327"/>
        <v>3.4552603804697992</v>
      </c>
      <c r="CM190" s="64">
        <f t="shared" si="327"/>
        <v>4.0528284499457996</v>
      </c>
      <c r="CN190" s="64">
        <f t="shared" si="327"/>
        <v>4.1389337511017992</v>
      </c>
      <c r="CO190" s="64">
        <f t="shared" si="327"/>
        <v>3.3435819408977987</v>
      </c>
      <c r="CP190" s="64">
        <f t="shared" si="327"/>
        <v>4.2893799802938002</v>
      </c>
      <c r="CQ190" s="64">
        <f t="shared" si="327"/>
        <v>4.2013702964897988</v>
      </c>
      <c r="CR190" s="64">
        <f t="shared" si="327"/>
        <v>3.4060184862857992</v>
      </c>
      <c r="CS190" s="64">
        <f t="shared" si="327"/>
        <v>4.1777015407217979</v>
      </c>
      <c r="CT190" s="64">
        <f t="shared" si="327"/>
        <v>3.4476428498777985</v>
      </c>
      <c r="CU190" s="64">
        <f t="shared" si="327"/>
        <v>4.4587340086337983</v>
      </c>
      <c r="CV190" s="64">
        <f t="shared" si="327"/>
        <v>3.4892672134697986</v>
      </c>
      <c r="CW190" s="64">
        <f t="shared" si="328"/>
        <v>4.3748051447897982</v>
      </c>
      <c r="CX190" s="64">
        <f t="shared" si="328"/>
        <v>3.7535683195457983</v>
      </c>
      <c r="CY190" s="64">
        <f t="shared" si="328"/>
        <v>4.3511363890217982</v>
      </c>
      <c r="CZ190" s="64">
        <f t="shared" si="328"/>
        <v>4.4372416901777987</v>
      </c>
      <c r="DA190" s="64">
        <f t="shared" si="328"/>
        <v>3.6418898799737973</v>
      </c>
      <c r="DB190" s="64">
        <f t="shared" si="328"/>
        <v>4.5876879193697979</v>
      </c>
      <c r="DC190" s="64">
        <f t="shared" si="328"/>
        <v>4.4996782355657974</v>
      </c>
      <c r="DD190" s="64">
        <f t="shared" si="328"/>
        <v>3.7043264253617973</v>
      </c>
      <c r="DE190" s="64">
        <f t="shared" si="328"/>
        <v>4.4760094797977974</v>
      </c>
      <c r="DF190" s="64">
        <f t="shared" si="328"/>
        <v>3.745950788953798</v>
      </c>
      <c r="DG190" s="64">
        <f t="shared" si="328"/>
        <v>4.7570419477097969</v>
      </c>
      <c r="DH190" s="64">
        <f t="shared" si="328"/>
        <v>3.7875751525457972</v>
      </c>
      <c r="DM190" s="27"/>
      <c r="DN190" s="166">
        <f t="shared" si="291"/>
        <v>17.249253038381433</v>
      </c>
      <c r="DO190" s="166"/>
      <c r="DP190" s="166">
        <f t="shared" si="292"/>
        <v>25.017176766682894</v>
      </c>
      <c r="DQ190" s="28">
        <f t="shared" si="293"/>
        <v>145.03339194466568</v>
      </c>
      <c r="DR190" s="166">
        <f t="shared" si="294"/>
        <v>29.499108099997191</v>
      </c>
      <c r="DS190" s="28">
        <f t="shared" si="295"/>
        <v>117.91541617630969</v>
      </c>
      <c r="DT190" s="166">
        <f t="shared" si="296"/>
        <v>33.433274726245791</v>
      </c>
      <c r="DU190" s="28">
        <f t="shared" si="297"/>
        <v>113.33656127131849</v>
      </c>
      <c r="DV190" s="166">
        <f t="shared" si="298"/>
        <v>42.555927342725987</v>
      </c>
      <c r="DW190" s="28">
        <f t="shared" si="299"/>
        <v>127.28614738214301</v>
      </c>
      <c r="DX190" s="166">
        <f t="shared" si="300"/>
        <v>43.334690619792596</v>
      </c>
      <c r="DY190" s="28">
        <f t="shared" si="301"/>
        <v>101.82997604727258</v>
      </c>
      <c r="DZ190" s="166">
        <f t="shared" si="302"/>
        <v>44.121778769577602</v>
      </c>
      <c r="EA190" s="28">
        <f t="shared" si="303"/>
        <v>101.81630037858287</v>
      </c>
    </row>
    <row r="191" spans="1:139">
      <c r="A191" t="s">
        <v>141</v>
      </c>
      <c r="Y191" s="64">
        <f t="shared" si="329"/>
        <v>0</v>
      </c>
      <c r="Z191" s="64">
        <f t="shared" si="324"/>
        <v>0</v>
      </c>
      <c r="AA191" s="64">
        <f t="shared" si="324"/>
        <v>0</v>
      </c>
      <c r="AB191" s="64">
        <f t="shared" si="324"/>
        <v>0</v>
      </c>
      <c r="AC191" s="64">
        <f t="shared" si="324"/>
        <v>0</v>
      </c>
      <c r="AD191" s="64">
        <f t="shared" si="324"/>
        <v>0</v>
      </c>
      <c r="AE191" s="64">
        <f t="shared" si="324"/>
        <v>0</v>
      </c>
      <c r="AF191" s="64">
        <f t="shared" si="324"/>
        <v>0</v>
      </c>
      <c r="AG191" s="64">
        <f t="shared" si="324"/>
        <v>0</v>
      </c>
      <c r="AH191" s="64">
        <f t="shared" si="324"/>
        <v>0</v>
      </c>
      <c r="AI191" s="64">
        <f t="shared" si="324"/>
        <v>0</v>
      </c>
      <c r="AJ191" s="64">
        <f t="shared" si="324"/>
        <v>0</v>
      </c>
      <c r="AK191" s="64">
        <f t="shared" si="324"/>
        <v>0</v>
      </c>
      <c r="AL191" s="64">
        <f t="shared" si="324"/>
        <v>0</v>
      </c>
      <c r="AM191" s="64">
        <f t="shared" si="324"/>
        <v>0</v>
      </c>
      <c r="AN191" s="64">
        <f t="shared" si="324"/>
        <v>0</v>
      </c>
      <c r="AO191" s="64">
        <f t="shared" si="324"/>
        <v>0</v>
      </c>
      <c r="AP191" s="64">
        <f t="shared" si="324"/>
        <v>0</v>
      </c>
      <c r="AQ191" s="64">
        <f t="shared" si="324"/>
        <v>0</v>
      </c>
      <c r="AR191" s="64">
        <f t="shared" si="324"/>
        <v>0</v>
      </c>
      <c r="AS191" s="64">
        <f t="shared" si="324"/>
        <v>0</v>
      </c>
      <c r="AT191" s="64">
        <f t="shared" si="324"/>
        <v>0</v>
      </c>
      <c r="AU191" s="64">
        <f t="shared" si="324"/>
        <v>0</v>
      </c>
      <c r="AV191" s="64">
        <f t="shared" si="324"/>
        <v>0</v>
      </c>
      <c r="AW191" s="64">
        <f t="shared" si="324"/>
        <v>0</v>
      </c>
      <c r="AX191" s="64">
        <f t="shared" si="324"/>
        <v>0</v>
      </c>
      <c r="AY191" s="64">
        <f t="shared" si="324"/>
        <v>0</v>
      </c>
      <c r="AZ191" s="64">
        <f t="shared" si="324"/>
        <v>0</v>
      </c>
      <c r="BA191" s="64">
        <f t="shared" si="324"/>
        <v>0</v>
      </c>
      <c r="BB191" s="64">
        <f t="shared" si="324"/>
        <v>0</v>
      </c>
      <c r="BC191" s="64">
        <f t="shared" si="324"/>
        <v>0</v>
      </c>
      <c r="BD191" s="64">
        <f t="shared" si="324"/>
        <v>0</v>
      </c>
      <c r="BE191" s="64">
        <f t="shared" si="324"/>
        <v>0</v>
      </c>
      <c r="BF191" s="64">
        <f t="shared" si="324"/>
        <v>0</v>
      </c>
      <c r="BG191" s="64">
        <f t="shared" si="324"/>
        <v>0</v>
      </c>
      <c r="BH191" s="64">
        <f t="shared" si="324"/>
        <v>0</v>
      </c>
      <c r="BI191" s="64">
        <f t="shared" si="324"/>
        <v>0</v>
      </c>
      <c r="BJ191" s="64">
        <f t="shared" si="324"/>
        <v>0</v>
      </c>
      <c r="BK191" s="64"/>
      <c r="BL191" s="64" t="e">
        <f t="shared" si="325"/>
        <v>#REF!</v>
      </c>
      <c r="BM191" s="64" t="e">
        <f t="shared" si="325"/>
        <v>#REF!</v>
      </c>
      <c r="BN191" s="64" t="e">
        <f t="shared" si="325"/>
        <v>#REF!</v>
      </c>
      <c r="BO191" s="64" t="e">
        <f t="shared" si="325"/>
        <v>#REF!</v>
      </c>
      <c r="BP191" s="64" t="e">
        <f t="shared" si="325"/>
        <v>#REF!</v>
      </c>
      <c r="BQ191" s="64" t="e">
        <f t="shared" si="325"/>
        <v>#REF!</v>
      </c>
      <c r="BR191" s="64" t="e">
        <f t="shared" si="325"/>
        <v>#REF!</v>
      </c>
      <c r="BS191" s="64" t="e">
        <f t="shared" si="325"/>
        <v>#REF!</v>
      </c>
      <c r="BT191" s="64" t="e">
        <f t="shared" si="325"/>
        <v>#REF!</v>
      </c>
      <c r="BU191" s="64" t="e">
        <f t="shared" si="325"/>
        <v>#REF!</v>
      </c>
      <c r="BV191" s="64" t="e">
        <f t="shared" si="325"/>
        <v>#REF!</v>
      </c>
      <c r="BW191" s="64" t="e">
        <f t="shared" si="325"/>
        <v>#REF!</v>
      </c>
      <c r="BX191" s="64"/>
      <c r="BY191" s="64" t="e">
        <f t="shared" si="326"/>
        <v>#REF!</v>
      </c>
      <c r="BZ191" s="64" t="e">
        <f t="shared" si="326"/>
        <v>#REF!</v>
      </c>
      <c r="CA191" s="64" t="e">
        <f t="shared" si="326"/>
        <v>#REF!</v>
      </c>
      <c r="CB191" s="64" t="e">
        <f t="shared" si="326"/>
        <v>#REF!</v>
      </c>
      <c r="CC191" s="64" t="e">
        <f t="shared" si="326"/>
        <v>#REF!</v>
      </c>
      <c r="CD191" s="64" t="e">
        <f t="shared" si="326"/>
        <v>#REF!</v>
      </c>
      <c r="CE191" s="64" t="e">
        <f t="shared" si="326"/>
        <v>#REF!</v>
      </c>
      <c r="CF191" s="64" t="e">
        <f t="shared" si="326"/>
        <v>#REF!</v>
      </c>
      <c r="CG191" s="64" t="e">
        <f t="shared" si="326"/>
        <v>#REF!</v>
      </c>
      <c r="CH191" s="64" t="e">
        <f t="shared" si="326"/>
        <v>#REF!</v>
      </c>
      <c r="CI191" s="64" t="e">
        <f t="shared" si="326"/>
        <v>#REF!</v>
      </c>
      <c r="CJ191" s="64" t="e">
        <f t="shared" si="326"/>
        <v>#REF!</v>
      </c>
      <c r="CK191" s="64" t="e">
        <f t="shared" si="327"/>
        <v>#REF!</v>
      </c>
      <c r="CL191" s="64" t="e">
        <f t="shared" si="327"/>
        <v>#REF!</v>
      </c>
      <c r="CM191" s="64" t="e">
        <f t="shared" si="327"/>
        <v>#REF!</v>
      </c>
      <c r="CN191" s="64" t="e">
        <f t="shared" si="327"/>
        <v>#REF!</v>
      </c>
      <c r="CO191" s="64" t="e">
        <f t="shared" si="327"/>
        <v>#REF!</v>
      </c>
      <c r="CP191" s="64" t="e">
        <f t="shared" si="327"/>
        <v>#REF!</v>
      </c>
      <c r="CQ191" s="64" t="e">
        <f t="shared" si="327"/>
        <v>#REF!</v>
      </c>
      <c r="CR191" s="64" t="e">
        <f t="shared" si="327"/>
        <v>#REF!</v>
      </c>
      <c r="CS191" s="64" t="e">
        <f t="shared" si="327"/>
        <v>#REF!</v>
      </c>
      <c r="CT191" s="64" t="e">
        <f t="shared" si="327"/>
        <v>#REF!</v>
      </c>
      <c r="CU191" s="64" t="e">
        <f t="shared" si="327"/>
        <v>#REF!</v>
      </c>
      <c r="CV191" s="64" t="e">
        <f t="shared" si="327"/>
        <v>#REF!</v>
      </c>
      <c r="CW191" s="64" t="e">
        <f t="shared" si="328"/>
        <v>#REF!</v>
      </c>
      <c r="CX191" s="64" t="e">
        <f t="shared" si="328"/>
        <v>#REF!</v>
      </c>
      <c r="CY191" s="64" t="e">
        <f t="shared" si="328"/>
        <v>#REF!</v>
      </c>
      <c r="CZ191" s="64" t="e">
        <f t="shared" si="328"/>
        <v>#REF!</v>
      </c>
      <c r="DA191" s="64" t="e">
        <f t="shared" si="328"/>
        <v>#REF!</v>
      </c>
      <c r="DB191" s="64" t="e">
        <f t="shared" si="328"/>
        <v>#REF!</v>
      </c>
      <c r="DC191" s="64" t="e">
        <f t="shared" si="328"/>
        <v>#REF!</v>
      </c>
      <c r="DD191" s="64" t="e">
        <f t="shared" si="328"/>
        <v>#REF!</v>
      </c>
      <c r="DE191" s="64" t="e">
        <f t="shared" si="328"/>
        <v>#REF!</v>
      </c>
      <c r="DF191" s="64" t="e">
        <f t="shared" si="328"/>
        <v>#REF!</v>
      </c>
      <c r="DG191" s="64" t="e">
        <f t="shared" si="328"/>
        <v>#REF!</v>
      </c>
      <c r="DH191" s="64" t="e">
        <f t="shared" si="328"/>
        <v>#REF!</v>
      </c>
      <c r="DM191" s="27"/>
      <c r="DN191" s="166">
        <f t="shared" si="291"/>
        <v>0</v>
      </c>
      <c r="DO191" s="166"/>
      <c r="DP191" s="166">
        <f t="shared" si="292"/>
        <v>0</v>
      </c>
      <c r="DQ191" s="28">
        <f t="shared" si="293"/>
        <v>0</v>
      </c>
      <c r="DR191" s="166">
        <f t="shared" si="294"/>
        <v>0</v>
      </c>
      <c r="DS191" s="28">
        <f t="shared" si="295"/>
        <v>0</v>
      </c>
      <c r="DT191" s="172" t="e">
        <f t="shared" si="296"/>
        <v>#REF!</v>
      </c>
      <c r="DU191" s="28">
        <f t="shared" si="297"/>
        <v>0</v>
      </c>
      <c r="DV191" s="172" t="e">
        <f t="shared" si="298"/>
        <v>#REF!</v>
      </c>
      <c r="DW191" s="28">
        <f t="shared" si="299"/>
        <v>0</v>
      </c>
      <c r="DX191" s="172" t="e">
        <f t="shared" si="300"/>
        <v>#REF!</v>
      </c>
      <c r="DY191" s="28">
        <f t="shared" si="301"/>
        <v>0</v>
      </c>
      <c r="DZ191" s="172" t="e">
        <f t="shared" si="302"/>
        <v>#REF!</v>
      </c>
      <c r="EA191" s="28">
        <f t="shared" si="303"/>
        <v>0</v>
      </c>
    </row>
    <row r="192" spans="1:139">
      <c r="A192" s="14" t="s">
        <v>267</v>
      </c>
      <c r="B192" s="49">
        <f t="shared" ref="B192:X192" si="330">+B188*$A$157</f>
        <v>9.3557853520190033</v>
      </c>
      <c r="C192" s="49">
        <f t="shared" si="330"/>
        <v>9.4353108101798426</v>
      </c>
      <c r="D192" s="49">
        <f t="shared" si="330"/>
        <v>11.651762289243297</v>
      </c>
      <c r="E192" s="49">
        <f t="shared" si="330"/>
        <v>11.423447264200881</v>
      </c>
      <c r="F192" s="49">
        <f t="shared" si="330"/>
        <v>12.228963195249406</v>
      </c>
      <c r="G192" s="49">
        <f t="shared" si="330"/>
        <v>9.3429586652188661</v>
      </c>
      <c r="H192" s="49">
        <f t="shared" si="330"/>
        <v>9.1300356643366118</v>
      </c>
      <c r="I192" s="49">
        <f t="shared" si="330"/>
        <v>13.242271452460127</v>
      </c>
      <c r="J192" s="49">
        <f t="shared" si="330"/>
        <v>11.156652178758058</v>
      </c>
      <c r="K192" s="49">
        <f t="shared" si="330"/>
        <v>10.043295764506277</v>
      </c>
      <c r="L192" s="49">
        <f t="shared" si="330"/>
        <v>11.266961685239226</v>
      </c>
      <c r="M192" s="49">
        <f t="shared" si="330"/>
        <v>10.910379792195451</v>
      </c>
      <c r="N192" s="49">
        <f t="shared" si="330"/>
        <v>4.4585563317271806</v>
      </c>
      <c r="O192" s="49">
        <f t="shared" si="330"/>
        <v>7.5933985856803528</v>
      </c>
      <c r="P192" s="49">
        <f t="shared" si="330"/>
        <v>10.705152803393281</v>
      </c>
      <c r="Q192" s="49">
        <f t="shared" si="330"/>
        <v>7.6241826340006789</v>
      </c>
      <c r="R192" s="49">
        <f t="shared" si="330"/>
        <v>7.0469817279945701</v>
      </c>
      <c r="S192" s="49">
        <f t="shared" si="330"/>
        <v>5.3820777813369531</v>
      </c>
      <c r="T192" s="49">
        <f t="shared" si="330"/>
        <v>6.3235565924669155</v>
      </c>
      <c r="U192" s="49">
        <f t="shared" si="330"/>
        <v>4.504732404207668</v>
      </c>
      <c r="V192" s="49">
        <f t="shared" si="330"/>
        <v>5.351293733016627</v>
      </c>
      <c r="W192" s="49">
        <f t="shared" si="330"/>
        <v>7.4292169946386162</v>
      </c>
      <c r="X192" s="49">
        <f t="shared" si="330"/>
        <v>6.9264108720732942</v>
      </c>
      <c r="Y192" s="49">
        <f>+Y188*$A$157</f>
        <v>9.0889902665761788</v>
      </c>
      <c r="Z192" s="399">
        <f>+SUM(Z189:Z191)</f>
        <v>7.5600491999999999</v>
      </c>
      <c r="AA192" s="399">
        <f t="shared" ref="AA192:AK192" si="331">+SUM(AA189:AA191)</f>
        <v>8.4418781333333364</v>
      </c>
      <c r="AB192" s="399">
        <f t="shared" si="331"/>
        <v>7.6626505333333332</v>
      </c>
      <c r="AC192" s="399">
        <f t="shared" si="331"/>
        <v>11.5253275968</v>
      </c>
      <c r="AD192" s="399">
        <f t="shared" si="331"/>
        <v>10.792267528888893</v>
      </c>
      <c r="AE192" s="399">
        <f t="shared" si="331"/>
        <v>7.3133910222222234</v>
      </c>
      <c r="AF192" s="399">
        <f t="shared" si="331"/>
        <v>8.9435064622222225</v>
      </c>
      <c r="AG192" s="399">
        <f t="shared" si="331"/>
        <v>7.5359286666666652</v>
      </c>
      <c r="AH192" s="399">
        <f t="shared" si="331"/>
        <v>7.8554472192000011</v>
      </c>
      <c r="AI192" s="399">
        <f t="shared" si="331"/>
        <v>5.3890468444444481</v>
      </c>
      <c r="AJ192" s="399">
        <f t="shared" si="331"/>
        <v>6.7131075644444449</v>
      </c>
      <c r="AK192" s="399">
        <f t="shared" si="331"/>
        <v>5.8492217777777782</v>
      </c>
      <c r="AL192" s="399">
        <f>+SUM(AL189:AL191)</f>
        <v>11.929337669999997</v>
      </c>
      <c r="AM192" s="399">
        <f t="shared" ref="AM192:AX192" si="332">+SUM(AM189:AM191)</f>
        <v>11.770516610000001</v>
      </c>
      <c r="AN192" s="399">
        <f t="shared" si="332"/>
        <v>9.8266846100000009</v>
      </c>
      <c r="AO192" s="399">
        <f t="shared" si="332"/>
        <v>8.9023522800000006</v>
      </c>
      <c r="AP192" s="399">
        <f t="shared" si="332"/>
        <v>8.4135428900000004</v>
      </c>
      <c r="AQ192" s="399">
        <f t="shared" si="332"/>
        <v>6.4436599212549313</v>
      </c>
      <c r="AR192" s="399">
        <f t="shared" si="332"/>
        <v>6.9360984335999998</v>
      </c>
      <c r="AS192" s="399">
        <f t="shared" si="332"/>
        <v>8.3093267375999993</v>
      </c>
      <c r="AT192" s="399">
        <f t="shared" si="332"/>
        <v>8.1771859008000014</v>
      </c>
      <c r="AU192" s="399">
        <f t="shared" si="332"/>
        <v>9.1773106656000003</v>
      </c>
      <c r="AV192" s="399">
        <f t="shared" si="332"/>
        <v>6.6510887856000007</v>
      </c>
      <c r="AW192" s="399">
        <f t="shared" si="332"/>
        <v>7.4827987584000004</v>
      </c>
      <c r="AX192" s="399">
        <f t="shared" si="332"/>
        <v>103.38077232000001</v>
      </c>
      <c r="AY192" s="399">
        <f>+SUM(AY189:AY191)</f>
        <v>6.2002553424000002</v>
      </c>
      <c r="AZ192" s="399">
        <f t="shared" ref="AZ192:BJ192" si="333">+SUM(AZ189:AZ191)</f>
        <v>4.6793402208000003</v>
      </c>
      <c r="BA192" s="399">
        <f t="shared" si="333"/>
        <v>7.3791588864000008</v>
      </c>
      <c r="BB192" s="399">
        <f t="shared" si="333"/>
        <v>5.8038328319999994</v>
      </c>
      <c r="BC192" s="399">
        <f t="shared" si="333"/>
        <v>7.7806927857371999</v>
      </c>
      <c r="BD192" s="399">
        <f t="shared" si="333"/>
        <v>6.5661040905599997</v>
      </c>
      <c r="BE192" s="399">
        <f t="shared" si="333"/>
        <v>8.2434862701659988</v>
      </c>
      <c r="BF192" s="399">
        <f t="shared" si="333"/>
        <v>10.368711234915599</v>
      </c>
      <c r="BG192" s="399">
        <f t="shared" si="333"/>
        <v>9.9157000589051982</v>
      </c>
      <c r="BH192" s="399">
        <f t="shared" si="333"/>
        <v>8.3395889324748005</v>
      </c>
      <c r="BI192" s="399">
        <f t="shared" si="333"/>
        <v>9.0217906169243989</v>
      </c>
      <c r="BJ192" s="399">
        <f t="shared" si="333"/>
        <v>8.0367830229539994</v>
      </c>
      <c r="BK192" s="399"/>
      <c r="BL192" s="399" t="e">
        <f>+SUM(BL189:BL191)</f>
        <v>#REF!</v>
      </c>
      <c r="BM192" s="399" t="e">
        <f t="shared" ref="BM192:BW192" si="334">+SUM(BM189:BM191)</f>
        <v>#REF!</v>
      </c>
      <c r="BN192" s="399" t="e">
        <f t="shared" si="334"/>
        <v>#REF!</v>
      </c>
      <c r="BO192" s="399" t="e">
        <f t="shared" si="334"/>
        <v>#REF!</v>
      </c>
      <c r="BP192" s="399" t="e">
        <f t="shared" si="334"/>
        <v>#REF!</v>
      </c>
      <c r="BQ192" s="399" t="e">
        <f t="shared" si="334"/>
        <v>#REF!</v>
      </c>
      <c r="BR192" s="399" t="e">
        <f t="shared" si="334"/>
        <v>#REF!</v>
      </c>
      <c r="BS192" s="399" t="e">
        <f t="shared" si="334"/>
        <v>#REF!</v>
      </c>
      <c r="BT192" s="399" t="e">
        <f t="shared" si="334"/>
        <v>#REF!</v>
      </c>
      <c r="BU192" s="399" t="e">
        <f t="shared" si="334"/>
        <v>#REF!</v>
      </c>
      <c r="BV192" s="399" t="e">
        <f t="shared" si="334"/>
        <v>#REF!</v>
      </c>
      <c r="BW192" s="399" t="e">
        <f t="shared" si="334"/>
        <v>#REF!</v>
      </c>
      <c r="BX192" s="399"/>
      <c r="BY192" s="399" t="e">
        <f>+SUM(BY189:BY191)</f>
        <v>#REF!</v>
      </c>
      <c r="BZ192" s="399" t="e">
        <f t="shared" ref="BZ192:CJ192" si="335">+SUM(BZ189:BZ191)</f>
        <v>#REF!</v>
      </c>
      <c r="CA192" s="399" t="e">
        <f t="shared" si="335"/>
        <v>#REF!</v>
      </c>
      <c r="CB192" s="399" t="e">
        <f t="shared" si="335"/>
        <v>#REF!</v>
      </c>
      <c r="CC192" s="399" t="e">
        <f t="shared" si="335"/>
        <v>#REF!</v>
      </c>
      <c r="CD192" s="399" t="e">
        <f t="shared" si="335"/>
        <v>#REF!</v>
      </c>
      <c r="CE192" s="399" t="e">
        <f t="shared" si="335"/>
        <v>#REF!</v>
      </c>
      <c r="CF192" s="399" t="e">
        <f t="shared" si="335"/>
        <v>#REF!</v>
      </c>
      <c r="CG192" s="399" t="e">
        <f t="shared" si="335"/>
        <v>#REF!</v>
      </c>
      <c r="CH192" s="399" t="e">
        <f t="shared" si="335"/>
        <v>#REF!</v>
      </c>
      <c r="CI192" s="399" t="e">
        <f t="shared" si="335"/>
        <v>#REF!</v>
      </c>
      <c r="CJ192" s="399" t="e">
        <f t="shared" si="335"/>
        <v>#REF!</v>
      </c>
      <c r="CK192" s="399" t="e">
        <f>+SUM(CK189:CK191)</f>
        <v>#REF!</v>
      </c>
      <c r="CL192" s="399" t="e">
        <f t="shared" ref="CL192:CV192" si="336">+SUM(CL189:CL191)</f>
        <v>#REF!</v>
      </c>
      <c r="CM192" s="399" t="e">
        <f t="shared" si="336"/>
        <v>#REF!</v>
      </c>
      <c r="CN192" s="399" t="e">
        <f t="shared" si="336"/>
        <v>#REF!</v>
      </c>
      <c r="CO192" s="399" t="e">
        <f t="shared" si="336"/>
        <v>#REF!</v>
      </c>
      <c r="CP192" s="399" t="e">
        <f t="shared" si="336"/>
        <v>#REF!</v>
      </c>
      <c r="CQ192" s="399" t="e">
        <f t="shared" si="336"/>
        <v>#REF!</v>
      </c>
      <c r="CR192" s="399" t="e">
        <f t="shared" si="336"/>
        <v>#REF!</v>
      </c>
      <c r="CS192" s="399" t="e">
        <f t="shared" si="336"/>
        <v>#REF!</v>
      </c>
      <c r="CT192" s="399" t="e">
        <f t="shared" si="336"/>
        <v>#REF!</v>
      </c>
      <c r="CU192" s="399" t="e">
        <f t="shared" si="336"/>
        <v>#REF!</v>
      </c>
      <c r="CV192" s="399" t="e">
        <f t="shared" si="336"/>
        <v>#REF!</v>
      </c>
      <c r="CW192" s="399" t="e">
        <f>+SUM(CW189:CW191)</f>
        <v>#REF!</v>
      </c>
      <c r="CX192" s="399" t="e">
        <f t="shared" ref="CX192:DH192" si="337">+SUM(CX189:CX191)</f>
        <v>#REF!</v>
      </c>
      <c r="CY192" s="399" t="e">
        <f t="shared" si="337"/>
        <v>#REF!</v>
      </c>
      <c r="CZ192" s="399" t="e">
        <f t="shared" si="337"/>
        <v>#REF!</v>
      </c>
      <c r="DA192" s="399" t="e">
        <f t="shared" si="337"/>
        <v>#REF!</v>
      </c>
      <c r="DB192" s="399" t="e">
        <f t="shared" si="337"/>
        <v>#REF!</v>
      </c>
      <c r="DC192" s="399" t="e">
        <f t="shared" si="337"/>
        <v>#REF!</v>
      </c>
      <c r="DD192" s="399" t="e">
        <f t="shared" si="337"/>
        <v>#REF!</v>
      </c>
      <c r="DE192" s="399" t="e">
        <f t="shared" si="337"/>
        <v>#REF!</v>
      </c>
      <c r="DF192" s="399" t="e">
        <f t="shared" si="337"/>
        <v>#REF!</v>
      </c>
      <c r="DG192" s="399" t="e">
        <f t="shared" si="337"/>
        <v>#REF!</v>
      </c>
      <c r="DH192" s="399" t="e">
        <f t="shared" si="337"/>
        <v>#REF!</v>
      </c>
      <c r="DK192" s="166">
        <f>SUM(B192:M192)</f>
        <v>129.18782411360704</v>
      </c>
      <c r="DL192" s="166">
        <f>SUM(N192:Y192)</f>
        <v>82.43455072711231</v>
      </c>
      <c r="DM192" s="28">
        <f>IFERROR(DL192/DK192*100,0)</f>
        <v>63.809845310669402</v>
      </c>
      <c r="DN192" s="166">
        <f t="shared" si="291"/>
        <v>95.581822549333367</v>
      </c>
      <c r="DO192" s="28">
        <f>IFERROR(DN192/DL192*100,0)</f>
        <v>115.94873958340987</v>
      </c>
      <c r="DP192" s="166">
        <f t="shared" si="292"/>
        <v>104.01990326285492</v>
      </c>
      <c r="DQ192" s="28">
        <f t="shared" si="293"/>
        <v>108.82812284644012</v>
      </c>
      <c r="DR192" s="166">
        <f t="shared" si="294"/>
        <v>92.335444294237206</v>
      </c>
      <c r="DS192" s="28">
        <f t="shared" si="295"/>
        <v>88.767093025368936</v>
      </c>
      <c r="DT192" s="166" t="e">
        <f t="shared" si="296"/>
        <v>#REF!</v>
      </c>
      <c r="DU192" s="28">
        <f t="shared" si="297"/>
        <v>0</v>
      </c>
      <c r="DV192" s="166" t="e">
        <f t="shared" si="298"/>
        <v>#REF!</v>
      </c>
      <c r="DW192" s="28">
        <f t="shared" si="299"/>
        <v>0</v>
      </c>
      <c r="DX192" s="166" t="e">
        <f t="shared" si="300"/>
        <v>#REF!</v>
      </c>
      <c r="DY192" s="28">
        <f t="shared" si="301"/>
        <v>0</v>
      </c>
      <c r="DZ192" s="166" t="e">
        <f t="shared" si="302"/>
        <v>#REF!</v>
      </c>
      <c r="EA192" s="28">
        <f t="shared" si="303"/>
        <v>0</v>
      </c>
    </row>
    <row r="193" spans="1:131"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DP193" s="64"/>
    </row>
    <row r="194" spans="1:131">
      <c r="A194" s="173" t="s">
        <v>143</v>
      </c>
      <c r="B194" s="173"/>
      <c r="C194" s="173"/>
      <c r="D194" s="173"/>
      <c r="E194" s="173"/>
      <c r="F194" s="173"/>
      <c r="G194" s="173"/>
      <c r="H194" s="173"/>
      <c r="I194" s="173"/>
      <c r="J194" s="173"/>
      <c r="K194" s="173"/>
      <c r="L194" s="173"/>
      <c r="M194" s="173"/>
      <c r="N194" s="173"/>
      <c r="O194" s="173"/>
      <c r="P194" s="173"/>
      <c r="Q194" s="173"/>
      <c r="R194" s="173"/>
      <c r="S194" s="173"/>
      <c r="T194" s="173"/>
      <c r="U194" s="173"/>
      <c r="V194" s="173"/>
      <c r="W194" s="173"/>
      <c r="X194" s="173"/>
      <c r="Y194" s="173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5">
        <v>0</v>
      </c>
      <c r="AM194" s="176">
        <v>0</v>
      </c>
      <c r="AN194" s="176">
        <v>0</v>
      </c>
      <c r="AO194" s="176">
        <v>0</v>
      </c>
      <c r="AP194" s="176">
        <v>0</v>
      </c>
      <c r="AQ194" s="176">
        <v>1228</v>
      </c>
      <c r="AR194" s="176">
        <v>1260</v>
      </c>
      <c r="AS194" s="176">
        <v>1270</v>
      </c>
      <c r="AT194" s="176">
        <v>752</v>
      </c>
      <c r="AU194" s="176">
        <v>1586</v>
      </c>
      <c r="AV194" s="176">
        <v>1723.7249999999999</v>
      </c>
      <c r="AW194" s="176">
        <v>1515.1999999999998</v>
      </c>
      <c r="AX194" s="176">
        <v>1515.1999999999998</v>
      </c>
      <c r="AY194" s="176">
        <v>30.974500000000262</v>
      </c>
      <c r="AZ194" s="176">
        <v>-465.72249999999985</v>
      </c>
      <c r="BA194" s="176">
        <v>-784.01949999999988</v>
      </c>
      <c r="BB194" s="176">
        <v>-366.61950000000024</v>
      </c>
      <c r="BC194" s="176">
        <v>-562.91650000000027</v>
      </c>
      <c r="BD194" s="176">
        <v>322.68350000000009</v>
      </c>
      <c r="BE194" s="176">
        <v>-454.41350000000011</v>
      </c>
      <c r="BF194" s="176">
        <v>-994.21349999999984</v>
      </c>
      <c r="BG194" s="176">
        <v>-1179.7104999999997</v>
      </c>
      <c r="BH194" s="176">
        <v>-546.51049999999987</v>
      </c>
      <c r="BI194" s="176">
        <v>-902.20749999999953</v>
      </c>
      <c r="BJ194" s="176">
        <v>-624.20749999999998</v>
      </c>
      <c r="BK194" s="176"/>
      <c r="BL194" s="177"/>
      <c r="BM194" s="177"/>
      <c r="BN194" s="177"/>
      <c r="BO194" s="177"/>
      <c r="BP194" s="177"/>
      <c r="BQ194" s="177"/>
      <c r="BR194" s="177"/>
      <c r="BS194" s="177"/>
      <c r="BT194" s="177"/>
      <c r="BU194" s="177"/>
      <c r="BV194" s="177"/>
      <c r="BW194" s="177"/>
      <c r="BX194" s="177"/>
      <c r="BY194" s="177"/>
      <c r="BZ194" s="177"/>
      <c r="CA194" s="177"/>
      <c r="CB194" s="177"/>
      <c r="CC194" s="177"/>
      <c r="CD194" s="177"/>
      <c r="CE194" s="177"/>
      <c r="CF194" s="177"/>
      <c r="CG194" s="177"/>
      <c r="CH194" s="177"/>
      <c r="CI194" s="177"/>
      <c r="CJ194" s="177"/>
      <c r="CK194" s="177"/>
      <c r="CL194" s="177"/>
      <c r="CM194" s="177"/>
      <c r="CN194" s="177"/>
      <c r="CO194" s="177"/>
      <c r="CP194" s="177"/>
      <c r="CQ194" s="177"/>
      <c r="CR194" s="177"/>
      <c r="CS194" s="177"/>
      <c r="CT194" s="177"/>
      <c r="CU194" s="177"/>
      <c r="CV194" s="177"/>
      <c r="CW194" s="177"/>
      <c r="CX194" s="177"/>
      <c r="CY194" s="177"/>
      <c r="CZ194" s="177"/>
      <c r="DA194" s="177"/>
      <c r="DB194" s="177"/>
      <c r="DC194" s="177"/>
      <c r="DD194" s="177"/>
      <c r="DE194" s="177"/>
      <c r="DF194" s="177"/>
      <c r="DG194" s="177"/>
      <c r="DH194" s="177"/>
      <c r="DP194" s="176">
        <f>SUM(AL194:AW194)</f>
        <v>9334.9249999999993</v>
      </c>
      <c r="DQ194" s="111"/>
      <c r="DR194" s="176">
        <f>SUM(AY194:BJ194)</f>
        <v>-6526.882999999998</v>
      </c>
      <c r="DS194" s="111"/>
    </row>
    <row r="195" spans="1:131">
      <c r="A195" s="178" t="s">
        <v>144</v>
      </c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9">
        <f t="shared" ref="AL195:BJ195" si="338">AL194+AL180</f>
        <v>4562</v>
      </c>
      <c r="AM195" s="180">
        <f t="shared" si="338"/>
        <v>4530</v>
      </c>
      <c r="AN195" s="180">
        <f t="shared" si="338"/>
        <v>3815</v>
      </c>
      <c r="AO195" s="180">
        <f t="shared" si="338"/>
        <v>3434</v>
      </c>
      <c r="AP195" s="180">
        <f t="shared" si="338"/>
        <v>3235</v>
      </c>
      <c r="AQ195" s="180">
        <f t="shared" si="338"/>
        <v>3717</v>
      </c>
      <c r="AR195" s="180">
        <f t="shared" si="338"/>
        <v>3937</v>
      </c>
      <c r="AS195" s="180">
        <f t="shared" si="338"/>
        <v>4477</v>
      </c>
      <c r="AT195" s="180">
        <f t="shared" si="338"/>
        <v>3908</v>
      </c>
      <c r="AU195" s="180">
        <f t="shared" si="338"/>
        <v>5128</v>
      </c>
      <c r="AV195" s="180">
        <f t="shared" si="338"/>
        <v>4290.7250000000004</v>
      </c>
      <c r="AW195" s="180">
        <f t="shared" si="338"/>
        <v>4403.2</v>
      </c>
      <c r="AX195" s="180">
        <f t="shared" si="338"/>
        <v>41415.199999999997</v>
      </c>
      <c r="AY195" s="180">
        <f t="shared" si="338"/>
        <v>2423.9745000000003</v>
      </c>
      <c r="AZ195" s="180">
        <f t="shared" si="338"/>
        <v>1340.2775000000001</v>
      </c>
      <c r="BA195" s="180">
        <f t="shared" si="338"/>
        <v>2063.9805000000001</v>
      </c>
      <c r="BB195" s="180">
        <f t="shared" si="338"/>
        <v>1873.3804999999998</v>
      </c>
      <c r="BC195" s="180">
        <f t="shared" si="338"/>
        <v>2440.0562499999996</v>
      </c>
      <c r="BD195" s="180">
        <f t="shared" si="338"/>
        <v>2856.8834999999999</v>
      </c>
      <c r="BE195" s="180">
        <f t="shared" si="338"/>
        <v>2727.1752499999998</v>
      </c>
      <c r="BF195" s="180">
        <f t="shared" si="338"/>
        <v>3007.6097499999996</v>
      </c>
      <c r="BG195" s="180">
        <f t="shared" si="338"/>
        <v>2647.2722499999995</v>
      </c>
      <c r="BH195" s="180">
        <f t="shared" si="338"/>
        <v>2672.1692499999995</v>
      </c>
      <c r="BI195" s="180">
        <f t="shared" si="338"/>
        <v>2579.7692500000003</v>
      </c>
      <c r="BJ195" s="180">
        <f t="shared" si="338"/>
        <v>2477.6037499999998</v>
      </c>
      <c r="BK195" s="180"/>
      <c r="BL195" s="181" t="e">
        <f t="shared" ref="BL195:BW195" si="339">BL194+BL180</f>
        <v>#REF!</v>
      </c>
      <c r="BM195" s="181" t="e">
        <f t="shared" si="339"/>
        <v>#REF!</v>
      </c>
      <c r="BN195" s="181" t="e">
        <f t="shared" si="339"/>
        <v>#REF!</v>
      </c>
      <c r="BO195" s="181" t="e">
        <f t="shared" si="339"/>
        <v>#REF!</v>
      </c>
      <c r="BP195" s="181" t="e">
        <f t="shared" si="339"/>
        <v>#REF!</v>
      </c>
      <c r="BQ195" s="181" t="e">
        <f t="shared" si="339"/>
        <v>#REF!</v>
      </c>
      <c r="BR195" s="181" t="e">
        <f t="shared" si="339"/>
        <v>#REF!</v>
      </c>
      <c r="BS195" s="181" t="e">
        <f t="shared" si="339"/>
        <v>#REF!</v>
      </c>
      <c r="BT195" s="181" t="e">
        <f t="shared" si="339"/>
        <v>#REF!</v>
      </c>
      <c r="BU195" s="181" t="e">
        <f t="shared" si="339"/>
        <v>#REF!</v>
      </c>
      <c r="BV195" s="181" t="e">
        <f t="shared" si="339"/>
        <v>#REF!</v>
      </c>
      <c r="BW195" s="181" t="e">
        <f t="shared" si="339"/>
        <v>#REF!</v>
      </c>
      <c r="BX195" s="181"/>
      <c r="BY195" s="181" t="e">
        <f t="shared" ref="BY195:DH195" si="340">BY194+BY180</f>
        <v>#REF!</v>
      </c>
      <c r="BZ195" s="181" t="e">
        <f t="shared" si="340"/>
        <v>#REF!</v>
      </c>
      <c r="CA195" s="181" t="e">
        <f t="shared" si="340"/>
        <v>#REF!</v>
      </c>
      <c r="CB195" s="181" t="e">
        <f t="shared" si="340"/>
        <v>#REF!</v>
      </c>
      <c r="CC195" s="181" t="e">
        <f t="shared" si="340"/>
        <v>#REF!</v>
      </c>
      <c r="CD195" s="181" t="e">
        <f t="shared" si="340"/>
        <v>#REF!</v>
      </c>
      <c r="CE195" s="181" t="e">
        <f t="shared" si="340"/>
        <v>#REF!</v>
      </c>
      <c r="CF195" s="181" t="e">
        <f t="shared" si="340"/>
        <v>#REF!</v>
      </c>
      <c r="CG195" s="181" t="e">
        <f t="shared" si="340"/>
        <v>#REF!</v>
      </c>
      <c r="CH195" s="181" t="e">
        <f t="shared" si="340"/>
        <v>#REF!</v>
      </c>
      <c r="CI195" s="181" t="e">
        <f t="shared" si="340"/>
        <v>#REF!</v>
      </c>
      <c r="CJ195" s="181" t="e">
        <f t="shared" si="340"/>
        <v>#REF!</v>
      </c>
      <c r="CK195" s="181" t="e">
        <f t="shared" si="340"/>
        <v>#REF!</v>
      </c>
      <c r="CL195" s="181" t="e">
        <f t="shared" si="340"/>
        <v>#REF!</v>
      </c>
      <c r="CM195" s="181" t="e">
        <f t="shared" si="340"/>
        <v>#REF!</v>
      </c>
      <c r="CN195" s="181" t="e">
        <f t="shared" si="340"/>
        <v>#REF!</v>
      </c>
      <c r="CO195" s="181" t="e">
        <f t="shared" si="340"/>
        <v>#REF!</v>
      </c>
      <c r="CP195" s="181" t="e">
        <f t="shared" si="340"/>
        <v>#REF!</v>
      </c>
      <c r="CQ195" s="181" t="e">
        <f t="shared" si="340"/>
        <v>#REF!</v>
      </c>
      <c r="CR195" s="181" t="e">
        <f t="shared" si="340"/>
        <v>#REF!</v>
      </c>
      <c r="CS195" s="181" t="e">
        <f t="shared" si="340"/>
        <v>#REF!</v>
      </c>
      <c r="CT195" s="181" t="e">
        <f t="shared" si="340"/>
        <v>#REF!</v>
      </c>
      <c r="CU195" s="181" t="e">
        <f t="shared" si="340"/>
        <v>#REF!</v>
      </c>
      <c r="CV195" s="181" t="e">
        <f t="shared" si="340"/>
        <v>#REF!</v>
      </c>
      <c r="CW195" s="181" t="e">
        <f t="shared" si="340"/>
        <v>#REF!</v>
      </c>
      <c r="CX195" s="181" t="e">
        <f t="shared" si="340"/>
        <v>#REF!</v>
      </c>
      <c r="CY195" s="181" t="e">
        <f t="shared" si="340"/>
        <v>#REF!</v>
      </c>
      <c r="CZ195" s="181" t="e">
        <f t="shared" si="340"/>
        <v>#REF!</v>
      </c>
      <c r="DA195" s="181" t="e">
        <f t="shared" si="340"/>
        <v>#REF!</v>
      </c>
      <c r="DB195" s="181" t="e">
        <f t="shared" si="340"/>
        <v>#REF!</v>
      </c>
      <c r="DC195" s="181" t="e">
        <f t="shared" si="340"/>
        <v>#REF!</v>
      </c>
      <c r="DD195" s="181" t="e">
        <f t="shared" si="340"/>
        <v>#REF!</v>
      </c>
      <c r="DE195" s="181" t="e">
        <f t="shared" si="340"/>
        <v>#REF!</v>
      </c>
      <c r="DF195" s="181" t="e">
        <f t="shared" si="340"/>
        <v>#REF!</v>
      </c>
      <c r="DG195" s="181" t="e">
        <f t="shared" si="340"/>
        <v>#REF!</v>
      </c>
      <c r="DH195" s="181" t="e">
        <f t="shared" si="340"/>
        <v>#REF!</v>
      </c>
      <c r="DM195" s="22"/>
      <c r="DP195" s="180">
        <f>SUM(AL195:AW195)</f>
        <v>49436.924999999996</v>
      </c>
      <c r="DQ195" s="28">
        <f>DP195/$DN$180*100</f>
        <v>132.9092509947306</v>
      </c>
      <c r="DR195" s="180">
        <f>SUM(AY195:BJ195)</f>
        <v>29110.152249999996</v>
      </c>
      <c r="DS195" s="28">
        <f>DR195/$DP$195*100</f>
        <v>58.883420135859986</v>
      </c>
      <c r="DT195" s="181" t="e">
        <f>SUM(BL195:BW195)</f>
        <v>#REF!</v>
      </c>
      <c r="DU195" s="16" t="e">
        <f>DT195/DR180*100</f>
        <v>#REF!</v>
      </c>
      <c r="DV195" s="181" t="e">
        <f>SUM(BY195:CJ195)</f>
        <v>#REF!</v>
      </c>
      <c r="DW195" s="16" t="e">
        <f>DV195/DT180*100</f>
        <v>#REF!</v>
      </c>
      <c r="DX195" s="181" t="e">
        <f>SUM(CA195:CL195)</f>
        <v>#REF!</v>
      </c>
      <c r="DY195" s="16" t="e">
        <f>DX195/DV180*100</f>
        <v>#REF!</v>
      </c>
      <c r="DZ195" s="181" t="e">
        <f>SUM(CC195:CN195)</f>
        <v>#REF!</v>
      </c>
      <c r="EA195" s="16" t="e">
        <f>DZ195/DX180*100</f>
        <v>#REF!</v>
      </c>
    </row>
    <row r="196" spans="1:131">
      <c r="A196" t="s">
        <v>145</v>
      </c>
      <c r="AL196" s="49">
        <f t="shared" ref="AL196:BJ196" si="341">+AL184*AL195/1000000</f>
        <v>7455.8360437499978</v>
      </c>
      <c r="AM196" s="49">
        <f t="shared" si="341"/>
        <v>7356.5728812500001</v>
      </c>
      <c r="AN196" s="49">
        <f t="shared" si="341"/>
        <v>6141.6778812500006</v>
      </c>
      <c r="AO196" s="49">
        <f t="shared" si="341"/>
        <v>5563.9701750000013</v>
      </c>
      <c r="AP196" s="49">
        <f t="shared" si="341"/>
        <v>5258.4643062499999</v>
      </c>
      <c r="AQ196" s="49">
        <f t="shared" si="341"/>
        <v>6014.2336097088646</v>
      </c>
      <c r="AR196" s="49">
        <f t="shared" si="341"/>
        <v>6375.471501</v>
      </c>
      <c r="AS196" s="49">
        <f t="shared" si="341"/>
        <v>7249.9329209999996</v>
      </c>
      <c r="AT196" s="49">
        <f t="shared" si="341"/>
        <v>6328.5096839999997</v>
      </c>
      <c r="AU196" s="49">
        <f t="shared" si="341"/>
        <v>8304.1447439999993</v>
      </c>
      <c r="AV196" s="49">
        <f t="shared" si="341"/>
        <v>6948.2842154250002</v>
      </c>
      <c r="AW196" s="49">
        <f t="shared" si="341"/>
        <v>7130.4231935999996</v>
      </c>
      <c r="AX196" s="49">
        <f t="shared" si="341"/>
        <v>67066.656669599994</v>
      </c>
      <c r="AY196" s="49">
        <f t="shared" si="341"/>
        <v>3925.3188579885004</v>
      </c>
      <c r="AZ196" s="49">
        <f t="shared" si="341"/>
        <v>2170.4091960075002</v>
      </c>
      <c r="BA196" s="49">
        <f t="shared" si="341"/>
        <v>3342.3542942264999</v>
      </c>
      <c r="BB196" s="49">
        <f t="shared" si="341"/>
        <v>3033.7018004264992</v>
      </c>
      <c r="BC196" s="49">
        <f t="shared" si="341"/>
        <v>3951.3612097312493</v>
      </c>
      <c r="BD196" s="49">
        <f t="shared" si="341"/>
        <v>4626.3600040454994</v>
      </c>
      <c r="BE196" s="49">
        <f t="shared" si="341"/>
        <v>4416.3139661182495</v>
      </c>
      <c r="BF196" s="49">
        <f t="shared" si="341"/>
        <v>4870.4420236867491</v>
      </c>
      <c r="BG196" s="49">
        <f t="shared" si="341"/>
        <v>4286.9212052992489</v>
      </c>
      <c r="BH196" s="49">
        <f t="shared" si="341"/>
        <v>4327.2387348802495</v>
      </c>
      <c r="BI196" s="49">
        <f t="shared" si="341"/>
        <v>4177.6086696802504</v>
      </c>
      <c r="BJ196" s="49">
        <f t="shared" si="341"/>
        <v>4012.1646174487496</v>
      </c>
      <c r="BK196" s="49"/>
      <c r="BL196" s="49" t="e">
        <f t="shared" ref="BL196:BW196" si="342">+BL188*BL195/1000000</f>
        <v>#REF!</v>
      </c>
      <c r="BM196" s="49" t="e">
        <f t="shared" si="342"/>
        <v>#REF!</v>
      </c>
      <c r="BN196" s="49" t="e">
        <f t="shared" si="342"/>
        <v>#REF!</v>
      </c>
      <c r="BO196" s="49" t="e">
        <f t="shared" si="342"/>
        <v>#REF!</v>
      </c>
      <c r="BP196" s="49" t="e">
        <f t="shared" si="342"/>
        <v>#REF!</v>
      </c>
      <c r="BQ196" s="49" t="e">
        <f t="shared" si="342"/>
        <v>#REF!</v>
      </c>
      <c r="BR196" s="49" t="e">
        <f t="shared" si="342"/>
        <v>#REF!</v>
      </c>
      <c r="BS196" s="49" t="e">
        <f t="shared" si="342"/>
        <v>#REF!</v>
      </c>
      <c r="BT196" s="49" t="e">
        <f t="shared" si="342"/>
        <v>#REF!</v>
      </c>
      <c r="BU196" s="49" t="e">
        <f t="shared" si="342"/>
        <v>#REF!</v>
      </c>
      <c r="BV196" s="49" t="e">
        <f t="shared" si="342"/>
        <v>#REF!</v>
      </c>
      <c r="BW196" s="49" t="e">
        <f t="shared" si="342"/>
        <v>#REF!</v>
      </c>
      <c r="BX196" s="49"/>
      <c r="BY196" s="49" t="e">
        <f t="shared" ref="BY196:DH196" si="343">+BY188*BY195/1000000</f>
        <v>#REF!</v>
      </c>
      <c r="BZ196" s="49" t="e">
        <f t="shared" si="343"/>
        <v>#REF!</v>
      </c>
      <c r="CA196" s="49" t="e">
        <f t="shared" si="343"/>
        <v>#REF!</v>
      </c>
      <c r="CB196" s="49" t="e">
        <f t="shared" si="343"/>
        <v>#REF!</v>
      </c>
      <c r="CC196" s="49" t="e">
        <f t="shared" si="343"/>
        <v>#REF!</v>
      </c>
      <c r="CD196" s="49" t="e">
        <f t="shared" si="343"/>
        <v>#REF!</v>
      </c>
      <c r="CE196" s="49" t="e">
        <f t="shared" si="343"/>
        <v>#REF!</v>
      </c>
      <c r="CF196" s="49" t="e">
        <f t="shared" si="343"/>
        <v>#REF!</v>
      </c>
      <c r="CG196" s="49" t="e">
        <f t="shared" si="343"/>
        <v>#REF!</v>
      </c>
      <c r="CH196" s="49" t="e">
        <f t="shared" si="343"/>
        <v>#REF!</v>
      </c>
      <c r="CI196" s="49" t="e">
        <f t="shared" si="343"/>
        <v>#REF!</v>
      </c>
      <c r="CJ196" s="49" t="e">
        <f t="shared" si="343"/>
        <v>#REF!</v>
      </c>
      <c r="CK196" s="49" t="e">
        <f t="shared" si="343"/>
        <v>#REF!</v>
      </c>
      <c r="CL196" s="49" t="e">
        <f t="shared" si="343"/>
        <v>#REF!</v>
      </c>
      <c r="CM196" s="49" t="e">
        <f t="shared" si="343"/>
        <v>#REF!</v>
      </c>
      <c r="CN196" s="49" t="e">
        <f t="shared" si="343"/>
        <v>#REF!</v>
      </c>
      <c r="CO196" s="49" t="e">
        <f t="shared" si="343"/>
        <v>#REF!</v>
      </c>
      <c r="CP196" s="49" t="e">
        <f t="shared" si="343"/>
        <v>#REF!</v>
      </c>
      <c r="CQ196" s="49" t="e">
        <f t="shared" si="343"/>
        <v>#REF!</v>
      </c>
      <c r="CR196" s="49" t="e">
        <f t="shared" si="343"/>
        <v>#REF!</v>
      </c>
      <c r="CS196" s="49" t="e">
        <f t="shared" si="343"/>
        <v>#REF!</v>
      </c>
      <c r="CT196" s="49" t="e">
        <f t="shared" si="343"/>
        <v>#REF!</v>
      </c>
      <c r="CU196" s="49" t="e">
        <f t="shared" si="343"/>
        <v>#REF!</v>
      </c>
      <c r="CV196" s="49" t="e">
        <f t="shared" si="343"/>
        <v>#REF!</v>
      </c>
      <c r="CW196" s="49" t="e">
        <f t="shared" si="343"/>
        <v>#REF!</v>
      </c>
      <c r="CX196" s="49" t="e">
        <f t="shared" si="343"/>
        <v>#REF!</v>
      </c>
      <c r="CY196" s="49" t="e">
        <f t="shared" si="343"/>
        <v>#REF!</v>
      </c>
      <c r="CZ196" s="49" t="e">
        <f t="shared" si="343"/>
        <v>#REF!</v>
      </c>
      <c r="DA196" s="49" t="e">
        <f t="shared" si="343"/>
        <v>#REF!</v>
      </c>
      <c r="DB196" s="49" t="e">
        <f t="shared" si="343"/>
        <v>#REF!</v>
      </c>
      <c r="DC196" s="49" t="e">
        <f t="shared" si="343"/>
        <v>#REF!</v>
      </c>
      <c r="DD196" s="49" t="e">
        <f t="shared" si="343"/>
        <v>#REF!</v>
      </c>
      <c r="DE196" s="49" t="e">
        <f t="shared" si="343"/>
        <v>#REF!</v>
      </c>
      <c r="DF196" s="49" t="e">
        <f t="shared" si="343"/>
        <v>#REF!</v>
      </c>
      <c r="DG196" s="49" t="e">
        <f t="shared" si="343"/>
        <v>#REF!</v>
      </c>
      <c r="DH196" s="49" t="e">
        <f t="shared" si="343"/>
        <v>#REF!</v>
      </c>
      <c r="DP196" s="166">
        <f>SUM(AL196:AW196)</f>
        <v>80127.521156233852</v>
      </c>
      <c r="DR196" s="166">
        <f>SUM(AY196:BJ196)</f>
        <v>47140.194579539246</v>
      </c>
    </row>
    <row r="197" spans="1:131">
      <c r="A197" t="s">
        <v>146</v>
      </c>
      <c r="AL197" s="64">
        <f>+AL196*$A$157</f>
        <v>11.929337669999997</v>
      </c>
      <c r="AM197" s="64">
        <f t="shared" ref="AM197:BJ197" si="344">+AM196*$A$157</f>
        <v>11.770516610000001</v>
      </c>
      <c r="AN197" s="64">
        <f t="shared" si="344"/>
        <v>9.8266846100000009</v>
      </c>
      <c r="AO197" s="64">
        <f t="shared" si="344"/>
        <v>8.9023522800000023</v>
      </c>
      <c r="AP197" s="64">
        <f t="shared" si="344"/>
        <v>8.4135428900000004</v>
      </c>
      <c r="AQ197" s="64">
        <f t="shared" si="344"/>
        <v>9.6227737755341831</v>
      </c>
      <c r="AR197" s="64">
        <f t="shared" si="344"/>
        <v>10.200754401600001</v>
      </c>
      <c r="AS197" s="64">
        <f t="shared" si="344"/>
        <v>11.599892673599999</v>
      </c>
      <c r="AT197" s="64">
        <f t="shared" si="344"/>
        <v>10.1256154944</v>
      </c>
      <c r="AU197" s="64">
        <f t="shared" si="344"/>
        <v>13.286631590399999</v>
      </c>
      <c r="AV197" s="64">
        <f t="shared" si="344"/>
        <v>11.11725474468</v>
      </c>
      <c r="AW197" s="64">
        <f t="shared" si="344"/>
        <v>11.408677109759999</v>
      </c>
      <c r="AX197" s="64">
        <f t="shared" si="344"/>
        <v>107.30665067135999</v>
      </c>
      <c r="AY197" s="64">
        <f t="shared" si="344"/>
        <v>6.2805101727816011</v>
      </c>
      <c r="AZ197" s="64">
        <f t="shared" si="344"/>
        <v>3.4726547136120005</v>
      </c>
      <c r="BA197" s="64">
        <f t="shared" si="344"/>
        <v>5.3477668707624</v>
      </c>
      <c r="BB197" s="64">
        <f t="shared" si="344"/>
        <v>4.8539228806823989</v>
      </c>
      <c r="BC197" s="64">
        <f t="shared" si="344"/>
        <v>6.3221779355699992</v>
      </c>
      <c r="BD197" s="64">
        <f t="shared" si="344"/>
        <v>7.4021760064727991</v>
      </c>
      <c r="BE197" s="64">
        <f t="shared" si="344"/>
        <v>7.0661023457891998</v>
      </c>
      <c r="BF197" s="64">
        <f t="shared" si="344"/>
        <v>7.7927072378987985</v>
      </c>
      <c r="BG197" s="64">
        <f t="shared" si="344"/>
        <v>6.8590739284787983</v>
      </c>
      <c r="BH197" s="64">
        <f t="shared" si="344"/>
        <v>6.9235819758083998</v>
      </c>
      <c r="BI197" s="64">
        <f t="shared" si="344"/>
        <v>6.6841738714884009</v>
      </c>
      <c r="BJ197" s="64">
        <f t="shared" si="344"/>
        <v>6.4194633879179994</v>
      </c>
      <c r="BK197" s="64"/>
      <c r="BL197" s="64" t="e">
        <f t="shared" ref="BL197:BW197" si="345">+BL196*$A$157</f>
        <v>#REF!</v>
      </c>
      <c r="BM197" s="64" t="e">
        <f t="shared" si="345"/>
        <v>#REF!</v>
      </c>
      <c r="BN197" s="64" t="e">
        <f t="shared" si="345"/>
        <v>#REF!</v>
      </c>
      <c r="BO197" s="64" t="e">
        <f t="shared" si="345"/>
        <v>#REF!</v>
      </c>
      <c r="BP197" s="64" t="e">
        <f t="shared" si="345"/>
        <v>#REF!</v>
      </c>
      <c r="BQ197" s="64" t="e">
        <f t="shared" si="345"/>
        <v>#REF!</v>
      </c>
      <c r="BR197" s="64" t="e">
        <f t="shared" si="345"/>
        <v>#REF!</v>
      </c>
      <c r="BS197" s="64" t="e">
        <f t="shared" si="345"/>
        <v>#REF!</v>
      </c>
      <c r="BT197" s="64" t="e">
        <f t="shared" si="345"/>
        <v>#REF!</v>
      </c>
      <c r="BU197" s="64" t="e">
        <f t="shared" si="345"/>
        <v>#REF!</v>
      </c>
      <c r="BV197" s="64" t="e">
        <f t="shared" si="345"/>
        <v>#REF!</v>
      </c>
      <c r="BW197" s="64" t="e">
        <f t="shared" si="345"/>
        <v>#REF!</v>
      </c>
      <c r="BX197" s="64"/>
      <c r="BY197" s="64" t="e">
        <f t="shared" ref="BY197:DH197" si="346">+BY196*$A$157</f>
        <v>#REF!</v>
      </c>
      <c r="BZ197" s="64" t="e">
        <f t="shared" si="346"/>
        <v>#REF!</v>
      </c>
      <c r="CA197" s="64" t="e">
        <f t="shared" si="346"/>
        <v>#REF!</v>
      </c>
      <c r="CB197" s="64" t="e">
        <f t="shared" si="346"/>
        <v>#REF!</v>
      </c>
      <c r="CC197" s="64" t="e">
        <f t="shared" si="346"/>
        <v>#REF!</v>
      </c>
      <c r="CD197" s="64" t="e">
        <f t="shared" si="346"/>
        <v>#REF!</v>
      </c>
      <c r="CE197" s="64" t="e">
        <f t="shared" si="346"/>
        <v>#REF!</v>
      </c>
      <c r="CF197" s="64" t="e">
        <f t="shared" si="346"/>
        <v>#REF!</v>
      </c>
      <c r="CG197" s="64" t="e">
        <f t="shared" si="346"/>
        <v>#REF!</v>
      </c>
      <c r="CH197" s="64" t="e">
        <f t="shared" si="346"/>
        <v>#REF!</v>
      </c>
      <c r="CI197" s="64" t="e">
        <f t="shared" si="346"/>
        <v>#REF!</v>
      </c>
      <c r="CJ197" s="64" t="e">
        <f t="shared" si="346"/>
        <v>#REF!</v>
      </c>
      <c r="CK197" s="64" t="e">
        <f t="shared" si="346"/>
        <v>#REF!</v>
      </c>
      <c r="CL197" s="64" t="e">
        <f t="shared" si="346"/>
        <v>#REF!</v>
      </c>
      <c r="CM197" s="64" t="e">
        <f t="shared" si="346"/>
        <v>#REF!</v>
      </c>
      <c r="CN197" s="64" t="e">
        <f t="shared" si="346"/>
        <v>#REF!</v>
      </c>
      <c r="CO197" s="64" t="e">
        <f t="shared" si="346"/>
        <v>#REF!</v>
      </c>
      <c r="CP197" s="64" t="e">
        <f t="shared" si="346"/>
        <v>#REF!</v>
      </c>
      <c r="CQ197" s="64" t="e">
        <f t="shared" si="346"/>
        <v>#REF!</v>
      </c>
      <c r="CR197" s="64" t="e">
        <f t="shared" si="346"/>
        <v>#REF!</v>
      </c>
      <c r="CS197" s="64" t="e">
        <f t="shared" si="346"/>
        <v>#REF!</v>
      </c>
      <c r="CT197" s="64" t="e">
        <f t="shared" si="346"/>
        <v>#REF!</v>
      </c>
      <c r="CU197" s="64" t="e">
        <f t="shared" si="346"/>
        <v>#REF!</v>
      </c>
      <c r="CV197" s="64" t="e">
        <f t="shared" si="346"/>
        <v>#REF!</v>
      </c>
      <c r="CW197" s="64" t="e">
        <f t="shared" si="346"/>
        <v>#REF!</v>
      </c>
      <c r="CX197" s="64" t="e">
        <f t="shared" si="346"/>
        <v>#REF!</v>
      </c>
      <c r="CY197" s="64" t="e">
        <f t="shared" si="346"/>
        <v>#REF!</v>
      </c>
      <c r="CZ197" s="64" t="e">
        <f t="shared" si="346"/>
        <v>#REF!</v>
      </c>
      <c r="DA197" s="64" t="e">
        <f t="shared" si="346"/>
        <v>#REF!</v>
      </c>
      <c r="DB197" s="64" t="e">
        <f t="shared" si="346"/>
        <v>#REF!</v>
      </c>
      <c r="DC197" s="64" t="e">
        <f t="shared" si="346"/>
        <v>#REF!</v>
      </c>
      <c r="DD197" s="64" t="e">
        <f t="shared" si="346"/>
        <v>#REF!</v>
      </c>
      <c r="DE197" s="64" t="e">
        <f t="shared" si="346"/>
        <v>#REF!</v>
      </c>
      <c r="DF197" s="64" t="e">
        <f t="shared" si="346"/>
        <v>#REF!</v>
      </c>
      <c r="DG197" s="64" t="e">
        <f t="shared" si="346"/>
        <v>#REF!</v>
      </c>
      <c r="DH197" s="64" t="e">
        <f t="shared" si="346"/>
        <v>#REF!</v>
      </c>
      <c r="DP197" s="166">
        <f>SUM(AL197:AW197)</f>
        <v>128.20403384997417</v>
      </c>
      <c r="DR197" s="166">
        <f>SUM(AY197:BJ197)</f>
        <v>75.424311327262785</v>
      </c>
    </row>
    <row r="198" spans="1:131"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64"/>
      <c r="BN198" s="64"/>
      <c r="BO198" s="64"/>
      <c r="BP198" s="64"/>
      <c r="BQ198" s="64"/>
      <c r="BR198" s="64"/>
      <c r="BS198" s="64"/>
      <c r="BT198" s="64"/>
      <c r="BU198" s="64"/>
      <c r="BV198" s="64"/>
      <c r="BW198" s="64"/>
      <c r="BX198" s="64"/>
      <c r="BY198" s="64"/>
      <c r="BZ198" s="64"/>
      <c r="CA198" s="64"/>
      <c r="CB198" s="64"/>
      <c r="CC198" s="64"/>
      <c r="CD198" s="64"/>
      <c r="CE198" s="64"/>
      <c r="CF198" s="64"/>
      <c r="CG198" s="64"/>
      <c r="CH198" s="64"/>
      <c r="CI198" s="64"/>
      <c r="CJ198" s="64"/>
      <c r="CK198" s="64"/>
      <c r="CL198" s="64"/>
      <c r="CM198" s="64"/>
      <c r="CN198" s="64"/>
      <c r="CO198" s="64"/>
      <c r="CP198" s="64"/>
      <c r="CQ198" s="64"/>
      <c r="CR198" s="64"/>
      <c r="CS198" s="64"/>
      <c r="CT198" s="64"/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  <c r="DE198" s="64"/>
      <c r="DF198" s="64"/>
      <c r="DG198" s="64"/>
      <c r="DH198" s="64"/>
      <c r="DP198" s="64"/>
    </row>
    <row r="199" spans="1:131">
      <c r="A199" s="182" t="s">
        <v>259</v>
      </c>
      <c r="B199" s="182"/>
      <c r="C199" s="182"/>
      <c r="D199" s="182"/>
      <c r="E199" s="182"/>
      <c r="F199" s="182"/>
      <c r="G199" s="182"/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174"/>
      <c r="AJ199" s="174"/>
      <c r="AK199" s="174"/>
      <c r="AL199" s="183">
        <v>2167.4</v>
      </c>
      <c r="AM199" s="184">
        <v>2334.8000000000002</v>
      </c>
      <c r="AN199" s="184">
        <v>2346.8000000000002</v>
      </c>
      <c r="AO199" s="184">
        <v>2156.8048939153177</v>
      </c>
      <c r="AP199" s="184">
        <v>2257.1999999999998</v>
      </c>
      <c r="AQ199" s="184">
        <v>2117.1999999999998</v>
      </c>
      <c r="AR199" s="184">
        <v>2359.788712926882</v>
      </c>
      <c r="AS199" s="184">
        <v>2412.1999999999998</v>
      </c>
      <c r="AT199" s="184">
        <v>2082.1999999999998</v>
      </c>
      <c r="AU199" s="184">
        <v>2142.1999999999998</v>
      </c>
      <c r="AV199" s="184">
        <v>2119.8000000000002</v>
      </c>
      <c r="AW199" s="184">
        <v>1869.8</v>
      </c>
      <c r="AX199" s="184">
        <v>1869.8</v>
      </c>
      <c r="AY199" s="184">
        <v>2208.1687145730348</v>
      </c>
      <c r="AZ199" s="184">
        <v>2208.1687145730348</v>
      </c>
      <c r="BA199" s="184">
        <v>2208.1687145730348</v>
      </c>
      <c r="BB199" s="184">
        <v>2208.1687145730348</v>
      </c>
      <c r="BC199" s="184">
        <v>2208.1687145730348</v>
      </c>
      <c r="BD199" s="184">
        <v>2208.1687145730348</v>
      </c>
      <c r="BE199" s="184">
        <v>2208.1687145730348</v>
      </c>
      <c r="BF199" s="184">
        <v>2208.1687145730348</v>
      </c>
      <c r="BG199" s="184">
        <v>2208.1687145730348</v>
      </c>
      <c r="BH199" s="184">
        <v>2208.1687145730348</v>
      </c>
      <c r="BI199" s="184">
        <v>2208.1687145730348</v>
      </c>
      <c r="BJ199" s="184">
        <v>2208.1687145730348</v>
      </c>
      <c r="BK199" s="184"/>
      <c r="BL199" s="185">
        <v>2346.8000000000002</v>
      </c>
      <c r="BM199" s="185">
        <v>2346.8000000000002</v>
      </c>
      <c r="BN199" s="185">
        <v>2346.8000000000002</v>
      </c>
      <c r="BO199" s="185">
        <v>2346.8000000000002</v>
      </c>
      <c r="BP199" s="185">
        <v>2346.8000000000002</v>
      </c>
      <c r="BQ199" s="185">
        <v>2346.8000000000002</v>
      </c>
      <c r="BR199" s="185">
        <v>2346.8000000000002</v>
      </c>
      <c r="BS199" s="185">
        <v>2346.8000000000002</v>
      </c>
      <c r="BT199" s="185">
        <v>2346.8000000000002</v>
      </c>
      <c r="BU199" s="185">
        <v>2346.8000000000002</v>
      </c>
      <c r="BV199" s="185">
        <v>2346.8000000000002</v>
      </c>
      <c r="BW199" s="185">
        <v>2346.8000000000002</v>
      </c>
      <c r="BX199" s="185"/>
      <c r="BY199" s="185">
        <v>2346.8000000000002</v>
      </c>
      <c r="BZ199" s="185">
        <v>2346.8000000000002</v>
      </c>
      <c r="CA199" s="185">
        <v>2346.8000000000002</v>
      </c>
      <c r="CB199" s="185">
        <v>2346.8000000000002</v>
      </c>
      <c r="CC199" s="185">
        <v>2346.8000000000002</v>
      </c>
      <c r="CD199" s="185">
        <v>2346.8000000000002</v>
      </c>
      <c r="CE199" s="185">
        <v>2346.8000000000002</v>
      </c>
      <c r="CF199" s="185">
        <v>2346.8000000000002</v>
      </c>
      <c r="CG199" s="185">
        <v>2346.8000000000002</v>
      </c>
      <c r="CH199" s="185">
        <v>2346.8000000000002</v>
      </c>
      <c r="CI199" s="185">
        <v>2346.8000000000002</v>
      </c>
      <c r="CJ199" s="185">
        <v>2346.8000000000002</v>
      </c>
      <c r="CK199" s="185">
        <v>2346.8000000000002</v>
      </c>
      <c r="CL199" s="185">
        <v>2346.8000000000002</v>
      </c>
      <c r="CM199" s="185">
        <v>2346.8000000000002</v>
      </c>
      <c r="CN199" s="185">
        <v>2346.8000000000002</v>
      </c>
      <c r="CO199" s="185">
        <v>2346.8000000000002</v>
      </c>
      <c r="CP199" s="185">
        <v>2346.8000000000002</v>
      </c>
      <c r="CQ199" s="185">
        <v>2346.8000000000002</v>
      </c>
      <c r="CR199" s="185">
        <v>2346.8000000000002</v>
      </c>
      <c r="CS199" s="185">
        <v>2346.8000000000002</v>
      </c>
      <c r="CT199" s="185">
        <v>2346.8000000000002</v>
      </c>
      <c r="CU199" s="185">
        <v>2346.8000000000002</v>
      </c>
      <c r="CV199" s="185">
        <v>2346.8000000000002</v>
      </c>
      <c r="CW199" s="185">
        <v>2346.8000000000002</v>
      </c>
      <c r="CX199" s="185">
        <v>2346.8000000000002</v>
      </c>
      <c r="CY199" s="185">
        <v>2346.8000000000002</v>
      </c>
      <c r="CZ199" s="185">
        <v>2346.8000000000002</v>
      </c>
      <c r="DA199" s="185">
        <v>2346.8000000000002</v>
      </c>
      <c r="DB199" s="185">
        <v>2346.8000000000002</v>
      </c>
      <c r="DC199" s="185">
        <v>2346.8000000000002</v>
      </c>
      <c r="DD199" s="185">
        <v>2346.8000000000002</v>
      </c>
      <c r="DE199" s="185">
        <v>2346.8000000000002</v>
      </c>
      <c r="DF199" s="185">
        <v>2346.8000000000002</v>
      </c>
      <c r="DG199" s="185">
        <v>2346.8000000000002</v>
      </c>
      <c r="DH199" s="185">
        <v>2346.8000000000002</v>
      </c>
      <c r="DM199" s="22"/>
      <c r="DP199" s="184">
        <f>SUM(AL199:AW199)</f>
        <v>26366.193606842204</v>
      </c>
      <c r="DQ199" s="111"/>
      <c r="DR199" s="184">
        <f>SUM(AY199:BJ199)</f>
        <v>26498.024574876425</v>
      </c>
      <c r="DS199" s="111"/>
      <c r="DT199" s="185">
        <f>SUM(BL199:BW199)</f>
        <v>28161.599999999995</v>
      </c>
      <c r="DU199" s="16">
        <f>DT199/DR180*100</f>
        <v>79.023408660236385</v>
      </c>
      <c r="DV199" s="185">
        <f>SUM(BY199:CJ199)</f>
        <v>28161.599999999995</v>
      </c>
      <c r="DW199" s="16" t="e">
        <f>DV199/DT180*100</f>
        <v>#REF!</v>
      </c>
      <c r="DX199" s="185">
        <f>SUM(CA199:CL199)</f>
        <v>28161.599999999995</v>
      </c>
      <c r="DY199" s="16" t="e">
        <f>DX199/DV180*100</f>
        <v>#REF!</v>
      </c>
      <c r="DZ199" s="185">
        <f>SUM(CC199:CN199)</f>
        <v>28161.599999999995</v>
      </c>
      <c r="EA199" s="16" t="e">
        <f>DZ199/DX180*100</f>
        <v>#REF!</v>
      </c>
    </row>
    <row r="200" spans="1:131" s="187" customFormat="1">
      <c r="A200" s="193" t="s">
        <v>148</v>
      </c>
      <c r="B200" s="193"/>
      <c r="C200" s="193"/>
      <c r="D200" s="193"/>
      <c r="E200" s="193"/>
      <c r="F200" s="193"/>
      <c r="G200" s="193"/>
      <c r="H200" s="193"/>
      <c r="I200" s="193"/>
      <c r="J200" s="193"/>
      <c r="K200" s="193"/>
      <c r="L200" s="193"/>
      <c r="M200" s="193"/>
      <c r="N200" s="193"/>
      <c r="O200" s="193"/>
      <c r="P200" s="193"/>
      <c r="Q200" s="193"/>
      <c r="R200" s="193"/>
      <c r="S200" s="193"/>
      <c r="T200" s="193"/>
      <c r="U200" s="193"/>
      <c r="V200" s="193"/>
      <c r="W200" s="193"/>
      <c r="X200" s="193"/>
      <c r="Y200" s="193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174"/>
      <c r="AJ200" s="174"/>
      <c r="AK200" s="174"/>
      <c r="AL200" s="194">
        <v>4562</v>
      </c>
      <c r="AM200" s="195">
        <v>4530</v>
      </c>
      <c r="AN200" s="195">
        <v>3815</v>
      </c>
      <c r="AO200" s="195">
        <v>3434</v>
      </c>
      <c r="AP200" s="195">
        <v>3235</v>
      </c>
      <c r="AQ200" s="195">
        <v>3200</v>
      </c>
      <c r="AR200" s="195">
        <v>2272.3000000000002</v>
      </c>
      <c r="AS200" s="195">
        <v>1916.5</v>
      </c>
      <c r="AT200" s="195">
        <v>1842.5</v>
      </c>
      <c r="AU200" s="195">
        <v>1957.5</v>
      </c>
      <c r="AV200" s="195">
        <v>1652.5</v>
      </c>
      <c r="AW200" s="195">
        <v>1527.3</v>
      </c>
      <c r="AX200" s="195">
        <v>1527.3</v>
      </c>
      <c r="AY200" s="194">
        <v>2339.333333333333</v>
      </c>
      <c r="AZ200" s="195">
        <v>2719.333333333333</v>
      </c>
      <c r="BA200" s="195">
        <v>2424.2333333333331</v>
      </c>
      <c r="BB200" s="195">
        <v>2944.2333333333331</v>
      </c>
      <c r="BC200" s="195">
        <v>2424.2333333333331</v>
      </c>
      <c r="BD200" s="195">
        <v>3174.2333333333331</v>
      </c>
      <c r="BE200" s="195">
        <v>2524.333333333333</v>
      </c>
      <c r="BF200" s="195">
        <v>2633.4333333333334</v>
      </c>
      <c r="BG200" s="195">
        <v>2203.4333333333334</v>
      </c>
      <c r="BH200" s="195">
        <v>2813.4333333333334</v>
      </c>
      <c r="BI200" s="195">
        <v>2173.4333333333334</v>
      </c>
      <c r="BJ200" s="195">
        <v>2273.4333333333334</v>
      </c>
      <c r="BK200" s="195"/>
      <c r="BL200" s="186"/>
      <c r="BM200" s="186"/>
      <c r="BN200" s="186"/>
      <c r="BO200" s="186"/>
      <c r="BP200" s="186"/>
      <c r="BQ200" s="186"/>
      <c r="BR200" s="186"/>
      <c r="BS200" s="186"/>
      <c r="BT200" s="186"/>
      <c r="BU200" s="186"/>
      <c r="BV200" s="186"/>
      <c r="BW200" s="186"/>
      <c r="BX200" s="186"/>
      <c r="BY200" s="186"/>
      <c r="BZ200" s="186"/>
      <c r="CA200" s="186"/>
      <c r="CB200" s="186"/>
      <c r="CC200" s="186"/>
      <c r="CD200" s="186"/>
      <c r="CE200" s="186"/>
      <c r="CF200" s="186"/>
      <c r="CG200" s="186"/>
      <c r="CH200" s="186"/>
      <c r="CI200" s="186"/>
      <c r="CJ200" s="186"/>
      <c r="CK200" s="186"/>
      <c r="CL200" s="186"/>
      <c r="CM200" s="186"/>
      <c r="CN200" s="186"/>
      <c r="CO200" s="186"/>
      <c r="CP200" s="186"/>
      <c r="CQ200" s="186"/>
      <c r="CR200" s="186"/>
      <c r="CS200" s="186"/>
      <c r="CT200" s="186"/>
      <c r="CU200" s="186"/>
      <c r="CV200" s="186"/>
      <c r="CW200" s="186"/>
      <c r="CX200" s="186"/>
      <c r="CY200" s="186"/>
      <c r="CZ200" s="186"/>
      <c r="DA200" s="186"/>
      <c r="DB200" s="186"/>
      <c r="DC200" s="186"/>
      <c r="DD200" s="186"/>
      <c r="DE200" s="186"/>
      <c r="DF200" s="186"/>
      <c r="DG200" s="186"/>
      <c r="DH200" s="186"/>
      <c r="DM200" s="188"/>
      <c r="DN200"/>
      <c r="DO200"/>
      <c r="DP200" s="196">
        <f>SUM(AL200:AW200)</f>
        <v>33944.6</v>
      </c>
      <c r="DQ200" s="28">
        <f>DP200/$DN$180*100</f>
        <v>91.258737498655762</v>
      </c>
      <c r="DR200" s="196">
        <f>SUM(AY200:BJ200)</f>
        <v>30647.100000000006</v>
      </c>
      <c r="DS200" s="28">
        <f>DR200/$DP$200*100</f>
        <v>90.285641898858742</v>
      </c>
      <c r="DT200" s="186"/>
      <c r="DU200" s="189"/>
      <c r="DV200" s="186"/>
      <c r="DW200" s="189"/>
      <c r="DX200" s="186"/>
      <c r="DY200" s="189"/>
      <c r="DZ200" s="186"/>
      <c r="EA200" s="189"/>
    </row>
    <row r="201" spans="1:131" s="187" customFormat="1">
      <c r="A201" t="s">
        <v>145</v>
      </c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49">
        <f t="shared" ref="AL201:BJ201" si="347">+AL184*AL200/1000000</f>
        <v>7455.8360437499978</v>
      </c>
      <c r="AM201" s="49">
        <f t="shared" si="347"/>
        <v>7356.5728812500001</v>
      </c>
      <c r="AN201" s="49">
        <f t="shared" si="347"/>
        <v>6141.6778812500006</v>
      </c>
      <c r="AO201" s="49">
        <f t="shared" si="347"/>
        <v>5563.9701750000013</v>
      </c>
      <c r="AP201" s="49">
        <f t="shared" si="347"/>
        <v>5258.4643062499999</v>
      </c>
      <c r="AQ201" s="49">
        <f t="shared" si="347"/>
        <v>5177.7098603896602</v>
      </c>
      <c r="AR201" s="49">
        <f t="shared" si="347"/>
        <v>3679.7012678999999</v>
      </c>
      <c r="AS201" s="49">
        <f t="shared" si="347"/>
        <v>3103.5283545000002</v>
      </c>
      <c r="AT201" s="49">
        <f t="shared" si="347"/>
        <v>2983.6947525</v>
      </c>
      <c r="AU201" s="49">
        <f t="shared" si="347"/>
        <v>3169.9226475</v>
      </c>
      <c r="AV201" s="49">
        <f t="shared" si="347"/>
        <v>2676.0138824999999</v>
      </c>
      <c r="AW201" s="49">
        <f t="shared" si="347"/>
        <v>2473.2683829000002</v>
      </c>
      <c r="AX201" s="49">
        <f t="shared" si="347"/>
        <v>2473.2683829000002</v>
      </c>
      <c r="AY201" s="49">
        <f t="shared" si="347"/>
        <v>3788.2532379999993</v>
      </c>
      <c r="AZ201" s="49">
        <f t="shared" si="347"/>
        <v>4403.6149779999987</v>
      </c>
      <c r="BA201" s="49">
        <f t="shared" si="347"/>
        <v>3925.7380057</v>
      </c>
      <c r="BB201" s="49">
        <f t="shared" si="347"/>
        <v>4767.8119656999997</v>
      </c>
      <c r="BC201" s="49">
        <f t="shared" si="347"/>
        <v>3925.7380057</v>
      </c>
      <c r="BD201" s="49">
        <f t="shared" si="347"/>
        <v>5140.2677556999997</v>
      </c>
      <c r="BE201" s="49">
        <f t="shared" si="347"/>
        <v>4087.8372429999995</v>
      </c>
      <c r="BF201" s="49">
        <f t="shared" si="347"/>
        <v>4264.5108373000003</v>
      </c>
      <c r="BG201" s="49">
        <f t="shared" si="347"/>
        <v>3568.1804473000002</v>
      </c>
      <c r="BH201" s="49">
        <f t="shared" si="347"/>
        <v>4555.9979773000005</v>
      </c>
      <c r="BI201" s="49">
        <f t="shared" si="347"/>
        <v>3519.5992573000003</v>
      </c>
      <c r="BJ201" s="49">
        <f t="shared" si="347"/>
        <v>3681.5365573000004</v>
      </c>
      <c r="BK201" s="49"/>
      <c r="BL201" s="186"/>
      <c r="BM201" s="186"/>
      <c r="BN201" s="186"/>
      <c r="BO201" s="186"/>
      <c r="BP201" s="186"/>
      <c r="BQ201" s="186"/>
      <c r="BR201" s="186"/>
      <c r="BS201" s="186"/>
      <c r="BT201" s="186"/>
      <c r="BU201" s="186"/>
      <c r="BV201" s="186"/>
      <c r="BW201" s="186"/>
      <c r="BX201" s="186"/>
      <c r="BY201" s="186"/>
      <c r="BZ201" s="186"/>
      <c r="CA201" s="186"/>
      <c r="CB201" s="186"/>
      <c r="CC201" s="186"/>
      <c r="CD201" s="186"/>
      <c r="CE201" s="186"/>
      <c r="CF201" s="186"/>
      <c r="CG201" s="186"/>
      <c r="CH201" s="186"/>
      <c r="CI201" s="186"/>
      <c r="CJ201" s="186"/>
      <c r="CK201" s="186"/>
      <c r="CL201" s="186"/>
      <c r="CM201" s="186"/>
      <c r="CN201" s="186"/>
      <c r="CO201" s="186"/>
      <c r="CP201" s="186"/>
      <c r="CQ201" s="186"/>
      <c r="CR201" s="186"/>
      <c r="CS201" s="186"/>
      <c r="CT201" s="186"/>
      <c r="CU201" s="186"/>
      <c r="CV201" s="186"/>
      <c r="CW201" s="186"/>
      <c r="CX201" s="186"/>
      <c r="CY201" s="186"/>
      <c r="CZ201" s="186"/>
      <c r="DA201" s="186"/>
      <c r="DB201" s="186"/>
      <c r="DC201" s="186"/>
      <c r="DD201" s="186"/>
      <c r="DE201" s="186"/>
      <c r="DF201" s="186"/>
      <c r="DG201" s="186"/>
      <c r="DH201" s="186"/>
      <c r="DM201" s="188"/>
      <c r="DN201"/>
      <c r="DO201"/>
      <c r="DP201" s="166">
        <f>SUM(AL201:AW201)</f>
        <v>55040.360435689669</v>
      </c>
      <c r="DQ201" s="28"/>
      <c r="DR201" s="166">
        <f>SUM(AY201:BJ201)</f>
        <v>49629.086268300001</v>
      </c>
      <c r="DS201" s="28"/>
      <c r="DT201" s="186"/>
      <c r="DU201" s="189"/>
      <c r="DV201" s="186"/>
      <c r="DW201" s="189"/>
      <c r="DX201" s="186"/>
      <c r="DY201" s="189"/>
      <c r="DZ201" s="186"/>
      <c r="EA201" s="189"/>
    </row>
    <row r="202" spans="1:131" s="187" customFormat="1">
      <c r="A202" t="s">
        <v>146</v>
      </c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AL202" s="64">
        <f>+AL201*$A$157</f>
        <v>11.929337669999997</v>
      </c>
      <c r="AM202" s="64">
        <f t="shared" ref="AM202:BJ202" si="348">+AM201*$A$157</f>
        <v>11.770516610000001</v>
      </c>
      <c r="AN202" s="64">
        <f t="shared" si="348"/>
        <v>9.8266846100000009</v>
      </c>
      <c r="AO202" s="64">
        <f t="shared" si="348"/>
        <v>8.9023522800000023</v>
      </c>
      <c r="AP202" s="64">
        <f t="shared" si="348"/>
        <v>8.4135428900000004</v>
      </c>
      <c r="AQ202" s="64">
        <f t="shared" si="348"/>
        <v>8.2843357766234575</v>
      </c>
      <c r="AR202" s="64">
        <f t="shared" si="348"/>
        <v>5.8875220286400003</v>
      </c>
      <c r="AS202" s="64">
        <f t="shared" si="348"/>
        <v>4.9656453672000005</v>
      </c>
      <c r="AT202" s="64">
        <f t="shared" si="348"/>
        <v>4.7739116040000003</v>
      </c>
      <c r="AU202" s="64">
        <f t="shared" si="348"/>
        <v>5.0718762360000005</v>
      </c>
      <c r="AV202" s="64">
        <f t="shared" si="348"/>
        <v>4.2816222120000003</v>
      </c>
      <c r="AW202" s="64">
        <f t="shared" si="348"/>
        <v>3.9572294126400007</v>
      </c>
      <c r="AX202" s="64">
        <f t="shared" si="348"/>
        <v>3.9572294126400007</v>
      </c>
      <c r="AY202" s="64">
        <f t="shared" si="348"/>
        <v>6.0612051807999991</v>
      </c>
      <c r="AZ202" s="64">
        <f t="shared" si="348"/>
        <v>7.0457839647999982</v>
      </c>
      <c r="BA202" s="64">
        <f t="shared" si="348"/>
        <v>6.2811808091200003</v>
      </c>
      <c r="BB202" s="64">
        <f t="shared" si="348"/>
        <v>7.6284991451200002</v>
      </c>
      <c r="BC202" s="64">
        <f t="shared" si="348"/>
        <v>6.2811808091200003</v>
      </c>
      <c r="BD202" s="64">
        <f t="shared" si="348"/>
        <v>8.2244284091199997</v>
      </c>
      <c r="BE202" s="64">
        <f t="shared" si="348"/>
        <v>6.5405395887999997</v>
      </c>
      <c r="BF202" s="64">
        <f t="shared" si="348"/>
        <v>6.8232173396800011</v>
      </c>
      <c r="BG202" s="64">
        <f t="shared" si="348"/>
        <v>5.709088715680001</v>
      </c>
      <c r="BH202" s="64">
        <f t="shared" si="348"/>
        <v>7.2895967636800014</v>
      </c>
      <c r="BI202" s="64">
        <f t="shared" si="348"/>
        <v>5.6313588116800011</v>
      </c>
      <c r="BJ202" s="64">
        <f t="shared" si="348"/>
        <v>5.8904584916800005</v>
      </c>
      <c r="BK202" s="64"/>
      <c r="BL202" s="186"/>
      <c r="BM202" s="186"/>
      <c r="BN202" s="186"/>
      <c r="BO202" s="186"/>
      <c r="BP202" s="186"/>
      <c r="BQ202" s="186"/>
      <c r="BR202" s="186"/>
      <c r="BS202" s="186"/>
      <c r="BT202" s="186"/>
      <c r="BU202" s="186"/>
      <c r="BV202" s="186"/>
      <c r="BW202" s="186"/>
      <c r="BX202" s="186"/>
      <c r="BY202" s="186"/>
      <c r="BZ202" s="186"/>
      <c r="CA202" s="186"/>
      <c r="CB202" s="186"/>
      <c r="CC202" s="186"/>
      <c r="CD202" s="186"/>
      <c r="CE202" s="186"/>
      <c r="CF202" s="186"/>
      <c r="CG202" s="186"/>
      <c r="CH202" s="186"/>
      <c r="CI202" s="186"/>
      <c r="CJ202" s="186"/>
      <c r="CK202" s="186"/>
      <c r="CL202" s="186"/>
      <c r="CM202" s="186"/>
      <c r="CN202" s="186"/>
      <c r="CO202" s="186"/>
      <c r="CP202" s="186"/>
      <c r="CQ202" s="186"/>
      <c r="CR202" s="186"/>
      <c r="CS202" s="186"/>
      <c r="CT202" s="186"/>
      <c r="CU202" s="186"/>
      <c r="CV202" s="186"/>
      <c r="CW202" s="186"/>
      <c r="CX202" s="186"/>
      <c r="CY202" s="186"/>
      <c r="CZ202" s="186"/>
      <c r="DA202" s="186"/>
      <c r="DB202" s="186"/>
      <c r="DC202" s="186"/>
      <c r="DD202" s="186"/>
      <c r="DE202" s="186"/>
      <c r="DF202" s="186"/>
      <c r="DG202" s="186"/>
      <c r="DH202" s="186"/>
      <c r="DM202" s="188"/>
      <c r="DP202" s="166">
        <f>SUM(AL202:AW202)</f>
        <v>88.064576697103462</v>
      </c>
      <c r="DQ202" s="191"/>
      <c r="DR202" s="166">
        <f>SUM(AY202:BJ202)</f>
        <v>79.40653802928</v>
      </c>
      <c r="DS202" s="192"/>
      <c r="DT202" s="186"/>
      <c r="DU202" s="189"/>
      <c r="DV202" s="186"/>
      <c r="DW202" s="189"/>
      <c r="DX202" s="186"/>
      <c r="DY202" s="189"/>
      <c r="DZ202" s="186"/>
      <c r="EA202" s="189"/>
    </row>
    <row r="203" spans="1:131" s="187" customFormat="1">
      <c r="A203" s="198"/>
      <c r="B203" s="198"/>
      <c r="C203" s="198"/>
      <c r="D203" s="198"/>
      <c r="E203" s="198"/>
      <c r="F203" s="198"/>
      <c r="G203" s="198"/>
      <c r="H203" s="198"/>
      <c r="I203" s="198"/>
      <c r="J203" s="198"/>
      <c r="K203" s="198"/>
      <c r="L203" s="198"/>
      <c r="M203" s="198"/>
      <c r="N203" s="198"/>
      <c r="O203" s="198"/>
      <c r="P203" s="198"/>
      <c r="Q203" s="198"/>
      <c r="R203" s="198"/>
      <c r="S203" s="198"/>
      <c r="T203" s="198"/>
      <c r="U203" s="198"/>
      <c r="V203" s="198"/>
      <c r="W203" s="198"/>
      <c r="X203" s="198"/>
      <c r="Y203" s="198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86"/>
      <c r="BM203" s="186"/>
      <c r="BN203" s="186"/>
      <c r="BO203" s="186"/>
      <c r="BP203" s="186"/>
      <c r="BQ203" s="186"/>
      <c r="BR203" s="186"/>
      <c r="BS203" s="186"/>
      <c r="BT203" s="186"/>
      <c r="BU203" s="186"/>
      <c r="BV203" s="186"/>
      <c r="BW203" s="186"/>
      <c r="BX203" s="186"/>
      <c r="BY203" s="186"/>
      <c r="BZ203" s="186"/>
      <c r="CA203" s="186"/>
      <c r="CB203" s="186"/>
      <c r="CC203" s="186"/>
      <c r="CD203" s="186"/>
      <c r="CE203" s="186"/>
      <c r="CF203" s="186"/>
      <c r="CG203" s="186"/>
      <c r="CH203" s="186"/>
      <c r="CI203" s="186"/>
      <c r="CJ203" s="186"/>
      <c r="CK203" s="186"/>
      <c r="CL203" s="186"/>
      <c r="CM203" s="186"/>
      <c r="CN203" s="186"/>
      <c r="CO203" s="186"/>
      <c r="CP203" s="186"/>
      <c r="CQ203" s="186"/>
      <c r="CR203" s="186"/>
      <c r="CS203" s="186"/>
      <c r="CT203" s="186"/>
      <c r="CU203" s="186"/>
      <c r="CV203" s="186"/>
      <c r="CW203" s="186"/>
      <c r="CX203" s="186"/>
      <c r="CY203" s="186"/>
      <c r="CZ203" s="186"/>
      <c r="DA203" s="186"/>
      <c r="DB203" s="186"/>
      <c r="DC203" s="186"/>
      <c r="DD203" s="186"/>
      <c r="DE203" s="186"/>
      <c r="DF203" s="186"/>
      <c r="DG203" s="186"/>
      <c r="DH203" s="186"/>
      <c r="DM203" s="188"/>
      <c r="DP203" s="199"/>
      <c r="DQ203" s="191"/>
      <c r="DR203" s="199"/>
      <c r="DS203" s="192"/>
      <c r="DT203" s="186"/>
      <c r="DU203" s="189"/>
      <c r="DV203" s="186"/>
      <c r="DW203" s="189"/>
      <c r="DX203" s="186"/>
      <c r="DY203" s="189"/>
      <c r="DZ203" s="186"/>
      <c r="EA203" s="189"/>
    </row>
    <row r="204" spans="1:131"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DP204" s="96"/>
      <c r="DQ204" s="96"/>
    </row>
    <row r="205" spans="1:131">
      <c r="A205" t="s">
        <v>149</v>
      </c>
      <c r="Z205" s="96">
        <f t="shared" ref="Z205:BJ207" si="349">+Z160+Z163</f>
        <v>952</v>
      </c>
      <c r="AA205" s="96">
        <f t="shared" si="349"/>
        <v>1236</v>
      </c>
      <c r="AB205" s="96">
        <f t="shared" si="349"/>
        <v>1658</v>
      </c>
      <c r="AC205" s="96">
        <f t="shared" si="349"/>
        <v>1534</v>
      </c>
      <c r="AD205" s="96">
        <f t="shared" si="349"/>
        <v>1601</v>
      </c>
      <c r="AE205" s="96">
        <f t="shared" si="349"/>
        <v>1234</v>
      </c>
      <c r="AF205" s="96">
        <f t="shared" si="349"/>
        <v>1227</v>
      </c>
      <c r="AG205" s="96">
        <f t="shared" si="349"/>
        <v>1519</v>
      </c>
      <c r="AH205" s="96">
        <f t="shared" si="349"/>
        <v>1267</v>
      </c>
      <c r="AI205" s="96">
        <f t="shared" si="349"/>
        <v>1282</v>
      </c>
      <c r="AJ205" s="96">
        <f t="shared" si="349"/>
        <v>915</v>
      </c>
      <c r="AK205" s="96">
        <f t="shared" si="349"/>
        <v>1365</v>
      </c>
      <c r="AL205" s="201">
        <f t="shared" si="349"/>
        <v>876</v>
      </c>
      <c r="AM205" s="201">
        <f t="shared" si="349"/>
        <v>738</v>
      </c>
      <c r="AN205" s="201">
        <f t="shared" si="349"/>
        <v>991</v>
      </c>
      <c r="AO205" s="201">
        <f t="shared" si="349"/>
        <v>793</v>
      </c>
      <c r="AP205" s="201">
        <f t="shared" si="349"/>
        <v>1155</v>
      </c>
      <c r="AQ205" s="201">
        <f t="shared" si="349"/>
        <v>1456</v>
      </c>
      <c r="AR205" s="201">
        <f t="shared" si="349"/>
        <v>1365</v>
      </c>
      <c r="AS205" s="201">
        <f t="shared" si="349"/>
        <v>1706</v>
      </c>
      <c r="AT205" s="201">
        <f t="shared" si="349"/>
        <v>1340</v>
      </c>
      <c r="AU205" s="96">
        <f t="shared" si="349"/>
        <v>1295</v>
      </c>
      <c r="AV205" s="96">
        <f t="shared" si="349"/>
        <v>1357</v>
      </c>
      <c r="AW205" s="96">
        <f t="shared" si="349"/>
        <v>1224</v>
      </c>
      <c r="AX205" s="96">
        <f t="shared" si="349"/>
        <v>14296</v>
      </c>
      <c r="AY205" s="96">
        <f t="shared" si="349"/>
        <v>1252</v>
      </c>
      <c r="AZ205" s="96">
        <f t="shared" si="349"/>
        <v>897</v>
      </c>
      <c r="BA205" s="96">
        <f t="shared" si="349"/>
        <v>1033</v>
      </c>
      <c r="BB205" s="96">
        <f t="shared" si="349"/>
        <v>1262</v>
      </c>
      <c r="BC205" s="96">
        <f t="shared" si="349"/>
        <v>1324</v>
      </c>
      <c r="BD205" s="96">
        <f t="shared" si="349"/>
        <v>1324</v>
      </c>
      <c r="BE205" s="96">
        <f t="shared" si="349"/>
        <v>1347.1999999999998</v>
      </c>
      <c r="BF205" s="96">
        <f t="shared" si="349"/>
        <v>1347.1999999999998</v>
      </c>
      <c r="BG205" s="96">
        <f t="shared" si="349"/>
        <v>1347.1999999999998</v>
      </c>
      <c r="BH205" s="96">
        <f t="shared" si="349"/>
        <v>1347.1999999999998</v>
      </c>
      <c r="BI205" s="96">
        <f t="shared" si="349"/>
        <v>1347.1999999999998</v>
      </c>
      <c r="BJ205" s="96">
        <f t="shared" si="349"/>
        <v>1347.1999999999998</v>
      </c>
      <c r="BK205" s="96">
        <f>SUM(AY205:BJ205)</f>
        <v>15175.200000000004</v>
      </c>
      <c r="BL205" s="16">
        <f t="shared" ref="BL205:BW207" si="350">+BL160+BL163</f>
        <v>1347.1999999999998</v>
      </c>
      <c r="BM205" s="16">
        <f t="shared" si="350"/>
        <v>1347.1999999999998</v>
      </c>
      <c r="BN205" s="16">
        <f t="shared" si="350"/>
        <v>1347.1999999999998</v>
      </c>
      <c r="BO205" s="16">
        <f t="shared" si="350"/>
        <v>1347.1999999999998</v>
      </c>
      <c r="BP205" s="16">
        <f t="shared" si="350"/>
        <v>1347.1999999999998</v>
      </c>
      <c r="BQ205" s="16">
        <f t="shared" si="350"/>
        <v>1347.1999999999998</v>
      </c>
      <c r="BR205" s="16">
        <f t="shared" si="350"/>
        <v>1452.8</v>
      </c>
      <c r="BS205" s="16">
        <f t="shared" si="350"/>
        <v>1452.8</v>
      </c>
      <c r="BT205" s="16">
        <f t="shared" si="350"/>
        <v>1452.8</v>
      </c>
      <c r="BU205" s="16">
        <f t="shared" si="350"/>
        <v>1452.8</v>
      </c>
      <c r="BV205" s="16">
        <f t="shared" si="350"/>
        <v>1452.8</v>
      </c>
      <c r="BW205" s="16">
        <f t="shared" si="350"/>
        <v>1452.8</v>
      </c>
      <c r="BX205" s="96">
        <f>SUM(BL205:BW205)</f>
        <v>16799.999999999996</v>
      </c>
      <c r="BY205" s="16">
        <f t="shared" ref="BY205:DH207" si="351">+BY160+BY163</f>
        <v>1347.1999999999998</v>
      </c>
      <c r="BZ205" s="16">
        <f t="shared" si="351"/>
        <v>1347.1999999999998</v>
      </c>
      <c r="CA205" s="16">
        <f t="shared" si="351"/>
        <v>1347.1999999999998</v>
      </c>
      <c r="CB205" s="16">
        <f t="shared" si="351"/>
        <v>1347.1999999999998</v>
      </c>
      <c r="CC205" s="16">
        <f t="shared" si="351"/>
        <v>1267.1999999999998</v>
      </c>
      <c r="CD205" s="16">
        <f t="shared" si="351"/>
        <v>1267.1999999999998</v>
      </c>
      <c r="CE205" s="16">
        <f t="shared" si="351"/>
        <v>1267.1999999999998</v>
      </c>
      <c r="CF205" s="16">
        <f t="shared" si="351"/>
        <v>1267.1999999999998</v>
      </c>
      <c r="CG205" s="16">
        <f t="shared" si="351"/>
        <v>1267.1999999999998</v>
      </c>
      <c r="CH205" s="16">
        <f t="shared" si="351"/>
        <v>1267.1999999999998</v>
      </c>
      <c r="CI205" s="16">
        <f t="shared" si="351"/>
        <v>1267.1999999999998</v>
      </c>
      <c r="CJ205" s="16">
        <f t="shared" si="351"/>
        <v>1267.1999999999998</v>
      </c>
      <c r="CK205" s="16">
        <f t="shared" si="351"/>
        <v>1267.1999999999998</v>
      </c>
      <c r="CL205" s="16">
        <f t="shared" si="351"/>
        <v>1267.1999999999998</v>
      </c>
      <c r="CM205" s="16">
        <f t="shared" si="351"/>
        <v>1267.1999999999998</v>
      </c>
      <c r="CN205" s="16">
        <f t="shared" si="351"/>
        <v>633.59999999999991</v>
      </c>
      <c r="CO205" s="16">
        <f t="shared" si="351"/>
        <v>633.59999999999991</v>
      </c>
      <c r="CP205" s="16">
        <f t="shared" si="351"/>
        <v>633.59999999999991</v>
      </c>
      <c r="CQ205" s="16">
        <f t="shared" si="351"/>
        <v>316.79999999999995</v>
      </c>
      <c r="CR205" s="16">
        <f t="shared" si="351"/>
        <v>316.79999999999995</v>
      </c>
      <c r="CS205" s="16">
        <f t="shared" si="351"/>
        <v>316.79999999999995</v>
      </c>
      <c r="CT205" s="16">
        <f t="shared" si="351"/>
        <v>316.79999999999995</v>
      </c>
      <c r="CU205" s="16">
        <f t="shared" si="351"/>
        <v>316.79999999999995</v>
      </c>
      <c r="CV205" s="16">
        <f t="shared" si="351"/>
        <v>316.79999999999995</v>
      </c>
      <c r="CW205" s="16">
        <f t="shared" si="351"/>
        <v>105.6</v>
      </c>
      <c r="CX205" s="16">
        <f t="shared" si="351"/>
        <v>105.6</v>
      </c>
      <c r="CY205" s="16">
        <f t="shared" si="351"/>
        <v>105.6</v>
      </c>
      <c r="CZ205" s="16">
        <f t="shared" si="351"/>
        <v>105.6</v>
      </c>
      <c r="DA205" s="16">
        <f t="shared" si="351"/>
        <v>105.6</v>
      </c>
      <c r="DB205" s="16">
        <f t="shared" si="351"/>
        <v>105.6</v>
      </c>
      <c r="DC205" s="16">
        <f t="shared" si="351"/>
        <v>0</v>
      </c>
      <c r="DD205" s="16">
        <f t="shared" si="351"/>
        <v>0</v>
      </c>
      <c r="DE205" s="16">
        <f t="shared" si="351"/>
        <v>0</v>
      </c>
      <c r="DF205" s="16">
        <f t="shared" si="351"/>
        <v>0</v>
      </c>
      <c r="DG205" s="16">
        <f t="shared" si="351"/>
        <v>0</v>
      </c>
      <c r="DH205" s="16">
        <f t="shared" si="351"/>
        <v>0</v>
      </c>
      <c r="DM205" s="202"/>
      <c r="DN205" s="104">
        <f t="shared" ref="DN205:DN212" si="352">SUM(Z205:AK205)</f>
        <v>15790</v>
      </c>
      <c r="DO205" s="104"/>
      <c r="DP205" s="104">
        <f t="shared" ref="DP205:DP212" si="353">SUM(AL205:AW205)</f>
        <v>14296</v>
      </c>
      <c r="DQ205" s="203">
        <f t="shared" ref="DQ205:DQ212" si="354">IFERROR(DP205/DN205*100,0)</f>
        <v>90.538315389487011</v>
      </c>
      <c r="DR205" s="104">
        <f t="shared" ref="DR205:DR212" si="355">SUM(AY205:BJ205)</f>
        <v>15175.200000000004</v>
      </c>
      <c r="DS205" s="203">
        <f t="shared" ref="DS205:DS212" si="356">IFERROR(DR205/DP205*100,0)</f>
        <v>106.14997202014553</v>
      </c>
      <c r="DT205" s="105">
        <f t="shared" ref="DT205:DT212" si="357">SUM(BL205:BW205)</f>
        <v>16799.999999999996</v>
      </c>
      <c r="DU205" s="204">
        <f t="shared" ref="DU205:DU212" si="358">IFERROR(DT205/DR205*100,0)</f>
        <v>110.70694290684796</v>
      </c>
      <c r="DV205" s="105">
        <f t="shared" ref="DV205:DV212" si="359">SUM(BY205:CJ205)</f>
        <v>15526.400000000001</v>
      </c>
      <c r="DW205" s="204">
        <f t="shared" ref="DW205:DW212" si="360">IFERROR(DV205/DT205*100,0)</f>
        <v>92.419047619047646</v>
      </c>
      <c r="DX205" s="105">
        <f t="shared" ref="DX205:DX212" si="361">SUM(CA205:CL205)</f>
        <v>15366.400000000001</v>
      </c>
      <c r="DY205" s="204">
        <f t="shared" ref="DY205:DY212" si="362">IFERROR(DX205/DV205*100,0)</f>
        <v>98.969497114591917</v>
      </c>
      <c r="DZ205" s="105">
        <f t="shared" ref="DZ205:DZ212" si="363">SUM(CC205:CN205)</f>
        <v>14572.800000000001</v>
      </c>
      <c r="EA205" s="204">
        <f t="shared" ref="EA205:EA212" si="364">IFERROR(DZ205/DX205*100,0)</f>
        <v>94.835485214493957</v>
      </c>
    </row>
    <row r="206" spans="1:131">
      <c r="A206" t="s">
        <v>150</v>
      </c>
      <c r="Z206" s="96">
        <f t="shared" si="349"/>
        <v>1372</v>
      </c>
      <c r="AA206" s="96">
        <f t="shared" si="349"/>
        <v>989</v>
      </c>
      <c r="AB206" s="96">
        <f t="shared" si="349"/>
        <v>1129</v>
      </c>
      <c r="AC206" s="96">
        <f t="shared" si="349"/>
        <v>2304</v>
      </c>
      <c r="AD206" s="96">
        <f t="shared" si="349"/>
        <v>1650</v>
      </c>
      <c r="AE206" s="96">
        <f t="shared" si="349"/>
        <v>1113</v>
      </c>
      <c r="AF206" s="96">
        <f t="shared" si="349"/>
        <v>1778</v>
      </c>
      <c r="AG206" s="96">
        <f t="shared" si="349"/>
        <v>822</v>
      </c>
      <c r="AH206" s="96">
        <f t="shared" si="349"/>
        <v>561</v>
      </c>
      <c r="AI206" s="96">
        <f t="shared" si="349"/>
        <v>425</v>
      </c>
      <c r="AJ206" s="96">
        <f t="shared" si="349"/>
        <v>974</v>
      </c>
      <c r="AK206" s="96">
        <f t="shared" si="349"/>
        <v>270</v>
      </c>
      <c r="AL206" s="201">
        <f t="shared" si="349"/>
        <v>1200</v>
      </c>
      <c r="AM206" s="201">
        <f t="shared" si="349"/>
        <v>2217</v>
      </c>
      <c r="AN206" s="201">
        <f t="shared" si="349"/>
        <v>2443</v>
      </c>
      <c r="AO206" s="201">
        <f t="shared" si="349"/>
        <v>2107</v>
      </c>
      <c r="AP206" s="201">
        <f t="shared" si="349"/>
        <v>1458</v>
      </c>
      <c r="AQ206" s="201">
        <f t="shared" si="349"/>
        <v>572</v>
      </c>
      <c r="AR206" s="201">
        <f t="shared" si="349"/>
        <v>322</v>
      </c>
      <c r="AS206" s="201">
        <f t="shared" si="349"/>
        <v>540</v>
      </c>
      <c r="AT206" s="201">
        <f t="shared" si="349"/>
        <v>688</v>
      </c>
      <c r="AU206" s="96">
        <f t="shared" si="349"/>
        <v>994</v>
      </c>
      <c r="AV206" s="96">
        <f t="shared" si="349"/>
        <v>512</v>
      </c>
      <c r="AW206" s="96">
        <f t="shared" si="349"/>
        <v>789</v>
      </c>
      <c r="AX206" s="96">
        <f t="shared" si="349"/>
        <v>13842</v>
      </c>
      <c r="AY206" s="96">
        <f t="shared" si="349"/>
        <v>829</v>
      </c>
      <c r="AZ206" s="96">
        <f t="shared" si="349"/>
        <v>421</v>
      </c>
      <c r="BA206" s="96">
        <f t="shared" si="349"/>
        <v>659</v>
      </c>
      <c r="BB206" s="96">
        <f t="shared" si="349"/>
        <v>471</v>
      </c>
      <c r="BC206" s="96">
        <f t="shared" si="349"/>
        <v>402</v>
      </c>
      <c r="BD206" s="96">
        <f t="shared" si="349"/>
        <v>255.2</v>
      </c>
      <c r="BE206" s="96">
        <f t="shared" si="349"/>
        <v>660.8</v>
      </c>
      <c r="BF206" s="96">
        <f t="shared" si="349"/>
        <v>1290.8000000000002</v>
      </c>
      <c r="BG206" s="96">
        <f t="shared" si="349"/>
        <v>1290.8000000000002</v>
      </c>
      <c r="BH206" s="96">
        <f t="shared" si="349"/>
        <v>673.4</v>
      </c>
      <c r="BI206" s="96">
        <f t="shared" si="349"/>
        <v>660.8</v>
      </c>
      <c r="BJ206" s="96">
        <f t="shared" si="349"/>
        <v>660.8</v>
      </c>
      <c r="BK206" s="96">
        <f t="shared" ref="BK206:BK211" si="365">SUM(AY206:BJ206)</f>
        <v>8274.6</v>
      </c>
      <c r="BL206" s="16">
        <f t="shared" si="350"/>
        <v>447.4</v>
      </c>
      <c r="BM206" s="16">
        <f t="shared" si="350"/>
        <v>635.59999999999991</v>
      </c>
      <c r="BN206" s="16">
        <f t="shared" si="350"/>
        <v>1065.5999999999999</v>
      </c>
      <c r="BO206" s="16">
        <f t="shared" si="350"/>
        <v>1265.5999999999999</v>
      </c>
      <c r="BP206" s="16">
        <f t="shared" si="350"/>
        <v>448.19999999999993</v>
      </c>
      <c r="BQ206" s="16">
        <f t="shared" si="350"/>
        <v>447.4</v>
      </c>
      <c r="BR206" s="16">
        <f t="shared" si="350"/>
        <v>460.8</v>
      </c>
      <c r="BS206" s="16">
        <f t="shared" si="350"/>
        <v>1290.8000000000002</v>
      </c>
      <c r="BT206" s="16">
        <f t="shared" si="350"/>
        <v>1090.8000000000002</v>
      </c>
      <c r="BU206" s="16">
        <f t="shared" si="350"/>
        <v>673.4</v>
      </c>
      <c r="BV206" s="16">
        <f t="shared" si="350"/>
        <v>472.6</v>
      </c>
      <c r="BW206" s="16">
        <f t="shared" si="350"/>
        <v>660.8</v>
      </c>
      <c r="BX206" s="96">
        <f t="shared" ref="BX206:BX212" si="366">SUM(BL206:BW206)</f>
        <v>8958.9999999999982</v>
      </c>
      <c r="BY206" s="16">
        <f t="shared" si="351"/>
        <v>460.8</v>
      </c>
      <c r="BZ206" s="16">
        <f t="shared" si="351"/>
        <v>660.8</v>
      </c>
      <c r="CA206" s="16">
        <f t="shared" si="351"/>
        <v>1090.8000000000002</v>
      </c>
      <c r="CB206" s="16">
        <f t="shared" si="351"/>
        <v>1090.8000000000002</v>
      </c>
      <c r="CC206" s="16">
        <f t="shared" si="351"/>
        <v>473.4</v>
      </c>
      <c r="CD206" s="16">
        <f t="shared" si="351"/>
        <v>460.8</v>
      </c>
      <c r="CE206" s="16">
        <f t="shared" si="351"/>
        <v>660.8</v>
      </c>
      <c r="CF206" s="16">
        <f t="shared" si="351"/>
        <v>1090.8000000000002</v>
      </c>
      <c r="CG206" s="16">
        <f t="shared" si="351"/>
        <v>1090.8000000000002</v>
      </c>
      <c r="CH206" s="16">
        <f t="shared" si="351"/>
        <v>673.4</v>
      </c>
      <c r="CI206" s="16">
        <f t="shared" si="351"/>
        <v>460.8</v>
      </c>
      <c r="CJ206" s="16">
        <f t="shared" si="351"/>
        <v>660.8</v>
      </c>
      <c r="CK206" s="16">
        <f t="shared" si="351"/>
        <v>460.8</v>
      </c>
      <c r="CL206" s="16">
        <f t="shared" si="351"/>
        <v>660.8</v>
      </c>
      <c r="CM206" s="16">
        <f t="shared" si="351"/>
        <v>1090.8000000000002</v>
      </c>
      <c r="CN206" s="16">
        <f t="shared" si="351"/>
        <v>867.6</v>
      </c>
      <c r="CO206" s="16">
        <f t="shared" si="351"/>
        <v>250.2</v>
      </c>
      <c r="CP206" s="16">
        <f t="shared" si="351"/>
        <v>237.6</v>
      </c>
      <c r="CQ206" s="16">
        <f t="shared" si="351"/>
        <v>312</v>
      </c>
      <c r="CR206" s="16">
        <f t="shared" si="351"/>
        <v>792</v>
      </c>
      <c r="CS206" s="16">
        <f t="shared" si="351"/>
        <v>162</v>
      </c>
      <c r="CT206" s="16">
        <f t="shared" si="351"/>
        <v>174.59999999999997</v>
      </c>
      <c r="CU206" s="16">
        <f t="shared" si="351"/>
        <v>162</v>
      </c>
      <c r="CV206" s="16">
        <f t="shared" si="351"/>
        <v>262</v>
      </c>
      <c r="CW206" s="16">
        <f t="shared" si="351"/>
        <v>284.39999999999998</v>
      </c>
      <c r="CX206" s="16">
        <f t="shared" si="351"/>
        <v>384.4</v>
      </c>
      <c r="CY206" s="16">
        <f t="shared" si="351"/>
        <v>889.2</v>
      </c>
      <c r="CZ206" s="16">
        <f t="shared" si="351"/>
        <v>259.2</v>
      </c>
      <c r="DA206" s="16">
        <f t="shared" si="351"/>
        <v>271.79999999999995</v>
      </c>
      <c r="DB206" s="16">
        <f t="shared" si="351"/>
        <v>259.2</v>
      </c>
      <c r="DC206" s="16">
        <f t="shared" si="351"/>
        <v>262</v>
      </c>
      <c r="DD206" s="16">
        <f t="shared" si="351"/>
        <v>162</v>
      </c>
      <c r="DE206" s="16">
        <f t="shared" si="351"/>
        <v>162</v>
      </c>
      <c r="DF206" s="16">
        <f t="shared" si="351"/>
        <v>274.59999999999997</v>
      </c>
      <c r="DG206" s="16">
        <f t="shared" si="351"/>
        <v>162</v>
      </c>
      <c r="DH206" s="16">
        <f t="shared" si="351"/>
        <v>162</v>
      </c>
      <c r="DM206" s="202"/>
      <c r="DN206" s="104">
        <f t="shared" si="352"/>
        <v>13387</v>
      </c>
      <c r="DO206" s="104"/>
      <c r="DP206" s="104">
        <f t="shared" si="353"/>
        <v>13842</v>
      </c>
      <c r="DQ206" s="203">
        <f t="shared" si="354"/>
        <v>103.39881975050422</v>
      </c>
      <c r="DR206" s="104">
        <f t="shared" si="355"/>
        <v>8274.6</v>
      </c>
      <c r="DS206" s="203">
        <f t="shared" si="356"/>
        <v>59.778933680104032</v>
      </c>
      <c r="DT206" s="105">
        <f t="shared" si="357"/>
        <v>8958.9999999999982</v>
      </c>
      <c r="DU206" s="204">
        <f t="shared" si="358"/>
        <v>108.2710946752713</v>
      </c>
      <c r="DV206" s="105">
        <f t="shared" si="359"/>
        <v>8874.7999999999993</v>
      </c>
      <c r="DW206" s="204">
        <f t="shared" si="360"/>
        <v>99.060162964616595</v>
      </c>
      <c r="DX206" s="105">
        <f t="shared" si="361"/>
        <v>8874.7999999999993</v>
      </c>
      <c r="DY206" s="204">
        <f t="shared" si="362"/>
        <v>100</v>
      </c>
      <c r="DZ206" s="105">
        <f t="shared" si="363"/>
        <v>8651.6</v>
      </c>
      <c r="EA206" s="204">
        <f t="shared" si="364"/>
        <v>97.485013746788667</v>
      </c>
    </row>
    <row r="207" spans="1:131">
      <c r="A207" t="s">
        <v>88</v>
      </c>
      <c r="Z207" s="96">
        <f t="shared" si="349"/>
        <v>0</v>
      </c>
      <c r="AA207" s="96">
        <f t="shared" si="349"/>
        <v>16</v>
      </c>
      <c r="AB207" s="96">
        <f t="shared" si="349"/>
        <v>0</v>
      </c>
      <c r="AC207" s="96">
        <f t="shared" si="349"/>
        <v>0</v>
      </c>
      <c r="AD207" s="96">
        <f t="shared" si="349"/>
        <v>226</v>
      </c>
      <c r="AE207" s="96">
        <f t="shared" si="349"/>
        <v>72</v>
      </c>
      <c r="AF207" s="96">
        <f t="shared" si="349"/>
        <v>134</v>
      </c>
      <c r="AG207" s="96">
        <f t="shared" si="349"/>
        <v>0</v>
      </c>
      <c r="AH207" s="96">
        <f t="shared" si="349"/>
        <v>198</v>
      </c>
      <c r="AI207" s="96">
        <f t="shared" si="349"/>
        <v>0</v>
      </c>
      <c r="AJ207" s="96">
        <f t="shared" si="349"/>
        <v>0</v>
      </c>
      <c r="AK207" s="96">
        <f t="shared" si="349"/>
        <v>0</v>
      </c>
      <c r="AL207" s="201">
        <f t="shared" si="349"/>
        <v>1311</v>
      </c>
      <c r="AM207" s="201">
        <f t="shared" si="349"/>
        <v>92</v>
      </c>
      <c r="AN207" s="201">
        <f t="shared" si="349"/>
        <v>0</v>
      </c>
      <c r="AO207" s="201">
        <f t="shared" si="349"/>
        <v>12</v>
      </c>
      <c r="AP207" s="201">
        <f t="shared" si="349"/>
        <v>223</v>
      </c>
      <c r="AQ207" s="201">
        <f t="shared" si="349"/>
        <v>16</v>
      </c>
      <c r="AR207" s="201">
        <f t="shared" si="349"/>
        <v>84</v>
      </c>
      <c r="AS207" s="201">
        <f t="shared" si="349"/>
        <v>0</v>
      </c>
      <c r="AT207" s="201">
        <f t="shared" si="349"/>
        <v>232</v>
      </c>
      <c r="AU207" s="96">
        <f t="shared" si="349"/>
        <v>16</v>
      </c>
      <c r="AV207" s="96">
        <f t="shared" si="349"/>
        <v>60</v>
      </c>
      <c r="AW207" s="96">
        <f t="shared" si="349"/>
        <v>74</v>
      </c>
      <c r="AX207" s="96">
        <f t="shared" si="349"/>
        <v>2120</v>
      </c>
      <c r="AY207" s="96">
        <f t="shared" si="349"/>
        <v>0</v>
      </c>
      <c r="AZ207" s="96">
        <f t="shared" si="349"/>
        <v>0</v>
      </c>
      <c r="BA207" s="96">
        <f t="shared" si="349"/>
        <v>630</v>
      </c>
      <c r="BB207" s="96">
        <f t="shared" si="349"/>
        <v>0</v>
      </c>
      <c r="BC207" s="96">
        <f t="shared" si="349"/>
        <v>21.6</v>
      </c>
      <c r="BD207" s="96">
        <f t="shared" si="349"/>
        <v>0</v>
      </c>
      <c r="BE207" s="96">
        <f t="shared" si="349"/>
        <v>21.6</v>
      </c>
      <c r="BF207" s="96">
        <f t="shared" si="349"/>
        <v>21.6</v>
      </c>
      <c r="BG207" s="96">
        <f t="shared" si="349"/>
        <v>32</v>
      </c>
      <c r="BH207" s="96">
        <f t="shared" si="349"/>
        <v>21.6</v>
      </c>
      <c r="BI207" s="96">
        <f t="shared" si="349"/>
        <v>32</v>
      </c>
      <c r="BJ207" s="96">
        <f t="shared" si="349"/>
        <v>21.6</v>
      </c>
      <c r="BK207" s="96">
        <f t="shared" si="365"/>
        <v>802.00000000000011</v>
      </c>
      <c r="BL207" s="16">
        <f t="shared" si="350"/>
        <v>59.4</v>
      </c>
      <c r="BM207" s="16">
        <f t="shared" si="350"/>
        <v>21.6</v>
      </c>
      <c r="BN207" s="16">
        <f t="shared" si="350"/>
        <v>59.4</v>
      </c>
      <c r="BO207" s="16">
        <f t="shared" si="350"/>
        <v>625.6</v>
      </c>
      <c r="BP207" s="16">
        <f t="shared" si="350"/>
        <v>21.6</v>
      </c>
      <c r="BQ207" s="16">
        <f t="shared" si="350"/>
        <v>21.6</v>
      </c>
      <c r="BR207" s="16">
        <f t="shared" si="350"/>
        <v>571.6</v>
      </c>
      <c r="BS207" s="16">
        <f t="shared" si="350"/>
        <v>21.6</v>
      </c>
      <c r="BT207" s="16">
        <f t="shared" si="350"/>
        <v>59.4</v>
      </c>
      <c r="BU207" s="16">
        <f t="shared" si="350"/>
        <v>571.6</v>
      </c>
      <c r="BV207" s="16">
        <f t="shared" si="350"/>
        <v>59.4</v>
      </c>
      <c r="BW207" s="16">
        <f t="shared" si="350"/>
        <v>21.6</v>
      </c>
      <c r="BX207" s="96">
        <f t="shared" si="366"/>
        <v>2114.4</v>
      </c>
      <c r="BY207" s="16">
        <f t="shared" si="351"/>
        <v>59.4</v>
      </c>
      <c r="BZ207" s="16">
        <f t="shared" si="351"/>
        <v>21.6</v>
      </c>
      <c r="CA207" s="16">
        <f t="shared" si="351"/>
        <v>59.4</v>
      </c>
      <c r="CB207" s="16">
        <f t="shared" si="351"/>
        <v>75.599999999999994</v>
      </c>
      <c r="CC207" s="16">
        <f t="shared" si="351"/>
        <v>21.6</v>
      </c>
      <c r="CD207" s="16">
        <f t="shared" si="351"/>
        <v>21.6</v>
      </c>
      <c r="CE207" s="16">
        <f t="shared" si="351"/>
        <v>21.6</v>
      </c>
      <c r="CF207" s="16">
        <f t="shared" si="351"/>
        <v>21.6</v>
      </c>
      <c r="CG207" s="16">
        <f t="shared" si="351"/>
        <v>59.4</v>
      </c>
      <c r="CH207" s="16">
        <f t="shared" si="351"/>
        <v>21.6</v>
      </c>
      <c r="CI207" s="16">
        <f t="shared" si="351"/>
        <v>59.4</v>
      </c>
      <c r="CJ207" s="16">
        <f t="shared" si="351"/>
        <v>21.6</v>
      </c>
      <c r="CK207" s="16">
        <f t="shared" si="351"/>
        <v>59.4</v>
      </c>
      <c r="CL207" s="16">
        <f t="shared" si="351"/>
        <v>21.6</v>
      </c>
      <c r="CM207" s="16">
        <f t="shared" si="351"/>
        <v>59.4</v>
      </c>
      <c r="CN207" s="16">
        <f t="shared" si="351"/>
        <v>75.599999999999994</v>
      </c>
      <c r="CO207" s="16">
        <f t="shared" si="351"/>
        <v>21.6</v>
      </c>
      <c r="CP207" s="16">
        <f t="shared" si="351"/>
        <v>21.6</v>
      </c>
      <c r="CQ207" s="16">
        <f t="shared" si="351"/>
        <v>21.6</v>
      </c>
      <c r="CR207" s="16">
        <f t="shared" si="351"/>
        <v>21.6</v>
      </c>
      <c r="CS207" s="16">
        <f t="shared" si="351"/>
        <v>59.4</v>
      </c>
      <c r="CT207" s="16">
        <f t="shared" si="351"/>
        <v>21.6</v>
      </c>
      <c r="CU207" s="16">
        <f t="shared" si="351"/>
        <v>59.4</v>
      </c>
      <c r="CV207" s="16">
        <f t="shared" si="351"/>
        <v>21.6</v>
      </c>
      <c r="CW207" s="16">
        <f t="shared" si="351"/>
        <v>59.4</v>
      </c>
      <c r="CX207" s="16">
        <f t="shared" si="351"/>
        <v>21.6</v>
      </c>
      <c r="CY207" s="16">
        <f t="shared" si="351"/>
        <v>59.4</v>
      </c>
      <c r="CZ207" s="16">
        <f t="shared" si="351"/>
        <v>75.599999999999994</v>
      </c>
      <c r="DA207" s="16">
        <f t="shared" si="351"/>
        <v>21.6</v>
      </c>
      <c r="DB207" s="16">
        <f t="shared" si="351"/>
        <v>21.6</v>
      </c>
      <c r="DC207" s="16">
        <f t="shared" si="351"/>
        <v>21.6</v>
      </c>
      <c r="DD207" s="16">
        <f t="shared" si="351"/>
        <v>21.6</v>
      </c>
      <c r="DE207" s="16">
        <f t="shared" si="351"/>
        <v>59.4</v>
      </c>
      <c r="DF207" s="16">
        <f t="shared" si="351"/>
        <v>21.6</v>
      </c>
      <c r="DG207" s="16">
        <f t="shared" si="351"/>
        <v>59.4</v>
      </c>
      <c r="DH207" s="16">
        <f t="shared" si="351"/>
        <v>21.6</v>
      </c>
      <c r="DM207" s="202"/>
      <c r="DN207" s="104">
        <f t="shared" si="352"/>
        <v>646</v>
      </c>
      <c r="DO207" s="104"/>
      <c r="DP207" s="104">
        <f t="shared" si="353"/>
        <v>2120</v>
      </c>
      <c r="DQ207" s="203">
        <f t="shared" si="354"/>
        <v>328.17337461300309</v>
      </c>
      <c r="DR207" s="104">
        <f t="shared" si="355"/>
        <v>802.00000000000011</v>
      </c>
      <c r="DS207" s="203">
        <f t="shared" si="356"/>
        <v>37.830188679245289</v>
      </c>
      <c r="DT207" s="105">
        <f t="shared" si="357"/>
        <v>2114.4</v>
      </c>
      <c r="DU207" s="204">
        <f t="shared" si="358"/>
        <v>263.64089775561092</v>
      </c>
      <c r="DV207" s="105">
        <f t="shared" si="359"/>
        <v>464.40000000000003</v>
      </c>
      <c r="DW207" s="204">
        <f t="shared" si="360"/>
        <v>21.963677639046537</v>
      </c>
      <c r="DX207" s="105">
        <f t="shared" si="361"/>
        <v>464.4</v>
      </c>
      <c r="DY207" s="204">
        <f t="shared" si="362"/>
        <v>99.999999999999986</v>
      </c>
      <c r="DZ207" s="105">
        <f t="shared" si="363"/>
        <v>464.4</v>
      </c>
      <c r="EA207" s="204">
        <f t="shared" si="364"/>
        <v>100</v>
      </c>
    </row>
    <row r="208" spans="1:131">
      <c r="A208" t="str">
        <f t="shared" ref="A208:BJ210" si="367">+A170</f>
        <v>AHA</v>
      </c>
      <c r="Z208" s="96">
        <f t="shared" si="367"/>
        <v>493</v>
      </c>
      <c r="AA208" s="96">
        <f t="shared" si="367"/>
        <v>778</v>
      </c>
      <c r="AB208" s="96">
        <f t="shared" si="367"/>
        <v>0</v>
      </c>
      <c r="AC208" s="96">
        <f t="shared" si="367"/>
        <v>541</v>
      </c>
      <c r="AD208" s="96">
        <f t="shared" si="367"/>
        <v>745</v>
      </c>
      <c r="AE208" s="96">
        <f t="shared" si="367"/>
        <v>511</v>
      </c>
      <c r="AF208" s="96">
        <f t="shared" si="367"/>
        <v>145</v>
      </c>
      <c r="AG208" s="96">
        <f t="shared" si="367"/>
        <v>180</v>
      </c>
      <c r="AH208" s="96">
        <f t="shared" si="367"/>
        <v>170</v>
      </c>
      <c r="AI208" s="96">
        <f t="shared" si="367"/>
        <v>137</v>
      </c>
      <c r="AJ208" s="96">
        <f t="shared" si="367"/>
        <v>214</v>
      </c>
      <c r="AK208" s="96">
        <f t="shared" si="367"/>
        <v>362</v>
      </c>
      <c r="AL208" s="201">
        <f t="shared" si="367"/>
        <v>653</v>
      </c>
      <c r="AM208" s="201">
        <f t="shared" si="367"/>
        <v>1134</v>
      </c>
      <c r="AN208" s="201">
        <f t="shared" si="367"/>
        <v>175</v>
      </c>
      <c r="AO208" s="201">
        <f t="shared" si="367"/>
        <v>163</v>
      </c>
      <c r="AP208" s="201">
        <f t="shared" si="367"/>
        <v>350</v>
      </c>
      <c r="AQ208" s="201">
        <f t="shared" si="367"/>
        <v>170</v>
      </c>
      <c r="AR208" s="201">
        <f t="shared" si="367"/>
        <v>580</v>
      </c>
      <c r="AS208" s="201">
        <f t="shared" si="367"/>
        <v>798</v>
      </c>
      <c r="AT208" s="201">
        <f t="shared" si="367"/>
        <v>610</v>
      </c>
      <c r="AU208" s="96">
        <f t="shared" si="367"/>
        <v>1029</v>
      </c>
      <c r="AV208" s="96">
        <f t="shared" si="367"/>
        <v>414</v>
      </c>
      <c r="AW208" s="96">
        <f t="shared" si="367"/>
        <v>240</v>
      </c>
      <c r="AX208" s="96">
        <f t="shared" si="367"/>
        <v>6316</v>
      </c>
      <c r="AY208" s="96">
        <f t="shared" si="367"/>
        <v>93</v>
      </c>
      <c r="AZ208" s="96">
        <f t="shared" si="367"/>
        <v>191</v>
      </c>
      <c r="BA208" s="96">
        <f t="shared" si="367"/>
        <v>84</v>
      </c>
      <c r="BB208" s="96">
        <f t="shared" si="367"/>
        <v>117</v>
      </c>
      <c r="BC208" s="96">
        <f t="shared" si="367"/>
        <v>1000</v>
      </c>
      <c r="BD208" s="96">
        <f t="shared" si="367"/>
        <v>700</v>
      </c>
      <c r="BE208" s="96">
        <f t="shared" si="367"/>
        <v>740</v>
      </c>
      <c r="BF208" s="96">
        <f t="shared" si="367"/>
        <v>1000</v>
      </c>
      <c r="BG208" s="96">
        <f t="shared" si="367"/>
        <v>730</v>
      </c>
      <c r="BH208" s="96">
        <f t="shared" si="367"/>
        <v>700</v>
      </c>
      <c r="BI208" s="96">
        <f t="shared" si="367"/>
        <v>1000</v>
      </c>
      <c r="BJ208" s="96">
        <f t="shared" si="367"/>
        <v>700</v>
      </c>
      <c r="BK208" s="96">
        <f t="shared" si="365"/>
        <v>7055</v>
      </c>
      <c r="BL208" s="16">
        <f t="shared" ref="BL208:BW210" si="368">+BL170</f>
        <v>604.65234375</v>
      </c>
      <c r="BM208" s="16">
        <f t="shared" si="368"/>
        <v>919.65234375</v>
      </c>
      <c r="BN208" s="16">
        <f t="shared" si="368"/>
        <v>604.65234375</v>
      </c>
      <c r="BO208" s="16">
        <f t="shared" si="368"/>
        <v>604.65234375</v>
      </c>
      <c r="BP208" s="16">
        <f t="shared" si="368"/>
        <v>919.65234375</v>
      </c>
      <c r="BQ208" s="16">
        <f t="shared" si="368"/>
        <v>604.65234375</v>
      </c>
      <c r="BR208" s="16">
        <f t="shared" si="368"/>
        <v>604.65234375</v>
      </c>
      <c r="BS208" s="16">
        <f t="shared" si="368"/>
        <v>604.65234375</v>
      </c>
      <c r="BT208" s="16">
        <f t="shared" si="368"/>
        <v>604.65234375</v>
      </c>
      <c r="BU208" s="16">
        <f t="shared" si="368"/>
        <v>604.65234375</v>
      </c>
      <c r="BV208" s="16">
        <f t="shared" si="368"/>
        <v>919.65234375</v>
      </c>
      <c r="BW208" s="16">
        <f t="shared" si="368"/>
        <v>604.65234375</v>
      </c>
      <c r="BX208" s="96">
        <f t="shared" si="366"/>
        <v>8200.828125</v>
      </c>
      <c r="BY208" s="16">
        <f t="shared" ref="BY208:DH210" si="369">+BY170</f>
        <v>994.14</v>
      </c>
      <c r="BZ208" s="16">
        <f t="shared" si="369"/>
        <v>679.14</v>
      </c>
      <c r="CA208" s="16">
        <f t="shared" si="369"/>
        <v>994.14</v>
      </c>
      <c r="CB208" s="16">
        <f t="shared" si="369"/>
        <v>994.14</v>
      </c>
      <c r="CC208" s="16">
        <f t="shared" si="369"/>
        <v>679.14</v>
      </c>
      <c r="CD208" s="16">
        <f t="shared" si="369"/>
        <v>994.14</v>
      </c>
      <c r="CE208" s="16">
        <f t="shared" si="369"/>
        <v>994.14</v>
      </c>
      <c r="CF208" s="16">
        <f t="shared" si="369"/>
        <v>679.14</v>
      </c>
      <c r="CG208" s="16">
        <f t="shared" si="369"/>
        <v>994.14</v>
      </c>
      <c r="CH208" s="16">
        <f t="shared" si="369"/>
        <v>679.14</v>
      </c>
      <c r="CI208" s="16">
        <f t="shared" si="369"/>
        <v>994.14</v>
      </c>
      <c r="CJ208" s="16">
        <f t="shared" si="369"/>
        <v>994.14</v>
      </c>
      <c r="CK208" s="16">
        <f t="shared" si="369"/>
        <v>1055.3287499999999</v>
      </c>
      <c r="CL208" s="16">
        <f t="shared" si="369"/>
        <v>740.3287499999999</v>
      </c>
      <c r="CM208" s="16">
        <f t="shared" si="369"/>
        <v>1055.3287499999999</v>
      </c>
      <c r="CN208" s="16">
        <f t="shared" si="369"/>
        <v>1055.3287499999999</v>
      </c>
      <c r="CO208" s="16">
        <f t="shared" si="369"/>
        <v>740.3287499999999</v>
      </c>
      <c r="CP208" s="16">
        <f t="shared" si="369"/>
        <v>1055.3287499999999</v>
      </c>
      <c r="CQ208" s="16">
        <f t="shared" si="369"/>
        <v>1055.3287499999999</v>
      </c>
      <c r="CR208" s="16">
        <f t="shared" si="369"/>
        <v>740.3287499999999</v>
      </c>
      <c r="CS208" s="16">
        <f t="shared" si="369"/>
        <v>1055.3287499999999</v>
      </c>
      <c r="CT208" s="16">
        <f t="shared" si="369"/>
        <v>740.3287499999999</v>
      </c>
      <c r="CU208" s="16">
        <f t="shared" si="369"/>
        <v>1055.3287499999999</v>
      </c>
      <c r="CV208" s="16">
        <f t="shared" si="369"/>
        <v>740.3287499999999</v>
      </c>
      <c r="CW208" s="16">
        <f t="shared" si="369"/>
        <v>1074.07125</v>
      </c>
      <c r="CX208" s="16">
        <f t="shared" si="369"/>
        <v>759.07124999999996</v>
      </c>
      <c r="CY208" s="16">
        <f t="shared" si="369"/>
        <v>1074.07125</v>
      </c>
      <c r="CZ208" s="16">
        <f t="shared" si="369"/>
        <v>1074.07125</v>
      </c>
      <c r="DA208" s="16">
        <f t="shared" si="369"/>
        <v>759.07124999999996</v>
      </c>
      <c r="DB208" s="16">
        <f t="shared" si="369"/>
        <v>1074.07125</v>
      </c>
      <c r="DC208" s="16">
        <f t="shared" si="369"/>
        <v>1074.07125</v>
      </c>
      <c r="DD208" s="16">
        <f t="shared" si="369"/>
        <v>759.07124999999996</v>
      </c>
      <c r="DE208" s="16">
        <f t="shared" si="369"/>
        <v>1074.07125</v>
      </c>
      <c r="DF208" s="16">
        <f t="shared" si="369"/>
        <v>759.07124999999996</v>
      </c>
      <c r="DG208" s="16">
        <f t="shared" si="369"/>
        <v>1074.07125</v>
      </c>
      <c r="DH208" s="16">
        <f t="shared" si="369"/>
        <v>759.07124999999996</v>
      </c>
      <c r="DM208" s="202"/>
      <c r="DN208" s="104">
        <f t="shared" si="352"/>
        <v>4276</v>
      </c>
      <c r="DO208" s="104"/>
      <c r="DP208" s="104">
        <f t="shared" si="353"/>
        <v>6316</v>
      </c>
      <c r="DQ208" s="203">
        <f t="shared" si="354"/>
        <v>147.70813844714687</v>
      </c>
      <c r="DR208" s="104">
        <f t="shared" si="355"/>
        <v>7055</v>
      </c>
      <c r="DS208" s="203">
        <f t="shared" si="356"/>
        <v>111.70044331855604</v>
      </c>
      <c r="DT208" s="105">
        <f t="shared" si="357"/>
        <v>8200.828125</v>
      </c>
      <c r="DU208" s="204">
        <f t="shared" si="358"/>
        <v>116.24136250885897</v>
      </c>
      <c r="DV208" s="105">
        <f t="shared" si="359"/>
        <v>10669.68</v>
      </c>
      <c r="DW208" s="204">
        <f t="shared" si="360"/>
        <v>130.1049093746249</v>
      </c>
      <c r="DX208" s="105">
        <f t="shared" si="361"/>
        <v>10792.057500000003</v>
      </c>
      <c r="DY208" s="204">
        <f t="shared" si="362"/>
        <v>101.14696504487483</v>
      </c>
      <c r="DZ208" s="105">
        <f t="shared" si="363"/>
        <v>10914.435000000001</v>
      </c>
      <c r="EA208" s="204">
        <f t="shared" si="364"/>
        <v>101.1339589322981</v>
      </c>
    </row>
    <row r="209" spans="1:131">
      <c r="A209" t="str">
        <f t="shared" si="367"/>
        <v>DFVII</v>
      </c>
      <c r="Z209" s="96">
        <f t="shared" si="367"/>
        <v>114</v>
      </c>
      <c r="AA209" s="96">
        <f t="shared" si="367"/>
        <v>197</v>
      </c>
      <c r="AB209" s="96">
        <f t="shared" si="367"/>
        <v>109</v>
      </c>
      <c r="AC209" s="96">
        <f t="shared" si="367"/>
        <v>166</v>
      </c>
      <c r="AD209" s="96">
        <f t="shared" si="367"/>
        <v>108</v>
      </c>
      <c r="AE209" s="96">
        <f t="shared" si="367"/>
        <v>57</v>
      </c>
      <c r="AF209" s="96">
        <f t="shared" si="367"/>
        <v>143</v>
      </c>
      <c r="AG209" s="96">
        <f t="shared" si="367"/>
        <v>112</v>
      </c>
      <c r="AH209" s="96">
        <f t="shared" si="367"/>
        <v>134</v>
      </c>
      <c r="AI209" s="96">
        <f t="shared" si="367"/>
        <v>201</v>
      </c>
      <c r="AJ209" s="96">
        <f t="shared" si="367"/>
        <v>287</v>
      </c>
      <c r="AK209" s="96">
        <f t="shared" si="367"/>
        <v>245</v>
      </c>
      <c r="AL209" s="201">
        <f t="shared" si="367"/>
        <v>156</v>
      </c>
      <c r="AM209" s="201">
        <f t="shared" si="367"/>
        <v>141</v>
      </c>
      <c r="AN209" s="201">
        <f t="shared" si="367"/>
        <v>160</v>
      </c>
      <c r="AO209" s="201">
        <f t="shared" si="367"/>
        <v>148</v>
      </c>
      <c r="AP209" s="201">
        <f t="shared" si="367"/>
        <v>170</v>
      </c>
      <c r="AQ209" s="201">
        <f t="shared" si="367"/>
        <v>240</v>
      </c>
      <c r="AR209" s="201">
        <f t="shared" si="367"/>
        <v>202</v>
      </c>
      <c r="AS209" s="201">
        <f t="shared" si="367"/>
        <v>133</v>
      </c>
      <c r="AT209" s="201">
        <f t="shared" si="367"/>
        <v>248</v>
      </c>
      <c r="AU209" s="96">
        <f t="shared" si="367"/>
        <v>138</v>
      </c>
      <c r="AV209" s="96">
        <f t="shared" si="367"/>
        <v>195</v>
      </c>
      <c r="AW209" s="96">
        <f t="shared" si="367"/>
        <v>255</v>
      </c>
      <c r="AX209" s="96">
        <f t="shared" si="367"/>
        <v>2186</v>
      </c>
      <c r="AY209" s="96">
        <f t="shared" si="367"/>
        <v>168</v>
      </c>
      <c r="AZ209" s="96">
        <f t="shared" si="367"/>
        <v>313</v>
      </c>
      <c r="BA209" s="96">
        <f t="shared" si="367"/>
        <v>157</v>
      </c>
      <c r="BB209" s="96">
        <f t="shared" si="367"/>
        <v>193</v>
      </c>
      <c r="BC209" s="96">
        <f t="shared" si="367"/>
        <v>231.37274999999983</v>
      </c>
      <c r="BD209" s="96">
        <f t="shared" si="367"/>
        <v>231</v>
      </c>
      <c r="BE209" s="96">
        <f t="shared" si="367"/>
        <v>357.98874999999975</v>
      </c>
      <c r="BF209" s="96">
        <f t="shared" si="367"/>
        <v>313.42324999999977</v>
      </c>
      <c r="BG209" s="96">
        <f t="shared" si="367"/>
        <v>372.98274999999973</v>
      </c>
      <c r="BH209" s="96">
        <f t="shared" si="367"/>
        <v>380.47974999999968</v>
      </c>
      <c r="BI209" s="96">
        <f t="shared" si="367"/>
        <v>387.9767499999997</v>
      </c>
      <c r="BJ209" s="96">
        <f t="shared" si="367"/>
        <v>343.41124999999977</v>
      </c>
      <c r="BK209" s="96">
        <f t="shared" si="365"/>
        <v>3449.635249999998</v>
      </c>
      <c r="BL209" s="16">
        <f t="shared" si="368"/>
        <v>296.25749999999971</v>
      </c>
      <c r="BM209" s="16">
        <f t="shared" si="368"/>
        <v>302.6834999999997</v>
      </c>
      <c r="BN209" s="16">
        <f t="shared" si="368"/>
        <v>309.10949999999963</v>
      </c>
      <c r="BO209" s="16">
        <f t="shared" si="368"/>
        <v>315.53549999999967</v>
      </c>
      <c r="BP209" s="16">
        <f t="shared" si="368"/>
        <v>321.96149999999966</v>
      </c>
      <c r="BQ209" s="16">
        <f t="shared" si="368"/>
        <v>328.38749999999965</v>
      </c>
      <c r="BR209" s="16">
        <f t="shared" si="368"/>
        <v>334.81349999999958</v>
      </c>
      <c r="BS209" s="16">
        <f t="shared" si="368"/>
        <v>341.23949999999962</v>
      </c>
      <c r="BT209" s="16">
        <f t="shared" si="368"/>
        <v>347.66549999999961</v>
      </c>
      <c r="BU209" s="16">
        <f t="shared" si="368"/>
        <v>354.0914999999996</v>
      </c>
      <c r="BV209" s="16">
        <f t="shared" si="368"/>
        <v>360.51749999999959</v>
      </c>
      <c r="BW209" s="16">
        <f t="shared" si="368"/>
        <v>366.94349999999952</v>
      </c>
      <c r="BX209" s="96">
        <f t="shared" si="366"/>
        <v>3979.2059999999951</v>
      </c>
      <c r="BY209" s="16">
        <f t="shared" si="369"/>
        <v>375.31068749999957</v>
      </c>
      <c r="BZ209" s="16">
        <f t="shared" si="369"/>
        <v>382.53993749999955</v>
      </c>
      <c r="CA209" s="16">
        <f t="shared" si="369"/>
        <v>389.76918749999959</v>
      </c>
      <c r="CB209" s="16">
        <f t="shared" si="369"/>
        <v>396.99843749999962</v>
      </c>
      <c r="CC209" s="16">
        <f t="shared" si="369"/>
        <v>404.22768749999966</v>
      </c>
      <c r="CD209" s="16">
        <f t="shared" si="369"/>
        <v>411.4569374999997</v>
      </c>
      <c r="CE209" s="16">
        <f t="shared" si="369"/>
        <v>418.68618749999973</v>
      </c>
      <c r="CF209" s="16">
        <f t="shared" si="369"/>
        <v>425.91543749999971</v>
      </c>
      <c r="CG209" s="16">
        <f t="shared" si="369"/>
        <v>433.1446874999998</v>
      </c>
      <c r="CH209" s="16">
        <f t="shared" si="369"/>
        <v>440.37393749999978</v>
      </c>
      <c r="CI209" s="16">
        <f t="shared" si="369"/>
        <v>447.60318749999982</v>
      </c>
      <c r="CJ209" s="16">
        <f t="shared" si="369"/>
        <v>454.8324374999998</v>
      </c>
      <c r="CK209" s="16">
        <f t="shared" si="369"/>
        <v>464.00287499999979</v>
      </c>
      <c r="CL209" s="16">
        <f t="shared" si="369"/>
        <v>472.03537499999982</v>
      </c>
      <c r="CM209" s="16">
        <f t="shared" si="369"/>
        <v>480.06787499999973</v>
      </c>
      <c r="CN209" s="16">
        <f t="shared" si="369"/>
        <v>488.10037499999976</v>
      </c>
      <c r="CO209" s="16">
        <f t="shared" si="369"/>
        <v>496.13287499999967</v>
      </c>
      <c r="CP209" s="16">
        <f t="shared" si="369"/>
        <v>504.1653749999997</v>
      </c>
      <c r="CQ209" s="16">
        <f t="shared" si="369"/>
        <v>512.19787499999961</v>
      </c>
      <c r="CR209" s="16">
        <f t="shared" si="369"/>
        <v>520.23037499999964</v>
      </c>
      <c r="CS209" s="16">
        <f t="shared" si="369"/>
        <v>528.26287499999944</v>
      </c>
      <c r="CT209" s="16">
        <f t="shared" si="369"/>
        <v>536.29537499999947</v>
      </c>
      <c r="CU209" s="16">
        <f t="shared" si="369"/>
        <v>544.32787499999938</v>
      </c>
      <c r="CV209" s="16">
        <f t="shared" si="369"/>
        <v>552.36037499999952</v>
      </c>
      <c r="CW209" s="16">
        <f t="shared" si="369"/>
        <v>560.39287499999932</v>
      </c>
      <c r="CX209" s="16">
        <f t="shared" si="369"/>
        <v>568.42537499999924</v>
      </c>
      <c r="CY209" s="16">
        <f t="shared" si="369"/>
        <v>576.45787499999926</v>
      </c>
      <c r="CZ209" s="16">
        <f t="shared" si="369"/>
        <v>584.49037499999929</v>
      </c>
      <c r="DA209" s="16">
        <f t="shared" si="369"/>
        <v>592.5228749999992</v>
      </c>
      <c r="DB209" s="16">
        <f t="shared" si="369"/>
        <v>600.55537499999912</v>
      </c>
      <c r="DC209" s="16">
        <f t="shared" si="369"/>
        <v>608.58787499999903</v>
      </c>
      <c r="DD209" s="16">
        <f t="shared" si="369"/>
        <v>616.62037499999906</v>
      </c>
      <c r="DE209" s="16">
        <f t="shared" si="369"/>
        <v>624.65287499999909</v>
      </c>
      <c r="DF209" s="16">
        <f t="shared" si="369"/>
        <v>632.685374999999</v>
      </c>
      <c r="DG209" s="16">
        <f t="shared" si="369"/>
        <v>640.7178749999988</v>
      </c>
      <c r="DH209" s="16">
        <f t="shared" si="369"/>
        <v>648.75037499999894</v>
      </c>
      <c r="DM209" s="202"/>
      <c r="DN209" s="104">
        <f t="shared" si="352"/>
        <v>1873</v>
      </c>
      <c r="DO209" s="104"/>
      <c r="DP209" s="104">
        <f t="shared" si="353"/>
        <v>2186</v>
      </c>
      <c r="DQ209" s="203">
        <f t="shared" si="354"/>
        <v>116.71115856914042</v>
      </c>
      <c r="DR209" s="104">
        <f t="shared" si="355"/>
        <v>3449.635249999998</v>
      </c>
      <c r="DS209" s="203">
        <f t="shared" si="356"/>
        <v>157.80582113449213</v>
      </c>
      <c r="DT209" s="105">
        <f t="shared" si="357"/>
        <v>3979.2059999999951</v>
      </c>
      <c r="DU209" s="204">
        <f t="shared" si="358"/>
        <v>115.35149984335294</v>
      </c>
      <c r="DV209" s="105">
        <f t="shared" si="359"/>
        <v>4980.8587499999967</v>
      </c>
      <c r="DW209" s="204">
        <f t="shared" si="360"/>
        <v>125.17217630854</v>
      </c>
      <c r="DX209" s="105">
        <f t="shared" si="361"/>
        <v>5159.0463749999972</v>
      </c>
      <c r="DY209" s="204">
        <f t="shared" si="362"/>
        <v>103.5774478647884</v>
      </c>
      <c r="DZ209" s="105">
        <f t="shared" si="363"/>
        <v>5340.4469999999965</v>
      </c>
      <c r="EA209" s="204">
        <f t="shared" si="364"/>
        <v>103.51616581465599</v>
      </c>
    </row>
    <row r="210" spans="1:131">
      <c r="A210" t="str">
        <f t="shared" si="367"/>
        <v>TG</v>
      </c>
      <c r="Z210" s="96">
        <f t="shared" si="367"/>
        <v>24</v>
      </c>
      <c r="AA210" s="96">
        <f t="shared" si="367"/>
        <v>24</v>
      </c>
      <c r="AB210" s="96">
        <f t="shared" si="367"/>
        <v>48</v>
      </c>
      <c r="AC210" s="96">
        <f t="shared" si="367"/>
        <v>16</v>
      </c>
      <c r="AD210" s="96">
        <f t="shared" si="367"/>
        <v>16</v>
      </c>
      <c r="AE210" s="96">
        <f t="shared" si="367"/>
        <v>32</v>
      </c>
      <c r="AF210" s="96">
        <f t="shared" si="367"/>
        <v>32</v>
      </c>
      <c r="AG210" s="96">
        <f t="shared" si="367"/>
        <v>148</v>
      </c>
      <c r="AH210" s="96">
        <f t="shared" si="367"/>
        <v>72</v>
      </c>
      <c r="AI210" s="96">
        <f t="shared" si="367"/>
        <v>40</v>
      </c>
      <c r="AJ210" s="96">
        <f t="shared" si="367"/>
        <v>108</v>
      </c>
      <c r="AK210" s="96">
        <f t="shared" si="367"/>
        <v>16</v>
      </c>
      <c r="AL210" s="201">
        <f t="shared" si="367"/>
        <v>326</v>
      </c>
      <c r="AM210" s="201">
        <f t="shared" si="367"/>
        <v>0</v>
      </c>
      <c r="AN210" s="201">
        <f t="shared" si="367"/>
        <v>12</v>
      </c>
      <c r="AO210" s="201">
        <f t="shared" si="367"/>
        <v>96</v>
      </c>
      <c r="AP210" s="201">
        <f t="shared" si="367"/>
        <v>28</v>
      </c>
      <c r="AQ210" s="201">
        <f t="shared" si="367"/>
        <v>30</v>
      </c>
      <c r="AR210" s="201">
        <f t="shared" si="367"/>
        <v>24</v>
      </c>
      <c r="AS210" s="201">
        <f t="shared" si="367"/>
        <v>0</v>
      </c>
      <c r="AT210" s="201">
        <f t="shared" si="367"/>
        <v>0</v>
      </c>
      <c r="AU210" s="96">
        <f t="shared" si="367"/>
        <v>54</v>
      </c>
      <c r="AV210" s="96">
        <f t="shared" si="367"/>
        <v>29</v>
      </c>
      <c r="AW210" s="96">
        <f t="shared" si="367"/>
        <v>45</v>
      </c>
      <c r="AX210" s="96">
        <f t="shared" si="367"/>
        <v>644</v>
      </c>
      <c r="AY210" s="96">
        <f t="shared" si="367"/>
        <v>0</v>
      </c>
      <c r="AZ210" s="96">
        <f t="shared" si="367"/>
        <v>52</v>
      </c>
      <c r="BA210" s="96">
        <f t="shared" si="367"/>
        <v>231</v>
      </c>
      <c r="BB210" s="96">
        <f t="shared" si="367"/>
        <v>19</v>
      </c>
      <c r="BC210" s="96">
        <f t="shared" si="367"/>
        <v>24</v>
      </c>
      <c r="BD210" s="96">
        <f t="shared" si="367"/>
        <v>24</v>
      </c>
      <c r="BE210" s="96">
        <f t="shared" si="367"/>
        <v>54</v>
      </c>
      <c r="BF210" s="96">
        <f t="shared" si="367"/>
        <v>28.8</v>
      </c>
      <c r="BG210" s="96">
        <f t="shared" si="367"/>
        <v>54</v>
      </c>
      <c r="BH210" s="96">
        <f t="shared" si="367"/>
        <v>96</v>
      </c>
      <c r="BI210" s="96">
        <f t="shared" si="367"/>
        <v>54</v>
      </c>
      <c r="BJ210" s="96">
        <f t="shared" si="367"/>
        <v>28.8</v>
      </c>
      <c r="BK210" s="96">
        <f t="shared" si="365"/>
        <v>665.59999999999991</v>
      </c>
      <c r="BL210" s="16">
        <f t="shared" si="368"/>
        <v>54</v>
      </c>
      <c r="BM210" s="16">
        <f t="shared" si="368"/>
        <v>96</v>
      </c>
      <c r="BN210" s="16">
        <f t="shared" si="368"/>
        <v>54</v>
      </c>
      <c r="BO210" s="16">
        <f t="shared" si="368"/>
        <v>28.8</v>
      </c>
      <c r="BP210" s="16">
        <f t="shared" si="368"/>
        <v>54</v>
      </c>
      <c r="BQ210" s="16">
        <f t="shared" si="368"/>
        <v>96</v>
      </c>
      <c r="BR210" s="16">
        <f t="shared" si="368"/>
        <v>54</v>
      </c>
      <c r="BS210" s="16">
        <f t="shared" si="368"/>
        <v>28.8</v>
      </c>
      <c r="BT210" s="16">
        <f t="shared" si="368"/>
        <v>54</v>
      </c>
      <c r="BU210" s="16">
        <f t="shared" si="368"/>
        <v>121.2</v>
      </c>
      <c r="BV210" s="16">
        <f t="shared" si="368"/>
        <v>54</v>
      </c>
      <c r="BW210" s="16">
        <f t="shared" si="368"/>
        <v>28.8</v>
      </c>
      <c r="BX210" s="96">
        <f t="shared" si="366"/>
        <v>723.6</v>
      </c>
      <c r="BY210" s="16">
        <f t="shared" si="369"/>
        <v>54</v>
      </c>
      <c r="BZ210" s="16">
        <f t="shared" si="369"/>
        <v>121.2</v>
      </c>
      <c r="CA210" s="16">
        <f t="shared" si="369"/>
        <v>28.8</v>
      </c>
      <c r="CB210" s="16">
        <f t="shared" si="369"/>
        <v>54</v>
      </c>
      <c r="CC210" s="16">
        <f t="shared" si="369"/>
        <v>54</v>
      </c>
      <c r="CD210" s="16">
        <f t="shared" si="369"/>
        <v>96</v>
      </c>
      <c r="CE210" s="16">
        <f t="shared" si="369"/>
        <v>54</v>
      </c>
      <c r="CF210" s="16">
        <f t="shared" si="369"/>
        <v>54</v>
      </c>
      <c r="CG210" s="16">
        <f t="shared" si="369"/>
        <v>28.8</v>
      </c>
      <c r="CH210" s="16">
        <f t="shared" si="369"/>
        <v>54</v>
      </c>
      <c r="CI210" s="16">
        <f t="shared" si="369"/>
        <v>121.2</v>
      </c>
      <c r="CJ210" s="16">
        <f t="shared" si="369"/>
        <v>54</v>
      </c>
      <c r="CK210" s="16">
        <f t="shared" si="369"/>
        <v>54</v>
      </c>
      <c r="CL210" s="16">
        <f t="shared" si="369"/>
        <v>121.2</v>
      </c>
      <c r="CM210" s="16">
        <f t="shared" si="369"/>
        <v>28.8</v>
      </c>
      <c r="CN210" s="16">
        <f t="shared" si="369"/>
        <v>54</v>
      </c>
      <c r="CO210" s="16">
        <f t="shared" si="369"/>
        <v>54</v>
      </c>
      <c r="CP210" s="16">
        <f t="shared" si="369"/>
        <v>96</v>
      </c>
      <c r="CQ210" s="16">
        <f t="shared" si="369"/>
        <v>54</v>
      </c>
      <c r="CR210" s="16">
        <f t="shared" si="369"/>
        <v>54</v>
      </c>
      <c r="CS210" s="16">
        <f t="shared" si="369"/>
        <v>28.8</v>
      </c>
      <c r="CT210" s="16">
        <f t="shared" si="369"/>
        <v>54</v>
      </c>
      <c r="CU210" s="16">
        <f t="shared" si="369"/>
        <v>121.2</v>
      </c>
      <c r="CV210" s="16">
        <f t="shared" si="369"/>
        <v>54</v>
      </c>
      <c r="CW210" s="16">
        <f t="shared" si="369"/>
        <v>54</v>
      </c>
      <c r="CX210" s="16">
        <f t="shared" si="369"/>
        <v>121.2</v>
      </c>
      <c r="CY210" s="16">
        <f t="shared" si="369"/>
        <v>28.8</v>
      </c>
      <c r="CZ210" s="16">
        <f t="shared" si="369"/>
        <v>54</v>
      </c>
      <c r="DA210" s="16">
        <f t="shared" si="369"/>
        <v>54</v>
      </c>
      <c r="DB210" s="16">
        <f t="shared" si="369"/>
        <v>96</v>
      </c>
      <c r="DC210" s="16">
        <f t="shared" si="369"/>
        <v>54</v>
      </c>
      <c r="DD210" s="16">
        <f t="shared" si="369"/>
        <v>54</v>
      </c>
      <c r="DE210" s="16">
        <f t="shared" si="369"/>
        <v>28.8</v>
      </c>
      <c r="DF210" s="16">
        <f t="shared" si="369"/>
        <v>54</v>
      </c>
      <c r="DG210" s="16">
        <f t="shared" si="369"/>
        <v>121.2</v>
      </c>
      <c r="DH210" s="16">
        <f t="shared" si="369"/>
        <v>54</v>
      </c>
      <c r="DM210" s="202"/>
      <c r="DN210" s="104">
        <f t="shared" si="352"/>
        <v>576</v>
      </c>
      <c r="DO210" s="104"/>
      <c r="DP210" s="104">
        <f t="shared" si="353"/>
        <v>644</v>
      </c>
      <c r="DQ210" s="203">
        <f t="shared" si="354"/>
        <v>111.80555555555556</v>
      </c>
      <c r="DR210" s="104">
        <f t="shared" si="355"/>
        <v>665.59999999999991</v>
      </c>
      <c r="DS210" s="203">
        <f t="shared" si="356"/>
        <v>103.35403726708073</v>
      </c>
      <c r="DT210" s="105">
        <f t="shared" si="357"/>
        <v>723.6</v>
      </c>
      <c r="DU210" s="204">
        <f t="shared" si="358"/>
        <v>108.71394230769234</v>
      </c>
      <c r="DV210" s="105">
        <f t="shared" si="359"/>
        <v>774</v>
      </c>
      <c r="DW210" s="204">
        <f t="shared" si="360"/>
        <v>106.96517412935323</v>
      </c>
      <c r="DX210" s="105">
        <f t="shared" si="361"/>
        <v>774.00000000000011</v>
      </c>
      <c r="DY210" s="204">
        <f t="shared" si="362"/>
        <v>100.00000000000003</v>
      </c>
      <c r="DZ210" s="105">
        <f t="shared" si="363"/>
        <v>774</v>
      </c>
      <c r="EA210" s="204">
        <f t="shared" si="364"/>
        <v>99.999999999999986</v>
      </c>
    </row>
    <row r="211" spans="1:131">
      <c r="A211" t="str">
        <f>+A173</f>
        <v>Others</v>
      </c>
      <c r="Z211" s="96">
        <f t="shared" ref="Z211:AK211" si="370">+Z173+Z166</f>
        <v>-8</v>
      </c>
      <c r="AA211" s="96">
        <f t="shared" si="370"/>
        <v>53</v>
      </c>
      <c r="AB211" s="96">
        <f t="shared" si="370"/>
        <v>20</v>
      </c>
      <c r="AC211" s="96">
        <f t="shared" si="370"/>
        <v>-85</v>
      </c>
      <c r="AD211" s="96">
        <f t="shared" si="370"/>
        <v>-107</v>
      </c>
      <c r="AE211" s="96">
        <f t="shared" si="370"/>
        <v>-124</v>
      </c>
      <c r="AF211" s="96">
        <f t="shared" si="370"/>
        <v>0</v>
      </c>
      <c r="AG211" s="96">
        <f t="shared" si="370"/>
        <v>125</v>
      </c>
      <c r="AH211" s="96">
        <f t="shared" si="370"/>
        <v>622</v>
      </c>
      <c r="AI211" s="96">
        <f t="shared" si="370"/>
        <v>2</v>
      </c>
      <c r="AJ211" s="96">
        <f t="shared" si="370"/>
        <v>101</v>
      </c>
      <c r="AK211" s="96">
        <f t="shared" si="370"/>
        <v>49</v>
      </c>
      <c r="AL211" s="201">
        <f>+AL173+AL166</f>
        <v>40</v>
      </c>
      <c r="AM211" s="201">
        <f t="shared" ref="AM211:BJ211" si="371">+AM173+AM166+AM174</f>
        <v>208</v>
      </c>
      <c r="AN211" s="201">
        <f t="shared" si="371"/>
        <v>34</v>
      </c>
      <c r="AO211" s="201">
        <f t="shared" si="371"/>
        <v>115</v>
      </c>
      <c r="AP211" s="201">
        <f t="shared" si="371"/>
        <v>-149</v>
      </c>
      <c r="AQ211" s="201">
        <f t="shared" si="371"/>
        <v>5</v>
      </c>
      <c r="AR211" s="201">
        <f t="shared" si="371"/>
        <v>100</v>
      </c>
      <c r="AS211" s="201">
        <f t="shared" si="371"/>
        <v>30</v>
      </c>
      <c r="AT211" s="201">
        <f t="shared" si="371"/>
        <v>38</v>
      </c>
      <c r="AU211" s="96">
        <f t="shared" si="371"/>
        <v>16</v>
      </c>
      <c r="AV211" s="96">
        <f t="shared" si="371"/>
        <v>0</v>
      </c>
      <c r="AW211" s="96">
        <f t="shared" si="371"/>
        <v>261</v>
      </c>
      <c r="AX211" s="96">
        <f t="shared" si="371"/>
        <v>496</v>
      </c>
      <c r="AY211" s="96">
        <f t="shared" si="371"/>
        <v>51</v>
      </c>
      <c r="AZ211" s="96">
        <f t="shared" si="371"/>
        <v>-68</v>
      </c>
      <c r="BA211" s="96">
        <f t="shared" si="371"/>
        <v>54</v>
      </c>
      <c r="BB211" s="96">
        <f t="shared" si="371"/>
        <v>178</v>
      </c>
      <c r="BC211" s="96">
        <f t="shared" si="371"/>
        <v>0</v>
      </c>
      <c r="BD211" s="96">
        <f t="shared" si="371"/>
        <v>0</v>
      </c>
      <c r="BE211" s="96">
        <f t="shared" si="371"/>
        <v>0</v>
      </c>
      <c r="BF211" s="96">
        <f t="shared" si="371"/>
        <v>0</v>
      </c>
      <c r="BG211" s="96">
        <f t="shared" si="371"/>
        <v>0</v>
      </c>
      <c r="BH211" s="96">
        <f t="shared" si="371"/>
        <v>0</v>
      </c>
      <c r="BI211" s="96">
        <f t="shared" si="371"/>
        <v>0</v>
      </c>
      <c r="BJ211" s="96">
        <f t="shared" si="371"/>
        <v>0</v>
      </c>
      <c r="BK211" s="96">
        <f t="shared" si="365"/>
        <v>215</v>
      </c>
      <c r="BL211" s="16">
        <f t="shared" ref="BL211:BW211" si="372">+BL173+BL166</f>
        <v>0</v>
      </c>
      <c r="BM211" s="16">
        <f t="shared" si="372"/>
        <v>0</v>
      </c>
      <c r="BN211" s="16">
        <f t="shared" si="372"/>
        <v>0</v>
      </c>
      <c r="BO211" s="16">
        <f t="shared" si="372"/>
        <v>0</v>
      </c>
      <c r="BP211" s="16">
        <f t="shared" si="372"/>
        <v>0</v>
      </c>
      <c r="BQ211" s="16">
        <f t="shared" si="372"/>
        <v>0</v>
      </c>
      <c r="BR211" s="16">
        <f t="shared" si="372"/>
        <v>0</v>
      </c>
      <c r="BS211" s="16">
        <f t="shared" si="372"/>
        <v>0</v>
      </c>
      <c r="BT211" s="16">
        <f t="shared" si="372"/>
        <v>0</v>
      </c>
      <c r="BU211" s="16">
        <f t="shared" si="372"/>
        <v>0</v>
      </c>
      <c r="BV211" s="16">
        <f t="shared" si="372"/>
        <v>0</v>
      </c>
      <c r="BW211" s="16">
        <f t="shared" si="372"/>
        <v>0</v>
      </c>
      <c r="BX211" s="96">
        <f t="shared" si="366"/>
        <v>0</v>
      </c>
      <c r="BY211" s="16">
        <f t="shared" ref="BY211:DH211" si="373">+BY173+BY166</f>
        <v>0</v>
      </c>
      <c r="BZ211" s="16">
        <f t="shared" si="373"/>
        <v>0</v>
      </c>
      <c r="CA211" s="16">
        <f t="shared" si="373"/>
        <v>0</v>
      </c>
      <c r="CB211" s="16">
        <f t="shared" si="373"/>
        <v>0</v>
      </c>
      <c r="CC211" s="16">
        <f t="shared" si="373"/>
        <v>0</v>
      </c>
      <c r="CD211" s="16">
        <f t="shared" si="373"/>
        <v>0</v>
      </c>
      <c r="CE211" s="16">
        <f t="shared" si="373"/>
        <v>0</v>
      </c>
      <c r="CF211" s="16">
        <f t="shared" si="373"/>
        <v>0</v>
      </c>
      <c r="CG211" s="16">
        <f t="shared" si="373"/>
        <v>0</v>
      </c>
      <c r="CH211" s="16">
        <f t="shared" si="373"/>
        <v>0</v>
      </c>
      <c r="CI211" s="16">
        <f t="shared" si="373"/>
        <v>0</v>
      </c>
      <c r="CJ211" s="16">
        <f t="shared" si="373"/>
        <v>0</v>
      </c>
      <c r="CK211" s="16">
        <f t="shared" si="373"/>
        <v>0</v>
      </c>
      <c r="CL211" s="16">
        <f t="shared" si="373"/>
        <v>0</v>
      </c>
      <c r="CM211" s="16">
        <f t="shared" si="373"/>
        <v>0</v>
      </c>
      <c r="CN211" s="16">
        <f t="shared" si="373"/>
        <v>0</v>
      </c>
      <c r="CO211" s="16">
        <f t="shared" si="373"/>
        <v>0</v>
      </c>
      <c r="CP211" s="16">
        <f t="shared" si="373"/>
        <v>0</v>
      </c>
      <c r="CQ211" s="16">
        <f t="shared" si="373"/>
        <v>0</v>
      </c>
      <c r="CR211" s="16">
        <f t="shared" si="373"/>
        <v>0</v>
      </c>
      <c r="CS211" s="16">
        <f t="shared" si="373"/>
        <v>0</v>
      </c>
      <c r="CT211" s="16">
        <f t="shared" si="373"/>
        <v>0</v>
      </c>
      <c r="CU211" s="16">
        <f t="shared" si="373"/>
        <v>0</v>
      </c>
      <c r="CV211" s="16">
        <f t="shared" si="373"/>
        <v>0</v>
      </c>
      <c r="CW211" s="16">
        <f t="shared" si="373"/>
        <v>0</v>
      </c>
      <c r="CX211" s="16">
        <f t="shared" si="373"/>
        <v>0</v>
      </c>
      <c r="CY211" s="16">
        <f t="shared" si="373"/>
        <v>0</v>
      </c>
      <c r="CZ211" s="16">
        <f t="shared" si="373"/>
        <v>0</v>
      </c>
      <c r="DA211" s="16">
        <f t="shared" si="373"/>
        <v>0</v>
      </c>
      <c r="DB211" s="16">
        <f t="shared" si="373"/>
        <v>0</v>
      </c>
      <c r="DC211" s="16">
        <f t="shared" si="373"/>
        <v>0</v>
      </c>
      <c r="DD211" s="16">
        <f t="shared" si="373"/>
        <v>0</v>
      </c>
      <c r="DE211" s="16">
        <f t="shared" si="373"/>
        <v>0</v>
      </c>
      <c r="DF211" s="16">
        <f t="shared" si="373"/>
        <v>0</v>
      </c>
      <c r="DG211" s="16">
        <f t="shared" si="373"/>
        <v>0</v>
      </c>
      <c r="DH211" s="16">
        <f t="shared" si="373"/>
        <v>0</v>
      </c>
      <c r="DM211" s="202"/>
      <c r="DN211" s="104">
        <f t="shared" si="352"/>
        <v>648</v>
      </c>
      <c r="DO211" s="104"/>
      <c r="DP211" s="104">
        <f t="shared" si="353"/>
        <v>698</v>
      </c>
      <c r="DQ211" s="203">
        <f t="shared" si="354"/>
        <v>107.71604938271604</v>
      </c>
      <c r="DR211" s="104">
        <f t="shared" si="355"/>
        <v>215</v>
      </c>
      <c r="DS211" s="203">
        <f t="shared" si="356"/>
        <v>30.802292263610315</v>
      </c>
      <c r="DT211" s="105">
        <f t="shared" si="357"/>
        <v>0</v>
      </c>
      <c r="DU211" s="204">
        <f t="shared" si="358"/>
        <v>0</v>
      </c>
      <c r="DV211" s="105">
        <f t="shared" si="359"/>
        <v>0</v>
      </c>
      <c r="DW211" s="204">
        <f t="shared" si="360"/>
        <v>0</v>
      </c>
      <c r="DX211" s="105">
        <f t="shared" si="361"/>
        <v>0</v>
      </c>
      <c r="DY211" s="204">
        <f t="shared" si="362"/>
        <v>0</v>
      </c>
      <c r="DZ211" s="105">
        <f t="shared" si="363"/>
        <v>0</v>
      </c>
      <c r="EA211" s="204">
        <f t="shared" si="364"/>
        <v>0</v>
      </c>
    </row>
    <row r="212" spans="1:131">
      <c r="A212" s="14" t="s">
        <v>151</v>
      </c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32">
        <f t="shared" ref="Z212:AK212" si="374">SUM(Z205:Z211)</f>
        <v>2947</v>
      </c>
      <c r="AA212" s="132">
        <f t="shared" si="374"/>
        <v>3293</v>
      </c>
      <c r="AB212" s="132">
        <f t="shared" si="374"/>
        <v>2964</v>
      </c>
      <c r="AC212" s="132">
        <f t="shared" si="374"/>
        <v>4476</v>
      </c>
      <c r="AD212" s="132">
        <f t="shared" si="374"/>
        <v>4239</v>
      </c>
      <c r="AE212" s="132">
        <f t="shared" si="374"/>
        <v>2895</v>
      </c>
      <c r="AF212" s="132">
        <f t="shared" si="374"/>
        <v>3459</v>
      </c>
      <c r="AG212" s="132">
        <f t="shared" si="374"/>
        <v>2906</v>
      </c>
      <c r="AH212" s="132">
        <f t="shared" si="374"/>
        <v>3024</v>
      </c>
      <c r="AI212" s="132">
        <f t="shared" si="374"/>
        <v>2087</v>
      </c>
      <c r="AJ212" s="132">
        <f t="shared" si="374"/>
        <v>2599</v>
      </c>
      <c r="AK212" s="132">
        <f t="shared" si="374"/>
        <v>2307</v>
      </c>
      <c r="AL212" s="205">
        <f t="shared" ref="AL212:BW212" si="375">SUM(AL205:AL211)</f>
        <v>4562</v>
      </c>
      <c r="AM212" s="205">
        <f t="shared" si="375"/>
        <v>4530</v>
      </c>
      <c r="AN212" s="205">
        <f t="shared" si="375"/>
        <v>3815</v>
      </c>
      <c r="AO212" s="205">
        <f t="shared" si="375"/>
        <v>3434</v>
      </c>
      <c r="AP212" s="205">
        <f t="shared" si="375"/>
        <v>3235</v>
      </c>
      <c r="AQ212" s="205">
        <f t="shared" si="375"/>
        <v>2489</v>
      </c>
      <c r="AR212" s="205">
        <f t="shared" si="375"/>
        <v>2677</v>
      </c>
      <c r="AS212" s="205">
        <f t="shared" si="375"/>
        <v>3207</v>
      </c>
      <c r="AT212" s="205">
        <f t="shared" si="375"/>
        <v>3156</v>
      </c>
      <c r="AU212" s="132">
        <f t="shared" si="375"/>
        <v>3542</v>
      </c>
      <c r="AV212" s="132">
        <f t="shared" si="375"/>
        <v>2567</v>
      </c>
      <c r="AW212" s="132">
        <f t="shared" si="375"/>
        <v>2888</v>
      </c>
      <c r="AX212" s="132">
        <f t="shared" si="375"/>
        <v>39900</v>
      </c>
      <c r="AY212" s="132">
        <f t="shared" si="375"/>
        <v>2393</v>
      </c>
      <c r="AZ212" s="132">
        <f t="shared" si="375"/>
        <v>1806</v>
      </c>
      <c r="BA212" s="132">
        <f t="shared" si="375"/>
        <v>2848</v>
      </c>
      <c r="BB212" s="132">
        <f t="shared" si="375"/>
        <v>2240</v>
      </c>
      <c r="BC212" s="132">
        <f t="shared" si="375"/>
        <v>3002.9727499999999</v>
      </c>
      <c r="BD212" s="132">
        <f t="shared" si="375"/>
        <v>2534.1999999999998</v>
      </c>
      <c r="BE212" s="132">
        <f t="shared" si="375"/>
        <v>3181.588749999999</v>
      </c>
      <c r="BF212" s="132">
        <f t="shared" si="375"/>
        <v>4001.8232499999999</v>
      </c>
      <c r="BG212" s="132">
        <f t="shared" si="375"/>
        <v>3826.9827499999997</v>
      </c>
      <c r="BH212" s="132">
        <f t="shared" si="375"/>
        <v>3218.6797499999993</v>
      </c>
      <c r="BI212" s="132">
        <f t="shared" si="375"/>
        <v>3481.9767499999998</v>
      </c>
      <c r="BJ212" s="132">
        <f t="shared" si="375"/>
        <v>3101.8112499999993</v>
      </c>
      <c r="BK212" s="132">
        <f t="shared" si="375"/>
        <v>35637.035250000001</v>
      </c>
      <c r="BL212" s="140">
        <f t="shared" si="375"/>
        <v>2808.9098437499997</v>
      </c>
      <c r="BM212" s="140">
        <f t="shared" si="375"/>
        <v>3322.7358437499993</v>
      </c>
      <c r="BN212" s="140">
        <f t="shared" si="375"/>
        <v>3439.9618437499994</v>
      </c>
      <c r="BO212" s="140">
        <f t="shared" si="375"/>
        <v>4187.3878437499998</v>
      </c>
      <c r="BP212" s="140">
        <f t="shared" si="375"/>
        <v>3112.6138437499994</v>
      </c>
      <c r="BQ212" s="140">
        <f t="shared" si="375"/>
        <v>2845.2398437499996</v>
      </c>
      <c r="BR212" s="140">
        <f t="shared" si="375"/>
        <v>3478.6658437499996</v>
      </c>
      <c r="BS212" s="140">
        <f t="shared" si="375"/>
        <v>3739.8918437500001</v>
      </c>
      <c r="BT212" s="140">
        <f t="shared" si="375"/>
        <v>3609.3178437500001</v>
      </c>
      <c r="BU212" s="140">
        <f t="shared" si="375"/>
        <v>3777.7438437499991</v>
      </c>
      <c r="BV212" s="140">
        <f t="shared" si="375"/>
        <v>3318.9698437499997</v>
      </c>
      <c r="BW212" s="140">
        <f t="shared" si="375"/>
        <v>3135.5958437499994</v>
      </c>
      <c r="BX212" s="132">
        <f t="shared" si="366"/>
        <v>40777.034124999998</v>
      </c>
      <c r="BY212" s="140">
        <f t="shared" ref="BY212:DH212" si="376">SUM(BY205:BY211)</f>
        <v>3290.8506874999994</v>
      </c>
      <c r="BZ212" s="140">
        <f t="shared" si="376"/>
        <v>3212.4799374999993</v>
      </c>
      <c r="CA212" s="140">
        <f t="shared" si="376"/>
        <v>3910.1091874999997</v>
      </c>
      <c r="CB212" s="140">
        <f t="shared" si="376"/>
        <v>3958.7384374999992</v>
      </c>
      <c r="CC212" s="140">
        <f t="shared" si="376"/>
        <v>2899.5676874999995</v>
      </c>
      <c r="CD212" s="140">
        <f t="shared" si="376"/>
        <v>3251.1969374999994</v>
      </c>
      <c r="CE212" s="140">
        <f t="shared" si="376"/>
        <v>3416.4261874999993</v>
      </c>
      <c r="CF212" s="140">
        <f t="shared" si="376"/>
        <v>3538.6554374999996</v>
      </c>
      <c r="CG212" s="140">
        <f t="shared" si="376"/>
        <v>3873.4846874999998</v>
      </c>
      <c r="CH212" s="140">
        <f t="shared" si="376"/>
        <v>3135.7139374999997</v>
      </c>
      <c r="CI212" s="140">
        <f t="shared" si="376"/>
        <v>3350.3431874999997</v>
      </c>
      <c r="CJ212" s="140">
        <f t="shared" si="376"/>
        <v>3452.5724374999995</v>
      </c>
      <c r="CK212" s="140">
        <f t="shared" si="376"/>
        <v>3360.7316249999994</v>
      </c>
      <c r="CL212" s="140">
        <f t="shared" si="376"/>
        <v>3283.1641249999993</v>
      </c>
      <c r="CM212" s="140">
        <f t="shared" si="376"/>
        <v>3981.5966250000001</v>
      </c>
      <c r="CN212" s="140">
        <f t="shared" si="376"/>
        <v>3174.2291249999998</v>
      </c>
      <c r="CO212" s="140">
        <f t="shared" si="376"/>
        <v>2195.8616249999995</v>
      </c>
      <c r="CP212" s="140">
        <f t="shared" si="376"/>
        <v>2548.2941249999994</v>
      </c>
      <c r="CQ212" s="140">
        <f t="shared" si="376"/>
        <v>2271.9266249999991</v>
      </c>
      <c r="CR212" s="140">
        <f t="shared" si="376"/>
        <v>2444.9591249999994</v>
      </c>
      <c r="CS212" s="140">
        <f t="shared" si="376"/>
        <v>2150.5916249999996</v>
      </c>
      <c r="CT212" s="140">
        <f t="shared" si="376"/>
        <v>1843.6241249999991</v>
      </c>
      <c r="CU212" s="140">
        <f t="shared" si="376"/>
        <v>2259.0566249999993</v>
      </c>
      <c r="CV212" s="140">
        <f t="shared" si="376"/>
        <v>1947.0891249999993</v>
      </c>
      <c r="CW212" s="140">
        <f t="shared" si="376"/>
        <v>2137.8641249999991</v>
      </c>
      <c r="CX212" s="140">
        <f t="shared" si="376"/>
        <v>1960.2966249999993</v>
      </c>
      <c r="CY212" s="140">
        <f t="shared" si="376"/>
        <v>2733.5291249999991</v>
      </c>
      <c r="CZ212" s="140">
        <f t="shared" si="376"/>
        <v>2152.9616249999995</v>
      </c>
      <c r="DA212" s="140">
        <f t="shared" si="376"/>
        <v>1804.5941249999992</v>
      </c>
      <c r="DB212" s="140">
        <f t="shared" si="376"/>
        <v>2157.0266249999991</v>
      </c>
      <c r="DC212" s="140">
        <f t="shared" si="376"/>
        <v>2020.2591249999989</v>
      </c>
      <c r="DD212" s="140">
        <f t="shared" si="376"/>
        <v>1613.2916249999989</v>
      </c>
      <c r="DE212" s="140">
        <f t="shared" si="376"/>
        <v>1948.9241249999991</v>
      </c>
      <c r="DF212" s="140">
        <f t="shared" si="376"/>
        <v>1741.9566249999989</v>
      </c>
      <c r="DG212" s="140">
        <f t="shared" si="376"/>
        <v>2057.3891249999988</v>
      </c>
      <c r="DH212" s="140">
        <f t="shared" si="376"/>
        <v>1645.421624999999</v>
      </c>
      <c r="DM212" s="206"/>
      <c r="DN212" s="141">
        <f t="shared" si="352"/>
        <v>37196</v>
      </c>
      <c r="DO212" s="141"/>
      <c r="DP212" s="141">
        <f t="shared" si="353"/>
        <v>40102</v>
      </c>
      <c r="DQ212" s="203">
        <f t="shared" si="354"/>
        <v>107.8126680288203</v>
      </c>
      <c r="DR212" s="141">
        <f t="shared" si="355"/>
        <v>35637.035250000001</v>
      </c>
      <c r="DS212" s="207">
        <f t="shared" si="356"/>
        <v>88.865979876315393</v>
      </c>
      <c r="DT212" s="112">
        <f t="shared" si="357"/>
        <v>40777.034124999998</v>
      </c>
      <c r="DU212" s="208">
        <f t="shared" si="358"/>
        <v>114.42319440700386</v>
      </c>
      <c r="DV212" s="112">
        <f t="shared" si="359"/>
        <v>41290.138749999991</v>
      </c>
      <c r="DW212" s="208">
        <f t="shared" si="360"/>
        <v>101.25831766829117</v>
      </c>
      <c r="DX212" s="112">
        <f t="shared" si="361"/>
        <v>41430.703874999992</v>
      </c>
      <c r="DY212" s="208">
        <f t="shared" si="362"/>
        <v>100.3404326777662</v>
      </c>
      <c r="DZ212" s="112">
        <f t="shared" si="363"/>
        <v>40717.681999999993</v>
      </c>
      <c r="EA212" s="208">
        <f t="shared" si="364"/>
        <v>98.279001300216265</v>
      </c>
    </row>
    <row r="213" spans="1:131" ht="12.75" customHeight="1">
      <c r="BJ213">
        <v>35237</v>
      </c>
    </row>
    <row r="214" spans="1:131">
      <c r="A214" s="209" t="s">
        <v>152</v>
      </c>
      <c r="B214" s="209"/>
      <c r="C214" s="209"/>
      <c r="D214" s="209"/>
      <c r="E214" s="209"/>
      <c r="F214" s="209"/>
      <c r="G214" s="209"/>
      <c r="H214" s="209"/>
      <c r="I214" s="209"/>
      <c r="J214" s="209"/>
      <c r="K214" s="209"/>
      <c r="L214" s="209"/>
      <c r="M214" s="209"/>
      <c r="N214" s="209"/>
      <c r="O214" s="209"/>
      <c r="P214" s="209"/>
      <c r="Q214" s="209"/>
      <c r="R214" s="209"/>
      <c r="S214" s="209"/>
      <c r="T214" s="209"/>
      <c r="U214" s="209"/>
      <c r="V214" s="209"/>
      <c r="W214" s="209"/>
      <c r="X214" s="209"/>
      <c r="Y214" s="209"/>
      <c r="BJ214" s="19">
        <f>SUM(AY212:BJ212)-BJ213</f>
        <v>400.03525000000081</v>
      </c>
      <c r="BK214" s="19"/>
    </row>
    <row r="215" spans="1:131">
      <c r="A215" s="210" t="s">
        <v>153</v>
      </c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1">
        <v>0.58941296233457752</v>
      </c>
      <c r="AA215" s="211">
        <v>0.49711509262071057</v>
      </c>
      <c r="AB215" s="211">
        <v>0.7246963562753036</v>
      </c>
      <c r="AC215" s="211">
        <v>0.6697944593386953</v>
      </c>
      <c r="AD215" s="211">
        <v>0.71361170087284742</v>
      </c>
      <c r="AE215" s="211">
        <v>0.70500863557858373</v>
      </c>
      <c r="AF215" s="211">
        <v>0.68314541775079507</v>
      </c>
      <c r="AG215" s="211">
        <v>0.69717825189263594</v>
      </c>
      <c r="AH215" s="211">
        <v>0.7142857142857143</v>
      </c>
      <c r="AI215" s="211">
        <v>0.59942501197891707</v>
      </c>
      <c r="AJ215" s="211">
        <v>0.46902654867256638</v>
      </c>
      <c r="AK215" s="211">
        <v>0.61508452535760727</v>
      </c>
      <c r="AL215" s="211">
        <v>0.52038579570363874</v>
      </c>
      <c r="AM215" s="211">
        <v>0.68232662192393734</v>
      </c>
      <c r="AN215" s="211">
        <v>0.73682830930537357</v>
      </c>
      <c r="AO215" s="211">
        <v>0.75596971461852069</v>
      </c>
      <c r="AP215" s="211">
        <v>0.81700154559505411</v>
      </c>
      <c r="AQ215" s="212">
        <f>AVERAGE(AL215:AP215,AK215)</f>
        <v>0.68793275208402205</v>
      </c>
      <c r="AR215" s="212">
        <f t="shared" ref="AR215:AX215" si="377">+AQ215</f>
        <v>0.68793275208402205</v>
      </c>
      <c r="AS215" s="212">
        <f t="shared" si="377"/>
        <v>0.68793275208402205</v>
      </c>
      <c r="AT215" s="212">
        <f t="shared" si="377"/>
        <v>0.68793275208402205</v>
      </c>
      <c r="AU215" s="212">
        <v>0.6</v>
      </c>
      <c r="AV215" s="212">
        <f t="shared" si="377"/>
        <v>0.6</v>
      </c>
      <c r="AW215" s="212">
        <f t="shared" si="377"/>
        <v>0.6</v>
      </c>
      <c r="AX215" s="212">
        <f t="shared" si="377"/>
        <v>0.6</v>
      </c>
      <c r="AY215" s="213">
        <v>0.55119097367321357</v>
      </c>
      <c r="AZ215" s="213">
        <v>0.56367663344407526</v>
      </c>
      <c r="BA215" s="213">
        <v>0.71096474234792717</v>
      </c>
      <c r="BB215" s="212">
        <v>0.6</v>
      </c>
      <c r="BC215" s="212">
        <f t="shared" ref="BC215:BJ215" si="378">+BB215</f>
        <v>0.6</v>
      </c>
      <c r="BD215" s="212">
        <f t="shared" si="378"/>
        <v>0.6</v>
      </c>
      <c r="BE215" s="212">
        <f t="shared" si="378"/>
        <v>0.6</v>
      </c>
      <c r="BF215" s="212">
        <f t="shared" si="378"/>
        <v>0.6</v>
      </c>
      <c r="BG215" s="212">
        <f t="shared" si="378"/>
        <v>0.6</v>
      </c>
      <c r="BH215" s="212">
        <f t="shared" si="378"/>
        <v>0.6</v>
      </c>
      <c r="BI215" s="212">
        <f t="shared" si="378"/>
        <v>0.6</v>
      </c>
      <c r="BJ215" s="212">
        <f t="shared" si="378"/>
        <v>0.6</v>
      </c>
      <c r="BK215" s="212"/>
      <c r="BL215" s="212">
        <v>0.6</v>
      </c>
      <c r="BM215" s="212">
        <f t="shared" ref="BM215:BW215" si="379">+BL215</f>
        <v>0.6</v>
      </c>
      <c r="BN215" s="212">
        <f t="shared" si="379"/>
        <v>0.6</v>
      </c>
      <c r="BO215" s="212">
        <f t="shared" si="379"/>
        <v>0.6</v>
      </c>
      <c r="BP215" s="212">
        <f t="shared" si="379"/>
        <v>0.6</v>
      </c>
      <c r="BQ215" s="212">
        <f t="shared" si="379"/>
        <v>0.6</v>
      </c>
      <c r="BR215" s="212">
        <f t="shared" si="379"/>
        <v>0.6</v>
      </c>
      <c r="BS215" s="212">
        <f t="shared" si="379"/>
        <v>0.6</v>
      </c>
      <c r="BT215" s="212">
        <f t="shared" si="379"/>
        <v>0.6</v>
      </c>
      <c r="BU215" s="212">
        <f t="shared" si="379"/>
        <v>0.6</v>
      </c>
      <c r="BV215" s="212">
        <f t="shared" si="379"/>
        <v>0.6</v>
      </c>
      <c r="BW215" s="212">
        <f t="shared" si="379"/>
        <v>0.6</v>
      </c>
      <c r="BX215" s="212"/>
      <c r="BY215" s="212">
        <v>0.6</v>
      </c>
      <c r="BZ215" s="212">
        <f t="shared" ref="BZ215:CJ215" si="380">+BY215</f>
        <v>0.6</v>
      </c>
      <c r="CA215" s="212">
        <f t="shared" si="380"/>
        <v>0.6</v>
      </c>
      <c r="CB215" s="212">
        <f t="shared" si="380"/>
        <v>0.6</v>
      </c>
      <c r="CC215" s="212">
        <f t="shared" si="380"/>
        <v>0.6</v>
      </c>
      <c r="CD215" s="212">
        <f t="shared" si="380"/>
        <v>0.6</v>
      </c>
      <c r="CE215" s="212">
        <f t="shared" si="380"/>
        <v>0.6</v>
      </c>
      <c r="CF215" s="212">
        <f t="shared" si="380"/>
        <v>0.6</v>
      </c>
      <c r="CG215" s="212">
        <f t="shared" si="380"/>
        <v>0.6</v>
      </c>
      <c r="CH215" s="212">
        <f t="shared" si="380"/>
        <v>0.6</v>
      </c>
      <c r="CI215" s="212">
        <f t="shared" si="380"/>
        <v>0.6</v>
      </c>
      <c r="CJ215" s="212">
        <f t="shared" si="380"/>
        <v>0.6</v>
      </c>
      <c r="CK215" s="212">
        <v>0.6</v>
      </c>
      <c r="CL215" s="212">
        <f t="shared" ref="CL215:CV215" si="381">+CK215</f>
        <v>0.6</v>
      </c>
      <c r="CM215" s="212">
        <f t="shared" si="381"/>
        <v>0.6</v>
      </c>
      <c r="CN215" s="212">
        <f t="shared" si="381"/>
        <v>0.6</v>
      </c>
      <c r="CO215" s="212">
        <f t="shared" si="381"/>
        <v>0.6</v>
      </c>
      <c r="CP215" s="212">
        <f t="shared" si="381"/>
        <v>0.6</v>
      </c>
      <c r="CQ215" s="212">
        <f t="shared" si="381"/>
        <v>0.6</v>
      </c>
      <c r="CR215" s="212">
        <f t="shared" si="381"/>
        <v>0.6</v>
      </c>
      <c r="CS215" s="212">
        <f t="shared" si="381"/>
        <v>0.6</v>
      </c>
      <c r="CT215" s="212">
        <f t="shared" si="381"/>
        <v>0.6</v>
      </c>
      <c r="CU215" s="212">
        <f t="shared" si="381"/>
        <v>0.6</v>
      </c>
      <c r="CV215" s="212">
        <f t="shared" si="381"/>
        <v>0.6</v>
      </c>
      <c r="CW215" s="212">
        <v>0.6</v>
      </c>
      <c r="CX215" s="212">
        <f t="shared" ref="CX215:DH215" si="382">+CW215</f>
        <v>0.6</v>
      </c>
      <c r="CY215" s="212">
        <f t="shared" si="382"/>
        <v>0.6</v>
      </c>
      <c r="CZ215" s="212">
        <f t="shared" si="382"/>
        <v>0.6</v>
      </c>
      <c r="DA215" s="212">
        <f t="shared" si="382"/>
        <v>0.6</v>
      </c>
      <c r="DB215" s="212">
        <f t="shared" si="382"/>
        <v>0.6</v>
      </c>
      <c r="DC215" s="212">
        <f t="shared" si="382"/>
        <v>0.6</v>
      </c>
      <c r="DD215" s="212">
        <f t="shared" si="382"/>
        <v>0.6</v>
      </c>
      <c r="DE215" s="212">
        <f t="shared" si="382"/>
        <v>0.6</v>
      </c>
      <c r="DF215" s="212">
        <f t="shared" si="382"/>
        <v>0.6</v>
      </c>
      <c r="DG215" s="212">
        <f t="shared" si="382"/>
        <v>0.6</v>
      </c>
      <c r="DH215" s="212">
        <f t="shared" si="382"/>
        <v>0.6</v>
      </c>
      <c r="DP215" s="19">
        <f>+DP180-33945</f>
        <v>6157</v>
      </c>
    </row>
    <row r="216" spans="1:131">
      <c r="A216" s="210" t="s">
        <v>154</v>
      </c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1">
        <f>1-Z215</f>
        <v>0.41058703766542248</v>
      </c>
      <c r="AA216" s="211">
        <f t="shared" ref="AA216:AX216" si="383">1-AA215</f>
        <v>0.50288490737928937</v>
      </c>
      <c r="AB216" s="211">
        <f t="shared" si="383"/>
        <v>0.2753036437246964</v>
      </c>
      <c r="AC216" s="211">
        <f t="shared" si="383"/>
        <v>0.3302055406613047</v>
      </c>
      <c r="AD216" s="211">
        <f t="shared" si="383"/>
        <v>0.28638829912715258</v>
      </c>
      <c r="AE216" s="211">
        <f t="shared" si="383"/>
        <v>0.29499136442141627</v>
      </c>
      <c r="AF216" s="211">
        <f t="shared" si="383"/>
        <v>0.31685458224920493</v>
      </c>
      <c r="AG216" s="211">
        <f t="shared" si="383"/>
        <v>0.30282174810736406</v>
      </c>
      <c r="AH216" s="211">
        <f t="shared" si="383"/>
        <v>0.2857142857142857</v>
      </c>
      <c r="AI216" s="211">
        <f t="shared" si="383"/>
        <v>0.40057498802108293</v>
      </c>
      <c r="AJ216" s="211">
        <f t="shared" si="383"/>
        <v>0.53097345132743357</v>
      </c>
      <c r="AK216" s="211">
        <f t="shared" si="383"/>
        <v>0.38491547464239273</v>
      </c>
      <c r="AL216" s="211">
        <f t="shared" si="383"/>
        <v>0.47961420429636126</v>
      </c>
      <c r="AM216" s="211">
        <f t="shared" si="383"/>
        <v>0.31767337807606266</v>
      </c>
      <c r="AN216" s="211">
        <f t="shared" si="383"/>
        <v>0.26317169069462643</v>
      </c>
      <c r="AO216" s="211">
        <f t="shared" si="383"/>
        <v>0.24403028538147931</v>
      </c>
      <c r="AP216" s="211">
        <f t="shared" si="383"/>
        <v>0.18299845440494589</v>
      </c>
      <c r="AQ216" s="214">
        <f t="shared" si="383"/>
        <v>0.31206724791597795</v>
      </c>
      <c r="AR216" s="214">
        <f t="shared" si="383"/>
        <v>0.31206724791597795</v>
      </c>
      <c r="AS216" s="214">
        <f t="shared" si="383"/>
        <v>0.31206724791597795</v>
      </c>
      <c r="AT216" s="214">
        <f t="shared" si="383"/>
        <v>0.31206724791597795</v>
      </c>
      <c r="AU216" s="214">
        <f t="shared" si="383"/>
        <v>0.4</v>
      </c>
      <c r="AV216" s="214">
        <f t="shared" si="383"/>
        <v>0.4</v>
      </c>
      <c r="AW216" s="214">
        <f t="shared" si="383"/>
        <v>0.4</v>
      </c>
      <c r="AX216" s="214">
        <f t="shared" si="383"/>
        <v>0.4</v>
      </c>
      <c r="AY216" s="215">
        <v>0.44880902632678649</v>
      </c>
      <c r="AZ216" s="215">
        <v>0.43632336655592469</v>
      </c>
      <c r="BA216" s="215">
        <v>0.28903525765207283</v>
      </c>
      <c r="BB216" s="214">
        <v>0.4</v>
      </c>
      <c r="BC216" s="214">
        <f t="shared" ref="BC216:BJ216" si="384">1-BC215</f>
        <v>0.4</v>
      </c>
      <c r="BD216" s="214">
        <f t="shared" si="384"/>
        <v>0.4</v>
      </c>
      <c r="BE216" s="214">
        <f t="shared" si="384"/>
        <v>0.4</v>
      </c>
      <c r="BF216" s="214">
        <f t="shared" si="384"/>
        <v>0.4</v>
      </c>
      <c r="BG216" s="214">
        <f t="shared" si="384"/>
        <v>0.4</v>
      </c>
      <c r="BH216" s="214">
        <f t="shared" si="384"/>
        <v>0.4</v>
      </c>
      <c r="BI216" s="214">
        <f t="shared" si="384"/>
        <v>0.4</v>
      </c>
      <c r="BJ216" s="214">
        <f t="shared" si="384"/>
        <v>0.4</v>
      </c>
      <c r="BK216" s="214"/>
      <c r="BL216" s="214">
        <f t="shared" ref="BL216:BW216" si="385">1-BL215</f>
        <v>0.4</v>
      </c>
      <c r="BM216" s="214">
        <f t="shared" si="385"/>
        <v>0.4</v>
      </c>
      <c r="BN216" s="214">
        <f t="shared" si="385"/>
        <v>0.4</v>
      </c>
      <c r="BO216" s="214">
        <f t="shared" si="385"/>
        <v>0.4</v>
      </c>
      <c r="BP216" s="214">
        <f t="shared" si="385"/>
        <v>0.4</v>
      </c>
      <c r="BQ216" s="214">
        <f t="shared" si="385"/>
        <v>0.4</v>
      </c>
      <c r="BR216" s="214">
        <f t="shared" si="385"/>
        <v>0.4</v>
      </c>
      <c r="BS216" s="214">
        <f t="shared" si="385"/>
        <v>0.4</v>
      </c>
      <c r="BT216" s="214">
        <f t="shared" si="385"/>
        <v>0.4</v>
      </c>
      <c r="BU216" s="214">
        <f t="shared" si="385"/>
        <v>0.4</v>
      </c>
      <c r="BV216" s="214">
        <f t="shared" si="385"/>
        <v>0.4</v>
      </c>
      <c r="BW216" s="214">
        <f t="shared" si="385"/>
        <v>0.4</v>
      </c>
      <c r="BX216" s="214"/>
      <c r="BY216" s="214">
        <f t="shared" ref="BY216:DH216" si="386">1-BY215</f>
        <v>0.4</v>
      </c>
      <c r="BZ216" s="214">
        <f t="shared" si="386"/>
        <v>0.4</v>
      </c>
      <c r="CA216" s="214">
        <f t="shared" si="386"/>
        <v>0.4</v>
      </c>
      <c r="CB216" s="214">
        <f t="shared" si="386"/>
        <v>0.4</v>
      </c>
      <c r="CC216" s="214">
        <f t="shared" si="386"/>
        <v>0.4</v>
      </c>
      <c r="CD216" s="214">
        <f t="shared" si="386"/>
        <v>0.4</v>
      </c>
      <c r="CE216" s="214">
        <f t="shared" si="386"/>
        <v>0.4</v>
      </c>
      <c r="CF216" s="214">
        <f t="shared" si="386"/>
        <v>0.4</v>
      </c>
      <c r="CG216" s="214">
        <f t="shared" si="386"/>
        <v>0.4</v>
      </c>
      <c r="CH216" s="214">
        <f t="shared" si="386"/>
        <v>0.4</v>
      </c>
      <c r="CI216" s="214">
        <f t="shared" si="386"/>
        <v>0.4</v>
      </c>
      <c r="CJ216" s="214">
        <f t="shared" si="386"/>
        <v>0.4</v>
      </c>
      <c r="CK216" s="214">
        <f t="shared" si="386"/>
        <v>0.4</v>
      </c>
      <c r="CL216" s="214">
        <f t="shared" si="386"/>
        <v>0.4</v>
      </c>
      <c r="CM216" s="214">
        <f t="shared" si="386"/>
        <v>0.4</v>
      </c>
      <c r="CN216" s="214">
        <f t="shared" si="386"/>
        <v>0.4</v>
      </c>
      <c r="CO216" s="214">
        <f t="shared" si="386"/>
        <v>0.4</v>
      </c>
      <c r="CP216" s="214">
        <f t="shared" si="386"/>
        <v>0.4</v>
      </c>
      <c r="CQ216" s="214">
        <f t="shared" si="386"/>
        <v>0.4</v>
      </c>
      <c r="CR216" s="214">
        <f t="shared" si="386"/>
        <v>0.4</v>
      </c>
      <c r="CS216" s="214">
        <f t="shared" si="386"/>
        <v>0.4</v>
      </c>
      <c r="CT216" s="214">
        <f t="shared" si="386"/>
        <v>0.4</v>
      </c>
      <c r="CU216" s="214">
        <f t="shared" si="386"/>
        <v>0.4</v>
      </c>
      <c r="CV216" s="214">
        <f t="shared" si="386"/>
        <v>0.4</v>
      </c>
      <c r="CW216" s="214">
        <f t="shared" si="386"/>
        <v>0.4</v>
      </c>
      <c r="CX216" s="214">
        <f t="shared" si="386"/>
        <v>0.4</v>
      </c>
      <c r="CY216" s="214">
        <f t="shared" si="386"/>
        <v>0.4</v>
      </c>
      <c r="CZ216" s="214">
        <f t="shared" si="386"/>
        <v>0.4</v>
      </c>
      <c r="DA216" s="214">
        <f t="shared" si="386"/>
        <v>0.4</v>
      </c>
      <c r="DB216" s="214">
        <f t="shared" si="386"/>
        <v>0.4</v>
      </c>
      <c r="DC216" s="214">
        <f t="shared" si="386"/>
        <v>0.4</v>
      </c>
      <c r="DD216" s="214">
        <f t="shared" si="386"/>
        <v>0.4</v>
      </c>
      <c r="DE216" s="214">
        <f t="shared" si="386"/>
        <v>0.4</v>
      </c>
      <c r="DF216" s="214">
        <f t="shared" si="386"/>
        <v>0.4</v>
      </c>
      <c r="DG216" s="214">
        <f t="shared" si="386"/>
        <v>0.4</v>
      </c>
      <c r="DH216" s="214">
        <f t="shared" si="386"/>
        <v>0.4</v>
      </c>
    </row>
    <row r="217" spans="1:131">
      <c r="AL217" s="83"/>
      <c r="AO217" s="83"/>
    </row>
    <row r="219" spans="1:131">
      <c r="BO219" s="19">
        <f t="shared" ref="BO219:BO224" si="387">SUM(AY205:BJ205)</f>
        <v>15175.200000000004</v>
      </c>
      <c r="DN219" s="19"/>
      <c r="DO219" s="19"/>
    </row>
    <row r="220" spans="1:131" ht="13.5" thickBot="1">
      <c r="BO220" s="19">
        <f t="shared" si="387"/>
        <v>8274.6</v>
      </c>
      <c r="DN220" s="19"/>
      <c r="DO220" s="19"/>
    </row>
    <row r="221" spans="1:131" ht="13.5" thickBot="1">
      <c r="AY221" s="522" t="s">
        <v>155</v>
      </c>
      <c r="AZ221" s="523"/>
      <c r="BA221" s="523"/>
      <c r="BB221" s="524" t="s">
        <v>156</v>
      </c>
      <c r="BC221" s="525"/>
      <c r="BD221" s="525"/>
      <c r="BE221" s="528" t="s">
        <v>157</v>
      </c>
      <c r="BF221" s="529"/>
      <c r="BG221" s="529"/>
      <c r="BH221" s="528" t="s">
        <v>158</v>
      </c>
      <c r="BI221" s="529"/>
      <c r="BJ221" s="530"/>
      <c r="BK221" s="216"/>
      <c r="BO221" s="19">
        <f t="shared" si="387"/>
        <v>802.00000000000011</v>
      </c>
      <c r="DN221" s="19"/>
      <c r="DO221" s="19"/>
    </row>
    <row r="222" spans="1:131">
      <c r="A222" s="14" t="s">
        <v>151</v>
      </c>
      <c r="Z222">
        <v>2947</v>
      </c>
      <c r="AA222">
        <v>3293</v>
      </c>
      <c r="AB222">
        <v>2964</v>
      </c>
      <c r="AC222">
        <v>4476</v>
      </c>
      <c r="AD222">
        <v>4239</v>
      </c>
      <c r="AE222">
        <v>2895</v>
      </c>
      <c r="AF222">
        <v>3459</v>
      </c>
      <c r="AG222">
        <v>2906</v>
      </c>
      <c r="AH222">
        <v>3024</v>
      </c>
      <c r="AI222">
        <v>2087</v>
      </c>
      <c r="AJ222">
        <v>2599</v>
      </c>
      <c r="AK222">
        <v>2307</v>
      </c>
      <c r="AL222">
        <v>4562</v>
      </c>
      <c r="AM222">
        <v>4530</v>
      </c>
      <c r="AN222">
        <v>3815</v>
      </c>
      <c r="AO222">
        <v>3434</v>
      </c>
      <c r="AP222">
        <v>3235</v>
      </c>
      <c r="AQ222">
        <v>2489</v>
      </c>
      <c r="AR222">
        <v>2677</v>
      </c>
      <c r="AS222">
        <v>3207</v>
      </c>
      <c r="AT222">
        <v>3156</v>
      </c>
      <c r="AU222">
        <v>3542</v>
      </c>
      <c r="AV222">
        <v>2567</v>
      </c>
      <c r="AW222">
        <v>2888</v>
      </c>
      <c r="AY222" s="217">
        <v>2179</v>
      </c>
      <c r="AZ222" s="218">
        <v>2706</v>
      </c>
      <c r="BA222" s="219">
        <v>2824</v>
      </c>
      <c r="BB222" s="220">
        <v>2927.8757499999997</v>
      </c>
      <c r="BC222" s="220">
        <v>2602.9727499999999</v>
      </c>
      <c r="BD222" s="220">
        <v>2316.5437499999998</v>
      </c>
      <c r="BE222" s="400">
        <v>2916.3999999999996</v>
      </c>
      <c r="BF222" s="224">
        <v>3241.8697499999998</v>
      </c>
      <c r="BG222" s="224">
        <v>2800.3667499999997</v>
      </c>
      <c r="BH222" s="224">
        <v>3070.6</v>
      </c>
      <c r="BI222" s="224">
        <v>2946.8</v>
      </c>
      <c r="BJ222" s="225">
        <v>2791.6000000000004</v>
      </c>
      <c r="BK222" s="224"/>
      <c r="BO222" s="19">
        <f t="shared" si="387"/>
        <v>7055</v>
      </c>
      <c r="DN222" s="19">
        <v>37196</v>
      </c>
      <c r="DO222" s="19"/>
      <c r="DP222">
        <v>40102</v>
      </c>
      <c r="DQ222">
        <v>107.8126680288203</v>
      </c>
      <c r="DR222">
        <v>32465.028749999998</v>
      </c>
      <c r="DS222">
        <v>80.956133733978348</v>
      </c>
      <c r="DT222">
        <v>34626.177500000005</v>
      </c>
      <c r="DU222">
        <v>106.65685148977424</v>
      </c>
      <c r="DV222">
        <v>36764.251250000001</v>
      </c>
      <c r="DW222">
        <v>106.17473225278763</v>
      </c>
      <c r="DX222">
        <v>36764.251250000001</v>
      </c>
      <c r="DY222">
        <v>106.17473225278763</v>
      </c>
      <c r="DZ222">
        <v>36764.251250000001</v>
      </c>
      <c r="EA222">
        <v>106.17473225278763</v>
      </c>
    </row>
    <row r="223" spans="1:131" ht="20.25">
      <c r="A223" s="226" t="s">
        <v>159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227"/>
      <c r="T223" s="227"/>
      <c r="U223" s="227"/>
      <c r="V223" s="227"/>
      <c r="W223" s="227"/>
      <c r="X223" s="227"/>
      <c r="Y223" s="227"/>
      <c r="Z223" s="229"/>
      <c r="AA223" s="229"/>
      <c r="AB223" s="227"/>
      <c r="AC223" s="227"/>
      <c r="AD223" s="227"/>
      <c r="AE223" s="227"/>
      <c r="AF223" s="227"/>
      <c r="AG223" s="227"/>
      <c r="AH223" s="228"/>
      <c r="AI223" s="228"/>
      <c r="AJ223" s="228"/>
      <c r="AK223" s="228"/>
      <c r="AL223" s="229"/>
      <c r="AM223" s="230"/>
      <c r="AN223" s="230"/>
      <c r="AO223" s="230"/>
      <c r="AP223" s="230"/>
      <c r="AQ223" s="230"/>
      <c r="AR223" s="230"/>
      <c r="AS223" s="230"/>
      <c r="AT223" s="230"/>
      <c r="AU223" s="230"/>
      <c r="AV223" s="230"/>
      <c r="AW223" s="230"/>
      <c r="AX223" s="230"/>
      <c r="AY223" s="231"/>
      <c r="AZ223" s="232"/>
      <c r="BA223" s="233"/>
      <c r="BB223" s="230"/>
      <c r="BC223" s="234"/>
      <c r="BD223" s="234"/>
      <c r="BE223" s="401"/>
      <c r="BF223" s="236"/>
      <c r="BG223" s="236"/>
      <c r="BH223" s="236"/>
      <c r="BI223" s="236"/>
      <c r="BJ223" s="238"/>
      <c r="BK223" s="236"/>
      <c r="BO223" s="19">
        <f t="shared" si="387"/>
        <v>3449.635249999998</v>
      </c>
    </row>
    <row r="224" spans="1:131">
      <c r="A224" s="239" t="s">
        <v>160</v>
      </c>
      <c r="B224" s="240">
        <v>154</v>
      </c>
      <c r="C224" s="240">
        <v>1155</v>
      </c>
      <c r="D224" s="240">
        <v>1564</v>
      </c>
      <c r="E224" s="240">
        <v>1306</v>
      </c>
      <c r="F224" s="240">
        <v>1321</v>
      </c>
      <c r="G224" s="240">
        <v>979</v>
      </c>
      <c r="H224" s="240">
        <v>1397</v>
      </c>
      <c r="I224" s="240">
        <v>1339</v>
      </c>
      <c r="J224" s="240">
        <v>1262</v>
      </c>
      <c r="K224" s="240">
        <v>1333</v>
      </c>
      <c r="L224" s="240">
        <v>1659</v>
      </c>
      <c r="M224" s="240">
        <v>1745</v>
      </c>
      <c r="N224" s="227">
        <v>323</v>
      </c>
      <c r="O224" s="227">
        <v>1183</v>
      </c>
      <c r="P224" s="227">
        <v>1540</v>
      </c>
      <c r="Q224" s="227">
        <v>1384</v>
      </c>
      <c r="R224" s="227">
        <v>952</v>
      </c>
      <c r="S224" s="227">
        <v>1124</v>
      </c>
      <c r="T224" s="227">
        <v>1054</v>
      </c>
      <c r="U224" s="227">
        <v>727</v>
      </c>
      <c r="V224" s="227">
        <v>830</v>
      </c>
      <c r="W224" s="227">
        <v>1145</v>
      </c>
      <c r="X224" s="227">
        <v>875</v>
      </c>
      <c r="Y224" s="227">
        <v>955</v>
      </c>
      <c r="Z224" s="230">
        <v>1162</v>
      </c>
      <c r="AA224" s="230">
        <v>1009</v>
      </c>
      <c r="AB224" s="230">
        <v>1341</v>
      </c>
      <c r="AC224" s="230">
        <v>2276</v>
      </c>
      <c r="AD224" s="230">
        <v>1604</v>
      </c>
      <c r="AE224" s="230">
        <v>1065</v>
      </c>
      <c r="AF224" s="230">
        <v>1502</v>
      </c>
      <c r="AG224" s="230">
        <v>1353</v>
      </c>
      <c r="AH224" s="230">
        <v>1274</v>
      </c>
      <c r="AI224" s="230">
        <v>518</v>
      </c>
      <c r="AJ224" s="230">
        <v>836</v>
      </c>
      <c r="AK224" s="230">
        <v>818</v>
      </c>
      <c r="AL224" s="230">
        <v>654</v>
      </c>
      <c r="AM224" s="230">
        <v>1340</v>
      </c>
      <c r="AN224" s="230">
        <v>2201</v>
      </c>
      <c r="AO224" s="230">
        <v>2022</v>
      </c>
      <c r="AP224" s="230">
        <v>1450</v>
      </c>
      <c r="AQ224" s="230">
        <v>1082</v>
      </c>
      <c r="AR224" s="230">
        <v>876</v>
      </c>
      <c r="AS224" s="230">
        <v>1721</v>
      </c>
      <c r="AT224" s="230">
        <v>1437</v>
      </c>
      <c r="AU224" s="241">
        <f>AU234+(AT234-AT224)</f>
        <v>2432</v>
      </c>
      <c r="AV224" s="230">
        <v>1154</v>
      </c>
      <c r="AW224" s="230">
        <v>1108</v>
      </c>
      <c r="AX224" s="230"/>
      <c r="AY224" s="242">
        <v>1110</v>
      </c>
      <c r="AZ224" s="243">
        <v>1144</v>
      </c>
      <c r="BA224" s="244">
        <v>1322</v>
      </c>
      <c r="BB224" s="245">
        <v>1268</v>
      </c>
      <c r="BC224" s="245">
        <f>BM228*BC222</f>
        <v>1134.4111204366366</v>
      </c>
      <c r="BD224" s="245">
        <f>BM228*BD222</f>
        <v>1009.5814452832775</v>
      </c>
      <c r="BE224" s="402">
        <f>BM228*BE212</f>
        <v>1386.5798858847434</v>
      </c>
      <c r="BF224" s="247">
        <f>BM228*BF212</f>
        <v>1744.0492977968679</v>
      </c>
      <c r="BG224" s="247">
        <f>BM228*BG212</f>
        <v>1667.8514169305768</v>
      </c>
      <c r="BH224" s="247">
        <f>BM228*BH212</f>
        <v>1402.7446509089318</v>
      </c>
      <c r="BI224" s="247">
        <f>BM228*BI212</f>
        <v>1517.4930841292203</v>
      </c>
      <c r="BJ224" s="249">
        <f>BM228*BJ212</f>
        <v>1351.8117604171857</v>
      </c>
      <c r="BK224" s="247"/>
      <c r="BL224" s="65"/>
      <c r="BM224" s="65"/>
      <c r="BO224" s="19">
        <f t="shared" si="387"/>
        <v>665.59999999999991</v>
      </c>
      <c r="DK224" s="166">
        <f>SUM(B224:M224)</f>
        <v>15214</v>
      </c>
      <c r="DL224" s="166">
        <f>SUM(N224:Y224)</f>
        <v>12092</v>
      </c>
      <c r="DM224" s="28">
        <f>IFERROR(DL224/DK224*100,0)</f>
        <v>79.479426843696601</v>
      </c>
      <c r="DN224" s="166">
        <f>SUM(Z224:AK224)</f>
        <v>14758</v>
      </c>
      <c r="DO224" s="28">
        <f>IFERROR(DN224/DL224*100,0)</f>
        <v>122.04763479986769</v>
      </c>
      <c r="DP224" s="166">
        <f>SUM(AL224:AW224)</f>
        <v>17477</v>
      </c>
      <c r="DQ224" s="28">
        <f>IFERROR(DP224/DN224*100,0)</f>
        <v>118.42390567827618</v>
      </c>
      <c r="DR224" s="141">
        <f>SUM(AY224:BJ224)</f>
        <v>16058.52266178744</v>
      </c>
      <c r="DS224" s="207">
        <f t="shared" ref="DS224" si="388">IFERROR(DR224/DP224*100,0)</f>
        <v>91.883748136335981</v>
      </c>
    </row>
    <row r="225" spans="1:123" outlineLevel="1">
      <c r="A225" s="250" t="s">
        <v>161</v>
      </c>
      <c r="B225" s="251"/>
      <c r="C225" s="251"/>
      <c r="D225" s="251"/>
      <c r="E225" s="251"/>
      <c r="F225" s="251"/>
      <c r="G225" s="251"/>
      <c r="H225" s="251"/>
      <c r="I225" s="251"/>
      <c r="J225" s="251"/>
      <c r="K225" s="251"/>
      <c r="L225" s="251"/>
      <c r="M225" s="251"/>
      <c r="N225" s="251"/>
      <c r="O225" s="251"/>
      <c r="P225" s="251"/>
      <c r="Q225" s="251"/>
      <c r="R225" s="251"/>
      <c r="S225" s="251"/>
      <c r="T225" s="251"/>
      <c r="U225" s="251"/>
      <c r="V225" s="251"/>
      <c r="W225" s="251"/>
      <c r="X225" s="251"/>
      <c r="Y225" s="251"/>
      <c r="Z225" s="251"/>
      <c r="AA225" s="251"/>
      <c r="AB225" s="251"/>
      <c r="AC225" s="251"/>
      <c r="AD225" s="251"/>
      <c r="AE225" s="251"/>
      <c r="AF225" s="251"/>
      <c r="AG225" s="251"/>
      <c r="AH225" s="251"/>
      <c r="AI225" s="251"/>
      <c r="AJ225" s="251"/>
      <c r="AK225" s="251"/>
      <c r="AL225" s="251">
        <v>130</v>
      </c>
      <c r="AM225" s="251">
        <v>105</v>
      </c>
      <c r="AN225" s="251">
        <v>108</v>
      </c>
      <c r="AO225" s="251">
        <v>138</v>
      </c>
      <c r="AP225" s="251">
        <v>208</v>
      </c>
      <c r="AQ225" s="251">
        <v>188</v>
      </c>
      <c r="AR225" s="251">
        <v>58</v>
      </c>
      <c r="AS225" s="251">
        <v>234</v>
      </c>
      <c r="AT225" s="251">
        <v>64</v>
      </c>
      <c r="AU225" s="251">
        <v>34</v>
      </c>
      <c r="AV225" s="251">
        <v>24</v>
      </c>
      <c r="AW225" s="251">
        <v>24</v>
      </c>
      <c r="AX225" s="251"/>
      <c r="AY225" s="252">
        <v>24</v>
      </c>
      <c r="AZ225" s="253">
        <v>24</v>
      </c>
      <c r="BA225" s="254">
        <v>24</v>
      </c>
      <c r="BB225" s="255">
        <v>24</v>
      </c>
      <c r="BC225" s="255">
        <v>24</v>
      </c>
      <c r="BD225" s="255">
        <v>24</v>
      </c>
      <c r="BE225" s="403">
        <v>24</v>
      </c>
      <c r="BF225" s="257">
        <v>24</v>
      </c>
      <c r="BG225" s="257">
        <v>24</v>
      </c>
      <c r="BH225" s="257">
        <v>24</v>
      </c>
      <c r="BI225" s="257">
        <v>24</v>
      </c>
      <c r="BJ225" s="259">
        <v>24</v>
      </c>
      <c r="BK225" s="257"/>
      <c r="BL225" s="46"/>
      <c r="BM225" s="260"/>
      <c r="BO225" s="19">
        <f t="shared" ref="BO225:BO235" si="389">SUM(AW211:BJ211)</f>
        <v>972</v>
      </c>
      <c r="DI225" s="46"/>
      <c r="DK225" s="166"/>
      <c r="DL225" s="166"/>
      <c r="DM225" s="28"/>
      <c r="DN225" s="166"/>
      <c r="DO225" s="28"/>
      <c r="DP225" s="166"/>
      <c r="DQ225" s="28"/>
    </row>
    <row r="226" spans="1:123" outlineLevel="1">
      <c r="A226" s="250" t="s">
        <v>162</v>
      </c>
      <c r="B226" s="251"/>
      <c r="C226" s="251"/>
      <c r="D226" s="251"/>
      <c r="E226" s="251"/>
      <c r="F226" s="251"/>
      <c r="G226" s="251"/>
      <c r="H226" s="251"/>
      <c r="I226" s="251"/>
      <c r="J226" s="251"/>
      <c r="K226" s="251"/>
      <c r="L226" s="251"/>
      <c r="M226" s="251"/>
      <c r="N226" s="251"/>
      <c r="O226" s="251"/>
      <c r="P226" s="251"/>
      <c r="Q226" s="251"/>
      <c r="R226" s="251"/>
      <c r="S226" s="251"/>
      <c r="T226" s="251"/>
      <c r="U226" s="251"/>
      <c r="V226" s="251"/>
      <c r="W226" s="251"/>
      <c r="X226" s="251"/>
      <c r="Y226" s="251"/>
      <c r="Z226" s="251"/>
      <c r="AA226" s="251"/>
      <c r="AB226" s="251"/>
      <c r="AC226" s="251"/>
      <c r="AD226" s="251"/>
      <c r="AE226" s="251"/>
      <c r="AF226" s="251"/>
      <c r="AG226" s="251"/>
      <c r="AH226" s="251"/>
      <c r="AI226" s="251"/>
      <c r="AJ226" s="251"/>
      <c r="AK226" s="251"/>
      <c r="AL226" s="251">
        <v>222</v>
      </c>
      <c r="AM226" s="251">
        <v>180</v>
      </c>
      <c r="AN226" s="251">
        <v>208</v>
      </c>
      <c r="AO226" s="251">
        <v>140</v>
      </c>
      <c r="AP226" s="251">
        <v>335</v>
      </c>
      <c r="AQ226" s="251">
        <v>466</v>
      </c>
      <c r="AR226" s="251">
        <v>525</v>
      </c>
      <c r="AS226" s="251">
        <v>580</v>
      </c>
      <c r="AT226" s="251">
        <v>740</v>
      </c>
      <c r="AU226" s="251">
        <v>574</v>
      </c>
      <c r="AV226" s="251">
        <v>538</v>
      </c>
      <c r="AW226" s="251">
        <f>288+354</f>
        <v>642</v>
      </c>
      <c r="AX226" s="251"/>
      <c r="AY226" s="252">
        <v>508</v>
      </c>
      <c r="AZ226" s="253">
        <v>508</v>
      </c>
      <c r="BA226" s="254">
        <v>508</v>
      </c>
      <c r="BB226" s="255">
        <v>508</v>
      </c>
      <c r="BC226" s="255">
        <v>508</v>
      </c>
      <c r="BD226" s="255">
        <v>508</v>
      </c>
      <c r="BE226" s="403">
        <v>508</v>
      </c>
      <c r="BF226" s="257">
        <v>508</v>
      </c>
      <c r="BG226" s="257">
        <v>508</v>
      </c>
      <c r="BH226" s="257">
        <v>508</v>
      </c>
      <c r="BI226" s="257">
        <v>508</v>
      </c>
      <c r="BJ226" s="259">
        <v>508</v>
      </c>
      <c r="BK226" s="257"/>
      <c r="BO226" s="19">
        <f t="shared" si="389"/>
        <v>78425.035249999986</v>
      </c>
      <c r="DK226" s="166"/>
      <c r="DL226" s="166"/>
      <c r="DM226" s="28"/>
      <c r="DN226" s="166"/>
      <c r="DO226" s="28"/>
      <c r="DP226" s="166"/>
      <c r="DQ226" s="28"/>
    </row>
    <row r="227" spans="1:123" outlineLevel="1">
      <c r="A227" s="250" t="s">
        <v>163</v>
      </c>
      <c r="B227" s="251"/>
      <c r="C227" s="251"/>
      <c r="D227" s="251"/>
      <c r="E227" s="251"/>
      <c r="F227" s="251"/>
      <c r="G227" s="251"/>
      <c r="H227" s="251"/>
      <c r="I227" s="251"/>
      <c r="J227" s="251"/>
      <c r="K227" s="251"/>
      <c r="L227" s="251"/>
      <c r="M227" s="251"/>
      <c r="N227" s="251"/>
      <c r="O227" s="251"/>
      <c r="P227" s="251"/>
      <c r="Q227" s="251"/>
      <c r="R227" s="251"/>
      <c r="S227" s="251"/>
      <c r="T227" s="251"/>
      <c r="U227" s="251"/>
      <c r="V227" s="251"/>
      <c r="W227" s="251"/>
      <c r="X227" s="251"/>
      <c r="Y227" s="251"/>
      <c r="Z227" s="251"/>
      <c r="AA227" s="251"/>
      <c r="AB227" s="251"/>
      <c r="AC227" s="251"/>
      <c r="AD227" s="251"/>
      <c r="AE227" s="251"/>
      <c r="AF227" s="251"/>
      <c r="AG227" s="251"/>
      <c r="AH227" s="251"/>
      <c r="AI227" s="251"/>
      <c r="AJ227" s="251"/>
      <c r="AK227" s="251"/>
      <c r="AL227" s="251">
        <v>0</v>
      </c>
      <c r="AM227" s="251">
        <v>753</v>
      </c>
      <c r="AN227" s="251">
        <v>2189</v>
      </c>
      <c r="AO227" s="251">
        <v>788</v>
      </c>
      <c r="AP227" s="251">
        <v>86</v>
      </c>
      <c r="AQ227" s="251">
        <v>64</v>
      </c>
      <c r="AR227" s="251">
        <v>0</v>
      </c>
      <c r="AS227" s="251">
        <v>0</v>
      </c>
      <c r="AT227" s="251">
        <v>30</v>
      </c>
      <c r="AU227" s="251">
        <v>484</v>
      </c>
      <c r="AV227" s="251">
        <f>96+20</f>
        <v>116</v>
      </c>
      <c r="AW227" s="251">
        <v>120</v>
      </c>
      <c r="AX227" s="251"/>
      <c r="AY227" s="252">
        <v>200</v>
      </c>
      <c r="AZ227" s="253">
        <v>220</v>
      </c>
      <c r="BA227" s="254">
        <v>100</v>
      </c>
      <c r="BB227" s="261">
        <v>150</v>
      </c>
      <c r="BC227" s="261">
        <v>100</v>
      </c>
      <c r="BD227" s="261">
        <v>110</v>
      </c>
      <c r="BE227" s="404">
        <v>120</v>
      </c>
      <c r="BF227" s="263">
        <v>100</v>
      </c>
      <c r="BG227" s="263">
        <v>110</v>
      </c>
      <c r="BH227" s="263">
        <v>120</v>
      </c>
      <c r="BI227" s="263">
        <v>100</v>
      </c>
      <c r="BJ227" s="266">
        <v>110</v>
      </c>
      <c r="BK227" s="263"/>
      <c r="BO227" s="19">
        <f t="shared" si="389"/>
        <v>35237</v>
      </c>
      <c r="DK227" s="166"/>
      <c r="DL227" s="166"/>
      <c r="DM227" s="28"/>
      <c r="DN227" s="166"/>
      <c r="DO227" s="28"/>
      <c r="DP227" s="166"/>
      <c r="DQ227" s="28"/>
    </row>
    <row r="228" spans="1:123" outlineLevel="1">
      <c r="A228" s="250" t="s">
        <v>164</v>
      </c>
      <c r="B228" s="251"/>
      <c r="C228" s="251"/>
      <c r="D228" s="251"/>
      <c r="E228" s="251"/>
      <c r="F228" s="251"/>
      <c r="G228" s="251"/>
      <c r="H228" s="251"/>
      <c r="I228" s="251"/>
      <c r="J228" s="251"/>
      <c r="K228" s="251"/>
      <c r="L228" s="251"/>
      <c r="M228" s="251"/>
      <c r="N228" s="251"/>
      <c r="O228" s="251"/>
      <c r="P228" s="251"/>
      <c r="Q228" s="251"/>
      <c r="R228" s="251"/>
      <c r="S228" s="251"/>
      <c r="T228" s="251"/>
      <c r="U228" s="251"/>
      <c r="V228" s="251"/>
      <c r="W228" s="251"/>
      <c r="X228" s="251"/>
      <c r="Y228" s="251"/>
      <c r="Z228" s="251"/>
      <c r="AA228" s="251"/>
      <c r="AB228" s="251"/>
      <c r="AC228" s="251"/>
      <c r="AD228" s="251"/>
      <c r="AE228" s="251"/>
      <c r="AF228" s="251"/>
      <c r="AG228" s="251"/>
      <c r="AH228" s="251"/>
      <c r="AI228" s="251"/>
      <c r="AJ228" s="251"/>
      <c r="AK228" s="251"/>
      <c r="AL228" s="251">
        <v>180</v>
      </c>
      <c r="AM228" s="251">
        <v>470</v>
      </c>
      <c r="AN228" s="251">
        <v>400</v>
      </c>
      <c r="AO228" s="251">
        <v>800</v>
      </c>
      <c r="AP228" s="251">
        <v>690</v>
      </c>
      <c r="AQ228" s="251">
        <v>0</v>
      </c>
      <c r="AR228" s="251">
        <v>0</v>
      </c>
      <c r="AS228" s="251">
        <v>186</v>
      </c>
      <c r="AT228" s="251">
        <v>60</v>
      </c>
      <c r="AU228" s="251">
        <v>0</v>
      </c>
      <c r="AV228" s="251">
        <v>32</v>
      </c>
      <c r="AW228" s="251">
        <v>212</v>
      </c>
      <c r="AX228" s="251"/>
      <c r="AY228" s="252">
        <v>187</v>
      </c>
      <c r="AZ228" s="253">
        <v>300</v>
      </c>
      <c r="BA228" s="254">
        <v>400</v>
      </c>
      <c r="BB228" s="261">
        <v>300</v>
      </c>
      <c r="BC228" s="261">
        <v>200</v>
      </c>
      <c r="BD228" s="261">
        <v>250</v>
      </c>
      <c r="BE228" s="404">
        <v>300</v>
      </c>
      <c r="BF228" s="263">
        <v>300</v>
      </c>
      <c r="BG228" s="263">
        <v>318</v>
      </c>
      <c r="BH228" s="263">
        <v>400</v>
      </c>
      <c r="BI228" s="263">
        <v>300</v>
      </c>
      <c r="BJ228" s="266">
        <v>250</v>
      </c>
      <c r="BK228" s="263"/>
      <c r="BM228" s="265">
        <f>BM230/BM229</f>
        <v>0.43581367512842251</v>
      </c>
      <c r="BO228" s="19">
        <f t="shared" si="389"/>
        <v>400.03525000000081</v>
      </c>
      <c r="DK228" s="166"/>
      <c r="DL228" s="166"/>
      <c r="DM228" s="28"/>
      <c r="DN228" s="166"/>
      <c r="DO228" s="28"/>
      <c r="DP228" s="166"/>
      <c r="DQ228" s="28"/>
    </row>
    <row r="229" spans="1:123" outlineLevel="1">
      <c r="A229" s="250" t="s">
        <v>165</v>
      </c>
      <c r="B229" s="251"/>
      <c r="C229" s="251"/>
      <c r="D229" s="251"/>
      <c r="E229" s="251"/>
      <c r="F229" s="251"/>
      <c r="G229" s="251"/>
      <c r="H229" s="251"/>
      <c r="I229" s="251"/>
      <c r="J229" s="251"/>
      <c r="K229" s="251"/>
      <c r="L229" s="251"/>
      <c r="M229" s="251"/>
      <c r="N229" s="251"/>
      <c r="O229" s="251"/>
      <c r="P229" s="251"/>
      <c r="Q229" s="251"/>
      <c r="R229" s="251"/>
      <c r="S229" s="251"/>
      <c r="T229" s="251"/>
      <c r="U229" s="251"/>
      <c r="V229" s="251"/>
      <c r="W229" s="251"/>
      <c r="X229" s="251"/>
      <c r="Y229" s="251"/>
      <c r="Z229" s="251"/>
      <c r="AA229" s="251"/>
      <c r="AB229" s="251"/>
      <c r="AC229" s="251"/>
      <c r="AD229" s="251"/>
      <c r="AE229" s="251"/>
      <c r="AF229" s="251"/>
      <c r="AG229" s="251"/>
      <c r="AH229" s="251"/>
      <c r="AI229" s="251"/>
      <c r="AJ229" s="251"/>
      <c r="AK229" s="251"/>
      <c r="AL229" s="251"/>
      <c r="AM229" s="251"/>
      <c r="AN229" s="251"/>
      <c r="AO229" s="251"/>
      <c r="AP229" s="251"/>
      <c r="AQ229" s="251"/>
      <c r="AR229" s="251"/>
      <c r="AS229" s="251">
        <v>0</v>
      </c>
      <c r="AT229" s="251">
        <v>0</v>
      </c>
      <c r="AU229" s="251">
        <v>16</v>
      </c>
      <c r="AV229" s="251">
        <v>0</v>
      </c>
      <c r="AW229" s="251"/>
      <c r="AX229" s="251"/>
      <c r="AY229" s="252" t="s">
        <v>166</v>
      </c>
      <c r="AZ229" s="253"/>
      <c r="BA229" s="254"/>
      <c r="BB229" s="261"/>
      <c r="BC229" s="261">
        <v>21.6</v>
      </c>
      <c r="BD229" s="261"/>
      <c r="BE229" s="404"/>
      <c r="BF229" s="263"/>
      <c r="BG229" s="263"/>
      <c r="BH229" s="263"/>
      <c r="BI229" s="263"/>
      <c r="BJ229" s="266"/>
      <c r="BK229" s="263"/>
      <c r="BM229" s="267">
        <f>AVERAGE(AL212:AW212)</f>
        <v>3341.8333333333335</v>
      </c>
      <c r="BO229" s="19">
        <f t="shared" si="389"/>
        <v>8.4258323494652139</v>
      </c>
      <c r="DK229" s="166"/>
      <c r="DL229" s="166"/>
      <c r="DM229" s="28"/>
      <c r="DN229" s="166"/>
      <c r="DO229" s="28"/>
      <c r="DP229" s="166"/>
      <c r="DQ229" s="28"/>
    </row>
    <row r="230" spans="1:123" outlineLevel="1">
      <c r="A230" s="250" t="s">
        <v>123</v>
      </c>
      <c r="B230" s="251"/>
      <c r="C230" s="251"/>
      <c r="D230" s="251"/>
      <c r="E230" s="251"/>
      <c r="F230" s="251"/>
      <c r="G230" s="251"/>
      <c r="H230" s="251"/>
      <c r="I230" s="251"/>
      <c r="J230" s="251"/>
      <c r="K230" s="251"/>
      <c r="L230" s="251"/>
      <c r="M230" s="251"/>
      <c r="N230" s="251"/>
      <c r="O230" s="251"/>
      <c r="P230" s="251"/>
      <c r="Q230" s="251"/>
      <c r="R230" s="251"/>
      <c r="S230" s="251"/>
      <c r="T230" s="251"/>
      <c r="U230" s="251"/>
      <c r="V230" s="251"/>
      <c r="W230" s="251"/>
      <c r="X230" s="251"/>
      <c r="Y230" s="251"/>
      <c r="Z230" s="251"/>
      <c r="AA230" s="251"/>
      <c r="AB230" s="251"/>
      <c r="AC230" s="251"/>
      <c r="AD230" s="251"/>
      <c r="AE230" s="251"/>
      <c r="AF230" s="251"/>
      <c r="AG230" s="251"/>
      <c r="AH230" s="251"/>
      <c r="AI230" s="251"/>
      <c r="AJ230" s="251"/>
      <c r="AK230" s="251"/>
      <c r="AL230" s="251"/>
      <c r="AM230" s="251"/>
      <c r="AN230" s="251"/>
      <c r="AO230" s="251">
        <v>80</v>
      </c>
      <c r="AP230" s="251"/>
      <c r="AQ230" s="251"/>
      <c r="AR230" s="251"/>
      <c r="AS230" s="251"/>
      <c r="AT230" s="251">
        <v>0</v>
      </c>
      <c r="AU230" s="251"/>
      <c r="AV230" s="251">
        <v>5</v>
      </c>
      <c r="AW230" s="251"/>
      <c r="AX230" s="251"/>
      <c r="AY230" s="252" t="s">
        <v>166</v>
      </c>
      <c r="AZ230" s="253"/>
      <c r="BA230" s="254"/>
      <c r="BB230" s="261"/>
      <c r="BC230" s="261"/>
      <c r="BD230" s="261"/>
      <c r="BE230" s="404"/>
      <c r="BF230" s="263"/>
      <c r="BG230" s="263"/>
      <c r="BH230" s="263"/>
      <c r="BI230" s="263"/>
      <c r="BJ230" s="266"/>
      <c r="BK230" s="263"/>
      <c r="BM230" s="267">
        <f>AVERAGE(AL224:AW224)</f>
        <v>1456.4166666666667</v>
      </c>
      <c r="BO230" s="19">
        <f t="shared" si="389"/>
        <v>5.5741676505347852</v>
      </c>
      <c r="DK230" s="166"/>
      <c r="DL230" s="166"/>
      <c r="DM230" s="28"/>
      <c r="DN230" s="166"/>
      <c r="DO230" s="28"/>
      <c r="DP230" s="166"/>
      <c r="DQ230" s="28"/>
    </row>
    <row r="231" spans="1:123" s="275" customFormat="1" outlineLevel="1">
      <c r="A231" s="268" t="s">
        <v>167</v>
      </c>
      <c r="B231" s="269"/>
      <c r="C231" s="269"/>
      <c r="D231" s="269"/>
      <c r="E231" s="269"/>
      <c r="F231" s="269"/>
      <c r="G231" s="269"/>
      <c r="H231" s="269"/>
      <c r="I231" s="269"/>
      <c r="J231" s="269"/>
      <c r="K231" s="269"/>
      <c r="L231" s="269"/>
      <c r="M231" s="269"/>
      <c r="N231" s="269"/>
      <c r="O231" s="269"/>
      <c r="P231" s="269"/>
      <c r="Q231" s="269"/>
      <c r="R231" s="269"/>
      <c r="S231" s="269"/>
      <c r="T231" s="269"/>
      <c r="U231" s="269"/>
      <c r="V231" s="269"/>
      <c r="W231" s="269"/>
      <c r="X231" s="269"/>
      <c r="Y231" s="269"/>
      <c r="Z231" s="269"/>
      <c r="AA231" s="269"/>
      <c r="AB231" s="269"/>
      <c r="AC231" s="269"/>
      <c r="AD231" s="269"/>
      <c r="AE231" s="269"/>
      <c r="AF231" s="269"/>
      <c r="AG231" s="269"/>
      <c r="AH231" s="269"/>
      <c r="AI231" s="269"/>
      <c r="AJ231" s="269"/>
      <c r="AK231" s="269"/>
      <c r="AL231" s="269">
        <v>42</v>
      </c>
      <c r="AM231" s="269">
        <v>24</v>
      </c>
      <c r="AN231" s="269">
        <v>18</v>
      </c>
      <c r="AO231" s="269">
        <v>128</v>
      </c>
      <c r="AP231" s="269">
        <v>107</v>
      </c>
      <c r="AQ231" s="269">
        <v>170</v>
      </c>
      <c r="AR231" s="269">
        <v>544</v>
      </c>
      <c r="AS231" s="269">
        <v>692</v>
      </c>
      <c r="AT231" s="269">
        <v>825</v>
      </c>
      <c r="AU231" s="269">
        <v>1011</v>
      </c>
      <c r="AV231" s="269">
        <v>97</v>
      </c>
      <c r="AW231" s="269"/>
      <c r="AX231" s="269"/>
      <c r="AY231" s="270">
        <v>191</v>
      </c>
      <c r="AZ231" s="271">
        <v>92</v>
      </c>
      <c r="BA231" s="271">
        <v>290</v>
      </c>
      <c r="BB231" s="272">
        <v>267</v>
      </c>
      <c r="BC231" s="272">
        <v>257</v>
      </c>
      <c r="BD231" s="272">
        <v>95</v>
      </c>
      <c r="BE231" s="405">
        <v>140</v>
      </c>
      <c r="BF231" s="272">
        <v>257</v>
      </c>
      <c r="BG231" s="272">
        <v>180</v>
      </c>
      <c r="BH231" s="272">
        <v>200</v>
      </c>
      <c r="BI231" s="272">
        <v>200</v>
      </c>
      <c r="BJ231" s="301">
        <v>200</v>
      </c>
      <c r="BK231" s="272"/>
      <c r="BO231" s="276">
        <f t="shared" si="389"/>
        <v>0</v>
      </c>
      <c r="DK231" s="277"/>
      <c r="DL231" s="277"/>
      <c r="DM231" s="278"/>
      <c r="DN231" s="277"/>
      <c r="DO231" s="278"/>
      <c r="DP231" s="277"/>
      <c r="DQ231" s="278"/>
    </row>
    <row r="232" spans="1:123" outlineLevel="1">
      <c r="A232" s="250" t="s">
        <v>122</v>
      </c>
      <c r="B232" s="251"/>
      <c r="C232" s="251"/>
      <c r="D232" s="251"/>
      <c r="E232" s="251"/>
      <c r="F232" s="251"/>
      <c r="G232" s="251"/>
      <c r="H232" s="251"/>
      <c r="I232" s="251"/>
      <c r="J232" s="251"/>
      <c r="K232" s="251"/>
      <c r="L232" s="251"/>
      <c r="M232" s="251"/>
      <c r="N232" s="251"/>
      <c r="O232" s="251"/>
      <c r="P232" s="251"/>
      <c r="Q232" s="251"/>
      <c r="R232" s="251"/>
      <c r="S232" s="251"/>
      <c r="T232" s="251"/>
      <c r="U232" s="251"/>
      <c r="V232" s="251"/>
      <c r="W232" s="251"/>
      <c r="X232" s="251"/>
      <c r="Y232" s="251"/>
      <c r="Z232" s="251"/>
      <c r="AA232" s="251"/>
      <c r="AB232" s="251"/>
      <c r="AC232" s="251"/>
      <c r="AD232" s="251"/>
      <c r="AE232" s="251"/>
      <c r="AF232" s="251"/>
      <c r="AG232" s="251"/>
      <c r="AH232" s="251"/>
      <c r="AI232" s="251"/>
      <c r="AJ232" s="251"/>
      <c r="AK232" s="251"/>
      <c r="AL232" s="251"/>
      <c r="AM232" s="251"/>
      <c r="AN232" s="251"/>
      <c r="AO232" s="251"/>
      <c r="AP232" s="251">
        <v>12</v>
      </c>
      <c r="AQ232" s="251"/>
      <c r="AR232" s="251"/>
      <c r="AS232" s="251">
        <v>0</v>
      </c>
      <c r="AT232" s="251">
        <v>13</v>
      </c>
      <c r="AU232" s="251"/>
      <c r="AV232" s="251">
        <v>0</v>
      </c>
      <c r="AW232" s="251">
        <v>0</v>
      </c>
      <c r="AX232" s="251"/>
      <c r="AY232" s="252" t="s">
        <v>166</v>
      </c>
      <c r="AZ232" s="253"/>
      <c r="BA232" s="254"/>
      <c r="BB232" s="261">
        <f t="shared" ref="BB232:BF232" si="390">BB171*10%</f>
        <v>19.3</v>
      </c>
      <c r="BC232" s="261">
        <f t="shared" si="390"/>
        <v>23.137274999999985</v>
      </c>
      <c r="BD232" s="261">
        <f t="shared" si="390"/>
        <v>23.1</v>
      </c>
      <c r="BE232" s="404">
        <v>179</v>
      </c>
      <c r="BF232" s="263">
        <f t="shared" si="390"/>
        <v>31.342324999999978</v>
      </c>
      <c r="BG232" s="263">
        <v>50</v>
      </c>
      <c r="BH232" s="263">
        <v>86</v>
      </c>
      <c r="BI232" s="263">
        <v>100</v>
      </c>
      <c r="BJ232" s="266">
        <v>95</v>
      </c>
      <c r="BK232" s="263"/>
      <c r="BO232" s="19">
        <f t="shared" si="389"/>
        <v>0</v>
      </c>
      <c r="DK232" s="166"/>
      <c r="DL232" s="166"/>
      <c r="DM232" s="28"/>
      <c r="DN232" s="166"/>
      <c r="DO232" s="28"/>
      <c r="DP232" s="166"/>
      <c r="DQ232" s="28"/>
    </row>
    <row r="233" spans="1:123" outlineLevel="1">
      <c r="A233" s="250" t="s">
        <v>168</v>
      </c>
      <c r="B233" s="251"/>
      <c r="C233" s="251"/>
      <c r="D233" s="251"/>
      <c r="E233" s="251"/>
      <c r="F233" s="251"/>
      <c r="G233" s="251"/>
      <c r="H233" s="251"/>
      <c r="I233" s="251"/>
      <c r="J233" s="251"/>
      <c r="K233" s="251"/>
      <c r="L233" s="251"/>
      <c r="M233" s="251"/>
      <c r="N233" s="251"/>
      <c r="O233" s="251"/>
      <c r="P233" s="251"/>
      <c r="Q233" s="251"/>
      <c r="R233" s="251"/>
      <c r="S233" s="251"/>
      <c r="T233" s="251"/>
      <c r="U233" s="251"/>
      <c r="V233" s="251"/>
      <c r="W233" s="251"/>
      <c r="X233" s="251"/>
      <c r="Y233" s="251"/>
      <c r="Z233" s="251"/>
      <c r="AA233" s="251"/>
      <c r="AB233" s="251"/>
      <c r="AC233" s="251"/>
      <c r="AD233" s="251"/>
      <c r="AE233" s="251"/>
      <c r="AF233" s="251"/>
      <c r="AG233" s="251"/>
      <c r="AH233" s="251"/>
      <c r="AI233" s="251"/>
      <c r="AJ233" s="251"/>
      <c r="AK233" s="251"/>
      <c r="AL233" s="251">
        <v>80</v>
      </c>
      <c r="AM233" s="251"/>
      <c r="AN233" s="251"/>
      <c r="AO233" s="251">
        <v>80</v>
      </c>
      <c r="AP233" s="251">
        <v>16</v>
      </c>
      <c r="AQ233" s="251"/>
      <c r="AR233" s="251"/>
      <c r="AS233" s="251"/>
      <c r="AT233" s="251">
        <v>8</v>
      </c>
      <c r="AU233" s="251">
        <v>10</v>
      </c>
      <c r="AV233" s="251">
        <v>0</v>
      </c>
      <c r="AW233" s="251"/>
      <c r="AX233" s="251"/>
      <c r="AY233" s="252" t="s">
        <v>166</v>
      </c>
      <c r="AZ233" s="253"/>
      <c r="BA233" s="254"/>
      <c r="BB233" s="261"/>
      <c r="BC233" s="261"/>
      <c r="BD233" s="261"/>
      <c r="BE233" s="404"/>
      <c r="BF233" s="263">
        <v>200</v>
      </c>
      <c r="BG233" s="263">
        <v>30</v>
      </c>
      <c r="BH233" s="263"/>
      <c r="BI233" s="263">
        <v>52</v>
      </c>
      <c r="BJ233" s="266">
        <v>30</v>
      </c>
      <c r="BK233" s="263"/>
      <c r="BO233" s="19">
        <f t="shared" si="389"/>
        <v>0</v>
      </c>
      <c r="DK233" s="166"/>
      <c r="DL233" s="166"/>
      <c r="DM233" s="28"/>
      <c r="DN233" s="166"/>
      <c r="DO233" s="28"/>
      <c r="DP233" s="166"/>
      <c r="DQ233" s="28"/>
    </row>
    <row r="234" spans="1:123" s="289" customFormat="1" ht="13.5">
      <c r="A234" s="279" t="s">
        <v>169</v>
      </c>
      <c r="B234" s="280">
        <f>+SUM(B225:B233)</f>
        <v>0</v>
      </c>
      <c r="C234" s="280">
        <f t="shared" ref="C234" si="391">+SUM(C225:C233)</f>
        <v>0</v>
      </c>
      <c r="D234" s="280">
        <f t="shared" ref="D234:AV234" si="392">+SUM(D225:D233)</f>
        <v>0</v>
      </c>
      <c r="E234" s="280">
        <f t="shared" si="392"/>
        <v>0</v>
      </c>
      <c r="F234" s="280">
        <f t="shared" si="392"/>
        <v>0</v>
      </c>
      <c r="G234" s="280">
        <f t="shared" si="392"/>
        <v>0</v>
      </c>
      <c r="H234" s="280">
        <f t="shared" si="392"/>
        <v>0</v>
      </c>
      <c r="I234" s="280">
        <f t="shared" si="392"/>
        <v>0</v>
      </c>
      <c r="J234" s="280">
        <f t="shared" si="392"/>
        <v>0</v>
      </c>
      <c r="K234" s="280">
        <f t="shared" si="392"/>
        <v>0</v>
      </c>
      <c r="L234" s="280">
        <f t="shared" si="392"/>
        <v>0</v>
      </c>
      <c r="M234" s="280">
        <f t="shared" si="392"/>
        <v>0</v>
      </c>
      <c r="N234" s="280">
        <f t="shared" si="392"/>
        <v>0</v>
      </c>
      <c r="O234" s="280">
        <f t="shared" si="392"/>
        <v>0</v>
      </c>
      <c r="P234" s="280">
        <f t="shared" si="392"/>
        <v>0</v>
      </c>
      <c r="Q234" s="280">
        <f t="shared" si="392"/>
        <v>0</v>
      </c>
      <c r="R234" s="280">
        <f t="shared" si="392"/>
        <v>0</v>
      </c>
      <c r="S234" s="280">
        <f t="shared" si="392"/>
        <v>0</v>
      </c>
      <c r="T234" s="280">
        <f t="shared" si="392"/>
        <v>0</v>
      </c>
      <c r="U234" s="280">
        <f t="shared" si="392"/>
        <v>0</v>
      </c>
      <c r="V234" s="280">
        <f t="shared" si="392"/>
        <v>0</v>
      </c>
      <c r="W234" s="280">
        <f t="shared" si="392"/>
        <v>0</v>
      </c>
      <c r="X234" s="280">
        <f t="shared" si="392"/>
        <v>0</v>
      </c>
      <c r="Y234" s="280">
        <f t="shared" si="392"/>
        <v>0</v>
      </c>
      <c r="Z234" s="280">
        <f t="shared" si="392"/>
        <v>0</v>
      </c>
      <c r="AA234" s="280">
        <f t="shared" si="392"/>
        <v>0</v>
      </c>
      <c r="AB234" s="280">
        <f t="shared" si="392"/>
        <v>0</v>
      </c>
      <c r="AC234" s="280">
        <f t="shared" si="392"/>
        <v>0</v>
      </c>
      <c r="AD234" s="280">
        <f t="shared" si="392"/>
        <v>0</v>
      </c>
      <c r="AE234" s="280">
        <f t="shared" si="392"/>
        <v>0</v>
      </c>
      <c r="AF234" s="280">
        <f t="shared" si="392"/>
        <v>0</v>
      </c>
      <c r="AG234" s="280">
        <f t="shared" si="392"/>
        <v>0</v>
      </c>
      <c r="AH234" s="280">
        <f t="shared" si="392"/>
        <v>0</v>
      </c>
      <c r="AI234" s="280">
        <f t="shared" si="392"/>
        <v>0</v>
      </c>
      <c r="AJ234" s="280">
        <f t="shared" si="392"/>
        <v>0</v>
      </c>
      <c r="AK234" s="280">
        <f t="shared" si="392"/>
        <v>0</v>
      </c>
      <c r="AL234" s="280">
        <f t="shared" si="392"/>
        <v>654</v>
      </c>
      <c r="AM234" s="280">
        <f t="shared" si="392"/>
        <v>1532</v>
      </c>
      <c r="AN234" s="280">
        <f t="shared" si="392"/>
        <v>2923</v>
      </c>
      <c r="AO234" s="280">
        <f t="shared" si="392"/>
        <v>2154</v>
      </c>
      <c r="AP234" s="280">
        <f t="shared" si="392"/>
        <v>1454</v>
      </c>
      <c r="AQ234" s="280">
        <f t="shared" si="392"/>
        <v>888</v>
      </c>
      <c r="AR234" s="280">
        <f t="shared" si="392"/>
        <v>1127</v>
      </c>
      <c r="AS234" s="280">
        <f t="shared" si="392"/>
        <v>1692</v>
      </c>
      <c r="AT234" s="280">
        <f t="shared" si="392"/>
        <v>1740</v>
      </c>
      <c r="AU234" s="280">
        <f t="shared" si="392"/>
        <v>2129</v>
      </c>
      <c r="AV234" s="280">
        <f t="shared" si="392"/>
        <v>812</v>
      </c>
      <c r="AW234" s="280">
        <f>+SUM(AW225:AW233)</f>
        <v>998</v>
      </c>
      <c r="AX234" s="280"/>
      <c r="AY234" s="281">
        <f>SUM(AY225:AY233)</f>
        <v>1110</v>
      </c>
      <c r="AZ234" s="282">
        <f t="shared" ref="AZ234:BJ234" si="393">+SUM(AZ225:AZ233)</f>
        <v>1144</v>
      </c>
      <c r="BA234" s="283">
        <f t="shared" si="393"/>
        <v>1322</v>
      </c>
      <c r="BB234" s="284">
        <f t="shared" si="393"/>
        <v>1268.3</v>
      </c>
      <c r="BC234" s="284">
        <f t="shared" si="393"/>
        <v>1133.737275</v>
      </c>
      <c r="BD234" s="284">
        <f t="shared" si="393"/>
        <v>1010.1</v>
      </c>
      <c r="BE234" s="406">
        <f t="shared" si="393"/>
        <v>1271</v>
      </c>
      <c r="BF234" s="286">
        <f t="shared" si="393"/>
        <v>1420.3423250000001</v>
      </c>
      <c r="BG234" s="286">
        <f>+SUM(BG225:BG233)</f>
        <v>1220</v>
      </c>
      <c r="BH234" s="286">
        <f t="shared" si="393"/>
        <v>1338</v>
      </c>
      <c r="BI234" s="286">
        <f t="shared" si="393"/>
        <v>1284</v>
      </c>
      <c r="BJ234" s="288">
        <f t="shared" si="393"/>
        <v>1217</v>
      </c>
      <c r="BK234" s="286"/>
      <c r="BO234" s="19">
        <f>SUM(AY211:BJ211)</f>
        <v>215</v>
      </c>
      <c r="DK234" s="290"/>
      <c r="DL234" s="290"/>
      <c r="DM234" s="291"/>
      <c r="DN234" s="290"/>
      <c r="DO234" s="291"/>
      <c r="DP234" s="290"/>
      <c r="DQ234" s="291"/>
    </row>
    <row r="235" spans="1:123">
      <c r="A235" s="239" t="s">
        <v>170</v>
      </c>
      <c r="B235" s="292">
        <v>511</v>
      </c>
      <c r="C235" s="292">
        <v>253</v>
      </c>
      <c r="D235" s="292">
        <v>392</v>
      </c>
      <c r="E235" s="292">
        <v>325</v>
      </c>
      <c r="F235" s="292">
        <v>557</v>
      </c>
      <c r="G235" s="292">
        <v>517</v>
      </c>
      <c r="H235" s="292">
        <v>570</v>
      </c>
      <c r="I235" s="292">
        <v>511</v>
      </c>
      <c r="J235" s="292">
        <v>702</v>
      </c>
      <c r="K235" s="292">
        <v>470</v>
      </c>
      <c r="L235" s="292">
        <v>962</v>
      </c>
      <c r="M235" s="292">
        <v>547</v>
      </c>
      <c r="N235" s="227">
        <v>406</v>
      </c>
      <c r="O235" s="227">
        <v>307</v>
      </c>
      <c r="P235" s="227">
        <v>466</v>
      </c>
      <c r="Q235" s="227">
        <v>489</v>
      </c>
      <c r="R235" s="227">
        <v>863</v>
      </c>
      <c r="S235" s="227">
        <v>407</v>
      </c>
      <c r="T235" s="227">
        <v>415</v>
      </c>
      <c r="U235" s="227">
        <v>408</v>
      </c>
      <c r="V235" s="227">
        <v>274</v>
      </c>
      <c r="W235" s="227">
        <v>614</v>
      </c>
      <c r="X235" s="227">
        <v>454</v>
      </c>
      <c r="Y235" s="227">
        <v>517</v>
      </c>
      <c r="Z235" s="230">
        <v>573</v>
      </c>
      <c r="AA235" s="230">
        <v>386</v>
      </c>
      <c r="AB235" s="230">
        <v>490</v>
      </c>
      <c r="AC235" s="230">
        <v>756</v>
      </c>
      <c r="AD235" s="230">
        <v>578</v>
      </c>
      <c r="AE235" s="230">
        <v>366</v>
      </c>
      <c r="AF235" s="230">
        <v>363</v>
      </c>
      <c r="AG235" s="230">
        <v>392</v>
      </c>
      <c r="AH235" s="230">
        <v>640</v>
      </c>
      <c r="AI235" s="230">
        <v>461</v>
      </c>
      <c r="AJ235" s="230">
        <v>589</v>
      </c>
      <c r="AK235" s="230">
        <v>461</v>
      </c>
      <c r="AL235" s="230">
        <v>1960</v>
      </c>
      <c r="AM235" s="230">
        <v>1018</v>
      </c>
      <c r="AN235" s="230">
        <v>696</v>
      </c>
      <c r="AO235" s="230">
        <v>454</v>
      </c>
      <c r="AP235" s="230">
        <v>848</v>
      </c>
      <c r="AQ235" s="230">
        <v>422</v>
      </c>
      <c r="AR235" s="230">
        <v>995</v>
      </c>
      <c r="AS235" s="230">
        <v>552</v>
      </c>
      <c r="AT235" s="230">
        <v>405</v>
      </c>
      <c r="AU235" s="241">
        <f>AU245+(AT245-AT235)</f>
        <v>480</v>
      </c>
      <c r="AV235" s="241">
        <v>384</v>
      </c>
      <c r="AW235" s="241">
        <v>492</v>
      </c>
      <c r="AX235" s="241"/>
      <c r="AY235" s="242">
        <f>AY245</f>
        <v>422</v>
      </c>
      <c r="AZ235" s="243">
        <f>+AZ245</f>
        <v>460</v>
      </c>
      <c r="BA235" s="244">
        <v>481</v>
      </c>
      <c r="BB235" s="245">
        <v>636</v>
      </c>
      <c r="BC235" s="245">
        <f>BC222*BM237</f>
        <v>565.09602417585154</v>
      </c>
      <c r="BD235" s="245">
        <f>BD222*BM237</f>
        <v>502.91331822602359</v>
      </c>
      <c r="BE235" s="402">
        <f>BE212*BM237</f>
        <v>690.71147717071437</v>
      </c>
      <c r="BF235" s="247">
        <f>BF212*BM237</f>
        <v>868.78143769637416</v>
      </c>
      <c r="BG235" s="247">
        <f>BG212*BM237</f>
        <v>830.82419384319974</v>
      </c>
      <c r="BH235" s="247">
        <f>BH212*BM237</f>
        <v>698.76379989776046</v>
      </c>
      <c r="BI235" s="247">
        <f>BI212*BM237</f>
        <v>755.92463182634276</v>
      </c>
      <c r="BJ235" s="249">
        <f>BJ212*BM237</f>
        <v>673.39206878709274</v>
      </c>
      <c r="BK235" s="247"/>
      <c r="BL235" s="19"/>
      <c r="BM235" s="19"/>
      <c r="BO235" s="19">
        <f t="shared" si="389"/>
        <v>0</v>
      </c>
      <c r="DK235" s="166">
        <f>SUM(B235:M235)</f>
        <v>6317</v>
      </c>
      <c r="DL235" s="166">
        <f>SUM(N235:Y235)</f>
        <v>5620</v>
      </c>
      <c r="DM235" s="28">
        <f>IFERROR(DL235/DK235*100,0)</f>
        <v>88.96628146271965</v>
      </c>
      <c r="DN235" s="166">
        <f>SUM(Z235:AK235)</f>
        <v>6055</v>
      </c>
      <c r="DO235" s="28">
        <f>IFERROR(DN235/DL235*100,0)</f>
        <v>107.74021352313167</v>
      </c>
      <c r="DP235" s="166">
        <f>SUM(AL235:AW235)</f>
        <v>8706</v>
      </c>
      <c r="DQ235" s="28">
        <f>IFERROR(DP235/DN235*100,0)</f>
        <v>143.78199834847234</v>
      </c>
      <c r="DR235" s="141">
        <f>SUM(AY235:BJ235)</f>
        <v>7585.4069516233594</v>
      </c>
      <c r="DS235" s="207">
        <f t="shared" ref="DS235" si="394">IFERROR(DR235/DP235*100,0)</f>
        <v>87.128497032200315</v>
      </c>
    </row>
    <row r="236" spans="1:123" hidden="1" outlineLevel="1">
      <c r="A236" s="250" t="s">
        <v>161</v>
      </c>
      <c r="B236" s="251"/>
      <c r="C236" s="251"/>
      <c r="D236" s="251"/>
      <c r="E236" s="251"/>
      <c r="F236" s="251"/>
      <c r="G236" s="251"/>
      <c r="H236" s="251"/>
      <c r="I236" s="251"/>
      <c r="J236" s="251"/>
      <c r="K236" s="251"/>
      <c r="L236" s="251"/>
      <c r="M236" s="251"/>
      <c r="N236" s="251"/>
      <c r="O236" s="251"/>
      <c r="P236" s="251"/>
      <c r="Q236" s="251"/>
      <c r="R236" s="251"/>
      <c r="S236" s="251"/>
      <c r="T236" s="251"/>
      <c r="U236" s="251"/>
      <c r="V236" s="251"/>
      <c r="W236" s="251"/>
      <c r="X236" s="251"/>
      <c r="Y236" s="251"/>
      <c r="Z236" s="251"/>
      <c r="AA236" s="251"/>
      <c r="AB236" s="251"/>
      <c r="AC236" s="251"/>
      <c r="AD236" s="251"/>
      <c r="AE236" s="251"/>
      <c r="AF236" s="251"/>
      <c r="AG236" s="251"/>
      <c r="AH236" s="251"/>
      <c r="AI236" s="251"/>
      <c r="AJ236" s="251"/>
      <c r="AK236" s="251"/>
      <c r="AL236" s="251">
        <v>48</v>
      </c>
      <c r="AM236" s="251">
        <v>144</v>
      </c>
      <c r="AN236" s="251">
        <v>264</v>
      </c>
      <c r="AO236" s="251">
        <v>2</v>
      </c>
      <c r="AP236" s="251">
        <v>108</v>
      </c>
      <c r="AQ236" s="251">
        <v>75</v>
      </c>
      <c r="AR236" s="251">
        <v>76</v>
      </c>
      <c r="AS236" s="251">
        <v>173</v>
      </c>
      <c r="AT236" s="251">
        <v>96</v>
      </c>
      <c r="AU236" s="251">
        <v>96</v>
      </c>
      <c r="AV236" s="251">
        <v>108</v>
      </c>
      <c r="AW236" s="251">
        <v>0</v>
      </c>
      <c r="AX236" s="251"/>
      <c r="AY236" s="252">
        <v>88</v>
      </c>
      <c r="AZ236" s="253">
        <v>50</v>
      </c>
      <c r="BA236" s="254">
        <v>90</v>
      </c>
      <c r="BB236" s="261">
        <v>90</v>
      </c>
      <c r="BC236" s="261">
        <v>90</v>
      </c>
      <c r="BD236" s="261">
        <v>90</v>
      </c>
      <c r="BE236" s="404">
        <v>50</v>
      </c>
      <c r="BF236" s="263">
        <v>50</v>
      </c>
      <c r="BG236" s="263">
        <v>50</v>
      </c>
      <c r="BH236" s="263">
        <v>50</v>
      </c>
      <c r="BI236" s="263">
        <v>50</v>
      </c>
      <c r="BJ236" s="266">
        <v>50</v>
      </c>
      <c r="BK236" s="263"/>
      <c r="DK236" s="166"/>
      <c r="DL236" s="166"/>
      <c r="DM236" s="28"/>
      <c r="DN236" s="166"/>
      <c r="DO236" s="28"/>
      <c r="DP236" s="166"/>
      <c r="DQ236" s="28"/>
    </row>
    <row r="237" spans="1:123" hidden="1" outlineLevel="1">
      <c r="A237" s="250" t="s">
        <v>162</v>
      </c>
      <c r="B237" s="251"/>
      <c r="C237" s="251"/>
      <c r="D237" s="251"/>
      <c r="E237" s="251"/>
      <c r="F237" s="251"/>
      <c r="G237" s="251"/>
      <c r="H237" s="251"/>
      <c r="I237" s="251"/>
      <c r="J237" s="251"/>
      <c r="K237" s="251"/>
      <c r="L237" s="251"/>
      <c r="M237" s="251"/>
      <c r="N237" s="251"/>
      <c r="O237" s="251"/>
      <c r="P237" s="251"/>
      <c r="Q237" s="251"/>
      <c r="R237" s="251"/>
      <c r="S237" s="251"/>
      <c r="T237" s="251"/>
      <c r="U237" s="251"/>
      <c r="V237" s="251"/>
      <c r="W237" s="251"/>
      <c r="X237" s="251"/>
      <c r="Y237" s="251"/>
      <c r="Z237" s="251"/>
      <c r="AA237" s="251"/>
      <c r="AB237" s="251"/>
      <c r="AC237" s="251"/>
      <c r="AD237" s="251"/>
      <c r="AE237" s="251"/>
      <c r="AF237" s="251"/>
      <c r="AG237" s="251"/>
      <c r="AH237" s="251"/>
      <c r="AI237" s="251"/>
      <c r="AJ237" s="251"/>
      <c r="AK237" s="251"/>
      <c r="AL237" s="251">
        <v>56</v>
      </c>
      <c r="AM237" s="251">
        <v>48</v>
      </c>
      <c r="AN237" s="251">
        <v>112</v>
      </c>
      <c r="AO237" s="251">
        <v>142</v>
      </c>
      <c r="AP237" s="251">
        <v>216</v>
      </c>
      <c r="AQ237" s="251">
        <v>264</v>
      </c>
      <c r="AR237" s="251">
        <v>256</v>
      </c>
      <c r="AS237" s="251">
        <v>208</v>
      </c>
      <c r="AT237" s="251">
        <v>0</v>
      </c>
      <c r="AU237" s="251">
        <v>104</v>
      </c>
      <c r="AV237" s="251">
        <v>96</v>
      </c>
      <c r="AW237" s="251">
        <v>96</v>
      </c>
      <c r="AX237" s="251"/>
      <c r="AY237" s="252">
        <v>218</v>
      </c>
      <c r="AZ237" s="253">
        <v>200</v>
      </c>
      <c r="BA237" s="254">
        <v>100</v>
      </c>
      <c r="BB237" s="261">
        <v>100</v>
      </c>
      <c r="BC237" s="261">
        <v>100</v>
      </c>
      <c r="BD237" s="261">
        <v>100</v>
      </c>
      <c r="BE237" s="404">
        <v>100</v>
      </c>
      <c r="BF237" s="263">
        <v>100</v>
      </c>
      <c r="BG237" s="263">
        <v>100</v>
      </c>
      <c r="BH237" s="263">
        <v>100</v>
      </c>
      <c r="BI237" s="263">
        <v>100</v>
      </c>
      <c r="BJ237" s="266">
        <v>100</v>
      </c>
      <c r="BK237" s="263"/>
      <c r="BL237" s="46"/>
      <c r="BM237" s="265">
        <f>BM239/BM238</f>
        <v>0.2170964041693681</v>
      </c>
      <c r="DK237" s="166"/>
      <c r="DL237" s="166"/>
      <c r="DM237" s="28"/>
      <c r="DN237" s="166"/>
      <c r="DO237" s="28"/>
      <c r="DP237" s="166"/>
      <c r="DQ237" s="28"/>
    </row>
    <row r="238" spans="1:123" hidden="1" outlineLevel="1">
      <c r="A238" s="250" t="s">
        <v>163</v>
      </c>
      <c r="B238" s="251"/>
      <c r="C238" s="251"/>
      <c r="D238" s="251"/>
      <c r="E238" s="251"/>
      <c r="F238" s="251"/>
      <c r="G238" s="251"/>
      <c r="H238" s="251"/>
      <c r="I238" s="251"/>
      <c r="J238" s="251"/>
      <c r="K238" s="251"/>
      <c r="L238" s="251"/>
      <c r="M238" s="251"/>
      <c r="N238" s="251"/>
      <c r="O238" s="251"/>
      <c r="P238" s="251"/>
      <c r="Q238" s="251"/>
      <c r="R238" s="251"/>
      <c r="S238" s="251"/>
      <c r="T238" s="251"/>
      <c r="U238" s="251"/>
      <c r="V238" s="251"/>
      <c r="W238" s="251"/>
      <c r="X238" s="251"/>
      <c r="Y238" s="251"/>
      <c r="Z238" s="251"/>
      <c r="AA238" s="251"/>
      <c r="AB238" s="251"/>
      <c r="AC238" s="251"/>
      <c r="AD238" s="251"/>
      <c r="AE238" s="251"/>
      <c r="AF238" s="251"/>
      <c r="AG238" s="251"/>
      <c r="AH238" s="251"/>
      <c r="AI238" s="251"/>
      <c r="AJ238" s="251"/>
      <c r="AK238" s="251"/>
      <c r="AL238" s="251">
        <v>234</v>
      </c>
      <c r="AM238" s="251">
        <v>0</v>
      </c>
      <c r="AN238" s="251">
        <v>89</v>
      </c>
      <c r="AO238" s="251">
        <v>370</v>
      </c>
      <c r="AP238" s="251">
        <v>210</v>
      </c>
      <c r="AQ238" s="251">
        <v>300</v>
      </c>
      <c r="AR238" s="251">
        <v>209</v>
      </c>
      <c r="AS238" s="251">
        <v>155</v>
      </c>
      <c r="AT238" s="251">
        <v>246</v>
      </c>
      <c r="AU238" s="251">
        <v>225</v>
      </c>
      <c r="AV238" s="251">
        <v>150</v>
      </c>
      <c r="AW238" s="251">
        <v>260</v>
      </c>
      <c r="AX238" s="251"/>
      <c r="AY238" s="252">
        <v>100</v>
      </c>
      <c r="AZ238" s="253">
        <v>110</v>
      </c>
      <c r="BA238" s="254">
        <v>120</v>
      </c>
      <c r="BB238" s="261">
        <v>200</v>
      </c>
      <c r="BC238" s="261">
        <v>200</v>
      </c>
      <c r="BD238" s="261">
        <v>200</v>
      </c>
      <c r="BE238" s="404"/>
      <c r="BF238" s="263">
        <v>120</v>
      </c>
      <c r="BG238" s="263">
        <v>120</v>
      </c>
      <c r="BH238" s="263">
        <v>100</v>
      </c>
      <c r="BI238" s="263">
        <v>100</v>
      </c>
      <c r="BJ238" s="266">
        <v>120</v>
      </c>
      <c r="BK238" s="263"/>
      <c r="BM238" s="267">
        <v>3341.8333333333335</v>
      </c>
      <c r="DJ238" s="46"/>
      <c r="DK238" s="166"/>
      <c r="DL238" s="166"/>
      <c r="DM238" s="28"/>
      <c r="DN238" s="166"/>
      <c r="DO238" s="28"/>
      <c r="DP238" s="166"/>
      <c r="DQ238" s="28"/>
    </row>
    <row r="239" spans="1:123" hidden="1" outlineLevel="1">
      <c r="A239" s="250" t="s">
        <v>164</v>
      </c>
      <c r="B239" s="251"/>
      <c r="C239" s="251"/>
      <c r="D239" s="251"/>
      <c r="E239" s="251"/>
      <c r="F239" s="251"/>
      <c r="G239" s="251"/>
      <c r="H239" s="251"/>
      <c r="I239" s="251"/>
      <c r="J239" s="251"/>
      <c r="K239" s="251"/>
      <c r="L239" s="251"/>
      <c r="M239" s="251"/>
      <c r="N239" s="251"/>
      <c r="O239" s="251"/>
      <c r="P239" s="251"/>
      <c r="Q239" s="251"/>
      <c r="R239" s="251"/>
      <c r="S239" s="251"/>
      <c r="T239" s="251"/>
      <c r="U239" s="251"/>
      <c r="V239" s="251"/>
      <c r="W239" s="251"/>
      <c r="X239" s="251"/>
      <c r="Y239" s="251"/>
      <c r="Z239" s="251"/>
      <c r="AA239" s="251"/>
      <c r="AB239" s="251"/>
      <c r="AC239" s="251"/>
      <c r="AD239" s="251"/>
      <c r="AE239" s="251"/>
      <c r="AF239" s="251"/>
      <c r="AG239" s="251"/>
      <c r="AH239" s="251"/>
      <c r="AI239" s="251"/>
      <c r="AJ239" s="251"/>
      <c r="AK239" s="251"/>
      <c r="AL239" s="251">
        <v>668</v>
      </c>
      <c r="AM239" s="251">
        <v>560</v>
      </c>
      <c r="AN239" s="251">
        <v>172</v>
      </c>
      <c r="AO239" s="251">
        <v>0</v>
      </c>
      <c r="AP239" s="251">
        <v>50</v>
      </c>
      <c r="AQ239" s="251">
        <v>98</v>
      </c>
      <c r="AR239" s="251">
        <v>56</v>
      </c>
      <c r="AS239" s="251"/>
      <c r="AT239" s="251">
        <v>0</v>
      </c>
      <c r="AU239" s="251">
        <v>68</v>
      </c>
      <c r="AV239" s="251">
        <v>30</v>
      </c>
      <c r="AW239" s="251">
        <v>56</v>
      </c>
      <c r="AX239" s="251"/>
      <c r="AY239" s="252">
        <v>16</v>
      </c>
      <c r="AZ239" s="253">
        <v>100</v>
      </c>
      <c r="BA239" s="254">
        <v>80</v>
      </c>
      <c r="BB239" s="261">
        <v>150</v>
      </c>
      <c r="BC239" s="261">
        <v>85</v>
      </c>
      <c r="BD239" s="261">
        <v>90</v>
      </c>
      <c r="BE239" s="404">
        <v>100</v>
      </c>
      <c r="BF239" s="263">
        <v>100</v>
      </c>
      <c r="BG239" s="263">
        <v>120</v>
      </c>
      <c r="BH239" s="263">
        <v>172</v>
      </c>
      <c r="BI239" s="263">
        <v>200</v>
      </c>
      <c r="BJ239" s="266">
        <v>123</v>
      </c>
      <c r="BK239" s="263"/>
      <c r="BM239" s="267">
        <f>AVERAGE(AL235:AW235)</f>
        <v>725.5</v>
      </c>
      <c r="DK239" s="166"/>
      <c r="DL239" s="166"/>
      <c r="DM239" s="28"/>
      <c r="DN239" s="166"/>
      <c r="DO239" s="28"/>
      <c r="DP239" s="166"/>
      <c r="DQ239" s="28"/>
    </row>
    <row r="240" spans="1:123" hidden="1" outlineLevel="1">
      <c r="A240" s="250" t="s">
        <v>165</v>
      </c>
      <c r="B240" s="251"/>
      <c r="C240" s="251"/>
      <c r="D240" s="251"/>
      <c r="E240" s="251"/>
      <c r="F240" s="251"/>
      <c r="G240" s="251"/>
      <c r="H240" s="251"/>
      <c r="I240" s="251"/>
      <c r="J240" s="251"/>
      <c r="K240" s="251"/>
      <c r="L240" s="251"/>
      <c r="M240" s="251"/>
      <c r="N240" s="251"/>
      <c r="O240" s="251"/>
      <c r="P240" s="251"/>
      <c r="Q240" s="251"/>
      <c r="R240" s="251"/>
      <c r="S240" s="251"/>
      <c r="T240" s="251"/>
      <c r="U240" s="251"/>
      <c r="V240" s="251"/>
      <c r="W240" s="251"/>
      <c r="X240" s="251"/>
      <c r="Y240" s="251"/>
      <c r="Z240" s="251"/>
      <c r="AA240" s="251"/>
      <c r="AB240" s="251"/>
      <c r="AC240" s="251"/>
      <c r="AD240" s="251"/>
      <c r="AE240" s="251"/>
      <c r="AF240" s="251"/>
      <c r="AG240" s="251"/>
      <c r="AH240" s="251"/>
      <c r="AI240" s="251"/>
      <c r="AJ240" s="251"/>
      <c r="AK240" s="251"/>
      <c r="AL240" s="251">
        <v>870</v>
      </c>
      <c r="AM240" s="251"/>
      <c r="AN240" s="251"/>
      <c r="AO240" s="251">
        <v>12</v>
      </c>
      <c r="AP240" s="251">
        <v>100</v>
      </c>
      <c r="AQ240" s="251"/>
      <c r="AR240" s="251"/>
      <c r="AS240" s="251"/>
      <c r="AT240" s="251">
        <v>30</v>
      </c>
      <c r="AU240" s="251"/>
      <c r="AV240" s="251"/>
      <c r="AW240" s="251"/>
      <c r="AX240" s="251"/>
      <c r="AY240" s="252" t="s">
        <v>166</v>
      </c>
      <c r="AZ240" s="253"/>
      <c r="BA240" s="254"/>
      <c r="BB240" s="261"/>
      <c r="BC240" s="261"/>
      <c r="BD240" s="261"/>
      <c r="BE240" s="404"/>
      <c r="BF240" s="263"/>
      <c r="BG240" s="263">
        <v>59.4</v>
      </c>
      <c r="BH240" s="263"/>
      <c r="BI240" s="263"/>
      <c r="BJ240" s="266">
        <v>59</v>
      </c>
      <c r="BK240" s="263"/>
      <c r="DK240" s="166"/>
      <c r="DL240" s="166"/>
      <c r="DM240" s="28"/>
      <c r="DN240" s="166"/>
      <c r="DO240" s="28"/>
      <c r="DP240" s="166"/>
      <c r="DQ240" s="28"/>
    </row>
    <row r="241" spans="1:123" hidden="1" outlineLevel="1">
      <c r="A241" s="250" t="s">
        <v>123</v>
      </c>
      <c r="B241" s="251"/>
      <c r="C241" s="251"/>
      <c r="D241" s="251"/>
      <c r="E241" s="251"/>
      <c r="F241" s="251"/>
      <c r="G241" s="251"/>
      <c r="H241" s="251"/>
      <c r="I241" s="251"/>
      <c r="J241" s="251"/>
      <c r="K241" s="251"/>
      <c r="L241" s="251"/>
      <c r="M241" s="251"/>
      <c r="N241" s="251"/>
      <c r="O241" s="251"/>
      <c r="P241" s="251"/>
      <c r="Q241" s="251"/>
      <c r="R241" s="251"/>
      <c r="S241" s="251"/>
      <c r="T241" s="251"/>
      <c r="U241" s="251"/>
      <c r="V241" s="251"/>
      <c r="W241" s="251"/>
      <c r="X241" s="251"/>
      <c r="Y241" s="251"/>
      <c r="Z241" s="251"/>
      <c r="AA241" s="251"/>
      <c r="AB241" s="251"/>
      <c r="AC241" s="251"/>
      <c r="AD241" s="251"/>
      <c r="AE241" s="251"/>
      <c r="AF241" s="251"/>
      <c r="AG241" s="251"/>
      <c r="AH241" s="251"/>
      <c r="AI241" s="251"/>
      <c r="AJ241" s="251"/>
      <c r="AK241" s="251"/>
      <c r="AL241" s="251"/>
      <c r="AM241" s="251"/>
      <c r="AN241" s="251"/>
      <c r="AO241" s="251"/>
      <c r="AP241" s="251"/>
      <c r="AQ241" s="251"/>
      <c r="AR241" s="251"/>
      <c r="AS241" s="251"/>
      <c r="AT241" s="251">
        <v>0</v>
      </c>
      <c r="AU241" s="251"/>
      <c r="AV241" s="251">
        <v>0</v>
      </c>
      <c r="AW241" s="251"/>
      <c r="AX241" s="251"/>
      <c r="AY241" s="252" t="s">
        <v>166</v>
      </c>
      <c r="AZ241" s="253"/>
      <c r="BA241" s="254">
        <v>10</v>
      </c>
      <c r="BB241" s="261">
        <v>5</v>
      </c>
      <c r="BC241" s="261"/>
      <c r="BD241" s="261"/>
      <c r="BE241" s="404">
        <v>15</v>
      </c>
      <c r="BF241" s="263">
        <v>20</v>
      </c>
      <c r="BG241" s="263">
        <v>12</v>
      </c>
      <c r="BH241" s="263">
        <v>45</v>
      </c>
      <c r="BI241" s="263">
        <v>50</v>
      </c>
      <c r="BJ241" s="266">
        <v>30</v>
      </c>
      <c r="BK241" s="263"/>
      <c r="BM241" s="19"/>
      <c r="DK241" s="166"/>
      <c r="DL241" s="166"/>
      <c r="DM241" s="28"/>
      <c r="DN241" s="166"/>
      <c r="DO241" s="28"/>
      <c r="DP241" s="166"/>
      <c r="DQ241" s="28"/>
    </row>
    <row r="242" spans="1:123" s="275" customFormat="1" hidden="1" outlineLevel="1">
      <c r="A242" s="268" t="s">
        <v>167</v>
      </c>
      <c r="B242" s="269"/>
      <c r="C242" s="269"/>
      <c r="D242" s="269"/>
      <c r="E242" s="269"/>
      <c r="F242" s="269"/>
      <c r="G242" s="269"/>
      <c r="H242" s="269"/>
      <c r="I242" s="269"/>
      <c r="J242" s="269"/>
      <c r="K242" s="269"/>
      <c r="L242" s="269"/>
      <c r="M242" s="269"/>
      <c r="N242" s="269"/>
      <c r="O242" s="269"/>
      <c r="P242" s="269"/>
      <c r="Q242" s="269"/>
      <c r="R242" s="269"/>
      <c r="S242" s="269"/>
      <c r="T242" s="269"/>
      <c r="U242" s="269"/>
      <c r="V242" s="269"/>
      <c r="W242" s="269"/>
      <c r="X242" s="269"/>
      <c r="Y242" s="269"/>
      <c r="Z242" s="269"/>
      <c r="AA242" s="269"/>
      <c r="AB242" s="269"/>
      <c r="AC242" s="269"/>
      <c r="AD242" s="269"/>
      <c r="AE242" s="269"/>
      <c r="AF242" s="269"/>
      <c r="AG242" s="269"/>
      <c r="AH242" s="269"/>
      <c r="AI242" s="269"/>
      <c r="AJ242" s="269"/>
      <c r="AK242" s="269"/>
      <c r="AL242" s="269"/>
      <c r="AM242" s="269"/>
      <c r="AN242" s="269">
        <v>15</v>
      </c>
      <c r="AO242" s="269"/>
      <c r="AP242" s="269">
        <v>101</v>
      </c>
      <c r="AQ242" s="269"/>
      <c r="AR242" s="269"/>
      <c r="AS242" s="269"/>
      <c r="AT242" s="269">
        <v>0</v>
      </c>
      <c r="AU242" s="269"/>
      <c r="AV242" s="269">
        <v>150</v>
      </c>
      <c r="AW242" s="269"/>
      <c r="AX242" s="269"/>
      <c r="AY242" s="270" t="s">
        <v>166</v>
      </c>
      <c r="AZ242" s="271"/>
      <c r="BA242" s="271">
        <v>31</v>
      </c>
      <c r="BB242" s="272">
        <v>40</v>
      </c>
      <c r="BC242" s="272">
        <v>40</v>
      </c>
      <c r="BD242" s="272"/>
      <c r="BE242" s="405">
        <v>15</v>
      </c>
      <c r="BF242" s="272">
        <v>20</v>
      </c>
      <c r="BG242" s="272">
        <v>11</v>
      </c>
      <c r="BH242" s="272">
        <v>30</v>
      </c>
      <c r="BI242" s="272">
        <v>40</v>
      </c>
      <c r="BJ242" s="301">
        <v>14</v>
      </c>
      <c r="BK242" s="272"/>
      <c r="DK242" s="277"/>
      <c r="DL242" s="277"/>
      <c r="DM242" s="278"/>
      <c r="DN242" s="277"/>
      <c r="DO242" s="278"/>
      <c r="DP242" s="277"/>
      <c r="DQ242" s="278"/>
    </row>
    <row r="243" spans="1:123" hidden="1" outlineLevel="1">
      <c r="A243" s="250" t="s">
        <v>122</v>
      </c>
      <c r="B243" s="251"/>
      <c r="C243" s="251"/>
      <c r="D243" s="251"/>
      <c r="E243" s="251"/>
      <c r="F243" s="251"/>
      <c r="G243" s="251"/>
      <c r="H243" s="251"/>
      <c r="I243" s="251"/>
      <c r="J243" s="251"/>
      <c r="K243" s="251"/>
      <c r="L243" s="251"/>
      <c r="M243" s="251"/>
      <c r="N243" s="251"/>
      <c r="O243" s="251"/>
      <c r="P243" s="251"/>
      <c r="Q243" s="251"/>
      <c r="R243" s="251"/>
      <c r="S243" s="251"/>
      <c r="T243" s="251"/>
      <c r="U243" s="251"/>
      <c r="V243" s="251"/>
      <c r="W243" s="251"/>
      <c r="X243" s="251"/>
      <c r="Y243" s="251"/>
      <c r="Z243" s="251"/>
      <c r="AA243" s="251"/>
      <c r="AB243" s="251"/>
      <c r="AC243" s="251"/>
      <c r="AD243" s="251"/>
      <c r="AE243" s="251"/>
      <c r="AF243" s="251"/>
      <c r="AG243" s="251"/>
      <c r="AH243" s="251"/>
      <c r="AI243" s="251"/>
      <c r="AJ243" s="251"/>
      <c r="AK243" s="251"/>
      <c r="AL243" s="251">
        <v>6</v>
      </c>
      <c r="AM243" s="251">
        <v>4</v>
      </c>
      <c r="AN243" s="251"/>
      <c r="AO243" s="251">
        <v>16</v>
      </c>
      <c r="AP243" s="251">
        <v>8</v>
      </c>
      <c r="AQ243" s="251"/>
      <c r="AR243" s="251">
        <v>45</v>
      </c>
      <c r="AS243" s="251">
        <v>22</v>
      </c>
      <c r="AT243" s="251">
        <v>11</v>
      </c>
      <c r="AU243" s="251">
        <v>9</v>
      </c>
      <c r="AV243" s="251">
        <v>9</v>
      </c>
      <c r="AW243" s="251">
        <v>21</v>
      </c>
      <c r="AX243" s="251"/>
      <c r="AY243" s="252" t="s">
        <v>166</v>
      </c>
      <c r="AZ243" s="253"/>
      <c r="BA243" s="254">
        <v>50</v>
      </c>
      <c r="BB243" s="261">
        <v>51</v>
      </c>
      <c r="BC243" s="261">
        <v>50</v>
      </c>
      <c r="BD243" s="261">
        <v>23</v>
      </c>
      <c r="BE243" s="404">
        <v>53</v>
      </c>
      <c r="BF243" s="263">
        <v>69</v>
      </c>
      <c r="BG243" s="263">
        <v>80</v>
      </c>
      <c r="BH243" s="263">
        <v>100</v>
      </c>
      <c r="BI243" s="263">
        <v>100</v>
      </c>
      <c r="BJ243" s="266">
        <v>70</v>
      </c>
      <c r="BK243" s="263"/>
      <c r="DK243" s="166"/>
      <c r="DL243" s="166"/>
      <c r="DM243" s="28"/>
      <c r="DN243" s="166"/>
      <c r="DO243" s="28"/>
      <c r="DP243" s="166"/>
      <c r="DQ243" s="28"/>
    </row>
    <row r="244" spans="1:123" hidden="1" outlineLevel="1">
      <c r="A244" s="250" t="s">
        <v>168</v>
      </c>
      <c r="B244" s="251"/>
      <c r="C244" s="251"/>
      <c r="D244" s="251"/>
      <c r="E244" s="251"/>
      <c r="F244" s="251"/>
      <c r="G244" s="251"/>
      <c r="H244" s="251"/>
      <c r="I244" s="251"/>
      <c r="J244" s="251"/>
      <c r="K244" s="251"/>
      <c r="L244" s="251"/>
      <c r="M244" s="251"/>
      <c r="N244" s="251"/>
      <c r="O244" s="251"/>
      <c r="P244" s="251"/>
      <c r="Q244" s="251"/>
      <c r="R244" s="251"/>
      <c r="S244" s="251"/>
      <c r="T244" s="251"/>
      <c r="U244" s="251"/>
      <c r="V244" s="251"/>
      <c r="W244" s="251"/>
      <c r="X244" s="251"/>
      <c r="Y244" s="251"/>
      <c r="Z244" s="251"/>
      <c r="AA244" s="251"/>
      <c r="AB244" s="251"/>
      <c r="AC244" s="251"/>
      <c r="AD244" s="251"/>
      <c r="AE244" s="251"/>
      <c r="AF244" s="251"/>
      <c r="AG244" s="251"/>
      <c r="AH244" s="251"/>
      <c r="AI244" s="251"/>
      <c r="AJ244" s="251"/>
      <c r="AK244" s="251"/>
      <c r="AL244" s="251"/>
      <c r="AM244" s="251"/>
      <c r="AN244" s="251"/>
      <c r="AO244" s="251">
        <v>4</v>
      </c>
      <c r="AP244" s="251"/>
      <c r="AQ244" s="251"/>
      <c r="AR244" s="251">
        <v>3</v>
      </c>
      <c r="AS244" s="251"/>
      <c r="AT244" s="251">
        <v>0</v>
      </c>
      <c r="AU244" s="251"/>
      <c r="AV244" s="251">
        <v>0</v>
      </c>
      <c r="AW244" s="251">
        <v>9</v>
      </c>
      <c r="AX244" s="251"/>
      <c r="AY244" s="252" t="s">
        <v>166</v>
      </c>
      <c r="AZ244" s="253"/>
      <c r="BA244" s="254"/>
      <c r="BB244" s="261"/>
      <c r="BC244" s="261"/>
      <c r="BD244" s="261"/>
      <c r="BE244" s="404">
        <v>300</v>
      </c>
      <c r="BF244" s="263">
        <v>225</v>
      </c>
      <c r="BG244" s="263">
        <v>56</v>
      </c>
      <c r="BH244" s="263">
        <v>70</v>
      </c>
      <c r="BI244" s="263"/>
      <c r="BJ244" s="266">
        <v>40</v>
      </c>
      <c r="BK244" s="263"/>
      <c r="DK244" s="166"/>
      <c r="DL244" s="166"/>
      <c r="DM244" s="28"/>
      <c r="DN244" s="166"/>
      <c r="DO244" s="28"/>
      <c r="DP244" s="166"/>
      <c r="DQ244" s="28"/>
    </row>
    <row r="245" spans="1:123" s="289" customFormat="1" ht="13.5" collapsed="1">
      <c r="A245" s="279" t="s">
        <v>169</v>
      </c>
      <c r="B245" s="280">
        <f>+SUM(B236:B244)</f>
        <v>0</v>
      </c>
      <c r="C245" s="280">
        <f t="shared" ref="C245:AW245" si="395">+SUM(C236:C244)</f>
        <v>0</v>
      </c>
      <c r="D245" s="280">
        <f t="shared" si="395"/>
        <v>0</v>
      </c>
      <c r="E245" s="280">
        <f t="shared" si="395"/>
        <v>0</v>
      </c>
      <c r="F245" s="280">
        <f t="shared" si="395"/>
        <v>0</v>
      </c>
      <c r="G245" s="280">
        <f t="shared" si="395"/>
        <v>0</v>
      </c>
      <c r="H245" s="280">
        <f t="shared" si="395"/>
        <v>0</v>
      </c>
      <c r="I245" s="280">
        <f t="shared" si="395"/>
        <v>0</v>
      </c>
      <c r="J245" s="280">
        <f t="shared" si="395"/>
        <v>0</v>
      </c>
      <c r="K245" s="280">
        <f t="shared" si="395"/>
        <v>0</v>
      </c>
      <c r="L245" s="280">
        <f t="shared" si="395"/>
        <v>0</v>
      </c>
      <c r="M245" s="280">
        <f t="shared" si="395"/>
        <v>0</v>
      </c>
      <c r="N245" s="280">
        <f t="shared" si="395"/>
        <v>0</v>
      </c>
      <c r="O245" s="280">
        <f t="shared" si="395"/>
        <v>0</v>
      </c>
      <c r="P245" s="280">
        <f t="shared" si="395"/>
        <v>0</v>
      </c>
      <c r="Q245" s="280">
        <f t="shared" si="395"/>
        <v>0</v>
      </c>
      <c r="R245" s="280">
        <f t="shared" si="395"/>
        <v>0</v>
      </c>
      <c r="S245" s="280">
        <f t="shared" si="395"/>
        <v>0</v>
      </c>
      <c r="T245" s="280">
        <f t="shared" si="395"/>
        <v>0</v>
      </c>
      <c r="U245" s="280">
        <f t="shared" si="395"/>
        <v>0</v>
      </c>
      <c r="V245" s="280">
        <f t="shared" si="395"/>
        <v>0</v>
      </c>
      <c r="W245" s="280">
        <f t="shared" si="395"/>
        <v>0</v>
      </c>
      <c r="X245" s="280">
        <f t="shared" si="395"/>
        <v>0</v>
      </c>
      <c r="Y245" s="280">
        <f t="shared" si="395"/>
        <v>0</v>
      </c>
      <c r="Z245" s="280">
        <f t="shared" si="395"/>
        <v>0</v>
      </c>
      <c r="AA245" s="280">
        <f t="shared" si="395"/>
        <v>0</v>
      </c>
      <c r="AB245" s="280">
        <f t="shared" si="395"/>
        <v>0</v>
      </c>
      <c r="AC245" s="280">
        <f t="shared" si="395"/>
        <v>0</v>
      </c>
      <c r="AD245" s="280">
        <f t="shared" si="395"/>
        <v>0</v>
      </c>
      <c r="AE245" s="280">
        <f t="shared" si="395"/>
        <v>0</v>
      </c>
      <c r="AF245" s="280">
        <f t="shared" si="395"/>
        <v>0</v>
      </c>
      <c r="AG245" s="280">
        <f t="shared" si="395"/>
        <v>0</v>
      </c>
      <c r="AH245" s="280">
        <f t="shared" si="395"/>
        <v>0</v>
      </c>
      <c r="AI245" s="280">
        <f t="shared" si="395"/>
        <v>0</v>
      </c>
      <c r="AJ245" s="280">
        <f t="shared" si="395"/>
        <v>0</v>
      </c>
      <c r="AK245" s="280">
        <f t="shared" si="395"/>
        <v>0</v>
      </c>
      <c r="AL245" s="280">
        <f t="shared" si="395"/>
        <v>1882</v>
      </c>
      <c r="AM245" s="280">
        <f t="shared" si="395"/>
        <v>756</v>
      </c>
      <c r="AN245" s="280">
        <f t="shared" si="395"/>
        <v>652</v>
      </c>
      <c r="AO245" s="280">
        <f t="shared" si="395"/>
        <v>546</v>
      </c>
      <c r="AP245" s="280">
        <f t="shared" si="395"/>
        <v>793</v>
      </c>
      <c r="AQ245" s="280">
        <f t="shared" si="395"/>
        <v>737</v>
      </c>
      <c r="AR245" s="280">
        <f t="shared" si="395"/>
        <v>645</v>
      </c>
      <c r="AS245" s="280">
        <f t="shared" si="395"/>
        <v>558</v>
      </c>
      <c r="AT245" s="280">
        <f t="shared" si="395"/>
        <v>383</v>
      </c>
      <c r="AU245" s="280">
        <f t="shared" si="395"/>
        <v>502</v>
      </c>
      <c r="AV245" s="280">
        <f t="shared" si="395"/>
        <v>543</v>
      </c>
      <c r="AW245" s="280">
        <f t="shared" si="395"/>
        <v>442</v>
      </c>
      <c r="AX245" s="280"/>
      <c r="AY245" s="281">
        <f t="shared" ref="AY245:BJ245" si="396">+SUM(AY236:AY244)</f>
        <v>422</v>
      </c>
      <c r="AZ245" s="282">
        <f t="shared" si="396"/>
        <v>460</v>
      </c>
      <c r="BA245" s="283">
        <f t="shared" si="396"/>
        <v>481</v>
      </c>
      <c r="BB245" s="284">
        <f t="shared" si="396"/>
        <v>636</v>
      </c>
      <c r="BC245" s="284">
        <f t="shared" si="396"/>
        <v>565</v>
      </c>
      <c r="BD245" s="284">
        <f t="shared" si="396"/>
        <v>503</v>
      </c>
      <c r="BE245" s="406">
        <f t="shared" si="396"/>
        <v>633</v>
      </c>
      <c r="BF245" s="286">
        <f t="shared" si="396"/>
        <v>704</v>
      </c>
      <c r="BG245" s="286">
        <f t="shared" si="396"/>
        <v>608.4</v>
      </c>
      <c r="BH245" s="286">
        <f t="shared" si="396"/>
        <v>667</v>
      </c>
      <c r="BI245" s="286">
        <f t="shared" si="396"/>
        <v>640</v>
      </c>
      <c r="BJ245" s="288">
        <f t="shared" si="396"/>
        <v>606</v>
      </c>
      <c r="BK245" s="286"/>
      <c r="DK245" s="290"/>
      <c r="DL245" s="290"/>
      <c r="DM245" s="291"/>
      <c r="DN245" s="290"/>
      <c r="DO245" s="291"/>
      <c r="DP245" s="290"/>
      <c r="DQ245" s="291"/>
    </row>
    <row r="246" spans="1:123" ht="13.5" customHeight="1">
      <c r="A246" s="239" t="s">
        <v>171</v>
      </c>
      <c r="B246" s="293">
        <v>283</v>
      </c>
      <c r="C246" s="293">
        <v>260</v>
      </c>
      <c r="D246" s="293">
        <v>216</v>
      </c>
      <c r="E246" s="293">
        <v>104</v>
      </c>
      <c r="F246" s="293">
        <v>192</v>
      </c>
      <c r="G246" s="293">
        <v>207</v>
      </c>
      <c r="H246" s="293">
        <v>203</v>
      </c>
      <c r="I246" s="293">
        <v>323</v>
      </c>
      <c r="J246" s="293">
        <v>270</v>
      </c>
      <c r="K246" s="293">
        <v>240</v>
      </c>
      <c r="L246" s="293">
        <v>137</v>
      </c>
      <c r="M246" s="293">
        <v>405</v>
      </c>
      <c r="N246" s="227">
        <v>94</v>
      </c>
      <c r="O246" s="227">
        <v>222</v>
      </c>
      <c r="P246" s="227">
        <v>80</v>
      </c>
      <c r="Q246" s="227">
        <v>201</v>
      </c>
      <c r="R246" s="227">
        <v>140</v>
      </c>
      <c r="S246" s="227">
        <v>98</v>
      </c>
      <c r="T246" s="227">
        <v>220</v>
      </c>
      <c r="U246" s="227">
        <v>153</v>
      </c>
      <c r="V246" s="227">
        <v>182</v>
      </c>
      <c r="W246" s="227">
        <v>182</v>
      </c>
      <c r="X246" s="227">
        <v>182</v>
      </c>
      <c r="Y246" s="227">
        <v>238</v>
      </c>
      <c r="Z246" s="230">
        <v>126</v>
      </c>
      <c r="AA246" s="230">
        <v>168</v>
      </c>
      <c r="AB246" s="230">
        <v>196</v>
      </c>
      <c r="AC246" s="230">
        <v>168</v>
      </c>
      <c r="AD246" s="230">
        <v>140</v>
      </c>
      <c r="AE246" s="230">
        <v>182</v>
      </c>
      <c r="AF246" s="230">
        <v>182</v>
      </c>
      <c r="AG246" s="230">
        <v>182</v>
      </c>
      <c r="AH246" s="230">
        <v>182</v>
      </c>
      <c r="AI246" s="230">
        <v>182</v>
      </c>
      <c r="AJ246" s="230">
        <v>182</v>
      </c>
      <c r="AK246" s="230">
        <v>105</v>
      </c>
      <c r="AL246" s="230">
        <v>168</v>
      </c>
      <c r="AM246" s="230">
        <v>172</v>
      </c>
      <c r="AN246" s="230">
        <v>297</v>
      </c>
      <c r="AO246" s="230">
        <v>214</v>
      </c>
      <c r="AP246" s="230">
        <v>290</v>
      </c>
      <c r="AQ246" s="230">
        <v>254</v>
      </c>
      <c r="AR246" s="230">
        <v>266</v>
      </c>
      <c r="AS246" s="230">
        <v>273</v>
      </c>
      <c r="AT246" s="230">
        <v>266</v>
      </c>
      <c r="AU246" s="241">
        <f>AU256+(AT256-AT246)</f>
        <v>246</v>
      </c>
      <c r="AV246" s="241">
        <f>AV256</f>
        <v>280</v>
      </c>
      <c r="AW246" s="241">
        <f>280</f>
        <v>280</v>
      </c>
      <c r="AX246" s="241"/>
      <c r="AY246" s="242">
        <f>AY256</f>
        <v>280</v>
      </c>
      <c r="AZ246" s="243">
        <f t="shared" ref="AZ246" si="397">+AZ256</f>
        <v>280</v>
      </c>
      <c r="BA246" s="244">
        <v>280</v>
      </c>
      <c r="BB246" s="294">
        <v>219</v>
      </c>
      <c r="BC246" s="294">
        <f>BC222*BM248</f>
        <v>195.115856727844</v>
      </c>
      <c r="BD246" s="294">
        <f>BD222*BM248</f>
        <v>173.64546687197645</v>
      </c>
      <c r="BE246" s="407">
        <f>SUM(BE247:BE255)</f>
        <v>268</v>
      </c>
      <c r="BF246" s="296">
        <f>BF212*BM248</f>
        <v>299.97208841204929</v>
      </c>
      <c r="BG246" s="296">
        <f>BG212*BM248</f>
        <v>286.86624473841704</v>
      </c>
      <c r="BH246" s="296">
        <f>BH212*BM248</f>
        <v>241.26854841404415</v>
      </c>
      <c r="BI246" s="296">
        <f>BI212*BM248</f>
        <v>261.00499003790333</v>
      </c>
      <c r="BJ246" s="298">
        <f>BJ212*BM248</f>
        <v>232.50821947783149</v>
      </c>
      <c r="BK246" s="296"/>
      <c r="BM246" s="19"/>
      <c r="DK246" s="166">
        <f>SUM(B246:M246)</f>
        <v>2840</v>
      </c>
      <c r="DL246" s="166">
        <f>SUM(N246:Y246)</f>
        <v>1992</v>
      </c>
      <c r="DM246" s="28">
        <f t="shared" ref="DM246:DM604" si="398">IFERROR(DL246/DK246*100,0)</f>
        <v>70.140845070422529</v>
      </c>
      <c r="DN246" s="166">
        <f>SUM(Z246:AK246)</f>
        <v>1995</v>
      </c>
      <c r="DO246" s="28">
        <f t="shared" ref="DO246:DO604" si="399">IFERROR(DN246/DL246*100,0)</f>
        <v>100.15060240963855</v>
      </c>
      <c r="DP246" s="166">
        <f>SUM(AL246:AW246)</f>
        <v>3006</v>
      </c>
      <c r="DQ246" s="28">
        <f t="shared" ref="DQ246:DQ606" si="400">IFERROR(DP246/DN246*100,0)</f>
        <v>150.6766917293233</v>
      </c>
      <c r="DR246" s="141">
        <f>SUM(AY246:BJ246)</f>
        <v>3017.381414680066</v>
      </c>
      <c r="DS246" s="207">
        <f t="shared" ref="DS246" si="401">IFERROR(DR246/DP246*100,0)</f>
        <v>100.37862324284983</v>
      </c>
    </row>
    <row r="247" spans="1:123" hidden="1" outlineLevel="1">
      <c r="A247" s="250" t="s">
        <v>161</v>
      </c>
      <c r="B247" s="251"/>
      <c r="C247" s="251"/>
      <c r="D247" s="251"/>
      <c r="E247" s="251"/>
      <c r="F247" s="251"/>
      <c r="G247" s="251"/>
      <c r="H247" s="251"/>
      <c r="I247" s="251"/>
      <c r="J247" s="251"/>
      <c r="K247" s="251"/>
      <c r="L247" s="251"/>
      <c r="M247" s="251"/>
      <c r="N247" s="251"/>
      <c r="O247" s="251"/>
      <c r="P247" s="251"/>
      <c r="Q247" s="251"/>
      <c r="R247" s="251"/>
      <c r="S247" s="251"/>
      <c r="T247" s="251"/>
      <c r="U247" s="251"/>
      <c r="V247" s="251"/>
      <c r="W247" s="251"/>
      <c r="X247" s="251"/>
      <c r="Y247" s="251"/>
      <c r="Z247" s="251"/>
      <c r="AA247" s="251"/>
      <c r="AB247" s="251"/>
      <c r="AC247" s="251"/>
      <c r="AD247" s="251"/>
      <c r="AE247" s="251"/>
      <c r="AF247" s="251"/>
      <c r="AG247" s="251"/>
      <c r="AH247" s="251"/>
      <c r="AI247" s="251"/>
      <c r="AJ247" s="251"/>
      <c r="AK247" s="251"/>
      <c r="AL247" s="251"/>
      <c r="AM247" s="251"/>
      <c r="AN247" s="251"/>
      <c r="AO247" s="251"/>
      <c r="AP247" s="251"/>
      <c r="AQ247" s="251"/>
      <c r="AR247" s="251"/>
      <c r="AS247" s="251"/>
      <c r="AT247" s="251"/>
      <c r="AU247" s="251">
        <v>36</v>
      </c>
      <c r="AV247" s="251">
        <v>0</v>
      </c>
      <c r="AW247" s="251"/>
      <c r="AX247" s="251"/>
      <c r="AY247" s="252" t="s">
        <v>166</v>
      </c>
      <c r="AZ247" s="253"/>
      <c r="BA247" s="254"/>
      <c r="BB247" s="261"/>
      <c r="BC247" s="261"/>
      <c r="BD247" s="261"/>
      <c r="BE247" s="404"/>
      <c r="BF247" s="263"/>
      <c r="BG247" s="263"/>
      <c r="BH247" s="263"/>
      <c r="BI247" s="263"/>
      <c r="BJ247" s="266"/>
      <c r="BK247" s="263"/>
      <c r="DK247" s="166"/>
      <c r="DL247" s="166"/>
      <c r="DM247" s="28"/>
      <c r="DN247" s="166"/>
      <c r="DO247" s="28"/>
      <c r="DP247" s="166"/>
      <c r="DQ247" s="28"/>
    </row>
    <row r="248" spans="1:123" hidden="1" outlineLevel="1">
      <c r="A248" s="250" t="s">
        <v>162</v>
      </c>
      <c r="B248" s="251"/>
      <c r="C248" s="251"/>
      <c r="D248" s="251"/>
      <c r="E248" s="251"/>
      <c r="F248" s="251"/>
      <c r="G248" s="251"/>
      <c r="H248" s="251"/>
      <c r="I248" s="251"/>
      <c r="J248" s="251"/>
      <c r="K248" s="251"/>
      <c r="L248" s="251"/>
      <c r="M248" s="251"/>
      <c r="N248" s="251"/>
      <c r="O248" s="251"/>
      <c r="P248" s="251"/>
      <c r="Q248" s="251"/>
      <c r="R248" s="251"/>
      <c r="S248" s="251"/>
      <c r="T248" s="251"/>
      <c r="U248" s="251"/>
      <c r="V248" s="251"/>
      <c r="W248" s="251"/>
      <c r="X248" s="251"/>
      <c r="Y248" s="251"/>
      <c r="Z248" s="251"/>
      <c r="AA248" s="251"/>
      <c r="AB248" s="251"/>
      <c r="AC248" s="251"/>
      <c r="AD248" s="251"/>
      <c r="AE248" s="251"/>
      <c r="AF248" s="251"/>
      <c r="AG248" s="251"/>
      <c r="AH248" s="251"/>
      <c r="AI248" s="251"/>
      <c r="AJ248" s="251"/>
      <c r="AK248" s="251"/>
      <c r="AL248" s="251">
        <v>168</v>
      </c>
      <c r="AM248" s="251">
        <v>125</v>
      </c>
      <c r="AN248" s="251">
        <v>267</v>
      </c>
      <c r="AO248" s="251">
        <v>203</v>
      </c>
      <c r="AP248" s="251">
        <v>276</v>
      </c>
      <c r="AQ248" s="251">
        <v>254</v>
      </c>
      <c r="AR248" s="251">
        <v>254</v>
      </c>
      <c r="AS248" s="251">
        <v>273</v>
      </c>
      <c r="AT248" s="251">
        <v>266</v>
      </c>
      <c r="AU248" s="251">
        <v>168</v>
      </c>
      <c r="AV248" s="251">
        <v>268</v>
      </c>
      <c r="AW248" s="251">
        <v>268</v>
      </c>
      <c r="AX248" s="251"/>
      <c r="AY248" s="252">
        <v>280</v>
      </c>
      <c r="AZ248" s="253">
        <v>280</v>
      </c>
      <c r="BA248" s="254">
        <v>268</v>
      </c>
      <c r="BB248" s="255">
        <v>219</v>
      </c>
      <c r="BC248" s="255">
        <v>195</v>
      </c>
      <c r="BD248" s="255">
        <v>174</v>
      </c>
      <c r="BE248" s="403">
        <v>268</v>
      </c>
      <c r="BF248" s="257">
        <v>243</v>
      </c>
      <c r="BG248" s="257">
        <v>210</v>
      </c>
      <c r="BH248" s="257">
        <v>230</v>
      </c>
      <c r="BI248" s="257">
        <v>221</v>
      </c>
      <c r="BJ248" s="259">
        <v>209</v>
      </c>
      <c r="BK248" s="257"/>
      <c r="BM248" s="299">
        <f>BM250/BM249</f>
        <v>7.4958854919954118E-2</v>
      </c>
      <c r="DK248" s="166"/>
      <c r="DL248" s="166"/>
      <c r="DM248" s="28"/>
      <c r="DN248" s="166"/>
      <c r="DO248" s="28"/>
      <c r="DP248" s="166"/>
      <c r="DQ248" s="28"/>
    </row>
    <row r="249" spans="1:123" hidden="1" outlineLevel="1">
      <c r="A249" s="250" t="s">
        <v>163</v>
      </c>
      <c r="B249" s="251"/>
      <c r="C249" s="251"/>
      <c r="D249" s="251"/>
      <c r="E249" s="251"/>
      <c r="F249" s="251"/>
      <c r="G249" s="251"/>
      <c r="H249" s="251"/>
      <c r="I249" s="251"/>
      <c r="J249" s="251"/>
      <c r="K249" s="251"/>
      <c r="L249" s="251"/>
      <c r="M249" s="251"/>
      <c r="N249" s="251"/>
      <c r="O249" s="251"/>
      <c r="P249" s="251"/>
      <c r="Q249" s="251"/>
      <c r="R249" s="251"/>
      <c r="S249" s="251"/>
      <c r="T249" s="251"/>
      <c r="U249" s="251"/>
      <c r="V249" s="251"/>
      <c r="W249" s="251"/>
      <c r="X249" s="251"/>
      <c r="Y249" s="251"/>
      <c r="Z249" s="251"/>
      <c r="AA249" s="251"/>
      <c r="AB249" s="251"/>
      <c r="AC249" s="251"/>
      <c r="AD249" s="251"/>
      <c r="AE249" s="251"/>
      <c r="AF249" s="251"/>
      <c r="AG249" s="251"/>
      <c r="AH249" s="251"/>
      <c r="AI249" s="251"/>
      <c r="AJ249" s="251"/>
      <c r="AK249" s="251"/>
      <c r="AL249" s="251"/>
      <c r="AM249" s="251">
        <v>30</v>
      </c>
      <c r="AN249" s="251"/>
      <c r="AO249" s="251"/>
      <c r="AP249" s="251"/>
      <c r="AQ249" s="251"/>
      <c r="AR249" s="251"/>
      <c r="AS249" s="251"/>
      <c r="AT249" s="251"/>
      <c r="AU249" s="251">
        <v>42</v>
      </c>
      <c r="AV249" s="251">
        <v>0</v>
      </c>
      <c r="AW249" s="251"/>
      <c r="AX249" s="251"/>
      <c r="AY249" s="252" t="s">
        <v>166</v>
      </c>
      <c r="AZ249" s="253"/>
      <c r="BA249" s="254"/>
      <c r="BB249" s="261"/>
      <c r="BC249" s="261"/>
      <c r="BD249" s="261"/>
      <c r="BE249" s="404"/>
      <c r="BF249" s="263"/>
      <c r="BG249" s="263"/>
      <c r="BH249" s="263"/>
      <c r="BI249" s="263"/>
      <c r="BJ249" s="266"/>
      <c r="BK249" s="263"/>
      <c r="BM249" s="300">
        <v>3341.8333333333335</v>
      </c>
      <c r="DK249" s="166"/>
      <c r="DL249" s="166"/>
      <c r="DM249" s="28"/>
      <c r="DN249" s="166"/>
      <c r="DO249" s="28"/>
      <c r="DP249" s="166"/>
      <c r="DQ249" s="28"/>
    </row>
    <row r="250" spans="1:123" hidden="1" outlineLevel="1">
      <c r="A250" s="250" t="s">
        <v>164</v>
      </c>
      <c r="B250" s="251"/>
      <c r="C250" s="251"/>
      <c r="D250" s="251"/>
      <c r="E250" s="251"/>
      <c r="F250" s="251"/>
      <c r="G250" s="251"/>
      <c r="H250" s="251"/>
      <c r="I250" s="251"/>
      <c r="J250" s="251"/>
      <c r="K250" s="251"/>
      <c r="L250" s="251"/>
      <c r="M250" s="251"/>
      <c r="N250" s="251"/>
      <c r="O250" s="251"/>
      <c r="P250" s="251"/>
      <c r="Q250" s="251"/>
      <c r="R250" s="251"/>
      <c r="S250" s="251"/>
      <c r="T250" s="251"/>
      <c r="U250" s="251"/>
      <c r="V250" s="251"/>
      <c r="W250" s="251"/>
      <c r="X250" s="251"/>
      <c r="Y250" s="251"/>
      <c r="Z250" s="251"/>
      <c r="AA250" s="251"/>
      <c r="AB250" s="251"/>
      <c r="AC250" s="251"/>
      <c r="AD250" s="251"/>
      <c r="AE250" s="251"/>
      <c r="AF250" s="251"/>
      <c r="AG250" s="251"/>
      <c r="AH250" s="251"/>
      <c r="AI250" s="251"/>
      <c r="AJ250" s="251"/>
      <c r="AK250" s="251"/>
      <c r="AL250" s="251"/>
      <c r="AM250" s="251"/>
      <c r="AN250" s="251">
        <v>30</v>
      </c>
      <c r="AO250" s="251"/>
      <c r="AP250" s="251"/>
      <c r="AQ250" s="251"/>
      <c r="AR250" s="251"/>
      <c r="AS250" s="251"/>
      <c r="AT250" s="251"/>
      <c r="AU250" s="251"/>
      <c r="AV250" s="251">
        <v>12</v>
      </c>
      <c r="AW250" s="251">
        <v>12</v>
      </c>
      <c r="AX250" s="251"/>
      <c r="AY250" s="252" t="s">
        <v>166</v>
      </c>
      <c r="AZ250" s="253"/>
      <c r="BA250" s="254"/>
      <c r="BB250" s="261"/>
      <c r="BC250" s="261"/>
      <c r="BD250" s="261"/>
      <c r="BE250" s="404"/>
      <c r="BF250" s="263"/>
      <c r="BG250" s="263"/>
      <c r="BH250" s="263"/>
      <c r="BI250" s="263"/>
      <c r="BJ250" s="266"/>
      <c r="BK250" s="263"/>
      <c r="BM250" s="300">
        <f>AVERAGE(AL246:AW246)</f>
        <v>250.5</v>
      </c>
      <c r="DK250" s="166"/>
      <c r="DL250" s="166"/>
      <c r="DM250" s="28"/>
      <c r="DN250" s="166"/>
      <c r="DO250" s="28"/>
      <c r="DP250" s="166"/>
      <c r="DQ250" s="28"/>
    </row>
    <row r="251" spans="1:123" hidden="1" outlineLevel="1">
      <c r="A251" s="250" t="s">
        <v>165</v>
      </c>
      <c r="B251" s="251"/>
      <c r="C251" s="251"/>
      <c r="D251" s="251"/>
      <c r="E251" s="251"/>
      <c r="F251" s="251"/>
      <c r="G251" s="251"/>
      <c r="H251" s="251"/>
      <c r="I251" s="251"/>
      <c r="J251" s="251"/>
      <c r="K251" s="251"/>
      <c r="L251" s="251"/>
      <c r="M251" s="251"/>
      <c r="N251" s="251"/>
      <c r="O251" s="251"/>
      <c r="P251" s="251"/>
      <c r="Q251" s="251"/>
      <c r="R251" s="251"/>
      <c r="S251" s="251"/>
      <c r="T251" s="251"/>
      <c r="U251" s="251"/>
      <c r="V251" s="251"/>
      <c r="W251" s="251"/>
      <c r="X251" s="251"/>
      <c r="Y251" s="251"/>
      <c r="Z251" s="251"/>
      <c r="AA251" s="251"/>
      <c r="AB251" s="251"/>
      <c r="AC251" s="251"/>
      <c r="AD251" s="251"/>
      <c r="AE251" s="251"/>
      <c r="AF251" s="251"/>
      <c r="AG251" s="251"/>
      <c r="AH251" s="251"/>
      <c r="AI251" s="251"/>
      <c r="AJ251" s="251"/>
      <c r="AK251" s="251"/>
      <c r="AL251" s="251"/>
      <c r="AM251" s="251"/>
      <c r="AN251" s="251"/>
      <c r="AO251" s="251"/>
      <c r="AP251" s="251"/>
      <c r="AQ251" s="251"/>
      <c r="AR251" s="251"/>
      <c r="AS251" s="251"/>
      <c r="AT251" s="251"/>
      <c r="AU251" s="251"/>
      <c r="AV251" s="251">
        <v>0</v>
      </c>
      <c r="AW251" s="251"/>
      <c r="AX251" s="251"/>
      <c r="AY251" s="252" t="s">
        <v>166</v>
      </c>
      <c r="AZ251" s="253"/>
      <c r="BA251" s="254"/>
      <c r="BB251" s="261"/>
      <c r="BC251" s="261"/>
      <c r="BD251" s="261"/>
      <c r="BE251" s="404"/>
      <c r="BF251" s="263"/>
      <c r="BG251" s="263"/>
      <c r="BH251" s="263"/>
      <c r="BI251" s="263"/>
      <c r="BJ251" s="266"/>
      <c r="BK251" s="263"/>
      <c r="DK251" s="166"/>
      <c r="DL251" s="166"/>
      <c r="DM251" s="28"/>
      <c r="DN251" s="166"/>
      <c r="DO251" s="28"/>
      <c r="DP251" s="166"/>
      <c r="DQ251" s="28"/>
    </row>
    <row r="252" spans="1:123" hidden="1" outlineLevel="1">
      <c r="A252" s="250" t="s">
        <v>123</v>
      </c>
      <c r="B252" s="251"/>
      <c r="C252" s="251"/>
      <c r="D252" s="251"/>
      <c r="E252" s="251"/>
      <c r="F252" s="251"/>
      <c r="G252" s="251"/>
      <c r="H252" s="251"/>
      <c r="I252" s="251"/>
      <c r="J252" s="251"/>
      <c r="K252" s="251"/>
      <c r="L252" s="251"/>
      <c r="M252" s="251"/>
      <c r="N252" s="251"/>
      <c r="O252" s="251"/>
      <c r="P252" s="251"/>
      <c r="Q252" s="251"/>
      <c r="R252" s="251"/>
      <c r="S252" s="251"/>
      <c r="T252" s="251"/>
      <c r="U252" s="251"/>
      <c r="V252" s="251"/>
      <c r="W252" s="251"/>
      <c r="X252" s="251"/>
      <c r="Y252" s="251"/>
      <c r="Z252" s="251"/>
      <c r="AA252" s="251"/>
      <c r="AB252" s="251"/>
      <c r="AC252" s="251"/>
      <c r="AD252" s="251"/>
      <c r="AE252" s="251"/>
      <c r="AF252" s="251"/>
      <c r="AG252" s="251"/>
      <c r="AH252" s="251"/>
      <c r="AI252" s="251"/>
      <c r="AJ252" s="251"/>
      <c r="AK252" s="251"/>
      <c r="AL252" s="251"/>
      <c r="AM252" s="251"/>
      <c r="AN252" s="251"/>
      <c r="AO252" s="251"/>
      <c r="AP252" s="251"/>
      <c r="AQ252" s="251"/>
      <c r="AR252" s="251"/>
      <c r="AS252" s="251"/>
      <c r="AT252" s="251"/>
      <c r="AU252" s="251"/>
      <c r="AV252" s="251">
        <v>0</v>
      </c>
      <c r="AW252" s="251"/>
      <c r="AX252" s="251"/>
      <c r="AY252" s="252" t="s">
        <v>166</v>
      </c>
      <c r="AZ252" s="253"/>
      <c r="BA252" s="254"/>
      <c r="BB252" s="261"/>
      <c r="BC252" s="261"/>
      <c r="BD252" s="261"/>
      <c r="BE252" s="404"/>
      <c r="BF252" s="263"/>
      <c r="BG252" s="263"/>
      <c r="BH252" s="263"/>
      <c r="BI252" s="263"/>
      <c r="BJ252" s="266"/>
      <c r="BK252" s="263"/>
      <c r="BL252" s="46"/>
      <c r="BM252" s="19"/>
      <c r="BO252" s="46"/>
      <c r="DK252" s="166"/>
      <c r="DL252" s="166"/>
      <c r="DM252" s="28"/>
      <c r="DN252" s="166"/>
      <c r="DO252" s="28"/>
      <c r="DP252" s="166"/>
      <c r="DQ252" s="28"/>
    </row>
    <row r="253" spans="1:123" s="275" customFormat="1" hidden="1" outlineLevel="1">
      <c r="A253" s="268" t="s">
        <v>167</v>
      </c>
      <c r="B253" s="269"/>
      <c r="C253" s="269"/>
      <c r="D253" s="269"/>
      <c r="E253" s="269"/>
      <c r="F253" s="269"/>
      <c r="G253" s="269"/>
      <c r="H253" s="269"/>
      <c r="I253" s="269"/>
      <c r="J253" s="269"/>
      <c r="K253" s="269"/>
      <c r="L253" s="269"/>
      <c r="M253" s="269"/>
      <c r="N253" s="269"/>
      <c r="O253" s="269"/>
      <c r="P253" s="269"/>
      <c r="Q253" s="269"/>
      <c r="R253" s="269"/>
      <c r="S253" s="269"/>
      <c r="T253" s="269"/>
      <c r="U253" s="269"/>
      <c r="V253" s="269"/>
      <c r="W253" s="269"/>
      <c r="X253" s="269"/>
      <c r="Y253" s="269"/>
      <c r="Z253" s="269"/>
      <c r="AA253" s="269"/>
      <c r="AB253" s="269"/>
      <c r="AC253" s="269"/>
      <c r="AD253" s="269"/>
      <c r="AE253" s="269"/>
      <c r="AF253" s="269"/>
      <c r="AG253" s="269"/>
      <c r="AH253" s="269"/>
      <c r="AI253" s="269"/>
      <c r="AJ253" s="269"/>
      <c r="AK253" s="269"/>
      <c r="AL253" s="269"/>
      <c r="AM253" s="269"/>
      <c r="AN253" s="269"/>
      <c r="AO253" s="269"/>
      <c r="AP253" s="269"/>
      <c r="AQ253" s="269"/>
      <c r="AR253" s="269"/>
      <c r="AS253" s="269"/>
      <c r="AT253" s="269"/>
      <c r="AU253" s="269"/>
      <c r="AV253" s="269">
        <v>0</v>
      </c>
      <c r="AW253" s="269"/>
      <c r="AX253" s="269"/>
      <c r="AY253" s="270" t="s">
        <v>166</v>
      </c>
      <c r="AZ253" s="271"/>
      <c r="BA253" s="271"/>
      <c r="BB253" s="272"/>
      <c r="BC253" s="272"/>
      <c r="BD253" s="272"/>
      <c r="BE253" s="405"/>
      <c r="BF253" s="272"/>
      <c r="BG253" s="272"/>
      <c r="BH253" s="272"/>
      <c r="BI253" s="272"/>
      <c r="BJ253" s="301"/>
      <c r="BK253" s="272"/>
      <c r="DK253" s="277"/>
      <c r="DL253" s="277"/>
      <c r="DM253" s="278"/>
      <c r="DN253" s="277"/>
      <c r="DO253" s="278"/>
      <c r="DP253" s="277"/>
      <c r="DQ253" s="278"/>
    </row>
    <row r="254" spans="1:123" hidden="1" outlineLevel="1">
      <c r="A254" s="250" t="s">
        <v>122</v>
      </c>
      <c r="B254" s="251"/>
      <c r="C254" s="251"/>
      <c r="D254" s="251"/>
      <c r="E254" s="251"/>
      <c r="F254" s="251"/>
      <c r="G254" s="251"/>
      <c r="H254" s="251"/>
      <c r="I254" s="251"/>
      <c r="J254" s="251"/>
      <c r="K254" s="251"/>
      <c r="L254" s="251"/>
      <c r="M254" s="251"/>
      <c r="N254" s="251"/>
      <c r="O254" s="251"/>
      <c r="P254" s="251"/>
      <c r="Q254" s="251"/>
      <c r="R254" s="251"/>
      <c r="S254" s="251"/>
      <c r="T254" s="251"/>
      <c r="U254" s="251"/>
      <c r="V254" s="251"/>
      <c r="W254" s="251"/>
      <c r="X254" s="251"/>
      <c r="Y254" s="251"/>
      <c r="Z254" s="251"/>
      <c r="AA254" s="251"/>
      <c r="AB254" s="251"/>
      <c r="AC254" s="251"/>
      <c r="AD254" s="251"/>
      <c r="AE254" s="251"/>
      <c r="AF254" s="251"/>
      <c r="AG254" s="251"/>
      <c r="AH254" s="251"/>
      <c r="AI254" s="251"/>
      <c r="AJ254" s="251"/>
      <c r="AK254" s="251"/>
      <c r="AL254" s="251"/>
      <c r="AM254" s="251"/>
      <c r="AN254" s="251"/>
      <c r="AO254" s="251"/>
      <c r="AP254" s="251"/>
      <c r="AQ254" s="251"/>
      <c r="AR254" s="251"/>
      <c r="AS254" s="251"/>
      <c r="AT254" s="251"/>
      <c r="AU254" s="251"/>
      <c r="AV254" s="251">
        <v>0</v>
      </c>
      <c r="AW254" s="251"/>
      <c r="AX254" s="251"/>
      <c r="AY254" s="252"/>
      <c r="AZ254" s="253"/>
      <c r="BA254" s="254">
        <v>12</v>
      </c>
      <c r="BB254" s="261"/>
      <c r="BC254" s="261"/>
      <c r="BD254" s="261"/>
      <c r="BE254" s="404"/>
      <c r="BF254" s="263"/>
      <c r="BG254" s="263"/>
      <c r="BH254" s="263"/>
      <c r="BI254" s="263"/>
      <c r="BJ254" s="266"/>
      <c r="BK254" s="263"/>
      <c r="DK254" s="166"/>
      <c r="DL254" s="166"/>
      <c r="DM254" s="28"/>
      <c r="DN254" s="166"/>
      <c r="DO254" s="28"/>
      <c r="DP254" s="166"/>
      <c r="DQ254" s="28"/>
    </row>
    <row r="255" spans="1:123" hidden="1" outlineLevel="1">
      <c r="A255" s="250" t="s">
        <v>168</v>
      </c>
      <c r="B255" s="251"/>
      <c r="C255" s="251"/>
      <c r="D255" s="251"/>
      <c r="E255" s="251"/>
      <c r="F255" s="251"/>
      <c r="G255" s="251"/>
      <c r="H255" s="251"/>
      <c r="I255" s="251"/>
      <c r="J255" s="251"/>
      <c r="K255" s="251"/>
      <c r="L255" s="251"/>
      <c r="M255" s="251"/>
      <c r="N255" s="251"/>
      <c r="O255" s="251"/>
      <c r="P255" s="251"/>
      <c r="Q255" s="251"/>
      <c r="R255" s="251"/>
      <c r="S255" s="251"/>
      <c r="T255" s="251"/>
      <c r="U255" s="251"/>
      <c r="V255" s="251"/>
      <c r="W255" s="251"/>
      <c r="X255" s="251"/>
      <c r="Y255" s="251"/>
      <c r="Z255" s="251"/>
      <c r="AA255" s="251"/>
      <c r="AB255" s="251"/>
      <c r="AC255" s="251"/>
      <c r="AD255" s="251"/>
      <c r="AE255" s="251"/>
      <c r="AF255" s="251"/>
      <c r="AG255" s="251"/>
      <c r="AH255" s="251"/>
      <c r="AI255" s="251"/>
      <c r="AJ255" s="251"/>
      <c r="AK255" s="251"/>
      <c r="AL255" s="251"/>
      <c r="AM255" s="251"/>
      <c r="AN255" s="251"/>
      <c r="AO255" s="251"/>
      <c r="AP255" s="251"/>
      <c r="AQ255" s="251"/>
      <c r="AR255" s="251"/>
      <c r="AS255" s="251"/>
      <c r="AT255" s="251"/>
      <c r="AU255" s="251"/>
      <c r="AV255" s="251">
        <v>0</v>
      </c>
      <c r="AW255" s="251"/>
      <c r="AX255" s="251"/>
      <c r="AY255" s="252" t="s">
        <v>166</v>
      </c>
      <c r="AZ255" s="253"/>
      <c r="BA255" s="254"/>
      <c r="BB255" s="261"/>
      <c r="BC255" s="261"/>
      <c r="BD255" s="261"/>
      <c r="BE255" s="404"/>
      <c r="BF255" s="263"/>
      <c r="BG255" s="263"/>
      <c r="BH255" s="263"/>
      <c r="BI255" s="263"/>
      <c r="BJ255" s="266"/>
      <c r="BK255" s="263"/>
      <c r="DK255" s="166"/>
      <c r="DL255" s="166"/>
      <c r="DM255" s="28"/>
      <c r="DN255" s="166"/>
      <c r="DO255" s="28"/>
      <c r="DP255" s="166"/>
      <c r="DQ255" s="28"/>
    </row>
    <row r="256" spans="1:123" s="289" customFormat="1" ht="13.5" collapsed="1">
      <c r="A256" s="279" t="s">
        <v>169</v>
      </c>
      <c r="B256" s="280">
        <f>+SUM(B247:B255)</f>
        <v>0</v>
      </c>
      <c r="C256" s="280">
        <f t="shared" ref="C256" si="402">+SUM(C247:C255)</f>
        <v>0</v>
      </c>
      <c r="D256" s="280">
        <f t="shared" ref="D256:AZ256" si="403">+SUM(D247:D255)</f>
        <v>0</v>
      </c>
      <c r="E256" s="280">
        <f t="shared" si="403"/>
        <v>0</v>
      </c>
      <c r="F256" s="280">
        <f t="shared" si="403"/>
        <v>0</v>
      </c>
      <c r="G256" s="280">
        <f t="shared" si="403"/>
        <v>0</v>
      </c>
      <c r="H256" s="280">
        <f t="shared" si="403"/>
        <v>0</v>
      </c>
      <c r="I256" s="280">
        <f t="shared" si="403"/>
        <v>0</v>
      </c>
      <c r="J256" s="280">
        <f t="shared" si="403"/>
        <v>0</v>
      </c>
      <c r="K256" s="280">
        <f t="shared" si="403"/>
        <v>0</v>
      </c>
      <c r="L256" s="280">
        <f t="shared" si="403"/>
        <v>0</v>
      </c>
      <c r="M256" s="280">
        <f t="shared" si="403"/>
        <v>0</v>
      </c>
      <c r="N256" s="280">
        <f t="shared" si="403"/>
        <v>0</v>
      </c>
      <c r="O256" s="280">
        <f t="shared" si="403"/>
        <v>0</v>
      </c>
      <c r="P256" s="280">
        <f t="shared" si="403"/>
        <v>0</v>
      </c>
      <c r="Q256" s="280">
        <f t="shared" si="403"/>
        <v>0</v>
      </c>
      <c r="R256" s="280">
        <f t="shared" si="403"/>
        <v>0</v>
      </c>
      <c r="S256" s="280">
        <f t="shared" si="403"/>
        <v>0</v>
      </c>
      <c r="T256" s="280">
        <f t="shared" si="403"/>
        <v>0</v>
      </c>
      <c r="U256" s="280">
        <f t="shared" si="403"/>
        <v>0</v>
      </c>
      <c r="V256" s="280">
        <f t="shared" si="403"/>
        <v>0</v>
      </c>
      <c r="W256" s="280">
        <f t="shared" si="403"/>
        <v>0</v>
      </c>
      <c r="X256" s="280">
        <f t="shared" si="403"/>
        <v>0</v>
      </c>
      <c r="Y256" s="280">
        <f t="shared" si="403"/>
        <v>0</v>
      </c>
      <c r="Z256" s="280">
        <f t="shared" si="403"/>
        <v>0</v>
      </c>
      <c r="AA256" s="280">
        <f t="shared" si="403"/>
        <v>0</v>
      </c>
      <c r="AB256" s="280">
        <f t="shared" si="403"/>
        <v>0</v>
      </c>
      <c r="AC256" s="280">
        <f t="shared" si="403"/>
        <v>0</v>
      </c>
      <c r="AD256" s="280">
        <f t="shared" si="403"/>
        <v>0</v>
      </c>
      <c r="AE256" s="280">
        <f t="shared" si="403"/>
        <v>0</v>
      </c>
      <c r="AF256" s="280">
        <f t="shared" si="403"/>
        <v>0</v>
      </c>
      <c r="AG256" s="280">
        <f t="shared" si="403"/>
        <v>0</v>
      </c>
      <c r="AH256" s="280">
        <f t="shared" si="403"/>
        <v>0</v>
      </c>
      <c r="AI256" s="280">
        <f t="shared" si="403"/>
        <v>0</v>
      </c>
      <c r="AJ256" s="280">
        <f t="shared" si="403"/>
        <v>0</v>
      </c>
      <c r="AK256" s="280">
        <f t="shared" si="403"/>
        <v>0</v>
      </c>
      <c r="AL256" s="280">
        <f t="shared" si="403"/>
        <v>168</v>
      </c>
      <c r="AM256" s="280">
        <f t="shared" si="403"/>
        <v>155</v>
      </c>
      <c r="AN256" s="280">
        <f t="shared" si="403"/>
        <v>297</v>
      </c>
      <c r="AO256" s="280">
        <f t="shared" si="403"/>
        <v>203</v>
      </c>
      <c r="AP256" s="280">
        <f t="shared" si="403"/>
        <v>276</v>
      </c>
      <c r="AQ256" s="280">
        <f t="shared" si="403"/>
        <v>254</v>
      </c>
      <c r="AR256" s="280">
        <f t="shared" si="403"/>
        <v>254</v>
      </c>
      <c r="AS256" s="280">
        <f t="shared" si="403"/>
        <v>273</v>
      </c>
      <c r="AT256" s="280">
        <f t="shared" si="403"/>
        <v>266</v>
      </c>
      <c r="AU256" s="280">
        <f t="shared" si="403"/>
        <v>246</v>
      </c>
      <c r="AV256" s="280">
        <f t="shared" si="403"/>
        <v>280</v>
      </c>
      <c r="AW256" s="280">
        <f t="shared" si="403"/>
        <v>280</v>
      </c>
      <c r="AX256" s="280"/>
      <c r="AY256" s="281">
        <f t="shared" ref="AY256:BJ256" si="404">+SUM(AY247:AY255)</f>
        <v>280</v>
      </c>
      <c r="AZ256" s="282">
        <f t="shared" si="403"/>
        <v>280</v>
      </c>
      <c r="BA256" s="283">
        <f t="shared" si="404"/>
        <v>280</v>
      </c>
      <c r="BB256" s="284">
        <f t="shared" si="404"/>
        <v>219</v>
      </c>
      <c r="BC256" s="284">
        <f t="shared" si="404"/>
        <v>195</v>
      </c>
      <c r="BD256" s="284">
        <f t="shared" si="404"/>
        <v>174</v>
      </c>
      <c r="BE256" s="406">
        <f t="shared" si="404"/>
        <v>268</v>
      </c>
      <c r="BF256" s="286">
        <f t="shared" si="404"/>
        <v>243</v>
      </c>
      <c r="BG256" s="286">
        <f t="shared" si="404"/>
        <v>210</v>
      </c>
      <c r="BH256" s="286">
        <f t="shared" si="404"/>
        <v>230</v>
      </c>
      <c r="BI256" s="286">
        <f t="shared" si="404"/>
        <v>221</v>
      </c>
      <c r="BJ256" s="288">
        <f t="shared" si="404"/>
        <v>209</v>
      </c>
      <c r="BK256" s="286"/>
      <c r="DK256" s="290"/>
      <c r="DL256" s="290"/>
      <c r="DM256" s="291"/>
      <c r="DN256" s="290"/>
      <c r="DO256" s="291"/>
      <c r="DP256" s="290"/>
      <c r="DQ256" s="291"/>
    </row>
    <row r="257" spans="1:123" ht="13.5" customHeight="1">
      <c r="A257" s="239" t="s">
        <v>172</v>
      </c>
      <c r="B257" s="302">
        <v>20</v>
      </c>
      <c r="C257" s="302">
        <v>51</v>
      </c>
      <c r="D257" s="302">
        <v>112</v>
      </c>
      <c r="E257" s="302">
        <v>78</v>
      </c>
      <c r="F257" s="302">
        <v>54</v>
      </c>
      <c r="G257" s="302">
        <v>38</v>
      </c>
      <c r="H257" s="302">
        <v>96</v>
      </c>
      <c r="I257" s="302">
        <v>96</v>
      </c>
      <c r="J257" s="302">
        <v>58</v>
      </c>
      <c r="K257" s="302">
        <v>94</v>
      </c>
      <c r="L257" s="302">
        <v>256</v>
      </c>
      <c r="M257" s="302">
        <v>46</v>
      </c>
      <c r="N257" s="227">
        <v>116</v>
      </c>
      <c r="O257" s="227">
        <v>94</v>
      </c>
      <c r="P257" s="227">
        <v>70</v>
      </c>
      <c r="Q257" s="227">
        <v>35</v>
      </c>
      <c r="R257" s="227">
        <v>40</v>
      </c>
      <c r="S257" s="227">
        <v>12</v>
      </c>
      <c r="T257" s="227">
        <v>81</v>
      </c>
      <c r="U257" s="227">
        <v>200</v>
      </c>
      <c r="V257" s="227">
        <v>106</v>
      </c>
      <c r="W257" s="227">
        <v>270</v>
      </c>
      <c r="X257" s="227">
        <v>36</v>
      </c>
      <c r="Y257" s="227">
        <v>224</v>
      </c>
      <c r="Z257" s="230">
        <v>93</v>
      </c>
      <c r="AA257" s="230">
        <v>119</v>
      </c>
      <c r="AB257" s="230">
        <v>277</v>
      </c>
      <c r="AC257" s="230">
        <v>170</v>
      </c>
      <c r="AD257" s="230">
        <v>162</v>
      </c>
      <c r="AE257" s="230">
        <v>226</v>
      </c>
      <c r="AF257" s="230">
        <v>115</v>
      </c>
      <c r="AG257" s="230">
        <v>152</v>
      </c>
      <c r="AH257" s="230">
        <v>164</v>
      </c>
      <c r="AI257" s="230">
        <v>128</v>
      </c>
      <c r="AJ257" s="230">
        <v>107</v>
      </c>
      <c r="AK257" s="230">
        <v>326</v>
      </c>
      <c r="AL257" s="230">
        <v>111</v>
      </c>
      <c r="AM257" s="230">
        <v>259</v>
      </c>
      <c r="AN257" s="230">
        <v>239</v>
      </c>
      <c r="AO257" s="230">
        <v>135</v>
      </c>
      <c r="AP257" s="230">
        <v>263</v>
      </c>
      <c r="AQ257" s="230">
        <v>151</v>
      </c>
      <c r="AR257" s="230">
        <v>155</v>
      </c>
      <c r="AS257" s="230">
        <v>256</v>
      </c>
      <c r="AT257" s="230">
        <v>152</v>
      </c>
      <c r="AU257" s="241">
        <f>AU267+(AT267-AT257)</f>
        <v>178</v>
      </c>
      <c r="AV257" s="241">
        <v>113</v>
      </c>
      <c r="AW257" s="241">
        <f>233</f>
        <v>233</v>
      </c>
      <c r="AX257" s="241"/>
      <c r="AY257" s="242">
        <f>AY267</f>
        <v>142</v>
      </c>
      <c r="AZ257" s="243">
        <f t="shared" ref="AZ257" si="405">+AZ267</f>
        <v>189</v>
      </c>
      <c r="BA257" s="244">
        <v>198</v>
      </c>
      <c r="BB257" s="245">
        <v>164</v>
      </c>
      <c r="BC257" s="245">
        <f>BC222*BM258</f>
        <v>145.72025893346964</v>
      </c>
      <c r="BD257" s="245">
        <f>BD222*BM258</f>
        <v>129.68532040172559</v>
      </c>
      <c r="BE257" s="402">
        <f>BE212*BM258</f>
        <v>178.11248176524856</v>
      </c>
      <c r="BF257" s="247">
        <f>BF212*BM258</f>
        <v>224.03105072689641</v>
      </c>
      <c r="BG257" s="247">
        <f>BG212*BM258</f>
        <v>214.24308697197145</v>
      </c>
      <c r="BH257" s="247">
        <f>BH212*BM258</f>
        <v>180.1889192247269</v>
      </c>
      <c r="BI257" s="247">
        <f>BI212*BM258</f>
        <v>194.92887645878011</v>
      </c>
      <c r="BJ257" s="249">
        <f>BJ212*BM258</f>
        <v>173.64635819285817</v>
      </c>
      <c r="BK257" s="247"/>
      <c r="DK257" s="166">
        <f>SUM(B257:M257)</f>
        <v>999</v>
      </c>
      <c r="DL257" s="166">
        <f>SUM(N257:Y257)</f>
        <v>1284</v>
      </c>
      <c r="DM257" s="28">
        <f t="shared" si="398"/>
        <v>128.52852852852851</v>
      </c>
      <c r="DN257" s="166">
        <f>SUM(Z257:AK257)</f>
        <v>2039</v>
      </c>
      <c r="DO257" s="28">
        <f t="shared" si="399"/>
        <v>158.80062305295951</v>
      </c>
      <c r="DP257" s="166">
        <f>SUM(AL257:AW257)</f>
        <v>2245</v>
      </c>
      <c r="DQ257" s="28">
        <f t="shared" si="400"/>
        <v>110.10299166257968</v>
      </c>
      <c r="DR257" s="141">
        <f>SUM(AY257:BJ257)</f>
        <v>2133.5563526756769</v>
      </c>
      <c r="DS257" s="207">
        <f t="shared" ref="DS257" si="406">IFERROR(DR257/DP257*100,0)</f>
        <v>95.035917713838614</v>
      </c>
    </row>
    <row r="258" spans="1:123" hidden="1" outlineLevel="1">
      <c r="A258" s="250" t="s">
        <v>161</v>
      </c>
      <c r="B258" s="251"/>
      <c r="C258" s="251"/>
      <c r="D258" s="251"/>
      <c r="E258" s="251"/>
      <c r="F258" s="251"/>
      <c r="G258" s="251"/>
      <c r="H258" s="251"/>
      <c r="I258" s="251"/>
      <c r="J258" s="251"/>
      <c r="K258" s="251"/>
      <c r="L258" s="251"/>
      <c r="M258" s="251"/>
      <c r="N258" s="251"/>
      <c r="O258" s="251"/>
      <c r="P258" s="251"/>
      <c r="Q258" s="251"/>
      <c r="R258" s="251"/>
      <c r="S258" s="251"/>
      <c r="T258" s="251"/>
      <c r="U258" s="251"/>
      <c r="V258" s="251"/>
      <c r="W258" s="251"/>
      <c r="X258" s="251"/>
      <c r="Y258" s="251"/>
      <c r="Z258" s="251"/>
      <c r="AA258" s="251"/>
      <c r="AB258" s="251"/>
      <c r="AC258" s="251"/>
      <c r="AD258" s="251"/>
      <c r="AE258" s="251"/>
      <c r="AF258" s="251"/>
      <c r="AG258" s="251"/>
      <c r="AH258" s="251"/>
      <c r="AI258" s="251"/>
      <c r="AJ258" s="251"/>
      <c r="AK258" s="251"/>
      <c r="AL258" s="251">
        <v>98</v>
      </c>
      <c r="AM258" s="251">
        <v>110</v>
      </c>
      <c r="AN258" s="251">
        <v>32</v>
      </c>
      <c r="AO258" s="251"/>
      <c r="AP258" s="251"/>
      <c r="AQ258" s="251">
        <v>107</v>
      </c>
      <c r="AR258" s="251">
        <v>70</v>
      </c>
      <c r="AS258" s="251">
        <v>124</v>
      </c>
      <c r="AT258" s="251">
        <v>40</v>
      </c>
      <c r="AU258" s="251">
        <v>98</v>
      </c>
      <c r="AV258" s="251">
        <v>50</v>
      </c>
      <c r="AW258" s="251">
        <v>32</v>
      </c>
      <c r="AX258" s="251"/>
      <c r="AY258" s="252">
        <v>72</v>
      </c>
      <c r="AZ258" s="253">
        <v>72</v>
      </c>
      <c r="BA258" s="254">
        <v>72</v>
      </c>
      <c r="BB258" s="255">
        <v>72</v>
      </c>
      <c r="BC258" s="255">
        <v>72</v>
      </c>
      <c r="BD258" s="255">
        <v>72</v>
      </c>
      <c r="BE258" s="404">
        <v>30</v>
      </c>
      <c r="BF258" s="263"/>
      <c r="BG258" s="263">
        <v>30</v>
      </c>
      <c r="BH258" s="263"/>
      <c r="BI258" s="263">
        <v>30</v>
      </c>
      <c r="BJ258" s="266"/>
      <c r="BK258" s="263"/>
      <c r="BM258" s="306">
        <f>BM260/BM259</f>
        <v>5.5982245274549897E-2</v>
      </c>
      <c r="DK258" s="166"/>
      <c r="DL258" s="166"/>
      <c r="DM258" s="28"/>
      <c r="DN258" s="166"/>
      <c r="DO258" s="28"/>
      <c r="DP258" s="166"/>
      <c r="DQ258" s="28"/>
    </row>
    <row r="259" spans="1:123" hidden="1" outlineLevel="1">
      <c r="A259" s="250" t="s">
        <v>162</v>
      </c>
      <c r="B259" s="251"/>
      <c r="C259" s="251"/>
      <c r="D259" s="251"/>
      <c r="E259" s="251"/>
      <c r="F259" s="251"/>
      <c r="G259" s="251"/>
      <c r="H259" s="251"/>
      <c r="I259" s="251"/>
      <c r="J259" s="251"/>
      <c r="K259" s="251"/>
      <c r="L259" s="251"/>
      <c r="M259" s="251"/>
      <c r="N259" s="251"/>
      <c r="O259" s="251"/>
      <c r="P259" s="251"/>
      <c r="Q259" s="251"/>
      <c r="R259" s="251"/>
      <c r="S259" s="251"/>
      <c r="T259" s="251"/>
      <c r="U259" s="251"/>
      <c r="V259" s="251"/>
      <c r="W259" s="251"/>
      <c r="X259" s="251"/>
      <c r="Y259" s="251"/>
      <c r="Z259" s="251"/>
      <c r="AA259" s="251"/>
      <c r="AB259" s="251"/>
      <c r="AC259" s="251"/>
      <c r="AD259" s="251"/>
      <c r="AE259" s="251"/>
      <c r="AF259" s="251"/>
      <c r="AG259" s="251"/>
      <c r="AH259" s="251"/>
      <c r="AI259" s="251"/>
      <c r="AJ259" s="251"/>
      <c r="AK259" s="251"/>
      <c r="AL259" s="251"/>
      <c r="AM259" s="251"/>
      <c r="AN259" s="251"/>
      <c r="AO259" s="251">
        <v>64</v>
      </c>
      <c r="AP259" s="251"/>
      <c r="AQ259" s="251"/>
      <c r="AR259" s="251"/>
      <c r="AS259" s="251"/>
      <c r="AT259" s="251"/>
      <c r="AU259" s="251"/>
      <c r="AV259" s="251">
        <v>0</v>
      </c>
      <c r="AW259" s="251"/>
      <c r="AX259" s="251"/>
      <c r="AY259" s="252" t="s">
        <v>166</v>
      </c>
      <c r="AZ259" s="253"/>
      <c r="BA259" s="254"/>
      <c r="BB259" s="261"/>
      <c r="BC259" s="261"/>
      <c r="BD259" s="261"/>
      <c r="BE259" s="404"/>
      <c r="BF259" s="263"/>
      <c r="BG259" s="263"/>
      <c r="BH259" s="263"/>
      <c r="BI259" s="263"/>
      <c r="BJ259" s="266"/>
      <c r="BK259" s="263"/>
      <c r="BM259" s="307">
        <v>3341.8333333333335</v>
      </c>
      <c r="DK259" s="166"/>
      <c r="DL259" s="166"/>
      <c r="DM259" s="28"/>
      <c r="DN259" s="166"/>
      <c r="DO259" s="28"/>
      <c r="DP259" s="166"/>
      <c r="DQ259" s="28"/>
    </row>
    <row r="260" spans="1:123" hidden="1" outlineLevel="1">
      <c r="A260" s="250" t="s">
        <v>163</v>
      </c>
      <c r="B260" s="251"/>
      <c r="C260" s="251"/>
      <c r="D260" s="251"/>
      <c r="E260" s="251"/>
      <c r="F260" s="251"/>
      <c r="G260" s="251"/>
      <c r="H260" s="251"/>
      <c r="I260" s="251"/>
      <c r="J260" s="251"/>
      <c r="K260" s="251"/>
      <c r="L260" s="251"/>
      <c r="M260" s="251"/>
      <c r="N260" s="251"/>
      <c r="O260" s="251"/>
      <c r="P260" s="251"/>
      <c r="Q260" s="251"/>
      <c r="R260" s="251"/>
      <c r="S260" s="251"/>
      <c r="T260" s="251"/>
      <c r="U260" s="251"/>
      <c r="V260" s="251"/>
      <c r="W260" s="251"/>
      <c r="X260" s="251"/>
      <c r="Y260" s="251"/>
      <c r="Z260" s="251"/>
      <c r="AA260" s="251"/>
      <c r="AB260" s="251"/>
      <c r="AC260" s="251"/>
      <c r="AD260" s="251"/>
      <c r="AE260" s="251"/>
      <c r="AF260" s="251"/>
      <c r="AG260" s="251"/>
      <c r="AH260" s="251"/>
      <c r="AI260" s="251"/>
      <c r="AJ260" s="251"/>
      <c r="AK260" s="251"/>
      <c r="AL260" s="251"/>
      <c r="AM260" s="251">
        <v>131</v>
      </c>
      <c r="AN260" s="251">
        <v>84</v>
      </c>
      <c r="AO260" s="251">
        <v>36</v>
      </c>
      <c r="AP260" s="251">
        <v>263</v>
      </c>
      <c r="AQ260" s="251">
        <v>98</v>
      </c>
      <c r="AR260" s="251">
        <v>57</v>
      </c>
      <c r="AS260" s="251">
        <v>111</v>
      </c>
      <c r="AT260" s="251">
        <v>112</v>
      </c>
      <c r="AU260" s="251">
        <v>8</v>
      </c>
      <c r="AV260" s="251">
        <v>52</v>
      </c>
      <c r="AW260" s="251">
        <v>166</v>
      </c>
      <c r="AX260" s="251"/>
      <c r="AY260" s="252">
        <v>56</v>
      </c>
      <c r="AZ260" s="253">
        <v>50</v>
      </c>
      <c r="BA260" s="254">
        <v>58</v>
      </c>
      <c r="BB260" s="261">
        <v>50</v>
      </c>
      <c r="BC260" s="261">
        <v>50</v>
      </c>
      <c r="BD260" s="261">
        <v>50</v>
      </c>
      <c r="BE260" s="404">
        <v>112</v>
      </c>
      <c r="BF260" s="263">
        <v>50</v>
      </c>
      <c r="BG260" s="263">
        <v>50</v>
      </c>
      <c r="BH260" s="263">
        <v>112</v>
      </c>
      <c r="BI260" s="263">
        <v>50</v>
      </c>
      <c r="BJ260" s="266">
        <v>50</v>
      </c>
      <c r="BK260" s="263"/>
      <c r="BM260" s="307">
        <f>AVERAGE(AL257:AW257)</f>
        <v>187.08333333333334</v>
      </c>
      <c r="DK260" s="166"/>
      <c r="DL260" s="166"/>
      <c r="DM260" s="28"/>
      <c r="DN260" s="166"/>
      <c r="DO260" s="28"/>
      <c r="DP260" s="166"/>
      <c r="DQ260" s="28"/>
    </row>
    <row r="261" spans="1:123" hidden="1" outlineLevel="1">
      <c r="A261" s="250" t="s">
        <v>164</v>
      </c>
      <c r="B261" s="251"/>
      <c r="C261" s="251"/>
      <c r="D261" s="251"/>
      <c r="E261" s="251"/>
      <c r="F261" s="251"/>
      <c r="G261" s="251"/>
      <c r="H261" s="251"/>
      <c r="I261" s="251"/>
      <c r="J261" s="251"/>
      <c r="K261" s="251"/>
      <c r="L261" s="251"/>
      <c r="M261" s="251"/>
      <c r="N261" s="251"/>
      <c r="O261" s="251"/>
      <c r="P261" s="251"/>
      <c r="Q261" s="251"/>
      <c r="R261" s="251"/>
      <c r="S261" s="251"/>
      <c r="T261" s="251"/>
      <c r="U261" s="251"/>
      <c r="V261" s="251"/>
      <c r="W261" s="251"/>
      <c r="X261" s="251"/>
      <c r="Y261" s="251"/>
      <c r="Z261" s="251"/>
      <c r="AA261" s="251"/>
      <c r="AB261" s="251"/>
      <c r="AC261" s="251"/>
      <c r="AD261" s="251"/>
      <c r="AE261" s="251"/>
      <c r="AF261" s="251"/>
      <c r="AG261" s="251"/>
      <c r="AH261" s="251"/>
      <c r="AI261" s="251"/>
      <c r="AJ261" s="251"/>
      <c r="AK261" s="251"/>
      <c r="AL261" s="251"/>
      <c r="AM261" s="251"/>
      <c r="AN261" s="251"/>
      <c r="AO261" s="251"/>
      <c r="AP261" s="251"/>
      <c r="AQ261" s="251"/>
      <c r="AR261" s="251"/>
      <c r="AS261" s="251"/>
      <c r="AT261" s="251"/>
      <c r="AU261" s="251">
        <v>60</v>
      </c>
      <c r="AV261" s="251">
        <v>0</v>
      </c>
      <c r="AW261" s="251"/>
      <c r="AX261" s="251"/>
      <c r="AY261" s="252" t="s">
        <v>166</v>
      </c>
      <c r="AZ261" s="253"/>
      <c r="BA261" s="254"/>
      <c r="BB261" s="261"/>
      <c r="BC261" s="261"/>
      <c r="BD261" s="261"/>
      <c r="BE261" s="404"/>
      <c r="BF261" s="263"/>
      <c r="BG261" s="263"/>
      <c r="BH261" s="263"/>
      <c r="BI261" s="263"/>
      <c r="BJ261" s="266"/>
      <c r="BK261" s="263"/>
      <c r="DK261" s="166"/>
      <c r="DL261" s="166"/>
      <c r="DM261" s="28"/>
      <c r="DN261" s="166"/>
      <c r="DO261" s="28"/>
      <c r="DP261" s="166"/>
      <c r="DQ261" s="28"/>
    </row>
    <row r="262" spans="1:123" hidden="1" outlineLevel="1">
      <c r="A262" s="250" t="s">
        <v>165</v>
      </c>
      <c r="B262" s="251"/>
      <c r="C262" s="251"/>
      <c r="D262" s="251"/>
      <c r="E262" s="251"/>
      <c r="F262" s="251"/>
      <c r="G262" s="251"/>
      <c r="H262" s="251"/>
      <c r="I262" s="251"/>
      <c r="J262" s="251"/>
      <c r="K262" s="251"/>
      <c r="L262" s="251"/>
      <c r="M262" s="251"/>
      <c r="N262" s="251"/>
      <c r="O262" s="251"/>
      <c r="P262" s="251"/>
      <c r="Q262" s="251"/>
      <c r="R262" s="251"/>
      <c r="S262" s="251"/>
      <c r="T262" s="251"/>
      <c r="U262" s="251"/>
      <c r="V262" s="251"/>
      <c r="W262" s="251"/>
      <c r="X262" s="251"/>
      <c r="Y262" s="251"/>
      <c r="Z262" s="251"/>
      <c r="AA262" s="251"/>
      <c r="AB262" s="251"/>
      <c r="AC262" s="251"/>
      <c r="AD262" s="251"/>
      <c r="AE262" s="251"/>
      <c r="AF262" s="251"/>
      <c r="AG262" s="251"/>
      <c r="AH262" s="251"/>
      <c r="AI262" s="251"/>
      <c r="AJ262" s="251"/>
      <c r="AK262" s="251"/>
      <c r="AL262" s="251"/>
      <c r="AM262" s="251"/>
      <c r="AN262" s="251"/>
      <c r="AO262" s="251"/>
      <c r="AP262" s="251"/>
      <c r="AQ262" s="251"/>
      <c r="AR262" s="251"/>
      <c r="AS262" s="251"/>
      <c r="AT262" s="251">
        <v>0</v>
      </c>
      <c r="AU262" s="251"/>
      <c r="AV262" s="251">
        <v>0</v>
      </c>
      <c r="AW262" s="251">
        <v>32</v>
      </c>
      <c r="AX262" s="251"/>
      <c r="AY262" s="252" t="s">
        <v>166</v>
      </c>
      <c r="AZ262" s="253"/>
      <c r="BA262" s="254"/>
      <c r="BB262" s="261"/>
      <c r="BC262" s="261"/>
      <c r="BD262" s="261"/>
      <c r="BE262" s="404">
        <v>3</v>
      </c>
      <c r="BF262" s="263">
        <v>40</v>
      </c>
      <c r="BG262" s="263">
        <v>40</v>
      </c>
      <c r="BH262" s="263">
        <v>36</v>
      </c>
      <c r="BI262" s="263">
        <v>40</v>
      </c>
      <c r="BJ262" s="266">
        <v>40</v>
      </c>
      <c r="BK262" s="263"/>
      <c r="BL262" s="46"/>
      <c r="BM262" s="19"/>
      <c r="DK262" s="166"/>
      <c r="DL262" s="166"/>
      <c r="DM262" s="28"/>
      <c r="DN262" s="166"/>
      <c r="DO262" s="28"/>
      <c r="DP262" s="166"/>
      <c r="DQ262" s="28"/>
    </row>
    <row r="263" spans="1:123" hidden="1" outlineLevel="1">
      <c r="A263" s="250" t="s">
        <v>123</v>
      </c>
      <c r="B263" s="251"/>
      <c r="C263" s="251"/>
      <c r="D263" s="251"/>
      <c r="E263" s="251"/>
      <c r="F263" s="251"/>
      <c r="G263" s="251"/>
      <c r="H263" s="251"/>
      <c r="I263" s="251"/>
      <c r="J263" s="251"/>
      <c r="K263" s="251"/>
      <c r="L263" s="251"/>
      <c r="M263" s="251"/>
      <c r="N263" s="251"/>
      <c r="O263" s="251"/>
      <c r="P263" s="251"/>
      <c r="Q263" s="251"/>
      <c r="R263" s="251"/>
      <c r="S263" s="251"/>
      <c r="T263" s="251"/>
      <c r="U263" s="251"/>
      <c r="V263" s="251"/>
      <c r="W263" s="251"/>
      <c r="X263" s="251"/>
      <c r="Y263" s="251"/>
      <c r="Z263" s="251"/>
      <c r="AA263" s="251"/>
      <c r="AB263" s="251"/>
      <c r="AC263" s="251"/>
      <c r="AD263" s="251"/>
      <c r="AE263" s="251"/>
      <c r="AF263" s="251"/>
      <c r="AG263" s="251"/>
      <c r="AH263" s="251"/>
      <c r="AI263" s="251"/>
      <c r="AJ263" s="251"/>
      <c r="AK263" s="251"/>
      <c r="AL263" s="251"/>
      <c r="AM263" s="251"/>
      <c r="AN263" s="251"/>
      <c r="AO263" s="251"/>
      <c r="AP263" s="251"/>
      <c r="AQ263" s="251"/>
      <c r="AR263" s="251"/>
      <c r="AS263" s="251"/>
      <c r="AT263" s="251">
        <v>0</v>
      </c>
      <c r="AU263" s="251"/>
      <c r="AV263" s="251">
        <v>0</v>
      </c>
      <c r="AW263" s="251"/>
      <c r="AX263" s="251"/>
      <c r="AY263" s="252" t="s">
        <v>166</v>
      </c>
      <c r="AZ263" s="253"/>
      <c r="BA263" s="254"/>
      <c r="BB263" s="261"/>
      <c r="BC263" s="261"/>
      <c r="BD263" s="261"/>
      <c r="BE263" s="404"/>
      <c r="BF263" s="263"/>
      <c r="BG263" s="263"/>
      <c r="BH263" s="263"/>
      <c r="BI263" s="263"/>
      <c r="BJ263" s="266"/>
      <c r="BK263" s="263"/>
      <c r="BM263" s="19"/>
      <c r="DK263" s="166"/>
      <c r="DL263" s="166"/>
      <c r="DM263" s="28"/>
      <c r="DN263" s="166"/>
      <c r="DO263" s="28"/>
      <c r="DP263" s="166"/>
      <c r="DQ263" s="28"/>
    </row>
    <row r="264" spans="1:123" s="275" customFormat="1" hidden="1" outlineLevel="1">
      <c r="A264" s="268" t="s">
        <v>167</v>
      </c>
      <c r="B264" s="269"/>
      <c r="C264" s="269"/>
      <c r="D264" s="269"/>
      <c r="E264" s="269"/>
      <c r="F264" s="269"/>
      <c r="G264" s="269"/>
      <c r="H264" s="269"/>
      <c r="I264" s="269"/>
      <c r="J264" s="269"/>
      <c r="K264" s="269"/>
      <c r="L264" s="269"/>
      <c r="M264" s="269"/>
      <c r="N264" s="269"/>
      <c r="O264" s="269"/>
      <c r="P264" s="269"/>
      <c r="Q264" s="269"/>
      <c r="R264" s="269"/>
      <c r="S264" s="269"/>
      <c r="T264" s="269"/>
      <c r="U264" s="269"/>
      <c r="V264" s="269"/>
      <c r="W264" s="269"/>
      <c r="X264" s="269"/>
      <c r="Y264" s="269"/>
      <c r="Z264" s="269"/>
      <c r="AA264" s="269"/>
      <c r="AB264" s="269"/>
      <c r="AC264" s="269"/>
      <c r="AD264" s="269"/>
      <c r="AE264" s="269"/>
      <c r="AF264" s="269"/>
      <c r="AG264" s="269"/>
      <c r="AH264" s="269"/>
      <c r="AI264" s="269"/>
      <c r="AJ264" s="269"/>
      <c r="AK264" s="269"/>
      <c r="AL264" s="269">
        <v>13</v>
      </c>
      <c r="AM264" s="269">
        <v>18</v>
      </c>
      <c r="AN264" s="269">
        <v>123</v>
      </c>
      <c r="AO264" s="269"/>
      <c r="AP264" s="269"/>
      <c r="AQ264" s="269"/>
      <c r="AR264" s="269">
        <v>16</v>
      </c>
      <c r="AS264" s="269"/>
      <c r="AT264" s="269">
        <v>0</v>
      </c>
      <c r="AU264" s="269">
        <v>12</v>
      </c>
      <c r="AV264" s="269">
        <v>7</v>
      </c>
      <c r="AW264" s="269">
        <v>9</v>
      </c>
      <c r="AX264" s="269"/>
      <c r="AY264" s="270">
        <v>14</v>
      </c>
      <c r="AZ264" s="271"/>
      <c r="BA264" s="271">
        <v>48</v>
      </c>
      <c r="BB264" s="272">
        <v>30</v>
      </c>
      <c r="BC264" s="272">
        <v>12</v>
      </c>
      <c r="BD264" s="272"/>
      <c r="BE264" s="405">
        <v>18</v>
      </c>
      <c r="BF264" s="272">
        <v>21</v>
      </c>
      <c r="BG264" s="272"/>
      <c r="BH264" s="272"/>
      <c r="BI264" s="272"/>
      <c r="BJ264" s="301">
        <v>14</v>
      </c>
      <c r="BK264" s="272"/>
      <c r="DK264" s="277"/>
      <c r="DL264" s="277"/>
      <c r="DM264" s="278"/>
      <c r="DN264" s="277"/>
      <c r="DO264" s="278"/>
      <c r="DP264" s="277"/>
      <c r="DQ264" s="278"/>
    </row>
    <row r="265" spans="1:123" hidden="1" outlineLevel="1">
      <c r="A265" s="250" t="s">
        <v>122</v>
      </c>
      <c r="B265" s="251"/>
      <c r="C265" s="251"/>
      <c r="D265" s="251"/>
      <c r="E265" s="251"/>
      <c r="F265" s="251"/>
      <c r="G265" s="251"/>
      <c r="H265" s="251"/>
      <c r="I265" s="251"/>
      <c r="J265" s="251"/>
      <c r="K265" s="251"/>
      <c r="L265" s="251"/>
      <c r="M265" s="251"/>
      <c r="N265" s="251"/>
      <c r="O265" s="251"/>
      <c r="P265" s="251"/>
      <c r="Q265" s="251"/>
      <c r="R265" s="251"/>
      <c r="S265" s="251"/>
      <c r="T265" s="251"/>
      <c r="U265" s="251"/>
      <c r="V265" s="251"/>
      <c r="W265" s="251"/>
      <c r="X265" s="251"/>
      <c r="Y265" s="251"/>
      <c r="Z265" s="251"/>
      <c r="AA265" s="251"/>
      <c r="AB265" s="251"/>
      <c r="AC265" s="251"/>
      <c r="AD265" s="251"/>
      <c r="AE265" s="251"/>
      <c r="AF265" s="251"/>
      <c r="AG265" s="251"/>
      <c r="AH265" s="251"/>
      <c r="AI265" s="251"/>
      <c r="AJ265" s="251"/>
      <c r="AK265" s="251"/>
      <c r="AL265" s="251"/>
      <c r="AM265" s="251"/>
      <c r="AN265" s="251"/>
      <c r="AO265" s="251"/>
      <c r="AP265" s="251"/>
      <c r="AQ265" s="251"/>
      <c r="AR265" s="251"/>
      <c r="AS265" s="251"/>
      <c r="AT265" s="251">
        <v>0</v>
      </c>
      <c r="AU265" s="251"/>
      <c r="AV265" s="251">
        <v>0</v>
      </c>
      <c r="AW265" s="251"/>
      <c r="AX265" s="251"/>
      <c r="AY265" s="252"/>
      <c r="AZ265" s="253"/>
      <c r="BA265" s="254">
        <v>20</v>
      </c>
      <c r="BB265" s="261">
        <v>12</v>
      </c>
      <c r="BC265" s="261">
        <v>12</v>
      </c>
      <c r="BD265" s="261">
        <v>8</v>
      </c>
      <c r="BE265" s="404"/>
      <c r="BF265" s="263">
        <v>30</v>
      </c>
      <c r="BG265" s="263">
        <v>16</v>
      </c>
      <c r="BH265" s="263">
        <v>24</v>
      </c>
      <c r="BI265" s="263">
        <v>25</v>
      </c>
      <c r="BJ265" s="266">
        <v>12</v>
      </c>
      <c r="BK265" s="263"/>
      <c r="DK265" s="166"/>
      <c r="DL265" s="166"/>
      <c r="DM265" s="28"/>
      <c r="DN265" s="166"/>
      <c r="DO265" s="28"/>
      <c r="DP265" s="166"/>
      <c r="DQ265" s="28"/>
    </row>
    <row r="266" spans="1:123" hidden="1" outlineLevel="1">
      <c r="A266" s="250" t="s">
        <v>168</v>
      </c>
      <c r="B266" s="251"/>
      <c r="C266" s="251"/>
      <c r="D266" s="251"/>
      <c r="E266" s="251"/>
      <c r="F266" s="251"/>
      <c r="G266" s="251"/>
      <c r="H266" s="251"/>
      <c r="I266" s="251"/>
      <c r="J266" s="251"/>
      <c r="K266" s="251"/>
      <c r="L266" s="251"/>
      <c r="M266" s="251"/>
      <c r="N266" s="251"/>
      <c r="O266" s="251"/>
      <c r="P266" s="251"/>
      <c r="Q266" s="251"/>
      <c r="R266" s="251"/>
      <c r="S266" s="251"/>
      <c r="T266" s="251"/>
      <c r="U266" s="251"/>
      <c r="V266" s="251"/>
      <c r="W266" s="251"/>
      <c r="X266" s="251"/>
      <c r="Y266" s="251"/>
      <c r="Z266" s="251"/>
      <c r="AA266" s="251"/>
      <c r="AB266" s="251"/>
      <c r="AC266" s="251"/>
      <c r="AD266" s="251"/>
      <c r="AE266" s="251"/>
      <c r="AF266" s="251"/>
      <c r="AG266" s="251"/>
      <c r="AH266" s="251"/>
      <c r="AI266" s="251"/>
      <c r="AJ266" s="251"/>
      <c r="AK266" s="251"/>
      <c r="AL266" s="251"/>
      <c r="AM266" s="251"/>
      <c r="AN266" s="251"/>
      <c r="AO266" s="251"/>
      <c r="AP266" s="251"/>
      <c r="AQ266" s="251"/>
      <c r="AR266" s="251"/>
      <c r="AS266" s="251"/>
      <c r="AT266" s="251">
        <v>0</v>
      </c>
      <c r="AU266" s="251"/>
      <c r="AV266" s="251">
        <v>0</v>
      </c>
      <c r="AW266" s="251"/>
      <c r="AX266" s="251"/>
      <c r="AY266" s="252" t="s">
        <v>166</v>
      </c>
      <c r="AZ266" s="253">
        <v>67</v>
      </c>
      <c r="BA266" s="254"/>
      <c r="BB266" s="261"/>
      <c r="BC266" s="261"/>
      <c r="BD266" s="261"/>
      <c r="BE266" s="404"/>
      <c r="BF266" s="263">
        <v>40</v>
      </c>
      <c r="BG266" s="263">
        <v>21</v>
      </c>
      <c r="BH266" s="263"/>
      <c r="BI266" s="263">
        <v>20</v>
      </c>
      <c r="BJ266" s="266">
        <v>40</v>
      </c>
      <c r="BK266" s="263"/>
      <c r="DK266" s="166"/>
      <c r="DL266" s="166"/>
      <c r="DM266" s="28"/>
      <c r="DN266" s="166"/>
      <c r="DO266" s="28"/>
      <c r="DP266" s="166"/>
      <c r="DQ266" s="28"/>
    </row>
    <row r="267" spans="1:123" s="289" customFormat="1" ht="13.5" collapsed="1">
      <c r="A267" s="279" t="s">
        <v>169</v>
      </c>
      <c r="B267" s="280">
        <f>+SUM(B258:B266)</f>
        <v>0</v>
      </c>
      <c r="C267" s="280">
        <f t="shared" ref="C267" si="407">+SUM(C258:C266)</f>
        <v>0</v>
      </c>
      <c r="D267" s="280">
        <f t="shared" ref="D267:AW267" si="408">+SUM(D258:D266)</f>
        <v>0</v>
      </c>
      <c r="E267" s="280">
        <f t="shared" si="408"/>
        <v>0</v>
      </c>
      <c r="F267" s="280">
        <f t="shared" si="408"/>
        <v>0</v>
      </c>
      <c r="G267" s="280">
        <f t="shared" si="408"/>
        <v>0</v>
      </c>
      <c r="H267" s="280">
        <f t="shared" si="408"/>
        <v>0</v>
      </c>
      <c r="I267" s="280">
        <f t="shared" si="408"/>
        <v>0</v>
      </c>
      <c r="J267" s="280">
        <f t="shared" si="408"/>
        <v>0</v>
      </c>
      <c r="K267" s="280">
        <f t="shared" si="408"/>
        <v>0</v>
      </c>
      <c r="L267" s="280">
        <f t="shared" si="408"/>
        <v>0</v>
      </c>
      <c r="M267" s="280">
        <f t="shared" si="408"/>
        <v>0</v>
      </c>
      <c r="N267" s="280">
        <f t="shared" si="408"/>
        <v>0</v>
      </c>
      <c r="O267" s="280">
        <f t="shared" si="408"/>
        <v>0</v>
      </c>
      <c r="P267" s="280">
        <f t="shared" si="408"/>
        <v>0</v>
      </c>
      <c r="Q267" s="280">
        <f t="shared" si="408"/>
        <v>0</v>
      </c>
      <c r="R267" s="280">
        <f t="shared" si="408"/>
        <v>0</v>
      </c>
      <c r="S267" s="280">
        <f t="shared" si="408"/>
        <v>0</v>
      </c>
      <c r="T267" s="280">
        <f t="shared" si="408"/>
        <v>0</v>
      </c>
      <c r="U267" s="280">
        <f t="shared" si="408"/>
        <v>0</v>
      </c>
      <c r="V267" s="280">
        <f t="shared" si="408"/>
        <v>0</v>
      </c>
      <c r="W267" s="280">
        <f t="shared" si="408"/>
        <v>0</v>
      </c>
      <c r="X267" s="280">
        <f t="shared" si="408"/>
        <v>0</v>
      </c>
      <c r="Y267" s="280">
        <f t="shared" si="408"/>
        <v>0</v>
      </c>
      <c r="Z267" s="280">
        <f t="shared" si="408"/>
        <v>0</v>
      </c>
      <c r="AA267" s="280">
        <f t="shared" si="408"/>
        <v>0</v>
      </c>
      <c r="AB267" s="280">
        <f t="shared" si="408"/>
        <v>0</v>
      </c>
      <c r="AC267" s="280">
        <f t="shared" si="408"/>
        <v>0</v>
      </c>
      <c r="AD267" s="280">
        <f t="shared" si="408"/>
        <v>0</v>
      </c>
      <c r="AE267" s="280">
        <f t="shared" si="408"/>
        <v>0</v>
      </c>
      <c r="AF267" s="280">
        <f t="shared" si="408"/>
        <v>0</v>
      </c>
      <c r="AG267" s="280">
        <f t="shared" si="408"/>
        <v>0</v>
      </c>
      <c r="AH267" s="280">
        <f t="shared" si="408"/>
        <v>0</v>
      </c>
      <c r="AI267" s="280">
        <f t="shared" si="408"/>
        <v>0</v>
      </c>
      <c r="AJ267" s="280">
        <f t="shared" si="408"/>
        <v>0</v>
      </c>
      <c r="AK267" s="280">
        <f t="shared" si="408"/>
        <v>0</v>
      </c>
      <c r="AL267" s="280">
        <f t="shared" si="408"/>
        <v>111</v>
      </c>
      <c r="AM267" s="280">
        <f t="shared" si="408"/>
        <v>259</v>
      </c>
      <c r="AN267" s="280">
        <f t="shared" si="408"/>
        <v>239</v>
      </c>
      <c r="AO267" s="280">
        <f t="shared" si="408"/>
        <v>100</v>
      </c>
      <c r="AP267" s="280">
        <f t="shared" si="408"/>
        <v>263</v>
      </c>
      <c r="AQ267" s="280">
        <f t="shared" si="408"/>
        <v>205</v>
      </c>
      <c r="AR267" s="280">
        <f t="shared" si="408"/>
        <v>143</v>
      </c>
      <c r="AS267" s="280">
        <f t="shared" si="408"/>
        <v>235</v>
      </c>
      <c r="AT267" s="280">
        <f t="shared" si="408"/>
        <v>152</v>
      </c>
      <c r="AU267" s="280">
        <f t="shared" si="408"/>
        <v>178</v>
      </c>
      <c r="AV267" s="280">
        <f t="shared" si="408"/>
        <v>109</v>
      </c>
      <c r="AW267" s="280">
        <f t="shared" si="408"/>
        <v>239</v>
      </c>
      <c r="AX267" s="280"/>
      <c r="AY267" s="281">
        <f t="shared" ref="AY267:BJ267" si="409">+SUM(AY258:AY266)</f>
        <v>142</v>
      </c>
      <c r="AZ267" s="282">
        <f t="shared" si="409"/>
        <v>189</v>
      </c>
      <c r="BA267" s="283">
        <f t="shared" si="409"/>
        <v>198</v>
      </c>
      <c r="BB267" s="284">
        <f t="shared" si="409"/>
        <v>164</v>
      </c>
      <c r="BC267" s="284">
        <f t="shared" si="409"/>
        <v>146</v>
      </c>
      <c r="BD267" s="284">
        <f t="shared" si="409"/>
        <v>130</v>
      </c>
      <c r="BE267" s="406">
        <f t="shared" si="409"/>
        <v>163</v>
      </c>
      <c r="BF267" s="286">
        <f t="shared" si="409"/>
        <v>181</v>
      </c>
      <c r="BG267" s="286">
        <f t="shared" si="409"/>
        <v>157</v>
      </c>
      <c r="BH267" s="286">
        <f t="shared" si="409"/>
        <v>172</v>
      </c>
      <c r="BI267" s="286">
        <f t="shared" si="409"/>
        <v>165</v>
      </c>
      <c r="BJ267" s="288">
        <f t="shared" si="409"/>
        <v>156</v>
      </c>
      <c r="BK267" s="286"/>
      <c r="DK267" s="290"/>
      <c r="DL267" s="290"/>
      <c r="DM267" s="291"/>
      <c r="DN267" s="290"/>
      <c r="DO267" s="291"/>
      <c r="DP267" s="290"/>
      <c r="DQ267" s="291"/>
    </row>
    <row r="268" spans="1:123">
      <c r="A268" s="239" t="s">
        <v>173</v>
      </c>
      <c r="B268" s="310">
        <v>0</v>
      </c>
      <c r="C268" s="310">
        <v>44</v>
      </c>
      <c r="D268" s="310">
        <v>164</v>
      </c>
      <c r="E268" s="310">
        <v>0</v>
      </c>
      <c r="F268" s="310">
        <v>190</v>
      </c>
      <c r="G268" s="310">
        <v>17</v>
      </c>
      <c r="H268" s="310">
        <v>102</v>
      </c>
      <c r="I268" s="310">
        <v>85</v>
      </c>
      <c r="J268" s="310">
        <v>182</v>
      </c>
      <c r="K268" s="310">
        <v>156</v>
      </c>
      <c r="L268" s="310">
        <v>150</v>
      </c>
      <c r="M268" s="310">
        <v>204</v>
      </c>
      <c r="N268" s="227">
        <v>144</v>
      </c>
      <c r="O268" s="227">
        <v>164</v>
      </c>
      <c r="P268" s="227">
        <v>90</v>
      </c>
      <c r="Q268" s="227">
        <v>167</v>
      </c>
      <c r="R268" s="227">
        <v>137</v>
      </c>
      <c r="S268" s="227">
        <v>69</v>
      </c>
      <c r="T268" s="227">
        <v>32</v>
      </c>
      <c r="U268" s="227">
        <v>32</v>
      </c>
      <c r="V268" s="227">
        <v>0</v>
      </c>
      <c r="W268" s="227">
        <v>53</v>
      </c>
      <c r="X268" s="227">
        <v>15</v>
      </c>
      <c r="Y268" s="227">
        <v>109</v>
      </c>
      <c r="Z268" s="230">
        <v>14</v>
      </c>
      <c r="AA268" s="230">
        <v>88</v>
      </c>
      <c r="AB268" s="230">
        <v>6</v>
      </c>
      <c r="AC268" s="230">
        <v>165</v>
      </c>
      <c r="AD268" s="230">
        <v>198</v>
      </c>
      <c r="AE268" s="230">
        <v>178</v>
      </c>
      <c r="AF268" s="230">
        <v>210</v>
      </c>
      <c r="AG268" s="230">
        <v>174</v>
      </c>
      <c r="AH268" s="230">
        <v>69</v>
      </c>
      <c r="AI268" s="230">
        <v>58</v>
      </c>
      <c r="AJ268" s="230">
        <v>0</v>
      </c>
      <c r="AK268" s="230">
        <v>0</v>
      </c>
      <c r="AL268" s="230">
        <v>2</v>
      </c>
      <c r="AM268" s="230">
        <v>15</v>
      </c>
      <c r="AN268" s="230">
        <v>2</v>
      </c>
      <c r="AO268" s="230">
        <v>104</v>
      </c>
      <c r="AP268" s="230">
        <v>3</v>
      </c>
      <c r="AQ268" s="230">
        <v>263</v>
      </c>
      <c r="AR268" s="230">
        <v>156</v>
      </c>
      <c r="AS268" s="230">
        <v>150</v>
      </c>
      <c r="AT268" s="230">
        <v>212</v>
      </c>
      <c r="AU268" s="241">
        <f>AU278+(AT278-AT268)</f>
        <v>214</v>
      </c>
      <c r="AV268" s="241">
        <v>365</v>
      </c>
      <c r="AW268" s="241">
        <f>131</f>
        <v>131</v>
      </c>
      <c r="AX268" s="241"/>
      <c r="AY268" s="242">
        <f>AY278</f>
        <v>166</v>
      </c>
      <c r="AZ268" s="243">
        <f t="shared" ref="AZ268" si="410">+AZ278</f>
        <v>166</v>
      </c>
      <c r="BA268" s="244">
        <v>166</v>
      </c>
      <c r="BB268" s="245">
        <v>80</v>
      </c>
      <c r="BC268" s="245">
        <v>80</v>
      </c>
      <c r="BD268" s="245">
        <v>80</v>
      </c>
      <c r="BE268" s="402">
        <v>80</v>
      </c>
      <c r="BF268" s="247">
        <v>80</v>
      </c>
      <c r="BG268" s="247">
        <v>80</v>
      </c>
      <c r="BH268" s="247">
        <v>80</v>
      </c>
      <c r="BI268" s="247">
        <v>80</v>
      </c>
      <c r="BJ268" s="249">
        <v>80</v>
      </c>
      <c r="BK268" s="247"/>
      <c r="BM268" s="306">
        <f>BM270/BM269</f>
        <v>4.0322178444965336E-2</v>
      </c>
      <c r="DJ268" s="46">
        <f>130/80</f>
        <v>1.625</v>
      </c>
      <c r="DK268" s="166">
        <f>SUM(B268:M268)</f>
        <v>1294</v>
      </c>
      <c r="DL268" s="166">
        <f>SUM(N268:Y268)</f>
        <v>1012</v>
      </c>
      <c r="DM268" s="28">
        <f t="shared" si="398"/>
        <v>78.207109737248842</v>
      </c>
      <c r="DN268" s="166">
        <f>SUM(Z268:AK268)</f>
        <v>1160</v>
      </c>
      <c r="DO268" s="28">
        <f t="shared" si="399"/>
        <v>114.62450592885376</v>
      </c>
      <c r="DP268" s="166">
        <f>SUM(AL268:AW268)</f>
        <v>1617</v>
      </c>
      <c r="DQ268" s="28">
        <f t="shared" si="400"/>
        <v>139.39655172413794</v>
      </c>
      <c r="DR268" s="141">
        <f>SUM(AY268:BJ268)</f>
        <v>1218</v>
      </c>
      <c r="DS268" s="207">
        <f t="shared" ref="DS268" si="411">IFERROR(DR268/DP268*100,0)</f>
        <v>75.324675324675326</v>
      </c>
    </row>
    <row r="269" spans="1:123" hidden="1" outlineLevel="1">
      <c r="A269" s="250" t="s">
        <v>161</v>
      </c>
      <c r="B269" s="251"/>
      <c r="C269" s="251"/>
      <c r="D269" s="251"/>
      <c r="E269" s="251"/>
      <c r="F269" s="251"/>
      <c r="G269" s="251"/>
      <c r="H269" s="251"/>
      <c r="I269" s="251"/>
      <c r="J269" s="251"/>
      <c r="K269" s="251"/>
      <c r="L269" s="251"/>
      <c r="M269" s="251"/>
      <c r="N269" s="251"/>
      <c r="O269" s="251"/>
      <c r="P269" s="251"/>
      <c r="Q269" s="251"/>
      <c r="R269" s="251"/>
      <c r="S269" s="251"/>
      <c r="T269" s="251"/>
      <c r="U269" s="251"/>
      <c r="V269" s="251"/>
      <c r="W269" s="251"/>
      <c r="X269" s="251"/>
      <c r="Y269" s="251"/>
      <c r="Z269" s="251"/>
      <c r="AA269" s="251"/>
      <c r="AB269" s="251"/>
      <c r="AC269" s="251"/>
      <c r="AD269" s="251"/>
      <c r="AE269" s="251"/>
      <c r="AF269" s="251"/>
      <c r="AG269" s="251"/>
      <c r="AH269" s="251"/>
      <c r="AI269" s="251"/>
      <c r="AJ269" s="251"/>
      <c r="AK269" s="251"/>
      <c r="AL269" s="251"/>
      <c r="AM269" s="251"/>
      <c r="AN269" s="251"/>
      <c r="AO269" s="251"/>
      <c r="AP269" s="251"/>
      <c r="AQ269" s="251"/>
      <c r="AR269" s="251"/>
      <c r="AS269" s="251"/>
      <c r="AT269" s="251">
        <v>0</v>
      </c>
      <c r="AU269" s="251">
        <v>50</v>
      </c>
      <c r="AV269" s="251">
        <v>111</v>
      </c>
      <c r="AW269" s="251">
        <v>12</v>
      </c>
      <c r="AX269" s="251"/>
      <c r="AY269" s="252">
        <v>12</v>
      </c>
      <c r="AZ269" s="253"/>
      <c r="BA269" s="254"/>
      <c r="BB269" s="261"/>
      <c r="BC269" s="261"/>
      <c r="BD269" s="261"/>
      <c r="BE269" s="404"/>
      <c r="BF269" s="263"/>
      <c r="BG269" s="263"/>
      <c r="BH269" s="263"/>
      <c r="BI269" s="263"/>
      <c r="BJ269" s="266"/>
      <c r="BK269" s="263"/>
      <c r="BM269" s="307">
        <v>3341.8333333333335</v>
      </c>
      <c r="DK269" s="166"/>
      <c r="DL269" s="166"/>
      <c r="DM269" s="28"/>
      <c r="DN269" s="166"/>
      <c r="DO269" s="28"/>
      <c r="DP269" s="166"/>
      <c r="DQ269" s="28"/>
    </row>
    <row r="270" spans="1:123" hidden="1" outlineLevel="1">
      <c r="A270" s="250" t="s">
        <v>162</v>
      </c>
      <c r="B270" s="251"/>
      <c r="C270" s="251"/>
      <c r="D270" s="251"/>
      <c r="E270" s="251"/>
      <c r="F270" s="251"/>
      <c r="G270" s="251"/>
      <c r="H270" s="251"/>
      <c r="I270" s="251"/>
      <c r="J270" s="251"/>
      <c r="K270" s="251"/>
      <c r="L270" s="251"/>
      <c r="M270" s="251"/>
      <c r="N270" s="251"/>
      <c r="O270" s="251"/>
      <c r="P270" s="251"/>
      <c r="Q270" s="251"/>
      <c r="R270" s="251"/>
      <c r="S270" s="251"/>
      <c r="T270" s="251"/>
      <c r="U270" s="251"/>
      <c r="V270" s="251"/>
      <c r="W270" s="251"/>
      <c r="X270" s="251"/>
      <c r="Y270" s="251"/>
      <c r="Z270" s="251"/>
      <c r="AA270" s="251"/>
      <c r="AB270" s="251"/>
      <c r="AC270" s="251"/>
      <c r="AD270" s="251"/>
      <c r="AE270" s="251"/>
      <c r="AF270" s="251"/>
      <c r="AG270" s="251"/>
      <c r="AH270" s="251"/>
      <c r="AI270" s="251"/>
      <c r="AJ270" s="251"/>
      <c r="AK270" s="251"/>
      <c r="AL270" s="251"/>
      <c r="AM270" s="251"/>
      <c r="AN270" s="251"/>
      <c r="AO270" s="251">
        <v>104</v>
      </c>
      <c r="AP270" s="251"/>
      <c r="AQ270" s="251">
        <v>164</v>
      </c>
      <c r="AR270" s="251">
        <v>70</v>
      </c>
      <c r="AS270" s="251">
        <v>114</v>
      </c>
      <c r="AT270" s="251">
        <v>114</v>
      </c>
      <c r="AU270" s="251">
        <v>135</v>
      </c>
      <c r="AV270" s="251">
        <v>162</v>
      </c>
      <c r="AW270" s="251">
        <v>82</v>
      </c>
      <c r="AX270" s="251"/>
      <c r="AY270" s="252">
        <v>82</v>
      </c>
      <c r="AZ270" s="253">
        <v>90</v>
      </c>
      <c r="BA270" s="254">
        <v>90</v>
      </c>
      <c r="BB270" s="261">
        <v>16</v>
      </c>
      <c r="BC270" s="261">
        <v>16</v>
      </c>
      <c r="BD270" s="261">
        <v>16</v>
      </c>
      <c r="BE270" s="404">
        <v>16</v>
      </c>
      <c r="BF270" s="263">
        <v>16</v>
      </c>
      <c r="BG270" s="263">
        <v>16</v>
      </c>
      <c r="BH270" s="263">
        <v>16</v>
      </c>
      <c r="BI270" s="263">
        <v>16</v>
      </c>
      <c r="BJ270" s="266">
        <v>16</v>
      </c>
      <c r="BK270" s="263"/>
      <c r="BM270" s="307">
        <f>AVERAGE(AL268:AW268)</f>
        <v>134.75</v>
      </c>
      <c r="DK270" s="166"/>
      <c r="DL270" s="166"/>
      <c r="DM270" s="28"/>
      <c r="DN270" s="166"/>
      <c r="DO270" s="28"/>
      <c r="DP270" s="166"/>
      <c r="DQ270" s="28"/>
    </row>
    <row r="271" spans="1:123" hidden="1" outlineLevel="1">
      <c r="A271" s="250" t="s">
        <v>163</v>
      </c>
      <c r="B271" s="251"/>
      <c r="C271" s="251"/>
      <c r="D271" s="251"/>
      <c r="E271" s="251"/>
      <c r="F271" s="251"/>
      <c r="G271" s="251"/>
      <c r="H271" s="251"/>
      <c r="I271" s="251"/>
      <c r="J271" s="251"/>
      <c r="K271" s="251"/>
      <c r="L271" s="251"/>
      <c r="M271" s="251"/>
      <c r="N271" s="251"/>
      <c r="O271" s="251"/>
      <c r="P271" s="251"/>
      <c r="Q271" s="251"/>
      <c r="R271" s="251"/>
      <c r="S271" s="251"/>
      <c r="T271" s="251"/>
      <c r="U271" s="251"/>
      <c r="V271" s="251"/>
      <c r="W271" s="251"/>
      <c r="X271" s="251"/>
      <c r="Y271" s="251"/>
      <c r="Z271" s="251"/>
      <c r="AA271" s="251"/>
      <c r="AB271" s="251"/>
      <c r="AC271" s="251"/>
      <c r="AD271" s="251"/>
      <c r="AE271" s="251"/>
      <c r="AF271" s="251"/>
      <c r="AG271" s="251"/>
      <c r="AH271" s="251"/>
      <c r="AI271" s="251"/>
      <c r="AJ271" s="251"/>
      <c r="AK271" s="251"/>
      <c r="AL271" s="251"/>
      <c r="AM271" s="251">
        <v>15</v>
      </c>
      <c r="AN271" s="311">
        <v>76</v>
      </c>
      <c r="AO271" s="251"/>
      <c r="AP271" s="251"/>
      <c r="AQ271" s="251"/>
      <c r="AR271" s="251"/>
      <c r="AS271" s="251"/>
      <c r="AT271" s="251">
        <v>0</v>
      </c>
      <c r="AU271" s="251"/>
      <c r="AV271" s="251">
        <v>32</v>
      </c>
      <c r="AW271" s="251"/>
      <c r="AX271" s="251"/>
      <c r="AY271" s="252" t="s">
        <v>166</v>
      </c>
      <c r="AZ271" s="253"/>
      <c r="BA271" s="254"/>
      <c r="BB271" s="261"/>
      <c r="BC271" s="261"/>
      <c r="BD271" s="261"/>
      <c r="BE271" s="404"/>
      <c r="BF271" s="263"/>
      <c r="BG271" s="263"/>
      <c r="BH271" s="263"/>
      <c r="BI271" s="263"/>
      <c r="BJ271" s="266"/>
      <c r="BK271" s="263"/>
      <c r="DK271" s="166"/>
      <c r="DL271" s="166"/>
      <c r="DM271" s="28"/>
      <c r="DN271" s="166"/>
      <c r="DO271" s="28"/>
      <c r="DP271" s="166"/>
      <c r="DQ271" s="28"/>
    </row>
    <row r="272" spans="1:123" hidden="1" outlineLevel="1">
      <c r="A272" s="250" t="s">
        <v>164</v>
      </c>
      <c r="B272" s="251"/>
      <c r="C272" s="251"/>
      <c r="D272" s="251"/>
      <c r="E272" s="251"/>
      <c r="F272" s="251"/>
      <c r="G272" s="251"/>
      <c r="H272" s="251"/>
      <c r="I272" s="251"/>
      <c r="J272" s="251"/>
      <c r="K272" s="251"/>
      <c r="L272" s="251"/>
      <c r="M272" s="251"/>
      <c r="N272" s="251"/>
      <c r="O272" s="251"/>
      <c r="P272" s="251"/>
      <c r="Q272" s="251"/>
      <c r="R272" s="251"/>
      <c r="S272" s="251"/>
      <c r="T272" s="251"/>
      <c r="U272" s="251"/>
      <c r="V272" s="251"/>
      <c r="W272" s="251"/>
      <c r="X272" s="251"/>
      <c r="Y272" s="251"/>
      <c r="Z272" s="251"/>
      <c r="AA272" s="251"/>
      <c r="AB272" s="251"/>
      <c r="AC272" s="251"/>
      <c r="AD272" s="251"/>
      <c r="AE272" s="251"/>
      <c r="AF272" s="251"/>
      <c r="AG272" s="251"/>
      <c r="AH272" s="251"/>
      <c r="AI272" s="251"/>
      <c r="AJ272" s="251"/>
      <c r="AK272" s="251"/>
      <c r="AL272" s="251"/>
      <c r="AM272" s="251"/>
      <c r="AN272" s="251"/>
      <c r="AO272" s="251"/>
      <c r="AP272" s="251"/>
      <c r="AQ272" s="251">
        <v>52</v>
      </c>
      <c r="AR272" s="251"/>
      <c r="AS272" s="251"/>
      <c r="AT272" s="251"/>
      <c r="AU272" s="251"/>
      <c r="AV272" s="251">
        <v>0</v>
      </c>
      <c r="AW272" s="251"/>
      <c r="AX272" s="251"/>
      <c r="AY272" s="252" t="s">
        <v>166</v>
      </c>
      <c r="AZ272" s="253"/>
      <c r="BA272" s="254">
        <v>12</v>
      </c>
      <c r="BB272" s="261"/>
      <c r="BC272" s="261"/>
      <c r="BD272" s="261"/>
      <c r="BE272" s="404"/>
      <c r="BF272" s="263"/>
      <c r="BG272" s="263"/>
      <c r="BH272" s="263"/>
      <c r="BI272" s="263"/>
      <c r="BJ272" s="266"/>
      <c r="BK272" s="263"/>
      <c r="BM272" s="19"/>
      <c r="DK272" s="166"/>
      <c r="DL272" s="166"/>
      <c r="DM272" s="28"/>
      <c r="DN272" s="166"/>
      <c r="DO272" s="28"/>
      <c r="DP272" s="166"/>
      <c r="DQ272" s="28"/>
    </row>
    <row r="273" spans="1:123" hidden="1" outlineLevel="1">
      <c r="A273" s="250" t="s">
        <v>165</v>
      </c>
      <c r="B273" s="251"/>
      <c r="C273" s="251"/>
      <c r="D273" s="251"/>
      <c r="E273" s="251"/>
      <c r="F273" s="251"/>
      <c r="G273" s="251"/>
      <c r="H273" s="251"/>
      <c r="I273" s="251"/>
      <c r="J273" s="251"/>
      <c r="K273" s="251"/>
      <c r="L273" s="251"/>
      <c r="M273" s="251"/>
      <c r="N273" s="251"/>
      <c r="O273" s="251"/>
      <c r="P273" s="251"/>
      <c r="Q273" s="251"/>
      <c r="R273" s="251"/>
      <c r="S273" s="251"/>
      <c r="T273" s="251"/>
      <c r="U273" s="251"/>
      <c r="V273" s="251"/>
      <c r="W273" s="251"/>
      <c r="X273" s="251"/>
      <c r="Y273" s="251"/>
      <c r="Z273" s="251"/>
      <c r="AA273" s="251"/>
      <c r="AB273" s="251"/>
      <c r="AC273" s="251"/>
      <c r="AD273" s="251"/>
      <c r="AE273" s="251"/>
      <c r="AF273" s="251"/>
      <c r="AG273" s="251"/>
      <c r="AH273" s="251"/>
      <c r="AI273" s="251"/>
      <c r="AJ273" s="251"/>
      <c r="AK273" s="251"/>
      <c r="AL273" s="251"/>
      <c r="AM273" s="251"/>
      <c r="AN273" s="251"/>
      <c r="AO273" s="251"/>
      <c r="AP273" s="251"/>
      <c r="AQ273" s="251"/>
      <c r="AR273" s="251">
        <v>84</v>
      </c>
      <c r="AS273" s="251"/>
      <c r="AT273" s="251">
        <v>0</v>
      </c>
      <c r="AU273" s="251"/>
      <c r="AV273" s="251">
        <v>0</v>
      </c>
      <c r="AW273" s="251"/>
      <c r="AX273" s="251"/>
      <c r="AY273" s="252" t="s">
        <v>166</v>
      </c>
      <c r="AZ273" s="253"/>
      <c r="BA273" s="254"/>
      <c r="BB273" s="261"/>
      <c r="BC273" s="261"/>
      <c r="BD273" s="261"/>
      <c r="BE273" s="404"/>
      <c r="BF273" s="263"/>
      <c r="BG273" s="263"/>
      <c r="BH273" s="263"/>
      <c r="BI273" s="263"/>
      <c r="BJ273" s="266"/>
      <c r="BK273" s="263"/>
      <c r="DK273" s="166"/>
      <c r="DL273" s="166"/>
      <c r="DM273" s="28"/>
      <c r="DN273" s="166"/>
      <c r="DO273" s="28"/>
      <c r="DP273" s="166"/>
      <c r="DQ273" s="28"/>
    </row>
    <row r="274" spans="1:123" hidden="1" outlineLevel="1">
      <c r="A274" s="250" t="s">
        <v>123</v>
      </c>
      <c r="B274" s="251"/>
      <c r="C274" s="251"/>
      <c r="D274" s="251"/>
      <c r="E274" s="251"/>
      <c r="F274" s="251"/>
      <c r="G274" s="251"/>
      <c r="H274" s="251"/>
      <c r="I274" s="251"/>
      <c r="J274" s="251"/>
      <c r="K274" s="251"/>
      <c r="L274" s="251"/>
      <c r="M274" s="251"/>
      <c r="N274" s="251"/>
      <c r="O274" s="251"/>
      <c r="P274" s="251"/>
      <c r="Q274" s="251"/>
      <c r="R274" s="251"/>
      <c r="S274" s="251"/>
      <c r="T274" s="251"/>
      <c r="U274" s="251"/>
      <c r="V274" s="251"/>
      <c r="W274" s="251"/>
      <c r="X274" s="251"/>
      <c r="Y274" s="251"/>
      <c r="Z274" s="251"/>
      <c r="AA274" s="251"/>
      <c r="AB274" s="251"/>
      <c r="AC274" s="251"/>
      <c r="AD274" s="251"/>
      <c r="AE274" s="251"/>
      <c r="AF274" s="251"/>
      <c r="AG274" s="251"/>
      <c r="AH274" s="251"/>
      <c r="AI274" s="251"/>
      <c r="AJ274" s="251"/>
      <c r="AK274" s="251"/>
      <c r="AL274" s="251"/>
      <c r="AM274" s="251"/>
      <c r="AN274" s="251"/>
      <c r="AO274" s="251"/>
      <c r="AP274" s="251"/>
      <c r="AQ274" s="251"/>
      <c r="AR274" s="251"/>
      <c r="AS274" s="251"/>
      <c r="AT274" s="251">
        <v>0</v>
      </c>
      <c r="AU274" s="251"/>
      <c r="AV274" s="251">
        <v>0</v>
      </c>
      <c r="AW274" s="251"/>
      <c r="AX274" s="251"/>
      <c r="AY274" s="252" t="s">
        <v>166</v>
      </c>
      <c r="AZ274" s="253"/>
      <c r="BA274" s="254"/>
      <c r="BB274" s="261"/>
      <c r="BC274" s="261"/>
      <c r="BD274" s="261"/>
      <c r="BE274" s="404"/>
      <c r="BF274" s="263"/>
      <c r="BG274" s="263"/>
      <c r="BH274" s="263"/>
      <c r="BI274" s="263"/>
      <c r="BJ274" s="266"/>
      <c r="BK274" s="263"/>
      <c r="BM274" s="46"/>
      <c r="DK274" s="166"/>
      <c r="DL274" s="166"/>
      <c r="DM274" s="28"/>
      <c r="DN274" s="166"/>
      <c r="DO274" s="28"/>
      <c r="DP274" s="166"/>
      <c r="DQ274" s="28"/>
    </row>
    <row r="275" spans="1:123" s="275" customFormat="1" hidden="1" outlineLevel="1">
      <c r="A275" s="268" t="s">
        <v>167</v>
      </c>
      <c r="B275" s="269"/>
      <c r="C275" s="269"/>
      <c r="D275" s="269"/>
      <c r="E275" s="269"/>
      <c r="F275" s="269"/>
      <c r="G275" s="269"/>
      <c r="H275" s="269"/>
      <c r="I275" s="269"/>
      <c r="J275" s="269"/>
      <c r="K275" s="269"/>
      <c r="L275" s="269"/>
      <c r="M275" s="269"/>
      <c r="N275" s="269"/>
      <c r="O275" s="269"/>
      <c r="P275" s="269"/>
      <c r="Q275" s="269"/>
      <c r="R275" s="269"/>
      <c r="S275" s="269"/>
      <c r="T275" s="269"/>
      <c r="U275" s="269"/>
      <c r="V275" s="269"/>
      <c r="W275" s="269"/>
      <c r="X275" s="269"/>
      <c r="Y275" s="269"/>
      <c r="Z275" s="269"/>
      <c r="AA275" s="269"/>
      <c r="AB275" s="269"/>
      <c r="AC275" s="269"/>
      <c r="AD275" s="269"/>
      <c r="AE275" s="269"/>
      <c r="AF275" s="269"/>
      <c r="AG275" s="269"/>
      <c r="AH275" s="269"/>
      <c r="AI275" s="269"/>
      <c r="AJ275" s="269"/>
      <c r="AK275" s="269"/>
      <c r="AL275" s="269"/>
      <c r="AM275" s="269"/>
      <c r="AN275" s="269"/>
      <c r="AO275" s="269"/>
      <c r="AP275" s="269"/>
      <c r="AQ275" s="269"/>
      <c r="AR275" s="269"/>
      <c r="AS275" s="269"/>
      <c r="AT275" s="269">
        <v>0</v>
      </c>
      <c r="AU275" s="269"/>
      <c r="AV275" s="269">
        <v>36</v>
      </c>
      <c r="AW275" s="269">
        <v>36</v>
      </c>
      <c r="AX275" s="269"/>
      <c r="AY275" s="270">
        <v>40</v>
      </c>
      <c r="AZ275" s="271">
        <v>40</v>
      </c>
      <c r="BA275" s="271">
        <v>40</v>
      </c>
      <c r="BB275" s="272">
        <v>40</v>
      </c>
      <c r="BC275" s="272">
        <v>40</v>
      </c>
      <c r="BD275" s="272">
        <v>40</v>
      </c>
      <c r="BE275" s="405">
        <v>40</v>
      </c>
      <c r="BF275" s="272">
        <v>40</v>
      </c>
      <c r="BG275" s="272">
        <v>40</v>
      </c>
      <c r="BH275" s="272">
        <v>40</v>
      </c>
      <c r="BI275" s="272">
        <v>40</v>
      </c>
      <c r="BJ275" s="301">
        <v>40</v>
      </c>
      <c r="BK275" s="272"/>
      <c r="DK275" s="277"/>
      <c r="DL275" s="277"/>
      <c r="DM275" s="278"/>
      <c r="DN275" s="277"/>
      <c r="DO275" s="278"/>
      <c r="DP275" s="277"/>
      <c r="DQ275" s="278"/>
    </row>
    <row r="276" spans="1:123" hidden="1" outlineLevel="1">
      <c r="A276" s="250" t="s">
        <v>122</v>
      </c>
      <c r="B276" s="251"/>
      <c r="C276" s="251"/>
      <c r="D276" s="251"/>
      <c r="E276" s="251"/>
      <c r="F276" s="251"/>
      <c r="G276" s="251"/>
      <c r="H276" s="251"/>
      <c r="I276" s="251"/>
      <c r="J276" s="251"/>
      <c r="K276" s="251"/>
      <c r="L276" s="251"/>
      <c r="M276" s="251"/>
      <c r="N276" s="251"/>
      <c r="O276" s="251"/>
      <c r="P276" s="251"/>
      <c r="Q276" s="251"/>
      <c r="R276" s="251"/>
      <c r="S276" s="251"/>
      <c r="T276" s="251"/>
      <c r="U276" s="251"/>
      <c r="V276" s="251"/>
      <c r="W276" s="251"/>
      <c r="X276" s="251"/>
      <c r="Y276" s="251"/>
      <c r="Z276" s="251"/>
      <c r="AA276" s="251"/>
      <c r="AB276" s="251"/>
      <c r="AC276" s="251"/>
      <c r="AD276" s="251"/>
      <c r="AE276" s="251"/>
      <c r="AF276" s="251"/>
      <c r="AG276" s="251"/>
      <c r="AH276" s="251"/>
      <c r="AI276" s="251"/>
      <c r="AJ276" s="251"/>
      <c r="AK276" s="251"/>
      <c r="AL276" s="251">
        <v>2</v>
      </c>
      <c r="AM276" s="251">
        <v>14</v>
      </c>
      <c r="AN276" s="251"/>
      <c r="AO276" s="251"/>
      <c r="AP276" s="251">
        <v>17</v>
      </c>
      <c r="AQ276" s="251">
        <v>12</v>
      </c>
      <c r="AR276" s="251"/>
      <c r="AS276" s="251">
        <v>36</v>
      </c>
      <c r="AT276" s="251">
        <v>21</v>
      </c>
      <c r="AU276" s="251">
        <v>16</v>
      </c>
      <c r="AV276" s="251">
        <v>86</v>
      </c>
      <c r="AW276" s="251">
        <v>1</v>
      </c>
      <c r="AX276" s="251"/>
      <c r="AY276" s="252">
        <v>32</v>
      </c>
      <c r="AZ276" s="253">
        <v>36</v>
      </c>
      <c r="BA276" s="254">
        <v>24</v>
      </c>
      <c r="BB276" s="261">
        <v>24</v>
      </c>
      <c r="BC276" s="261">
        <v>24</v>
      </c>
      <c r="BD276" s="261">
        <v>24</v>
      </c>
      <c r="BE276" s="404">
        <v>40</v>
      </c>
      <c r="BF276" s="263">
        <v>24</v>
      </c>
      <c r="BG276" s="263">
        <v>24</v>
      </c>
      <c r="BH276" s="263">
        <v>24</v>
      </c>
      <c r="BI276" s="263">
        <v>24</v>
      </c>
      <c r="BJ276" s="266">
        <v>24</v>
      </c>
      <c r="BK276" s="263"/>
      <c r="DK276" s="166"/>
      <c r="DL276" s="166"/>
      <c r="DM276" s="28"/>
      <c r="DN276" s="166"/>
      <c r="DO276" s="28"/>
      <c r="DP276" s="166"/>
      <c r="DQ276" s="28"/>
    </row>
    <row r="277" spans="1:123" hidden="1" outlineLevel="1">
      <c r="A277" s="250" t="s">
        <v>168</v>
      </c>
      <c r="B277" s="251"/>
      <c r="C277" s="251"/>
      <c r="D277" s="251"/>
      <c r="E277" s="251"/>
      <c r="F277" s="251"/>
      <c r="G277" s="251"/>
      <c r="H277" s="251"/>
      <c r="I277" s="251"/>
      <c r="J277" s="251"/>
      <c r="K277" s="251"/>
      <c r="L277" s="251"/>
      <c r="M277" s="251"/>
      <c r="N277" s="251"/>
      <c r="O277" s="251"/>
      <c r="P277" s="251"/>
      <c r="Q277" s="251"/>
      <c r="R277" s="251"/>
      <c r="S277" s="251"/>
      <c r="T277" s="251"/>
      <c r="U277" s="251"/>
      <c r="V277" s="251"/>
      <c r="W277" s="251"/>
      <c r="X277" s="251"/>
      <c r="Y277" s="251"/>
      <c r="Z277" s="251"/>
      <c r="AA277" s="251"/>
      <c r="AB277" s="251"/>
      <c r="AC277" s="251"/>
      <c r="AD277" s="251"/>
      <c r="AE277" s="251"/>
      <c r="AF277" s="251"/>
      <c r="AG277" s="251"/>
      <c r="AH277" s="251"/>
      <c r="AI277" s="251"/>
      <c r="AJ277" s="251"/>
      <c r="AK277" s="251"/>
      <c r="AL277" s="251"/>
      <c r="AM277" s="251"/>
      <c r="AN277" s="251"/>
      <c r="AO277" s="251"/>
      <c r="AP277" s="251"/>
      <c r="AQ277" s="251"/>
      <c r="AR277" s="251">
        <v>2</v>
      </c>
      <c r="AS277" s="251"/>
      <c r="AT277" s="251">
        <v>90</v>
      </c>
      <c r="AU277" s="251"/>
      <c r="AV277" s="251">
        <v>0</v>
      </c>
      <c r="AW277" s="251"/>
      <c r="AX277" s="251"/>
      <c r="AY277" s="252" t="s">
        <v>166</v>
      </c>
      <c r="AZ277" s="253"/>
      <c r="BA277" s="254"/>
      <c r="BB277" s="261"/>
      <c r="BC277" s="261"/>
      <c r="BD277" s="261"/>
      <c r="BE277" s="404"/>
      <c r="BF277" s="263"/>
      <c r="BG277" s="263"/>
      <c r="BH277" s="263"/>
      <c r="BI277" s="263"/>
      <c r="BJ277" s="266"/>
      <c r="BK277" s="263"/>
      <c r="DK277" s="166"/>
      <c r="DL277" s="166"/>
      <c r="DM277" s="28"/>
      <c r="DN277" s="166"/>
      <c r="DO277" s="28"/>
      <c r="DP277" s="166"/>
      <c r="DQ277" s="28"/>
    </row>
    <row r="278" spans="1:123" ht="13.5" collapsed="1">
      <c r="A278" s="279" t="s">
        <v>169</v>
      </c>
      <c r="B278" s="251">
        <f>+SUM(B269:B277)</f>
        <v>0</v>
      </c>
      <c r="C278" s="251">
        <f t="shared" ref="C278" si="412">+SUM(C269:C277)</f>
        <v>0</v>
      </c>
      <c r="D278" s="251">
        <f t="shared" ref="D278:AQ278" si="413">+SUM(D269:D277)</f>
        <v>0</v>
      </c>
      <c r="E278" s="251">
        <f t="shared" si="413"/>
        <v>0</v>
      </c>
      <c r="F278" s="251">
        <f t="shared" si="413"/>
        <v>0</v>
      </c>
      <c r="G278" s="251">
        <f t="shared" si="413"/>
        <v>0</v>
      </c>
      <c r="H278" s="251">
        <f t="shared" si="413"/>
        <v>0</v>
      </c>
      <c r="I278" s="251">
        <f t="shared" si="413"/>
        <v>0</v>
      </c>
      <c r="J278" s="251">
        <f t="shared" si="413"/>
        <v>0</v>
      </c>
      <c r="K278" s="251">
        <f t="shared" si="413"/>
        <v>0</v>
      </c>
      <c r="L278" s="251">
        <f t="shared" si="413"/>
        <v>0</v>
      </c>
      <c r="M278" s="251">
        <f t="shared" si="413"/>
        <v>0</v>
      </c>
      <c r="N278" s="251">
        <f t="shared" si="413"/>
        <v>0</v>
      </c>
      <c r="O278" s="251">
        <f t="shared" si="413"/>
        <v>0</v>
      </c>
      <c r="P278" s="251">
        <f t="shared" si="413"/>
        <v>0</v>
      </c>
      <c r="Q278" s="251">
        <f t="shared" si="413"/>
        <v>0</v>
      </c>
      <c r="R278" s="251">
        <f t="shared" si="413"/>
        <v>0</v>
      </c>
      <c r="S278" s="251">
        <f t="shared" si="413"/>
        <v>0</v>
      </c>
      <c r="T278" s="251">
        <f t="shared" si="413"/>
        <v>0</v>
      </c>
      <c r="U278" s="251">
        <f t="shared" si="413"/>
        <v>0</v>
      </c>
      <c r="V278" s="251">
        <f t="shared" si="413"/>
        <v>0</v>
      </c>
      <c r="W278" s="251">
        <f t="shared" si="413"/>
        <v>0</v>
      </c>
      <c r="X278" s="251">
        <f t="shared" si="413"/>
        <v>0</v>
      </c>
      <c r="Y278" s="251">
        <f t="shared" si="413"/>
        <v>0</v>
      </c>
      <c r="Z278" s="251">
        <f t="shared" si="413"/>
        <v>0</v>
      </c>
      <c r="AA278" s="251">
        <f t="shared" si="413"/>
        <v>0</v>
      </c>
      <c r="AB278" s="251">
        <f t="shared" si="413"/>
        <v>0</v>
      </c>
      <c r="AC278" s="251">
        <f t="shared" si="413"/>
        <v>0</v>
      </c>
      <c r="AD278" s="251">
        <f t="shared" si="413"/>
        <v>0</v>
      </c>
      <c r="AE278" s="251">
        <f t="shared" si="413"/>
        <v>0</v>
      </c>
      <c r="AF278" s="251">
        <f t="shared" si="413"/>
        <v>0</v>
      </c>
      <c r="AG278" s="251">
        <f t="shared" si="413"/>
        <v>0</v>
      </c>
      <c r="AH278" s="251">
        <f t="shared" si="413"/>
        <v>0</v>
      </c>
      <c r="AI278" s="251">
        <f t="shared" si="413"/>
        <v>0</v>
      </c>
      <c r="AJ278" s="251">
        <f t="shared" si="413"/>
        <v>0</v>
      </c>
      <c r="AK278" s="251">
        <f t="shared" si="413"/>
        <v>0</v>
      </c>
      <c r="AL278" s="251">
        <f t="shared" si="413"/>
        <v>2</v>
      </c>
      <c r="AM278" s="251">
        <f t="shared" si="413"/>
        <v>29</v>
      </c>
      <c r="AN278" s="251">
        <f t="shared" si="413"/>
        <v>76</v>
      </c>
      <c r="AO278" s="251">
        <f t="shared" si="413"/>
        <v>104</v>
      </c>
      <c r="AP278" s="251">
        <f t="shared" si="413"/>
        <v>17</v>
      </c>
      <c r="AQ278" s="251">
        <f t="shared" si="413"/>
        <v>228</v>
      </c>
      <c r="AR278" s="251">
        <f>+SUM(AR269:AR277)</f>
        <v>156</v>
      </c>
      <c r="AS278" s="251">
        <f t="shared" ref="AS278:BJ278" si="414">+SUM(AS269:AS277)</f>
        <v>150</v>
      </c>
      <c r="AT278" s="251">
        <f t="shared" si="414"/>
        <v>225</v>
      </c>
      <c r="AU278" s="251">
        <f t="shared" si="414"/>
        <v>201</v>
      </c>
      <c r="AV278" s="251">
        <f t="shared" si="414"/>
        <v>427</v>
      </c>
      <c r="AW278" s="251">
        <f t="shared" si="414"/>
        <v>131</v>
      </c>
      <c r="AX278" s="251"/>
      <c r="AY278" s="312">
        <f t="shared" si="414"/>
        <v>166</v>
      </c>
      <c r="AZ278" s="313">
        <f t="shared" si="414"/>
        <v>166</v>
      </c>
      <c r="BA278" s="314">
        <f t="shared" si="414"/>
        <v>166</v>
      </c>
      <c r="BB278" s="315">
        <f t="shared" si="414"/>
        <v>80</v>
      </c>
      <c r="BC278" s="315">
        <f t="shared" si="414"/>
        <v>80</v>
      </c>
      <c r="BD278" s="315">
        <f t="shared" si="414"/>
        <v>80</v>
      </c>
      <c r="BE278" s="344">
        <v>80</v>
      </c>
      <c r="BF278" s="317">
        <f t="shared" si="414"/>
        <v>80</v>
      </c>
      <c r="BG278" s="317">
        <f t="shared" si="414"/>
        <v>80</v>
      </c>
      <c r="BH278" s="317">
        <f t="shared" si="414"/>
        <v>80</v>
      </c>
      <c r="BI278" s="317">
        <f t="shared" si="414"/>
        <v>80</v>
      </c>
      <c r="BJ278" s="335">
        <f t="shared" si="414"/>
        <v>80</v>
      </c>
      <c r="BK278" s="317"/>
      <c r="DK278" s="166"/>
      <c r="DL278" s="166"/>
      <c r="DM278" s="28"/>
      <c r="DN278" s="166"/>
      <c r="DO278" s="28"/>
      <c r="DP278" s="166"/>
      <c r="DQ278" s="28"/>
    </row>
    <row r="279" spans="1:123">
      <c r="A279" s="239" t="s">
        <v>174</v>
      </c>
      <c r="B279" s="319">
        <v>202</v>
      </c>
      <c r="C279" s="319">
        <v>104</v>
      </c>
      <c r="D279" s="319">
        <v>108</v>
      </c>
      <c r="E279" s="319">
        <v>432</v>
      </c>
      <c r="F279" s="319">
        <v>324</v>
      </c>
      <c r="G279" s="319">
        <v>48</v>
      </c>
      <c r="H279" s="319">
        <v>32</v>
      </c>
      <c r="I279" s="319">
        <v>902</v>
      </c>
      <c r="J279" s="319">
        <v>146</v>
      </c>
      <c r="K279" s="319">
        <v>72</v>
      </c>
      <c r="L279" s="319">
        <v>72</v>
      </c>
      <c r="M279" s="319">
        <v>72</v>
      </c>
      <c r="N279" s="227">
        <v>72</v>
      </c>
      <c r="O279" s="227">
        <v>214</v>
      </c>
      <c r="P279" s="227">
        <v>628</v>
      </c>
      <c r="Q279" s="227">
        <v>0</v>
      </c>
      <c r="R279" s="227">
        <v>0</v>
      </c>
      <c r="S279" s="227">
        <v>0</v>
      </c>
      <c r="T279" s="227">
        <v>0</v>
      </c>
      <c r="U279" s="227">
        <v>0</v>
      </c>
      <c r="V279" s="227">
        <v>0</v>
      </c>
      <c r="W279" s="227">
        <v>296</v>
      </c>
      <c r="X279" s="227">
        <v>312</v>
      </c>
      <c r="Y279" s="227">
        <v>105</v>
      </c>
      <c r="Z279" s="230">
        <v>216</v>
      </c>
      <c r="AA279" s="230">
        <v>486</v>
      </c>
      <c r="AB279" s="230">
        <v>0</v>
      </c>
      <c r="AC279" s="230">
        <v>72</v>
      </c>
      <c r="AD279" s="230">
        <v>0</v>
      </c>
      <c r="AE279" s="230">
        <v>216</v>
      </c>
      <c r="AF279" s="230">
        <v>0</v>
      </c>
      <c r="AG279" s="230">
        <v>0</v>
      </c>
      <c r="AH279" s="230">
        <v>72</v>
      </c>
      <c r="AI279" s="230">
        <v>72</v>
      </c>
      <c r="AJ279" s="230">
        <v>72</v>
      </c>
      <c r="AK279" s="230">
        <v>102</v>
      </c>
      <c r="AL279" s="230">
        <v>72</v>
      </c>
      <c r="AM279" s="230">
        <v>0</v>
      </c>
      <c r="AN279" s="230">
        <v>0</v>
      </c>
      <c r="AO279" s="230">
        <v>0</v>
      </c>
      <c r="AP279" s="230">
        <v>0</v>
      </c>
      <c r="AQ279" s="230">
        <v>0</v>
      </c>
      <c r="AR279" s="230">
        <v>0</v>
      </c>
      <c r="AS279" s="230">
        <v>0</v>
      </c>
      <c r="AT279" s="230">
        <v>0</v>
      </c>
      <c r="AU279" s="241">
        <f>AU289+(AT289-AT279)</f>
        <v>0</v>
      </c>
      <c r="AV279" s="241">
        <f>AV289</f>
        <v>0</v>
      </c>
      <c r="AW279" s="241">
        <f>AW289</f>
        <v>0</v>
      </c>
      <c r="AX279" s="241"/>
      <c r="AY279" s="320"/>
      <c r="AZ279" s="321">
        <f t="shared" ref="AZ279:BJ279" si="415">+AZ289</f>
        <v>0</v>
      </c>
      <c r="BA279" s="322">
        <f t="shared" si="415"/>
        <v>0</v>
      </c>
      <c r="BB279" s="241">
        <f t="shared" si="415"/>
        <v>0</v>
      </c>
      <c r="BC279" s="241">
        <f t="shared" si="415"/>
        <v>0</v>
      </c>
      <c r="BD279" s="241">
        <f t="shared" si="415"/>
        <v>0</v>
      </c>
      <c r="BE279" s="408">
        <f t="shared" si="415"/>
        <v>0</v>
      </c>
      <c r="BF279" s="324">
        <f t="shared" si="415"/>
        <v>0</v>
      </c>
      <c r="BG279" s="324">
        <f t="shared" si="415"/>
        <v>0</v>
      </c>
      <c r="BH279" s="324">
        <f t="shared" si="415"/>
        <v>0</v>
      </c>
      <c r="BI279" s="324">
        <f t="shared" si="415"/>
        <v>0</v>
      </c>
      <c r="BJ279" s="326">
        <f t="shared" si="415"/>
        <v>0</v>
      </c>
      <c r="BK279" s="324"/>
      <c r="DK279" s="166">
        <f>SUM(B279:M279)</f>
        <v>2514</v>
      </c>
      <c r="DL279" s="166">
        <f>SUM(N279:Y279)</f>
        <v>1627</v>
      </c>
      <c r="DM279" s="28">
        <f t="shared" si="398"/>
        <v>64.717581543357198</v>
      </c>
      <c r="DN279" s="166">
        <f>SUM(Z279:AK279)</f>
        <v>1308</v>
      </c>
      <c r="DO279" s="28">
        <f t="shared" si="399"/>
        <v>80.39336201598033</v>
      </c>
      <c r="DP279" s="166">
        <f>SUM(AL279:AW279)</f>
        <v>72</v>
      </c>
      <c r="DQ279" s="28">
        <f t="shared" si="400"/>
        <v>5.5045871559633035</v>
      </c>
      <c r="DR279" s="141">
        <f>SUM(AY279:BJ279)</f>
        <v>0</v>
      </c>
      <c r="DS279" s="207">
        <f t="shared" ref="DS279" si="416">IFERROR(DR279/DP279*100,0)</f>
        <v>0</v>
      </c>
    </row>
    <row r="280" spans="1:123" hidden="1" outlineLevel="1">
      <c r="A280" s="250" t="s">
        <v>161</v>
      </c>
      <c r="B280" s="251"/>
      <c r="C280" s="251"/>
      <c r="D280" s="251"/>
      <c r="E280" s="251"/>
      <c r="F280" s="251"/>
      <c r="G280" s="251"/>
      <c r="H280" s="251"/>
      <c r="I280" s="251"/>
      <c r="J280" s="251"/>
      <c r="K280" s="251"/>
      <c r="L280" s="251"/>
      <c r="M280" s="251"/>
      <c r="N280" s="251"/>
      <c r="O280" s="251"/>
      <c r="P280" s="251"/>
      <c r="Q280" s="251"/>
      <c r="R280" s="251"/>
      <c r="S280" s="251"/>
      <c r="T280" s="251"/>
      <c r="U280" s="251"/>
      <c r="V280" s="251"/>
      <c r="W280" s="251"/>
      <c r="X280" s="251"/>
      <c r="Y280" s="251"/>
      <c r="Z280" s="251"/>
      <c r="AA280" s="251"/>
      <c r="AB280" s="251"/>
      <c r="AC280" s="251"/>
      <c r="AD280" s="251"/>
      <c r="AE280" s="251"/>
      <c r="AF280" s="251"/>
      <c r="AG280" s="251"/>
      <c r="AH280" s="251"/>
      <c r="AI280" s="251"/>
      <c r="AJ280" s="251"/>
      <c r="AK280" s="251"/>
      <c r="AL280" s="251"/>
      <c r="AM280" s="251"/>
      <c r="AN280" s="251"/>
      <c r="AO280" s="251"/>
      <c r="AP280" s="251"/>
      <c r="AQ280" s="251"/>
      <c r="AR280" s="251"/>
      <c r="AS280" s="251"/>
      <c r="AT280" s="251"/>
      <c r="AU280" s="251"/>
      <c r="AV280" s="251"/>
      <c r="AW280" s="251"/>
      <c r="AX280" s="251"/>
      <c r="AY280" s="252"/>
      <c r="AZ280" s="253"/>
      <c r="BA280" s="254"/>
      <c r="BB280" s="261"/>
      <c r="BC280" s="261"/>
      <c r="BD280" s="261"/>
      <c r="BE280" s="404"/>
      <c r="BF280" s="263"/>
      <c r="BG280" s="263"/>
      <c r="BH280" s="263"/>
      <c r="BI280" s="263"/>
      <c r="BJ280" s="266"/>
      <c r="BK280" s="263"/>
      <c r="BM280" s="19">
        <f>SUM(BB278:BJ279)</f>
        <v>720</v>
      </c>
      <c r="DK280" s="166"/>
      <c r="DL280" s="166"/>
      <c r="DM280" s="28"/>
      <c r="DN280" s="166"/>
      <c r="DO280" s="28"/>
      <c r="DP280" s="166"/>
      <c r="DQ280" s="28"/>
    </row>
    <row r="281" spans="1:123" hidden="1" outlineLevel="1">
      <c r="A281" s="250" t="s">
        <v>162</v>
      </c>
      <c r="B281" s="251"/>
      <c r="C281" s="251"/>
      <c r="D281" s="251"/>
      <c r="E281" s="251"/>
      <c r="F281" s="251"/>
      <c r="G281" s="251"/>
      <c r="H281" s="251"/>
      <c r="I281" s="251"/>
      <c r="J281" s="251"/>
      <c r="K281" s="251"/>
      <c r="L281" s="251"/>
      <c r="M281" s="251"/>
      <c r="N281" s="251"/>
      <c r="O281" s="251"/>
      <c r="P281" s="251"/>
      <c r="Q281" s="251"/>
      <c r="R281" s="251"/>
      <c r="S281" s="251"/>
      <c r="T281" s="251"/>
      <c r="U281" s="251"/>
      <c r="V281" s="251"/>
      <c r="W281" s="251"/>
      <c r="X281" s="251"/>
      <c r="Y281" s="251"/>
      <c r="Z281" s="251"/>
      <c r="AA281" s="251"/>
      <c r="AB281" s="251"/>
      <c r="AC281" s="251"/>
      <c r="AD281" s="251"/>
      <c r="AE281" s="251"/>
      <c r="AF281" s="251"/>
      <c r="AG281" s="251"/>
      <c r="AH281" s="251"/>
      <c r="AI281" s="251"/>
      <c r="AJ281" s="251"/>
      <c r="AK281" s="251"/>
      <c r="AL281" s="251"/>
      <c r="AM281" s="251"/>
      <c r="AN281" s="251"/>
      <c r="AO281" s="251"/>
      <c r="AP281" s="251"/>
      <c r="AQ281" s="251"/>
      <c r="AR281" s="251"/>
      <c r="AS281" s="251"/>
      <c r="AT281" s="251"/>
      <c r="AU281" s="251"/>
      <c r="AV281" s="251"/>
      <c r="AW281" s="251"/>
      <c r="AX281" s="251"/>
      <c r="AY281" s="252"/>
      <c r="AZ281" s="253"/>
      <c r="BA281" s="254"/>
      <c r="BB281" s="261"/>
      <c r="BC281" s="261"/>
      <c r="BD281" s="261"/>
      <c r="BE281" s="404"/>
      <c r="BF281" s="263"/>
      <c r="BG281" s="263"/>
      <c r="BH281" s="263"/>
      <c r="BI281" s="263"/>
      <c r="BJ281" s="266"/>
      <c r="BK281" s="263"/>
      <c r="DK281" s="166"/>
      <c r="DL281" s="166"/>
      <c r="DM281" s="28"/>
      <c r="DN281" s="166"/>
      <c r="DO281" s="28"/>
      <c r="DP281" s="166"/>
      <c r="DQ281" s="28"/>
    </row>
    <row r="282" spans="1:123" hidden="1" outlineLevel="1">
      <c r="A282" s="250" t="s">
        <v>163</v>
      </c>
      <c r="B282" s="251"/>
      <c r="C282" s="251"/>
      <c r="D282" s="251"/>
      <c r="E282" s="251"/>
      <c r="F282" s="251"/>
      <c r="G282" s="251"/>
      <c r="H282" s="251"/>
      <c r="I282" s="251"/>
      <c r="J282" s="251"/>
      <c r="K282" s="251"/>
      <c r="L282" s="251"/>
      <c r="M282" s="251"/>
      <c r="N282" s="251"/>
      <c r="O282" s="251"/>
      <c r="P282" s="251"/>
      <c r="Q282" s="251"/>
      <c r="R282" s="251"/>
      <c r="S282" s="251"/>
      <c r="T282" s="251"/>
      <c r="U282" s="251"/>
      <c r="V282" s="251"/>
      <c r="W282" s="251"/>
      <c r="X282" s="251"/>
      <c r="Y282" s="251"/>
      <c r="Z282" s="251"/>
      <c r="AA282" s="251"/>
      <c r="AB282" s="251"/>
      <c r="AC282" s="251"/>
      <c r="AD282" s="251"/>
      <c r="AE282" s="251"/>
      <c r="AF282" s="251"/>
      <c r="AG282" s="251"/>
      <c r="AH282" s="251"/>
      <c r="AI282" s="251"/>
      <c r="AJ282" s="251"/>
      <c r="AK282" s="251"/>
      <c r="AL282" s="251"/>
      <c r="AM282" s="251"/>
      <c r="AN282" s="251"/>
      <c r="AO282" s="251"/>
      <c r="AP282" s="251"/>
      <c r="AQ282" s="251"/>
      <c r="AR282" s="251"/>
      <c r="AS282" s="251"/>
      <c r="AT282" s="251"/>
      <c r="AU282" s="251"/>
      <c r="AV282" s="251"/>
      <c r="AW282" s="251"/>
      <c r="AX282" s="251"/>
      <c r="AY282" s="252"/>
      <c r="AZ282" s="253"/>
      <c r="BA282" s="254"/>
      <c r="BB282" s="261"/>
      <c r="BC282" s="261"/>
      <c r="BD282" s="261"/>
      <c r="BE282" s="404"/>
      <c r="BF282" s="263"/>
      <c r="BG282" s="263"/>
      <c r="BH282" s="263"/>
      <c r="BI282" s="263"/>
      <c r="BJ282" s="266"/>
      <c r="BK282" s="263"/>
      <c r="DK282" s="166"/>
      <c r="DL282" s="166"/>
      <c r="DM282" s="28"/>
      <c r="DN282" s="166"/>
      <c r="DO282" s="28"/>
      <c r="DP282" s="166"/>
      <c r="DQ282" s="28"/>
    </row>
    <row r="283" spans="1:123" hidden="1" outlineLevel="1">
      <c r="A283" s="250" t="s">
        <v>164</v>
      </c>
      <c r="B283" s="251"/>
      <c r="C283" s="251"/>
      <c r="D283" s="251"/>
      <c r="E283" s="251"/>
      <c r="F283" s="251"/>
      <c r="G283" s="251"/>
      <c r="H283" s="251"/>
      <c r="I283" s="251"/>
      <c r="J283" s="251"/>
      <c r="K283" s="251"/>
      <c r="L283" s="251"/>
      <c r="M283" s="251"/>
      <c r="N283" s="251"/>
      <c r="O283" s="251"/>
      <c r="P283" s="251"/>
      <c r="Q283" s="251"/>
      <c r="R283" s="251"/>
      <c r="S283" s="251"/>
      <c r="T283" s="251"/>
      <c r="U283" s="251"/>
      <c r="V283" s="251"/>
      <c r="W283" s="251"/>
      <c r="X283" s="251"/>
      <c r="Y283" s="251"/>
      <c r="Z283" s="251"/>
      <c r="AA283" s="251"/>
      <c r="AB283" s="251"/>
      <c r="AC283" s="251"/>
      <c r="AD283" s="251"/>
      <c r="AE283" s="251"/>
      <c r="AF283" s="251"/>
      <c r="AG283" s="251"/>
      <c r="AH283" s="251"/>
      <c r="AI283" s="251"/>
      <c r="AJ283" s="251"/>
      <c r="AK283" s="251"/>
      <c r="AL283" s="251"/>
      <c r="AM283" s="251"/>
      <c r="AN283" s="251"/>
      <c r="AO283" s="251"/>
      <c r="AP283" s="251"/>
      <c r="AQ283" s="251"/>
      <c r="AR283" s="251"/>
      <c r="AS283" s="251"/>
      <c r="AT283" s="251"/>
      <c r="AU283" s="251"/>
      <c r="AV283" s="251"/>
      <c r="AW283" s="251"/>
      <c r="AX283" s="251"/>
      <c r="AY283" s="252"/>
      <c r="AZ283" s="253"/>
      <c r="BA283" s="254"/>
      <c r="BB283" s="261"/>
      <c r="BC283" s="261"/>
      <c r="BD283" s="261"/>
      <c r="BE283" s="404"/>
      <c r="BF283" s="263"/>
      <c r="BG283" s="263"/>
      <c r="BH283" s="263"/>
      <c r="BI283" s="263"/>
      <c r="BJ283" s="266"/>
      <c r="BK283" s="263"/>
      <c r="DK283" s="166"/>
      <c r="DL283" s="166"/>
      <c r="DM283" s="28"/>
      <c r="DN283" s="166"/>
      <c r="DO283" s="28"/>
      <c r="DP283" s="166"/>
      <c r="DQ283" s="28"/>
    </row>
    <row r="284" spans="1:123" hidden="1" outlineLevel="1">
      <c r="A284" s="250" t="s">
        <v>165</v>
      </c>
      <c r="B284" s="251"/>
      <c r="C284" s="251"/>
      <c r="D284" s="251"/>
      <c r="E284" s="251"/>
      <c r="F284" s="251"/>
      <c r="G284" s="251"/>
      <c r="H284" s="251"/>
      <c r="I284" s="251"/>
      <c r="J284" s="251"/>
      <c r="K284" s="251"/>
      <c r="L284" s="251"/>
      <c r="M284" s="251"/>
      <c r="N284" s="251"/>
      <c r="O284" s="251"/>
      <c r="P284" s="251"/>
      <c r="Q284" s="251"/>
      <c r="R284" s="251"/>
      <c r="S284" s="251"/>
      <c r="T284" s="251"/>
      <c r="U284" s="251"/>
      <c r="V284" s="251"/>
      <c r="W284" s="251"/>
      <c r="X284" s="251"/>
      <c r="Y284" s="251"/>
      <c r="Z284" s="251"/>
      <c r="AA284" s="251"/>
      <c r="AB284" s="251"/>
      <c r="AC284" s="251"/>
      <c r="AD284" s="251"/>
      <c r="AE284" s="251"/>
      <c r="AF284" s="251"/>
      <c r="AG284" s="251"/>
      <c r="AH284" s="251"/>
      <c r="AI284" s="251"/>
      <c r="AJ284" s="251"/>
      <c r="AK284" s="251"/>
      <c r="AL284" s="251"/>
      <c r="AM284" s="251"/>
      <c r="AN284" s="251"/>
      <c r="AO284" s="251"/>
      <c r="AP284" s="251"/>
      <c r="AQ284" s="251"/>
      <c r="AR284" s="251"/>
      <c r="AS284" s="251"/>
      <c r="AT284" s="251"/>
      <c r="AU284" s="251"/>
      <c r="AV284" s="251"/>
      <c r="AW284" s="251"/>
      <c r="AX284" s="251"/>
      <c r="AY284" s="252"/>
      <c r="AZ284" s="253"/>
      <c r="BA284" s="254"/>
      <c r="BB284" s="261"/>
      <c r="BC284" s="261"/>
      <c r="BD284" s="261"/>
      <c r="BE284" s="404"/>
      <c r="BF284" s="263"/>
      <c r="BG284" s="263"/>
      <c r="BH284" s="263"/>
      <c r="BI284" s="263"/>
      <c r="BJ284" s="266"/>
      <c r="BK284" s="263"/>
      <c r="DK284" s="166"/>
      <c r="DL284" s="166"/>
      <c r="DM284" s="28"/>
      <c r="DN284" s="166"/>
      <c r="DO284" s="28"/>
      <c r="DP284" s="166"/>
      <c r="DQ284" s="28"/>
    </row>
    <row r="285" spans="1:123" hidden="1" outlineLevel="1">
      <c r="A285" s="250" t="s">
        <v>123</v>
      </c>
      <c r="B285" s="251"/>
      <c r="C285" s="251"/>
      <c r="D285" s="251"/>
      <c r="E285" s="251"/>
      <c r="F285" s="251"/>
      <c r="G285" s="251"/>
      <c r="H285" s="251"/>
      <c r="I285" s="251"/>
      <c r="J285" s="251"/>
      <c r="K285" s="251"/>
      <c r="L285" s="251"/>
      <c r="M285" s="251"/>
      <c r="N285" s="251"/>
      <c r="O285" s="251"/>
      <c r="P285" s="251"/>
      <c r="Q285" s="251"/>
      <c r="R285" s="251"/>
      <c r="S285" s="251"/>
      <c r="T285" s="251"/>
      <c r="U285" s="251"/>
      <c r="V285" s="251"/>
      <c r="W285" s="251"/>
      <c r="X285" s="251"/>
      <c r="Y285" s="251"/>
      <c r="Z285" s="251"/>
      <c r="AA285" s="251"/>
      <c r="AB285" s="251"/>
      <c r="AC285" s="251"/>
      <c r="AD285" s="251"/>
      <c r="AE285" s="251"/>
      <c r="AF285" s="251"/>
      <c r="AG285" s="251"/>
      <c r="AH285" s="251"/>
      <c r="AI285" s="251"/>
      <c r="AJ285" s="251"/>
      <c r="AK285" s="251"/>
      <c r="AL285" s="251"/>
      <c r="AM285" s="251"/>
      <c r="AN285" s="251"/>
      <c r="AO285" s="251"/>
      <c r="AP285" s="251"/>
      <c r="AQ285" s="251"/>
      <c r="AR285" s="251"/>
      <c r="AS285" s="251"/>
      <c r="AT285" s="251"/>
      <c r="AU285" s="251"/>
      <c r="AV285" s="251"/>
      <c r="AW285" s="251"/>
      <c r="AX285" s="251"/>
      <c r="AY285" s="252"/>
      <c r="AZ285" s="253"/>
      <c r="BA285" s="254"/>
      <c r="BB285" s="261"/>
      <c r="BC285" s="261"/>
      <c r="BD285" s="261"/>
      <c r="BE285" s="404"/>
      <c r="BF285" s="263"/>
      <c r="BG285" s="263"/>
      <c r="BH285" s="263"/>
      <c r="BI285" s="263"/>
      <c r="BJ285" s="266"/>
      <c r="BK285" s="263"/>
      <c r="DK285" s="166"/>
      <c r="DL285" s="166"/>
      <c r="DM285" s="28"/>
      <c r="DN285" s="166"/>
      <c r="DO285" s="28"/>
      <c r="DP285" s="166"/>
      <c r="DQ285" s="28"/>
    </row>
    <row r="286" spans="1:123" hidden="1" outlineLevel="1">
      <c r="A286" s="250" t="s">
        <v>167</v>
      </c>
      <c r="B286" s="251"/>
      <c r="C286" s="251"/>
      <c r="D286" s="251"/>
      <c r="E286" s="251"/>
      <c r="F286" s="251"/>
      <c r="G286" s="251"/>
      <c r="H286" s="251"/>
      <c r="I286" s="251"/>
      <c r="J286" s="251"/>
      <c r="K286" s="251"/>
      <c r="L286" s="251"/>
      <c r="M286" s="251"/>
      <c r="N286" s="251"/>
      <c r="O286" s="251"/>
      <c r="P286" s="251"/>
      <c r="Q286" s="251"/>
      <c r="R286" s="251"/>
      <c r="S286" s="251"/>
      <c r="T286" s="251"/>
      <c r="U286" s="251"/>
      <c r="V286" s="251"/>
      <c r="W286" s="251"/>
      <c r="X286" s="251"/>
      <c r="Y286" s="251"/>
      <c r="Z286" s="251"/>
      <c r="AA286" s="251"/>
      <c r="AB286" s="251"/>
      <c r="AC286" s="251"/>
      <c r="AD286" s="251"/>
      <c r="AE286" s="251"/>
      <c r="AF286" s="251"/>
      <c r="AG286" s="251"/>
      <c r="AH286" s="251"/>
      <c r="AI286" s="251"/>
      <c r="AJ286" s="251"/>
      <c r="AK286" s="251"/>
      <c r="AL286" s="251">
        <v>72</v>
      </c>
      <c r="AM286" s="251"/>
      <c r="AN286" s="251"/>
      <c r="AO286" s="251"/>
      <c r="AP286" s="251"/>
      <c r="AQ286" s="251"/>
      <c r="AR286" s="251"/>
      <c r="AS286" s="251"/>
      <c r="AT286" s="251"/>
      <c r="AU286" s="251"/>
      <c r="AV286" s="251"/>
      <c r="AW286" s="251"/>
      <c r="AX286" s="251"/>
      <c r="AY286" s="252"/>
      <c r="AZ286" s="253"/>
      <c r="BA286" s="254"/>
      <c r="BB286" s="261"/>
      <c r="BC286" s="261"/>
      <c r="BD286" s="261"/>
      <c r="BE286" s="404"/>
      <c r="BF286" s="263"/>
      <c r="BG286" s="263"/>
      <c r="BH286" s="263"/>
      <c r="BI286" s="263"/>
      <c r="BJ286" s="266"/>
      <c r="BK286" s="263"/>
      <c r="DK286" s="166"/>
      <c r="DL286" s="166"/>
      <c r="DM286" s="28"/>
      <c r="DN286" s="166"/>
      <c r="DO286" s="28"/>
      <c r="DP286" s="166"/>
      <c r="DQ286" s="28"/>
    </row>
    <row r="287" spans="1:123" hidden="1" outlineLevel="1">
      <c r="A287" s="250" t="s">
        <v>122</v>
      </c>
      <c r="B287" s="251"/>
      <c r="C287" s="251"/>
      <c r="D287" s="251"/>
      <c r="E287" s="251"/>
      <c r="F287" s="251"/>
      <c r="G287" s="251"/>
      <c r="H287" s="251"/>
      <c r="I287" s="251"/>
      <c r="J287" s="251"/>
      <c r="K287" s="251"/>
      <c r="L287" s="251"/>
      <c r="M287" s="251"/>
      <c r="N287" s="251"/>
      <c r="O287" s="251"/>
      <c r="P287" s="251"/>
      <c r="Q287" s="251"/>
      <c r="R287" s="251"/>
      <c r="S287" s="251"/>
      <c r="T287" s="251"/>
      <c r="U287" s="251"/>
      <c r="V287" s="251"/>
      <c r="W287" s="251"/>
      <c r="X287" s="251"/>
      <c r="Y287" s="251"/>
      <c r="Z287" s="251"/>
      <c r="AA287" s="251"/>
      <c r="AB287" s="251"/>
      <c r="AC287" s="251"/>
      <c r="AD287" s="251"/>
      <c r="AE287" s="251"/>
      <c r="AF287" s="251"/>
      <c r="AG287" s="251"/>
      <c r="AH287" s="251"/>
      <c r="AI287" s="251"/>
      <c r="AJ287" s="251"/>
      <c r="AK287" s="251"/>
      <c r="AL287" s="251"/>
      <c r="AM287" s="251"/>
      <c r="AN287" s="251"/>
      <c r="AO287" s="251"/>
      <c r="AP287" s="251"/>
      <c r="AQ287" s="251"/>
      <c r="AR287" s="251"/>
      <c r="AS287" s="251"/>
      <c r="AT287" s="251"/>
      <c r="AU287" s="251"/>
      <c r="AV287" s="251"/>
      <c r="AW287" s="251"/>
      <c r="AX287" s="251"/>
      <c r="AY287" s="252"/>
      <c r="AZ287" s="253"/>
      <c r="BA287" s="254"/>
      <c r="BB287" s="261"/>
      <c r="BC287" s="261"/>
      <c r="BD287" s="261"/>
      <c r="BE287" s="404"/>
      <c r="BF287" s="263"/>
      <c r="BG287" s="263"/>
      <c r="BH287" s="263"/>
      <c r="BI287" s="263"/>
      <c r="BJ287" s="266"/>
      <c r="BK287" s="263"/>
      <c r="DK287" s="166"/>
      <c r="DL287" s="166"/>
      <c r="DM287" s="28"/>
      <c r="DN287" s="166"/>
      <c r="DO287" s="28"/>
      <c r="DP287" s="166"/>
      <c r="DQ287" s="28"/>
    </row>
    <row r="288" spans="1:123" hidden="1" outlineLevel="1">
      <c r="A288" s="250" t="s">
        <v>168</v>
      </c>
      <c r="B288" s="251"/>
      <c r="C288" s="251"/>
      <c r="D288" s="251"/>
      <c r="E288" s="251"/>
      <c r="F288" s="251"/>
      <c r="G288" s="251"/>
      <c r="H288" s="251"/>
      <c r="I288" s="251"/>
      <c r="J288" s="251"/>
      <c r="K288" s="251"/>
      <c r="L288" s="251"/>
      <c r="M288" s="251"/>
      <c r="N288" s="251"/>
      <c r="O288" s="251"/>
      <c r="P288" s="251"/>
      <c r="Q288" s="251"/>
      <c r="R288" s="251"/>
      <c r="S288" s="251"/>
      <c r="T288" s="251"/>
      <c r="U288" s="251"/>
      <c r="V288" s="251"/>
      <c r="W288" s="251"/>
      <c r="X288" s="251"/>
      <c r="Y288" s="251"/>
      <c r="Z288" s="251"/>
      <c r="AA288" s="251"/>
      <c r="AB288" s="251"/>
      <c r="AC288" s="251"/>
      <c r="AD288" s="251"/>
      <c r="AE288" s="251"/>
      <c r="AF288" s="251"/>
      <c r="AG288" s="251"/>
      <c r="AH288" s="251"/>
      <c r="AI288" s="251"/>
      <c r="AJ288" s="251"/>
      <c r="AK288" s="251"/>
      <c r="AL288" s="251"/>
      <c r="AM288" s="251"/>
      <c r="AN288" s="251"/>
      <c r="AO288" s="251"/>
      <c r="AP288" s="251"/>
      <c r="AQ288" s="251"/>
      <c r="AR288" s="251"/>
      <c r="AS288" s="251"/>
      <c r="AT288" s="251"/>
      <c r="AU288" s="251"/>
      <c r="AV288" s="251"/>
      <c r="AW288" s="251"/>
      <c r="AX288" s="251"/>
      <c r="AY288" s="252"/>
      <c r="AZ288" s="253"/>
      <c r="BA288" s="254"/>
      <c r="BB288" s="261"/>
      <c r="BC288" s="261"/>
      <c r="BD288" s="261"/>
      <c r="BE288" s="404"/>
      <c r="BF288" s="263"/>
      <c r="BG288" s="263"/>
      <c r="BH288" s="263"/>
      <c r="BI288" s="263"/>
      <c r="BJ288" s="266"/>
      <c r="BK288" s="263"/>
      <c r="DK288" s="166"/>
      <c r="DL288" s="166"/>
      <c r="DM288" s="28"/>
      <c r="DN288" s="166"/>
      <c r="DO288" s="28"/>
      <c r="DP288" s="166"/>
      <c r="DQ288" s="28"/>
    </row>
    <row r="289" spans="1:123" ht="13.5" collapsed="1">
      <c r="A289" s="279" t="s">
        <v>169</v>
      </c>
      <c r="B289" s="251">
        <f>+SUM(B280:B288)</f>
        <v>0</v>
      </c>
      <c r="C289" s="251">
        <f t="shared" ref="C289" si="417">+SUM(C280:C288)</f>
        <v>0</v>
      </c>
      <c r="D289" s="251">
        <f t="shared" ref="D289:BJ289" si="418">+SUM(D280:D288)</f>
        <v>0</v>
      </c>
      <c r="E289" s="251">
        <f t="shared" si="418"/>
        <v>0</v>
      </c>
      <c r="F289" s="251">
        <f t="shared" si="418"/>
        <v>0</v>
      </c>
      <c r="G289" s="251">
        <f t="shared" si="418"/>
        <v>0</v>
      </c>
      <c r="H289" s="251">
        <f t="shared" si="418"/>
        <v>0</v>
      </c>
      <c r="I289" s="251">
        <f t="shared" si="418"/>
        <v>0</v>
      </c>
      <c r="J289" s="251">
        <f t="shared" si="418"/>
        <v>0</v>
      </c>
      <c r="K289" s="251">
        <f t="shared" si="418"/>
        <v>0</v>
      </c>
      <c r="L289" s="251">
        <f t="shared" si="418"/>
        <v>0</v>
      </c>
      <c r="M289" s="251">
        <f t="shared" si="418"/>
        <v>0</v>
      </c>
      <c r="N289" s="251">
        <f t="shared" si="418"/>
        <v>0</v>
      </c>
      <c r="O289" s="251">
        <f t="shared" si="418"/>
        <v>0</v>
      </c>
      <c r="P289" s="251">
        <f t="shared" si="418"/>
        <v>0</v>
      </c>
      <c r="Q289" s="251">
        <f t="shared" si="418"/>
        <v>0</v>
      </c>
      <c r="R289" s="251">
        <f t="shared" si="418"/>
        <v>0</v>
      </c>
      <c r="S289" s="251">
        <f t="shared" si="418"/>
        <v>0</v>
      </c>
      <c r="T289" s="251">
        <f t="shared" si="418"/>
        <v>0</v>
      </c>
      <c r="U289" s="251">
        <f t="shared" si="418"/>
        <v>0</v>
      </c>
      <c r="V289" s="251">
        <f t="shared" si="418"/>
        <v>0</v>
      </c>
      <c r="W289" s="251">
        <f t="shared" si="418"/>
        <v>0</v>
      </c>
      <c r="X289" s="251">
        <f t="shared" si="418"/>
        <v>0</v>
      </c>
      <c r="Y289" s="251">
        <f t="shared" si="418"/>
        <v>0</v>
      </c>
      <c r="Z289" s="251">
        <f t="shared" si="418"/>
        <v>0</v>
      </c>
      <c r="AA289" s="251">
        <f t="shared" si="418"/>
        <v>0</v>
      </c>
      <c r="AB289" s="251">
        <f t="shared" si="418"/>
        <v>0</v>
      </c>
      <c r="AC289" s="251">
        <f t="shared" si="418"/>
        <v>0</v>
      </c>
      <c r="AD289" s="251">
        <f t="shared" si="418"/>
        <v>0</v>
      </c>
      <c r="AE289" s="251">
        <f t="shared" si="418"/>
        <v>0</v>
      </c>
      <c r="AF289" s="251">
        <f t="shared" si="418"/>
        <v>0</v>
      </c>
      <c r="AG289" s="251">
        <f t="shared" si="418"/>
        <v>0</v>
      </c>
      <c r="AH289" s="251">
        <f t="shared" si="418"/>
        <v>0</v>
      </c>
      <c r="AI289" s="251">
        <f t="shared" si="418"/>
        <v>0</v>
      </c>
      <c r="AJ289" s="251">
        <f t="shared" si="418"/>
        <v>0</v>
      </c>
      <c r="AK289" s="251">
        <f t="shared" si="418"/>
        <v>0</v>
      </c>
      <c r="AL289" s="251">
        <f t="shared" si="418"/>
        <v>72</v>
      </c>
      <c r="AM289" s="251">
        <f t="shared" si="418"/>
        <v>0</v>
      </c>
      <c r="AN289" s="251">
        <f t="shared" si="418"/>
        <v>0</v>
      </c>
      <c r="AO289" s="251">
        <f t="shared" si="418"/>
        <v>0</v>
      </c>
      <c r="AP289" s="251">
        <f t="shared" si="418"/>
        <v>0</v>
      </c>
      <c r="AQ289" s="251">
        <f t="shared" si="418"/>
        <v>0</v>
      </c>
      <c r="AR289" s="251">
        <f t="shared" si="418"/>
        <v>0</v>
      </c>
      <c r="AS289" s="251">
        <f t="shared" si="418"/>
        <v>0</v>
      </c>
      <c r="AT289" s="251">
        <f t="shared" si="418"/>
        <v>0</v>
      </c>
      <c r="AU289" s="251">
        <f t="shared" si="418"/>
        <v>0</v>
      </c>
      <c r="AV289" s="251">
        <f t="shared" si="418"/>
        <v>0</v>
      </c>
      <c r="AW289" s="251">
        <f t="shared" si="418"/>
        <v>0</v>
      </c>
      <c r="AX289" s="251"/>
      <c r="AY289" s="252"/>
      <c r="AZ289" s="253">
        <f t="shared" si="418"/>
        <v>0</v>
      </c>
      <c r="BA289" s="254">
        <f t="shared" si="418"/>
        <v>0</v>
      </c>
      <c r="BB289" s="261">
        <f t="shared" si="418"/>
        <v>0</v>
      </c>
      <c r="BC289" s="261">
        <f t="shared" si="418"/>
        <v>0</v>
      </c>
      <c r="BD289" s="261">
        <f t="shared" si="418"/>
        <v>0</v>
      </c>
      <c r="BE289" s="404">
        <f t="shared" si="418"/>
        <v>0</v>
      </c>
      <c r="BF289" s="263">
        <f t="shared" si="418"/>
        <v>0</v>
      </c>
      <c r="BG289" s="263">
        <f t="shared" si="418"/>
        <v>0</v>
      </c>
      <c r="BH289" s="263">
        <f t="shared" si="418"/>
        <v>0</v>
      </c>
      <c r="BI289" s="263">
        <f t="shared" si="418"/>
        <v>0</v>
      </c>
      <c r="BJ289" s="266">
        <f t="shared" si="418"/>
        <v>0</v>
      </c>
      <c r="BK289" s="263"/>
      <c r="DI289" s="46"/>
      <c r="DK289" s="166"/>
      <c r="DL289" s="166"/>
      <c r="DM289" s="28"/>
      <c r="DN289" s="166"/>
      <c r="DO289" s="28"/>
      <c r="DP289" s="166"/>
      <c r="DQ289" s="28"/>
    </row>
    <row r="290" spans="1:123">
      <c r="A290" s="239" t="s">
        <v>175</v>
      </c>
      <c r="B290" s="319">
        <v>134</v>
      </c>
      <c r="C290" s="319">
        <v>164</v>
      </c>
      <c r="D290" s="319">
        <v>111</v>
      </c>
      <c r="E290" s="319">
        <v>193</v>
      </c>
      <c r="F290" s="319">
        <v>49</v>
      </c>
      <c r="G290" s="319">
        <v>66</v>
      </c>
      <c r="H290" s="319">
        <v>235</v>
      </c>
      <c r="I290" s="319">
        <v>120</v>
      </c>
      <c r="J290" s="319">
        <v>147</v>
      </c>
      <c r="K290" s="319">
        <v>550</v>
      </c>
      <c r="L290" s="319">
        <v>107</v>
      </c>
      <c r="M290" s="319">
        <v>75</v>
      </c>
      <c r="N290" s="227">
        <v>7</v>
      </c>
      <c r="O290" s="227">
        <v>0</v>
      </c>
      <c r="P290" s="227">
        <v>0</v>
      </c>
      <c r="Q290" s="227">
        <v>48</v>
      </c>
      <c r="R290" s="227">
        <v>44</v>
      </c>
      <c r="S290" s="227">
        <v>41</v>
      </c>
      <c r="T290" s="227">
        <v>36</v>
      </c>
      <c r="U290" s="227">
        <v>60</v>
      </c>
      <c r="V290" s="227">
        <v>62</v>
      </c>
      <c r="W290" s="227">
        <v>70</v>
      </c>
      <c r="X290" s="227">
        <v>104</v>
      </c>
      <c r="Y290" s="227">
        <v>164</v>
      </c>
      <c r="Z290" s="230">
        <v>126</v>
      </c>
      <c r="AA290" s="230">
        <v>5</v>
      </c>
      <c r="AB290" s="230">
        <v>173</v>
      </c>
      <c r="AC290" s="230">
        <v>168</v>
      </c>
      <c r="AD290" s="230">
        <v>81</v>
      </c>
      <c r="AE290" s="230">
        <v>102</v>
      </c>
      <c r="AF290" s="230">
        <v>72</v>
      </c>
      <c r="AG290" s="230">
        <v>72</v>
      </c>
      <c r="AH290" s="230">
        <v>54</v>
      </c>
      <c r="AI290" s="230">
        <v>6</v>
      </c>
      <c r="AJ290" s="230">
        <v>0</v>
      </c>
      <c r="AK290" s="230">
        <v>0</v>
      </c>
      <c r="AL290" s="230">
        <v>6</v>
      </c>
      <c r="AM290" s="230">
        <v>1</v>
      </c>
      <c r="AN290" s="230">
        <v>35</v>
      </c>
      <c r="AO290" s="230">
        <v>0</v>
      </c>
      <c r="AP290" s="230">
        <v>52</v>
      </c>
      <c r="AQ290" s="230">
        <v>26</v>
      </c>
      <c r="AR290" s="230">
        <v>0</v>
      </c>
      <c r="AS290" s="230">
        <v>0</v>
      </c>
      <c r="AT290" s="230">
        <v>14</v>
      </c>
      <c r="AU290" s="230">
        <v>0</v>
      </c>
      <c r="AV290" s="230">
        <v>122</v>
      </c>
      <c r="AW290" s="230">
        <v>34</v>
      </c>
      <c r="AX290" s="230"/>
      <c r="AY290" s="327"/>
      <c r="AZ290" s="243">
        <f t="shared" ref="AZ290:BJ290" si="419">+AZ300</f>
        <v>69</v>
      </c>
      <c r="BA290" s="328">
        <f t="shared" si="419"/>
        <v>72</v>
      </c>
      <c r="BB290" s="329">
        <f t="shared" si="419"/>
        <v>36</v>
      </c>
      <c r="BC290" s="329">
        <f t="shared" si="419"/>
        <v>86</v>
      </c>
      <c r="BD290" s="329">
        <f t="shared" si="419"/>
        <v>86</v>
      </c>
      <c r="BE290" s="409">
        <f t="shared" si="419"/>
        <v>36</v>
      </c>
      <c r="BF290" s="331">
        <f t="shared" si="419"/>
        <v>36</v>
      </c>
      <c r="BG290" s="331">
        <f t="shared" si="419"/>
        <v>36</v>
      </c>
      <c r="BH290" s="331">
        <f t="shared" si="419"/>
        <v>36</v>
      </c>
      <c r="BI290" s="331">
        <f t="shared" si="419"/>
        <v>36</v>
      </c>
      <c r="BJ290" s="333">
        <f t="shared" si="419"/>
        <v>36</v>
      </c>
      <c r="BK290" s="331"/>
      <c r="DK290" s="166">
        <f>SUM(B290:M290)</f>
        <v>1951</v>
      </c>
      <c r="DL290" s="166">
        <f>SUM(N290:Y290)</f>
        <v>636</v>
      </c>
      <c r="DM290" s="28">
        <f t="shared" si="398"/>
        <v>32.59866735007688</v>
      </c>
      <c r="DN290" s="166">
        <f>SUM(Z290:AK290)</f>
        <v>859</v>
      </c>
      <c r="DO290" s="28">
        <f t="shared" si="399"/>
        <v>135.06289308176099</v>
      </c>
      <c r="DP290" s="166">
        <f>SUM(AL290:AW290)</f>
        <v>290</v>
      </c>
      <c r="DQ290" s="28">
        <f t="shared" si="400"/>
        <v>33.760186263096628</v>
      </c>
      <c r="DR290" s="141">
        <f>SUM(AY290:BJ290)</f>
        <v>565</v>
      </c>
      <c r="DS290" s="207">
        <f t="shared" ref="DS290" si="420">IFERROR(DR290/DP290*100,0)</f>
        <v>194.82758620689654</v>
      </c>
    </row>
    <row r="291" spans="1:123" hidden="1" outlineLevel="1">
      <c r="A291" s="250" t="s">
        <v>161</v>
      </c>
      <c r="B291" s="251"/>
      <c r="C291" s="251"/>
      <c r="D291" s="251"/>
      <c r="E291" s="251"/>
      <c r="F291" s="251"/>
      <c r="G291" s="251"/>
      <c r="H291" s="251"/>
      <c r="I291" s="251"/>
      <c r="J291" s="251"/>
      <c r="K291" s="251"/>
      <c r="L291" s="251"/>
      <c r="M291" s="251"/>
      <c r="N291" s="251"/>
      <c r="O291" s="251"/>
      <c r="P291" s="251"/>
      <c r="Q291" s="251"/>
      <c r="R291" s="251"/>
      <c r="S291" s="251"/>
      <c r="T291" s="251"/>
      <c r="U291" s="251"/>
      <c r="V291" s="251"/>
      <c r="W291" s="251"/>
      <c r="X291" s="251"/>
      <c r="Y291" s="251"/>
      <c r="Z291" s="251"/>
      <c r="AA291" s="251"/>
      <c r="AB291" s="251"/>
      <c r="AC291" s="251"/>
      <c r="AD291" s="251"/>
      <c r="AE291" s="251"/>
      <c r="AF291" s="251"/>
      <c r="AG291" s="251"/>
      <c r="AH291" s="251"/>
      <c r="AI291" s="251"/>
      <c r="AJ291" s="251"/>
      <c r="AK291" s="251"/>
      <c r="AL291" s="251"/>
      <c r="AM291" s="251"/>
      <c r="AN291" s="251"/>
      <c r="AO291" s="251"/>
      <c r="AP291" s="251"/>
      <c r="AQ291" s="251"/>
      <c r="AR291" s="251"/>
      <c r="AS291" s="251"/>
      <c r="AT291" s="251"/>
      <c r="AU291" s="251"/>
      <c r="AV291" s="251"/>
      <c r="AW291" s="251">
        <v>12</v>
      </c>
      <c r="AX291" s="251"/>
      <c r="AY291" s="252"/>
      <c r="AZ291" s="253">
        <v>24</v>
      </c>
      <c r="BA291" s="254">
        <v>24</v>
      </c>
      <c r="BB291" s="261">
        <v>24</v>
      </c>
      <c r="BC291" s="261">
        <v>24</v>
      </c>
      <c r="BD291" s="261">
        <v>24</v>
      </c>
      <c r="BE291" s="404">
        <v>24</v>
      </c>
      <c r="BF291" s="263">
        <v>24</v>
      </c>
      <c r="BG291" s="263">
        <v>24</v>
      </c>
      <c r="BH291" s="263">
        <v>24</v>
      </c>
      <c r="BI291" s="263">
        <v>24</v>
      </c>
      <c r="BJ291" s="266">
        <v>24</v>
      </c>
      <c r="BK291" s="263"/>
      <c r="BM291">
        <f>AVERAGE(AL290:AW290)</f>
        <v>24.166666666666668</v>
      </c>
      <c r="DK291" s="166"/>
      <c r="DL291" s="166"/>
      <c r="DM291" s="28"/>
      <c r="DN291" s="166"/>
      <c r="DO291" s="28"/>
      <c r="DP291" s="166"/>
      <c r="DQ291" s="28"/>
    </row>
    <row r="292" spans="1:123" hidden="1" outlineLevel="1">
      <c r="A292" s="250" t="s">
        <v>162</v>
      </c>
      <c r="B292" s="251"/>
      <c r="C292" s="251"/>
      <c r="D292" s="251"/>
      <c r="E292" s="251"/>
      <c r="F292" s="251"/>
      <c r="G292" s="251"/>
      <c r="H292" s="251"/>
      <c r="I292" s="251"/>
      <c r="J292" s="251"/>
      <c r="K292" s="251"/>
      <c r="L292" s="251"/>
      <c r="M292" s="251"/>
      <c r="N292" s="251"/>
      <c r="O292" s="251"/>
      <c r="P292" s="251"/>
      <c r="Q292" s="251"/>
      <c r="R292" s="251"/>
      <c r="S292" s="251"/>
      <c r="T292" s="251"/>
      <c r="U292" s="251"/>
      <c r="V292" s="251"/>
      <c r="W292" s="251"/>
      <c r="X292" s="251"/>
      <c r="Y292" s="251"/>
      <c r="Z292" s="251"/>
      <c r="AA292" s="251"/>
      <c r="AB292" s="251"/>
      <c r="AC292" s="251"/>
      <c r="AD292" s="251"/>
      <c r="AE292" s="251"/>
      <c r="AF292" s="251"/>
      <c r="AG292" s="251"/>
      <c r="AH292" s="251"/>
      <c r="AI292" s="251"/>
      <c r="AJ292" s="251"/>
      <c r="AK292" s="251"/>
      <c r="AL292" s="251"/>
      <c r="AM292" s="251"/>
      <c r="AN292" s="251"/>
      <c r="AO292" s="251"/>
      <c r="AP292" s="251"/>
      <c r="AQ292" s="251"/>
      <c r="AR292" s="251"/>
      <c r="AS292" s="251"/>
      <c r="AT292" s="251"/>
      <c r="AU292" s="251"/>
      <c r="AV292" s="251"/>
      <c r="AW292" s="251"/>
      <c r="AX292" s="251"/>
      <c r="AY292" s="252"/>
      <c r="AZ292" s="253"/>
      <c r="BA292" s="254"/>
      <c r="BB292" s="261"/>
      <c r="BC292" s="261"/>
      <c r="BD292" s="261"/>
      <c r="BE292" s="404"/>
      <c r="BF292" s="263"/>
      <c r="BG292" s="263"/>
      <c r="BH292" s="263"/>
      <c r="BI292" s="263"/>
      <c r="BJ292" s="266"/>
      <c r="BK292" s="263"/>
      <c r="BM292">
        <v>3341.8333333333335</v>
      </c>
      <c r="DK292" s="166"/>
      <c r="DL292" s="166"/>
      <c r="DM292" s="28"/>
      <c r="DN292" s="166"/>
      <c r="DO292" s="28"/>
      <c r="DP292" s="166"/>
      <c r="DQ292" s="28"/>
    </row>
    <row r="293" spans="1:123" hidden="1" outlineLevel="1">
      <c r="A293" s="250" t="s">
        <v>163</v>
      </c>
      <c r="B293" s="251"/>
      <c r="C293" s="251"/>
      <c r="D293" s="251"/>
      <c r="E293" s="251"/>
      <c r="F293" s="251"/>
      <c r="G293" s="251"/>
      <c r="H293" s="251"/>
      <c r="I293" s="251"/>
      <c r="J293" s="251"/>
      <c r="K293" s="251"/>
      <c r="L293" s="251"/>
      <c r="M293" s="251"/>
      <c r="N293" s="251"/>
      <c r="O293" s="251"/>
      <c r="P293" s="251"/>
      <c r="Q293" s="251"/>
      <c r="R293" s="251"/>
      <c r="S293" s="251"/>
      <c r="T293" s="251"/>
      <c r="U293" s="251"/>
      <c r="V293" s="251"/>
      <c r="W293" s="251"/>
      <c r="X293" s="251"/>
      <c r="Y293" s="251"/>
      <c r="Z293" s="251"/>
      <c r="AA293" s="251"/>
      <c r="AB293" s="251"/>
      <c r="AC293" s="251"/>
      <c r="AD293" s="251"/>
      <c r="AE293" s="251"/>
      <c r="AF293" s="251"/>
      <c r="AG293" s="251"/>
      <c r="AH293" s="251"/>
      <c r="AI293" s="251"/>
      <c r="AJ293" s="251"/>
      <c r="AK293" s="251"/>
      <c r="AL293" s="251">
        <v>6</v>
      </c>
      <c r="AM293" s="251">
        <v>1</v>
      </c>
      <c r="AN293" s="251">
        <v>35</v>
      </c>
      <c r="AO293" s="251"/>
      <c r="AP293" s="251">
        <v>18</v>
      </c>
      <c r="AQ293" s="251">
        <v>10</v>
      </c>
      <c r="AR293" s="251"/>
      <c r="AS293" s="251"/>
      <c r="AT293" s="251">
        <v>14</v>
      </c>
      <c r="AU293" s="251">
        <v>77</v>
      </c>
      <c r="AV293" s="251">
        <v>72</v>
      </c>
      <c r="AW293" s="251">
        <v>12</v>
      </c>
      <c r="AX293" s="251"/>
      <c r="AY293" s="252"/>
      <c r="AZ293" s="253">
        <v>12</v>
      </c>
      <c r="BA293" s="254">
        <v>12</v>
      </c>
      <c r="BB293" s="261">
        <v>12</v>
      </c>
      <c r="BC293" s="261">
        <v>12</v>
      </c>
      <c r="BD293" s="261">
        <v>12</v>
      </c>
      <c r="BE293" s="404">
        <v>12</v>
      </c>
      <c r="BF293" s="263">
        <v>12</v>
      </c>
      <c r="BG293" s="263">
        <v>12</v>
      </c>
      <c r="BH293" s="263">
        <v>12</v>
      </c>
      <c r="BI293" s="263">
        <v>12</v>
      </c>
      <c r="BJ293" s="266">
        <v>12</v>
      </c>
      <c r="BK293" s="263"/>
      <c r="BM293" s="334">
        <f>BM291/BM292</f>
        <v>7.2315595232157999E-3</v>
      </c>
      <c r="DK293" s="166"/>
      <c r="DL293" s="166"/>
      <c r="DM293" s="28"/>
      <c r="DN293" s="166"/>
      <c r="DO293" s="28"/>
      <c r="DP293" s="166"/>
      <c r="DQ293" s="28"/>
    </row>
    <row r="294" spans="1:123" hidden="1" outlineLevel="1">
      <c r="A294" s="250" t="s">
        <v>164</v>
      </c>
      <c r="B294" s="251"/>
      <c r="C294" s="251"/>
      <c r="D294" s="251"/>
      <c r="E294" s="251"/>
      <c r="F294" s="251"/>
      <c r="G294" s="251"/>
      <c r="H294" s="251"/>
      <c r="I294" s="251"/>
      <c r="J294" s="251"/>
      <c r="K294" s="251"/>
      <c r="L294" s="251"/>
      <c r="M294" s="251"/>
      <c r="N294" s="251"/>
      <c r="O294" s="251"/>
      <c r="P294" s="251"/>
      <c r="Q294" s="251"/>
      <c r="R294" s="251"/>
      <c r="S294" s="251"/>
      <c r="T294" s="251"/>
      <c r="U294" s="251"/>
      <c r="V294" s="251"/>
      <c r="W294" s="251"/>
      <c r="X294" s="251"/>
      <c r="Y294" s="251"/>
      <c r="Z294" s="251"/>
      <c r="AA294" s="251"/>
      <c r="AB294" s="251"/>
      <c r="AC294" s="251"/>
      <c r="AD294" s="251"/>
      <c r="AE294" s="251"/>
      <c r="AF294" s="251"/>
      <c r="AG294" s="251"/>
      <c r="AH294" s="251"/>
      <c r="AI294" s="251"/>
      <c r="AJ294" s="251"/>
      <c r="AK294" s="251"/>
      <c r="AL294" s="251"/>
      <c r="AM294" s="251"/>
      <c r="AN294" s="251"/>
      <c r="AO294" s="251"/>
      <c r="AP294" s="251"/>
      <c r="AQ294" s="251"/>
      <c r="AR294" s="251"/>
      <c r="AS294" s="251"/>
      <c r="AT294" s="251"/>
      <c r="AU294" s="251"/>
      <c r="AV294" s="251"/>
      <c r="AW294" s="251"/>
      <c r="AX294" s="251"/>
      <c r="AY294" s="252"/>
      <c r="AZ294" s="253"/>
      <c r="BA294" s="254"/>
      <c r="BB294" s="261"/>
      <c r="BC294" s="261"/>
      <c r="BD294" s="261"/>
      <c r="BE294" s="404"/>
      <c r="BF294" s="263"/>
      <c r="BG294" s="263"/>
      <c r="BH294" s="263"/>
      <c r="BI294" s="263"/>
      <c r="BJ294" s="266"/>
      <c r="BK294" s="263"/>
      <c r="DK294" s="166"/>
      <c r="DL294" s="166"/>
      <c r="DM294" s="28"/>
      <c r="DN294" s="166"/>
      <c r="DO294" s="28"/>
      <c r="DP294" s="166"/>
      <c r="DQ294" s="28"/>
    </row>
    <row r="295" spans="1:123" hidden="1" outlineLevel="1">
      <c r="A295" s="250" t="s">
        <v>165</v>
      </c>
      <c r="B295" s="251"/>
      <c r="C295" s="251"/>
      <c r="D295" s="251"/>
      <c r="E295" s="251"/>
      <c r="F295" s="251"/>
      <c r="G295" s="251"/>
      <c r="H295" s="251"/>
      <c r="I295" s="251"/>
      <c r="J295" s="251"/>
      <c r="K295" s="251"/>
      <c r="L295" s="251"/>
      <c r="M295" s="251"/>
      <c r="N295" s="251"/>
      <c r="O295" s="251"/>
      <c r="P295" s="251"/>
      <c r="Q295" s="251"/>
      <c r="R295" s="251"/>
      <c r="S295" s="251"/>
      <c r="T295" s="251"/>
      <c r="U295" s="251"/>
      <c r="V295" s="251"/>
      <c r="W295" s="251"/>
      <c r="X295" s="251"/>
      <c r="Y295" s="251"/>
      <c r="Z295" s="251"/>
      <c r="AA295" s="251"/>
      <c r="AB295" s="251"/>
      <c r="AC295" s="251"/>
      <c r="AD295" s="251"/>
      <c r="AE295" s="251"/>
      <c r="AF295" s="251"/>
      <c r="AG295" s="251"/>
      <c r="AH295" s="251"/>
      <c r="AI295" s="251"/>
      <c r="AJ295" s="251"/>
      <c r="AK295" s="251"/>
      <c r="AL295" s="251"/>
      <c r="AM295" s="251"/>
      <c r="AN295" s="251"/>
      <c r="AO295" s="251"/>
      <c r="AP295" s="251">
        <v>41</v>
      </c>
      <c r="AQ295" s="251">
        <v>16</v>
      </c>
      <c r="AR295" s="251"/>
      <c r="AS295" s="251"/>
      <c r="AT295" s="251"/>
      <c r="AU295" s="251"/>
      <c r="AV295" s="251"/>
      <c r="AW295" s="251"/>
      <c r="AX295" s="251"/>
      <c r="AY295" s="252"/>
      <c r="AZ295" s="253"/>
      <c r="BA295" s="254"/>
      <c r="BB295" s="261"/>
      <c r="BC295" s="261"/>
      <c r="BD295" s="261"/>
      <c r="BE295" s="404"/>
      <c r="BF295" s="263"/>
      <c r="BG295" s="263"/>
      <c r="BH295" s="263"/>
      <c r="BI295" s="263"/>
      <c r="BJ295" s="266"/>
      <c r="BK295" s="263"/>
      <c r="DK295" s="166"/>
      <c r="DL295" s="166"/>
      <c r="DM295" s="28"/>
      <c r="DN295" s="166"/>
      <c r="DO295" s="28"/>
      <c r="DP295" s="166"/>
      <c r="DQ295" s="28"/>
    </row>
    <row r="296" spans="1:123" hidden="1" outlineLevel="1">
      <c r="A296" s="250" t="s">
        <v>123</v>
      </c>
      <c r="B296" s="251"/>
      <c r="C296" s="251"/>
      <c r="D296" s="251"/>
      <c r="E296" s="251"/>
      <c r="F296" s="251"/>
      <c r="G296" s="251"/>
      <c r="H296" s="251"/>
      <c r="I296" s="251"/>
      <c r="J296" s="251"/>
      <c r="K296" s="251"/>
      <c r="L296" s="251"/>
      <c r="M296" s="251"/>
      <c r="N296" s="251"/>
      <c r="O296" s="251"/>
      <c r="P296" s="251"/>
      <c r="Q296" s="251"/>
      <c r="R296" s="251"/>
      <c r="S296" s="251"/>
      <c r="T296" s="251"/>
      <c r="U296" s="251"/>
      <c r="V296" s="251"/>
      <c r="W296" s="251"/>
      <c r="X296" s="251"/>
      <c r="Y296" s="251"/>
      <c r="Z296" s="251"/>
      <c r="AA296" s="251"/>
      <c r="AB296" s="251"/>
      <c r="AC296" s="251"/>
      <c r="AD296" s="251"/>
      <c r="AE296" s="251"/>
      <c r="AF296" s="251"/>
      <c r="AG296" s="251"/>
      <c r="AH296" s="251"/>
      <c r="AI296" s="251"/>
      <c r="AJ296" s="251"/>
      <c r="AK296" s="251"/>
      <c r="AL296" s="251"/>
      <c r="AM296" s="251"/>
      <c r="AN296" s="251"/>
      <c r="AO296" s="251"/>
      <c r="AP296" s="251"/>
      <c r="AQ296" s="251"/>
      <c r="AR296" s="251"/>
      <c r="AS296" s="251"/>
      <c r="AT296" s="251"/>
      <c r="AU296" s="251"/>
      <c r="AV296" s="251"/>
      <c r="AW296" s="251"/>
      <c r="AX296" s="251"/>
      <c r="AY296" s="252"/>
      <c r="AZ296" s="253"/>
      <c r="BA296" s="254"/>
      <c r="BB296" s="261"/>
      <c r="BC296" s="261"/>
      <c r="BD296" s="261"/>
      <c r="BE296" s="404"/>
      <c r="BF296" s="263"/>
      <c r="BG296" s="263"/>
      <c r="BH296" s="263"/>
      <c r="BI296" s="263"/>
      <c r="BJ296" s="266"/>
      <c r="BK296" s="263"/>
      <c r="BM296" s="19"/>
      <c r="BN296" s="46"/>
      <c r="DK296" s="166"/>
      <c r="DL296" s="166"/>
      <c r="DM296" s="28"/>
      <c r="DN296" s="166"/>
      <c r="DO296" s="28"/>
      <c r="DP296" s="166"/>
      <c r="DQ296" s="28"/>
    </row>
    <row r="297" spans="1:123" s="275" customFormat="1" hidden="1" outlineLevel="1">
      <c r="A297" s="268" t="s">
        <v>167</v>
      </c>
      <c r="B297" s="269"/>
      <c r="C297" s="269"/>
      <c r="D297" s="269"/>
      <c r="E297" s="269"/>
      <c r="F297" s="269"/>
      <c r="G297" s="269"/>
      <c r="H297" s="269"/>
      <c r="I297" s="269"/>
      <c r="J297" s="269"/>
      <c r="K297" s="269"/>
      <c r="L297" s="269"/>
      <c r="M297" s="269"/>
      <c r="N297" s="269"/>
      <c r="O297" s="269"/>
      <c r="P297" s="269"/>
      <c r="Q297" s="269"/>
      <c r="R297" s="269"/>
      <c r="S297" s="269"/>
      <c r="T297" s="269"/>
      <c r="U297" s="269"/>
      <c r="V297" s="269"/>
      <c r="W297" s="269"/>
      <c r="X297" s="269"/>
      <c r="Y297" s="269"/>
      <c r="Z297" s="269"/>
      <c r="AA297" s="269"/>
      <c r="AB297" s="269"/>
      <c r="AC297" s="269"/>
      <c r="AD297" s="269"/>
      <c r="AE297" s="269"/>
      <c r="AF297" s="269"/>
      <c r="AG297" s="269"/>
      <c r="AH297" s="269"/>
      <c r="AI297" s="269"/>
      <c r="AJ297" s="269"/>
      <c r="AK297" s="269"/>
      <c r="AL297" s="269"/>
      <c r="AM297" s="269"/>
      <c r="AN297" s="269"/>
      <c r="AO297" s="269"/>
      <c r="AP297" s="269"/>
      <c r="AQ297" s="269"/>
      <c r="AR297" s="269"/>
      <c r="AS297" s="269"/>
      <c r="AT297" s="269"/>
      <c r="AU297" s="269"/>
      <c r="AV297" s="269"/>
      <c r="AW297" s="269"/>
      <c r="AX297" s="269"/>
      <c r="AY297" s="270"/>
      <c r="AZ297" s="271"/>
      <c r="BA297" s="271"/>
      <c r="BB297" s="272"/>
      <c r="BC297" s="272"/>
      <c r="BD297" s="272"/>
      <c r="BE297" s="405"/>
      <c r="BF297" s="272"/>
      <c r="BG297" s="272"/>
      <c r="BH297" s="272"/>
      <c r="BI297" s="272"/>
      <c r="BJ297" s="301"/>
      <c r="BK297" s="272"/>
      <c r="DK297" s="277"/>
      <c r="DL297" s="277"/>
      <c r="DM297" s="278"/>
      <c r="DN297" s="277"/>
      <c r="DO297" s="278"/>
      <c r="DP297" s="277"/>
      <c r="DQ297" s="278"/>
    </row>
    <row r="298" spans="1:123" hidden="1" outlineLevel="1">
      <c r="A298" s="250" t="s">
        <v>122</v>
      </c>
      <c r="B298" s="251"/>
      <c r="C298" s="251"/>
      <c r="D298" s="251"/>
      <c r="E298" s="251"/>
      <c r="F298" s="251"/>
      <c r="G298" s="251"/>
      <c r="H298" s="251"/>
      <c r="I298" s="251"/>
      <c r="J298" s="251"/>
      <c r="K298" s="251"/>
      <c r="L298" s="251"/>
      <c r="M298" s="251"/>
      <c r="N298" s="251"/>
      <c r="O298" s="251"/>
      <c r="P298" s="251"/>
      <c r="Q298" s="251"/>
      <c r="R298" s="251"/>
      <c r="S298" s="251"/>
      <c r="T298" s="251"/>
      <c r="U298" s="251"/>
      <c r="V298" s="251"/>
      <c r="W298" s="251"/>
      <c r="X298" s="251"/>
      <c r="Y298" s="251"/>
      <c r="Z298" s="251"/>
      <c r="AA298" s="251"/>
      <c r="AB298" s="251"/>
      <c r="AC298" s="251"/>
      <c r="AD298" s="251"/>
      <c r="AE298" s="251"/>
      <c r="AF298" s="251"/>
      <c r="AG298" s="251"/>
      <c r="AH298" s="251"/>
      <c r="AI298" s="251"/>
      <c r="AJ298" s="251"/>
      <c r="AK298" s="251"/>
      <c r="AL298" s="251"/>
      <c r="AM298" s="251"/>
      <c r="AN298" s="251"/>
      <c r="AO298" s="251"/>
      <c r="AP298" s="251"/>
      <c r="AQ298" s="251"/>
      <c r="AR298" s="251"/>
      <c r="AS298" s="251"/>
      <c r="AT298" s="251"/>
      <c r="AU298" s="251"/>
      <c r="AV298" s="251"/>
      <c r="AW298" s="251"/>
      <c r="AX298" s="251"/>
      <c r="AY298" s="252"/>
      <c r="AZ298" s="253"/>
      <c r="BA298" s="254"/>
      <c r="BB298" s="261"/>
      <c r="BC298" s="261">
        <v>50</v>
      </c>
      <c r="BD298" s="261">
        <v>50</v>
      </c>
      <c r="BE298" s="404"/>
      <c r="BF298" s="263"/>
      <c r="BG298" s="263"/>
      <c r="BH298" s="263"/>
      <c r="BI298" s="263"/>
      <c r="BJ298" s="266"/>
      <c r="BK298" s="263"/>
      <c r="DK298" s="166"/>
      <c r="DL298" s="166"/>
      <c r="DM298" s="28"/>
      <c r="DN298" s="166"/>
      <c r="DO298" s="28"/>
      <c r="DP298" s="166"/>
      <c r="DQ298" s="28"/>
    </row>
    <row r="299" spans="1:123" hidden="1" outlineLevel="1">
      <c r="A299" s="250" t="s">
        <v>168</v>
      </c>
      <c r="B299" s="251"/>
      <c r="C299" s="251"/>
      <c r="D299" s="251"/>
      <c r="E299" s="251"/>
      <c r="F299" s="251"/>
      <c r="G299" s="251"/>
      <c r="H299" s="251"/>
      <c r="I299" s="251"/>
      <c r="J299" s="251"/>
      <c r="K299" s="251"/>
      <c r="L299" s="251"/>
      <c r="M299" s="251"/>
      <c r="N299" s="251"/>
      <c r="O299" s="251"/>
      <c r="P299" s="251"/>
      <c r="Q299" s="251"/>
      <c r="R299" s="251"/>
      <c r="S299" s="251"/>
      <c r="T299" s="251"/>
      <c r="U299" s="251"/>
      <c r="V299" s="251"/>
      <c r="W299" s="251"/>
      <c r="X299" s="251"/>
      <c r="Y299" s="251"/>
      <c r="Z299" s="251"/>
      <c r="AA299" s="251"/>
      <c r="AB299" s="251"/>
      <c r="AC299" s="251"/>
      <c r="AD299" s="251"/>
      <c r="AE299" s="251"/>
      <c r="AF299" s="251"/>
      <c r="AG299" s="251"/>
      <c r="AH299" s="251"/>
      <c r="AI299" s="251"/>
      <c r="AJ299" s="251"/>
      <c r="AK299" s="251"/>
      <c r="AL299" s="251"/>
      <c r="AM299" s="251"/>
      <c r="AN299" s="251"/>
      <c r="AO299" s="251"/>
      <c r="AP299" s="251"/>
      <c r="AQ299" s="251"/>
      <c r="AR299" s="251"/>
      <c r="AS299" s="251"/>
      <c r="AT299" s="251"/>
      <c r="AU299" s="251"/>
      <c r="AV299" s="251">
        <v>60</v>
      </c>
      <c r="AW299" s="251"/>
      <c r="AX299" s="251"/>
      <c r="AY299" s="252"/>
      <c r="AZ299" s="253">
        <v>32</v>
      </c>
      <c r="BA299" s="254">
        <v>36</v>
      </c>
      <c r="BB299" s="261"/>
      <c r="BC299" s="261"/>
      <c r="BD299" s="261"/>
      <c r="BE299" s="404"/>
      <c r="BF299" s="263"/>
      <c r="BG299" s="263"/>
      <c r="BH299" s="263"/>
      <c r="BI299" s="263"/>
      <c r="BJ299" s="266"/>
      <c r="BK299" s="263"/>
      <c r="DK299" s="166"/>
      <c r="DL299" s="166"/>
      <c r="DM299" s="28"/>
      <c r="DN299" s="166"/>
      <c r="DO299" s="28"/>
      <c r="DP299" s="166"/>
      <c r="DQ299" s="28"/>
    </row>
    <row r="300" spans="1:123" ht="13.5" collapsed="1">
      <c r="A300" s="279" t="s">
        <v>169</v>
      </c>
      <c r="B300" s="251">
        <f>+SUM(B291:B299)</f>
        <v>0</v>
      </c>
      <c r="C300" s="251">
        <f t="shared" ref="C300" si="421">+SUM(C291:C299)</f>
        <v>0</v>
      </c>
      <c r="D300" s="251">
        <f t="shared" ref="D300:AT300" si="422">+SUM(D291:D299)</f>
        <v>0</v>
      </c>
      <c r="E300" s="251">
        <f t="shared" si="422"/>
        <v>0</v>
      </c>
      <c r="F300" s="251">
        <f t="shared" si="422"/>
        <v>0</v>
      </c>
      <c r="G300" s="251">
        <f t="shared" si="422"/>
        <v>0</v>
      </c>
      <c r="H300" s="251">
        <f t="shared" si="422"/>
        <v>0</v>
      </c>
      <c r="I300" s="251">
        <f t="shared" si="422"/>
        <v>0</v>
      </c>
      <c r="J300" s="251">
        <f t="shared" si="422"/>
        <v>0</v>
      </c>
      <c r="K300" s="251">
        <f t="shared" si="422"/>
        <v>0</v>
      </c>
      <c r="L300" s="251">
        <f t="shared" si="422"/>
        <v>0</v>
      </c>
      <c r="M300" s="251">
        <f t="shared" si="422"/>
        <v>0</v>
      </c>
      <c r="N300" s="251">
        <f t="shared" si="422"/>
        <v>0</v>
      </c>
      <c r="O300" s="251">
        <f t="shared" si="422"/>
        <v>0</v>
      </c>
      <c r="P300" s="251">
        <f t="shared" si="422"/>
        <v>0</v>
      </c>
      <c r="Q300" s="251">
        <f t="shared" si="422"/>
        <v>0</v>
      </c>
      <c r="R300" s="251">
        <f t="shared" si="422"/>
        <v>0</v>
      </c>
      <c r="S300" s="251">
        <f t="shared" si="422"/>
        <v>0</v>
      </c>
      <c r="T300" s="251">
        <f t="shared" si="422"/>
        <v>0</v>
      </c>
      <c r="U300" s="251">
        <f t="shared" si="422"/>
        <v>0</v>
      </c>
      <c r="V300" s="251">
        <f t="shared" si="422"/>
        <v>0</v>
      </c>
      <c r="W300" s="251">
        <f t="shared" si="422"/>
        <v>0</v>
      </c>
      <c r="X300" s="251">
        <f t="shared" si="422"/>
        <v>0</v>
      </c>
      <c r="Y300" s="251">
        <f t="shared" si="422"/>
        <v>0</v>
      </c>
      <c r="Z300" s="251">
        <f t="shared" si="422"/>
        <v>0</v>
      </c>
      <c r="AA300" s="251">
        <f t="shared" si="422"/>
        <v>0</v>
      </c>
      <c r="AB300" s="251">
        <f t="shared" si="422"/>
        <v>0</v>
      </c>
      <c r="AC300" s="251">
        <f t="shared" si="422"/>
        <v>0</v>
      </c>
      <c r="AD300" s="251">
        <f t="shared" si="422"/>
        <v>0</v>
      </c>
      <c r="AE300" s="251">
        <f t="shared" si="422"/>
        <v>0</v>
      </c>
      <c r="AF300" s="251">
        <f t="shared" si="422"/>
        <v>0</v>
      </c>
      <c r="AG300" s="251">
        <f t="shared" si="422"/>
        <v>0</v>
      </c>
      <c r="AH300" s="251">
        <f t="shared" si="422"/>
        <v>0</v>
      </c>
      <c r="AI300" s="251">
        <f t="shared" si="422"/>
        <v>0</v>
      </c>
      <c r="AJ300" s="251">
        <f t="shared" si="422"/>
        <v>0</v>
      </c>
      <c r="AK300" s="251">
        <f t="shared" si="422"/>
        <v>0</v>
      </c>
      <c r="AL300" s="251">
        <f t="shared" si="422"/>
        <v>6</v>
      </c>
      <c r="AM300" s="251">
        <f t="shared" si="422"/>
        <v>1</v>
      </c>
      <c r="AN300" s="251">
        <f t="shared" si="422"/>
        <v>35</v>
      </c>
      <c r="AO300" s="251">
        <f t="shared" si="422"/>
        <v>0</v>
      </c>
      <c r="AP300" s="251">
        <f t="shared" si="422"/>
        <v>59</v>
      </c>
      <c r="AQ300" s="251">
        <f t="shared" si="422"/>
        <v>26</v>
      </c>
      <c r="AR300" s="251">
        <f t="shared" si="422"/>
        <v>0</v>
      </c>
      <c r="AS300" s="251">
        <f t="shared" si="422"/>
        <v>0</v>
      </c>
      <c r="AT300" s="251">
        <f t="shared" si="422"/>
        <v>14</v>
      </c>
      <c r="AU300" s="251">
        <f>+SUM(AU291:AU299)</f>
        <v>77</v>
      </c>
      <c r="AV300" s="251">
        <f>+SUM(AV291:AV299)</f>
        <v>132</v>
      </c>
      <c r="AW300" s="251">
        <f>+SUM(AW291:AW299)</f>
        <v>24</v>
      </c>
      <c r="AX300" s="251"/>
      <c r="AY300" s="252"/>
      <c r="AZ300" s="313">
        <v>69</v>
      </c>
      <c r="BA300" s="254">
        <f t="shared" ref="BA300:BJ300" si="423">+SUM(BA291:BA299)</f>
        <v>72</v>
      </c>
      <c r="BB300" s="261">
        <f t="shared" si="423"/>
        <v>36</v>
      </c>
      <c r="BC300" s="261">
        <f t="shared" si="423"/>
        <v>86</v>
      </c>
      <c r="BD300" s="261">
        <f t="shared" si="423"/>
        <v>86</v>
      </c>
      <c r="BE300" s="404">
        <f t="shared" si="423"/>
        <v>36</v>
      </c>
      <c r="BF300" s="263">
        <f t="shared" si="423"/>
        <v>36</v>
      </c>
      <c r="BG300" s="263">
        <f t="shared" si="423"/>
        <v>36</v>
      </c>
      <c r="BH300" s="263">
        <f t="shared" si="423"/>
        <v>36</v>
      </c>
      <c r="BI300" s="263">
        <f t="shared" si="423"/>
        <v>36</v>
      </c>
      <c r="BJ300" s="266">
        <f t="shared" si="423"/>
        <v>36</v>
      </c>
      <c r="BK300" s="263"/>
      <c r="DK300" s="166"/>
      <c r="DL300" s="166"/>
      <c r="DM300" s="28"/>
      <c r="DN300" s="166"/>
      <c r="DO300" s="28"/>
      <c r="DP300" s="166"/>
      <c r="DQ300" s="28"/>
      <c r="DR300" s="141">
        <f>SUM(AY300:BJ300)</f>
        <v>565</v>
      </c>
      <c r="DS300" s="207">
        <f t="shared" ref="DS300" si="424">IFERROR(DR300/DP300*100,0)</f>
        <v>0</v>
      </c>
    </row>
    <row r="301" spans="1:123">
      <c r="A301" s="239" t="s">
        <v>176</v>
      </c>
      <c r="B301" s="319">
        <v>101</v>
      </c>
      <c r="C301" s="319">
        <v>110</v>
      </c>
      <c r="D301" s="319">
        <v>0</v>
      </c>
      <c r="E301" s="319">
        <v>92</v>
      </c>
      <c r="F301" s="319">
        <v>26</v>
      </c>
      <c r="G301" s="319">
        <v>50</v>
      </c>
      <c r="H301" s="319">
        <v>119</v>
      </c>
      <c r="I301" s="319">
        <v>104</v>
      </c>
      <c r="J301" s="319">
        <v>173</v>
      </c>
      <c r="K301" s="319">
        <v>139</v>
      </c>
      <c r="L301" s="319">
        <v>81</v>
      </c>
      <c r="M301" s="319">
        <v>228</v>
      </c>
      <c r="N301" s="227">
        <v>73</v>
      </c>
      <c r="O301" s="227">
        <v>39</v>
      </c>
      <c r="P301" s="227">
        <v>57</v>
      </c>
      <c r="Q301" s="227">
        <v>43</v>
      </c>
      <c r="R301" s="227">
        <v>73</v>
      </c>
      <c r="S301" s="227">
        <v>43</v>
      </c>
      <c r="T301" s="227">
        <v>51</v>
      </c>
      <c r="U301" s="227">
        <v>62</v>
      </c>
      <c r="V301" s="227">
        <v>142</v>
      </c>
      <c r="W301" s="227">
        <v>31</v>
      </c>
      <c r="X301" s="227">
        <v>38</v>
      </c>
      <c r="Y301" s="227">
        <v>104</v>
      </c>
      <c r="Z301" s="230">
        <v>0</v>
      </c>
      <c r="AA301" s="230">
        <v>128</v>
      </c>
      <c r="AB301" s="230">
        <v>0</v>
      </c>
      <c r="AC301" s="230">
        <v>83</v>
      </c>
      <c r="AD301" s="230">
        <v>15</v>
      </c>
      <c r="AE301" s="230">
        <v>1</v>
      </c>
      <c r="AF301" s="230">
        <v>147</v>
      </c>
      <c r="AG301" s="230">
        <v>4</v>
      </c>
      <c r="AH301" s="230">
        <v>2</v>
      </c>
      <c r="AI301" s="230">
        <v>1</v>
      </c>
      <c r="AJ301" s="230">
        <v>0</v>
      </c>
      <c r="AK301" s="230">
        <v>0</v>
      </c>
      <c r="AL301" s="230">
        <v>0</v>
      </c>
      <c r="AM301" s="230">
        <v>0</v>
      </c>
      <c r="AN301" s="230">
        <v>14</v>
      </c>
      <c r="AO301" s="230">
        <v>0</v>
      </c>
      <c r="AP301" s="230">
        <v>0</v>
      </c>
      <c r="AQ301" s="230">
        <v>0</v>
      </c>
      <c r="AR301" s="230">
        <v>6</v>
      </c>
      <c r="AS301" s="230">
        <v>9</v>
      </c>
      <c r="AT301" s="230">
        <v>0</v>
      </c>
      <c r="AU301" s="241">
        <f>AU311+(AT311-AT301)</f>
        <v>0</v>
      </c>
      <c r="AV301" s="241">
        <v>13</v>
      </c>
      <c r="AW301" s="241">
        <v>122</v>
      </c>
      <c r="AX301" s="241"/>
      <c r="AY301" s="327"/>
      <c r="AZ301" s="336">
        <f t="shared" ref="AZ301:BJ301" si="425">+AZ311</f>
        <v>0</v>
      </c>
      <c r="BA301" s="328">
        <f t="shared" si="425"/>
        <v>0</v>
      </c>
      <c r="BB301" s="329">
        <f t="shared" si="425"/>
        <v>0</v>
      </c>
      <c r="BC301" s="329">
        <f t="shared" si="425"/>
        <v>50</v>
      </c>
      <c r="BD301" s="329">
        <f t="shared" si="425"/>
        <v>38</v>
      </c>
      <c r="BE301" s="409">
        <f t="shared" si="425"/>
        <v>0</v>
      </c>
      <c r="BF301" s="331">
        <f t="shared" si="425"/>
        <v>0</v>
      </c>
      <c r="BG301" s="331">
        <f t="shared" si="425"/>
        <v>0</v>
      </c>
      <c r="BH301" s="331">
        <f t="shared" si="425"/>
        <v>0</v>
      </c>
      <c r="BI301" s="331">
        <f t="shared" si="425"/>
        <v>0</v>
      </c>
      <c r="BJ301" s="333">
        <f t="shared" si="425"/>
        <v>0</v>
      </c>
      <c r="BK301" s="331"/>
      <c r="DK301" s="166">
        <f>SUM(B301:M301)</f>
        <v>1223</v>
      </c>
      <c r="DL301" s="166">
        <f>SUM(N301:Y301)</f>
        <v>756</v>
      </c>
      <c r="DM301" s="28">
        <f t="shared" si="398"/>
        <v>61.815208503679472</v>
      </c>
      <c r="DN301" s="166">
        <f>SUM(Z301:AK301)</f>
        <v>381</v>
      </c>
      <c r="DO301" s="28">
        <f t="shared" si="399"/>
        <v>50.396825396825392</v>
      </c>
      <c r="DP301" s="166">
        <f>SUM(AL301:AW301)</f>
        <v>164</v>
      </c>
      <c r="DQ301" s="28">
        <f t="shared" si="400"/>
        <v>43.044619422572175</v>
      </c>
    </row>
    <row r="302" spans="1:123" hidden="1" outlineLevel="1">
      <c r="A302" s="250" t="s">
        <v>161</v>
      </c>
      <c r="B302" s="251"/>
      <c r="C302" s="251"/>
      <c r="D302" s="251"/>
      <c r="E302" s="251"/>
      <c r="F302" s="251"/>
      <c r="G302" s="251"/>
      <c r="H302" s="251"/>
      <c r="I302" s="251"/>
      <c r="J302" s="251"/>
      <c r="K302" s="251"/>
      <c r="L302" s="251"/>
      <c r="M302" s="251"/>
      <c r="N302" s="251"/>
      <c r="O302" s="251"/>
      <c r="P302" s="251"/>
      <c r="Q302" s="251"/>
      <c r="R302" s="251"/>
      <c r="S302" s="251"/>
      <c r="T302" s="251"/>
      <c r="U302" s="251"/>
      <c r="V302" s="251"/>
      <c r="W302" s="251"/>
      <c r="X302" s="251"/>
      <c r="Y302" s="251"/>
      <c r="Z302" s="251"/>
      <c r="AA302" s="251"/>
      <c r="AB302" s="251"/>
      <c r="AC302" s="251"/>
      <c r="AD302" s="251"/>
      <c r="AE302" s="251"/>
      <c r="AF302" s="251"/>
      <c r="AG302" s="251"/>
      <c r="AH302" s="251"/>
      <c r="AI302" s="251"/>
      <c r="AJ302" s="251"/>
      <c r="AK302" s="251"/>
      <c r="AL302" s="251"/>
      <c r="AM302" s="251"/>
      <c r="AN302" s="251"/>
      <c r="AO302" s="251"/>
      <c r="AP302" s="251"/>
      <c r="AQ302" s="251"/>
      <c r="AR302" s="251"/>
      <c r="AS302" s="251"/>
      <c r="AT302" s="251"/>
      <c r="AU302" s="251"/>
      <c r="AV302" s="251"/>
      <c r="AW302" s="251"/>
      <c r="AX302" s="251"/>
      <c r="AY302" s="252"/>
      <c r="AZ302" s="253"/>
      <c r="BA302" s="254"/>
      <c r="BB302" s="261"/>
      <c r="BC302" s="261"/>
      <c r="BD302" s="261"/>
      <c r="BE302" s="404"/>
      <c r="BF302" s="263"/>
      <c r="BG302" s="263"/>
      <c r="BH302" s="263"/>
      <c r="BI302" s="263"/>
      <c r="BJ302" s="266"/>
      <c r="BK302" s="263"/>
      <c r="DK302" s="166"/>
      <c r="DL302" s="166"/>
      <c r="DM302" s="28"/>
      <c r="DN302" s="166"/>
      <c r="DO302" s="28"/>
      <c r="DP302" s="166"/>
      <c r="DQ302" s="28"/>
    </row>
    <row r="303" spans="1:123" hidden="1" outlineLevel="1">
      <c r="A303" s="250" t="s">
        <v>162</v>
      </c>
      <c r="B303" s="251"/>
      <c r="C303" s="251"/>
      <c r="D303" s="251"/>
      <c r="E303" s="251"/>
      <c r="F303" s="251"/>
      <c r="G303" s="251"/>
      <c r="H303" s="251"/>
      <c r="I303" s="251"/>
      <c r="J303" s="251"/>
      <c r="K303" s="251"/>
      <c r="L303" s="251"/>
      <c r="M303" s="251"/>
      <c r="N303" s="251"/>
      <c r="O303" s="251"/>
      <c r="P303" s="251"/>
      <c r="Q303" s="251"/>
      <c r="R303" s="251"/>
      <c r="S303" s="251"/>
      <c r="T303" s="251"/>
      <c r="U303" s="251"/>
      <c r="V303" s="251"/>
      <c r="W303" s="251"/>
      <c r="X303" s="251"/>
      <c r="Y303" s="251"/>
      <c r="Z303" s="251"/>
      <c r="AA303" s="251"/>
      <c r="AB303" s="251"/>
      <c r="AC303" s="251"/>
      <c r="AD303" s="251"/>
      <c r="AE303" s="251"/>
      <c r="AF303" s="251"/>
      <c r="AG303" s="251"/>
      <c r="AH303" s="251"/>
      <c r="AI303" s="251"/>
      <c r="AJ303" s="251"/>
      <c r="AK303" s="251"/>
      <c r="AL303" s="251"/>
      <c r="AM303" s="251"/>
      <c r="AN303" s="251"/>
      <c r="AO303" s="251"/>
      <c r="AP303" s="251"/>
      <c r="AQ303" s="251"/>
      <c r="AR303" s="251"/>
      <c r="AS303" s="251"/>
      <c r="AT303" s="251"/>
      <c r="AU303" s="251"/>
      <c r="AV303" s="251"/>
      <c r="AW303" s="251"/>
      <c r="AX303" s="251"/>
      <c r="AY303" s="252"/>
      <c r="AZ303" s="253"/>
      <c r="BA303" s="254"/>
      <c r="BB303" s="261"/>
      <c r="BC303" s="261"/>
      <c r="BD303" s="261"/>
      <c r="BE303" s="404"/>
      <c r="BF303" s="263"/>
      <c r="BG303" s="263"/>
      <c r="BH303" s="263"/>
      <c r="BI303" s="263"/>
      <c r="BJ303" s="266"/>
      <c r="BK303" s="263"/>
      <c r="DK303" s="166"/>
      <c r="DL303" s="166"/>
      <c r="DM303" s="28"/>
      <c r="DN303" s="166"/>
      <c r="DO303" s="28"/>
      <c r="DP303" s="166"/>
      <c r="DQ303" s="28"/>
    </row>
    <row r="304" spans="1:123" hidden="1" outlineLevel="1">
      <c r="A304" s="250" t="s">
        <v>163</v>
      </c>
      <c r="B304" s="251"/>
      <c r="C304" s="251"/>
      <c r="D304" s="251"/>
      <c r="E304" s="251"/>
      <c r="F304" s="251"/>
      <c r="G304" s="251"/>
      <c r="H304" s="251"/>
      <c r="I304" s="251"/>
      <c r="J304" s="251"/>
      <c r="K304" s="251"/>
      <c r="L304" s="251"/>
      <c r="M304" s="251"/>
      <c r="N304" s="251"/>
      <c r="O304" s="251"/>
      <c r="P304" s="251"/>
      <c r="Q304" s="251"/>
      <c r="R304" s="251"/>
      <c r="S304" s="251"/>
      <c r="T304" s="251"/>
      <c r="U304" s="251"/>
      <c r="V304" s="251"/>
      <c r="W304" s="251"/>
      <c r="X304" s="251"/>
      <c r="Y304" s="251"/>
      <c r="Z304" s="251"/>
      <c r="AA304" s="251"/>
      <c r="AB304" s="251"/>
      <c r="AC304" s="251"/>
      <c r="AD304" s="251"/>
      <c r="AE304" s="251"/>
      <c r="AF304" s="251"/>
      <c r="AG304" s="251"/>
      <c r="AH304" s="251"/>
      <c r="AI304" s="251"/>
      <c r="AJ304" s="251"/>
      <c r="AK304" s="251"/>
      <c r="AL304" s="251"/>
      <c r="AM304" s="251"/>
      <c r="AN304" s="251"/>
      <c r="AO304" s="251"/>
      <c r="AP304" s="251"/>
      <c r="AQ304" s="251"/>
      <c r="AR304" s="251"/>
      <c r="AS304" s="251"/>
      <c r="AT304" s="251"/>
      <c r="AU304" s="251"/>
      <c r="AV304" s="251"/>
      <c r="AW304" s="251">
        <v>4</v>
      </c>
      <c r="AX304" s="251"/>
      <c r="AY304" s="252"/>
      <c r="AZ304" s="253"/>
      <c r="BA304" s="254"/>
      <c r="BB304" s="261"/>
      <c r="BC304" s="261">
        <v>50</v>
      </c>
      <c r="BD304" s="261">
        <v>38</v>
      </c>
      <c r="BE304" s="404"/>
      <c r="BF304" s="263"/>
      <c r="BG304" s="263"/>
      <c r="BH304" s="263"/>
      <c r="BI304" s="263"/>
      <c r="BJ304" s="266"/>
      <c r="BK304" s="263"/>
      <c r="DK304" s="166"/>
      <c r="DL304" s="166"/>
      <c r="DM304" s="28"/>
      <c r="DN304" s="166"/>
      <c r="DO304" s="28"/>
      <c r="DP304" s="166"/>
      <c r="DQ304" s="28"/>
    </row>
    <row r="305" spans="1:123" hidden="1" outlineLevel="1">
      <c r="A305" s="250" t="s">
        <v>164</v>
      </c>
      <c r="B305" s="251"/>
      <c r="C305" s="251"/>
      <c r="D305" s="251"/>
      <c r="E305" s="251"/>
      <c r="F305" s="251"/>
      <c r="G305" s="251"/>
      <c r="H305" s="251"/>
      <c r="I305" s="251"/>
      <c r="J305" s="251"/>
      <c r="K305" s="251"/>
      <c r="L305" s="251"/>
      <c r="M305" s="251"/>
      <c r="N305" s="251"/>
      <c r="O305" s="251"/>
      <c r="P305" s="251"/>
      <c r="Q305" s="251"/>
      <c r="R305" s="251"/>
      <c r="S305" s="251"/>
      <c r="T305" s="251"/>
      <c r="U305" s="251"/>
      <c r="V305" s="251"/>
      <c r="W305" s="251"/>
      <c r="X305" s="251"/>
      <c r="Y305" s="251"/>
      <c r="Z305" s="251"/>
      <c r="AA305" s="251"/>
      <c r="AB305" s="251"/>
      <c r="AC305" s="251"/>
      <c r="AD305" s="251"/>
      <c r="AE305" s="251"/>
      <c r="AF305" s="251"/>
      <c r="AG305" s="251"/>
      <c r="AH305" s="251"/>
      <c r="AI305" s="251"/>
      <c r="AJ305" s="251"/>
      <c r="AK305" s="251"/>
      <c r="AL305" s="251"/>
      <c r="AM305" s="251"/>
      <c r="AN305" s="251"/>
      <c r="AO305" s="251"/>
      <c r="AP305" s="251"/>
      <c r="AQ305" s="251"/>
      <c r="AR305" s="251"/>
      <c r="AS305" s="251"/>
      <c r="AT305" s="251"/>
      <c r="AU305" s="251"/>
      <c r="AV305" s="251"/>
      <c r="AW305" s="251"/>
      <c r="AX305" s="251"/>
      <c r="AY305" s="252"/>
      <c r="AZ305" s="253"/>
      <c r="BA305" s="254"/>
      <c r="BB305" s="261"/>
      <c r="BC305" s="261"/>
      <c r="BD305" s="261"/>
      <c r="BE305" s="404"/>
      <c r="BF305" s="263"/>
      <c r="BG305" s="263"/>
      <c r="BH305" s="263"/>
      <c r="BI305" s="263"/>
      <c r="BJ305" s="266"/>
      <c r="BK305" s="263"/>
      <c r="DK305" s="166"/>
      <c r="DL305" s="166"/>
      <c r="DM305" s="28"/>
      <c r="DN305" s="166"/>
      <c r="DO305" s="28"/>
      <c r="DP305" s="166"/>
      <c r="DQ305" s="28"/>
    </row>
    <row r="306" spans="1:123" hidden="1" outlineLevel="1">
      <c r="A306" s="250" t="s">
        <v>165</v>
      </c>
      <c r="B306" s="251"/>
      <c r="C306" s="251"/>
      <c r="D306" s="251"/>
      <c r="E306" s="251"/>
      <c r="F306" s="251"/>
      <c r="G306" s="251"/>
      <c r="H306" s="251"/>
      <c r="I306" s="251"/>
      <c r="J306" s="251"/>
      <c r="K306" s="251"/>
      <c r="L306" s="251"/>
      <c r="M306" s="251"/>
      <c r="N306" s="251"/>
      <c r="O306" s="251"/>
      <c r="P306" s="251"/>
      <c r="Q306" s="251"/>
      <c r="R306" s="251"/>
      <c r="S306" s="251"/>
      <c r="T306" s="251"/>
      <c r="U306" s="251"/>
      <c r="V306" s="251"/>
      <c r="W306" s="251"/>
      <c r="X306" s="251"/>
      <c r="Y306" s="251"/>
      <c r="Z306" s="251"/>
      <c r="AA306" s="251"/>
      <c r="AB306" s="251"/>
      <c r="AC306" s="251"/>
      <c r="AD306" s="251"/>
      <c r="AE306" s="251"/>
      <c r="AF306" s="251"/>
      <c r="AG306" s="251"/>
      <c r="AH306" s="251"/>
      <c r="AI306" s="251"/>
      <c r="AJ306" s="251"/>
      <c r="AK306" s="251"/>
      <c r="AL306" s="251"/>
      <c r="AM306" s="251"/>
      <c r="AN306" s="251"/>
      <c r="AO306" s="251"/>
      <c r="AP306" s="251"/>
      <c r="AQ306" s="251"/>
      <c r="AR306" s="251"/>
      <c r="AS306" s="251"/>
      <c r="AT306" s="251"/>
      <c r="AU306" s="251"/>
      <c r="AV306" s="251"/>
      <c r="AW306" s="251">
        <v>42</v>
      </c>
      <c r="AX306" s="251"/>
      <c r="AY306" s="252"/>
      <c r="AZ306" s="253"/>
      <c r="BA306" s="254"/>
      <c r="BB306" s="261"/>
      <c r="BC306" s="261"/>
      <c r="BD306" s="261"/>
      <c r="BE306" s="404"/>
      <c r="BF306" s="263"/>
      <c r="BG306" s="263"/>
      <c r="BH306" s="263"/>
      <c r="BI306" s="263"/>
      <c r="BJ306" s="266"/>
      <c r="BK306" s="263"/>
      <c r="DK306" s="166"/>
      <c r="DL306" s="166"/>
      <c r="DM306" s="28"/>
      <c r="DN306" s="166"/>
      <c r="DO306" s="28"/>
      <c r="DP306" s="166"/>
      <c r="DQ306" s="28"/>
    </row>
    <row r="307" spans="1:123" hidden="1" outlineLevel="1">
      <c r="A307" s="250" t="s">
        <v>123</v>
      </c>
      <c r="B307" s="251"/>
      <c r="C307" s="251"/>
      <c r="D307" s="251"/>
      <c r="E307" s="251"/>
      <c r="F307" s="251"/>
      <c r="G307" s="251"/>
      <c r="H307" s="251"/>
      <c r="I307" s="251"/>
      <c r="J307" s="251"/>
      <c r="K307" s="251"/>
      <c r="L307" s="251"/>
      <c r="M307" s="251"/>
      <c r="N307" s="251"/>
      <c r="O307" s="251"/>
      <c r="P307" s="251"/>
      <c r="Q307" s="251"/>
      <c r="R307" s="251"/>
      <c r="S307" s="251"/>
      <c r="T307" s="251"/>
      <c r="U307" s="251"/>
      <c r="V307" s="251"/>
      <c r="W307" s="251"/>
      <c r="X307" s="251"/>
      <c r="Y307" s="251"/>
      <c r="Z307" s="251"/>
      <c r="AA307" s="251"/>
      <c r="AB307" s="251"/>
      <c r="AC307" s="251"/>
      <c r="AD307" s="251"/>
      <c r="AE307" s="251"/>
      <c r="AF307" s="251"/>
      <c r="AG307" s="251"/>
      <c r="AH307" s="251"/>
      <c r="AI307" s="251"/>
      <c r="AJ307" s="251"/>
      <c r="AK307" s="251"/>
      <c r="AL307" s="251"/>
      <c r="AM307" s="251"/>
      <c r="AN307" s="251"/>
      <c r="AO307" s="251"/>
      <c r="AP307" s="251"/>
      <c r="AQ307" s="251"/>
      <c r="AR307" s="251"/>
      <c r="AS307" s="251"/>
      <c r="AT307" s="251"/>
      <c r="AU307" s="251"/>
      <c r="AV307" s="251"/>
      <c r="AW307" s="251"/>
      <c r="AX307" s="251"/>
      <c r="AY307" s="252"/>
      <c r="AZ307" s="253"/>
      <c r="BA307" s="254"/>
      <c r="BB307" s="261"/>
      <c r="BC307" s="261"/>
      <c r="BD307" s="261"/>
      <c r="BE307" s="404"/>
      <c r="BF307" s="263"/>
      <c r="BG307" s="263"/>
      <c r="BH307" s="263"/>
      <c r="BI307" s="263"/>
      <c r="BJ307" s="266"/>
      <c r="BK307" s="263"/>
      <c r="DK307" s="166"/>
      <c r="DL307" s="166"/>
      <c r="DM307" s="28"/>
      <c r="DN307" s="166"/>
      <c r="DO307" s="28"/>
      <c r="DP307" s="166"/>
      <c r="DQ307" s="28"/>
    </row>
    <row r="308" spans="1:123" hidden="1" outlineLevel="1">
      <c r="A308" s="250" t="s">
        <v>167</v>
      </c>
      <c r="B308" s="251"/>
      <c r="C308" s="251"/>
      <c r="D308" s="251"/>
      <c r="E308" s="251"/>
      <c r="F308" s="251"/>
      <c r="G308" s="251"/>
      <c r="H308" s="251"/>
      <c r="I308" s="251"/>
      <c r="J308" s="251"/>
      <c r="K308" s="251"/>
      <c r="L308" s="251"/>
      <c r="M308" s="251"/>
      <c r="N308" s="251"/>
      <c r="O308" s="251"/>
      <c r="P308" s="251"/>
      <c r="Q308" s="251"/>
      <c r="R308" s="251"/>
      <c r="S308" s="251"/>
      <c r="T308" s="251"/>
      <c r="U308" s="251"/>
      <c r="V308" s="251"/>
      <c r="W308" s="251"/>
      <c r="X308" s="251"/>
      <c r="Y308" s="251"/>
      <c r="Z308" s="251"/>
      <c r="AA308" s="251"/>
      <c r="AB308" s="251"/>
      <c r="AC308" s="251"/>
      <c r="AD308" s="251"/>
      <c r="AE308" s="251"/>
      <c r="AF308" s="251"/>
      <c r="AG308" s="251"/>
      <c r="AH308" s="251"/>
      <c r="AI308" s="251"/>
      <c r="AJ308" s="251"/>
      <c r="AK308" s="251"/>
      <c r="AL308" s="251"/>
      <c r="AM308" s="251"/>
      <c r="AN308" s="251"/>
      <c r="AO308" s="251"/>
      <c r="AP308" s="251"/>
      <c r="AQ308" s="251"/>
      <c r="AR308" s="251"/>
      <c r="AS308" s="251"/>
      <c r="AT308" s="251"/>
      <c r="AU308" s="251"/>
      <c r="AV308" s="251"/>
      <c r="AW308" s="251"/>
      <c r="AX308" s="251"/>
      <c r="AY308" s="252"/>
      <c r="AZ308" s="253"/>
      <c r="BA308" s="254"/>
      <c r="BB308" s="261"/>
      <c r="BC308" s="261"/>
      <c r="BD308" s="261"/>
      <c r="BE308" s="404"/>
      <c r="BF308" s="263"/>
      <c r="BG308" s="263"/>
      <c r="BH308" s="263"/>
      <c r="BI308" s="263"/>
      <c r="BJ308" s="266"/>
      <c r="BK308" s="263"/>
      <c r="DK308" s="166"/>
      <c r="DL308" s="166"/>
      <c r="DM308" s="28"/>
      <c r="DN308" s="166"/>
      <c r="DO308" s="28"/>
      <c r="DP308" s="166"/>
      <c r="DQ308" s="28"/>
    </row>
    <row r="309" spans="1:123" hidden="1" outlineLevel="1">
      <c r="A309" s="250" t="s">
        <v>122</v>
      </c>
      <c r="B309" s="251"/>
      <c r="C309" s="251"/>
      <c r="D309" s="251"/>
      <c r="E309" s="251"/>
      <c r="F309" s="251"/>
      <c r="G309" s="251"/>
      <c r="H309" s="251"/>
      <c r="I309" s="251"/>
      <c r="J309" s="251"/>
      <c r="K309" s="251"/>
      <c r="L309" s="251"/>
      <c r="M309" s="251"/>
      <c r="N309" s="251"/>
      <c r="O309" s="251"/>
      <c r="P309" s="251"/>
      <c r="Q309" s="251"/>
      <c r="R309" s="251"/>
      <c r="S309" s="251"/>
      <c r="T309" s="251"/>
      <c r="U309" s="251"/>
      <c r="V309" s="251"/>
      <c r="W309" s="251"/>
      <c r="X309" s="251"/>
      <c r="Y309" s="251"/>
      <c r="Z309" s="251"/>
      <c r="AA309" s="251"/>
      <c r="AB309" s="251"/>
      <c r="AC309" s="251"/>
      <c r="AD309" s="251"/>
      <c r="AE309" s="251"/>
      <c r="AF309" s="251"/>
      <c r="AG309" s="251"/>
      <c r="AH309" s="251"/>
      <c r="AI309" s="251"/>
      <c r="AJ309" s="251"/>
      <c r="AK309" s="251"/>
      <c r="AL309" s="251"/>
      <c r="AM309" s="251"/>
      <c r="AN309" s="251">
        <v>14</v>
      </c>
      <c r="AO309" s="251"/>
      <c r="AP309" s="251"/>
      <c r="AQ309" s="251"/>
      <c r="AR309" s="251">
        <v>6</v>
      </c>
      <c r="AS309" s="251">
        <v>9</v>
      </c>
      <c r="AT309" s="251"/>
      <c r="AU309" s="251"/>
      <c r="AV309" s="251"/>
      <c r="AW309" s="251">
        <v>5</v>
      </c>
      <c r="AX309" s="251"/>
      <c r="AY309" s="252"/>
      <c r="AZ309" s="253"/>
      <c r="BA309" s="254"/>
      <c r="BB309" s="261"/>
      <c r="BC309" s="261"/>
      <c r="BD309" s="261"/>
      <c r="BE309" s="404"/>
      <c r="BF309" s="263"/>
      <c r="BG309" s="263"/>
      <c r="BH309" s="263"/>
      <c r="BI309" s="263"/>
      <c r="BJ309" s="266"/>
      <c r="BK309" s="263"/>
      <c r="DK309" s="166"/>
      <c r="DL309" s="166"/>
      <c r="DM309" s="28"/>
      <c r="DN309" s="166"/>
      <c r="DO309" s="28"/>
      <c r="DP309" s="166"/>
      <c r="DQ309" s="28"/>
    </row>
    <row r="310" spans="1:123" hidden="1" outlineLevel="1">
      <c r="A310" s="250" t="s">
        <v>168</v>
      </c>
      <c r="B310" s="251"/>
      <c r="C310" s="251"/>
      <c r="D310" s="251"/>
      <c r="E310" s="251"/>
      <c r="F310" s="251"/>
      <c r="G310" s="251"/>
      <c r="H310" s="251"/>
      <c r="I310" s="251"/>
      <c r="J310" s="251"/>
      <c r="K310" s="251"/>
      <c r="L310" s="251"/>
      <c r="M310" s="251"/>
      <c r="N310" s="251"/>
      <c r="O310" s="251"/>
      <c r="P310" s="251"/>
      <c r="Q310" s="251"/>
      <c r="R310" s="251"/>
      <c r="S310" s="251"/>
      <c r="T310" s="251"/>
      <c r="U310" s="251"/>
      <c r="V310" s="251"/>
      <c r="W310" s="251"/>
      <c r="X310" s="251"/>
      <c r="Y310" s="251"/>
      <c r="Z310" s="251"/>
      <c r="AA310" s="251"/>
      <c r="AB310" s="251"/>
      <c r="AC310" s="251"/>
      <c r="AD310" s="251"/>
      <c r="AE310" s="251"/>
      <c r="AF310" s="251"/>
      <c r="AG310" s="251"/>
      <c r="AH310" s="251"/>
      <c r="AI310" s="251"/>
      <c r="AJ310" s="251"/>
      <c r="AK310" s="251"/>
      <c r="AL310" s="251"/>
      <c r="AM310" s="251"/>
      <c r="AN310" s="251"/>
      <c r="AO310" s="251"/>
      <c r="AP310" s="251"/>
      <c r="AQ310" s="251"/>
      <c r="AR310" s="251"/>
      <c r="AS310" s="251"/>
      <c r="AT310" s="251"/>
      <c r="AU310" s="251"/>
      <c r="AV310" s="251"/>
      <c r="AW310" s="251"/>
      <c r="AX310" s="251"/>
      <c r="AY310" s="252"/>
      <c r="AZ310" s="253"/>
      <c r="BA310" s="254"/>
      <c r="BB310" s="261"/>
      <c r="BC310" s="261"/>
      <c r="BD310" s="261"/>
      <c r="BE310" s="404"/>
      <c r="BF310" s="263"/>
      <c r="BG310" s="263"/>
      <c r="BH310" s="263"/>
      <c r="BI310" s="263"/>
      <c r="BJ310" s="266"/>
      <c r="BK310" s="263"/>
      <c r="DK310" s="166"/>
      <c r="DL310" s="166"/>
      <c r="DM310" s="28"/>
      <c r="DN310" s="166"/>
      <c r="DO310" s="28"/>
      <c r="DP310" s="166"/>
      <c r="DQ310" s="28"/>
    </row>
    <row r="311" spans="1:123" ht="13.5" collapsed="1">
      <c r="A311" s="279" t="s">
        <v>169</v>
      </c>
      <c r="B311" s="251">
        <f>+SUM(B302:B310)</f>
        <v>0</v>
      </c>
      <c r="C311" s="251">
        <f t="shared" ref="C311" si="426">+SUM(C302:C310)</f>
        <v>0</v>
      </c>
      <c r="D311" s="251">
        <f t="shared" ref="D311:BJ311" si="427">+SUM(D302:D310)</f>
        <v>0</v>
      </c>
      <c r="E311" s="251">
        <f t="shared" si="427"/>
        <v>0</v>
      </c>
      <c r="F311" s="251">
        <f t="shared" si="427"/>
        <v>0</v>
      </c>
      <c r="G311" s="251">
        <f t="shared" si="427"/>
        <v>0</v>
      </c>
      <c r="H311" s="251">
        <f t="shared" si="427"/>
        <v>0</v>
      </c>
      <c r="I311" s="251">
        <f t="shared" si="427"/>
        <v>0</v>
      </c>
      <c r="J311" s="251">
        <f t="shared" si="427"/>
        <v>0</v>
      </c>
      <c r="K311" s="251">
        <f t="shared" si="427"/>
        <v>0</v>
      </c>
      <c r="L311" s="251">
        <f t="shared" si="427"/>
        <v>0</v>
      </c>
      <c r="M311" s="251">
        <f t="shared" si="427"/>
        <v>0</v>
      </c>
      <c r="N311" s="251">
        <f t="shared" si="427"/>
        <v>0</v>
      </c>
      <c r="O311" s="251">
        <f t="shared" si="427"/>
        <v>0</v>
      </c>
      <c r="P311" s="251">
        <f t="shared" si="427"/>
        <v>0</v>
      </c>
      <c r="Q311" s="251">
        <f t="shared" si="427"/>
        <v>0</v>
      </c>
      <c r="R311" s="251">
        <f t="shared" si="427"/>
        <v>0</v>
      </c>
      <c r="S311" s="251">
        <f t="shared" si="427"/>
        <v>0</v>
      </c>
      <c r="T311" s="251">
        <f t="shared" si="427"/>
        <v>0</v>
      </c>
      <c r="U311" s="251">
        <f t="shared" si="427"/>
        <v>0</v>
      </c>
      <c r="V311" s="251">
        <f t="shared" si="427"/>
        <v>0</v>
      </c>
      <c r="W311" s="251">
        <f t="shared" si="427"/>
        <v>0</v>
      </c>
      <c r="X311" s="251">
        <f t="shared" si="427"/>
        <v>0</v>
      </c>
      <c r="Y311" s="251">
        <f t="shared" si="427"/>
        <v>0</v>
      </c>
      <c r="Z311" s="251">
        <f t="shared" si="427"/>
        <v>0</v>
      </c>
      <c r="AA311" s="251">
        <f t="shared" si="427"/>
        <v>0</v>
      </c>
      <c r="AB311" s="251">
        <f t="shared" si="427"/>
        <v>0</v>
      </c>
      <c r="AC311" s="251">
        <f t="shared" si="427"/>
        <v>0</v>
      </c>
      <c r="AD311" s="251">
        <f t="shared" si="427"/>
        <v>0</v>
      </c>
      <c r="AE311" s="251">
        <f t="shared" si="427"/>
        <v>0</v>
      </c>
      <c r="AF311" s="251">
        <f t="shared" si="427"/>
        <v>0</v>
      </c>
      <c r="AG311" s="251">
        <f t="shared" si="427"/>
        <v>0</v>
      </c>
      <c r="AH311" s="251">
        <f t="shared" si="427"/>
        <v>0</v>
      </c>
      <c r="AI311" s="251">
        <f t="shared" si="427"/>
        <v>0</v>
      </c>
      <c r="AJ311" s="251">
        <f t="shared" si="427"/>
        <v>0</v>
      </c>
      <c r="AK311" s="251">
        <f t="shared" si="427"/>
        <v>0</v>
      </c>
      <c r="AL311" s="251">
        <f t="shared" si="427"/>
        <v>0</v>
      </c>
      <c r="AM311" s="251">
        <f t="shared" si="427"/>
        <v>0</v>
      </c>
      <c r="AN311" s="251">
        <f t="shared" si="427"/>
        <v>14</v>
      </c>
      <c r="AO311" s="251">
        <f t="shared" si="427"/>
        <v>0</v>
      </c>
      <c r="AP311" s="251">
        <f t="shared" si="427"/>
        <v>0</v>
      </c>
      <c r="AQ311" s="251">
        <f t="shared" si="427"/>
        <v>0</v>
      </c>
      <c r="AR311" s="251">
        <f t="shared" si="427"/>
        <v>6</v>
      </c>
      <c r="AS311" s="251">
        <f t="shared" si="427"/>
        <v>9</v>
      </c>
      <c r="AT311" s="251">
        <f t="shared" si="427"/>
        <v>0</v>
      </c>
      <c r="AU311" s="251">
        <f t="shared" si="427"/>
        <v>0</v>
      </c>
      <c r="AV311" s="251">
        <f t="shared" si="427"/>
        <v>0</v>
      </c>
      <c r="AW311" s="251">
        <f t="shared" si="427"/>
        <v>51</v>
      </c>
      <c r="AX311" s="251"/>
      <c r="AY311" s="252"/>
      <c r="AZ311" s="253">
        <f t="shared" si="427"/>
        <v>0</v>
      </c>
      <c r="BA311" s="254">
        <f t="shared" si="427"/>
        <v>0</v>
      </c>
      <c r="BB311" s="261">
        <f t="shared" si="427"/>
        <v>0</v>
      </c>
      <c r="BC311" s="261">
        <f t="shared" si="427"/>
        <v>50</v>
      </c>
      <c r="BD311" s="261">
        <f t="shared" si="427"/>
        <v>38</v>
      </c>
      <c r="BE311" s="404">
        <f t="shared" si="427"/>
        <v>0</v>
      </c>
      <c r="BF311" s="263">
        <f t="shared" si="427"/>
        <v>0</v>
      </c>
      <c r="BG311" s="263">
        <f t="shared" si="427"/>
        <v>0</v>
      </c>
      <c r="BH311" s="263">
        <f t="shared" si="427"/>
        <v>0</v>
      </c>
      <c r="BI311" s="263">
        <f t="shared" si="427"/>
        <v>0</v>
      </c>
      <c r="BJ311" s="266">
        <f t="shared" si="427"/>
        <v>0</v>
      </c>
      <c r="BK311" s="263"/>
      <c r="DK311" s="166"/>
      <c r="DL311" s="166"/>
      <c r="DM311" s="28"/>
      <c r="DN311" s="166"/>
      <c r="DO311" s="28"/>
      <c r="DP311" s="166"/>
      <c r="DQ311" s="28"/>
    </row>
    <row r="312" spans="1:123">
      <c r="A312" s="239" t="s">
        <v>177</v>
      </c>
      <c r="B312" s="319">
        <v>94</v>
      </c>
      <c r="C312" s="319">
        <v>162</v>
      </c>
      <c r="D312" s="319">
        <v>0</v>
      </c>
      <c r="E312" s="319">
        <v>31</v>
      </c>
      <c r="F312" s="319">
        <v>342</v>
      </c>
      <c r="G312" s="319">
        <v>46</v>
      </c>
      <c r="H312" s="319">
        <v>0</v>
      </c>
      <c r="I312" s="319">
        <v>0</v>
      </c>
      <c r="J312" s="319">
        <v>618</v>
      </c>
      <c r="K312" s="319">
        <v>168</v>
      </c>
      <c r="L312" s="319">
        <v>2</v>
      </c>
      <c r="M312" s="319">
        <v>0</v>
      </c>
      <c r="N312" s="227">
        <v>187</v>
      </c>
      <c r="O312" s="227">
        <v>133</v>
      </c>
      <c r="P312" s="227">
        <v>768</v>
      </c>
      <c r="Q312" s="227">
        <v>312</v>
      </c>
      <c r="R312" s="227">
        <v>312</v>
      </c>
      <c r="S312" s="227">
        <v>120</v>
      </c>
      <c r="T312" s="227">
        <v>100</v>
      </c>
      <c r="U312" s="227">
        <v>0</v>
      </c>
      <c r="V312" s="227">
        <v>133</v>
      </c>
      <c r="W312" s="227">
        <v>0</v>
      </c>
      <c r="X312" s="227">
        <v>8</v>
      </c>
      <c r="Y312" s="227">
        <v>0</v>
      </c>
      <c r="Z312" s="230">
        <v>0</v>
      </c>
      <c r="AA312" s="230">
        <v>0</v>
      </c>
      <c r="AB312" s="230">
        <v>0</v>
      </c>
      <c r="AC312" s="230">
        <v>0</v>
      </c>
      <c r="AD312" s="230">
        <v>0</v>
      </c>
      <c r="AE312" s="230">
        <v>10</v>
      </c>
      <c r="AF312" s="230">
        <v>254</v>
      </c>
      <c r="AG312" s="230">
        <v>1</v>
      </c>
      <c r="AH312" s="230">
        <v>42</v>
      </c>
      <c r="AI312" s="230">
        <v>50</v>
      </c>
      <c r="AJ312" s="230">
        <v>0</v>
      </c>
      <c r="AK312" s="230">
        <v>-6</v>
      </c>
      <c r="AL312" s="230">
        <v>379</v>
      </c>
      <c r="AM312" s="230">
        <v>287</v>
      </c>
      <c r="AN312" s="230">
        <v>0</v>
      </c>
      <c r="AO312" s="230">
        <v>0</v>
      </c>
      <c r="AP312" s="230">
        <v>154</v>
      </c>
      <c r="AQ312" s="230">
        <v>0</v>
      </c>
      <c r="AR312" s="230">
        <v>0</v>
      </c>
      <c r="AS312" s="230">
        <v>0</v>
      </c>
      <c r="AT312" s="230">
        <v>0</v>
      </c>
      <c r="AU312" s="230">
        <v>0</v>
      </c>
      <c r="AV312" s="230">
        <v>2</v>
      </c>
      <c r="AW312" s="227">
        <v>144</v>
      </c>
      <c r="AX312" s="227"/>
      <c r="AY312" s="327"/>
      <c r="AZ312" s="336">
        <f t="shared" ref="AZ312:BJ312" si="428">+AZ322</f>
        <v>0</v>
      </c>
      <c r="BA312" s="328">
        <f t="shared" si="428"/>
        <v>0</v>
      </c>
      <c r="BB312" s="329">
        <f t="shared" si="428"/>
        <v>0</v>
      </c>
      <c r="BC312" s="329">
        <f t="shared" si="428"/>
        <v>0</v>
      </c>
      <c r="BD312" s="329">
        <f t="shared" si="428"/>
        <v>0</v>
      </c>
      <c r="BE312" s="409">
        <f t="shared" si="428"/>
        <v>0</v>
      </c>
      <c r="BF312" s="331">
        <f t="shared" si="428"/>
        <v>0</v>
      </c>
      <c r="BG312" s="331">
        <f t="shared" si="428"/>
        <v>0</v>
      </c>
      <c r="BH312" s="331">
        <f t="shared" si="428"/>
        <v>0</v>
      </c>
      <c r="BI312" s="331">
        <f t="shared" si="428"/>
        <v>0</v>
      </c>
      <c r="BJ312" s="333">
        <f t="shared" si="428"/>
        <v>0</v>
      </c>
      <c r="BK312" s="331"/>
      <c r="DK312" s="166">
        <f>SUM(B312:M312)</f>
        <v>1463</v>
      </c>
      <c r="DL312" s="166">
        <f>SUM(N312:Y312)</f>
        <v>2073</v>
      </c>
      <c r="DM312" s="28">
        <f t="shared" si="398"/>
        <v>141.69514695830486</v>
      </c>
      <c r="DN312" s="166">
        <f>SUM(Z312:AK312)</f>
        <v>351</v>
      </c>
      <c r="DO312" s="28">
        <f t="shared" si="399"/>
        <v>16.931982633863964</v>
      </c>
      <c r="DP312" s="166">
        <f>SUM(AL312:AW312)</f>
        <v>966</v>
      </c>
      <c r="DQ312" s="28">
        <f t="shared" si="400"/>
        <v>275.21367521367523</v>
      </c>
      <c r="DR312" s="141">
        <f>SUM(AY312:BJ312)</f>
        <v>0</v>
      </c>
      <c r="DS312" s="207">
        <f t="shared" ref="DS312" si="429">IFERROR(DR312/DP312*100,0)</f>
        <v>0</v>
      </c>
    </row>
    <row r="313" spans="1:123" hidden="1" outlineLevel="1">
      <c r="A313" s="250" t="s">
        <v>161</v>
      </c>
      <c r="B313" s="251"/>
      <c r="C313" s="251"/>
      <c r="D313" s="251"/>
      <c r="E313" s="251"/>
      <c r="F313" s="251"/>
      <c r="G313" s="251"/>
      <c r="H313" s="251"/>
      <c r="I313" s="251"/>
      <c r="J313" s="251"/>
      <c r="K313" s="251"/>
      <c r="L313" s="251"/>
      <c r="M313" s="251"/>
      <c r="N313" s="251"/>
      <c r="O313" s="251"/>
      <c r="P313" s="251"/>
      <c r="Q313" s="251"/>
      <c r="R313" s="251"/>
      <c r="S313" s="251"/>
      <c r="T313" s="251"/>
      <c r="U313" s="251"/>
      <c r="V313" s="251"/>
      <c r="W313" s="251"/>
      <c r="X313" s="251"/>
      <c r="Y313" s="251"/>
      <c r="Z313" s="251"/>
      <c r="AA313" s="251"/>
      <c r="AB313" s="251"/>
      <c r="AC313" s="251"/>
      <c r="AD313" s="251"/>
      <c r="AE313" s="251"/>
      <c r="AF313" s="251"/>
      <c r="AG313" s="251"/>
      <c r="AH313" s="251"/>
      <c r="AI313" s="251"/>
      <c r="AJ313" s="251"/>
      <c r="AK313" s="251"/>
      <c r="AL313" s="251"/>
      <c r="AM313" s="251"/>
      <c r="AN313" s="251"/>
      <c r="AO313" s="251"/>
      <c r="AP313" s="251"/>
      <c r="AQ313" s="251"/>
      <c r="AR313" s="251"/>
      <c r="AS313" s="251"/>
      <c r="AT313" s="251"/>
      <c r="AU313" s="251"/>
      <c r="AV313" s="251"/>
      <c r="AW313" s="251"/>
      <c r="AX313" s="251"/>
      <c r="AY313" s="252"/>
      <c r="AZ313" s="253"/>
      <c r="BA313" s="254"/>
      <c r="BB313" s="261"/>
      <c r="BC313" s="261"/>
      <c r="BD313" s="261"/>
      <c r="BE313" s="404"/>
      <c r="BF313" s="263"/>
      <c r="BG313" s="263"/>
      <c r="BH313" s="263"/>
      <c r="BI313" s="263"/>
      <c r="BJ313" s="266"/>
      <c r="BK313" s="263"/>
      <c r="DK313" s="166"/>
      <c r="DL313" s="166"/>
      <c r="DM313" s="28"/>
      <c r="DN313" s="166"/>
      <c r="DO313" s="28"/>
      <c r="DP313" s="166"/>
      <c r="DQ313" s="28"/>
    </row>
    <row r="314" spans="1:123" hidden="1" outlineLevel="1">
      <c r="A314" s="250" t="s">
        <v>162</v>
      </c>
      <c r="B314" s="251"/>
      <c r="C314" s="251"/>
      <c r="D314" s="251"/>
      <c r="E314" s="251"/>
      <c r="F314" s="251"/>
      <c r="G314" s="251"/>
      <c r="H314" s="251"/>
      <c r="I314" s="251"/>
      <c r="J314" s="251"/>
      <c r="K314" s="251"/>
      <c r="L314" s="251"/>
      <c r="M314" s="251"/>
      <c r="N314" s="251"/>
      <c r="O314" s="251"/>
      <c r="P314" s="251"/>
      <c r="Q314" s="251"/>
      <c r="R314" s="251"/>
      <c r="S314" s="251"/>
      <c r="T314" s="251"/>
      <c r="U314" s="251"/>
      <c r="V314" s="251"/>
      <c r="W314" s="251"/>
      <c r="X314" s="251"/>
      <c r="Y314" s="251"/>
      <c r="Z314" s="251"/>
      <c r="AA314" s="251"/>
      <c r="AB314" s="251"/>
      <c r="AC314" s="251"/>
      <c r="AD314" s="251"/>
      <c r="AE314" s="251"/>
      <c r="AF314" s="251"/>
      <c r="AG314" s="251"/>
      <c r="AH314" s="251"/>
      <c r="AI314" s="251"/>
      <c r="AJ314" s="251"/>
      <c r="AK314" s="251"/>
      <c r="AL314" s="251"/>
      <c r="AM314" s="251"/>
      <c r="AN314" s="251"/>
      <c r="AO314" s="251"/>
      <c r="AP314" s="251"/>
      <c r="AQ314" s="251"/>
      <c r="AR314" s="251"/>
      <c r="AS314" s="251"/>
      <c r="AT314" s="251"/>
      <c r="AU314" s="251"/>
      <c r="AV314" s="251"/>
      <c r="AW314" s="251"/>
      <c r="AX314" s="251"/>
      <c r="AY314" s="252"/>
      <c r="AZ314" s="253"/>
      <c r="BA314" s="254"/>
      <c r="BB314" s="261"/>
      <c r="BC314" s="261"/>
      <c r="BD314" s="261"/>
      <c r="BE314" s="404"/>
      <c r="BF314" s="263"/>
      <c r="BG314" s="263"/>
      <c r="BH314" s="263"/>
      <c r="BI314" s="263"/>
      <c r="BJ314" s="266"/>
      <c r="BK314" s="263"/>
      <c r="DK314" s="166"/>
      <c r="DL314" s="166"/>
      <c r="DM314" s="28"/>
      <c r="DN314" s="166"/>
      <c r="DO314" s="28"/>
      <c r="DP314" s="166"/>
      <c r="DQ314" s="28"/>
    </row>
    <row r="315" spans="1:123" hidden="1" outlineLevel="1">
      <c r="A315" s="250" t="s">
        <v>163</v>
      </c>
      <c r="B315" s="251"/>
      <c r="C315" s="251"/>
      <c r="D315" s="251"/>
      <c r="E315" s="251"/>
      <c r="F315" s="251"/>
      <c r="G315" s="251"/>
      <c r="H315" s="251"/>
      <c r="I315" s="251"/>
      <c r="J315" s="251"/>
      <c r="K315" s="251"/>
      <c r="L315" s="251"/>
      <c r="M315" s="251"/>
      <c r="N315" s="251"/>
      <c r="O315" s="251"/>
      <c r="P315" s="251"/>
      <c r="Q315" s="251"/>
      <c r="R315" s="251"/>
      <c r="S315" s="251"/>
      <c r="T315" s="251"/>
      <c r="U315" s="251"/>
      <c r="V315" s="251"/>
      <c r="W315" s="251"/>
      <c r="X315" s="251"/>
      <c r="Y315" s="251"/>
      <c r="Z315" s="251"/>
      <c r="AA315" s="251"/>
      <c r="AB315" s="251"/>
      <c r="AC315" s="251"/>
      <c r="AD315" s="251"/>
      <c r="AE315" s="251"/>
      <c r="AF315" s="251"/>
      <c r="AG315" s="251"/>
      <c r="AH315" s="251"/>
      <c r="AI315" s="251"/>
      <c r="AJ315" s="251"/>
      <c r="AK315" s="251"/>
      <c r="AL315" s="251"/>
      <c r="AM315" s="251">
        <v>128</v>
      </c>
      <c r="AN315" s="251"/>
      <c r="AO315" s="251"/>
      <c r="AP315" s="251">
        <v>72</v>
      </c>
      <c r="AQ315" s="251"/>
      <c r="AR315" s="251"/>
      <c r="AS315" s="251"/>
      <c r="AT315" s="251"/>
      <c r="AU315" s="251"/>
      <c r="AV315" s="251"/>
      <c r="AW315" s="251"/>
      <c r="AX315" s="251"/>
      <c r="AY315" s="252"/>
      <c r="AZ315" s="253"/>
      <c r="BA315" s="254"/>
      <c r="BB315" s="261"/>
      <c r="BC315" s="261"/>
      <c r="BD315" s="261"/>
      <c r="BE315" s="404"/>
      <c r="BF315" s="263"/>
      <c r="BG315" s="263"/>
      <c r="BH315" s="263"/>
      <c r="BI315" s="263"/>
      <c r="BJ315" s="266"/>
      <c r="BK315" s="263"/>
      <c r="DK315" s="166"/>
      <c r="DL315" s="166"/>
      <c r="DM315" s="28"/>
      <c r="DN315" s="166"/>
      <c r="DO315" s="28"/>
      <c r="DP315" s="166"/>
      <c r="DQ315" s="28"/>
    </row>
    <row r="316" spans="1:123" hidden="1" outlineLevel="1">
      <c r="A316" s="250" t="s">
        <v>164</v>
      </c>
      <c r="B316" s="251"/>
      <c r="C316" s="251"/>
      <c r="D316" s="251"/>
      <c r="E316" s="251"/>
      <c r="F316" s="251"/>
      <c r="G316" s="251"/>
      <c r="H316" s="251"/>
      <c r="I316" s="251"/>
      <c r="J316" s="251"/>
      <c r="K316" s="251"/>
      <c r="L316" s="251"/>
      <c r="M316" s="251"/>
      <c r="N316" s="251"/>
      <c r="O316" s="251"/>
      <c r="P316" s="251"/>
      <c r="Q316" s="251"/>
      <c r="R316" s="251"/>
      <c r="S316" s="251"/>
      <c r="T316" s="251"/>
      <c r="U316" s="251"/>
      <c r="V316" s="251"/>
      <c r="W316" s="251"/>
      <c r="X316" s="251"/>
      <c r="Y316" s="251"/>
      <c r="Z316" s="251"/>
      <c r="AA316" s="251"/>
      <c r="AB316" s="251"/>
      <c r="AC316" s="251"/>
      <c r="AD316" s="251"/>
      <c r="AE316" s="251"/>
      <c r="AF316" s="251"/>
      <c r="AG316" s="251"/>
      <c r="AH316" s="251"/>
      <c r="AI316" s="251"/>
      <c r="AJ316" s="251"/>
      <c r="AK316" s="251"/>
      <c r="AL316" s="251"/>
      <c r="AM316" s="251"/>
      <c r="AN316" s="251"/>
      <c r="AO316" s="251"/>
      <c r="AP316" s="251"/>
      <c r="AQ316" s="251"/>
      <c r="AR316" s="251"/>
      <c r="AS316" s="251"/>
      <c r="AT316" s="251"/>
      <c r="AU316" s="251"/>
      <c r="AV316" s="251"/>
      <c r="AW316" s="251"/>
      <c r="AX316" s="251"/>
      <c r="AY316" s="252"/>
      <c r="AZ316" s="253"/>
      <c r="BA316" s="254"/>
      <c r="BB316" s="261"/>
      <c r="BC316" s="261"/>
      <c r="BD316" s="261"/>
      <c r="BE316" s="404"/>
      <c r="BF316" s="263"/>
      <c r="BG316" s="263"/>
      <c r="BH316" s="263"/>
      <c r="BI316" s="263"/>
      <c r="BJ316" s="266"/>
      <c r="BK316" s="263"/>
      <c r="DK316" s="166"/>
      <c r="DL316" s="166"/>
      <c r="DM316" s="28"/>
      <c r="DN316" s="166"/>
      <c r="DO316" s="28"/>
      <c r="DP316" s="166"/>
      <c r="DQ316" s="28"/>
    </row>
    <row r="317" spans="1:123" hidden="1" outlineLevel="1">
      <c r="A317" s="250" t="s">
        <v>165</v>
      </c>
      <c r="B317" s="251"/>
      <c r="C317" s="251"/>
      <c r="D317" s="251"/>
      <c r="E317" s="251"/>
      <c r="F317" s="251"/>
      <c r="G317" s="251"/>
      <c r="H317" s="251"/>
      <c r="I317" s="251"/>
      <c r="J317" s="251"/>
      <c r="K317" s="251"/>
      <c r="L317" s="251"/>
      <c r="M317" s="251"/>
      <c r="N317" s="251"/>
      <c r="O317" s="251"/>
      <c r="P317" s="251"/>
      <c r="Q317" s="251"/>
      <c r="R317" s="251"/>
      <c r="S317" s="251"/>
      <c r="T317" s="251"/>
      <c r="U317" s="251"/>
      <c r="V317" s="251"/>
      <c r="W317" s="251"/>
      <c r="X317" s="251"/>
      <c r="Y317" s="251"/>
      <c r="Z317" s="251"/>
      <c r="AA317" s="251"/>
      <c r="AB317" s="251"/>
      <c r="AC317" s="251"/>
      <c r="AD317" s="251"/>
      <c r="AE317" s="251"/>
      <c r="AF317" s="251"/>
      <c r="AG317" s="251"/>
      <c r="AH317" s="251"/>
      <c r="AI317" s="251"/>
      <c r="AJ317" s="251"/>
      <c r="AK317" s="251"/>
      <c r="AL317" s="251">
        <v>441</v>
      </c>
      <c r="AM317" s="251">
        <v>92</v>
      </c>
      <c r="AN317" s="251"/>
      <c r="AO317" s="251"/>
      <c r="AP317" s="251">
        <v>82</v>
      </c>
      <c r="AQ317" s="251"/>
      <c r="AR317" s="251"/>
      <c r="AS317" s="251"/>
      <c r="AT317" s="251"/>
      <c r="AU317" s="251"/>
      <c r="AV317" s="251"/>
      <c r="AW317" s="251"/>
      <c r="AX317" s="251"/>
      <c r="AY317" s="252"/>
      <c r="AZ317" s="253"/>
      <c r="BA317" s="254"/>
      <c r="BB317" s="261"/>
      <c r="BC317" s="261"/>
      <c r="BD317" s="261"/>
      <c r="BE317" s="404"/>
      <c r="BF317" s="263"/>
      <c r="BG317" s="263"/>
      <c r="BH317" s="263"/>
      <c r="BI317" s="263"/>
      <c r="BJ317" s="266"/>
      <c r="BK317" s="263"/>
      <c r="DK317" s="166"/>
      <c r="DL317" s="166"/>
      <c r="DM317" s="28"/>
      <c r="DN317" s="166"/>
      <c r="DO317" s="28"/>
      <c r="DP317" s="166"/>
      <c r="DQ317" s="28"/>
    </row>
    <row r="318" spans="1:123" hidden="1" outlineLevel="1">
      <c r="A318" s="250" t="s">
        <v>123</v>
      </c>
      <c r="B318" s="251"/>
      <c r="C318" s="251"/>
      <c r="D318" s="251"/>
      <c r="E318" s="251"/>
      <c r="F318" s="251"/>
      <c r="G318" s="251"/>
      <c r="H318" s="251"/>
      <c r="I318" s="251"/>
      <c r="J318" s="251"/>
      <c r="K318" s="251"/>
      <c r="L318" s="251"/>
      <c r="M318" s="251"/>
      <c r="N318" s="251"/>
      <c r="O318" s="251"/>
      <c r="P318" s="251"/>
      <c r="Q318" s="251"/>
      <c r="R318" s="251"/>
      <c r="S318" s="251"/>
      <c r="T318" s="251"/>
      <c r="U318" s="251"/>
      <c r="V318" s="251"/>
      <c r="W318" s="251"/>
      <c r="X318" s="251"/>
      <c r="Y318" s="251"/>
      <c r="Z318" s="251"/>
      <c r="AA318" s="251"/>
      <c r="AB318" s="251"/>
      <c r="AC318" s="251"/>
      <c r="AD318" s="251"/>
      <c r="AE318" s="251"/>
      <c r="AF318" s="251"/>
      <c r="AG318" s="251"/>
      <c r="AH318" s="251"/>
      <c r="AI318" s="251"/>
      <c r="AJ318" s="251"/>
      <c r="AK318" s="251"/>
      <c r="AL318" s="251"/>
      <c r="AM318" s="251"/>
      <c r="AN318" s="251"/>
      <c r="AO318" s="251"/>
      <c r="AP318" s="251"/>
      <c r="AQ318" s="251"/>
      <c r="AR318" s="251"/>
      <c r="AS318" s="251"/>
      <c r="AT318" s="251"/>
      <c r="AU318" s="251"/>
      <c r="AV318" s="251"/>
      <c r="AW318" s="251"/>
      <c r="AX318" s="251"/>
      <c r="AY318" s="252"/>
      <c r="AZ318" s="253"/>
      <c r="BA318" s="254"/>
      <c r="BB318" s="261"/>
      <c r="BC318" s="261"/>
      <c r="BD318" s="261"/>
      <c r="BE318" s="404"/>
      <c r="BF318" s="263"/>
      <c r="BG318" s="263"/>
      <c r="BH318" s="263"/>
      <c r="BI318" s="263"/>
      <c r="BJ318" s="266"/>
      <c r="BK318" s="263"/>
      <c r="DK318" s="166"/>
      <c r="DL318" s="166"/>
      <c r="DM318" s="28"/>
      <c r="DN318" s="166"/>
      <c r="DO318" s="28"/>
      <c r="DP318" s="166"/>
      <c r="DQ318" s="28"/>
    </row>
    <row r="319" spans="1:123" hidden="1" outlineLevel="1">
      <c r="A319" s="250" t="s">
        <v>167</v>
      </c>
      <c r="B319" s="251"/>
      <c r="C319" s="251"/>
      <c r="D319" s="251"/>
      <c r="E319" s="251"/>
      <c r="F319" s="251"/>
      <c r="G319" s="251"/>
      <c r="H319" s="251"/>
      <c r="I319" s="251"/>
      <c r="J319" s="251"/>
      <c r="K319" s="251"/>
      <c r="L319" s="251"/>
      <c r="M319" s="251"/>
      <c r="N319" s="251"/>
      <c r="O319" s="251"/>
      <c r="P319" s="251"/>
      <c r="Q319" s="251"/>
      <c r="R319" s="251"/>
      <c r="S319" s="251"/>
      <c r="T319" s="251"/>
      <c r="U319" s="251"/>
      <c r="V319" s="251"/>
      <c r="W319" s="251"/>
      <c r="X319" s="251"/>
      <c r="Y319" s="251"/>
      <c r="Z319" s="251"/>
      <c r="AA319" s="251"/>
      <c r="AB319" s="251"/>
      <c r="AC319" s="251"/>
      <c r="AD319" s="251"/>
      <c r="AE319" s="251"/>
      <c r="AF319" s="251"/>
      <c r="AG319" s="251"/>
      <c r="AH319" s="251"/>
      <c r="AI319" s="251"/>
      <c r="AJ319" s="251"/>
      <c r="AK319" s="251"/>
      <c r="AL319" s="251"/>
      <c r="AM319" s="251"/>
      <c r="AN319" s="251"/>
      <c r="AO319" s="251"/>
      <c r="AP319" s="251"/>
      <c r="AQ319" s="251"/>
      <c r="AR319" s="251"/>
      <c r="AS319" s="251"/>
      <c r="AT319" s="251"/>
      <c r="AU319" s="251"/>
      <c r="AV319" s="251"/>
      <c r="AW319" s="251"/>
      <c r="AX319" s="251"/>
      <c r="AY319" s="252"/>
      <c r="AZ319" s="253"/>
      <c r="BA319" s="254"/>
      <c r="BB319" s="261"/>
      <c r="BC319" s="261"/>
      <c r="BD319" s="261"/>
      <c r="BE319" s="404"/>
      <c r="BF319" s="263"/>
      <c r="BG319" s="263"/>
      <c r="BH319" s="263"/>
      <c r="BI319" s="263"/>
      <c r="BJ319" s="266"/>
      <c r="BK319" s="263"/>
      <c r="DK319" s="166"/>
      <c r="DL319" s="166"/>
      <c r="DM319" s="28"/>
      <c r="DN319" s="166"/>
      <c r="DO319" s="28"/>
      <c r="DP319" s="166"/>
      <c r="DQ319" s="28"/>
    </row>
    <row r="320" spans="1:123" hidden="1" outlineLevel="1">
      <c r="A320" s="250" t="s">
        <v>122</v>
      </c>
      <c r="B320" s="251"/>
      <c r="C320" s="251"/>
      <c r="D320" s="251"/>
      <c r="E320" s="251"/>
      <c r="F320" s="251"/>
      <c r="G320" s="251"/>
      <c r="H320" s="251"/>
      <c r="I320" s="251"/>
      <c r="J320" s="251"/>
      <c r="K320" s="251"/>
      <c r="L320" s="251"/>
      <c r="M320" s="251"/>
      <c r="N320" s="251"/>
      <c r="O320" s="251"/>
      <c r="P320" s="251"/>
      <c r="Q320" s="251"/>
      <c r="R320" s="251"/>
      <c r="S320" s="251"/>
      <c r="T320" s="251"/>
      <c r="U320" s="251"/>
      <c r="V320" s="251"/>
      <c r="W320" s="251"/>
      <c r="X320" s="251"/>
      <c r="Y320" s="251"/>
      <c r="Z320" s="251"/>
      <c r="AA320" s="251"/>
      <c r="AB320" s="251"/>
      <c r="AC320" s="251"/>
      <c r="AD320" s="251"/>
      <c r="AE320" s="251"/>
      <c r="AF320" s="251"/>
      <c r="AG320" s="251"/>
      <c r="AH320" s="251"/>
      <c r="AI320" s="251"/>
      <c r="AJ320" s="251"/>
      <c r="AK320" s="251"/>
      <c r="AL320" s="251"/>
      <c r="AM320" s="251"/>
      <c r="AN320" s="251"/>
      <c r="AO320" s="251"/>
      <c r="AP320" s="251"/>
      <c r="AQ320" s="251"/>
      <c r="AR320" s="251"/>
      <c r="AS320" s="251"/>
      <c r="AT320" s="251"/>
      <c r="AU320" s="251"/>
      <c r="AV320" s="251"/>
      <c r="AW320" s="251">
        <v>144</v>
      </c>
      <c r="AX320" s="251"/>
      <c r="AY320" s="252"/>
      <c r="AZ320" s="253"/>
      <c r="BA320" s="254"/>
      <c r="BB320" s="261"/>
      <c r="BC320" s="261"/>
      <c r="BD320" s="261"/>
      <c r="BE320" s="404"/>
      <c r="BF320" s="263"/>
      <c r="BG320" s="263"/>
      <c r="BH320" s="263"/>
      <c r="BI320" s="263"/>
      <c r="BJ320" s="266"/>
      <c r="BK320" s="263"/>
      <c r="DK320" s="166"/>
      <c r="DL320" s="166"/>
      <c r="DM320" s="28"/>
      <c r="DN320" s="166"/>
      <c r="DO320" s="28"/>
      <c r="DP320" s="166"/>
      <c r="DQ320" s="28"/>
    </row>
    <row r="321" spans="1:123" hidden="1" outlineLevel="1">
      <c r="A321" s="250" t="s">
        <v>168</v>
      </c>
      <c r="B321" s="251"/>
      <c r="C321" s="251"/>
      <c r="D321" s="251"/>
      <c r="E321" s="251"/>
      <c r="F321" s="251"/>
      <c r="G321" s="251"/>
      <c r="H321" s="251"/>
      <c r="I321" s="251"/>
      <c r="J321" s="251"/>
      <c r="K321" s="251"/>
      <c r="L321" s="251"/>
      <c r="M321" s="251"/>
      <c r="N321" s="251"/>
      <c r="O321" s="251"/>
      <c r="P321" s="251"/>
      <c r="Q321" s="251"/>
      <c r="R321" s="251"/>
      <c r="S321" s="251"/>
      <c r="T321" s="251"/>
      <c r="U321" s="251"/>
      <c r="V321" s="251"/>
      <c r="W321" s="251"/>
      <c r="X321" s="251"/>
      <c r="Y321" s="251"/>
      <c r="Z321" s="251"/>
      <c r="AA321" s="251"/>
      <c r="AB321" s="251"/>
      <c r="AC321" s="251"/>
      <c r="AD321" s="251"/>
      <c r="AE321" s="251"/>
      <c r="AF321" s="251"/>
      <c r="AG321" s="251"/>
      <c r="AH321" s="251"/>
      <c r="AI321" s="251"/>
      <c r="AJ321" s="251"/>
      <c r="AK321" s="251"/>
      <c r="AL321" s="251"/>
      <c r="AM321" s="251"/>
      <c r="AN321" s="251"/>
      <c r="AO321" s="251"/>
      <c r="AP321" s="251"/>
      <c r="AQ321" s="251"/>
      <c r="AR321" s="251"/>
      <c r="AS321" s="251"/>
      <c r="AT321" s="251"/>
      <c r="AU321" s="251"/>
      <c r="AV321" s="251"/>
      <c r="AW321" s="251"/>
      <c r="AX321" s="251"/>
      <c r="AY321" s="252"/>
      <c r="AZ321" s="253"/>
      <c r="BA321" s="254"/>
      <c r="BB321" s="261"/>
      <c r="BC321" s="261"/>
      <c r="BD321" s="261"/>
      <c r="BE321" s="404"/>
      <c r="BF321" s="263"/>
      <c r="BG321" s="263"/>
      <c r="BH321" s="263"/>
      <c r="BI321" s="263"/>
      <c r="BJ321" s="266"/>
      <c r="BK321" s="263"/>
      <c r="DK321" s="166"/>
      <c r="DL321" s="166"/>
      <c r="DM321" s="28"/>
      <c r="DN321" s="166"/>
      <c r="DO321" s="28"/>
      <c r="DP321" s="166"/>
      <c r="DQ321" s="28"/>
    </row>
    <row r="322" spans="1:123" ht="13.5" collapsed="1">
      <c r="A322" s="279" t="s">
        <v>169</v>
      </c>
      <c r="B322" s="251">
        <f>+SUM(B313:B321)</f>
        <v>0</v>
      </c>
      <c r="C322" s="251">
        <f t="shared" ref="C322" si="430">+SUM(C313:C321)</f>
        <v>0</v>
      </c>
      <c r="D322" s="251">
        <f t="shared" ref="D322:AS322" si="431">+SUM(D313:D321)</f>
        <v>0</v>
      </c>
      <c r="E322" s="251">
        <f t="shared" si="431"/>
        <v>0</v>
      </c>
      <c r="F322" s="251">
        <f t="shared" si="431"/>
        <v>0</v>
      </c>
      <c r="G322" s="251">
        <f t="shared" si="431"/>
        <v>0</v>
      </c>
      <c r="H322" s="251">
        <f t="shared" si="431"/>
        <v>0</v>
      </c>
      <c r="I322" s="251">
        <f t="shared" si="431"/>
        <v>0</v>
      </c>
      <c r="J322" s="251">
        <f t="shared" si="431"/>
        <v>0</v>
      </c>
      <c r="K322" s="251">
        <f t="shared" si="431"/>
        <v>0</v>
      </c>
      <c r="L322" s="251">
        <f t="shared" si="431"/>
        <v>0</v>
      </c>
      <c r="M322" s="251">
        <f t="shared" si="431"/>
        <v>0</v>
      </c>
      <c r="N322" s="251">
        <f t="shared" si="431"/>
        <v>0</v>
      </c>
      <c r="O322" s="251">
        <f t="shared" si="431"/>
        <v>0</v>
      </c>
      <c r="P322" s="251">
        <f t="shared" si="431"/>
        <v>0</v>
      </c>
      <c r="Q322" s="251">
        <f t="shared" si="431"/>
        <v>0</v>
      </c>
      <c r="R322" s="251">
        <f t="shared" si="431"/>
        <v>0</v>
      </c>
      <c r="S322" s="251">
        <f t="shared" si="431"/>
        <v>0</v>
      </c>
      <c r="T322" s="251">
        <f t="shared" si="431"/>
        <v>0</v>
      </c>
      <c r="U322" s="251">
        <f t="shared" si="431"/>
        <v>0</v>
      </c>
      <c r="V322" s="251">
        <f t="shared" si="431"/>
        <v>0</v>
      </c>
      <c r="W322" s="251">
        <f t="shared" si="431"/>
        <v>0</v>
      </c>
      <c r="X322" s="251">
        <f t="shared" si="431"/>
        <v>0</v>
      </c>
      <c r="Y322" s="251">
        <f t="shared" si="431"/>
        <v>0</v>
      </c>
      <c r="Z322" s="251">
        <f t="shared" si="431"/>
        <v>0</v>
      </c>
      <c r="AA322" s="251">
        <f t="shared" si="431"/>
        <v>0</v>
      </c>
      <c r="AB322" s="251">
        <f t="shared" si="431"/>
        <v>0</v>
      </c>
      <c r="AC322" s="251">
        <f t="shared" si="431"/>
        <v>0</v>
      </c>
      <c r="AD322" s="251">
        <f t="shared" si="431"/>
        <v>0</v>
      </c>
      <c r="AE322" s="251">
        <f t="shared" si="431"/>
        <v>0</v>
      </c>
      <c r="AF322" s="251">
        <f t="shared" si="431"/>
        <v>0</v>
      </c>
      <c r="AG322" s="251">
        <f t="shared" si="431"/>
        <v>0</v>
      </c>
      <c r="AH322" s="251">
        <f t="shared" si="431"/>
        <v>0</v>
      </c>
      <c r="AI322" s="251">
        <f t="shared" si="431"/>
        <v>0</v>
      </c>
      <c r="AJ322" s="251">
        <f t="shared" si="431"/>
        <v>0</v>
      </c>
      <c r="AK322" s="251">
        <f t="shared" si="431"/>
        <v>0</v>
      </c>
      <c r="AL322" s="251">
        <f t="shared" si="431"/>
        <v>441</v>
      </c>
      <c r="AM322" s="251">
        <f t="shared" si="431"/>
        <v>220</v>
      </c>
      <c r="AN322" s="251">
        <f t="shared" si="431"/>
        <v>0</v>
      </c>
      <c r="AO322" s="251">
        <f t="shared" si="431"/>
        <v>0</v>
      </c>
      <c r="AP322" s="251">
        <f t="shared" si="431"/>
        <v>154</v>
      </c>
      <c r="AQ322" s="251">
        <f t="shared" si="431"/>
        <v>0</v>
      </c>
      <c r="AR322" s="251">
        <f t="shared" si="431"/>
        <v>0</v>
      </c>
      <c r="AS322" s="251">
        <f t="shared" si="431"/>
        <v>0</v>
      </c>
      <c r="AT322" s="251">
        <f>+SUM(AT313:AT321)</f>
        <v>0</v>
      </c>
      <c r="AU322" s="251">
        <f t="shared" ref="AU322:BJ322" si="432">+SUM(AU313:AU321)</f>
        <v>0</v>
      </c>
      <c r="AV322" s="251">
        <f t="shared" si="432"/>
        <v>0</v>
      </c>
      <c r="AW322" s="251">
        <f t="shared" si="432"/>
        <v>144</v>
      </c>
      <c r="AX322" s="251"/>
      <c r="AY322" s="252"/>
      <c r="AZ322" s="253">
        <f t="shared" si="432"/>
        <v>0</v>
      </c>
      <c r="BA322" s="254">
        <f t="shared" si="432"/>
        <v>0</v>
      </c>
      <c r="BB322" s="261">
        <f t="shared" si="432"/>
        <v>0</v>
      </c>
      <c r="BC322" s="261">
        <f t="shared" si="432"/>
        <v>0</v>
      </c>
      <c r="BD322" s="261">
        <f t="shared" si="432"/>
        <v>0</v>
      </c>
      <c r="BE322" s="404">
        <f t="shared" si="432"/>
        <v>0</v>
      </c>
      <c r="BF322" s="263">
        <f t="shared" si="432"/>
        <v>0</v>
      </c>
      <c r="BG322" s="263">
        <f t="shared" si="432"/>
        <v>0</v>
      </c>
      <c r="BH322" s="263">
        <f t="shared" si="432"/>
        <v>0</v>
      </c>
      <c r="BI322" s="263">
        <f t="shared" si="432"/>
        <v>0</v>
      </c>
      <c r="BJ322" s="266">
        <f t="shared" si="432"/>
        <v>0</v>
      </c>
      <c r="BK322" s="263"/>
      <c r="DK322" s="166"/>
      <c r="DL322" s="166"/>
      <c r="DM322" s="28"/>
      <c r="DN322" s="166"/>
      <c r="DO322" s="28"/>
      <c r="DP322" s="166"/>
      <c r="DQ322" s="28"/>
    </row>
    <row r="323" spans="1:123">
      <c r="A323" s="239" t="s">
        <v>178</v>
      </c>
      <c r="B323" s="337">
        <v>0</v>
      </c>
      <c r="C323" s="337">
        <v>0</v>
      </c>
      <c r="D323" s="337">
        <v>0</v>
      </c>
      <c r="E323" s="337">
        <v>0</v>
      </c>
      <c r="F323" s="337">
        <v>0</v>
      </c>
      <c r="G323" s="337">
        <v>0</v>
      </c>
      <c r="H323" s="337">
        <v>0</v>
      </c>
      <c r="I323" s="337">
        <v>0</v>
      </c>
      <c r="J323" s="337">
        <v>0</v>
      </c>
      <c r="K323" s="337">
        <v>0</v>
      </c>
      <c r="L323" s="337">
        <v>0</v>
      </c>
      <c r="M323" s="337">
        <v>0</v>
      </c>
      <c r="N323" s="227">
        <v>0</v>
      </c>
      <c r="O323" s="227">
        <v>0</v>
      </c>
      <c r="P323" s="227">
        <v>0</v>
      </c>
      <c r="Q323" s="227">
        <v>0</v>
      </c>
      <c r="R323" s="227">
        <v>0</v>
      </c>
      <c r="S323" s="227">
        <v>0</v>
      </c>
      <c r="T323" s="227">
        <v>0</v>
      </c>
      <c r="U323" s="227">
        <v>0</v>
      </c>
      <c r="V323" s="227">
        <v>0</v>
      </c>
      <c r="W323" s="227">
        <v>0</v>
      </c>
      <c r="X323" s="227">
        <v>18</v>
      </c>
      <c r="Y323" s="227">
        <v>26</v>
      </c>
      <c r="Z323" s="230">
        <v>44</v>
      </c>
      <c r="AA323" s="230">
        <v>0</v>
      </c>
      <c r="AB323" s="230">
        <v>32</v>
      </c>
      <c r="AC323" s="230">
        <v>58</v>
      </c>
      <c r="AD323" s="230">
        <v>26</v>
      </c>
      <c r="AE323" s="230">
        <v>0</v>
      </c>
      <c r="AF323" s="230">
        <v>26</v>
      </c>
      <c r="AG323" s="230">
        <v>20</v>
      </c>
      <c r="AH323" s="230">
        <v>40</v>
      </c>
      <c r="AI323" s="230">
        <v>68</v>
      </c>
      <c r="AJ323" s="230">
        <v>85</v>
      </c>
      <c r="AK323" s="230">
        <v>70</v>
      </c>
      <c r="AL323" s="230">
        <v>60</v>
      </c>
      <c r="AM323" s="230">
        <v>48</v>
      </c>
      <c r="AN323" s="230">
        <v>68</v>
      </c>
      <c r="AO323" s="230">
        <v>72</v>
      </c>
      <c r="AP323" s="230">
        <v>20</v>
      </c>
      <c r="AQ323" s="230">
        <v>97</v>
      </c>
      <c r="AR323" s="230">
        <v>95</v>
      </c>
      <c r="AS323" s="230">
        <v>52</v>
      </c>
      <c r="AT323" s="230">
        <v>79</v>
      </c>
      <c r="AU323" s="241">
        <f>AU333+(AT333-AT323)</f>
        <v>112</v>
      </c>
      <c r="AV323" s="241">
        <f>AV333</f>
        <v>76</v>
      </c>
      <c r="AW323" s="241">
        <f>69</f>
        <v>69</v>
      </c>
      <c r="AX323" s="241"/>
      <c r="AY323" s="242">
        <f>SUM(AY324:AY332)</f>
        <v>40</v>
      </c>
      <c r="AZ323" s="243">
        <f>SUM(AZ324:AZ332)</f>
        <v>76</v>
      </c>
      <c r="BA323" s="338">
        <f>SUM(BA324:BA332)</f>
        <v>79</v>
      </c>
      <c r="BB323" s="339">
        <v>22</v>
      </c>
      <c r="BC323" s="339">
        <v>22</v>
      </c>
      <c r="BD323" s="339">
        <v>22</v>
      </c>
      <c r="BE323" s="410">
        <v>22</v>
      </c>
      <c r="BF323" s="341">
        <v>22</v>
      </c>
      <c r="BG323" s="341">
        <v>22</v>
      </c>
      <c r="BH323" s="341">
        <v>22</v>
      </c>
      <c r="BI323" s="341">
        <v>22</v>
      </c>
      <c r="BJ323" s="343">
        <v>22</v>
      </c>
      <c r="BK323" s="341"/>
      <c r="DJ323">
        <f>30/22</f>
        <v>1.3636363636363635</v>
      </c>
      <c r="DK323" s="166">
        <f>SUM(B323:M323)</f>
        <v>0</v>
      </c>
      <c r="DL323" s="166">
        <f>SUM(N323:Y323)</f>
        <v>44</v>
      </c>
      <c r="DM323" s="28">
        <f t="shared" si="398"/>
        <v>0</v>
      </c>
      <c r="DN323" s="166">
        <f>SUM(Z323:AK323)</f>
        <v>469</v>
      </c>
      <c r="DO323" s="28">
        <f t="shared" si="399"/>
        <v>1065.9090909090908</v>
      </c>
      <c r="DP323" s="166">
        <f>SUM(AL323:AW323)</f>
        <v>848</v>
      </c>
      <c r="DQ323" s="28">
        <f t="shared" si="400"/>
        <v>180.81023454157784</v>
      </c>
      <c r="DR323" s="141">
        <f>SUM(AY323:BJ323)</f>
        <v>393</v>
      </c>
      <c r="DS323" s="207">
        <f t="shared" ref="DS323" si="433">IFERROR(DR323/DP323*100,0)</f>
        <v>46.344339622641513</v>
      </c>
    </row>
    <row r="324" spans="1:123" hidden="1" outlineLevel="1">
      <c r="A324" s="250" t="s">
        <v>161</v>
      </c>
      <c r="B324" s="251"/>
      <c r="C324" s="251"/>
      <c r="D324" s="251"/>
      <c r="E324" s="251"/>
      <c r="F324" s="251"/>
      <c r="G324" s="251"/>
      <c r="H324" s="251"/>
      <c r="I324" s="251"/>
      <c r="J324" s="251"/>
      <c r="K324" s="251"/>
      <c r="L324" s="251"/>
      <c r="M324" s="251"/>
      <c r="N324" s="251"/>
      <c r="O324" s="251"/>
      <c r="P324" s="251"/>
      <c r="Q324" s="251"/>
      <c r="R324" s="251"/>
      <c r="S324" s="251"/>
      <c r="T324" s="251"/>
      <c r="U324" s="251"/>
      <c r="V324" s="251"/>
      <c r="W324" s="251"/>
      <c r="X324" s="251"/>
      <c r="Y324" s="251"/>
      <c r="Z324" s="251"/>
      <c r="AA324" s="251"/>
      <c r="AB324" s="251"/>
      <c r="AC324" s="251"/>
      <c r="AD324" s="251"/>
      <c r="AE324" s="251"/>
      <c r="AF324" s="251"/>
      <c r="AG324" s="251"/>
      <c r="AH324" s="251"/>
      <c r="AI324" s="251"/>
      <c r="AJ324" s="251"/>
      <c r="AK324" s="251"/>
      <c r="AL324" s="251"/>
      <c r="AM324" s="251"/>
      <c r="AN324" s="251"/>
      <c r="AO324" s="251"/>
      <c r="AP324" s="251"/>
      <c r="AQ324" s="251"/>
      <c r="AR324" s="251"/>
      <c r="AS324" s="251"/>
      <c r="AT324" s="251"/>
      <c r="AU324" s="251"/>
      <c r="AV324" s="251"/>
      <c r="AW324" s="251"/>
      <c r="AX324" s="251"/>
      <c r="AY324" s="252"/>
      <c r="AZ324" s="253"/>
      <c r="BA324" s="254"/>
      <c r="BB324" s="261"/>
      <c r="BC324" s="261"/>
      <c r="BD324" s="261"/>
      <c r="BE324" s="404"/>
      <c r="BF324" s="263"/>
      <c r="BG324" s="263"/>
      <c r="BH324" s="263"/>
      <c r="BI324" s="263"/>
      <c r="BJ324" s="266"/>
      <c r="BK324" s="263"/>
      <c r="DK324" s="166"/>
      <c r="DL324" s="166"/>
      <c r="DM324" s="28"/>
      <c r="DN324" s="166"/>
      <c r="DO324" s="28"/>
      <c r="DP324" s="166"/>
      <c r="DQ324" s="28"/>
    </row>
    <row r="325" spans="1:123" hidden="1" outlineLevel="1">
      <c r="A325" s="250" t="s">
        <v>162</v>
      </c>
      <c r="B325" s="251"/>
      <c r="C325" s="251"/>
      <c r="D325" s="251"/>
      <c r="E325" s="251"/>
      <c r="F325" s="251"/>
      <c r="G325" s="251"/>
      <c r="H325" s="251"/>
      <c r="I325" s="251"/>
      <c r="J325" s="251"/>
      <c r="K325" s="251"/>
      <c r="L325" s="251"/>
      <c r="M325" s="251"/>
      <c r="N325" s="251"/>
      <c r="O325" s="251"/>
      <c r="P325" s="251"/>
      <c r="Q325" s="251"/>
      <c r="R325" s="251"/>
      <c r="S325" s="251"/>
      <c r="T325" s="251"/>
      <c r="U325" s="251"/>
      <c r="V325" s="251"/>
      <c r="W325" s="251"/>
      <c r="X325" s="251"/>
      <c r="Y325" s="251"/>
      <c r="Z325" s="251"/>
      <c r="AA325" s="251"/>
      <c r="AB325" s="251"/>
      <c r="AC325" s="251"/>
      <c r="AD325" s="251"/>
      <c r="AE325" s="251"/>
      <c r="AF325" s="251"/>
      <c r="AG325" s="251"/>
      <c r="AH325" s="251"/>
      <c r="AI325" s="251"/>
      <c r="AJ325" s="251"/>
      <c r="AK325" s="251"/>
      <c r="AL325" s="251"/>
      <c r="AM325" s="251"/>
      <c r="AN325" s="251"/>
      <c r="AO325" s="251"/>
      <c r="AP325" s="251"/>
      <c r="AQ325" s="251"/>
      <c r="AR325" s="251"/>
      <c r="AS325" s="251"/>
      <c r="AT325" s="251"/>
      <c r="AU325" s="251"/>
      <c r="AV325" s="251"/>
      <c r="AW325" s="251"/>
      <c r="AX325" s="251"/>
      <c r="AY325" s="252"/>
      <c r="AZ325" s="253"/>
      <c r="BA325" s="254"/>
      <c r="BB325" s="261"/>
      <c r="BC325" s="261"/>
      <c r="BD325" s="261"/>
      <c r="BE325" s="404"/>
      <c r="BF325" s="263"/>
      <c r="BG325" s="263"/>
      <c r="BH325" s="263"/>
      <c r="BI325" s="263"/>
      <c r="BJ325" s="266"/>
      <c r="BK325" s="263"/>
      <c r="BM325" s="334">
        <f>BM327/BM326</f>
        <v>2.1146077502368958E-2</v>
      </c>
      <c r="DK325" s="166"/>
      <c r="DL325" s="166"/>
      <c r="DM325" s="28"/>
      <c r="DN325" s="166"/>
      <c r="DO325" s="28"/>
      <c r="DP325" s="166"/>
      <c r="DQ325" s="28"/>
    </row>
    <row r="326" spans="1:123" hidden="1" outlineLevel="1">
      <c r="A326" s="250" t="s">
        <v>163</v>
      </c>
      <c r="B326" s="251"/>
      <c r="C326" s="251"/>
      <c r="D326" s="251"/>
      <c r="E326" s="251"/>
      <c r="F326" s="251"/>
      <c r="G326" s="251"/>
      <c r="H326" s="251"/>
      <c r="I326" s="251"/>
      <c r="J326" s="251"/>
      <c r="K326" s="251"/>
      <c r="L326" s="251"/>
      <c r="M326" s="251"/>
      <c r="N326" s="251"/>
      <c r="O326" s="251"/>
      <c r="P326" s="251"/>
      <c r="Q326" s="251"/>
      <c r="R326" s="251"/>
      <c r="S326" s="251"/>
      <c r="T326" s="251"/>
      <c r="U326" s="251"/>
      <c r="V326" s="251"/>
      <c r="W326" s="251"/>
      <c r="X326" s="251"/>
      <c r="Y326" s="251"/>
      <c r="Z326" s="251"/>
      <c r="AA326" s="251"/>
      <c r="AB326" s="251"/>
      <c r="AC326" s="251"/>
      <c r="AD326" s="251"/>
      <c r="AE326" s="251"/>
      <c r="AF326" s="251"/>
      <c r="AG326" s="251"/>
      <c r="AH326" s="251"/>
      <c r="AI326" s="251"/>
      <c r="AJ326" s="251"/>
      <c r="AK326" s="251"/>
      <c r="AL326" s="251"/>
      <c r="AM326" s="251"/>
      <c r="AN326" s="251"/>
      <c r="AO326" s="251"/>
      <c r="AP326" s="251"/>
      <c r="AQ326" s="251"/>
      <c r="AR326" s="251"/>
      <c r="AS326" s="251"/>
      <c r="AT326" s="251"/>
      <c r="AU326" s="251">
        <v>30</v>
      </c>
      <c r="AV326" s="251"/>
      <c r="AW326" s="251">
        <v>3</v>
      </c>
      <c r="AX326" s="251"/>
      <c r="AY326" s="252"/>
      <c r="AZ326" s="253"/>
      <c r="BA326" s="254"/>
      <c r="BB326" s="261"/>
      <c r="BC326" s="261"/>
      <c r="BD326" s="261"/>
      <c r="BE326" s="404"/>
      <c r="BF326" s="263"/>
      <c r="BG326" s="263"/>
      <c r="BH326" s="263"/>
      <c r="BI326" s="263"/>
      <c r="BJ326" s="266"/>
      <c r="BK326" s="263"/>
      <c r="BM326">
        <v>3341.8333333333335</v>
      </c>
      <c r="DK326" s="166"/>
      <c r="DL326" s="166"/>
      <c r="DM326" s="28"/>
      <c r="DN326" s="166"/>
      <c r="DO326" s="28"/>
      <c r="DP326" s="166"/>
      <c r="DQ326" s="28"/>
    </row>
    <row r="327" spans="1:123" hidden="1" outlineLevel="1">
      <c r="A327" s="250" t="s">
        <v>164</v>
      </c>
      <c r="B327" s="251"/>
      <c r="C327" s="251"/>
      <c r="D327" s="251"/>
      <c r="E327" s="251"/>
      <c r="F327" s="251"/>
      <c r="G327" s="251"/>
      <c r="H327" s="251"/>
      <c r="I327" s="251"/>
      <c r="J327" s="251"/>
      <c r="K327" s="251"/>
      <c r="L327" s="251"/>
      <c r="M327" s="251"/>
      <c r="N327" s="251"/>
      <c r="O327" s="251"/>
      <c r="P327" s="251"/>
      <c r="Q327" s="251"/>
      <c r="R327" s="251"/>
      <c r="S327" s="251"/>
      <c r="T327" s="251"/>
      <c r="U327" s="251"/>
      <c r="V327" s="251"/>
      <c r="W327" s="251"/>
      <c r="X327" s="251"/>
      <c r="Y327" s="251"/>
      <c r="Z327" s="251"/>
      <c r="AA327" s="251"/>
      <c r="AB327" s="251"/>
      <c r="AC327" s="251"/>
      <c r="AD327" s="251"/>
      <c r="AE327" s="251"/>
      <c r="AF327" s="251"/>
      <c r="AG327" s="251"/>
      <c r="AH327" s="251"/>
      <c r="AI327" s="251"/>
      <c r="AJ327" s="251"/>
      <c r="AK327" s="251"/>
      <c r="AL327" s="251"/>
      <c r="AM327" s="251"/>
      <c r="AN327" s="251"/>
      <c r="AO327" s="251"/>
      <c r="AP327" s="251"/>
      <c r="AQ327" s="251"/>
      <c r="AR327" s="251"/>
      <c r="AS327" s="251"/>
      <c r="AT327" s="251"/>
      <c r="AU327" s="251"/>
      <c r="AV327" s="251"/>
      <c r="AW327" s="251"/>
      <c r="AX327" s="251"/>
      <c r="AY327" s="252"/>
      <c r="AZ327" s="253"/>
      <c r="BA327" s="254"/>
      <c r="BB327" s="261"/>
      <c r="BC327" s="261"/>
      <c r="BD327" s="261"/>
      <c r="BE327" s="404"/>
      <c r="BF327" s="263"/>
      <c r="BG327" s="263"/>
      <c r="BH327" s="263"/>
      <c r="BI327" s="263"/>
      <c r="BJ327" s="266"/>
      <c r="BK327" s="263"/>
      <c r="BM327">
        <f>AVERAGE(AL323:AW323)</f>
        <v>70.666666666666671</v>
      </c>
      <c r="DK327" s="166"/>
      <c r="DL327" s="166"/>
      <c r="DM327" s="28"/>
      <c r="DN327" s="166"/>
      <c r="DO327" s="28"/>
      <c r="DP327" s="166"/>
      <c r="DQ327" s="28"/>
    </row>
    <row r="328" spans="1:123" hidden="1" outlineLevel="1">
      <c r="A328" s="250" t="s">
        <v>165</v>
      </c>
      <c r="B328" s="251"/>
      <c r="C328" s="251"/>
      <c r="D328" s="251"/>
      <c r="E328" s="251"/>
      <c r="F328" s="251"/>
      <c r="G328" s="251"/>
      <c r="H328" s="251"/>
      <c r="I328" s="251"/>
      <c r="J328" s="251"/>
      <c r="K328" s="251"/>
      <c r="L328" s="251"/>
      <c r="M328" s="251"/>
      <c r="N328" s="251"/>
      <c r="O328" s="251"/>
      <c r="P328" s="251"/>
      <c r="Q328" s="251"/>
      <c r="R328" s="251"/>
      <c r="S328" s="251"/>
      <c r="T328" s="251"/>
      <c r="U328" s="251"/>
      <c r="V328" s="251"/>
      <c r="W328" s="251"/>
      <c r="X328" s="251"/>
      <c r="Y328" s="251"/>
      <c r="Z328" s="251"/>
      <c r="AA328" s="251"/>
      <c r="AB328" s="251"/>
      <c r="AC328" s="251"/>
      <c r="AD328" s="251"/>
      <c r="AE328" s="251"/>
      <c r="AF328" s="251"/>
      <c r="AG328" s="251"/>
      <c r="AH328" s="251"/>
      <c r="AI328" s="251"/>
      <c r="AJ328" s="251"/>
      <c r="AK328" s="251"/>
      <c r="AL328" s="251"/>
      <c r="AM328" s="251"/>
      <c r="AN328" s="251"/>
      <c r="AO328" s="251"/>
      <c r="AP328" s="251"/>
      <c r="AQ328" s="251"/>
      <c r="AR328" s="251"/>
      <c r="AS328" s="251"/>
      <c r="AT328" s="251"/>
      <c r="AU328" s="251"/>
      <c r="AV328" s="251"/>
      <c r="AW328" s="251"/>
      <c r="AX328" s="251"/>
      <c r="AY328" s="252"/>
      <c r="AZ328" s="253"/>
      <c r="BA328" s="254"/>
      <c r="BB328" s="261"/>
      <c r="BC328" s="261"/>
      <c r="BD328" s="261"/>
      <c r="BE328" s="404"/>
      <c r="BF328" s="263"/>
      <c r="BG328" s="263"/>
      <c r="BH328" s="263"/>
      <c r="BI328" s="263"/>
      <c r="BJ328" s="266"/>
      <c r="BK328" s="263"/>
      <c r="DK328" s="166"/>
      <c r="DL328" s="166"/>
      <c r="DM328" s="28"/>
      <c r="DN328" s="166"/>
      <c r="DO328" s="28"/>
      <c r="DP328" s="166"/>
      <c r="DQ328" s="28"/>
    </row>
    <row r="329" spans="1:123" hidden="1" outlineLevel="1">
      <c r="A329" s="250" t="s">
        <v>123</v>
      </c>
      <c r="B329" s="251"/>
      <c r="C329" s="251"/>
      <c r="D329" s="251"/>
      <c r="E329" s="251"/>
      <c r="F329" s="251"/>
      <c r="G329" s="251"/>
      <c r="H329" s="251"/>
      <c r="I329" s="251"/>
      <c r="J329" s="251"/>
      <c r="K329" s="251"/>
      <c r="L329" s="251"/>
      <c r="M329" s="251"/>
      <c r="N329" s="251"/>
      <c r="O329" s="251"/>
      <c r="P329" s="251"/>
      <c r="Q329" s="251"/>
      <c r="R329" s="251"/>
      <c r="S329" s="251"/>
      <c r="T329" s="251"/>
      <c r="U329" s="251"/>
      <c r="V329" s="251"/>
      <c r="W329" s="251"/>
      <c r="X329" s="251"/>
      <c r="Y329" s="251"/>
      <c r="Z329" s="251"/>
      <c r="AA329" s="251"/>
      <c r="AB329" s="251"/>
      <c r="AC329" s="251"/>
      <c r="AD329" s="251"/>
      <c r="AE329" s="251"/>
      <c r="AF329" s="251"/>
      <c r="AG329" s="251"/>
      <c r="AH329" s="251"/>
      <c r="AI329" s="251"/>
      <c r="AJ329" s="251"/>
      <c r="AK329" s="251"/>
      <c r="AL329" s="251"/>
      <c r="AM329" s="251"/>
      <c r="AN329" s="251"/>
      <c r="AO329" s="251"/>
      <c r="AP329" s="251"/>
      <c r="AQ329" s="251"/>
      <c r="AR329" s="251"/>
      <c r="AS329" s="251"/>
      <c r="AT329" s="251"/>
      <c r="AU329" s="251"/>
      <c r="AV329" s="251"/>
      <c r="AW329" s="251"/>
      <c r="AX329" s="251"/>
      <c r="AY329" s="252"/>
      <c r="AZ329" s="253"/>
      <c r="BA329" s="254"/>
      <c r="BB329" s="261"/>
      <c r="BC329" s="261"/>
      <c r="BD329" s="261"/>
      <c r="BE329" s="404"/>
      <c r="BF329" s="263"/>
      <c r="BG329" s="263"/>
      <c r="BH329" s="263"/>
      <c r="BI329" s="263"/>
      <c r="BJ329" s="266"/>
      <c r="BK329" s="263"/>
      <c r="DK329" s="166"/>
      <c r="DL329" s="166"/>
      <c r="DM329" s="28"/>
      <c r="DN329" s="166"/>
      <c r="DO329" s="28"/>
      <c r="DP329" s="166"/>
      <c r="DQ329" s="28"/>
    </row>
    <row r="330" spans="1:123" hidden="1" outlineLevel="1">
      <c r="A330" s="250" t="s">
        <v>167</v>
      </c>
      <c r="B330" s="251"/>
      <c r="C330" s="251"/>
      <c r="D330" s="251"/>
      <c r="E330" s="251"/>
      <c r="F330" s="251"/>
      <c r="G330" s="251"/>
      <c r="H330" s="251"/>
      <c r="I330" s="251"/>
      <c r="J330" s="251"/>
      <c r="K330" s="251"/>
      <c r="L330" s="251"/>
      <c r="M330" s="251"/>
      <c r="N330" s="251"/>
      <c r="O330" s="251"/>
      <c r="P330" s="251"/>
      <c r="Q330" s="251"/>
      <c r="R330" s="251"/>
      <c r="S330" s="251"/>
      <c r="T330" s="251"/>
      <c r="U330" s="251"/>
      <c r="V330" s="251"/>
      <c r="W330" s="251"/>
      <c r="X330" s="251"/>
      <c r="Y330" s="251"/>
      <c r="Z330" s="251"/>
      <c r="AA330" s="251"/>
      <c r="AB330" s="251"/>
      <c r="AC330" s="251"/>
      <c r="AD330" s="251"/>
      <c r="AE330" s="251"/>
      <c r="AF330" s="251"/>
      <c r="AG330" s="251"/>
      <c r="AH330" s="251"/>
      <c r="AI330" s="251"/>
      <c r="AJ330" s="251"/>
      <c r="AK330" s="251"/>
      <c r="AL330" s="251"/>
      <c r="AM330" s="251"/>
      <c r="AN330" s="251"/>
      <c r="AO330" s="251"/>
      <c r="AP330" s="251"/>
      <c r="AQ330" s="251"/>
      <c r="AR330" s="251"/>
      <c r="AS330" s="251"/>
      <c r="AT330" s="251"/>
      <c r="AU330" s="251"/>
      <c r="AV330" s="251"/>
      <c r="AW330" s="251"/>
      <c r="AX330" s="251"/>
      <c r="AY330" s="252"/>
      <c r="AZ330" s="253"/>
      <c r="BA330" s="254"/>
      <c r="BB330" s="261"/>
      <c r="BC330" s="261"/>
      <c r="BD330" s="261"/>
      <c r="BE330" s="404"/>
      <c r="BF330" s="263"/>
      <c r="BG330" s="263"/>
      <c r="BH330" s="263"/>
      <c r="BI330" s="263"/>
      <c r="BJ330" s="266"/>
      <c r="BK330" s="263"/>
      <c r="DK330" s="166"/>
      <c r="DL330" s="166"/>
      <c r="DM330" s="28"/>
      <c r="DN330" s="166"/>
      <c r="DO330" s="28"/>
      <c r="DP330" s="166"/>
      <c r="DQ330" s="28"/>
    </row>
    <row r="331" spans="1:123" hidden="1" outlineLevel="1">
      <c r="A331" s="250" t="s">
        <v>122</v>
      </c>
      <c r="B331" s="251"/>
      <c r="C331" s="251"/>
      <c r="D331" s="251"/>
      <c r="E331" s="251"/>
      <c r="F331" s="251"/>
      <c r="G331" s="251"/>
      <c r="H331" s="251"/>
      <c r="I331" s="251"/>
      <c r="J331" s="251"/>
      <c r="K331" s="251"/>
      <c r="L331" s="251"/>
      <c r="M331" s="251"/>
      <c r="N331" s="251"/>
      <c r="O331" s="251"/>
      <c r="P331" s="251"/>
      <c r="Q331" s="251"/>
      <c r="R331" s="251"/>
      <c r="S331" s="251"/>
      <c r="T331" s="251"/>
      <c r="U331" s="251"/>
      <c r="V331" s="251"/>
      <c r="W331" s="251"/>
      <c r="X331" s="251"/>
      <c r="Y331" s="251"/>
      <c r="Z331" s="251"/>
      <c r="AA331" s="251"/>
      <c r="AB331" s="251"/>
      <c r="AC331" s="251"/>
      <c r="AD331" s="251"/>
      <c r="AE331" s="251"/>
      <c r="AF331" s="251"/>
      <c r="AG331" s="251"/>
      <c r="AH331" s="251"/>
      <c r="AI331" s="251"/>
      <c r="AJ331" s="251"/>
      <c r="AK331" s="251"/>
      <c r="AL331" s="251">
        <v>60</v>
      </c>
      <c r="AM331" s="251">
        <v>48</v>
      </c>
      <c r="AN331" s="251">
        <v>68</v>
      </c>
      <c r="AO331" s="251">
        <v>72</v>
      </c>
      <c r="AP331" s="251"/>
      <c r="AQ331" s="251">
        <v>97</v>
      </c>
      <c r="AR331" s="251">
        <v>87</v>
      </c>
      <c r="AS331" s="251">
        <v>45</v>
      </c>
      <c r="AT331" s="251">
        <v>79</v>
      </c>
      <c r="AU331" s="251">
        <v>82</v>
      </c>
      <c r="AV331" s="251">
        <v>76</v>
      </c>
      <c r="AW331" s="251">
        <v>65</v>
      </c>
      <c r="AX331" s="251"/>
      <c r="AY331" s="252">
        <v>40</v>
      </c>
      <c r="AZ331" s="253">
        <v>22</v>
      </c>
      <c r="BA331" s="254">
        <v>79</v>
      </c>
      <c r="BB331" s="261">
        <v>22</v>
      </c>
      <c r="BC331" s="261">
        <v>22</v>
      </c>
      <c r="BD331" s="261">
        <v>22</v>
      </c>
      <c r="BE331" s="404">
        <v>50</v>
      </c>
      <c r="BF331" s="263">
        <v>22</v>
      </c>
      <c r="BG331" s="263">
        <v>22</v>
      </c>
      <c r="BH331" s="263">
        <v>22</v>
      </c>
      <c r="BI331" s="263">
        <v>22</v>
      </c>
      <c r="BJ331" s="266">
        <v>22</v>
      </c>
      <c r="BK331" s="263"/>
      <c r="DK331" s="166"/>
      <c r="DL331" s="166"/>
      <c r="DM331" s="28"/>
      <c r="DN331" s="166"/>
      <c r="DO331" s="28"/>
      <c r="DP331" s="166"/>
      <c r="DQ331" s="28"/>
    </row>
    <row r="332" spans="1:123" hidden="1" outlineLevel="1">
      <c r="A332" s="250" t="s">
        <v>168</v>
      </c>
      <c r="B332" s="251"/>
      <c r="C332" s="251"/>
      <c r="D332" s="251"/>
      <c r="E332" s="251"/>
      <c r="F332" s="251"/>
      <c r="G332" s="251"/>
      <c r="H332" s="251"/>
      <c r="I332" s="251"/>
      <c r="J332" s="251"/>
      <c r="K332" s="251"/>
      <c r="L332" s="251"/>
      <c r="M332" s="251"/>
      <c r="N332" s="251"/>
      <c r="O332" s="251"/>
      <c r="P332" s="251"/>
      <c r="Q332" s="251"/>
      <c r="R332" s="251"/>
      <c r="S332" s="251"/>
      <c r="T332" s="251"/>
      <c r="U332" s="251"/>
      <c r="V332" s="251"/>
      <c r="W332" s="251"/>
      <c r="X332" s="251"/>
      <c r="Y332" s="251"/>
      <c r="Z332" s="251"/>
      <c r="AA332" s="251"/>
      <c r="AB332" s="251"/>
      <c r="AC332" s="251"/>
      <c r="AD332" s="251"/>
      <c r="AE332" s="251"/>
      <c r="AF332" s="251"/>
      <c r="AG332" s="251"/>
      <c r="AH332" s="251"/>
      <c r="AI332" s="251"/>
      <c r="AJ332" s="251"/>
      <c r="AK332" s="251"/>
      <c r="AL332" s="251"/>
      <c r="AM332" s="251"/>
      <c r="AN332" s="251"/>
      <c r="AO332" s="251"/>
      <c r="AP332" s="251"/>
      <c r="AQ332" s="251"/>
      <c r="AR332" s="251"/>
      <c r="AS332" s="251"/>
      <c r="AT332" s="251"/>
      <c r="AU332" s="251"/>
      <c r="AV332" s="251"/>
      <c r="AW332" s="251"/>
      <c r="AX332" s="251"/>
      <c r="AY332" s="252"/>
      <c r="AZ332" s="253">
        <v>54</v>
      </c>
      <c r="BA332" s="254"/>
      <c r="BB332" s="261"/>
      <c r="BC332" s="261"/>
      <c r="BD332" s="261"/>
      <c r="BE332" s="404"/>
      <c r="BF332" s="263"/>
      <c r="BG332" s="263"/>
      <c r="BH332" s="263"/>
      <c r="BI332" s="263"/>
      <c r="BJ332" s="266"/>
      <c r="BK332" s="263"/>
      <c r="DK332" s="166"/>
      <c r="DL332" s="166"/>
      <c r="DM332" s="28"/>
      <c r="DN332" s="166"/>
      <c r="DO332" s="28"/>
      <c r="DP332" s="166"/>
      <c r="DQ332" s="28"/>
    </row>
    <row r="333" spans="1:123" ht="13.5" collapsed="1">
      <c r="A333" s="279" t="s">
        <v>169</v>
      </c>
      <c r="B333" s="251">
        <f>+SUM(B324:B332)</f>
        <v>0</v>
      </c>
      <c r="C333" s="251">
        <f t="shared" ref="C333" si="434">+SUM(C324:C332)</f>
        <v>0</v>
      </c>
      <c r="D333" s="251">
        <f t="shared" ref="D333:AW333" si="435">+SUM(D324:D332)</f>
        <v>0</v>
      </c>
      <c r="E333" s="251">
        <f t="shared" si="435"/>
        <v>0</v>
      </c>
      <c r="F333" s="251">
        <f t="shared" si="435"/>
        <v>0</v>
      </c>
      <c r="G333" s="251">
        <f t="shared" si="435"/>
        <v>0</v>
      </c>
      <c r="H333" s="251">
        <f t="shared" si="435"/>
        <v>0</v>
      </c>
      <c r="I333" s="251">
        <f t="shared" si="435"/>
        <v>0</v>
      </c>
      <c r="J333" s="251">
        <f t="shared" si="435"/>
        <v>0</v>
      </c>
      <c r="K333" s="251">
        <f t="shared" si="435"/>
        <v>0</v>
      </c>
      <c r="L333" s="251">
        <f t="shared" si="435"/>
        <v>0</v>
      </c>
      <c r="M333" s="251">
        <f t="shared" si="435"/>
        <v>0</v>
      </c>
      <c r="N333" s="251">
        <f t="shared" si="435"/>
        <v>0</v>
      </c>
      <c r="O333" s="251">
        <f t="shared" si="435"/>
        <v>0</v>
      </c>
      <c r="P333" s="251">
        <f t="shared" si="435"/>
        <v>0</v>
      </c>
      <c r="Q333" s="251">
        <f t="shared" si="435"/>
        <v>0</v>
      </c>
      <c r="R333" s="251">
        <f t="shared" si="435"/>
        <v>0</v>
      </c>
      <c r="S333" s="251">
        <f t="shared" si="435"/>
        <v>0</v>
      </c>
      <c r="T333" s="251">
        <f t="shared" si="435"/>
        <v>0</v>
      </c>
      <c r="U333" s="251">
        <f t="shared" si="435"/>
        <v>0</v>
      </c>
      <c r="V333" s="251">
        <f t="shared" si="435"/>
        <v>0</v>
      </c>
      <c r="W333" s="251">
        <f t="shared" si="435"/>
        <v>0</v>
      </c>
      <c r="X333" s="251">
        <f t="shared" si="435"/>
        <v>0</v>
      </c>
      <c r="Y333" s="251">
        <f t="shared" si="435"/>
        <v>0</v>
      </c>
      <c r="Z333" s="251">
        <f t="shared" si="435"/>
        <v>0</v>
      </c>
      <c r="AA333" s="251">
        <f t="shared" si="435"/>
        <v>0</v>
      </c>
      <c r="AB333" s="251">
        <f t="shared" si="435"/>
        <v>0</v>
      </c>
      <c r="AC333" s="251">
        <f t="shared" si="435"/>
        <v>0</v>
      </c>
      <c r="AD333" s="251">
        <f t="shared" si="435"/>
        <v>0</v>
      </c>
      <c r="AE333" s="251">
        <f t="shared" si="435"/>
        <v>0</v>
      </c>
      <c r="AF333" s="251">
        <f t="shared" si="435"/>
        <v>0</v>
      </c>
      <c r="AG333" s="251">
        <f t="shared" si="435"/>
        <v>0</v>
      </c>
      <c r="AH333" s="251">
        <f t="shared" si="435"/>
        <v>0</v>
      </c>
      <c r="AI333" s="251">
        <f t="shared" si="435"/>
        <v>0</v>
      </c>
      <c r="AJ333" s="251">
        <f t="shared" si="435"/>
        <v>0</v>
      </c>
      <c r="AK333" s="251">
        <f t="shared" si="435"/>
        <v>0</v>
      </c>
      <c r="AL333" s="251">
        <f t="shared" si="435"/>
        <v>60</v>
      </c>
      <c r="AM333" s="251">
        <f t="shared" si="435"/>
        <v>48</v>
      </c>
      <c r="AN333" s="251">
        <f t="shared" si="435"/>
        <v>68</v>
      </c>
      <c r="AO333" s="251">
        <f t="shared" si="435"/>
        <v>72</v>
      </c>
      <c r="AP333" s="251">
        <f t="shared" si="435"/>
        <v>0</v>
      </c>
      <c r="AQ333" s="251">
        <f t="shared" si="435"/>
        <v>97</v>
      </c>
      <c r="AR333" s="251">
        <f t="shared" si="435"/>
        <v>87</v>
      </c>
      <c r="AS333" s="251">
        <f t="shared" si="435"/>
        <v>45</v>
      </c>
      <c r="AT333" s="251">
        <f t="shared" si="435"/>
        <v>79</v>
      </c>
      <c r="AU333" s="251">
        <f t="shared" si="435"/>
        <v>112</v>
      </c>
      <c r="AV333" s="251">
        <f t="shared" si="435"/>
        <v>76</v>
      </c>
      <c r="AW333" s="251">
        <f t="shared" si="435"/>
        <v>68</v>
      </c>
      <c r="AX333" s="251"/>
      <c r="AY333" s="312">
        <f>SUM(AY324:AY332)</f>
        <v>40</v>
      </c>
      <c r="AZ333" s="313">
        <f t="shared" ref="AZ333:BJ333" si="436">SUM(AZ324:AZ332)</f>
        <v>76</v>
      </c>
      <c r="BA333" s="254">
        <f t="shared" si="436"/>
        <v>79</v>
      </c>
      <c r="BB333" s="255">
        <f t="shared" si="436"/>
        <v>22</v>
      </c>
      <c r="BC333" s="255">
        <f t="shared" si="436"/>
        <v>22</v>
      </c>
      <c r="BD333" s="255">
        <f t="shared" si="436"/>
        <v>22</v>
      </c>
      <c r="BE333" s="403">
        <v>22</v>
      </c>
      <c r="BF333" s="257">
        <f t="shared" si="436"/>
        <v>22</v>
      </c>
      <c r="BG333" s="257">
        <f t="shared" si="436"/>
        <v>22</v>
      </c>
      <c r="BH333" s="257">
        <f t="shared" si="436"/>
        <v>22</v>
      </c>
      <c r="BI333" s="257">
        <f t="shared" si="436"/>
        <v>22</v>
      </c>
      <c r="BJ333" s="259">
        <f t="shared" si="436"/>
        <v>22</v>
      </c>
      <c r="BK333" s="257"/>
      <c r="DK333" s="166"/>
      <c r="DL333" s="166"/>
      <c r="DM333" s="28"/>
      <c r="DN333" s="166"/>
      <c r="DO333" s="28"/>
      <c r="DP333" s="166"/>
      <c r="DQ333" s="28"/>
    </row>
    <row r="334" spans="1:123">
      <c r="A334" s="239" t="s">
        <v>179</v>
      </c>
      <c r="B334" s="345">
        <v>0</v>
      </c>
      <c r="C334" s="345">
        <v>0</v>
      </c>
      <c r="D334" s="345">
        <v>12</v>
      </c>
      <c r="E334" s="345">
        <v>0</v>
      </c>
      <c r="F334" s="345">
        <v>0</v>
      </c>
      <c r="G334" s="345">
        <v>0</v>
      </c>
      <c r="H334" s="345">
        <v>0</v>
      </c>
      <c r="I334" s="345">
        <v>0</v>
      </c>
      <c r="J334" s="345">
        <v>0</v>
      </c>
      <c r="K334" s="345">
        <v>0</v>
      </c>
      <c r="L334" s="345">
        <v>15</v>
      </c>
      <c r="M334" s="345">
        <v>0</v>
      </c>
      <c r="N334" s="227">
        <v>0</v>
      </c>
      <c r="O334" s="227">
        <v>0</v>
      </c>
      <c r="P334" s="227">
        <v>0</v>
      </c>
      <c r="Q334" s="227">
        <v>0</v>
      </c>
      <c r="R334" s="227">
        <v>0</v>
      </c>
      <c r="S334" s="227">
        <v>0</v>
      </c>
      <c r="T334" s="227">
        <v>0</v>
      </c>
      <c r="U334" s="227">
        <v>0</v>
      </c>
      <c r="V334" s="227">
        <v>0</v>
      </c>
      <c r="W334" s="227">
        <v>0</v>
      </c>
      <c r="X334" s="227">
        <v>0</v>
      </c>
      <c r="Y334" s="227">
        <v>0</v>
      </c>
      <c r="Z334" s="230">
        <v>0</v>
      </c>
      <c r="AA334" s="230">
        <v>0</v>
      </c>
      <c r="AB334" s="230">
        <v>10</v>
      </c>
      <c r="AC334" s="230">
        <v>20</v>
      </c>
      <c r="AD334" s="230">
        <v>0</v>
      </c>
      <c r="AE334" s="230">
        <v>14</v>
      </c>
      <c r="AF334" s="230">
        <v>19</v>
      </c>
      <c r="AG334" s="230">
        <v>20</v>
      </c>
      <c r="AH334" s="230">
        <v>13</v>
      </c>
      <c r="AI334" s="230">
        <v>13</v>
      </c>
      <c r="AJ334" s="230">
        <v>13</v>
      </c>
      <c r="AK334" s="230">
        <v>17</v>
      </c>
      <c r="AL334" s="230">
        <v>10</v>
      </c>
      <c r="AM334" s="230">
        <v>12</v>
      </c>
      <c r="AN334" s="230">
        <v>13</v>
      </c>
      <c r="AO334" s="230">
        <v>13</v>
      </c>
      <c r="AP334" s="230">
        <v>13</v>
      </c>
      <c r="AQ334" s="230">
        <v>13</v>
      </c>
      <c r="AR334" s="230">
        <v>13</v>
      </c>
      <c r="AS334" s="230">
        <v>14</v>
      </c>
      <c r="AT334" s="230">
        <v>40</v>
      </c>
      <c r="AU334" s="241">
        <f>AU344+(AT344-AT334)</f>
        <v>26</v>
      </c>
      <c r="AV334" s="241">
        <v>10</v>
      </c>
      <c r="AW334" s="241">
        <f>AW344</f>
        <v>0</v>
      </c>
      <c r="AX334" s="241"/>
      <c r="AY334" s="327"/>
      <c r="AZ334" s="243">
        <v>14</v>
      </c>
      <c r="BA334" s="328">
        <v>14</v>
      </c>
      <c r="BB334" s="329"/>
      <c r="BC334" s="329"/>
      <c r="BD334" s="329"/>
      <c r="BE334" s="409"/>
      <c r="BF334" s="331"/>
      <c r="BG334" s="331"/>
      <c r="BH334" s="331"/>
      <c r="BI334" s="331"/>
      <c r="BJ334" s="333"/>
      <c r="BK334" s="331"/>
      <c r="DK334" s="166">
        <f>SUM(B334:M334)</f>
        <v>27</v>
      </c>
      <c r="DL334" s="166">
        <f>SUM(N334:Y334)</f>
        <v>0</v>
      </c>
      <c r="DM334" s="28">
        <f>IFERROR(DL334/DK334*100,0)</f>
        <v>0</v>
      </c>
      <c r="DN334" s="166">
        <f>SUM(Z334:AK334)</f>
        <v>139</v>
      </c>
      <c r="DO334" s="28">
        <f>IFERROR(DN334/DL334*100,0)</f>
        <v>0</v>
      </c>
      <c r="DP334" s="166">
        <f>SUM(AL334:AW334)</f>
        <v>177</v>
      </c>
      <c r="DQ334" s="28">
        <f>IFERROR(DP334/DN334*100,0)</f>
        <v>127.33812949640289</v>
      </c>
      <c r="DR334" s="141">
        <f>SUM(AY334:BJ334)</f>
        <v>28</v>
      </c>
      <c r="DS334" s="207">
        <f t="shared" ref="DS334" si="437">IFERROR(DR334/DP334*100,0)</f>
        <v>15.819209039548024</v>
      </c>
    </row>
    <row r="335" spans="1:123" hidden="1" outlineLevel="1">
      <c r="A335" s="250" t="s">
        <v>161</v>
      </c>
      <c r="B335" s="251"/>
      <c r="C335" s="251"/>
      <c r="D335" s="251"/>
      <c r="E335" s="251"/>
      <c r="F335" s="251"/>
      <c r="G335" s="251"/>
      <c r="H335" s="251"/>
      <c r="I335" s="251"/>
      <c r="J335" s="251"/>
      <c r="K335" s="251"/>
      <c r="L335" s="251"/>
      <c r="M335" s="251"/>
      <c r="N335" s="251"/>
      <c r="O335" s="251"/>
      <c r="P335" s="251"/>
      <c r="Q335" s="251"/>
      <c r="R335" s="251"/>
      <c r="S335" s="251"/>
      <c r="T335" s="251"/>
      <c r="U335" s="251"/>
      <c r="V335" s="251"/>
      <c r="W335" s="251"/>
      <c r="X335" s="251"/>
      <c r="Y335" s="251"/>
      <c r="Z335" s="251"/>
      <c r="AA335" s="251"/>
      <c r="AB335" s="251"/>
      <c r="AC335" s="251"/>
      <c r="AD335" s="251"/>
      <c r="AE335" s="251"/>
      <c r="AF335" s="251"/>
      <c r="AG335" s="251"/>
      <c r="AH335" s="251"/>
      <c r="AI335" s="251"/>
      <c r="AJ335" s="251"/>
      <c r="AK335" s="251"/>
      <c r="AL335" s="251"/>
      <c r="AM335" s="251"/>
      <c r="AN335" s="251"/>
      <c r="AO335" s="251"/>
      <c r="AP335" s="251"/>
      <c r="AQ335" s="251"/>
      <c r="AR335" s="251"/>
      <c r="AS335" s="251"/>
      <c r="AT335" s="251"/>
      <c r="AU335" s="251"/>
      <c r="AV335" s="251"/>
      <c r="AW335" s="251"/>
      <c r="AX335" s="251"/>
      <c r="AY335" s="252"/>
      <c r="AZ335" s="253"/>
      <c r="BA335" s="254"/>
      <c r="BB335" s="261"/>
      <c r="BC335" s="261"/>
      <c r="BD335" s="261"/>
      <c r="BE335" s="404"/>
      <c r="BF335" s="263"/>
      <c r="BG335" s="263"/>
      <c r="BH335" s="263"/>
      <c r="BI335" s="263"/>
      <c r="BJ335" s="266"/>
      <c r="BK335" s="263"/>
      <c r="DK335" s="166"/>
      <c r="DL335" s="166"/>
      <c r="DM335" s="28"/>
      <c r="DN335" s="166"/>
      <c r="DO335" s="28"/>
      <c r="DP335" s="166"/>
      <c r="DQ335" s="28"/>
    </row>
    <row r="336" spans="1:123" hidden="1" outlineLevel="1">
      <c r="A336" s="250" t="s">
        <v>162</v>
      </c>
      <c r="B336" s="251"/>
      <c r="C336" s="251"/>
      <c r="D336" s="251"/>
      <c r="E336" s="251"/>
      <c r="F336" s="251"/>
      <c r="G336" s="251"/>
      <c r="H336" s="251"/>
      <c r="I336" s="251"/>
      <c r="J336" s="251"/>
      <c r="K336" s="251"/>
      <c r="L336" s="251"/>
      <c r="M336" s="251"/>
      <c r="N336" s="251"/>
      <c r="O336" s="251"/>
      <c r="P336" s="251"/>
      <c r="Q336" s="251"/>
      <c r="R336" s="251"/>
      <c r="S336" s="251"/>
      <c r="T336" s="251"/>
      <c r="U336" s="251"/>
      <c r="V336" s="251"/>
      <c r="W336" s="251"/>
      <c r="X336" s="251"/>
      <c r="Y336" s="251"/>
      <c r="Z336" s="251"/>
      <c r="AA336" s="251"/>
      <c r="AB336" s="251"/>
      <c r="AC336" s="251"/>
      <c r="AD336" s="251"/>
      <c r="AE336" s="251"/>
      <c r="AF336" s="251"/>
      <c r="AG336" s="251"/>
      <c r="AH336" s="251"/>
      <c r="AI336" s="251"/>
      <c r="AJ336" s="251"/>
      <c r="AK336" s="251"/>
      <c r="AL336" s="251"/>
      <c r="AM336" s="251"/>
      <c r="AN336" s="251"/>
      <c r="AO336" s="251"/>
      <c r="AP336" s="251"/>
      <c r="AQ336" s="251"/>
      <c r="AR336" s="251"/>
      <c r="AS336" s="251"/>
      <c r="AT336" s="251"/>
      <c r="AU336" s="251"/>
      <c r="AV336" s="251"/>
      <c r="AW336" s="251"/>
      <c r="AX336" s="251"/>
      <c r="AY336" s="252"/>
      <c r="AZ336" s="253"/>
      <c r="BA336" s="254"/>
      <c r="BB336" s="261"/>
      <c r="BC336" s="261"/>
      <c r="BD336" s="261"/>
      <c r="BE336" s="404"/>
      <c r="BF336" s="263"/>
      <c r="BG336" s="263"/>
      <c r="BH336" s="263"/>
      <c r="BI336" s="263"/>
      <c r="BJ336" s="266"/>
      <c r="BK336" s="263"/>
      <c r="DK336" s="166"/>
      <c r="DL336" s="166"/>
      <c r="DM336" s="28"/>
      <c r="DN336" s="166"/>
      <c r="DO336" s="28"/>
      <c r="DP336" s="166"/>
      <c r="DQ336" s="28"/>
    </row>
    <row r="337" spans="1:123" hidden="1" outlineLevel="1">
      <c r="A337" s="250" t="s">
        <v>163</v>
      </c>
      <c r="B337" s="251"/>
      <c r="C337" s="251"/>
      <c r="D337" s="251"/>
      <c r="E337" s="251"/>
      <c r="F337" s="251"/>
      <c r="G337" s="251"/>
      <c r="H337" s="251"/>
      <c r="I337" s="251"/>
      <c r="J337" s="251"/>
      <c r="K337" s="251"/>
      <c r="L337" s="251"/>
      <c r="M337" s="251"/>
      <c r="N337" s="251"/>
      <c r="O337" s="251"/>
      <c r="P337" s="251"/>
      <c r="Q337" s="251"/>
      <c r="R337" s="251"/>
      <c r="S337" s="251"/>
      <c r="T337" s="251"/>
      <c r="U337" s="251"/>
      <c r="V337" s="251"/>
      <c r="W337" s="251"/>
      <c r="X337" s="251"/>
      <c r="Y337" s="251"/>
      <c r="Z337" s="251"/>
      <c r="AA337" s="251"/>
      <c r="AB337" s="251"/>
      <c r="AC337" s="251"/>
      <c r="AD337" s="251"/>
      <c r="AE337" s="251"/>
      <c r="AF337" s="251"/>
      <c r="AG337" s="251"/>
      <c r="AH337" s="251"/>
      <c r="AI337" s="251"/>
      <c r="AJ337" s="251"/>
      <c r="AK337" s="251"/>
      <c r="AL337" s="251"/>
      <c r="AM337" s="251"/>
      <c r="AN337" s="251"/>
      <c r="AO337" s="251"/>
      <c r="AP337" s="251"/>
      <c r="AQ337" s="251"/>
      <c r="AR337" s="251"/>
      <c r="AS337" s="251"/>
      <c r="AT337" s="251"/>
      <c r="AU337" s="251"/>
      <c r="AV337" s="251"/>
      <c r="AW337" s="251"/>
      <c r="AX337" s="251"/>
      <c r="AY337" s="252"/>
      <c r="AZ337" s="253"/>
      <c r="BA337" s="254"/>
      <c r="BB337" s="261"/>
      <c r="BC337" s="261"/>
      <c r="BD337" s="261"/>
      <c r="BE337" s="404"/>
      <c r="BF337" s="263"/>
      <c r="BG337" s="263"/>
      <c r="BH337" s="263"/>
      <c r="BI337" s="263"/>
      <c r="BJ337" s="266"/>
      <c r="BK337" s="263"/>
      <c r="BM337" s="334"/>
      <c r="DK337" s="166"/>
      <c r="DL337" s="166"/>
      <c r="DM337" s="28"/>
      <c r="DN337" s="166"/>
      <c r="DO337" s="28"/>
      <c r="DP337" s="166"/>
      <c r="DQ337" s="28"/>
    </row>
    <row r="338" spans="1:123" hidden="1" outlineLevel="1">
      <c r="A338" s="250" t="s">
        <v>164</v>
      </c>
      <c r="B338" s="251"/>
      <c r="C338" s="251"/>
      <c r="D338" s="251"/>
      <c r="E338" s="251"/>
      <c r="F338" s="251"/>
      <c r="G338" s="251"/>
      <c r="H338" s="251"/>
      <c r="I338" s="251"/>
      <c r="J338" s="251"/>
      <c r="K338" s="251"/>
      <c r="L338" s="251"/>
      <c r="M338" s="251"/>
      <c r="N338" s="251"/>
      <c r="O338" s="251"/>
      <c r="P338" s="251"/>
      <c r="Q338" s="251"/>
      <c r="R338" s="251"/>
      <c r="S338" s="251"/>
      <c r="T338" s="251"/>
      <c r="U338" s="251"/>
      <c r="V338" s="251"/>
      <c r="W338" s="251"/>
      <c r="X338" s="251"/>
      <c r="Y338" s="251"/>
      <c r="Z338" s="251"/>
      <c r="AA338" s="251"/>
      <c r="AB338" s="251"/>
      <c r="AC338" s="251"/>
      <c r="AD338" s="251"/>
      <c r="AE338" s="251"/>
      <c r="AF338" s="251"/>
      <c r="AG338" s="251"/>
      <c r="AH338" s="251"/>
      <c r="AI338" s="251"/>
      <c r="AJ338" s="251"/>
      <c r="AK338" s="251"/>
      <c r="AL338" s="251"/>
      <c r="AM338" s="251"/>
      <c r="AN338" s="251"/>
      <c r="AO338" s="251"/>
      <c r="AP338" s="251"/>
      <c r="AQ338" s="251"/>
      <c r="AR338" s="251"/>
      <c r="AS338" s="251"/>
      <c r="AT338" s="251"/>
      <c r="AU338" s="251"/>
      <c r="AV338" s="251"/>
      <c r="AW338" s="251"/>
      <c r="AX338" s="251"/>
      <c r="AY338" s="252"/>
      <c r="AZ338" s="253"/>
      <c r="BA338" s="254"/>
      <c r="BB338" s="261"/>
      <c r="BC338" s="261"/>
      <c r="BD338" s="261"/>
      <c r="BE338" s="404"/>
      <c r="BF338" s="263"/>
      <c r="BG338" s="263"/>
      <c r="BH338" s="263"/>
      <c r="BI338" s="263"/>
      <c r="BJ338" s="266"/>
      <c r="BK338" s="263"/>
      <c r="DK338" s="166"/>
      <c r="DL338" s="166"/>
      <c r="DM338" s="28"/>
      <c r="DN338" s="166"/>
      <c r="DO338" s="28"/>
      <c r="DP338" s="166"/>
      <c r="DQ338" s="28"/>
    </row>
    <row r="339" spans="1:123" hidden="1" outlineLevel="1">
      <c r="A339" s="250" t="s">
        <v>165</v>
      </c>
      <c r="B339" s="251"/>
      <c r="C339" s="251"/>
      <c r="D339" s="251"/>
      <c r="E339" s="251"/>
      <c r="F339" s="251"/>
      <c r="G339" s="251"/>
      <c r="H339" s="251"/>
      <c r="I339" s="251"/>
      <c r="J339" s="251"/>
      <c r="K339" s="251"/>
      <c r="L339" s="251"/>
      <c r="M339" s="251"/>
      <c r="N339" s="251"/>
      <c r="O339" s="251"/>
      <c r="P339" s="251"/>
      <c r="Q339" s="251"/>
      <c r="R339" s="251"/>
      <c r="S339" s="251"/>
      <c r="T339" s="251"/>
      <c r="U339" s="251"/>
      <c r="V339" s="251"/>
      <c r="W339" s="251"/>
      <c r="X339" s="251"/>
      <c r="Y339" s="251"/>
      <c r="Z339" s="251"/>
      <c r="AA339" s="251"/>
      <c r="AB339" s="251"/>
      <c r="AC339" s="251"/>
      <c r="AD339" s="251"/>
      <c r="AE339" s="251"/>
      <c r="AF339" s="251"/>
      <c r="AG339" s="251"/>
      <c r="AH339" s="251"/>
      <c r="AI339" s="251"/>
      <c r="AJ339" s="251"/>
      <c r="AK339" s="251"/>
      <c r="AL339" s="251"/>
      <c r="AM339" s="251"/>
      <c r="AN339" s="251"/>
      <c r="AO339" s="251"/>
      <c r="AP339" s="251"/>
      <c r="AQ339" s="251"/>
      <c r="AR339" s="251"/>
      <c r="AS339" s="251"/>
      <c r="AT339" s="251"/>
      <c r="AU339" s="251"/>
      <c r="AV339" s="251"/>
      <c r="AW339" s="251"/>
      <c r="AX339" s="251"/>
      <c r="AY339" s="252"/>
      <c r="AZ339" s="253"/>
      <c r="BA339" s="254"/>
      <c r="BB339" s="261"/>
      <c r="BC339" s="261"/>
      <c r="BD339" s="261"/>
      <c r="BE339" s="404"/>
      <c r="BF339" s="263"/>
      <c r="BG339" s="263"/>
      <c r="BH339" s="263"/>
      <c r="BI339" s="263"/>
      <c r="BJ339" s="266"/>
      <c r="BK339" s="263"/>
      <c r="DK339" s="166"/>
      <c r="DL339" s="166"/>
      <c r="DM339" s="28"/>
      <c r="DN339" s="166"/>
      <c r="DO339" s="28"/>
      <c r="DP339" s="166"/>
      <c r="DQ339" s="28"/>
    </row>
    <row r="340" spans="1:123" hidden="1" outlineLevel="1">
      <c r="A340" s="250" t="s">
        <v>123</v>
      </c>
      <c r="B340" s="251"/>
      <c r="C340" s="251"/>
      <c r="D340" s="251"/>
      <c r="E340" s="251"/>
      <c r="F340" s="251"/>
      <c r="G340" s="251"/>
      <c r="H340" s="251"/>
      <c r="I340" s="251"/>
      <c r="J340" s="251"/>
      <c r="K340" s="251"/>
      <c r="L340" s="251"/>
      <c r="M340" s="251"/>
      <c r="N340" s="251"/>
      <c r="O340" s="251"/>
      <c r="P340" s="251"/>
      <c r="Q340" s="251"/>
      <c r="R340" s="251"/>
      <c r="S340" s="251"/>
      <c r="T340" s="251"/>
      <c r="U340" s="251"/>
      <c r="V340" s="251"/>
      <c r="W340" s="251"/>
      <c r="X340" s="251"/>
      <c r="Y340" s="251"/>
      <c r="Z340" s="251"/>
      <c r="AA340" s="251"/>
      <c r="AB340" s="251"/>
      <c r="AC340" s="251"/>
      <c r="AD340" s="251"/>
      <c r="AE340" s="251"/>
      <c r="AF340" s="251"/>
      <c r="AG340" s="251"/>
      <c r="AH340" s="251"/>
      <c r="AI340" s="251"/>
      <c r="AJ340" s="251"/>
      <c r="AK340" s="251"/>
      <c r="AL340" s="251"/>
      <c r="AM340" s="251"/>
      <c r="AN340" s="251"/>
      <c r="AO340" s="251"/>
      <c r="AP340" s="251"/>
      <c r="AQ340" s="251"/>
      <c r="AR340" s="251"/>
      <c r="AS340" s="251"/>
      <c r="AT340" s="251"/>
      <c r="AU340" s="251"/>
      <c r="AV340" s="251"/>
      <c r="AW340" s="251"/>
      <c r="AX340" s="251"/>
      <c r="AY340" s="252"/>
      <c r="AZ340" s="253"/>
      <c r="BA340" s="254"/>
      <c r="BB340" s="261"/>
      <c r="BC340" s="261"/>
      <c r="BD340" s="261"/>
      <c r="BE340" s="404"/>
      <c r="BF340" s="263"/>
      <c r="BG340" s="263"/>
      <c r="BH340" s="263"/>
      <c r="BI340" s="263"/>
      <c r="BJ340" s="266"/>
      <c r="BK340" s="263"/>
      <c r="DK340" s="166"/>
      <c r="DL340" s="166"/>
      <c r="DM340" s="28"/>
      <c r="DN340" s="166"/>
      <c r="DO340" s="28"/>
      <c r="DP340" s="166"/>
      <c r="DQ340" s="28"/>
    </row>
    <row r="341" spans="1:123" hidden="1" outlineLevel="1">
      <c r="A341" s="250" t="s">
        <v>167</v>
      </c>
      <c r="B341" s="251"/>
      <c r="C341" s="251"/>
      <c r="D341" s="251"/>
      <c r="E341" s="251"/>
      <c r="F341" s="251"/>
      <c r="G341" s="251"/>
      <c r="H341" s="251"/>
      <c r="I341" s="251"/>
      <c r="J341" s="251"/>
      <c r="K341" s="251"/>
      <c r="L341" s="251"/>
      <c r="M341" s="251"/>
      <c r="N341" s="251"/>
      <c r="O341" s="251"/>
      <c r="P341" s="251"/>
      <c r="Q341" s="251"/>
      <c r="R341" s="251"/>
      <c r="S341" s="251"/>
      <c r="T341" s="251"/>
      <c r="U341" s="251"/>
      <c r="V341" s="251"/>
      <c r="W341" s="251"/>
      <c r="X341" s="251"/>
      <c r="Y341" s="251"/>
      <c r="Z341" s="251"/>
      <c r="AA341" s="251"/>
      <c r="AB341" s="251"/>
      <c r="AC341" s="251"/>
      <c r="AD341" s="251"/>
      <c r="AE341" s="251"/>
      <c r="AF341" s="251"/>
      <c r="AG341" s="251"/>
      <c r="AH341" s="251"/>
      <c r="AI341" s="251"/>
      <c r="AJ341" s="251"/>
      <c r="AK341" s="251"/>
      <c r="AL341" s="251"/>
      <c r="AM341" s="251"/>
      <c r="AN341" s="251"/>
      <c r="AO341" s="251"/>
      <c r="AP341" s="251"/>
      <c r="AQ341" s="251"/>
      <c r="AR341" s="251"/>
      <c r="AS341" s="251"/>
      <c r="AT341" s="251"/>
      <c r="AU341" s="251"/>
      <c r="AV341" s="251"/>
      <c r="AW341" s="251"/>
      <c r="AX341" s="251"/>
      <c r="AY341" s="252"/>
      <c r="AZ341" s="253"/>
      <c r="BA341" s="254"/>
      <c r="BB341" s="261"/>
      <c r="BC341" s="261"/>
      <c r="BD341" s="261"/>
      <c r="BE341" s="404"/>
      <c r="BF341" s="263"/>
      <c r="BG341" s="263"/>
      <c r="BH341" s="263"/>
      <c r="BI341" s="263"/>
      <c r="BJ341" s="266"/>
      <c r="BK341" s="263"/>
      <c r="DK341" s="166"/>
      <c r="DL341" s="166"/>
      <c r="DM341" s="28"/>
      <c r="DN341" s="166"/>
      <c r="DO341" s="28"/>
      <c r="DP341" s="166"/>
      <c r="DQ341" s="28"/>
    </row>
    <row r="342" spans="1:123" hidden="1" outlineLevel="1">
      <c r="A342" s="250" t="s">
        <v>122</v>
      </c>
      <c r="B342" s="251"/>
      <c r="C342" s="251"/>
      <c r="D342" s="251"/>
      <c r="E342" s="251"/>
      <c r="F342" s="251"/>
      <c r="G342" s="251"/>
      <c r="H342" s="251"/>
      <c r="I342" s="251"/>
      <c r="J342" s="251"/>
      <c r="K342" s="251"/>
      <c r="L342" s="251"/>
      <c r="M342" s="251"/>
      <c r="N342" s="251"/>
      <c r="O342" s="251"/>
      <c r="P342" s="251"/>
      <c r="Q342" s="251"/>
      <c r="R342" s="251"/>
      <c r="S342" s="251"/>
      <c r="T342" s="251"/>
      <c r="U342" s="251"/>
      <c r="V342" s="251"/>
      <c r="W342" s="251"/>
      <c r="X342" s="251"/>
      <c r="Y342" s="251"/>
      <c r="Z342" s="251"/>
      <c r="AA342" s="251"/>
      <c r="AB342" s="251"/>
      <c r="AC342" s="251"/>
      <c r="AD342" s="251"/>
      <c r="AE342" s="251"/>
      <c r="AF342" s="251"/>
      <c r="AG342" s="251"/>
      <c r="AH342" s="251"/>
      <c r="AI342" s="251"/>
      <c r="AJ342" s="251"/>
      <c r="AK342" s="251"/>
      <c r="AL342" s="251">
        <v>22</v>
      </c>
      <c r="AM342" s="251">
        <v>12</v>
      </c>
      <c r="AN342" s="251">
        <v>13</v>
      </c>
      <c r="AO342" s="251">
        <v>13</v>
      </c>
      <c r="AP342" s="251">
        <v>13</v>
      </c>
      <c r="AQ342" s="251">
        <v>13</v>
      </c>
      <c r="AR342" s="251">
        <v>13</v>
      </c>
      <c r="AS342" s="251">
        <v>14</v>
      </c>
      <c r="AT342" s="251">
        <v>53</v>
      </c>
      <c r="AU342" s="251">
        <v>13</v>
      </c>
      <c r="AV342" s="251">
        <v>12</v>
      </c>
      <c r="AW342" s="251"/>
      <c r="AX342" s="251"/>
      <c r="AY342" s="252"/>
      <c r="AZ342" s="253">
        <v>13</v>
      </c>
      <c r="BA342" s="254">
        <v>26</v>
      </c>
      <c r="BB342" s="261"/>
      <c r="BC342" s="261">
        <v>26</v>
      </c>
      <c r="BD342" s="261">
        <v>26</v>
      </c>
      <c r="BE342" s="404">
        <v>26</v>
      </c>
      <c r="BF342" s="263">
        <v>26</v>
      </c>
      <c r="BG342" s="263">
        <v>26</v>
      </c>
      <c r="BH342" s="263">
        <v>26</v>
      </c>
      <c r="BI342" s="263">
        <v>26</v>
      </c>
      <c r="BJ342" s="266">
        <v>26</v>
      </c>
      <c r="BK342" s="263"/>
      <c r="DK342" s="166"/>
      <c r="DL342" s="166"/>
      <c r="DM342" s="28"/>
      <c r="DN342" s="166"/>
      <c r="DO342" s="28"/>
      <c r="DP342" s="166"/>
      <c r="DQ342" s="28"/>
    </row>
    <row r="343" spans="1:123" hidden="1" outlineLevel="1">
      <c r="A343" s="250" t="s">
        <v>168</v>
      </c>
      <c r="B343" s="251"/>
      <c r="C343" s="251"/>
      <c r="D343" s="251"/>
      <c r="E343" s="251"/>
      <c r="F343" s="251"/>
      <c r="G343" s="251"/>
      <c r="H343" s="251"/>
      <c r="I343" s="251"/>
      <c r="J343" s="251"/>
      <c r="K343" s="251"/>
      <c r="L343" s="251"/>
      <c r="M343" s="251"/>
      <c r="N343" s="251"/>
      <c r="O343" s="251"/>
      <c r="P343" s="251"/>
      <c r="Q343" s="251"/>
      <c r="R343" s="251"/>
      <c r="S343" s="251"/>
      <c r="T343" s="251"/>
      <c r="U343" s="251"/>
      <c r="V343" s="251"/>
      <c r="W343" s="251"/>
      <c r="X343" s="251"/>
      <c r="Y343" s="251"/>
      <c r="Z343" s="251"/>
      <c r="AA343" s="251"/>
      <c r="AB343" s="251"/>
      <c r="AC343" s="251"/>
      <c r="AD343" s="251"/>
      <c r="AE343" s="251"/>
      <c r="AF343" s="251"/>
      <c r="AG343" s="251"/>
      <c r="AH343" s="251"/>
      <c r="AI343" s="251"/>
      <c r="AJ343" s="251"/>
      <c r="AK343" s="251"/>
      <c r="AL343" s="251"/>
      <c r="AM343" s="251"/>
      <c r="AN343" s="251"/>
      <c r="AO343" s="251"/>
      <c r="AP343" s="251"/>
      <c r="AQ343" s="251"/>
      <c r="AR343" s="251"/>
      <c r="AS343" s="251"/>
      <c r="AT343" s="251"/>
      <c r="AU343" s="251"/>
      <c r="AV343" s="251"/>
      <c r="AW343" s="251"/>
      <c r="AX343" s="251"/>
      <c r="AY343" s="252"/>
      <c r="AZ343" s="253"/>
      <c r="BA343" s="254"/>
      <c r="BB343" s="261"/>
      <c r="BC343" s="261"/>
      <c r="BD343" s="261"/>
      <c r="BE343" s="404"/>
      <c r="BF343" s="263"/>
      <c r="BG343" s="263"/>
      <c r="BH343" s="263"/>
      <c r="BI343" s="263"/>
      <c r="BJ343" s="266"/>
      <c r="BK343" s="263"/>
      <c r="DK343" s="166"/>
      <c r="DL343" s="166"/>
      <c r="DM343" s="28"/>
      <c r="DN343" s="166"/>
      <c r="DO343" s="28"/>
      <c r="DP343" s="166"/>
      <c r="DQ343" s="28"/>
    </row>
    <row r="344" spans="1:123" ht="13.5" collapsed="1">
      <c r="A344" s="279" t="s">
        <v>169</v>
      </c>
      <c r="B344" s="251">
        <f>+SUM(B335:B343)</f>
        <v>0</v>
      </c>
      <c r="C344" s="251">
        <f t="shared" ref="C344" si="438">+SUM(C335:C343)</f>
        <v>0</v>
      </c>
      <c r="D344" s="251">
        <f t="shared" ref="D344:AW344" si="439">+SUM(D335:D343)</f>
        <v>0</v>
      </c>
      <c r="E344" s="251">
        <f t="shared" si="439"/>
        <v>0</v>
      </c>
      <c r="F344" s="251">
        <f t="shared" si="439"/>
        <v>0</v>
      </c>
      <c r="G344" s="251">
        <f t="shared" si="439"/>
        <v>0</v>
      </c>
      <c r="H344" s="251">
        <f t="shared" si="439"/>
        <v>0</v>
      </c>
      <c r="I344" s="251">
        <f t="shared" si="439"/>
        <v>0</v>
      </c>
      <c r="J344" s="251">
        <f t="shared" si="439"/>
        <v>0</v>
      </c>
      <c r="K344" s="251">
        <f t="shared" si="439"/>
        <v>0</v>
      </c>
      <c r="L344" s="251">
        <f t="shared" si="439"/>
        <v>0</v>
      </c>
      <c r="M344" s="251">
        <f t="shared" si="439"/>
        <v>0</v>
      </c>
      <c r="N344" s="251">
        <f t="shared" si="439"/>
        <v>0</v>
      </c>
      <c r="O344" s="251">
        <f t="shared" si="439"/>
        <v>0</v>
      </c>
      <c r="P344" s="251">
        <f t="shared" si="439"/>
        <v>0</v>
      </c>
      <c r="Q344" s="251">
        <f t="shared" si="439"/>
        <v>0</v>
      </c>
      <c r="R344" s="251">
        <f t="shared" si="439"/>
        <v>0</v>
      </c>
      <c r="S344" s="251">
        <f t="shared" si="439"/>
        <v>0</v>
      </c>
      <c r="T344" s="251">
        <f t="shared" si="439"/>
        <v>0</v>
      </c>
      <c r="U344" s="251">
        <f t="shared" si="439"/>
        <v>0</v>
      </c>
      <c r="V344" s="251">
        <f t="shared" si="439"/>
        <v>0</v>
      </c>
      <c r="W344" s="251">
        <f t="shared" si="439"/>
        <v>0</v>
      </c>
      <c r="X344" s="251">
        <f t="shared" si="439"/>
        <v>0</v>
      </c>
      <c r="Y344" s="251">
        <f t="shared" si="439"/>
        <v>0</v>
      </c>
      <c r="Z344" s="251">
        <f t="shared" si="439"/>
        <v>0</v>
      </c>
      <c r="AA344" s="251">
        <f t="shared" si="439"/>
        <v>0</v>
      </c>
      <c r="AB344" s="251">
        <f t="shared" si="439"/>
        <v>0</v>
      </c>
      <c r="AC344" s="251">
        <f t="shared" si="439"/>
        <v>0</v>
      </c>
      <c r="AD344" s="251">
        <f t="shared" si="439"/>
        <v>0</v>
      </c>
      <c r="AE344" s="251">
        <f t="shared" si="439"/>
        <v>0</v>
      </c>
      <c r="AF344" s="251">
        <f t="shared" si="439"/>
        <v>0</v>
      </c>
      <c r="AG344" s="251">
        <f t="shared" si="439"/>
        <v>0</v>
      </c>
      <c r="AH344" s="251">
        <f t="shared" si="439"/>
        <v>0</v>
      </c>
      <c r="AI344" s="251">
        <f t="shared" si="439"/>
        <v>0</v>
      </c>
      <c r="AJ344" s="251">
        <f t="shared" si="439"/>
        <v>0</v>
      </c>
      <c r="AK344" s="251">
        <f t="shared" si="439"/>
        <v>0</v>
      </c>
      <c r="AL344" s="251">
        <f t="shared" si="439"/>
        <v>22</v>
      </c>
      <c r="AM344" s="251">
        <f t="shared" si="439"/>
        <v>12</v>
      </c>
      <c r="AN344" s="251">
        <f t="shared" si="439"/>
        <v>13</v>
      </c>
      <c r="AO344" s="251">
        <f t="shared" si="439"/>
        <v>13</v>
      </c>
      <c r="AP344" s="251">
        <f t="shared" si="439"/>
        <v>13</v>
      </c>
      <c r="AQ344" s="251">
        <f t="shared" si="439"/>
        <v>13</v>
      </c>
      <c r="AR344" s="251">
        <f t="shared" si="439"/>
        <v>13</v>
      </c>
      <c r="AS344" s="251">
        <f t="shared" si="439"/>
        <v>14</v>
      </c>
      <c r="AT344" s="251">
        <f t="shared" si="439"/>
        <v>53</v>
      </c>
      <c r="AU344" s="251">
        <f t="shared" si="439"/>
        <v>13</v>
      </c>
      <c r="AV344" s="251">
        <f t="shared" si="439"/>
        <v>12</v>
      </c>
      <c r="AW344" s="251">
        <f t="shared" si="439"/>
        <v>0</v>
      </c>
      <c r="AX344" s="251"/>
      <c r="AY344" s="252"/>
      <c r="AZ344" s="253"/>
      <c r="BA344" s="254"/>
      <c r="BB344" s="261"/>
      <c r="BC344" s="261"/>
      <c r="BD344" s="261"/>
      <c r="BE344" s="404"/>
      <c r="BF344" s="263"/>
      <c r="BG344" s="263"/>
      <c r="BH344" s="263"/>
      <c r="BI344" s="263"/>
      <c r="BJ344" s="266"/>
      <c r="BK344" s="263"/>
      <c r="DK344" s="166"/>
      <c r="DL344" s="166"/>
      <c r="DM344" s="28"/>
      <c r="DN344" s="166"/>
      <c r="DO344" s="28"/>
      <c r="DP344" s="166"/>
      <c r="DQ344" s="28"/>
    </row>
    <row r="345" spans="1:123">
      <c r="A345" s="239" t="s">
        <v>180</v>
      </c>
      <c r="B345" s="319">
        <v>320</v>
      </c>
      <c r="C345" s="319">
        <v>256</v>
      </c>
      <c r="D345" s="319">
        <v>724</v>
      </c>
      <c r="E345" s="319">
        <v>627</v>
      </c>
      <c r="F345" s="319">
        <v>380</v>
      </c>
      <c r="G345" s="319">
        <v>302</v>
      </c>
      <c r="H345" s="319">
        <v>244</v>
      </c>
      <c r="I345" s="319">
        <v>410</v>
      </c>
      <c r="J345" s="319">
        <v>247</v>
      </c>
      <c r="K345" s="319">
        <v>220</v>
      </c>
      <c r="L345" s="319">
        <v>153</v>
      </c>
      <c r="M345" s="319">
        <v>0</v>
      </c>
      <c r="N345" s="227">
        <v>0</v>
      </c>
      <c r="O345" s="227">
        <v>0</v>
      </c>
      <c r="P345" s="227">
        <v>13</v>
      </c>
      <c r="Q345" s="227">
        <v>0</v>
      </c>
      <c r="R345" s="227">
        <v>10</v>
      </c>
      <c r="S345" s="227">
        <v>0</v>
      </c>
      <c r="T345" s="227">
        <v>15</v>
      </c>
      <c r="U345" s="227">
        <v>0</v>
      </c>
      <c r="V345" s="227">
        <v>5</v>
      </c>
      <c r="W345" s="227">
        <v>0</v>
      </c>
      <c r="X345" s="227">
        <v>0</v>
      </c>
      <c r="Y345" s="227">
        <v>32</v>
      </c>
      <c r="Z345" s="230">
        <v>36</v>
      </c>
      <c r="AA345" s="230">
        <v>70</v>
      </c>
      <c r="AB345" s="230">
        <v>0</v>
      </c>
      <c r="AC345" s="230">
        <v>0</v>
      </c>
      <c r="AD345" s="230">
        <v>0</v>
      </c>
      <c r="AE345" s="230">
        <v>0</v>
      </c>
      <c r="AF345" s="230">
        <v>134</v>
      </c>
      <c r="AG345" s="230">
        <v>0</v>
      </c>
      <c r="AH345" s="230">
        <v>0</v>
      </c>
      <c r="AI345" s="230">
        <v>2</v>
      </c>
      <c r="AJ345" s="230">
        <v>0</v>
      </c>
      <c r="AK345" s="230">
        <v>0</v>
      </c>
      <c r="AL345" s="230">
        <v>0</v>
      </c>
      <c r="AM345" s="230">
        <v>129</v>
      </c>
      <c r="AN345" s="230">
        <v>14</v>
      </c>
      <c r="AO345" s="230">
        <v>54</v>
      </c>
      <c r="AP345" s="230">
        <v>193</v>
      </c>
      <c r="AQ345" s="230">
        <v>0</v>
      </c>
      <c r="AR345" s="230">
        <v>0</v>
      </c>
      <c r="AS345" s="230">
        <v>0</v>
      </c>
      <c r="AT345" s="230">
        <v>1</v>
      </c>
      <c r="AU345" s="230">
        <v>0</v>
      </c>
      <c r="AV345" s="230">
        <v>0</v>
      </c>
      <c r="AW345" s="227">
        <v>0</v>
      </c>
      <c r="AX345" s="227"/>
      <c r="AY345" s="320"/>
      <c r="AZ345" s="321"/>
      <c r="BA345" s="322"/>
      <c r="BB345" s="241"/>
      <c r="BC345" s="241"/>
      <c r="BD345" s="241"/>
      <c r="BE345" s="408"/>
      <c r="BF345" s="324"/>
      <c r="BG345" s="324"/>
      <c r="BH345" s="324"/>
      <c r="BI345" s="324"/>
      <c r="BJ345" s="326"/>
      <c r="BK345" s="324"/>
      <c r="DK345" s="166">
        <f>SUM(B345:M345)</f>
        <v>3883</v>
      </c>
      <c r="DL345" s="166">
        <f>SUM(N345:Y345)</f>
        <v>75</v>
      </c>
      <c r="DM345" s="28">
        <f>IFERROR(DL345/DK345*100,0)</f>
        <v>1.9314962657738861</v>
      </c>
      <c r="DN345" s="166">
        <f>SUM(Z345:AK345)</f>
        <v>242</v>
      </c>
      <c r="DO345" s="28">
        <f>IFERROR(DN345/DL345*100,0)</f>
        <v>322.66666666666663</v>
      </c>
      <c r="DP345" s="166">
        <f>SUM(AL345:AW345)</f>
        <v>391</v>
      </c>
      <c r="DQ345" s="28">
        <f>IFERROR(DP345/DN345*100,0)</f>
        <v>161.5702479338843</v>
      </c>
      <c r="DR345" s="141">
        <f>SUM(AY345:BJ345)</f>
        <v>0</v>
      </c>
      <c r="DS345" s="207">
        <f t="shared" ref="DS345" si="440">IFERROR(DR345/DP345*100,0)</f>
        <v>0</v>
      </c>
    </row>
    <row r="346" spans="1:123" hidden="1" outlineLevel="1">
      <c r="A346" s="250" t="s">
        <v>161</v>
      </c>
      <c r="B346" s="251"/>
      <c r="C346" s="251"/>
      <c r="D346" s="251"/>
      <c r="E346" s="251"/>
      <c r="F346" s="251"/>
      <c r="G346" s="251"/>
      <c r="H346" s="251"/>
      <c r="I346" s="251"/>
      <c r="J346" s="251"/>
      <c r="K346" s="251"/>
      <c r="L346" s="251"/>
      <c r="M346" s="251"/>
      <c r="N346" s="251"/>
      <c r="O346" s="251"/>
      <c r="P346" s="251"/>
      <c r="Q346" s="251"/>
      <c r="R346" s="251"/>
      <c r="S346" s="251"/>
      <c r="T346" s="251"/>
      <c r="U346" s="251"/>
      <c r="V346" s="251"/>
      <c r="W346" s="251"/>
      <c r="X346" s="251"/>
      <c r="Y346" s="251"/>
      <c r="Z346" s="251"/>
      <c r="AA346" s="251"/>
      <c r="AB346" s="251"/>
      <c r="AC346" s="251"/>
      <c r="AD346" s="251"/>
      <c r="AE346" s="251"/>
      <c r="AF346" s="251"/>
      <c r="AG346" s="251"/>
      <c r="AH346" s="251"/>
      <c r="AI346" s="251"/>
      <c r="AJ346" s="251"/>
      <c r="AK346" s="251"/>
      <c r="AL346" s="251"/>
      <c r="AM346" s="251"/>
      <c r="AN346" s="251"/>
      <c r="AO346" s="251"/>
      <c r="AP346" s="251"/>
      <c r="AQ346" s="251"/>
      <c r="AR346" s="251"/>
      <c r="AS346" s="251"/>
      <c r="AT346" s="251"/>
      <c r="AU346" s="251"/>
      <c r="AV346" s="251"/>
      <c r="AW346" s="251"/>
      <c r="AX346" s="251"/>
      <c r="AY346" s="252"/>
      <c r="AZ346" s="253"/>
      <c r="BA346" s="254"/>
      <c r="BB346" s="261"/>
      <c r="BC346" s="261"/>
      <c r="BD346" s="261"/>
      <c r="BE346" s="404"/>
      <c r="BF346" s="263"/>
      <c r="BG346" s="263"/>
      <c r="BH346" s="263"/>
      <c r="BI346" s="263"/>
      <c r="BJ346" s="266"/>
      <c r="BK346" s="263"/>
      <c r="DK346" s="166"/>
      <c r="DL346" s="166"/>
      <c r="DM346" s="28"/>
      <c r="DN346" s="166"/>
      <c r="DO346" s="28"/>
      <c r="DP346" s="166"/>
      <c r="DQ346" s="28"/>
    </row>
    <row r="347" spans="1:123" hidden="1" outlineLevel="1">
      <c r="A347" s="250" t="s">
        <v>162</v>
      </c>
      <c r="B347" s="251"/>
      <c r="C347" s="251"/>
      <c r="D347" s="251"/>
      <c r="E347" s="251"/>
      <c r="F347" s="251"/>
      <c r="G347" s="251"/>
      <c r="H347" s="251"/>
      <c r="I347" s="251"/>
      <c r="J347" s="251"/>
      <c r="K347" s="251"/>
      <c r="L347" s="251"/>
      <c r="M347" s="251"/>
      <c r="N347" s="251"/>
      <c r="O347" s="251"/>
      <c r="P347" s="251"/>
      <c r="Q347" s="251"/>
      <c r="R347" s="251"/>
      <c r="S347" s="251"/>
      <c r="T347" s="251"/>
      <c r="U347" s="251"/>
      <c r="V347" s="251"/>
      <c r="W347" s="251"/>
      <c r="X347" s="251"/>
      <c r="Y347" s="251"/>
      <c r="Z347" s="251"/>
      <c r="AA347" s="251"/>
      <c r="AB347" s="251"/>
      <c r="AC347" s="251"/>
      <c r="AD347" s="251"/>
      <c r="AE347" s="251"/>
      <c r="AF347" s="251"/>
      <c r="AG347" s="251"/>
      <c r="AH347" s="251"/>
      <c r="AI347" s="251"/>
      <c r="AJ347" s="251"/>
      <c r="AK347" s="251"/>
      <c r="AL347" s="251"/>
      <c r="AM347" s="251"/>
      <c r="AN347" s="251"/>
      <c r="AO347" s="251"/>
      <c r="AP347" s="251"/>
      <c r="AQ347" s="251"/>
      <c r="AR347" s="251"/>
      <c r="AS347" s="251"/>
      <c r="AT347" s="251"/>
      <c r="AU347" s="251"/>
      <c r="AV347" s="251"/>
      <c r="AW347" s="251"/>
      <c r="AX347" s="251"/>
      <c r="AY347" s="252"/>
      <c r="AZ347" s="253"/>
      <c r="BA347" s="254"/>
      <c r="BB347" s="261"/>
      <c r="BC347" s="261"/>
      <c r="BD347" s="261"/>
      <c r="BE347" s="404"/>
      <c r="BF347" s="263"/>
      <c r="BG347" s="263"/>
      <c r="BH347" s="263"/>
      <c r="BI347" s="263"/>
      <c r="BJ347" s="266"/>
      <c r="BK347" s="263"/>
      <c r="DK347" s="166"/>
      <c r="DL347" s="166"/>
      <c r="DM347" s="28"/>
      <c r="DN347" s="166"/>
      <c r="DO347" s="28"/>
      <c r="DP347" s="166"/>
      <c r="DQ347" s="28"/>
    </row>
    <row r="348" spans="1:123" hidden="1" outlineLevel="1">
      <c r="A348" s="250" t="s">
        <v>163</v>
      </c>
      <c r="B348" s="251"/>
      <c r="C348" s="251"/>
      <c r="D348" s="251"/>
      <c r="E348" s="251"/>
      <c r="F348" s="251"/>
      <c r="G348" s="251"/>
      <c r="H348" s="251"/>
      <c r="I348" s="251"/>
      <c r="J348" s="251"/>
      <c r="K348" s="251"/>
      <c r="L348" s="251"/>
      <c r="M348" s="251"/>
      <c r="N348" s="251"/>
      <c r="O348" s="251"/>
      <c r="P348" s="251"/>
      <c r="Q348" s="251"/>
      <c r="R348" s="251"/>
      <c r="S348" s="251"/>
      <c r="T348" s="251"/>
      <c r="U348" s="251"/>
      <c r="V348" s="251"/>
      <c r="W348" s="251"/>
      <c r="X348" s="251"/>
      <c r="Y348" s="251"/>
      <c r="Z348" s="251"/>
      <c r="AA348" s="251"/>
      <c r="AB348" s="251"/>
      <c r="AC348" s="251"/>
      <c r="AD348" s="251"/>
      <c r="AE348" s="251"/>
      <c r="AF348" s="251"/>
      <c r="AG348" s="251"/>
      <c r="AH348" s="251"/>
      <c r="AI348" s="251"/>
      <c r="AJ348" s="251"/>
      <c r="AK348" s="251"/>
      <c r="AL348" s="251"/>
      <c r="AM348" s="251">
        <v>129</v>
      </c>
      <c r="AN348" s="251">
        <v>14</v>
      </c>
      <c r="AO348" s="251">
        <v>61</v>
      </c>
      <c r="AP348" s="251">
        <v>51</v>
      </c>
      <c r="AQ348" s="251"/>
      <c r="AR348" s="251"/>
      <c r="AS348" s="251"/>
      <c r="AT348" s="251"/>
      <c r="AU348" s="251"/>
      <c r="AV348" s="251"/>
      <c r="AW348" s="251"/>
      <c r="AX348" s="251"/>
      <c r="AY348" s="252"/>
      <c r="AZ348" s="253"/>
      <c r="BA348" s="254"/>
      <c r="BB348" s="261"/>
      <c r="BC348" s="261"/>
      <c r="BD348" s="261"/>
      <c r="BE348" s="404"/>
      <c r="BF348" s="263"/>
      <c r="BG348" s="263"/>
      <c r="BH348" s="263"/>
      <c r="BI348" s="263"/>
      <c r="BJ348" s="266"/>
      <c r="BK348" s="263"/>
      <c r="DK348" s="166"/>
      <c r="DL348" s="166"/>
      <c r="DM348" s="28"/>
      <c r="DN348" s="166"/>
      <c r="DO348" s="28"/>
      <c r="DP348" s="166"/>
      <c r="DQ348" s="28"/>
    </row>
    <row r="349" spans="1:123" hidden="1" outlineLevel="1">
      <c r="A349" s="250" t="s">
        <v>164</v>
      </c>
      <c r="B349" s="251"/>
      <c r="C349" s="251"/>
      <c r="D349" s="251"/>
      <c r="E349" s="251"/>
      <c r="F349" s="251"/>
      <c r="G349" s="251"/>
      <c r="H349" s="251"/>
      <c r="I349" s="251"/>
      <c r="J349" s="251"/>
      <c r="K349" s="251"/>
      <c r="L349" s="251"/>
      <c r="M349" s="251"/>
      <c r="N349" s="251"/>
      <c r="O349" s="251"/>
      <c r="P349" s="251"/>
      <c r="Q349" s="251"/>
      <c r="R349" s="251"/>
      <c r="S349" s="251"/>
      <c r="T349" s="251"/>
      <c r="U349" s="251"/>
      <c r="V349" s="251"/>
      <c r="W349" s="251"/>
      <c r="X349" s="251"/>
      <c r="Y349" s="251"/>
      <c r="Z349" s="251"/>
      <c r="AA349" s="251"/>
      <c r="AB349" s="251"/>
      <c r="AC349" s="251"/>
      <c r="AD349" s="251"/>
      <c r="AE349" s="251"/>
      <c r="AF349" s="251"/>
      <c r="AG349" s="251"/>
      <c r="AH349" s="251"/>
      <c r="AI349" s="251"/>
      <c r="AJ349" s="251"/>
      <c r="AK349" s="251"/>
      <c r="AL349" s="251"/>
      <c r="AM349" s="251"/>
      <c r="AN349" s="251"/>
      <c r="AO349" s="251"/>
      <c r="AP349" s="251"/>
      <c r="AQ349" s="251"/>
      <c r="AR349" s="251"/>
      <c r="AS349" s="251"/>
      <c r="AT349" s="251"/>
      <c r="AU349" s="251"/>
      <c r="AV349" s="251"/>
      <c r="AW349" s="251"/>
      <c r="AX349" s="251"/>
      <c r="AY349" s="252"/>
      <c r="AZ349" s="253"/>
      <c r="BA349" s="254"/>
      <c r="BB349" s="261"/>
      <c r="BC349" s="261"/>
      <c r="BD349" s="261"/>
      <c r="BE349" s="404"/>
      <c r="BF349" s="263"/>
      <c r="BG349" s="263"/>
      <c r="BH349" s="263"/>
      <c r="BI349" s="263"/>
      <c r="BJ349" s="266"/>
      <c r="BK349" s="263"/>
      <c r="DK349" s="166"/>
      <c r="DL349" s="166"/>
      <c r="DM349" s="28"/>
      <c r="DN349" s="166"/>
      <c r="DO349" s="28"/>
      <c r="DP349" s="166"/>
      <c r="DQ349" s="28"/>
    </row>
    <row r="350" spans="1:123" hidden="1" outlineLevel="1">
      <c r="A350" s="250" t="s">
        <v>165</v>
      </c>
      <c r="B350" s="251"/>
      <c r="C350" s="251"/>
      <c r="D350" s="251"/>
      <c r="E350" s="251"/>
      <c r="F350" s="251"/>
      <c r="G350" s="251"/>
      <c r="H350" s="251"/>
      <c r="I350" s="251"/>
      <c r="J350" s="251"/>
      <c r="K350" s="251"/>
      <c r="L350" s="251"/>
      <c r="M350" s="251"/>
      <c r="N350" s="251"/>
      <c r="O350" s="251"/>
      <c r="P350" s="251"/>
      <c r="Q350" s="251"/>
      <c r="R350" s="251"/>
      <c r="S350" s="251"/>
      <c r="T350" s="251"/>
      <c r="U350" s="251"/>
      <c r="V350" s="251"/>
      <c r="W350" s="251"/>
      <c r="X350" s="251"/>
      <c r="Y350" s="251"/>
      <c r="Z350" s="251"/>
      <c r="AA350" s="251"/>
      <c r="AB350" s="251"/>
      <c r="AC350" s="251"/>
      <c r="AD350" s="251"/>
      <c r="AE350" s="251"/>
      <c r="AF350" s="251"/>
      <c r="AG350" s="251"/>
      <c r="AH350" s="251"/>
      <c r="AI350" s="251"/>
      <c r="AJ350" s="251"/>
      <c r="AK350" s="251"/>
      <c r="AL350" s="251"/>
      <c r="AM350" s="251"/>
      <c r="AN350" s="251"/>
      <c r="AO350" s="251"/>
      <c r="AP350" s="251"/>
      <c r="AQ350" s="251"/>
      <c r="AR350" s="251"/>
      <c r="AS350" s="251"/>
      <c r="AT350" s="251"/>
      <c r="AU350" s="251"/>
      <c r="AV350" s="251"/>
      <c r="AW350" s="251"/>
      <c r="AX350" s="251"/>
      <c r="AY350" s="252"/>
      <c r="AZ350" s="253"/>
      <c r="BA350" s="254"/>
      <c r="BB350" s="261"/>
      <c r="BC350" s="261"/>
      <c r="BD350" s="261"/>
      <c r="BE350" s="404"/>
      <c r="BF350" s="263"/>
      <c r="BG350" s="263"/>
      <c r="BH350" s="263"/>
      <c r="BI350" s="263"/>
      <c r="BJ350" s="266"/>
      <c r="BK350" s="263"/>
      <c r="DK350" s="166"/>
      <c r="DL350" s="166"/>
      <c r="DM350" s="28"/>
      <c r="DN350" s="166"/>
      <c r="DO350" s="28"/>
      <c r="DP350" s="166"/>
      <c r="DQ350" s="28"/>
    </row>
    <row r="351" spans="1:123" hidden="1" outlineLevel="1">
      <c r="A351" s="250" t="s">
        <v>123</v>
      </c>
      <c r="B351" s="251"/>
      <c r="C351" s="251"/>
      <c r="D351" s="251"/>
      <c r="E351" s="251"/>
      <c r="F351" s="251"/>
      <c r="G351" s="251"/>
      <c r="H351" s="251"/>
      <c r="I351" s="251"/>
      <c r="J351" s="251"/>
      <c r="K351" s="251"/>
      <c r="L351" s="251"/>
      <c r="M351" s="251"/>
      <c r="N351" s="251"/>
      <c r="O351" s="251"/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  <c r="AA351" s="251"/>
      <c r="AB351" s="251"/>
      <c r="AC351" s="251"/>
      <c r="AD351" s="251"/>
      <c r="AE351" s="251"/>
      <c r="AF351" s="251"/>
      <c r="AG351" s="251"/>
      <c r="AH351" s="251"/>
      <c r="AI351" s="251"/>
      <c r="AJ351" s="251"/>
      <c r="AK351" s="251"/>
      <c r="AL351" s="251"/>
      <c r="AM351" s="251"/>
      <c r="AN351" s="251"/>
      <c r="AO351" s="251"/>
      <c r="AP351" s="251"/>
      <c r="AQ351" s="251"/>
      <c r="AR351" s="251"/>
      <c r="AS351" s="251"/>
      <c r="AT351" s="251"/>
      <c r="AU351" s="251"/>
      <c r="AV351" s="251"/>
      <c r="AW351" s="251"/>
      <c r="AX351" s="251"/>
      <c r="AY351" s="252"/>
      <c r="AZ351" s="253"/>
      <c r="BA351" s="254"/>
      <c r="BB351" s="261"/>
      <c r="BC351" s="261"/>
      <c r="BD351" s="261"/>
      <c r="BE351" s="404"/>
      <c r="BF351" s="263"/>
      <c r="BG351" s="263"/>
      <c r="BH351" s="263"/>
      <c r="BI351" s="263"/>
      <c r="BJ351" s="266"/>
      <c r="BK351" s="263"/>
      <c r="DK351" s="166"/>
      <c r="DL351" s="166"/>
      <c r="DM351" s="28"/>
      <c r="DN351" s="166"/>
      <c r="DO351" s="28"/>
      <c r="DP351" s="166"/>
      <c r="DQ351" s="28"/>
    </row>
    <row r="352" spans="1:123" hidden="1" outlineLevel="1">
      <c r="A352" s="250" t="s">
        <v>167</v>
      </c>
      <c r="B352" s="251"/>
      <c r="C352" s="251"/>
      <c r="D352" s="251"/>
      <c r="E352" s="251"/>
      <c r="F352" s="251"/>
      <c r="G352" s="251"/>
      <c r="H352" s="251"/>
      <c r="I352" s="251"/>
      <c r="J352" s="251"/>
      <c r="K352" s="251"/>
      <c r="L352" s="251"/>
      <c r="M352" s="251"/>
      <c r="N352" s="251"/>
      <c r="O352" s="251"/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  <c r="AA352" s="251"/>
      <c r="AB352" s="251"/>
      <c r="AC352" s="251"/>
      <c r="AD352" s="251"/>
      <c r="AE352" s="251"/>
      <c r="AF352" s="251"/>
      <c r="AG352" s="251"/>
      <c r="AH352" s="251"/>
      <c r="AI352" s="251"/>
      <c r="AJ352" s="251"/>
      <c r="AK352" s="251"/>
      <c r="AL352" s="251"/>
      <c r="AM352" s="251"/>
      <c r="AN352" s="251"/>
      <c r="AO352" s="251"/>
      <c r="AP352" s="251">
        <v>108</v>
      </c>
      <c r="AQ352" s="251"/>
      <c r="AR352" s="251"/>
      <c r="AS352" s="251"/>
      <c r="AT352" s="251"/>
      <c r="AU352" s="251"/>
      <c r="AV352" s="251"/>
      <c r="AW352" s="251"/>
      <c r="AX352" s="251"/>
      <c r="AY352" s="252"/>
      <c r="AZ352" s="253"/>
      <c r="BA352" s="254"/>
      <c r="BB352" s="261"/>
      <c r="BC352" s="261"/>
      <c r="BD352" s="261"/>
      <c r="BE352" s="404"/>
      <c r="BF352" s="263"/>
      <c r="BG352" s="263"/>
      <c r="BH352" s="263"/>
      <c r="BI352" s="263"/>
      <c r="BJ352" s="266"/>
      <c r="BK352" s="263"/>
      <c r="DK352" s="166"/>
      <c r="DL352" s="166"/>
      <c r="DM352" s="28"/>
      <c r="DN352" s="166"/>
      <c r="DO352" s="28"/>
      <c r="DP352" s="166"/>
      <c r="DQ352" s="28"/>
    </row>
    <row r="353" spans="1:123" hidden="1" outlineLevel="1">
      <c r="A353" s="250" t="s">
        <v>122</v>
      </c>
      <c r="B353" s="251"/>
      <c r="C353" s="251"/>
      <c r="D353" s="251"/>
      <c r="E353" s="251"/>
      <c r="F353" s="251"/>
      <c r="G353" s="251"/>
      <c r="H353" s="251"/>
      <c r="I353" s="251"/>
      <c r="J353" s="251"/>
      <c r="K353" s="251"/>
      <c r="L353" s="251"/>
      <c r="M353" s="251"/>
      <c r="N353" s="251"/>
      <c r="O353" s="251"/>
      <c r="P353" s="251"/>
      <c r="Q353" s="251"/>
      <c r="R353" s="251"/>
      <c r="S353" s="251"/>
      <c r="T353" s="251"/>
      <c r="U353" s="251"/>
      <c r="V353" s="251"/>
      <c r="W353" s="251"/>
      <c r="X353" s="251"/>
      <c r="Y353" s="251"/>
      <c r="Z353" s="251"/>
      <c r="AA353" s="251"/>
      <c r="AB353" s="251"/>
      <c r="AC353" s="251"/>
      <c r="AD353" s="251"/>
      <c r="AE353" s="251"/>
      <c r="AF353" s="251"/>
      <c r="AG353" s="251"/>
      <c r="AH353" s="251"/>
      <c r="AI353" s="251"/>
      <c r="AJ353" s="251"/>
      <c r="AK353" s="251"/>
      <c r="AL353" s="251"/>
      <c r="AM353" s="251"/>
      <c r="AN353" s="251"/>
      <c r="AO353" s="251"/>
      <c r="AP353" s="251"/>
      <c r="AQ353" s="251"/>
      <c r="AR353" s="251"/>
      <c r="AS353" s="251"/>
      <c r="AT353" s="251"/>
      <c r="AU353" s="251"/>
      <c r="AV353" s="251"/>
      <c r="AW353" s="251"/>
      <c r="AX353" s="251"/>
      <c r="AY353" s="252"/>
      <c r="AZ353" s="253"/>
      <c r="BA353" s="254"/>
      <c r="BB353" s="261"/>
      <c r="BC353" s="261"/>
      <c r="BD353" s="261"/>
      <c r="BE353" s="404"/>
      <c r="BF353" s="263"/>
      <c r="BG353" s="263"/>
      <c r="BH353" s="263"/>
      <c r="BI353" s="263"/>
      <c r="BJ353" s="266"/>
      <c r="BK353" s="263"/>
      <c r="DK353" s="166"/>
      <c r="DL353" s="166"/>
      <c r="DM353" s="28"/>
      <c r="DN353" s="166"/>
      <c r="DO353" s="28"/>
      <c r="DP353" s="166"/>
      <c r="DQ353" s="28"/>
    </row>
    <row r="354" spans="1:123" hidden="1" outlineLevel="1">
      <c r="A354" s="250" t="s">
        <v>168</v>
      </c>
      <c r="B354" s="251"/>
      <c r="C354" s="251"/>
      <c r="D354" s="251"/>
      <c r="E354" s="251"/>
      <c r="F354" s="251"/>
      <c r="G354" s="251"/>
      <c r="H354" s="251"/>
      <c r="I354" s="251"/>
      <c r="J354" s="251"/>
      <c r="K354" s="251"/>
      <c r="L354" s="251"/>
      <c r="M354" s="251"/>
      <c r="N354" s="251"/>
      <c r="O354" s="251"/>
      <c r="P354" s="251"/>
      <c r="Q354" s="251"/>
      <c r="R354" s="251"/>
      <c r="S354" s="251"/>
      <c r="T354" s="251"/>
      <c r="U354" s="251"/>
      <c r="V354" s="251"/>
      <c r="W354" s="251"/>
      <c r="X354" s="251"/>
      <c r="Y354" s="251"/>
      <c r="Z354" s="251"/>
      <c r="AA354" s="251"/>
      <c r="AB354" s="251"/>
      <c r="AC354" s="251"/>
      <c r="AD354" s="251"/>
      <c r="AE354" s="251"/>
      <c r="AF354" s="251"/>
      <c r="AG354" s="251"/>
      <c r="AH354" s="251"/>
      <c r="AI354" s="251"/>
      <c r="AJ354" s="251"/>
      <c r="AK354" s="251"/>
      <c r="AL354" s="251"/>
      <c r="AM354" s="251"/>
      <c r="AN354" s="251"/>
      <c r="AO354" s="251"/>
      <c r="AP354" s="251"/>
      <c r="AQ354" s="251"/>
      <c r="AR354" s="251"/>
      <c r="AS354" s="251"/>
      <c r="AT354" s="251">
        <v>1</v>
      </c>
      <c r="AU354" s="251"/>
      <c r="AV354" s="251"/>
      <c r="AW354" s="251"/>
      <c r="AX354" s="251"/>
      <c r="AY354" s="252"/>
      <c r="AZ354" s="253"/>
      <c r="BA354" s="254"/>
      <c r="BB354" s="261"/>
      <c r="BC354" s="261"/>
      <c r="BD354" s="261"/>
      <c r="BE354" s="404"/>
      <c r="BF354" s="263"/>
      <c r="BG354" s="263"/>
      <c r="BH354" s="263"/>
      <c r="BI354" s="263"/>
      <c r="BJ354" s="266"/>
      <c r="BK354" s="263"/>
      <c r="DK354" s="166"/>
      <c r="DL354" s="166"/>
      <c r="DM354" s="28"/>
      <c r="DN354" s="166"/>
      <c r="DO354" s="28"/>
      <c r="DP354" s="166"/>
      <c r="DQ354" s="28"/>
    </row>
    <row r="355" spans="1:123" ht="13.5" collapsed="1">
      <c r="A355" s="279" t="s">
        <v>169</v>
      </c>
      <c r="B355" s="251">
        <f>+SUM(B346:B354)</f>
        <v>0</v>
      </c>
      <c r="C355" s="251">
        <f t="shared" ref="C355" si="441">+SUM(C346:C354)</f>
        <v>0</v>
      </c>
      <c r="D355" s="251">
        <f t="shared" ref="D355:AW355" si="442">+SUM(D346:D354)</f>
        <v>0</v>
      </c>
      <c r="E355" s="251">
        <f t="shared" si="442"/>
        <v>0</v>
      </c>
      <c r="F355" s="251">
        <f t="shared" si="442"/>
        <v>0</v>
      </c>
      <c r="G355" s="251">
        <f t="shared" si="442"/>
        <v>0</v>
      </c>
      <c r="H355" s="251">
        <f t="shared" si="442"/>
        <v>0</v>
      </c>
      <c r="I355" s="251">
        <f t="shared" si="442"/>
        <v>0</v>
      </c>
      <c r="J355" s="251">
        <f t="shared" si="442"/>
        <v>0</v>
      </c>
      <c r="K355" s="251">
        <f t="shared" si="442"/>
        <v>0</v>
      </c>
      <c r="L355" s="251">
        <f t="shared" si="442"/>
        <v>0</v>
      </c>
      <c r="M355" s="251">
        <f t="shared" si="442"/>
        <v>0</v>
      </c>
      <c r="N355" s="251">
        <f t="shared" si="442"/>
        <v>0</v>
      </c>
      <c r="O355" s="251">
        <f t="shared" si="442"/>
        <v>0</v>
      </c>
      <c r="P355" s="251">
        <f t="shared" si="442"/>
        <v>0</v>
      </c>
      <c r="Q355" s="251">
        <f t="shared" si="442"/>
        <v>0</v>
      </c>
      <c r="R355" s="251">
        <f t="shared" si="442"/>
        <v>0</v>
      </c>
      <c r="S355" s="251">
        <f t="shared" si="442"/>
        <v>0</v>
      </c>
      <c r="T355" s="251">
        <f t="shared" si="442"/>
        <v>0</v>
      </c>
      <c r="U355" s="251">
        <f t="shared" si="442"/>
        <v>0</v>
      </c>
      <c r="V355" s="251">
        <f t="shared" si="442"/>
        <v>0</v>
      </c>
      <c r="W355" s="251">
        <f t="shared" si="442"/>
        <v>0</v>
      </c>
      <c r="X355" s="251">
        <f t="shared" si="442"/>
        <v>0</v>
      </c>
      <c r="Y355" s="251">
        <f t="shared" si="442"/>
        <v>0</v>
      </c>
      <c r="Z355" s="251">
        <f t="shared" si="442"/>
        <v>0</v>
      </c>
      <c r="AA355" s="251">
        <f t="shared" si="442"/>
        <v>0</v>
      </c>
      <c r="AB355" s="251">
        <f t="shared" si="442"/>
        <v>0</v>
      </c>
      <c r="AC355" s="251">
        <f t="shared" si="442"/>
        <v>0</v>
      </c>
      <c r="AD355" s="251">
        <f t="shared" si="442"/>
        <v>0</v>
      </c>
      <c r="AE355" s="251">
        <f t="shared" si="442"/>
        <v>0</v>
      </c>
      <c r="AF355" s="251">
        <f t="shared" si="442"/>
        <v>0</v>
      </c>
      <c r="AG355" s="251">
        <f t="shared" si="442"/>
        <v>0</v>
      </c>
      <c r="AH355" s="251">
        <f t="shared" si="442"/>
        <v>0</v>
      </c>
      <c r="AI355" s="251">
        <f t="shared" si="442"/>
        <v>0</v>
      </c>
      <c r="AJ355" s="251">
        <f t="shared" si="442"/>
        <v>0</v>
      </c>
      <c r="AK355" s="251">
        <f t="shared" si="442"/>
        <v>0</v>
      </c>
      <c r="AL355" s="251">
        <f t="shared" si="442"/>
        <v>0</v>
      </c>
      <c r="AM355" s="251">
        <f t="shared" si="442"/>
        <v>129</v>
      </c>
      <c r="AN355" s="251">
        <f t="shared" si="442"/>
        <v>14</v>
      </c>
      <c r="AO355" s="251">
        <f t="shared" si="442"/>
        <v>61</v>
      </c>
      <c r="AP355" s="251">
        <f t="shared" si="442"/>
        <v>159</v>
      </c>
      <c r="AQ355" s="251">
        <f t="shared" si="442"/>
        <v>0</v>
      </c>
      <c r="AR355" s="251">
        <f t="shared" si="442"/>
        <v>0</v>
      </c>
      <c r="AS355" s="251">
        <f t="shared" si="442"/>
        <v>0</v>
      </c>
      <c r="AT355" s="251">
        <f t="shared" si="442"/>
        <v>1</v>
      </c>
      <c r="AU355" s="251">
        <f t="shared" si="442"/>
        <v>0</v>
      </c>
      <c r="AV355" s="251">
        <f t="shared" si="442"/>
        <v>0</v>
      </c>
      <c r="AW355" s="251">
        <f t="shared" si="442"/>
        <v>0</v>
      </c>
      <c r="AX355" s="251"/>
      <c r="AY355" s="252"/>
      <c r="AZ355" s="253"/>
      <c r="BA355" s="254"/>
      <c r="BB355" s="261"/>
      <c r="BC355" s="261"/>
      <c r="BD355" s="261"/>
      <c r="BE355" s="404"/>
      <c r="BF355" s="263"/>
      <c r="BG355" s="263"/>
      <c r="BH355" s="263"/>
      <c r="BI355" s="263"/>
      <c r="BJ355" s="266"/>
      <c r="BK355" s="263"/>
      <c r="DK355" s="166"/>
      <c r="DL355" s="166"/>
      <c r="DM355" s="28"/>
      <c r="DN355" s="166"/>
      <c r="DO355" s="28"/>
      <c r="DP355" s="166"/>
      <c r="DQ355" s="28"/>
    </row>
    <row r="356" spans="1:123">
      <c r="A356" s="239" t="s">
        <v>181</v>
      </c>
      <c r="B356" s="319">
        <v>115</v>
      </c>
      <c r="C356" s="319">
        <v>198</v>
      </c>
      <c r="D356" s="319">
        <v>131</v>
      </c>
      <c r="E356" s="319">
        <v>190</v>
      </c>
      <c r="F356" s="319">
        <v>234</v>
      </c>
      <c r="G356" s="319">
        <v>379</v>
      </c>
      <c r="H356" s="319">
        <v>0</v>
      </c>
      <c r="I356" s="319">
        <v>309</v>
      </c>
      <c r="J356" s="319">
        <v>90</v>
      </c>
      <c r="K356" s="319">
        <v>0</v>
      </c>
      <c r="L356" s="319">
        <v>0</v>
      </c>
      <c r="M356" s="319">
        <v>6</v>
      </c>
      <c r="N356" s="227">
        <v>0</v>
      </c>
      <c r="O356" s="227">
        <v>0</v>
      </c>
      <c r="P356" s="227">
        <v>0</v>
      </c>
      <c r="Q356" s="227">
        <v>0</v>
      </c>
      <c r="R356" s="227">
        <v>0</v>
      </c>
      <c r="S356" s="227">
        <v>0</v>
      </c>
      <c r="T356" s="227">
        <v>0</v>
      </c>
      <c r="U356" s="227">
        <v>0</v>
      </c>
      <c r="V356" s="227">
        <v>0</v>
      </c>
      <c r="W356" s="227">
        <v>62</v>
      </c>
      <c r="X356" s="227">
        <v>0</v>
      </c>
      <c r="Y356" s="227">
        <v>171</v>
      </c>
      <c r="Z356" s="230">
        <v>0</v>
      </c>
      <c r="AA356" s="230">
        <v>0</v>
      </c>
      <c r="AB356" s="230">
        <v>0</v>
      </c>
      <c r="AC356" s="230">
        <v>0</v>
      </c>
      <c r="AD356" s="230">
        <v>55</v>
      </c>
      <c r="AE356" s="230">
        <v>0</v>
      </c>
      <c r="AF356" s="230">
        <v>0</v>
      </c>
      <c r="AG356" s="230">
        <v>0</v>
      </c>
      <c r="AH356" s="230">
        <v>0</v>
      </c>
      <c r="AI356" s="230">
        <v>0</v>
      </c>
      <c r="AJ356" s="230">
        <v>0</v>
      </c>
      <c r="AK356" s="230">
        <v>0</v>
      </c>
      <c r="AL356" s="230">
        <v>502</v>
      </c>
      <c r="AM356" s="230">
        <v>1014</v>
      </c>
      <c r="AN356" s="230">
        <v>34</v>
      </c>
      <c r="AO356" s="230">
        <v>0</v>
      </c>
      <c r="AP356" s="230">
        <v>48</v>
      </c>
      <c r="AQ356" s="230">
        <v>23</v>
      </c>
      <c r="AR356" s="230">
        <v>7</v>
      </c>
      <c r="AS356" s="230">
        <v>82</v>
      </c>
      <c r="AT356" s="230">
        <v>202</v>
      </c>
      <c r="AU356" s="241">
        <f>AU366+(AT366-AT356)</f>
        <v>0</v>
      </c>
      <c r="AV356" s="241">
        <f>AV366</f>
        <v>124</v>
      </c>
      <c r="AW356" s="241">
        <f>AW366</f>
        <v>0</v>
      </c>
      <c r="AX356" s="241"/>
      <c r="AY356" s="327"/>
      <c r="AZ356" s="243">
        <v>200</v>
      </c>
      <c r="BA356" s="328">
        <f>SUM(BA357:BA365)</f>
        <v>100</v>
      </c>
      <c r="BB356" s="329">
        <v>190</v>
      </c>
      <c r="BC356" s="329">
        <v>100</v>
      </c>
      <c r="BD356" s="329">
        <v>100</v>
      </c>
      <c r="BE356" s="409">
        <v>138</v>
      </c>
      <c r="BF356" s="331">
        <v>238</v>
      </c>
      <c r="BG356" s="331">
        <v>142</v>
      </c>
      <c r="BH356" s="331">
        <v>231</v>
      </c>
      <c r="BI356" s="331">
        <v>200</v>
      </c>
      <c r="BJ356" s="333">
        <v>191</v>
      </c>
      <c r="BK356" s="331"/>
      <c r="DK356" s="166">
        <f>SUM(B356:M356)</f>
        <v>1652</v>
      </c>
      <c r="DL356" s="166">
        <f>SUM(N356:Y356)</f>
        <v>233</v>
      </c>
      <c r="DM356" s="28">
        <f>IFERROR(DL356/DK356*100,0)</f>
        <v>14.104116222760291</v>
      </c>
      <c r="DN356" s="166">
        <f>SUM(Z356:AK356)</f>
        <v>55</v>
      </c>
      <c r="DO356" s="28">
        <f>IFERROR(DN356/DL356*100,0)</f>
        <v>23.605150214592275</v>
      </c>
      <c r="DP356" s="166">
        <f>SUM(AL356:AW356)</f>
        <v>2036</v>
      </c>
      <c r="DQ356" s="28">
        <f>IFERROR(DP356/DN356*100,0)</f>
        <v>3701.8181818181815</v>
      </c>
      <c r="DR356" s="141">
        <f>SUM(AY356:BJ356)</f>
        <v>1830</v>
      </c>
      <c r="DS356" s="207">
        <f t="shared" ref="DS356" si="443">IFERROR(DR356/DP356*100,0)</f>
        <v>89.882121807465623</v>
      </c>
    </row>
    <row r="357" spans="1:123" hidden="1" outlineLevel="1">
      <c r="A357" s="250" t="s">
        <v>161</v>
      </c>
      <c r="B357" s="251"/>
      <c r="C357" s="251"/>
      <c r="D357" s="251"/>
      <c r="E357" s="251"/>
      <c r="F357" s="251"/>
      <c r="G357" s="251"/>
      <c r="H357" s="251"/>
      <c r="I357" s="251"/>
      <c r="J357" s="251"/>
      <c r="K357" s="251"/>
      <c r="L357" s="251"/>
      <c r="M357" s="251"/>
      <c r="N357" s="251"/>
      <c r="O357" s="251"/>
      <c r="P357" s="251"/>
      <c r="Q357" s="251"/>
      <c r="R357" s="251"/>
      <c r="S357" s="251"/>
      <c r="T357" s="251"/>
      <c r="U357" s="251"/>
      <c r="V357" s="251"/>
      <c r="W357" s="251"/>
      <c r="X357" s="251"/>
      <c r="Y357" s="251"/>
      <c r="Z357" s="251"/>
      <c r="AA357" s="251"/>
      <c r="AB357" s="251"/>
      <c r="AC357" s="251"/>
      <c r="AD357" s="251"/>
      <c r="AE357" s="251"/>
      <c r="AF357" s="251"/>
      <c r="AG357" s="251"/>
      <c r="AH357" s="251"/>
      <c r="AI357" s="251"/>
      <c r="AJ357" s="251"/>
      <c r="AK357" s="251"/>
      <c r="AL357" s="251"/>
      <c r="AM357" s="251"/>
      <c r="AN357" s="251"/>
      <c r="AO357" s="251"/>
      <c r="AP357" s="251"/>
      <c r="AQ357" s="251"/>
      <c r="AR357" s="251"/>
      <c r="AS357" s="251"/>
      <c r="AT357" s="251"/>
      <c r="AU357" s="251"/>
      <c r="AV357" s="251"/>
      <c r="AW357" s="251"/>
      <c r="AX357" s="251"/>
      <c r="AY357" s="252"/>
      <c r="AZ357" s="253"/>
      <c r="BA357" s="254"/>
      <c r="BB357" s="261"/>
      <c r="BC357" s="261"/>
      <c r="BD357" s="261"/>
      <c r="BE357" s="404"/>
      <c r="BF357" s="263"/>
      <c r="BG357" s="263"/>
      <c r="BH357" s="263"/>
      <c r="BI357" s="263"/>
      <c r="BJ357" s="266"/>
      <c r="BK357" s="263"/>
      <c r="DI357" s="46">
        <f>50/190</f>
        <v>0.26315789473684209</v>
      </c>
      <c r="DK357" s="166"/>
      <c r="DL357" s="166"/>
      <c r="DM357" s="28"/>
      <c r="DN357" s="166"/>
      <c r="DO357" s="28"/>
      <c r="DP357" s="166"/>
      <c r="DQ357" s="28"/>
    </row>
    <row r="358" spans="1:123" hidden="1" outlineLevel="1">
      <c r="A358" s="250" t="s">
        <v>162</v>
      </c>
      <c r="B358" s="251"/>
      <c r="C358" s="251"/>
      <c r="D358" s="251"/>
      <c r="E358" s="251"/>
      <c r="F358" s="251"/>
      <c r="G358" s="251"/>
      <c r="H358" s="251"/>
      <c r="I358" s="251"/>
      <c r="J358" s="251"/>
      <c r="K358" s="251"/>
      <c r="L358" s="251"/>
      <c r="M358" s="251"/>
      <c r="N358" s="251"/>
      <c r="O358" s="251"/>
      <c r="P358" s="251"/>
      <c r="Q358" s="251"/>
      <c r="R358" s="251"/>
      <c r="S358" s="251"/>
      <c r="T358" s="251"/>
      <c r="U358" s="251"/>
      <c r="V358" s="251"/>
      <c r="W358" s="251"/>
      <c r="X358" s="251"/>
      <c r="Y358" s="251"/>
      <c r="Z358" s="251"/>
      <c r="AA358" s="251"/>
      <c r="AB358" s="251"/>
      <c r="AC358" s="251"/>
      <c r="AD358" s="251"/>
      <c r="AE358" s="251"/>
      <c r="AF358" s="251"/>
      <c r="AG358" s="251"/>
      <c r="AH358" s="251"/>
      <c r="AI358" s="251"/>
      <c r="AJ358" s="251"/>
      <c r="AK358" s="251"/>
      <c r="AL358" s="251"/>
      <c r="AM358" s="251"/>
      <c r="AN358" s="251"/>
      <c r="AO358" s="251"/>
      <c r="AP358" s="251"/>
      <c r="AQ358" s="251"/>
      <c r="AR358" s="251"/>
      <c r="AS358" s="251"/>
      <c r="AT358" s="251"/>
      <c r="AU358" s="251"/>
      <c r="AV358" s="251"/>
      <c r="AW358" s="251"/>
      <c r="AX358" s="251"/>
      <c r="AY358" s="252"/>
      <c r="AZ358" s="253"/>
      <c r="BA358" s="254"/>
      <c r="BB358" s="261"/>
      <c r="BC358" s="261"/>
      <c r="BD358" s="261"/>
      <c r="BE358" s="404"/>
      <c r="BF358" s="263"/>
      <c r="BG358" s="263"/>
      <c r="BH358" s="263"/>
      <c r="BI358" s="263"/>
      <c r="BJ358" s="266"/>
      <c r="BK358" s="263"/>
      <c r="DK358" s="166"/>
      <c r="DL358" s="166"/>
      <c r="DM358" s="28"/>
      <c r="DN358" s="166"/>
      <c r="DO358" s="28"/>
      <c r="DP358" s="166"/>
      <c r="DQ358" s="28"/>
    </row>
    <row r="359" spans="1:123" hidden="1" outlineLevel="1">
      <c r="A359" s="250" t="s">
        <v>163</v>
      </c>
      <c r="B359" s="251"/>
      <c r="C359" s="251"/>
      <c r="D359" s="251"/>
      <c r="E359" s="251"/>
      <c r="F359" s="251"/>
      <c r="G359" s="251"/>
      <c r="H359" s="251"/>
      <c r="I359" s="251"/>
      <c r="J359" s="251"/>
      <c r="K359" s="251"/>
      <c r="L359" s="251"/>
      <c r="M359" s="251"/>
      <c r="N359" s="251"/>
      <c r="O359" s="251"/>
      <c r="P359" s="251"/>
      <c r="Q359" s="251"/>
      <c r="R359" s="251"/>
      <c r="S359" s="251"/>
      <c r="T359" s="251"/>
      <c r="U359" s="251"/>
      <c r="V359" s="251"/>
      <c r="W359" s="251"/>
      <c r="X359" s="251"/>
      <c r="Y359" s="251"/>
      <c r="Z359" s="251"/>
      <c r="AA359" s="251"/>
      <c r="AB359" s="251"/>
      <c r="AC359" s="251"/>
      <c r="AD359" s="251"/>
      <c r="AE359" s="251"/>
      <c r="AF359" s="251"/>
      <c r="AG359" s="251"/>
      <c r="AH359" s="251"/>
      <c r="AI359" s="251"/>
      <c r="AJ359" s="251"/>
      <c r="AK359" s="251"/>
      <c r="AL359" s="251"/>
      <c r="AM359" s="251"/>
      <c r="AN359" s="251"/>
      <c r="AO359" s="251"/>
      <c r="AP359" s="251">
        <v>18</v>
      </c>
      <c r="AQ359" s="251"/>
      <c r="AR359" s="251"/>
      <c r="AS359" s="251"/>
      <c r="AT359" s="251"/>
      <c r="AU359" s="251"/>
      <c r="AV359" s="251"/>
      <c r="AW359" s="251"/>
      <c r="AX359" s="251"/>
      <c r="AY359" s="252"/>
      <c r="AZ359" s="253"/>
      <c r="BA359" s="254"/>
      <c r="BB359" s="261"/>
      <c r="BC359" s="261"/>
      <c r="BD359" s="261"/>
      <c r="BE359" s="404"/>
      <c r="BF359" s="263"/>
      <c r="BG359" s="263"/>
      <c r="BH359" s="263"/>
      <c r="BI359" s="263"/>
      <c r="BJ359" s="266"/>
      <c r="BK359" s="263"/>
      <c r="DK359" s="166"/>
      <c r="DL359" s="166"/>
      <c r="DM359" s="28"/>
      <c r="DN359" s="166"/>
      <c r="DO359" s="28"/>
      <c r="DP359" s="166"/>
      <c r="DQ359" s="28"/>
    </row>
    <row r="360" spans="1:123" hidden="1" outlineLevel="1">
      <c r="A360" s="250" t="s">
        <v>164</v>
      </c>
      <c r="B360" s="251"/>
      <c r="C360" s="251"/>
      <c r="D360" s="251"/>
      <c r="E360" s="251"/>
      <c r="F360" s="251"/>
      <c r="G360" s="251"/>
      <c r="H360" s="251"/>
      <c r="I360" s="251"/>
      <c r="J360" s="251"/>
      <c r="K360" s="251"/>
      <c r="L360" s="251"/>
      <c r="M360" s="251"/>
      <c r="N360" s="251"/>
      <c r="O360" s="251"/>
      <c r="P360" s="251"/>
      <c r="Q360" s="251"/>
      <c r="R360" s="251"/>
      <c r="S360" s="251"/>
      <c r="T360" s="251"/>
      <c r="U360" s="251"/>
      <c r="V360" s="251"/>
      <c r="W360" s="251"/>
      <c r="X360" s="251"/>
      <c r="Y360" s="251"/>
      <c r="Z360" s="251"/>
      <c r="AA360" s="251"/>
      <c r="AB360" s="251"/>
      <c r="AC360" s="251"/>
      <c r="AD360" s="251"/>
      <c r="AE360" s="251"/>
      <c r="AF360" s="251"/>
      <c r="AG360" s="251"/>
      <c r="AH360" s="251"/>
      <c r="AI360" s="251"/>
      <c r="AJ360" s="251"/>
      <c r="AK360" s="251"/>
      <c r="AL360" s="251"/>
      <c r="AM360" s="251"/>
      <c r="AN360" s="251"/>
      <c r="AO360" s="251"/>
      <c r="AP360" s="251"/>
      <c r="AQ360" s="251"/>
      <c r="AR360" s="251"/>
      <c r="AS360" s="251"/>
      <c r="AT360" s="251"/>
      <c r="AU360" s="251"/>
      <c r="AV360" s="251"/>
      <c r="AW360" s="251"/>
      <c r="AX360" s="251"/>
      <c r="AY360" s="252"/>
      <c r="AZ360" s="253"/>
      <c r="BA360" s="254"/>
      <c r="BB360" s="261">
        <v>90</v>
      </c>
      <c r="BC360" s="261"/>
      <c r="BD360" s="261"/>
      <c r="BE360" s="404"/>
      <c r="BF360" s="263"/>
      <c r="BG360" s="263"/>
      <c r="BH360" s="263"/>
      <c r="BI360" s="263"/>
      <c r="BJ360" s="266"/>
      <c r="BK360" s="263"/>
      <c r="DK360" s="166"/>
      <c r="DL360" s="166"/>
      <c r="DM360" s="28"/>
      <c r="DN360" s="166"/>
      <c r="DO360" s="28"/>
      <c r="DP360" s="166"/>
      <c r="DQ360" s="28"/>
    </row>
    <row r="361" spans="1:123" hidden="1" outlineLevel="1">
      <c r="A361" s="250" t="s">
        <v>165</v>
      </c>
      <c r="B361" s="251"/>
      <c r="C361" s="251"/>
      <c r="D361" s="251"/>
      <c r="E361" s="251"/>
      <c r="F361" s="251"/>
      <c r="G361" s="251"/>
      <c r="H361" s="251"/>
      <c r="I361" s="251"/>
      <c r="J361" s="251"/>
      <c r="K361" s="251"/>
      <c r="L361" s="251"/>
      <c r="M361" s="251"/>
      <c r="N361" s="251"/>
      <c r="O361" s="251"/>
      <c r="P361" s="251"/>
      <c r="Q361" s="251"/>
      <c r="R361" s="251"/>
      <c r="S361" s="251"/>
      <c r="T361" s="251"/>
      <c r="U361" s="251"/>
      <c r="V361" s="251"/>
      <c r="W361" s="251"/>
      <c r="X361" s="251"/>
      <c r="Y361" s="251"/>
      <c r="Z361" s="251"/>
      <c r="AA361" s="251"/>
      <c r="AB361" s="251"/>
      <c r="AC361" s="251"/>
      <c r="AD361" s="251"/>
      <c r="AE361" s="251"/>
      <c r="AF361" s="251"/>
      <c r="AG361" s="251"/>
      <c r="AH361" s="251"/>
      <c r="AI361" s="251"/>
      <c r="AJ361" s="251"/>
      <c r="AK361" s="251"/>
      <c r="AL361" s="251"/>
      <c r="AM361" s="251"/>
      <c r="AN361" s="251"/>
      <c r="AO361" s="251"/>
      <c r="AP361" s="251"/>
      <c r="AQ361" s="251"/>
      <c r="AR361" s="251"/>
      <c r="AS361" s="251"/>
      <c r="AT361" s="251">
        <v>202</v>
      </c>
      <c r="AU361" s="251"/>
      <c r="AV361" s="251"/>
      <c r="AW361" s="251"/>
      <c r="AX361" s="251"/>
      <c r="AY361" s="252"/>
      <c r="AZ361" s="253"/>
      <c r="BA361" s="254"/>
      <c r="BB361" s="261"/>
      <c r="BC361" s="261"/>
      <c r="BD361" s="261"/>
      <c r="BE361" s="404"/>
      <c r="BF361" s="263"/>
      <c r="BG361" s="263"/>
      <c r="BH361" s="263"/>
      <c r="BI361" s="263"/>
      <c r="BJ361" s="266"/>
      <c r="BK361" s="263"/>
      <c r="DK361" s="166"/>
      <c r="DL361" s="166"/>
      <c r="DM361" s="28"/>
      <c r="DN361" s="166"/>
      <c r="DO361" s="28"/>
      <c r="DP361" s="166"/>
      <c r="DQ361" s="28"/>
    </row>
    <row r="362" spans="1:123" hidden="1" outlineLevel="1">
      <c r="A362" s="250" t="s">
        <v>123</v>
      </c>
      <c r="B362" s="251"/>
      <c r="C362" s="251"/>
      <c r="D362" s="251"/>
      <c r="E362" s="251"/>
      <c r="F362" s="251"/>
      <c r="G362" s="251"/>
      <c r="H362" s="251"/>
      <c r="I362" s="251"/>
      <c r="J362" s="251"/>
      <c r="K362" s="251"/>
      <c r="L362" s="251"/>
      <c r="M362" s="251"/>
      <c r="N362" s="251"/>
      <c r="O362" s="251"/>
      <c r="P362" s="251"/>
      <c r="Q362" s="251"/>
      <c r="R362" s="251"/>
      <c r="S362" s="251"/>
      <c r="T362" s="251"/>
      <c r="U362" s="251"/>
      <c r="V362" s="251"/>
      <c r="W362" s="251"/>
      <c r="X362" s="251"/>
      <c r="Y362" s="251"/>
      <c r="Z362" s="251"/>
      <c r="AA362" s="251"/>
      <c r="AB362" s="251"/>
      <c r="AC362" s="251"/>
      <c r="AD362" s="251"/>
      <c r="AE362" s="251"/>
      <c r="AF362" s="251"/>
      <c r="AG362" s="251"/>
      <c r="AH362" s="251"/>
      <c r="AI362" s="251"/>
      <c r="AJ362" s="251"/>
      <c r="AK362" s="251"/>
      <c r="AL362" s="251"/>
      <c r="AM362" s="251"/>
      <c r="AN362" s="251"/>
      <c r="AO362" s="251"/>
      <c r="AP362" s="251"/>
      <c r="AQ362" s="251"/>
      <c r="AR362" s="251"/>
      <c r="AS362" s="251"/>
      <c r="AT362" s="251"/>
      <c r="AU362" s="251"/>
      <c r="AV362" s="251"/>
      <c r="AW362" s="251"/>
      <c r="AX362" s="251"/>
      <c r="AY362" s="252"/>
      <c r="AZ362" s="253"/>
      <c r="BA362" s="254"/>
      <c r="BB362" s="261"/>
      <c r="BC362" s="261"/>
      <c r="BD362" s="261"/>
      <c r="BE362" s="404"/>
      <c r="BF362" s="263"/>
      <c r="BG362" s="263"/>
      <c r="BH362" s="263"/>
      <c r="BI362" s="263"/>
      <c r="BJ362" s="266"/>
      <c r="BK362" s="263"/>
      <c r="DK362" s="166"/>
      <c r="DL362" s="166"/>
      <c r="DM362" s="28"/>
      <c r="DN362" s="166"/>
      <c r="DO362" s="28"/>
      <c r="DP362" s="166"/>
      <c r="DQ362" s="28"/>
    </row>
    <row r="363" spans="1:123" hidden="1" outlineLevel="1">
      <c r="A363" s="250" t="s">
        <v>167</v>
      </c>
      <c r="B363" s="251"/>
      <c r="C363" s="251"/>
      <c r="D363" s="251"/>
      <c r="E363" s="251"/>
      <c r="F363" s="251"/>
      <c r="G363" s="251"/>
      <c r="H363" s="251"/>
      <c r="I363" s="251"/>
      <c r="J363" s="251"/>
      <c r="K363" s="251"/>
      <c r="L363" s="251"/>
      <c r="M363" s="251"/>
      <c r="N363" s="251"/>
      <c r="O363" s="251"/>
      <c r="P363" s="251"/>
      <c r="Q363" s="251"/>
      <c r="R363" s="251"/>
      <c r="S363" s="251"/>
      <c r="T363" s="251"/>
      <c r="U363" s="251"/>
      <c r="V363" s="251"/>
      <c r="W363" s="251"/>
      <c r="X363" s="251"/>
      <c r="Y363" s="251"/>
      <c r="Z363" s="251"/>
      <c r="AA363" s="251"/>
      <c r="AB363" s="251"/>
      <c r="AC363" s="251"/>
      <c r="AD363" s="251"/>
      <c r="AE363" s="251"/>
      <c r="AF363" s="251"/>
      <c r="AG363" s="251"/>
      <c r="AH363" s="251"/>
      <c r="AI363" s="251"/>
      <c r="AJ363" s="251"/>
      <c r="AK363" s="251"/>
      <c r="AL363" s="251">
        <v>526</v>
      </c>
      <c r="AM363" s="251">
        <v>990</v>
      </c>
      <c r="AN363" s="251"/>
      <c r="AO363" s="251"/>
      <c r="AP363" s="251">
        <v>30</v>
      </c>
      <c r="AQ363" s="251"/>
      <c r="AR363" s="251">
        <v>20</v>
      </c>
      <c r="AS363" s="251">
        <v>84</v>
      </c>
      <c r="AT363" s="251"/>
      <c r="AU363" s="251"/>
      <c r="AV363" s="251">
        <v>124</v>
      </c>
      <c r="AW363" s="251"/>
      <c r="AX363" s="251"/>
      <c r="AY363" s="252"/>
      <c r="AZ363" s="253"/>
      <c r="BA363" s="254"/>
      <c r="BB363" s="261">
        <v>100</v>
      </c>
      <c r="BC363" s="261">
        <v>100</v>
      </c>
      <c r="BD363" s="261">
        <v>150</v>
      </c>
      <c r="BE363" s="404"/>
      <c r="BF363" s="263"/>
      <c r="BG363" s="263"/>
      <c r="BH363" s="263"/>
      <c r="BI363" s="263"/>
      <c r="BJ363" s="266"/>
      <c r="BK363" s="263"/>
      <c r="DK363" s="166"/>
      <c r="DL363" s="166"/>
      <c r="DM363" s="28"/>
      <c r="DN363" s="166"/>
      <c r="DO363" s="28"/>
      <c r="DP363" s="166"/>
      <c r="DQ363" s="28"/>
    </row>
    <row r="364" spans="1:123" hidden="1" outlineLevel="1">
      <c r="A364" s="250" t="s">
        <v>122</v>
      </c>
      <c r="B364" s="251"/>
      <c r="C364" s="251"/>
      <c r="D364" s="251"/>
      <c r="E364" s="251"/>
      <c r="F364" s="251"/>
      <c r="G364" s="251"/>
      <c r="H364" s="251"/>
      <c r="I364" s="251"/>
      <c r="J364" s="251"/>
      <c r="K364" s="251"/>
      <c r="L364" s="251"/>
      <c r="M364" s="251"/>
      <c r="N364" s="251"/>
      <c r="O364" s="251"/>
      <c r="P364" s="251"/>
      <c r="Q364" s="251"/>
      <c r="R364" s="251"/>
      <c r="S364" s="251"/>
      <c r="T364" s="251"/>
      <c r="U364" s="251"/>
      <c r="V364" s="251"/>
      <c r="W364" s="251"/>
      <c r="X364" s="251"/>
      <c r="Y364" s="251"/>
      <c r="Z364" s="251"/>
      <c r="AA364" s="251"/>
      <c r="AB364" s="251"/>
      <c r="AC364" s="251"/>
      <c r="AD364" s="251"/>
      <c r="AE364" s="251"/>
      <c r="AF364" s="251"/>
      <c r="AG364" s="251"/>
      <c r="AH364" s="251"/>
      <c r="AI364" s="251"/>
      <c r="AJ364" s="251"/>
      <c r="AK364" s="251"/>
      <c r="AL364" s="251"/>
      <c r="AM364" s="251"/>
      <c r="AN364" s="251"/>
      <c r="AO364" s="251"/>
      <c r="AP364" s="251"/>
      <c r="AQ364" s="251"/>
      <c r="AR364" s="251"/>
      <c r="AS364" s="251"/>
      <c r="AT364" s="251"/>
      <c r="AU364" s="251"/>
      <c r="AV364" s="251"/>
      <c r="AW364" s="251"/>
      <c r="AX364" s="251"/>
      <c r="AY364" s="252"/>
      <c r="AZ364" s="253"/>
      <c r="BA364" s="254"/>
      <c r="BB364" s="261"/>
      <c r="BC364" s="261"/>
      <c r="BD364" s="261"/>
      <c r="BE364" s="404"/>
      <c r="BF364" s="263"/>
      <c r="BG364" s="263"/>
      <c r="BH364" s="263"/>
      <c r="BI364" s="263"/>
      <c r="BJ364" s="266"/>
      <c r="BK364" s="263"/>
      <c r="DK364" s="166"/>
      <c r="DL364" s="166"/>
      <c r="DM364" s="28"/>
      <c r="DN364" s="166"/>
      <c r="DO364" s="28"/>
      <c r="DP364" s="166"/>
      <c r="DQ364" s="28"/>
    </row>
    <row r="365" spans="1:123" hidden="1" outlineLevel="1">
      <c r="A365" s="250" t="s">
        <v>168</v>
      </c>
      <c r="B365" s="251"/>
      <c r="C365" s="251"/>
      <c r="D365" s="251"/>
      <c r="E365" s="251"/>
      <c r="F365" s="251"/>
      <c r="G365" s="251"/>
      <c r="H365" s="251"/>
      <c r="I365" s="251"/>
      <c r="J365" s="251"/>
      <c r="K365" s="251"/>
      <c r="L365" s="251"/>
      <c r="M365" s="251"/>
      <c r="N365" s="251"/>
      <c r="O365" s="251"/>
      <c r="P365" s="251"/>
      <c r="Q365" s="251"/>
      <c r="R365" s="251"/>
      <c r="S365" s="251"/>
      <c r="T365" s="251"/>
      <c r="U365" s="251"/>
      <c r="V365" s="251"/>
      <c r="W365" s="251"/>
      <c r="X365" s="251"/>
      <c r="Y365" s="251"/>
      <c r="Z365" s="251"/>
      <c r="AA365" s="251"/>
      <c r="AB365" s="251"/>
      <c r="AC365" s="251"/>
      <c r="AD365" s="251"/>
      <c r="AE365" s="251"/>
      <c r="AF365" s="251"/>
      <c r="AG365" s="251"/>
      <c r="AH365" s="251"/>
      <c r="AI365" s="251"/>
      <c r="AJ365" s="251"/>
      <c r="AK365" s="251"/>
      <c r="AL365" s="251"/>
      <c r="AM365" s="251"/>
      <c r="AN365" s="251"/>
      <c r="AO365" s="251"/>
      <c r="AP365" s="251"/>
      <c r="AQ365" s="251"/>
      <c r="AR365" s="251"/>
      <c r="AS365" s="251"/>
      <c r="AT365" s="251"/>
      <c r="AU365" s="251"/>
      <c r="AV365" s="251"/>
      <c r="AW365" s="251"/>
      <c r="AX365" s="251"/>
      <c r="AY365" s="252"/>
      <c r="AZ365" s="253"/>
      <c r="BA365" s="254">
        <v>100</v>
      </c>
      <c r="BB365" s="261"/>
      <c r="BC365" s="261"/>
      <c r="BD365" s="261"/>
      <c r="BE365" s="404"/>
      <c r="BF365" s="263"/>
      <c r="BG365" s="263"/>
      <c r="BH365" s="263"/>
      <c r="BI365" s="263"/>
      <c r="BJ365" s="266"/>
      <c r="BK365" s="263"/>
      <c r="DK365" s="166"/>
      <c r="DL365" s="166"/>
      <c r="DM365" s="28"/>
      <c r="DN365" s="166"/>
      <c r="DO365" s="28"/>
      <c r="DP365" s="166"/>
      <c r="DQ365" s="28"/>
    </row>
    <row r="366" spans="1:123" ht="13.5" collapsed="1">
      <c r="A366" s="279" t="s">
        <v>169</v>
      </c>
      <c r="B366" s="251">
        <f>+SUM(B357:B365)</f>
        <v>0</v>
      </c>
      <c r="C366" s="251">
        <f t="shared" ref="C366" si="444">+SUM(C357:C365)</f>
        <v>0</v>
      </c>
      <c r="D366" s="251">
        <f t="shared" ref="D366:AW366" si="445">+SUM(D357:D365)</f>
        <v>0</v>
      </c>
      <c r="E366" s="251">
        <f t="shared" si="445"/>
        <v>0</v>
      </c>
      <c r="F366" s="251">
        <f t="shared" si="445"/>
        <v>0</v>
      </c>
      <c r="G366" s="251">
        <f t="shared" si="445"/>
        <v>0</v>
      </c>
      <c r="H366" s="251">
        <f t="shared" si="445"/>
        <v>0</v>
      </c>
      <c r="I366" s="251">
        <f t="shared" si="445"/>
        <v>0</v>
      </c>
      <c r="J366" s="251">
        <f t="shared" si="445"/>
        <v>0</v>
      </c>
      <c r="K366" s="251">
        <f t="shared" si="445"/>
        <v>0</v>
      </c>
      <c r="L366" s="251">
        <f t="shared" si="445"/>
        <v>0</v>
      </c>
      <c r="M366" s="251">
        <f t="shared" si="445"/>
        <v>0</v>
      </c>
      <c r="N366" s="251">
        <f t="shared" si="445"/>
        <v>0</v>
      </c>
      <c r="O366" s="251">
        <f t="shared" si="445"/>
        <v>0</v>
      </c>
      <c r="P366" s="251">
        <f t="shared" si="445"/>
        <v>0</v>
      </c>
      <c r="Q366" s="251">
        <f t="shared" si="445"/>
        <v>0</v>
      </c>
      <c r="R366" s="251">
        <f t="shared" si="445"/>
        <v>0</v>
      </c>
      <c r="S366" s="251">
        <f t="shared" si="445"/>
        <v>0</v>
      </c>
      <c r="T366" s="251">
        <f t="shared" si="445"/>
        <v>0</v>
      </c>
      <c r="U366" s="251">
        <f t="shared" si="445"/>
        <v>0</v>
      </c>
      <c r="V366" s="251">
        <f t="shared" si="445"/>
        <v>0</v>
      </c>
      <c r="W366" s="251">
        <f t="shared" si="445"/>
        <v>0</v>
      </c>
      <c r="X366" s="251">
        <f t="shared" si="445"/>
        <v>0</v>
      </c>
      <c r="Y366" s="251">
        <f t="shared" si="445"/>
        <v>0</v>
      </c>
      <c r="Z366" s="251">
        <f t="shared" si="445"/>
        <v>0</v>
      </c>
      <c r="AA366" s="251">
        <f t="shared" si="445"/>
        <v>0</v>
      </c>
      <c r="AB366" s="251">
        <f t="shared" si="445"/>
        <v>0</v>
      </c>
      <c r="AC366" s="251">
        <f t="shared" si="445"/>
        <v>0</v>
      </c>
      <c r="AD366" s="251">
        <f t="shared" si="445"/>
        <v>0</v>
      </c>
      <c r="AE366" s="251">
        <f t="shared" si="445"/>
        <v>0</v>
      </c>
      <c r="AF366" s="251">
        <f t="shared" si="445"/>
        <v>0</v>
      </c>
      <c r="AG366" s="251">
        <f t="shared" si="445"/>
        <v>0</v>
      </c>
      <c r="AH366" s="251">
        <f t="shared" si="445"/>
        <v>0</v>
      </c>
      <c r="AI366" s="251">
        <f t="shared" si="445"/>
        <v>0</v>
      </c>
      <c r="AJ366" s="251">
        <f t="shared" si="445"/>
        <v>0</v>
      </c>
      <c r="AK366" s="251">
        <f t="shared" si="445"/>
        <v>0</v>
      </c>
      <c r="AL366" s="251">
        <f t="shared" si="445"/>
        <v>526</v>
      </c>
      <c r="AM366" s="251">
        <f t="shared" si="445"/>
        <v>990</v>
      </c>
      <c r="AN366" s="251">
        <f t="shared" si="445"/>
        <v>0</v>
      </c>
      <c r="AO366" s="251">
        <f t="shared" si="445"/>
        <v>0</v>
      </c>
      <c r="AP366" s="251">
        <f t="shared" si="445"/>
        <v>48</v>
      </c>
      <c r="AQ366" s="251">
        <f t="shared" si="445"/>
        <v>0</v>
      </c>
      <c r="AR366" s="251">
        <f t="shared" si="445"/>
        <v>20</v>
      </c>
      <c r="AS366" s="251">
        <f t="shared" si="445"/>
        <v>84</v>
      </c>
      <c r="AT366" s="251">
        <f t="shared" si="445"/>
        <v>202</v>
      </c>
      <c r="AU366" s="251">
        <f t="shared" si="445"/>
        <v>0</v>
      </c>
      <c r="AV366" s="251">
        <f t="shared" si="445"/>
        <v>124</v>
      </c>
      <c r="AW366" s="251">
        <f t="shared" si="445"/>
        <v>0</v>
      </c>
      <c r="AX366" s="251"/>
      <c r="AY366" s="252"/>
      <c r="AZ366" s="253">
        <f t="shared" ref="AZ366:BJ366" si="446">SUM(AZ357:AZ365)</f>
        <v>0</v>
      </c>
      <c r="BA366" s="254">
        <f t="shared" si="446"/>
        <v>100</v>
      </c>
      <c r="BB366" s="255">
        <f t="shared" si="446"/>
        <v>190</v>
      </c>
      <c r="BC366" s="255">
        <f t="shared" si="446"/>
        <v>100</v>
      </c>
      <c r="BD366" s="255">
        <f t="shared" si="446"/>
        <v>150</v>
      </c>
      <c r="BE366" s="403">
        <f t="shared" si="446"/>
        <v>0</v>
      </c>
      <c r="BF366" s="257">
        <f t="shared" si="446"/>
        <v>0</v>
      </c>
      <c r="BG366" s="257">
        <f t="shared" si="446"/>
        <v>0</v>
      </c>
      <c r="BH366" s="257">
        <f t="shared" si="446"/>
        <v>0</v>
      </c>
      <c r="BI366" s="257">
        <f t="shared" si="446"/>
        <v>0</v>
      </c>
      <c r="BJ366" s="259">
        <f t="shared" si="446"/>
        <v>0</v>
      </c>
      <c r="BK366" s="257"/>
      <c r="DK366" s="166"/>
      <c r="DL366" s="166"/>
      <c r="DM366" s="28"/>
      <c r="DN366" s="166"/>
      <c r="DO366" s="28"/>
      <c r="DP366" s="166"/>
      <c r="DQ366" s="28"/>
    </row>
    <row r="367" spans="1:123">
      <c r="A367" s="239" t="s">
        <v>182</v>
      </c>
      <c r="B367" s="319">
        <v>0</v>
      </c>
      <c r="C367" s="319">
        <v>108</v>
      </c>
      <c r="D367" s="319">
        <v>16</v>
      </c>
      <c r="E367" s="319">
        <v>0</v>
      </c>
      <c r="F367" s="319">
        <v>0</v>
      </c>
      <c r="G367" s="319">
        <v>0</v>
      </c>
      <c r="H367" s="319">
        <v>0</v>
      </c>
      <c r="I367" s="319">
        <v>0</v>
      </c>
      <c r="J367" s="319">
        <v>0</v>
      </c>
      <c r="K367" s="319">
        <v>0</v>
      </c>
      <c r="L367" s="319">
        <v>0</v>
      </c>
      <c r="M367" s="319">
        <v>0</v>
      </c>
      <c r="N367" s="227">
        <v>0</v>
      </c>
      <c r="O367" s="227">
        <v>0</v>
      </c>
      <c r="P367" s="227">
        <v>0</v>
      </c>
      <c r="Q367" s="227">
        <v>0</v>
      </c>
      <c r="R367" s="227">
        <v>0</v>
      </c>
      <c r="S367" s="227">
        <v>0</v>
      </c>
      <c r="T367" s="227">
        <v>0</v>
      </c>
      <c r="U367" s="227">
        <v>0</v>
      </c>
      <c r="V367" s="227">
        <v>0</v>
      </c>
      <c r="W367" s="227">
        <v>0</v>
      </c>
      <c r="X367" s="227">
        <v>0</v>
      </c>
      <c r="Y367" s="227">
        <v>0</v>
      </c>
      <c r="Z367" s="230">
        <v>0</v>
      </c>
      <c r="AA367" s="230">
        <v>0</v>
      </c>
      <c r="AB367" s="230">
        <v>0</v>
      </c>
      <c r="AC367" s="230">
        <v>0</v>
      </c>
      <c r="AD367" s="230">
        <v>0</v>
      </c>
      <c r="AE367" s="230">
        <v>0</v>
      </c>
      <c r="AF367" s="230">
        <v>0</v>
      </c>
      <c r="AG367" s="230">
        <v>0</v>
      </c>
      <c r="AH367" s="230">
        <v>0</v>
      </c>
      <c r="AI367" s="230">
        <v>0</v>
      </c>
      <c r="AJ367" s="230">
        <v>0</v>
      </c>
      <c r="AK367" s="230">
        <v>0</v>
      </c>
      <c r="AL367" s="230">
        <v>0</v>
      </c>
      <c r="AM367" s="230">
        <v>102</v>
      </c>
      <c r="AN367" s="230">
        <v>0</v>
      </c>
      <c r="AO367" s="230">
        <v>0</v>
      </c>
      <c r="AP367" s="230">
        <v>0</v>
      </c>
      <c r="AQ367" s="230">
        <v>0</v>
      </c>
      <c r="AR367" s="230">
        <v>0</v>
      </c>
      <c r="AS367" s="230">
        <v>0</v>
      </c>
      <c r="AT367" s="230">
        <v>0</v>
      </c>
      <c r="AU367" s="230">
        <v>0</v>
      </c>
      <c r="AV367" s="230">
        <v>0</v>
      </c>
      <c r="AW367" s="227">
        <v>0</v>
      </c>
      <c r="AX367" s="227"/>
      <c r="AY367" s="320"/>
      <c r="AZ367" s="321">
        <f t="shared" ref="AZ367:BJ367" si="447">+AZ377</f>
        <v>0</v>
      </c>
      <c r="BA367" s="322">
        <f t="shared" si="447"/>
        <v>0</v>
      </c>
      <c r="BB367" s="241">
        <f t="shared" si="447"/>
        <v>0</v>
      </c>
      <c r="BC367" s="241">
        <f t="shared" si="447"/>
        <v>0</v>
      </c>
      <c r="BD367" s="241">
        <f t="shared" si="447"/>
        <v>0</v>
      </c>
      <c r="BE367" s="408">
        <f t="shared" si="447"/>
        <v>0</v>
      </c>
      <c r="BF367" s="324">
        <f t="shared" si="447"/>
        <v>0</v>
      </c>
      <c r="BG367" s="324">
        <f t="shared" si="447"/>
        <v>0</v>
      </c>
      <c r="BH367" s="324">
        <f t="shared" si="447"/>
        <v>0</v>
      </c>
      <c r="BI367" s="324">
        <f t="shared" si="447"/>
        <v>0</v>
      </c>
      <c r="BJ367" s="326">
        <f t="shared" si="447"/>
        <v>0</v>
      </c>
      <c r="BK367" s="324"/>
      <c r="DK367" s="166">
        <f>SUM(B367:M367)</f>
        <v>124</v>
      </c>
      <c r="DL367" s="166">
        <f>SUM(N367:Y367)</f>
        <v>0</v>
      </c>
      <c r="DM367" s="28">
        <f>IFERROR(DL367/DK367*100,0)</f>
        <v>0</v>
      </c>
      <c r="DN367" s="166">
        <f>SUM(Z367:AK367)</f>
        <v>0</v>
      </c>
      <c r="DO367" s="28">
        <f>IFERROR(DN367/DL367*100,0)</f>
        <v>0</v>
      </c>
      <c r="DP367" s="166">
        <f>SUM(AL367:AW367)</f>
        <v>102</v>
      </c>
      <c r="DQ367" s="28">
        <f>IFERROR(DP367/DN367*100,0)</f>
        <v>0</v>
      </c>
      <c r="DR367" s="141">
        <f>SUM(AY367:BJ367)</f>
        <v>0</v>
      </c>
      <c r="DS367" s="207">
        <f t="shared" ref="DS367" si="448">IFERROR(DR367/DP367*100,0)</f>
        <v>0</v>
      </c>
    </row>
    <row r="368" spans="1:123" hidden="1" outlineLevel="1">
      <c r="A368" s="250" t="s">
        <v>161</v>
      </c>
      <c r="B368" s="251"/>
      <c r="C368" s="251"/>
      <c r="D368" s="251"/>
      <c r="E368" s="251"/>
      <c r="F368" s="251"/>
      <c r="G368" s="251"/>
      <c r="H368" s="251"/>
      <c r="I368" s="251"/>
      <c r="J368" s="251"/>
      <c r="K368" s="251"/>
      <c r="L368" s="251"/>
      <c r="M368" s="251"/>
      <c r="N368" s="251"/>
      <c r="O368" s="251"/>
      <c r="P368" s="251"/>
      <c r="Q368" s="251"/>
      <c r="R368" s="251"/>
      <c r="S368" s="251"/>
      <c r="T368" s="251"/>
      <c r="U368" s="251"/>
      <c r="V368" s="251"/>
      <c r="W368" s="251"/>
      <c r="X368" s="251"/>
      <c r="Y368" s="251"/>
      <c r="Z368" s="251"/>
      <c r="AA368" s="251"/>
      <c r="AB368" s="251"/>
      <c r="AC368" s="251"/>
      <c r="AD368" s="251"/>
      <c r="AE368" s="251"/>
      <c r="AF368" s="251"/>
      <c r="AG368" s="251"/>
      <c r="AH368" s="251"/>
      <c r="AI368" s="251"/>
      <c r="AJ368" s="251"/>
      <c r="AK368" s="251"/>
      <c r="AL368" s="251"/>
      <c r="AM368" s="251"/>
      <c r="AN368" s="251"/>
      <c r="AO368" s="251"/>
      <c r="AP368" s="251"/>
      <c r="AQ368" s="251"/>
      <c r="AR368" s="251"/>
      <c r="AS368" s="251"/>
      <c r="AT368" s="251"/>
      <c r="AU368" s="251"/>
      <c r="AV368" s="251"/>
      <c r="AW368" s="251"/>
      <c r="AX368" s="251"/>
      <c r="AY368" s="252"/>
      <c r="AZ368" s="253"/>
      <c r="BA368" s="254"/>
      <c r="BB368" s="261"/>
      <c r="BC368" s="261"/>
      <c r="BD368" s="261"/>
      <c r="BE368" s="404"/>
      <c r="BF368" s="263"/>
      <c r="BG368" s="263"/>
      <c r="BH368" s="263"/>
      <c r="BI368" s="263"/>
      <c r="BJ368" s="266"/>
      <c r="BK368" s="263"/>
      <c r="DK368" s="166"/>
      <c r="DL368" s="166"/>
      <c r="DM368" s="28"/>
      <c r="DN368" s="166"/>
      <c r="DO368" s="28"/>
      <c r="DP368" s="166"/>
      <c r="DQ368" s="28"/>
    </row>
    <row r="369" spans="1:123" hidden="1" outlineLevel="1">
      <c r="A369" s="250" t="s">
        <v>162</v>
      </c>
      <c r="B369" s="251"/>
      <c r="C369" s="251"/>
      <c r="D369" s="251"/>
      <c r="E369" s="251"/>
      <c r="F369" s="251"/>
      <c r="G369" s="251"/>
      <c r="H369" s="251"/>
      <c r="I369" s="251"/>
      <c r="J369" s="251"/>
      <c r="K369" s="251"/>
      <c r="L369" s="251"/>
      <c r="M369" s="251"/>
      <c r="N369" s="251"/>
      <c r="O369" s="251"/>
      <c r="P369" s="251"/>
      <c r="Q369" s="251"/>
      <c r="R369" s="251"/>
      <c r="S369" s="251"/>
      <c r="T369" s="251"/>
      <c r="U369" s="251"/>
      <c r="V369" s="251"/>
      <c r="W369" s="251"/>
      <c r="X369" s="251"/>
      <c r="Y369" s="251"/>
      <c r="Z369" s="251"/>
      <c r="AA369" s="251"/>
      <c r="AB369" s="251"/>
      <c r="AC369" s="251"/>
      <c r="AD369" s="251"/>
      <c r="AE369" s="251"/>
      <c r="AF369" s="251"/>
      <c r="AG369" s="251"/>
      <c r="AH369" s="251"/>
      <c r="AI369" s="251"/>
      <c r="AJ369" s="251"/>
      <c r="AK369" s="251"/>
      <c r="AL369" s="251"/>
      <c r="AM369" s="251"/>
      <c r="AN369" s="251"/>
      <c r="AO369" s="251"/>
      <c r="AP369" s="251"/>
      <c r="AQ369" s="251"/>
      <c r="AR369" s="251"/>
      <c r="AS369" s="251"/>
      <c r="AT369" s="251"/>
      <c r="AU369" s="251"/>
      <c r="AV369" s="251"/>
      <c r="AW369" s="251"/>
      <c r="AX369" s="251"/>
      <c r="AY369" s="252"/>
      <c r="AZ369" s="253"/>
      <c r="BA369" s="254"/>
      <c r="BB369" s="261"/>
      <c r="BC369" s="261"/>
      <c r="BD369" s="261"/>
      <c r="BE369" s="404"/>
      <c r="BF369" s="263"/>
      <c r="BG369" s="263"/>
      <c r="BH369" s="263"/>
      <c r="BI369" s="263"/>
      <c r="BJ369" s="266"/>
      <c r="BK369" s="263"/>
      <c r="DK369" s="166"/>
      <c r="DL369" s="166"/>
      <c r="DM369" s="28"/>
      <c r="DN369" s="166"/>
      <c r="DO369" s="28"/>
      <c r="DP369" s="166"/>
      <c r="DQ369" s="28"/>
    </row>
    <row r="370" spans="1:123" hidden="1" outlineLevel="1">
      <c r="A370" s="250" t="s">
        <v>163</v>
      </c>
      <c r="B370" s="251"/>
      <c r="C370" s="251"/>
      <c r="D370" s="251"/>
      <c r="E370" s="251"/>
      <c r="F370" s="251"/>
      <c r="G370" s="251"/>
      <c r="H370" s="251"/>
      <c r="I370" s="251"/>
      <c r="J370" s="251"/>
      <c r="K370" s="251"/>
      <c r="L370" s="251"/>
      <c r="M370" s="251"/>
      <c r="N370" s="251"/>
      <c r="O370" s="251"/>
      <c r="P370" s="251"/>
      <c r="Q370" s="251"/>
      <c r="R370" s="251"/>
      <c r="S370" s="251"/>
      <c r="T370" s="251"/>
      <c r="U370" s="251"/>
      <c r="V370" s="251"/>
      <c r="W370" s="251"/>
      <c r="X370" s="251"/>
      <c r="Y370" s="251"/>
      <c r="Z370" s="251"/>
      <c r="AA370" s="251"/>
      <c r="AB370" s="251"/>
      <c r="AC370" s="251"/>
      <c r="AD370" s="251"/>
      <c r="AE370" s="251"/>
      <c r="AF370" s="251"/>
      <c r="AG370" s="251"/>
      <c r="AH370" s="251"/>
      <c r="AI370" s="251"/>
      <c r="AJ370" s="251"/>
      <c r="AK370" s="251"/>
      <c r="AL370" s="251"/>
      <c r="AM370" s="251"/>
      <c r="AN370" s="251"/>
      <c r="AO370" s="251"/>
      <c r="AP370" s="251"/>
      <c r="AQ370" s="251"/>
      <c r="AR370" s="251"/>
      <c r="AS370" s="251"/>
      <c r="AT370" s="251"/>
      <c r="AU370" s="251"/>
      <c r="AV370" s="251"/>
      <c r="AW370" s="251"/>
      <c r="AX370" s="251"/>
      <c r="AY370" s="252"/>
      <c r="AZ370" s="253"/>
      <c r="BA370" s="254"/>
      <c r="BB370" s="261"/>
      <c r="BC370" s="261"/>
      <c r="BD370" s="261"/>
      <c r="BE370" s="404"/>
      <c r="BF370" s="263"/>
      <c r="BG370" s="263"/>
      <c r="BH370" s="263"/>
      <c r="BI370" s="263"/>
      <c r="BJ370" s="266"/>
      <c r="BK370" s="263"/>
      <c r="DK370" s="166"/>
      <c r="DL370" s="166"/>
      <c r="DM370" s="28"/>
      <c r="DN370" s="166"/>
      <c r="DO370" s="28"/>
      <c r="DP370" s="166"/>
      <c r="DQ370" s="28"/>
    </row>
    <row r="371" spans="1:123" hidden="1" outlineLevel="1">
      <c r="A371" s="250" t="s">
        <v>164</v>
      </c>
      <c r="B371" s="251"/>
      <c r="C371" s="251"/>
      <c r="D371" s="251"/>
      <c r="E371" s="251"/>
      <c r="F371" s="251"/>
      <c r="G371" s="251"/>
      <c r="H371" s="251"/>
      <c r="I371" s="251"/>
      <c r="J371" s="251"/>
      <c r="K371" s="251"/>
      <c r="L371" s="251"/>
      <c r="M371" s="251"/>
      <c r="N371" s="251"/>
      <c r="O371" s="251"/>
      <c r="P371" s="251"/>
      <c r="Q371" s="251"/>
      <c r="R371" s="251"/>
      <c r="S371" s="251"/>
      <c r="T371" s="251"/>
      <c r="U371" s="251"/>
      <c r="V371" s="251"/>
      <c r="W371" s="251"/>
      <c r="X371" s="251"/>
      <c r="Y371" s="251"/>
      <c r="Z371" s="251"/>
      <c r="AA371" s="251"/>
      <c r="AB371" s="251"/>
      <c r="AC371" s="251"/>
      <c r="AD371" s="251"/>
      <c r="AE371" s="251"/>
      <c r="AF371" s="251"/>
      <c r="AG371" s="251"/>
      <c r="AH371" s="251"/>
      <c r="AI371" s="251"/>
      <c r="AJ371" s="251"/>
      <c r="AK371" s="251"/>
      <c r="AL371" s="251"/>
      <c r="AM371" s="251"/>
      <c r="AN371" s="251"/>
      <c r="AO371" s="251"/>
      <c r="AP371" s="251"/>
      <c r="AQ371" s="251"/>
      <c r="AR371" s="251"/>
      <c r="AS371" s="251"/>
      <c r="AT371" s="251"/>
      <c r="AU371" s="251"/>
      <c r="AV371" s="251"/>
      <c r="AW371" s="251"/>
      <c r="AX371" s="251"/>
      <c r="AY371" s="252"/>
      <c r="AZ371" s="253"/>
      <c r="BA371" s="254"/>
      <c r="BB371" s="261"/>
      <c r="BC371" s="261"/>
      <c r="BD371" s="261"/>
      <c r="BE371" s="404"/>
      <c r="BF371" s="263"/>
      <c r="BG371" s="263"/>
      <c r="BH371" s="263"/>
      <c r="BI371" s="263"/>
      <c r="BJ371" s="266"/>
      <c r="BK371" s="263"/>
      <c r="DK371" s="166"/>
      <c r="DL371" s="166"/>
      <c r="DM371" s="28"/>
      <c r="DN371" s="166"/>
      <c r="DO371" s="28"/>
      <c r="DP371" s="166"/>
      <c r="DQ371" s="28"/>
    </row>
    <row r="372" spans="1:123" hidden="1" outlineLevel="1">
      <c r="A372" s="250" t="s">
        <v>165</v>
      </c>
      <c r="B372" s="251"/>
      <c r="C372" s="251"/>
      <c r="D372" s="251"/>
      <c r="E372" s="251"/>
      <c r="F372" s="251"/>
      <c r="G372" s="251"/>
      <c r="H372" s="251"/>
      <c r="I372" s="251"/>
      <c r="J372" s="251"/>
      <c r="K372" s="251"/>
      <c r="L372" s="251"/>
      <c r="M372" s="251"/>
      <c r="N372" s="251"/>
      <c r="O372" s="251"/>
      <c r="P372" s="251"/>
      <c r="Q372" s="251"/>
      <c r="R372" s="251"/>
      <c r="S372" s="251"/>
      <c r="T372" s="251"/>
      <c r="U372" s="251"/>
      <c r="V372" s="251"/>
      <c r="W372" s="251"/>
      <c r="X372" s="251"/>
      <c r="Y372" s="251"/>
      <c r="Z372" s="251"/>
      <c r="AA372" s="251"/>
      <c r="AB372" s="251"/>
      <c r="AC372" s="251"/>
      <c r="AD372" s="251"/>
      <c r="AE372" s="251"/>
      <c r="AF372" s="251"/>
      <c r="AG372" s="251"/>
      <c r="AH372" s="251"/>
      <c r="AI372" s="251"/>
      <c r="AJ372" s="251"/>
      <c r="AK372" s="251"/>
      <c r="AL372" s="251"/>
      <c r="AM372" s="251"/>
      <c r="AN372" s="251"/>
      <c r="AO372" s="251"/>
      <c r="AP372" s="251"/>
      <c r="AQ372" s="251"/>
      <c r="AR372" s="251"/>
      <c r="AS372" s="251"/>
      <c r="AT372" s="251"/>
      <c r="AU372" s="251"/>
      <c r="AV372" s="251"/>
      <c r="AW372" s="251"/>
      <c r="AX372" s="251"/>
      <c r="AY372" s="252"/>
      <c r="AZ372" s="253"/>
      <c r="BA372" s="254"/>
      <c r="BB372" s="261"/>
      <c r="BC372" s="261"/>
      <c r="BD372" s="261"/>
      <c r="BE372" s="404"/>
      <c r="BF372" s="263"/>
      <c r="BG372" s="263"/>
      <c r="BH372" s="263"/>
      <c r="BI372" s="263"/>
      <c r="BJ372" s="266"/>
      <c r="BK372" s="263"/>
      <c r="DK372" s="166"/>
      <c r="DL372" s="166"/>
      <c r="DM372" s="28"/>
      <c r="DN372" s="166"/>
      <c r="DO372" s="28"/>
      <c r="DP372" s="166"/>
      <c r="DQ372" s="28"/>
    </row>
    <row r="373" spans="1:123" hidden="1" outlineLevel="1">
      <c r="A373" s="250" t="s">
        <v>123</v>
      </c>
      <c r="B373" s="251"/>
      <c r="C373" s="251"/>
      <c r="D373" s="251"/>
      <c r="E373" s="251"/>
      <c r="F373" s="251"/>
      <c r="G373" s="251"/>
      <c r="H373" s="251"/>
      <c r="I373" s="251"/>
      <c r="J373" s="251"/>
      <c r="K373" s="251"/>
      <c r="L373" s="251"/>
      <c r="M373" s="251"/>
      <c r="N373" s="251"/>
      <c r="O373" s="251"/>
      <c r="P373" s="251"/>
      <c r="Q373" s="251"/>
      <c r="R373" s="251"/>
      <c r="S373" s="251"/>
      <c r="T373" s="251"/>
      <c r="U373" s="251"/>
      <c r="V373" s="251"/>
      <c r="W373" s="251"/>
      <c r="X373" s="251"/>
      <c r="Y373" s="251"/>
      <c r="Z373" s="251"/>
      <c r="AA373" s="251"/>
      <c r="AB373" s="251"/>
      <c r="AC373" s="251"/>
      <c r="AD373" s="251"/>
      <c r="AE373" s="251"/>
      <c r="AF373" s="251"/>
      <c r="AG373" s="251"/>
      <c r="AH373" s="251"/>
      <c r="AI373" s="251"/>
      <c r="AJ373" s="251"/>
      <c r="AK373" s="251"/>
      <c r="AL373" s="251"/>
      <c r="AM373" s="251"/>
      <c r="AN373" s="251"/>
      <c r="AO373" s="251"/>
      <c r="AP373" s="251"/>
      <c r="AQ373" s="251"/>
      <c r="AR373" s="251"/>
      <c r="AS373" s="251"/>
      <c r="AT373" s="251"/>
      <c r="AU373" s="251"/>
      <c r="AV373" s="251"/>
      <c r="AW373" s="251"/>
      <c r="AX373" s="251"/>
      <c r="AY373" s="252"/>
      <c r="AZ373" s="253"/>
      <c r="BA373" s="254"/>
      <c r="BB373" s="261"/>
      <c r="BC373" s="261"/>
      <c r="BD373" s="261"/>
      <c r="BE373" s="404"/>
      <c r="BF373" s="263"/>
      <c r="BG373" s="263"/>
      <c r="BH373" s="263"/>
      <c r="BI373" s="263"/>
      <c r="BJ373" s="266"/>
      <c r="BK373" s="263"/>
      <c r="DK373" s="166"/>
      <c r="DL373" s="166"/>
      <c r="DM373" s="28"/>
      <c r="DN373" s="166"/>
      <c r="DO373" s="28"/>
      <c r="DP373" s="166"/>
      <c r="DQ373" s="28"/>
    </row>
    <row r="374" spans="1:123" hidden="1" outlineLevel="1">
      <c r="A374" s="250" t="s">
        <v>167</v>
      </c>
      <c r="B374" s="251"/>
      <c r="C374" s="251"/>
      <c r="D374" s="251"/>
      <c r="E374" s="251"/>
      <c r="F374" s="251"/>
      <c r="G374" s="251"/>
      <c r="H374" s="251"/>
      <c r="I374" s="251"/>
      <c r="J374" s="251"/>
      <c r="K374" s="251"/>
      <c r="L374" s="251"/>
      <c r="M374" s="251"/>
      <c r="N374" s="251"/>
      <c r="O374" s="251"/>
      <c r="P374" s="251"/>
      <c r="Q374" s="251"/>
      <c r="R374" s="251"/>
      <c r="S374" s="251"/>
      <c r="T374" s="251"/>
      <c r="U374" s="251"/>
      <c r="V374" s="251"/>
      <c r="W374" s="251"/>
      <c r="X374" s="251"/>
      <c r="Y374" s="251"/>
      <c r="Z374" s="251"/>
      <c r="AA374" s="251"/>
      <c r="AB374" s="251"/>
      <c r="AC374" s="251"/>
      <c r="AD374" s="251"/>
      <c r="AE374" s="251"/>
      <c r="AF374" s="251"/>
      <c r="AG374" s="251"/>
      <c r="AH374" s="251"/>
      <c r="AI374" s="251"/>
      <c r="AJ374" s="251"/>
      <c r="AK374" s="251"/>
      <c r="AL374" s="251"/>
      <c r="AM374" s="251">
        <v>102</v>
      </c>
      <c r="AN374" s="251"/>
      <c r="AO374" s="251"/>
      <c r="AP374" s="251"/>
      <c r="AQ374" s="251"/>
      <c r="AR374" s="251"/>
      <c r="AS374" s="251"/>
      <c r="AT374" s="251"/>
      <c r="AU374" s="251"/>
      <c r="AV374" s="251"/>
      <c r="AW374" s="251"/>
      <c r="AX374" s="251"/>
      <c r="AY374" s="252"/>
      <c r="AZ374" s="253"/>
      <c r="BA374" s="254"/>
      <c r="BB374" s="261"/>
      <c r="BC374" s="261"/>
      <c r="BD374" s="261"/>
      <c r="BE374" s="404"/>
      <c r="BF374" s="263"/>
      <c r="BG374" s="263"/>
      <c r="BH374" s="263"/>
      <c r="BI374" s="263"/>
      <c r="BJ374" s="266"/>
      <c r="BK374" s="263"/>
      <c r="DK374" s="166"/>
      <c r="DL374" s="166"/>
      <c r="DM374" s="28"/>
      <c r="DN374" s="166"/>
      <c r="DO374" s="28"/>
      <c r="DP374" s="166"/>
      <c r="DQ374" s="28"/>
    </row>
    <row r="375" spans="1:123" hidden="1" outlineLevel="1">
      <c r="A375" s="250" t="s">
        <v>122</v>
      </c>
      <c r="B375" s="251"/>
      <c r="C375" s="251"/>
      <c r="D375" s="251"/>
      <c r="E375" s="251"/>
      <c r="F375" s="251"/>
      <c r="G375" s="251"/>
      <c r="H375" s="251"/>
      <c r="I375" s="251"/>
      <c r="J375" s="251"/>
      <c r="K375" s="251"/>
      <c r="L375" s="251"/>
      <c r="M375" s="251"/>
      <c r="N375" s="251"/>
      <c r="O375" s="251"/>
      <c r="P375" s="251"/>
      <c r="Q375" s="251"/>
      <c r="R375" s="251"/>
      <c r="S375" s="251"/>
      <c r="T375" s="251"/>
      <c r="U375" s="251"/>
      <c r="V375" s="251"/>
      <c r="W375" s="251"/>
      <c r="X375" s="251"/>
      <c r="Y375" s="251"/>
      <c r="Z375" s="251"/>
      <c r="AA375" s="251"/>
      <c r="AB375" s="251"/>
      <c r="AC375" s="251"/>
      <c r="AD375" s="251"/>
      <c r="AE375" s="251"/>
      <c r="AF375" s="251"/>
      <c r="AG375" s="251"/>
      <c r="AH375" s="251"/>
      <c r="AI375" s="251"/>
      <c r="AJ375" s="251"/>
      <c r="AK375" s="251"/>
      <c r="AL375" s="251"/>
      <c r="AM375" s="251"/>
      <c r="AN375" s="251"/>
      <c r="AO375" s="251"/>
      <c r="AP375" s="251"/>
      <c r="AQ375" s="251"/>
      <c r="AR375" s="251"/>
      <c r="AS375" s="251"/>
      <c r="AT375" s="251"/>
      <c r="AU375" s="251"/>
      <c r="AV375" s="251"/>
      <c r="AW375" s="251"/>
      <c r="AX375" s="251"/>
      <c r="AY375" s="252"/>
      <c r="AZ375" s="253"/>
      <c r="BA375" s="254"/>
      <c r="BB375" s="261"/>
      <c r="BC375" s="261"/>
      <c r="BD375" s="261"/>
      <c r="BE375" s="404"/>
      <c r="BF375" s="263"/>
      <c r="BG375" s="263"/>
      <c r="BH375" s="263"/>
      <c r="BI375" s="263"/>
      <c r="BJ375" s="266"/>
      <c r="BK375" s="263"/>
      <c r="DK375" s="166"/>
      <c r="DL375" s="166"/>
      <c r="DM375" s="28"/>
      <c r="DN375" s="166"/>
      <c r="DO375" s="28"/>
      <c r="DP375" s="166"/>
      <c r="DQ375" s="28"/>
    </row>
    <row r="376" spans="1:123" hidden="1" outlineLevel="1">
      <c r="A376" s="250" t="s">
        <v>168</v>
      </c>
      <c r="B376" s="251"/>
      <c r="C376" s="251"/>
      <c r="D376" s="251"/>
      <c r="E376" s="251"/>
      <c r="F376" s="251"/>
      <c r="G376" s="251"/>
      <c r="H376" s="251"/>
      <c r="I376" s="251"/>
      <c r="J376" s="251"/>
      <c r="K376" s="251"/>
      <c r="L376" s="251"/>
      <c r="M376" s="251"/>
      <c r="N376" s="251"/>
      <c r="O376" s="251"/>
      <c r="P376" s="251"/>
      <c r="Q376" s="251"/>
      <c r="R376" s="251"/>
      <c r="S376" s="251"/>
      <c r="T376" s="251"/>
      <c r="U376" s="251"/>
      <c r="V376" s="251"/>
      <c r="W376" s="251"/>
      <c r="X376" s="251"/>
      <c r="Y376" s="251"/>
      <c r="Z376" s="251"/>
      <c r="AA376" s="251"/>
      <c r="AB376" s="251"/>
      <c r="AC376" s="251"/>
      <c r="AD376" s="251"/>
      <c r="AE376" s="251"/>
      <c r="AF376" s="251"/>
      <c r="AG376" s="251"/>
      <c r="AH376" s="251"/>
      <c r="AI376" s="251"/>
      <c r="AJ376" s="251"/>
      <c r="AK376" s="251"/>
      <c r="AL376" s="251"/>
      <c r="AM376" s="251"/>
      <c r="AN376" s="251"/>
      <c r="AO376" s="251"/>
      <c r="AP376" s="251"/>
      <c r="AQ376" s="251"/>
      <c r="AR376" s="251"/>
      <c r="AS376" s="251"/>
      <c r="AT376" s="251"/>
      <c r="AU376" s="251"/>
      <c r="AV376" s="251"/>
      <c r="AW376" s="251"/>
      <c r="AX376" s="251"/>
      <c r="AY376" s="252"/>
      <c r="AZ376" s="253"/>
      <c r="BA376" s="254"/>
      <c r="BB376" s="261"/>
      <c r="BC376" s="261"/>
      <c r="BD376" s="261"/>
      <c r="BE376" s="404"/>
      <c r="BF376" s="263"/>
      <c r="BG376" s="263"/>
      <c r="BH376" s="263"/>
      <c r="BI376" s="263"/>
      <c r="BJ376" s="266"/>
      <c r="BK376" s="263"/>
      <c r="DK376" s="166"/>
      <c r="DL376" s="166"/>
      <c r="DM376" s="28"/>
      <c r="DN376" s="166"/>
      <c r="DO376" s="28"/>
      <c r="DP376" s="166"/>
      <c r="DQ376" s="28"/>
    </row>
    <row r="377" spans="1:123" ht="13.5" collapsed="1">
      <c r="A377" s="279" t="s">
        <v>169</v>
      </c>
      <c r="B377" s="251">
        <f>+SUM(B368:B376)</f>
        <v>0</v>
      </c>
      <c r="C377" s="251">
        <f t="shared" ref="C377" si="449">+SUM(C368:C376)</f>
        <v>0</v>
      </c>
      <c r="D377" s="251">
        <f t="shared" ref="D377:BJ377" si="450">+SUM(D368:D376)</f>
        <v>0</v>
      </c>
      <c r="E377" s="251">
        <f t="shared" si="450"/>
        <v>0</v>
      </c>
      <c r="F377" s="251">
        <f t="shared" si="450"/>
        <v>0</v>
      </c>
      <c r="G377" s="251">
        <f t="shared" si="450"/>
        <v>0</v>
      </c>
      <c r="H377" s="251">
        <f t="shared" si="450"/>
        <v>0</v>
      </c>
      <c r="I377" s="251">
        <f t="shared" si="450"/>
        <v>0</v>
      </c>
      <c r="J377" s="251">
        <f t="shared" si="450"/>
        <v>0</v>
      </c>
      <c r="K377" s="251">
        <f t="shared" si="450"/>
        <v>0</v>
      </c>
      <c r="L377" s="251">
        <f t="shared" si="450"/>
        <v>0</v>
      </c>
      <c r="M377" s="251">
        <f t="shared" si="450"/>
        <v>0</v>
      </c>
      <c r="N377" s="251">
        <f t="shared" si="450"/>
        <v>0</v>
      </c>
      <c r="O377" s="251">
        <f t="shared" si="450"/>
        <v>0</v>
      </c>
      <c r="P377" s="251">
        <f t="shared" si="450"/>
        <v>0</v>
      </c>
      <c r="Q377" s="251">
        <f t="shared" si="450"/>
        <v>0</v>
      </c>
      <c r="R377" s="251">
        <f t="shared" si="450"/>
        <v>0</v>
      </c>
      <c r="S377" s="251">
        <f t="shared" si="450"/>
        <v>0</v>
      </c>
      <c r="T377" s="251">
        <f t="shared" si="450"/>
        <v>0</v>
      </c>
      <c r="U377" s="251">
        <f t="shared" si="450"/>
        <v>0</v>
      </c>
      <c r="V377" s="251">
        <f t="shared" si="450"/>
        <v>0</v>
      </c>
      <c r="W377" s="251">
        <f t="shared" si="450"/>
        <v>0</v>
      </c>
      <c r="X377" s="251">
        <f t="shared" si="450"/>
        <v>0</v>
      </c>
      <c r="Y377" s="251">
        <f t="shared" si="450"/>
        <v>0</v>
      </c>
      <c r="Z377" s="251">
        <f t="shared" si="450"/>
        <v>0</v>
      </c>
      <c r="AA377" s="251">
        <f t="shared" si="450"/>
        <v>0</v>
      </c>
      <c r="AB377" s="251">
        <f t="shared" si="450"/>
        <v>0</v>
      </c>
      <c r="AC377" s="251">
        <f t="shared" si="450"/>
        <v>0</v>
      </c>
      <c r="AD377" s="251">
        <f t="shared" si="450"/>
        <v>0</v>
      </c>
      <c r="AE377" s="251">
        <f t="shared" si="450"/>
        <v>0</v>
      </c>
      <c r="AF377" s="251">
        <f t="shared" si="450"/>
        <v>0</v>
      </c>
      <c r="AG377" s="251">
        <f t="shared" si="450"/>
        <v>0</v>
      </c>
      <c r="AH377" s="251">
        <f t="shared" si="450"/>
        <v>0</v>
      </c>
      <c r="AI377" s="251">
        <f t="shared" si="450"/>
        <v>0</v>
      </c>
      <c r="AJ377" s="251">
        <f t="shared" si="450"/>
        <v>0</v>
      </c>
      <c r="AK377" s="251">
        <f t="shared" si="450"/>
        <v>0</v>
      </c>
      <c r="AL377" s="251">
        <f t="shared" si="450"/>
        <v>0</v>
      </c>
      <c r="AM377" s="251">
        <f t="shared" si="450"/>
        <v>102</v>
      </c>
      <c r="AN377" s="251">
        <f t="shared" si="450"/>
        <v>0</v>
      </c>
      <c r="AO377" s="251">
        <f t="shared" si="450"/>
        <v>0</v>
      </c>
      <c r="AP377" s="251">
        <f t="shared" si="450"/>
        <v>0</v>
      </c>
      <c r="AQ377" s="251">
        <f t="shared" si="450"/>
        <v>0</v>
      </c>
      <c r="AR377" s="251">
        <f t="shared" si="450"/>
        <v>0</v>
      </c>
      <c r="AS377" s="251">
        <f t="shared" si="450"/>
        <v>0</v>
      </c>
      <c r="AT377" s="251">
        <f t="shared" si="450"/>
        <v>0</v>
      </c>
      <c r="AU377" s="251">
        <f t="shared" si="450"/>
        <v>0</v>
      </c>
      <c r="AV377" s="251">
        <f t="shared" si="450"/>
        <v>0</v>
      </c>
      <c r="AW377" s="251">
        <f t="shared" si="450"/>
        <v>0</v>
      </c>
      <c r="AX377" s="251"/>
      <c r="AY377" s="252"/>
      <c r="AZ377" s="253">
        <f t="shared" si="450"/>
        <v>0</v>
      </c>
      <c r="BA377" s="254">
        <f t="shared" si="450"/>
        <v>0</v>
      </c>
      <c r="BB377" s="261">
        <f t="shared" si="450"/>
        <v>0</v>
      </c>
      <c r="BC377" s="261">
        <f t="shared" si="450"/>
        <v>0</v>
      </c>
      <c r="BD377" s="261">
        <f t="shared" si="450"/>
        <v>0</v>
      </c>
      <c r="BE377" s="404">
        <f t="shared" si="450"/>
        <v>0</v>
      </c>
      <c r="BF377" s="263">
        <f t="shared" si="450"/>
        <v>0</v>
      </c>
      <c r="BG377" s="263">
        <f t="shared" si="450"/>
        <v>0</v>
      </c>
      <c r="BH377" s="263">
        <f t="shared" si="450"/>
        <v>0</v>
      </c>
      <c r="BI377" s="263">
        <f t="shared" si="450"/>
        <v>0</v>
      </c>
      <c r="BJ377" s="266">
        <f t="shared" si="450"/>
        <v>0</v>
      </c>
      <c r="BK377" s="263"/>
      <c r="DK377" s="166"/>
      <c r="DL377" s="166"/>
      <c r="DM377" s="28"/>
      <c r="DN377" s="166"/>
      <c r="DO377" s="28"/>
      <c r="DP377" s="166"/>
      <c r="DQ377" s="28"/>
    </row>
    <row r="378" spans="1:123">
      <c r="A378" s="239" t="s">
        <v>183</v>
      </c>
      <c r="B378" s="319">
        <v>0</v>
      </c>
      <c r="C378" s="319">
        <v>0</v>
      </c>
      <c r="D378" s="319">
        <v>0</v>
      </c>
      <c r="E378" s="319">
        <v>0</v>
      </c>
      <c r="F378" s="319">
        <v>0</v>
      </c>
      <c r="G378" s="319">
        <v>0</v>
      </c>
      <c r="H378" s="319">
        <v>0</v>
      </c>
      <c r="I378" s="319">
        <v>0</v>
      </c>
      <c r="J378" s="319">
        <v>0</v>
      </c>
      <c r="K378" s="319">
        <v>0</v>
      </c>
      <c r="L378" s="319">
        <v>0</v>
      </c>
      <c r="M378" s="319">
        <v>0</v>
      </c>
      <c r="N378" s="227">
        <v>0</v>
      </c>
      <c r="O378" s="227">
        <v>0</v>
      </c>
      <c r="P378" s="227">
        <v>0</v>
      </c>
      <c r="Q378" s="227">
        <v>12</v>
      </c>
      <c r="R378" s="227">
        <v>0</v>
      </c>
      <c r="S378" s="227">
        <v>0</v>
      </c>
      <c r="T378" s="227">
        <v>0</v>
      </c>
      <c r="U378" s="227">
        <v>0</v>
      </c>
      <c r="V378" s="227">
        <v>0</v>
      </c>
      <c r="W378" s="227">
        <v>0</v>
      </c>
      <c r="X378" s="227">
        <v>0</v>
      </c>
      <c r="Y378" s="227">
        <v>0</v>
      </c>
      <c r="Z378" s="230">
        <v>0</v>
      </c>
      <c r="AA378" s="230">
        <v>32</v>
      </c>
      <c r="AB378" s="230">
        <v>0</v>
      </c>
      <c r="AC378" s="230">
        <v>0</v>
      </c>
      <c r="AD378" s="230">
        <v>0</v>
      </c>
      <c r="AE378" s="230">
        <v>0</v>
      </c>
      <c r="AF378" s="230">
        <v>0</v>
      </c>
      <c r="AG378" s="230">
        <v>0</v>
      </c>
      <c r="AH378" s="230">
        <v>0</v>
      </c>
      <c r="AI378" s="230">
        <v>0</v>
      </c>
      <c r="AJ378" s="230">
        <v>0</v>
      </c>
      <c r="AK378" s="230">
        <v>0</v>
      </c>
      <c r="AL378" s="230">
        <v>0</v>
      </c>
      <c r="AM378" s="230">
        <v>0</v>
      </c>
      <c r="AN378" s="230">
        <v>0</v>
      </c>
      <c r="AO378" s="230">
        <v>0</v>
      </c>
      <c r="AP378" s="230">
        <v>0</v>
      </c>
      <c r="AQ378" s="230">
        <v>0</v>
      </c>
      <c r="AR378" s="230">
        <v>0</v>
      </c>
      <c r="AS378" s="230">
        <v>0</v>
      </c>
      <c r="AT378" s="230">
        <v>0</v>
      </c>
      <c r="AU378" s="230">
        <v>0</v>
      </c>
      <c r="AV378" s="230">
        <v>0</v>
      </c>
      <c r="AW378" s="227">
        <v>0</v>
      </c>
      <c r="AX378" s="227"/>
      <c r="AY378" s="320"/>
      <c r="AZ378" s="321">
        <f t="shared" ref="AZ378:BJ378" si="451">+AZ388</f>
        <v>0</v>
      </c>
      <c r="BA378" s="322">
        <f t="shared" si="451"/>
        <v>0</v>
      </c>
      <c r="BB378" s="241">
        <f t="shared" si="451"/>
        <v>0</v>
      </c>
      <c r="BC378" s="241">
        <f t="shared" si="451"/>
        <v>0</v>
      </c>
      <c r="BD378" s="241">
        <f t="shared" si="451"/>
        <v>0</v>
      </c>
      <c r="BE378" s="408">
        <f t="shared" si="451"/>
        <v>0</v>
      </c>
      <c r="BF378" s="324">
        <f t="shared" si="451"/>
        <v>0</v>
      </c>
      <c r="BG378" s="324">
        <f t="shared" si="451"/>
        <v>0</v>
      </c>
      <c r="BH378" s="324">
        <f t="shared" si="451"/>
        <v>0</v>
      </c>
      <c r="BI378" s="324">
        <f t="shared" si="451"/>
        <v>0</v>
      </c>
      <c r="BJ378" s="326">
        <f t="shared" si="451"/>
        <v>0</v>
      </c>
      <c r="BK378" s="324"/>
      <c r="DK378" s="166">
        <f>SUM(B378:M378)</f>
        <v>0</v>
      </c>
      <c r="DL378" s="166">
        <f>SUM(N378:Y378)</f>
        <v>12</v>
      </c>
      <c r="DM378" s="28">
        <f>IFERROR(DL378/DK378*100,0)</f>
        <v>0</v>
      </c>
      <c r="DN378" s="166">
        <f>SUM(Z378:AK378)</f>
        <v>32</v>
      </c>
      <c r="DO378" s="28">
        <f>IFERROR(DN378/DL378*100,0)</f>
        <v>266.66666666666663</v>
      </c>
      <c r="DP378" s="166">
        <f>SUM(AL378:AW378)</f>
        <v>0</v>
      </c>
      <c r="DQ378" s="28">
        <f>IFERROR(DP378/DN378*100,0)</f>
        <v>0</v>
      </c>
      <c r="DR378" s="141">
        <f>SUM(AY378:BJ378)</f>
        <v>0</v>
      </c>
      <c r="DS378" s="207">
        <f t="shared" ref="DS378" si="452">IFERROR(DR378/DP378*100,0)</f>
        <v>0</v>
      </c>
    </row>
    <row r="379" spans="1:123" hidden="1" outlineLevel="1">
      <c r="A379" s="250" t="s">
        <v>161</v>
      </c>
      <c r="B379" s="251"/>
      <c r="C379" s="251"/>
      <c r="D379" s="251"/>
      <c r="E379" s="251"/>
      <c r="F379" s="251"/>
      <c r="G379" s="251"/>
      <c r="H379" s="251"/>
      <c r="I379" s="251"/>
      <c r="J379" s="251"/>
      <c r="K379" s="251"/>
      <c r="L379" s="251"/>
      <c r="M379" s="251"/>
      <c r="N379" s="251"/>
      <c r="O379" s="251"/>
      <c r="P379" s="251"/>
      <c r="Q379" s="251"/>
      <c r="R379" s="251"/>
      <c r="S379" s="251"/>
      <c r="T379" s="251"/>
      <c r="U379" s="251"/>
      <c r="V379" s="251"/>
      <c r="W379" s="251"/>
      <c r="X379" s="251"/>
      <c r="Y379" s="251"/>
      <c r="Z379" s="251"/>
      <c r="AA379" s="251"/>
      <c r="AB379" s="251"/>
      <c r="AC379" s="251"/>
      <c r="AD379" s="251"/>
      <c r="AE379" s="251"/>
      <c r="AF379" s="251"/>
      <c r="AG379" s="251"/>
      <c r="AH379" s="251"/>
      <c r="AI379" s="251"/>
      <c r="AJ379" s="251"/>
      <c r="AK379" s="251"/>
      <c r="AL379" s="251"/>
      <c r="AM379" s="251"/>
      <c r="AN379" s="251"/>
      <c r="AO379" s="251"/>
      <c r="AP379" s="251"/>
      <c r="AQ379" s="251"/>
      <c r="AR379" s="251"/>
      <c r="AS379" s="251"/>
      <c r="AT379" s="251"/>
      <c r="AU379" s="251"/>
      <c r="AV379" s="251"/>
      <c r="AW379" s="251"/>
      <c r="AX379" s="251"/>
      <c r="AY379" s="252"/>
      <c r="AZ379" s="253"/>
      <c r="BA379" s="254"/>
      <c r="BB379" s="261"/>
      <c r="BC379" s="261"/>
      <c r="BD379" s="261"/>
      <c r="BE379" s="404"/>
      <c r="BF379" s="263"/>
      <c r="BG379" s="263"/>
      <c r="BH379" s="263"/>
      <c r="BI379" s="263"/>
      <c r="BJ379" s="266"/>
      <c r="BK379" s="263"/>
      <c r="DK379" s="166"/>
      <c r="DL379" s="166"/>
      <c r="DM379" s="28"/>
      <c r="DN379" s="166"/>
      <c r="DO379" s="28"/>
      <c r="DP379" s="166"/>
      <c r="DQ379" s="28"/>
    </row>
    <row r="380" spans="1:123" hidden="1" outlineLevel="1">
      <c r="A380" s="250" t="s">
        <v>162</v>
      </c>
      <c r="B380" s="251"/>
      <c r="C380" s="251"/>
      <c r="D380" s="251"/>
      <c r="E380" s="251"/>
      <c r="F380" s="251"/>
      <c r="G380" s="251"/>
      <c r="H380" s="251"/>
      <c r="I380" s="251"/>
      <c r="J380" s="251"/>
      <c r="K380" s="251"/>
      <c r="L380" s="251"/>
      <c r="M380" s="251"/>
      <c r="N380" s="251"/>
      <c r="O380" s="251"/>
      <c r="P380" s="251"/>
      <c r="Q380" s="251"/>
      <c r="R380" s="251"/>
      <c r="S380" s="251"/>
      <c r="T380" s="251"/>
      <c r="U380" s="251"/>
      <c r="V380" s="251"/>
      <c r="W380" s="251"/>
      <c r="X380" s="251"/>
      <c r="Y380" s="251"/>
      <c r="Z380" s="251"/>
      <c r="AA380" s="251"/>
      <c r="AB380" s="251"/>
      <c r="AC380" s="251"/>
      <c r="AD380" s="251"/>
      <c r="AE380" s="251"/>
      <c r="AF380" s="251"/>
      <c r="AG380" s="251"/>
      <c r="AH380" s="251"/>
      <c r="AI380" s="251"/>
      <c r="AJ380" s="251"/>
      <c r="AK380" s="251"/>
      <c r="AL380" s="251"/>
      <c r="AM380" s="251"/>
      <c r="AN380" s="251"/>
      <c r="AO380" s="251"/>
      <c r="AP380" s="251"/>
      <c r="AQ380" s="251"/>
      <c r="AR380" s="251"/>
      <c r="AS380" s="251"/>
      <c r="AT380" s="251"/>
      <c r="AU380" s="251"/>
      <c r="AV380" s="251"/>
      <c r="AW380" s="251"/>
      <c r="AX380" s="251"/>
      <c r="AY380" s="252"/>
      <c r="AZ380" s="253"/>
      <c r="BA380" s="254"/>
      <c r="BB380" s="261"/>
      <c r="BC380" s="261"/>
      <c r="BD380" s="261"/>
      <c r="BE380" s="404"/>
      <c r="BF380" s="263"/>
      <c r="BG380" s="263"/>
      <c r="BH380" s="263"/>
      <c r="BI380" s="263"/>
      <c r="BJ380" s="266"/>
      <c r="BK380" s="263"/>
      <c r="DK380" s="166"/>
      <c r="DL380" s="166"/>
      <c r="DM380" s="28"/>
      <c r="DN380" s="166"/>
      <c r="DO380" s="28"/>
      <c r="DP380" s="166"/>
      <c r="DQ380" s="28"/>
    </row>
    <row r="381" spans="1:123" hidden="1" outlineLevel="1">
      <c r="A381" s="250" t="s">
        <v>163</v>
      </c>
      <c r="B381" s="251"/>
      <c r="C381" s="251"/>
      <c r="D381" s="251"/>
      <c r="E381" s="251"/>
      <c r="F381" s="251"/>
      <c r="G381" s="251"/>
      <c r="H381" s="251"/>
      <c r="I381" s="251"/>
      <c r="J381" s="251"/>
      <c r="K381" s="251"/>
      <c r="L381" s="251"/>
      <c r="M381" s="251"/>
      <c r="N381" s="251"/>
      <c r="O381" s="251"/>
      <c r="P381" s="251"/>
      <c r="Q381" s="251"/>
      <c r="R381" s="251"/>
      <c r="S381" s="251"/>
      <c r="T381" s="251"/>
      <c r="U381" s="251"/>
      <c r="V381" s="251"/>
      <c r="W381" s="251"/>
      <c r="X381" s="251"/>
      <c r="Y381" s="251"/>
      <c r="Z381" s="251"/>
      <c r="AA381" s="251"/>
      <c r="AB381" s="251"/>
      <c r="AC381" s="251"/>
      <c r="AD381" s="251"/>
      <c r="AE381" s="251"/>
      <c r="AF381" s="251"/>
      <c r="AG381" s="251"/>
      <c r="AH381" s="251"/>
      <c r="AI381" s="251"/>
      <c r="AJ381" s="251"/>
      <c r="AK381" s="251"/>
      <c r="AL381" s="251"/>
      <c r="AM381" s="251"/>
      <c r="AN381" s="251"/>
      <c r="AO381" s="251"/>
      <c r="AP381" s="251"/>
      <c r="AQ381" s="251"/>
      <c r="AR381" s="251"/>
      <c r="AS381" s="251"/>
      <c r="AT381" s="251"/>
      <c r="AU381" s="251"/>
      <c r="AV381" s="251"/>
      <c r="AW381" s="251"/>
      <c r="AX381" s="251"/>
      <c r="AY381" s="252"/>
      <c r="AZ381" s="253"/>
      <c r="BA381" s="254"/>
      <c r="BB381" s="261"/>
      <c r="BC381" s="261"/>
      <c r="BD381" s="261"/>
      <c r="BE381" s="404"/>
      <c r="BF381" s="263"/>
      <c r="BG381" s="263"/>
      <c r="BH381" s="263"/>
      <c r="BI381" s="263"/>
      <c r="BJ381" s="266"/>
      <c r="BK381" s="263"/>
      <c r="DK381" s="166"/>
      <c r="DL381" s="166"/>
      <c r="DM381" s="28"/>
      <c r="DN381" s="166"/>
      <c r="DO381" s="28"/>
      <c r="DP381" s="166"/>
      <c r="DQ381" s="28"/>
    </row>
    <row r="382" spans="1:123" hidden="1" outlineLevel="1">
      <c r="A382" s="250" t="s">
        <v>164</v>
      </c>
      <c r="B382" s="251"/>
      <c r="C382" s="251"/>
      <c r="D382" s="251"/>
      <c r="E382" s="251"/>
      <c r="F382" s="251"/>
      <c r="G382" s="251"/>
      <c r="H382" s="251"/>
      <c r="I382" s="251"/>
      <c r="J382" s="251"/>
      <c r="K382" s="251"/>
      <c r="L382" s="251"/>
      <c r="M382" s="251"/>
      <c r="N382" s="251"/>
      <c r="O382" s="251"/>
      <c r="P382" s="251"/>
      <c r="Q382" s="251"/>
      <c r="R382" s="251"/>
      <c r="S382" s="251"/>
      <c r="T382" s="251"/>
      <c r="U382" s="251"/>
      <c r="V382" s="251"/>
      <c r="W382" s="251"/>
      <c r="X382" s="251"/>
      <c r="Y382" s="251"/>
      <c r="Z382" s="251"/>
      <c r="AA382" s="251"/>
      <c r="AB382" s="251"/>
      <c r="AC382" s="251"/>
      <c r="AD382" s="251"/>
      <c r="AE382" s="251"/>
      <c r="AF382" s="251"/>
      <c r="AG382" s="251"/>
      <c r="AH382" s="251"/>
      <c r="AI382" s="251"/>
      <c r="AJ382" s="251"/>
      <c r="AK382" s="251"/>
      <c r="AL382" s="251"/>
      <c r="AM382" s="251"/>
      <c r="AN382" s="251"/>
      <c r="AO382" s="251"/>
      <c r="AP382" s="251"/>
      <c r="AQ382" s="251"/>
      <c r="AR382" s="251"/>
      <c r="AS382" s="251"/>
      <c r="AT382" s="251"/>
      <c r="AU382" s="251"/>
      <c r="AV382" s="251"/>
      <c r="AW382" s="251"/>
      <c r="AX382" s="251"/>
      <c r="AY382" s="252"/>
      <c r="AZ382" s="253"/>
      <c r="BA382" s="254"/>
      <c r="BB382" s="261"/>
      <c r="BC382" s="261"/>
      <c r="BD382" s="261"/>
      <c r="BE382" s="404"/>
      <c r="BF382" s="263"/>
      <c r="BG382" s="263"/>
      <c r="BH382" s="263"/>
      <c r="BI382" s="263"/>
      <c r="BJ382" s="266"/>
      <c r="BK382" s="263"/>
      <c r="DK382" s="166"/>
      <c r="DL382" s="166"/>
      <c r="DM382" s="28"/>
      <c r="DN382" s="166"/>
      <c r="DO382" s="28"/>
      <c r="DP382" s="166"/>
      <c r="DQ382" s="28"/>
    </row>
    <row r="383" spans="1:123" hidden="1" outlineLevel="1">
      <c r="A383" s="250" t="s">
        <v>165</v>
      </c>
      <c r="B383" s="251"/>
      <c r="C383" s="251"/>
      <c r="D383" s="251"/>
      <c r="E383" s="251"/>
      <c r="F383" s="251"/>
      <c r="G383" s="251"/>
      <c r="H383" s="251"/>
      <c r="I383" s="251"/>
      <c r="J383" s="251"/>
      <c r="K383" s="251"/>
      <c r="L383" s="251"/>
      <c r="M383" s="251"/>
      <c r="N383" s="251"/>
      <c r="O383" s="251"/>
      <c r="P383" s="251"/>
      <c r="Q383" s="251"/>
      <c r="R383" s="251"/>
      <c r="S383" s="251"/>
      <c r="T383" s="251"/>
      <c r="U383" s="251"/>
      <c r="V383" s="251"/>
      <c r="W383" s="251"/>
      <c r="X383" s="251"/>
      <c r="Y383" s="251"/>
      <c r="Z383" s="251"/>
      <c r="AA383" s="251"/>
      <c r="AB383" s="251"/>
      <c r="AC383" s="251"/>
      <c r="AD383" s="251"/>
      <c r="AE383" s="251"/>
      <c r="AF383" s="251"/>
      <c r="AG383" s="251"/>
      <c r="AH383" s="251"/>
      <c r="AI383" s="251"/>
      <c r="AJ383" s="251"/>
      <c r="AK383" s="251"/>
      <c r="AL383" s="251"/>
      <c r="AM383" s="251"/>
      <c r="AN383" s="251"/>
      <c r="AO383" s="251"/>
      <c r="AP383" s="251"/>
      <c r="AQ383" s="251"/>
      <c r="AR383" s="251"/>
      <c r="AS383" s="251"/>
      <c r="AT383" s="251"/>
      <c r="AU383" s="251"/>
      <c r="AV383" s="251"/>
      <c r="AW383" s="251"/>
      <c r="AX383" s="251"/>
      <c r="AY383" s="252"/>
      <c r="AZ383" s="253"/>
      <c r="BA383" s="254"/>
      <c r="BB383" s="261"/>
      <c r="BC383" s="261"/>
      <c r="BD383" s="261"/>
      <c r="BE383" s="404"/>
      <c r="BF383" s="263"/>
      <c r="BG383" s="263"/>
      <c r="BH383" s="263"/>
      <c r="BI383" s="263"/>
      <c r="BJ383" s="266"/>
      <c r="BK383" s="263"/>
      <c r="DK383" s="166"/>
      <c r="DL383" s="166"/>
      <c r="DM383" s="28"/>
      <c r="DN383" s="166"/>
      <c r="DO383" s="28"/>
      <c r="DP383" s="166"/>
      <c r="DQ383" s="28"/>
    </row>
    <row r="384" spans="1:123" hidden="1" outlineLevel="1">
      <c r="A384" s="250" t="s">
        <v>123</v>
      </c>
      <c r="B384" s="251"/>
      <c r="C384" s="251"/>
      <c r="D384" s="251"/>
      <c r="E384" s="251"/>
      <c r="F384" s="251"/>
      <c r="G384" s="251"/>
      <c r="H384" s="251"/>
      <c r="I384" s="251"/>
      <c r="J384" s="251"/>
      <c r="K384" s="251"/>
      <c r="L384" s="251"/>
      <c r="M384" s="251"/>
      <c r="N384" s="251"/>
      <c r="O384" s="251"/>
      <c r="P384" s="251"/>
      <c r="Q384" s="251"/>
      <c r="R384" s="251"/>
      <c r="S384" s="251"/>
      <c r="T384" s="251"/>
      <c r="U384" s="251"/>
      <c r="V384" s="251"/>
      <c r="W384" s="251"/>
      <c r="X384" s="251"/>
      <c r="Y384" s="251"/>
      <c r="Z384" s="251"/>
      <c r="AA384" s="251"/>
      <c r="AB384" s="251"/>
      <c r="AC384" s="251"/>
      <c r="AD384" s="251"/>
      <c r="AE384" s="251"/>
      <c r="AF384" s="251"/>
      <c r="AG384" s="251"/>
      <c r="AH384" s="251"/>
      <c r="AI384" s="251"/>
      <c r="AJ384" s="251"/>
      <c r="AK384" s="251"/>
      <c r="AL384" s="251"/>
      <c r="AM384" s="251"/>
      <c r="AN384" s="251"/>
      <c r="AO384" s="251"/>
      <c r="AP384" s="251"/>
      <c r="AQ384" s="251"/>
      <c r="AR384" s="251"/>
      <c r="AS384" s="251"/>
      <c r="AT384" s="251"/>
      <c r="AU384" s="251"/>
      <c r="AV384" s="251"/>
      <c r="AW384" s="251"/>
      <c r="AX384" s="251"/>
      <c r="AY384" s="252"/>
      <c r="AZ384" s="253"/>
      <c r="BA384" s="254"/>
      <c r="BB384" s="261"/>
      <c r="BC384" s="261"/>
      <c r="BD384" s="261"/>
      <c r="BE384" s="404"/>
      <c r="BF384" s="263"/>
      <c r="BG384" s="263"/>
      <c r="BH384" s="263"/>
      <c r="BI384" s="263"/>
      <c r="BJ384" s="266"/>
      <c r="BK384" s="263"/>
      <c r="DK384" s="166"/>
      <c r="DL384" s="166"/>
      <c r="DM384" s="28"/>
      <c r="DN384" s="166"/>
      <c r="DO384" s="28"/>
      <c r="DP384" s="166"/>
      <c r="DQ384" s="28"/>
    </row>
    <row r="385" spans="1:123" hidden="1" outlineLevel="1">
      <c r="A385" s="250" t="s">
        <v>167</v>
      </c>
      <c r="B385" s="251"/>
      <c r="C385" s="251"/>
      <c r="D385" s="251"/>
      <c r="E385" s="251"/>
      <c r="F385" s="251"/>
      <c r="G385" s="251"/>
      <c r="H385" s="251"/>
      <c r="I385" s="251"/>
      <c r="J385" s="251"/>
      <c r="K385" s="251"/>
      <c r="L385" s="251"/>
      <c r="M385" s="251"/>
      <c r="N385" s="251"/>
      <c r="O385" s="251"/>
      <c r="P385" s="251"/>
      <c r="Q385" s="251"/>
      <c r="R385" s="251"/>
      <c r="S385" s="251"/>
      <c r="T385" s="251"/>
      <c r="U385" s="251"/>
      <c r="V385" s="251"/>
      <c r="W385" s="251"/>
      <c r="X385" s="251"/>
      <c r="Y385" s="251"/>
      <c r="Z385" s="251"/>
      <c r="AA385" s="251"/>
      <c r="AB385" s="251"/>
      <c r="AC385" s="251"/>
      <c r="AD385" s="251"/>
      <c r="AE385" s="251"/>
      <c r="AF385" s="251"/>
      <c r="AG385" s="251"/>
      <c r="AH385" s="251"/>
      <c r="AI385" s="251"/>
      <c r="AJ385" s="251"/>
      <c r="AK385" s="251"/>
      <c r="AL385" s="251"/>
      <c r="AM385" s="251"/>
      <c r="AN385" s="251"/>
      <c r="AO385" s="251"/>
      <c r="AP385" s="251"/>
      <c r="AQ385" s="251"/>
      <c r="AR385" s="251"/>
      <c r="AS385" s="251"/>
      <c r="AT385" s="251"/>
      <c r="AU385" s="251"/>
      <c r="AV385" s="251"/>
      <c r="AW385" s="251"/>
      <c r="AX385" s="251"/>
      <c r="AY385" s="252"/>
      <c r="AZ385" s="253"/>
      <c r="BA385" s="254"/>
      <c r="BB385" s="261"/>
      <c r="BC385" s="261"/>
      <c r="BD385" s="261"/>
      <c r="BE385" s="404"/>
      <c r="BF385" s="263"/>
      <c r="BG385" s="263"/>
      <c r="BH385" s="263"/>
      <c r="BI385" s="263"/>
      <c r="BJ385" s="266"/>
      <c r="BK385" s="263"/>
      <c r="DK385" s="166"/>
      <c r="DL385" s="166"/>
      <c r="DM385" s="28"/>
      <c r="DN385" s="166"/>
      <c r="DO385" s="28"/>
      <c r="DP385" s="166"/>
      <c r="DQ385" s="28"/>
    </row>
    <row r="386" spans="1:123" hidden="1" outlineLevel="1">
      <c r="A386" s="250" t="s">
        <v>122</v>
      </c>
      <c r="B386" s="251"/>
      <c r="C386" s="251"/>
      <c r="D386" s="251"/>
      <c r="E386" s="251"/>
      <c r="F386" s="251"/>
      <c r="G386" s="251"/>
      <c r="H386" s="251"/>
      <c r="I386" s="251"/>
      <c r="J386" s="251"/>
      <c r="K386" s="251"/>
      <c r="L386" s="251"/>
      <c r="M386" s="251"/>
      <c r="N386" s="251"/>
      <c r="O386" s="251"/>
      <c r="P386" s="251"/>
      <c r="Q386" s="251"/>
      <c r="R386" s="251"/>
      <c r="S386" s="251"/>
      <c r="T386" s="251"/>
      <c r="U386" s="251"/>
      <c r="V386" s="251"/>
      <c r="W386" s="251"/>
      <c r="X386" s="251"/>
      <c r="Y386" s="251"/>
      <c r="Z386" s="251"/>
      <c r="AA386" s="251"/>
      <c r="AB386" s="251"/>
      <c r="AC386" s="251"/>
      <c r="AD386" s="251"/>
      <c r="AE386" s="251"/>
      <c r="AF386" s="251"/>
      <c r="AG386" s="251"/>
      <c r="AH386" s="251"/>
      <c r="AI386" s="251"/>
      <c r="AJ386" s="251"/>
      <c r="AK386" s="251"/>
      <c r="AL386" s="251"/>
      <c r="AM386" s="251"/>
      <c r="AN386" s="251"/>
      <c r="AO386" s="251"/>
      <c r="AP386" s="251"/>
      <c r="AQ386" s="251"/>
      <c r="AR386" s="251"/>
      <c r="AS386" s="251"/>
      <c r="AT386" s="251"/>
      <c r="AU386" s="251"/>
      <c r="AV386" s="251"/>
      <c r="AW386" s="251"/>
      <c r="AX386" s="251"/>
      <c r="AY386" s="252"/>
      <c r="AZ386" s="253"/>
      <c r="BA386" s="254"/>
      <c r="BB386" s="261"/>
      <c r="BC386" s="261"/>
      <c r="BD386" s="261"/>
      <c r="BE386" s="404"/>
      <c r="BF386" s="263"/>
      <c r="BG386" s="263"/>
      <c r="BH386" s="263"/>
      <c r="BI386" s="263"/>
      <c r="BJ386" s="266"/>
      <c r="BK386" s="263"/>
      <c r="DK386" s="166"/>
      <c r="DL386" s="166"/>
      <c r="DM386" s="28"/>
      <c r="DN386" s="166"/>
      <c r="DO386" s="28"/>
      <c r="DP386" s="166"/>
      <c r="DQ386" s="28"/>
    </row>
    <row r="387" spans="1:123" hidden="1" outlineLevel="1">
      <c r="A387" s="250" t="s">
        <v>168</v>
      </c>
      <c r="B387" s="251"/>
      <c r="C387" s="251"/>
      <c r="D387" s="251"/>
      <c r="E387" s="251"/>
      <c r="F387" s="251"/>
      <c r="G387" s="251"/>
      <c r="H387" s="251"/>
      <c r="I387" s="251"/>
      <c r="J387" s="251"/>
      <c r="K387" s="251"/>
      <c r="L387" s="251"/>
      <c r="M387" s="251"/>
      <c r="N387" s="251"/>
      <c r="O387" s="251"/>
      <c r="P387" s="251"/>
      <c r="Q387" s="251"/>
      <c r="R387" s="251"/>
      <c r="S387" s="251"/>
      <c r="T387" s="251"/>
      <c r="U387" s="251"/>
      <c r="V387" s="251"/>
      <c r="W387" s="251"/>
      <c r="X387" s="251"/>
      <c r="Y387" s="251"/>
      <c r="Z387" s="251"/>
      <c r="AA387" s="251"/>
      <c r="AB387" s="251"/>
      <c r="AC387" s="251"/>
      <c r="AD387" s="251"/>
      <c r="AE387" s="251"/>
      <c r="AF387" s="251"/>
      <c r="AG387" s="251"/>
      <c r="AH387" s="251"/>
      <c r="AI387" s="251"/>
      <c r="AJ387" s="251"/>
      <c r="AK387" s="251"/>
      <c r="AL387" s="251"/>
      <c r="AM387" s="251"/>
      <c r="AN387" s="251"/>
      <c r="AO387" s="251"/>
      <c r="AP387" s="251"/>
      <c r="AQ387" s="251"/>
      <c r="AR387" s="251"/>
      <c r="AS387" s="251"/>
      <c r="AT387" s="251"/>
      <c r="AU387" s="251"/>
      <c r="AV387" s="251"/>
      <c r="AW387" s="251"/>
      <c r="AX387" s="251"/>
      <c r="AY387" s="252"/>
      <c r="AZ387" s="253"/>
      <c r="BA387" s="254"/>
      <c r="BB387" s="261"/>
      <c r="BC387" s="261"/>
      <c r="BD387" s="261"/>
      <c r="BE387" s="404"/>
      <c r="BF387" s="263"/>
      <c r="BG387" s="263"/>
      <c r="BH387" s="263"/>
      <c r="BI387" s="263"/>
      <c r="BJ387" s="266"/>
      <c r="BK387" s="263"/>
      <c r="DK387" s="166"/>
      <c r="DL387" s="166"/>
      <c r="DM387" s="28"/>
      <c r="DN387" s="166"/>
      <c r="DO387" s="28"/>
      <c r="DP387" s="166"/>
      <c r="DQ387" s="28"/>
    </row>
    <row r="388" spans="1:123" ht="13.5" collapsed="1">
      <c r="A388" s="279" t="s">
        <v>169</v>
      </c>
      <c r="B388" s="251">
        <f>+SUM(B379:B387)</f>
        <v>0</v>
      </c>
      <c r="C388" s="251">
        <f t="shared" ref="C388" si="453">+SUM(C379:C387)</f>
        <v>0</v>
      </c>
      <c r="D388" s="251">
        <f t="shared" ref="D388:BJ388" si="454">+SUM(D379:D387)</f>
        <v>0</v>
      </c>
      <c r="E388" s="251">
        <f t="shared" si="454"/>
        <v>0</v>
      </c>
      <c r="F388" s="251">
        <f t="shared" si="454"/>
        <v>0</v>
      </c>
      <c r="G388" s="251">
        <f t="shared" si="454"/>
        <v>0</v>
      </c>
      <c r="H388" s="251">
        <f t="shared" si="454"/>
        <v>0</v>
      </c>
      <c r="I388" s="251">
        <f t="shared" si="454"/>
        <v>0</v>
      </c>
      <c r="J388" s="251">
        <f t="shared" si="454"/>
        <v>0</v>
      </c>
      <c r="K388" s="251">
        <f t="shared" si="454"/>
        <v>0</v>
      </c>
      <c r="L388" s="251">
        <f t="shared" si="454"/>
        <v>0</v>
      </c>
      <c r="M388" s="251">
        <f t="shared" si="454"/>
        <v>0</v>
      </c>
      <c r="N388" s="251">
        <f t="shared" si="454"/>
        <v>0</v>
      </c>
      <c r="O388" s="251">
        <f t="shared" si="454"/>
        <v>0</v>
      </c>
      <c r="P388" s="251">
        <f t="shared" si="454"/>
        <v>0</v>
      </c>
      <c r="Q388" s="251">
        <f t="shared" si="454"/>
        <v>0</v>
      </c>
      <c r="R388" s="251">
        <f t="shared" si="454"/>
        <v>0</v>
      </c>
      <c r="S388" s="251">
        <f t="shared" si="454"/>
        <v>0</v>
      </c>
      <c r="T388" s="251">
        <f t="shared" si="454"/>
        <v>0</v>
      </c>
      <c r="U388" s="251">
        <f t="shared" si="454"/>
        <v>0</v>
      </c>
      <c r="V388" s="251">
        <f t="shared" si="454"/>
        <v>0</v>
      </c>
      <c r="W388" s="251">
        <f t="shared" si="454"/>
        <v>0</v>
      </c>
      <c r="X388" s="251">
        <f t="shared" si="454"/>
        <v>0</v>
      </c>
      <c r="Y388" s="251">
        <f t="shared" si="454"/>
        <v>0</v>
      </c>
      <c r="Z388" s="251">
        <f t="shared" si="454"/>
        <v>0</v>
      </c>
      <c r="AA388" s="251">
        <f t="shared" si="454"/>
        <v>0</v>
      </c>
      <c r="AB388" s="251">
        <f t="shared" si="454"/>
        <v>0</v>
      </c>
      <c r="AC388" s="251">
        <f t="shared" si="454"/>
        <v>0</v>
      </c>
      <c r="AD388" s="251">
        <f t="shared" si="454"/>
        <v>0</v>
      </c>
      <c r="AE388" s="251">
        <f t="shared" si="454"/>
        <v>0</v>
      </c>
      <c r="AF388" s="251">
        <f t="shared" si="454"/>
        <v>0</v>
      </c>
      <c r="AG388" s="251">
        <f t="shared" si="454"/>
        <v>0</v>
      </c>
      <c r="AH388" s="251">
        <f t="shared" si="454"/>
        <v>0</v>
      </c>
      <c r="AI388" s="251">
        <f t="shared" si="454"/>
        <v>0</v>
      </c>
      <c r="AJ388" s="251">
        <f t="shared" si="454"/>
        <v>0</v>
      </c>
      <c r="AK388" s="251">
        <f t="shared" si="454"/>
        <v>0</v>
      </c>
      <c r="AL388" s="251">
        <f t="shared" si="454"/>
        <v>0</v>
      </c>
      <c r="AM388" s="251">
        <f t="shared" si="454"/>
        <v>0</v>
      </c>
      <c r="AN388" s="251">
        <f t="shared" si="454"/>
        <v>0</v>
      </c>
      <c r="AO388" s="251">
        <f t="shared" si="454"/>
        <v>0</v>
      </c>
      <c r="AP388" s="251">
        <f t="shared" si="454"/>
        <v>0</v>
      </c>
      <c r="AQ388" s="251">
        <f t="shared" si="454"/>
        <v>0</v>
      </c>
      <c r="AR388" s="251">
        <f t="shared" si="454"/>
        <v>0</v>
      </c>
      <c r="AS388" s="251">
        <f t="shared" si="454"/>
        <v>0</v>
      </c>
      <c r="AT388" s="251">
        <f t="shared" si="454"/>
        <v>0</v>
      </c>
      <c r="AU388" s="251">
        <f t="shared" si="454"/>
        <v>0</v>
      </c>
      <c r="AV388" s="251">
        <f t="shared" si="454"/>
        <v>0</v>
      </c>
      <c r="AW388" s="251">
        <f t="shared" si="454"/>
        <v>0</v>
      </c>
      <c r="AX388" s="251"/>
      <c r="AY388" s="252"/>
      <c r="AZ388" s="253">
        <f t="shared" si="454"/>
        <v>0</v>
      </c>
      <c r="BA388" s="254">
        <f t="shared" si="454"/>
        <v>0</v>
      </c>
      <c r="BB388" s="261">
        <f t="shared" si="454"/>
        <v>0</v>
      </c>
      <c r="BC388" s="261">
        <f t="shared" si="454"/>
        <v>0</v>
      </c>
      <c r="BD388" s="261">
        <f t="shared" si="454"/>
        <v>0</v>
      </c>
      <c r="BE388" s="404">
        <f t="shared" si="454"/>
        <v>0</v>
      </c>
      <c r="BF388" s="263">
        <f t="shared" si="454"/>
        <v>0</v>
      </c>
      <c r="BG388" s="263">
        <f t="shared" si="454"/>
        <v>0</v>
      </c>
      <c r="BH388" s="263">
        <f t="shared" si="454"/>
        <v>0</v>
      </c>
      <c r="BI388" s="263">
        <f t="shared" si="454"/>
        <v>0</v>
      </c>
      <c r="BJ388" s="266">
        <f t="shared" si="454"/>
        <v>0</v>
      </c>
      <c r="BK388" s="263"/>
      <c r="DK388" s="166"/>
      <c r="DL388" s="166"/>
      <c r="DM388" s="28"/>
      <c r="DN388" s="166"/>
      <c r="DO388" s="28"/>
      <c r="DP388" s="166"/>
      <c r="DQ388" s="28"/>
    </row>
    <row r="389" spans="1:123">
      <c r="A389" s="239" t="s">
        <v>184</v>
      </c>
      <c r="B389" s="319">
        <v>0</v>
      </c>
      <c r="C389" s="319">
        <v>0</v>
      </c>
      <c r="D389" s="319">
        <v>0</v>
      </c>
      <c r="E389" s="319">
        <v>0</v>
      </c>
      <c r="F389" s="319">
        <v>0</v>
      </c>
      <c r="G389" s="319">
        <v>0</v>
      </c>
      <c r="H389" s="319">
        <v>0</v>
      </c>
      <c r="I389" s="319">
        <v>0</v>
      </c>
      <c r="J389" s="319">
        <v>0</v>
      </c>
      <c r="K389" s="319">
        <v>0</v>
      </c>
      <c r="L389" s="319">
        <v>0</v>
      </c>
      <c r="M389" s="319">
        <v>0</v>
      </c>
      <c r="N389" s="227">
        <v>0</v>
      </c>
      <c r="O389" s="227">
        <v>0</v>
      </c>
      <c r="P389" s="227">
        <v>0</v>
      </c>
      <c r="Q389" s="227">
        <v>0</v>
      </c>
      <c r="R389" s="227">
        <v>0</v>
      </c>
      <c r="S389" s="227">
        <v>0</v>
      </c>
      <c r="T389" s="227">
        <v>8</v>
      </c>
      <c r="U389" s="227">
        <v>12</v>
      </c>
      <c r="V389" s="227">
        <v>26</v>
      </c>
      <c r="W389" s="227">
        <v>26</v>
      </c>
      <c r="X389" s="227">
        <v>26</v>
      </c>
      <c r="Y389" s="227">
        <v>50</v>
      </c>
      <c r="Z389" s="230">
        <v>26</v>
      </c>
      <c r="AA389" s="230">
        <v>26</v>
      </c>
      <c r="AB389" s="230">
        <v>26</v>
      </c>
      <c r="AC389" s="230">
        <v>26</v>
      </c>
      <c r="AD389" s="230">
        <v>26</v>
      </c>
      <c r="AE389" s="230">
        <v>26</v>
      </c>
      <c r="AF389" s="230">
        <v>26</v>
      </c>
      <c r="AG389" s="230">
        <v>26</v>
      </c>
      <c r="AH389" s="230">
        <v>26</v>
      </c>
      <c r="AI389" s="230">
        <v>26</v>
      </c>
      <c r="AJ389" s="230">
        <v>26</v>
      </c>
      <c r="AK389" s="230">
        <v>28</v>
      </c>
      <c r="AL389" s="230">
        <v>26</v>
      </c>
      <c r="AM389" s="230">
        <v>26</v>
      </c>
      <c r="AN389" s="230">
        <v>0</v>
      </c>
      <c r="AO389" s="230">
        <v>0</v>
      </c>
      <c r="AP389" s="230">
        <v>0</v>
      </c>
      <c r="AQ389" s="230">
        <v>0</v>
      </c>
      <c r="AR389" s="230">
        <v>0</v>
      </c>
      <c r="AS389" s="230">
        <v>0</v>
      </c>
      <c r="AT389" s="230">
        <v>0</v>
      </c>
      <c r="AU389" s="241">
        <f>AU399+(AT399-AT389)</f>
        <v>0</v>
      </c>
      <c r="AV389" s="241">
        <f>AV399</f>
        <v>0</v>
      </c>
      <c r="AW389" s="241">
        <f>AW399</f>
        <v>0</v>
      </c>
      <c r="AX389" s="241"/>
      <c r="AY389" s="320"/>
      <c r="AZ389" s="321">
        <f t="shared" ref="AZ389:BJ389" si="455">+AZ399</f>
        <v>0</v>
      </c>
      <c r="BA389" s="322">
        <f t="shared" si="455"/>
        <v>0</v>
      </c>
      <c r="BB389" s="241">
        <f t="shared" si="455"/>
        <v>0</v>
      </c>
      <c r="BC389" s="241">
        <f t="shared" si="455"/>
        <v>0</v>
      </c>
      <c r="BD389" s="241">
        <f t="shared" si="455"/>
        <v>0</v>
      </c>
      <c r="BE389" s="408">
        <f t="shared" si="455"/>
        <v>0</v>
      </c>
      <c r="BF389" s="324">
        <f t="shared" si="455"/>
        <v>0</v>
      </c>
      <c r="BG389" s="324">
        <f t="shared" si="455"/>
        <v>0</v>
      </c>
      <c r="BH389" s="324">
        <f t="shared" si="455"/>
        <v>0</v>
      </c>
      <c r="BI389" s="324">
        <f t="shared" si="455"/>
        <v>0</v>
      </c>
      <c r="BJ389" s="326">
        <f t="shared" si="455"/>
        <v>0</v>
      </c>
      <c r="BK389" s="324"/>
      <c r="DK389" s="166">
        <f>SUM(B389:M389)</f>
        <v>0</v>
      </c>
      <c r="DL389" s="166">
        <f>SUM(N389:Y389)</f>
        <v>148</v>
      </c>
      <c r="DM389" s="28">
        <f t="shared" si="398"/>
        <v>0</v>
      </c>
      <c r="DN389" s="166">
        <f>SUM(Z389:AK389)</f>
        <v>314</v>
      </c>
      <c r="DO389" s="28">
        <f t="shared" si="399"/>
        <v>212.16216216216216</v>
      </c>
      <c r="DP389" s="166">
        <f>SUM(AL389:AW389)</f>
        <v>52</v>
      </c>
      <c r="DQ389" s="28">
        <f t="shared" si="400"/>
        <v>16.560509554140125</v>
      </c>
      <c r="DR389" s="141">
        <f>SUM(AY389:BJ389)</f>
        <v>0</v>
      </c>
      <c r="DS389" s="207">
        <f t="shared" ref="DS389" si="456">IFERROR(DR389/DP389*100,0)</f>
        <v>0</v>
      </c>
    </row>
    <row r="390" spans="1:123" hidden="1" outlineLevel="1">
      <c r="A390" s="250" t="s">
        <v>161</v>
      </c>
      <c r="B390" s="251"/>
      <c r="C390" s="251"/>
      <c r="D390" s="251"/>
      <c r="E390" s="251"/>
      <c r="F390" s="251"/>
      <c r="G390" s="251"/>
      <c r="H390" s="251"/>
      <c r="I390" s="251"/>
      <c r="J390" s="251"/>
      <c r="K390" s="251"/>
      <c r="L390" s="251"/>
      <c r="M390" s="251"/>
      <c r="N390" s="251"/>
      <c r="O390" s="251"/>
      <c r="P390" s="251"/>
      <c r="Q390" s="251"/>
      <c r="R390" s="251"/>
      <c r="S390" s="251"/>
      <c r="T390" s="251"/>
      <c r="U390" s="251"/>
      <c r="V390" s="251"/>
      <c r="W390" s="251"/>
      <c r="X390" s="251"/>
      <c r="Y390" s="251"/>
      <c r="Z390" s="251"/>
      <c r="AA390" s="251"/>
      <c r="AB390" s="251"/>
      <c r="AC390" s="251"/>
      <c r="AD390" s="251"/>
      <c r="AE390" s="251"/>
      <c r="AF390" s="251"/>
      <c r="AG390" s="251"/>
      <c r="AH390" s="251"/>
      <c r="AI390" s="251"/>
      <c r="AJ390" s="251"/>
      <c r="AK390" s="251"/>
      <c r="AL390" s="251">
        <v>26</v>
      </c>
      <c r="AM390" s="251">
        <v>26</v>
      </c>
      <c r="AN390" s="251"/>
      <c r="AO390" s="251"/>
      <c r="AP390" s="251"/>
      <c r="AQ390" s="251"/>
      <c r="AR390" s="251"/>
      <c r="AS390" s="251"/>
      <c r="AT390" s="251"/>
      <c r="AU390" s="251"/>
      <c r="AV390" s="251"/>
      <c r="AW390" s="251"/>
      <c r="AX390" s="251"/>
      <c r="AY390" s="252"/>
      <c r="AZ390" s="253"/>
      <c r="BA390" s="254"/>
      <c r="BB390" s="261"/>
      <c r="BC390" s="261"/>
      <c r="BD390" s="261"/>
      <c r="BE390" s="404"/>
      <c r="BF390" s="263"/>
      <c r="BG390" s="263"/>
      <c r="BH390" s="263"/>
      <c r="BI390" s="263"/>
      <c r="BJ390" s="266"/>
      <c r="BK390" s="263"/>
      <c r="DK390" s="166"/>
      <c r="DL390" s="166"/>
      <c r="DM390" s="28"/>
      <c r="DN390" s="166"/>
      <c r="DO390" s="28"/>
      <c r="DP390" s="166"/>
      <c r="DQ390" s="28"/>
    </row>
    <row r="391" spans="1:123" hidden="1" outlineLevel="1">
      <c r="A391" s="250" t="s">
        <v>162</v>
      </c>
      <c r="B391" s="251"/>
      <c r="C391" s="251"/>
      <c r="D391" s="251"/>
      <c r="E391" s="251"/>
      <c r="F391" s="251"/>
      <c r="G391" s="251"/>
      <c r="H391" s="251"/>
      <c r="I391" s="251"/>
      <c r="J391" s="251"/>
      <c r="K391" s="251"/>
      <c r="L391" s="251"/>
      <c r="M391" s="251"/>
      <c r="N391" s="251"/>
      <c r="O391" s="251"/>
      <c r="P391" s="251"/>
      <c r="Q391" s="251"/>
      <c r="R391" s="251"/>
      <c r="S391" s="251"/>
      <c r="T391" s="251"/>
      <c r="U391" s="251"/>
      <c r="V391" s="251"/>
      <c r="W391" s="251"/>
      <c r="X391" s="251"/>
      <c r="Y391" s="251"/>
      <c r="Z391" s="251"/>
      <c r="AA391" s="251"/>
      <c r="AB391" s="251"/>
      <c r="AC391" s="251"/>
      <c r="AD391" s="251"/>
      <c r="AE391" s="251"/>
      <c r="AF391" s="251"/>
      <c r="AG391" s="251"/>
      <c r="AH391" s="251"/>
      <c r="AI391" s="251"/>
      <c r="AJ391" s="251"/>
      <c r="AK391" s="251"/>
      <c r="AL391" s="251"/>
      <c r="AM391" s="251"/>
      <c r="AN391" s="251"/>
      <c r="AO391" s="251"/>
      <c r="AP391" s="251"/>
      <c r="AQ391" s="251"/>
      <c r="AR391" s="251"/>
      <c r="AS391" s="251"/>
      <c r="AT391" s="251"/>
      <c r="AU391" s="251"/>
      <c r="AV391" s="251"/>
      <c r="AW391" s="251"/>
      <c r="AX391" s="251"/>
      <c r="AY391" s="252"/>
      <c r="AZ391" s="253"/>
      <c r="BA391" s="254"/>
      <c r="BB391" s="261"/>
      <c r="BC391" s="261"/>
      <c r="BD391" s="261"/>
      <c r="BE391" s="404"/>
      <c r="BF391" s="263"/>
      <c r="BG391" s="263"/>
      <c r="BH391" s="263"/>
      <c r="BI391" s="263"/>
      <c r="BJ391" s="266"/>
      <c r="BK391" s="263"/>
      <c r="DK391" s="166"/>
      <c r="DL391" s="166"/>
      <c r="DM391" s="28"/>
      <c r="DN391" s="166"/>
      <c r="DO391" s="28"/>
      <c r="DP391" s="166"/>
      <c r="DQ391" s="28"/>
    </row>
    <row r="392" spans="1:123" hidden="1" outlineLevel="1">
      <c r="A392" s="250" t="s">
        <v>163</v>
      </c>
      <c r="B392" s="251"/>
      <c r="C392" s="251"/>
      <c r="D392" s="251"/>
      <c r="E392" s="251"/>
      <c r="F392" s="251"/>
      <c r="G392" s="251"/>
      <c r="H392" s="251"/>
      <c r="I392" s="251"/>
      <c r="J392" s="251"/>
      <c r="K392" s="251"/>
      <c r="L392" s="251"/>
      <c r="M392" s="251"/>
      <c r="N392" s="251"/>
      <c r="O392" s="251"/>
      <c r="P392" s="251"/>
      <c r="Q392" s="251"/>
      <c r="R392" s="251"/>
      <c r="S392" s="251"/>
      <c r="T392" s="251"/>
      <c r="U392" s="251"/>
      <c r="V392" s="251"/>
      <c r="W392" s="251"/>
      <c r="X392" s="251"/>
      <c r="Y392" s="251"/>
      <c r="Z392" s="251"/>
      <c r="AA392" s="251"/>
      <c r="AB392" s="251"/>
      <c r="AC392" s="251"/>
      <c r="AD392" s="251"/>
      <c r="AE392" s="251"/>
      <c r="AF392" s="251"/>
      <c r="AG392" s="251"/>
      <c r="AH392" s="251"/>
      <c r="AI392" s="251"/>
      <c r="AJ392" s="251"/>
      <c r="AK392" s="251"/>
      <c r="AL392" s="251"/>
      <c r="AM392" s="251"/>
      <c r="AN392" s="251"/>
      <c r="AO392" s="251"/>
      <c r="AP392" s="251"/>
      <c r="AQ392" s="251"/>
      <c r="AR392" s="251"/>
      <c r="AS392" s="251"/>
      <c r="AT392" s="251"/>
      <c r="AU392" s="251"/>
      <c r="AV392" s="251"/>
      <c r="AW392" s="251"/>
      <c r="AX392" s="251"/>
      <c r="AY392" s="252"/>
      <c r="AZ392" s="253"/>
      <c r="BA392" s="254"/>
      <c r="BB392" s="261"/>
      <c r="BC392" s="261"/>
      <c r="BD392" s="261"/>
      <c r="BE392" s="404"/>
      <c r="BF392" s="263"/>
      <c r="BG392" s="263"/>
      <c r="BH392" s="263"/>
      <c r="BI392" s="263"/>
      <c r="BJ392" s="266"/>
      <c r="BK392" s="263"/>
      <c r="DK392" s="166"/>
      <c r="DL392" s="166"/>
      <c r="DM392" s="28"/>
      <c r="DN392" s="166"/>
      <c r="DO392" s="28"/>
      <c r="DP392" s="166"/>
      <c r="DQ392" s="28"/>
    </row>
    <row r="393" spans="1:123" hidden="1" outlineLevel="1">
      <c r="A393" s="250" t="s">
        <v>164</v>
      </c>
      <c r="B393" s="251"/>
      <c r="C393" s="251"/>
      <c r="D393" s="251"/>
      <c r="E393" s="251"/>
      <c r="F393" s="251"/>
      <c r="G393" s="251"/>
      <c r="H393" s="251"/>
      <c r="I393" s="251"/>
      <c r="J393" s="251"/>
      <c r="K393" s="251"/>
      <c r="L393" s="251"/>
      <c r="M393" s="251"/>
      <c r="N393" s="251"/>
      <c r="O393" s="251"/>
      <c r="P393" s="251"/>
      <c r="Q393" s="251"/>
      <c r="R393" s="251"/>
      <c r="S393" s="251"/>
      <c r="T393" s="251"/>
      <c r="U393" s="251"/>
      <c r="V393" s="251"/>
      <c r="W393" s="251"/>
      <c r="X393" s="251"/>
      <c r="Y393" s="251"/>
      <c r="Z393" s="251"/>
      <c r="AA393" s="251"/>
      <c r="AB393" s="251"/>
      <c r="AC393" s="251"/>
      <c r="AD393" s="251"/>
      <c r="AE393" s="251"/>
      <c r="AF393" s="251"/>
      <c r="AG393" s="251"/>
      <c r="AH393" s="251"/>
      <c r="AI393" s="251"/>
      <c r="AJ393" s="251"/>
      <c r="AK393" s="251"/>
      <c r="AL393" s="251"/>
      <c r="AM393" s="251"/>
      <c r="AN393" s="251"/>
      <c r="AO393" s="251"/>
      <c r="AP393" s="251"/>
      <c r="AQ393" s="251"/>
      <c r="AR393" s="251"/>
      <c r="AS393" s="251"/>
      <c r="AT393" s="251"/>
      <c r="AU393" s="251"/>
      <c r="AV393" s="251"/>
      <c r="AW393" s="251"/>
      <c r="AX393" s="251"/>
      <c r="AY393" s="252"/>
      <c r="AZ393" s="253"/>
      <c r="BA393" s="254"/>
      <c r="BB393" s="261"/>
      <c r="BC393" s="261"/>
      <c r="BD393" s="261"/>
      <c r="BE393" s="404"/>
      <c r="BF393" s="263"/>
      <c r="BG393" s="263"/>
      <c r="BH393" s="263"/>
      <c r="BI393" s="263"/>
      <c r="BJ393" s="266"/>
      <c r="BK393" s="263"/>
      <c r="DK393" s="166"/>
      <c r="DL393" s="166"/>
      <c r="DM393" s="28"/>
      <c r="DN393" s="166"/>
      <c r="DO393" s="28"/>
      <c r="DP393" s="166"/>
      <c r="DQ393" s="28"/>
    </row>
    <row r="394" spans="1:123" hidden="1" outlineLevel="1">
      <c r="A394" s="250" t="s">
        <v>165</v>
      </c>
      <c r="B394" s="251"/>
      <c r="C394" s="251"/>
      <c r="D394" s="251"/>
      <c r="E394" s="251"/>
      <c r="F394" s="251"/>
      <c r="G394" s="251"/>
      <c r="H394" s="251"/>
      <c r="I394" s="251"/>
      <c r="J394" s="251"/>
      <c r="K394" s="251"/>
      <c r="L394" s="251"/>
      <c r="M394" s="251"/>
      <c r="N394" s="251"/>
      <c r="O394" s="251"/>
      <c r="P394" s="251"/>
      <c r="Q394" s="251"/>
      <c r="R394" s="251"/>
      <c r="S394" s="251"/>
      <c r="T394" s="251"/>
      <c r="U394" s="251"/>
      <c r="V394" s="251"/>
      <c r="W394" s="251"/>
      <c r="X394" s="251"/>
      <c r="Y394" s="251"/>
      <c r="Z394" s="251"/>
      <c r="AA394" s="251"/>
      <c r="AB394" s="251"/>
      <c r="AC394" s="251"/>
      <c r="AD394" s="251"/>
      <c r="AE394" s="251"/>
      <c r="AF394" s="251"/>
      <c r="AG394" s="251"/>
      <c r="AH394" s="251"/>
      <c r="AI394" s="251"/>
      <c r="AJ394" s="251"/>
      <c r="AK394" s="251"/>
      <c r="AL394" s="251"/>
      <c r="AM394" s="251"/>
      <c r="AN394" s="251"/>
      <c r="AO394" s="251"/>
      <c r="AP394" s="251"/>
      <c r="AQ394" s="251"/>
      <c r="AR394" s="251"/>
      <c r="AS394" s="251"/>
      <c r="AT394" s="251"/>
      <c r="AU394" s="251"/>
      <c r="AV394" s="251"/>
      <c r="AW394" s="251"/>
      <c r="AX394" s="251"/>
      <c r="AY394" s="252"/>
      <c r="AZ394" s="253"/>
      <c r="BA394" s="254"/>
      <c r="BB394" s="261"/>
      <c r="BC394" s="261"/>
      <c r="BD394" s="261"/>
      <c r="BE394" s="404"/>
      <c r="BF394" s="263"/>
      <c r="BG394" s="263"/>
      <c r="BH394" s="263"/>
      <c r="BI394" s="263"/>
      <c r="BJ394" s="266"/>
      <c r="BK394" s="263"/>
      <c r="DK394" s="166"/>
      <c r="DL394" s="166"/>
      <c r="DM394" s="28"/>
      <c r="DN394" s="166"/>
      <c r="DO394" s="28"/>
      <c r="DP394" s="166"/>
      <c r="DQ394" s="28"/>
    </row>
    <row r="395" spans="1:123" hidden="1" outlineLevel="1">
      <c r="A395" s="250" t="s">
        <v>123</v>
      </c>
      <c r="B395" s="251"/>
      <c r="C395" s="251"/>
      <c r="D395" s="251"/>
      <c r="E395" s="251"/>
      <c r="F395" s="251"/>
      <c r="G395" s="251"/>
      <c r="H395" s="251"/>
      <c r="I395" s="251"/>
      <c r="J395" s="251"/>
      <c r="K395" s="251"/>
      <c r="L395" s="251"/>
      <c r="M395" s="251"/>
      <c r="N395" s="251"/>
      <c r="O395" s="251"/>
      <c r="P395" s="251"/>
      <c r="Q395" s="251"/>
      <c r="R395" s="251"/>
      <c r="S395" s="251"/>
      <c r="T395" s="251"/>
      <c r="U395" s="251"/>
      <c r="V395" s="251"/>
      <c r="W395" s="251"/>
      <c r="X395" s="251"/>
      <c r="Y395" s="251"/>
      <c r="Z395" s="251"/>
      <c r="AA395" s="251"/>
      <c r="AB395" s="251"/>
      <c r="AC395" s="251"/>
      <c r="AD395" s="251"/>
      <c r="AE395" s="251"/>
      <c r="AF395" s="251"/>
      <c r="AG395" s="251"/>
      <c r="AH395" s="251"/>
      <c r="AI395" s="251"/>
      <c r="AJ395" s="251"/>
      <c r="AK395" s="251"/>
      <c r="AL395" s="251"/>
      <c r="AM395" s="251"/>
      <c r="AN395" s="251"/>
      <c r="AO395" s="251"/>
      <c r="AP395" s="251"/>
      <c r="AQ395" s="251"/>
      <c r="AR395" s="251"/>
      <c r="AS395" s="251"/>
      <c r="AT395" s="251"/>
      <c r="AU395" s="251"/>
      <c r="AV395" s="251"/>
      <c r="AW395" s="251"/>
      <c r="AX395" s="251"/>
      <c r="AY395" s="252"/>
      <c r="AZ395" s="253"/>
      <c r="BA395" s="254"/>
      <c r="BB395" s="261"/>
      <c r="BC395" s="261"/>
      <c r="BD395" s="261"/>
      <c r="BE395" s="404"/>
      <c r="BF395" s="263"/>
      <c r="BG395" s="263"/>
      <c r="BH395" s="263"/>
      <c r="BI395" s="263"/>
      <c r="BJ395" s="266"/>
      <c r="BK395" s="263"/>
      <c r="DK395" s="166"/>
      <c r="DL395" s="166"/>
      <c r="DM395" s="28"/>
      <c r="DN395" s="166"/>
      <c r="DO395" s="28"/>
      <c r="DP395" s="166"/>
      <c r="DQ395" s="28"/>
    </row>
    <row r="396" spans="1:123" hidden="1" outlineLevel="1">
      <c r="A396" s="250" t="s">
        <v>167</v>
      </c>
      <c r="B396" s="251"/>
      <c r="C396" s="251"/>
      <c r="D396" s="251"/>
      <c r="E396" s="251"/>
      <c r="F396" s="251"/>
      <c r="G396" s="251"/>
      <c r="H396" s="251"/>
      <c r="I396" s="251"/>
      <c r="J396" s="251"/>
      <c r="K396" s="251"/>
      <c r="L396" s="251"/>
      <c r="M396" s="251"/>
      <c r="N396" s="251"/>
      <c r="O396" s="251"/>
      <c r="P396" s="251"/>
      <c r="Q396" s="251"/>
      <c r="R396" s="251"/>
      <c r="S396" s="251"/>
      <c r="T396" s="251"/>
      <c r="U396" s="251"/>
      <c r="V396" s="251"/>
      <c r="W396" s="251"/>
      <c r="X396" s="251"/>
      <c r="Y396" s="251"/>
      <c r="Z396" s="251"/>
      <c r="AA396" s="251"/>
      <c r="AB396" s="251"/>
      <c r="AC396" s="251"/>
      <c r="AD396" s="251"/>
      <c r="AE396" s="251"/>
      <c r="AF396" s="251"/>
      <c r="AG396" s="251"/>
      <c r="AH396" s="251"/>
      <c r="AI396" s="251"/>
      <c r="AJ396" s="251"/>
      <c r="AK396" s="251"/>
      <c r="AL396" s="251"/>
      <c r="AM396" s="251"/>
      <c r="AN396" s="251"/>
      <c r="AO396" s="251"/>
      <c r="AP396" s="251"/>
      <c r="AQ396" s="251"/>
      <c r="AR396" s="251"/>
      <c r="AS396" s="251"/>
      <c r="AT396" s="251"/>
      <c r="AU396" s="251"/>
      <c r="AV396" s="251"/>
      <c r="AW396" s="251"/>
      <c r="AX396" s="251"/>
      <c r="AY396" s="252"/>
      <c r="AZ396" s="253"/>
      <c r="BA396" s="254"/>
      <c r="BB396" s="261"/>
      <c r="BC396" s="261"/>
      <c r="BD396" s="261"/>
      <c r="BE396" s="404"/>
      <c r="BF396" s="263"/>
      <c r="BG396" s="263"/>
      <c r="BH396" s="263"/>
      <c r="BI396" s="263"/>
      <c r="BJ396" s="266"/>
      <c r="BK396" s="263"/>
      <c r="DK396" s="166"/>
      <c r="DL396" s="166"/>
      <c r="DM396" s="28"/>
      <c r="DN396" s="166"/>
      <c r="DO396" s="28"/>
      <c r="DP396" s="166"/>
      <c r="DQ396" s="28"/>
    </row>
    <row r="397" spans="1:123" hidden="1" outlineLevel="1">
      <c r="A397" s="250" t="s">
        <v>122</v>
      </c>
      <c r="B397" s="251"/>
      <c r="C397" s="251"/>
      <c r="D397" s="251"/>
      <c r="E397" s="251"/>
      <c r="F397" s="251"/>
      <c r="G397" s="251"/>
      <c r="H397" s="251"/>
      <c r="I397" s="251"/>
      <c r="J397" s="251"/>
      <c r="K397" s="251"/>
      <c r="L397" s="251"/>
      <c r="M397" s="251"/>
      <c r="N397" s="251"/>
      <c r="O397" s="251"/>
      <c r="P397" s="251"/>
      <c r="Q397" s="251"/>
      <c r="R397" s="251"/>
      <c r="S397" s="251"/>
      <c r="T397" s="251"/>
      <c r="U397" s="251"/>
      <c r="V397" s="251"/>
      <c r="W397" s="251"/>
      <c r="X397" s="251"/>
      <c r="Y397" s="251"/>
      <c r="Z397" s="251"/>
      <c r="AA397" s="251"/>
      <c r="AB397" s="251"/>
      <c r="AC397" s="251"/>
      <c r="AD397" s="251"/>
      <c r="AE397" s="251"/>
      <c r="AF397" s="251"/>
      <c r="AG397" s="251"/>
      <c r="AH397" s="251"/>
      <c r="AI397" s="251"/>
      <c r="AJ397" s="251"/>
      <c r="AK397" s="251"/>
      <c r="AL397" s="251"/>
      <c r="AM397" s="251"/>
      <c r="AN397" s="251"/>
      <c r="AO397" s="251"/>
      <c r="AP397" s="251"/>
      <c r="AQ397" s="251"/>
      <c r="AR397" s="251"/>
      <c r="AS397" s="251"/>
      <c r="AT397" s="251"/>
      <c r="AU397" s="251"/>
      <c r="AV397" s="251"/>
      <c r="AW397" s="251"/>
      <c r="AX397" s="251"/>
      <c r="AY397" s="252"/>
      <c r="AZ397" s="253"/>
      <c r="BA397" s="254"/>
      <c r="BB397" s="261"/>
      <c r="BC397" s="261"/>
      <c r="BD397" s="261"/>
      <c r="BE397" s="404"/>
      <c r="BF397" s="263"/>
      <c r="BG397" s="263"/>
      <c r="BH397" s="263"/>
      <c r="BI397" s="263"/>
      <c r="BJ397" s="266"/>
      <c r="BK397" s="263"/>
      <c r="DK397" s="166"/>
      <c r="DL397" s="166"/>
      <c r="DM397" s="28"/>
      <c r="DN397" s="166"/>
      <c r="DO397" s="28"/>
      <c r="DP397" s="166"/>
      <c r="DQ397" s="28"/>
    </row>
    <row r="398" spans="1:123" hidden="1" outlineLevel="1">
      <c r="A398" s="250" t="s">
        <v>168</v>
      </c>
      <c r="B398" s="251"/>
      <c r="C398" s="251"/>
      <c r="D398" s="251"/>
      <c r="E398" s="251"/>
      <c r="F398" s="251"/>
      <c r="G398" s="251"/>
      <c r="H398" s="251"/>
      <c r="I398" s="251"/>
      <c r="J398" s="251"/>
      <c r="K398" s="251"/>
      <c r="L398" s="251"/>
      <c r="M398" s="251"/>
      <c r="N398" s="251"/>
      <c r="O398" s="251"/>
      <c r="P398" s="251"/>
      <c r="Q398" s="251"/>
      <c r="R398" s="251"/>
      <c r="S398" s="251"/>
      <c r="T398" s="251"/>
      <c r="U398" s="251"/>
      <c r="V398" s="251"/>
      <c r="W398" s="251"/>
      <c r="X398" s="251"/>
      <c r="Y398" s="251"/>
      <c r="Z398" s="251"/>
      <c r="AA398" s="251"/>
      <c r="AB398" s="251"/>
      <c r="AC398" s="251"/>
      <c r="AD398" s="251"/>
      <c r="AE398" s="251"/>
      <c r="AF398" s="251"/>
      <c r="AG398" s="251"/>
      <c r="AH398" s="251"/>
      <c r="AI398" s="251"/>
      <c r="AJ398" s="251"/>
      <c r="AK398" s="251"/>
      <c r="AL398" s="251"/>
      <c r="AM398" s="251"/>
      <c r="AN398" s="251"/>
      <c r="AO398" s="251"/>
      <c r="AP398" s="251"/>
      <c r="AQ398" s="251"/>
      <c r="AR398" s="251"/>
      <c r="AS398" s="251"/>
      <c r="AT398" s="251"/>
      <c r="AU398" s="251"/>
      <c r="AV398" s="251"/>
      <c r="AW398" s="251"/>
      <c r="AX398" s="251"/>
      <c r="AY398" s="252"/>
      <c r="AZ398" s="253"/>
      <c r="BA398" s="254"/>
      <c r="BB398" s="261"/>
      <c r="BC398" s="261"/>
      <c r="BD398" s="261"/>
      <c r="BE398" s="404"/>
      <c r="BF398" s="263"/>
      <c r="BG398" s="263"/>
      <c r="BH398" s="263"/>
      <c r="BI398" s="263"/>
      <c r="BJ398" s="266"/>
      <c r="BK398" s="263"/>
      <c r="DK398" s="166"/>
      <c r="DL398" s="166"/>
      <c r="DM398" s="28"/>
      <c r="DN398" s="166"/>
      <c r="DO398" s="28"/>
      <c r="DP398" s="166"/>
      <c r="DQ398" s="28"/>
    </row>
    <row r="399" spans="1:123" ht="13.5" collapsed="1">
      <c r="A399" s="279" t="s">
        <v>169</v>
      </c>
      <c r="B399" s="251">
        <f>+SUM(B390:B398)</f>
        <v>0</v>
      </c>
      <c r="C399" s="251">
        <f t="shared" ref="C399" si="457">+SUM(C390:C398)</f>
        <v>0</v>
      </c>
      <c r="D399" s="251">
        <f t="shared" ref="D399:BJ399" si="458">+SUM(D390:D398)</f>
        <v>0</v>
      </c>
      <c r="E399" s="251">
        <f t="shared" si="458"/>
        <v>0</v>
      </c>
      <c r="F399" s="251">
        <f t="shared" si="458"/>
        <v>0</v>
      </c>
      <c r="G399" s="251">
        <f t="shared" si="458"/>
        <v>0</v>
      </c>
      <c r="H399" s="251">
        <f t="shared" si="458"/>
        <v>0</v>
      </c>
      <c r="I399" s="251">
        <f t="shared" si="458"/>
        <v>0</v>
      </c>
      <c r="J399" s="251">
        <f t="shared" si="458"/>
        <v>0</v>
      </c>
      <c r="K399" s="251">
        <f t="shared" si="458"/>
        <v>0</v>
      </c>
      <c r="L399" s="251">
        <f t="shared" si="458"/>
        <v>0</v>
      </c>
      <c r="M399" s="251">
        <f t="shared" si="458"/>
        <v>0</v>
      </c>
      <c r="N399" s="251">
        <f t="shared" si="458"/>
        <v>0</v>
      </c>
      <c r="O399" s="251">
        <f t="shared" si="458"/>
        <v>0</v>
      </c>
      <c r="P399" s="251">
        <f t="shared" si="458"/>
        <v>0</v>
      </c>
      <c r="Q399" s="251">
        <f t="shared" si="458"/>
        <v>0</v>
      </c>
      <c r="R399" s="251">
        <f t="shared" si="458"/>
        <v>0</v>
      </c>
      <c r="S399" s="251">
        <f t="shared" si="458"/>
        <v>0</v>
      </c>
      <c r="T399" s="251">
        <f t="shared" si="458"/>
        <v>0</v>
      </c>
      <c r="U399" s="251">
        <f t="shared" si="458"/>
        <v>0</v>
      </c>
      <c r="V399" s="251">
        <f t="shared" si="458"/>
        <v>0</v>
      </c>
      <c r="W399" s="251">
        <f t="shared" si="458"/>
        <v>0</v>
      </c>
      <c r="X399" s="251">
        <f t="shared" si="458"/>
        <v>0</v>
      </c>
      <c r="Y399" s="251">
        <f t="shared" si="458"/>
        <v>0</v>
      </c>
      <c r="Z399" s="251">
        <f t="shared" si="458"/>
        <v>0</v>
      </c>
      <c r="AA399" s="251">
        <f t="shared" si="458"/>
        <v>0</v>
      </c>
      <c r="AB399" s="251">
        <f t="shared" si="458"/>
        <v>0</v>
      </c>
      <c r="AC399" s="251">
        <f t="shared" si="458"/>
        <v>0</v>
      </c>
      <c r="AD399" s="251">
        <f t="shared" si="458"/>
        <v>0</v>
      </c>
      <c r="AE399" s="251">
        <f t="shared" si="458"/>
        <v>0</v>
      </c>
      <c r="AF399" s="251">
        <f t="shared" si="458"/>
        <v>0</v>
      </c>
      <c r="AG399" s="251">
        <f t="shared" si="458"/>
        <v>0</v>
      </c>
      <c r="AH399" s="251">
        <f t="shared" si="458"/>
        <v>0</v>
      </c>
      <c r="AI399" s="251">
        <f t="shared" si="458"/>
        <v>0</v>
      </c>
      <c r="AJ399" s="251">
        <f t="shared" si="458"/>
        <v>0</v>
      </c>
      <c r="AK399" s="251">
        <f t="shared" si="458"/>
        <v>0</v>
      </c>
      <c r="AL399" s="251">
        <f t="shared" si="458"/>
        <v>26</v>
      </c>
      <c r="AM399" s="251">
        <f t="shared" si="458"/>
        <v>26</v>
      </c>
      <c r="AN399" s="251">
        <f t="shared" si="458"/>
        <v>0</v>
      </c>
      <c r="AO399" s="251">
        <f t="shared" si="458"/>
        <v>0</v>
      </c>
      <c r="AP399" s="251">
        <f t="shared" si="458"/>
        <v>0</v>
      </c>
      <c r="AQ399" s="251">
        <f t="shared" si="458"/>
        <v>0</v>
      </c>
      <c r="AR399" s="251">
        <f t="shared" si="458"/>
        <v>0</v>
      </c>
      <c r="AS399" s="251">
        <f t="shared" si="458"/>
        <v>0</v>
      </c>
      <c r="AT399" s="251">
        <f t="shared" si="458"/>
        <v>0</v>
      </c>
      <c r="AU399" s="251">
        <f t="shared" si="458"/>
        <v>0</v>
      </c>
      <c r="AV399" s="251">
        <f t="shared" si="458"/>
        <v>0</v>
      </c>
      <c r="AW399" s="251">
        <f t="shared" si="458"/>
        <v>0</v>
      </c>
      <c r="AX399" s="251"/>
      <c r="AY399" s="252"/>
      <c r="AZ399" s="253">
        <f t="shared" si="458"/>
        <v>0</v>
      </c>
      <c r="BA399" s="254">
        <f t="shared" si="458"/>
        <v>0</v>
      </c>
      <c r="BB399" s="261">
        <f t="shared" si="458"/>
        <v>0</v>
      </c>
      <c r="BC399" s="261">
        <f t="shared" si="458"/>
        <v>0</v>
      </c>
      <c r="BD399" s="261">
        <f t="shared" si="458"/>
        <v>0</v>
      </c>
      <c r="BE399" s="404">
        <f t="shared" si="458"/>
        <v>0</v>
      </c>
      <c r="BF399" s="263">
        <f t="shared" si="458"/>
        <v>0</v>
      </c>
      <c r="BG399" s="263">
        <f t="shared" si="458"/>
        <v>0</v>
      </c>
      <c r="BH399" s="263">
        <f t="shared" si="458"/>
        <v>0</v>
      </c>
      <c r="BI399" s="263">
        <f t="shared" si="458"/>
        <v>0</v>
      </c>
      <c r="BJ399" s="266">
        <f t="shared" si="458"/>
        <v>0</v>
      </c>
      <c r="BK399" s="263"/>
      <c r="DK399" s="166"/>
      <c r="DL399" s="166"/>
      <c r="DM399" s="28"/>
      <c r="DN399" s="166"/>
      <c r="DO399" s="28"/>
      <c r="DP399" s="166"/>
      <c r="DQ399" s="28"/>
    </row>
    <row r="400" spans="1:123">
      <c r="A400" s="240" t="s">
        <v>185</v>
      </c>
      <c r="B400" s="319">
        <v>16</v>
      </c>
      <c r="C400" s="319">
        <v>36</v>
      </c>
      <c r="D400" s="319">
        <v>144</v>
      </c>
      <c r="E400" s="319">
        <v>139</v>
      </c>
      <c r="F400" s="319">
        <v>81</v>
      </c>
      <c r="G400" s="319">
        <v>16</v>
      </c>
      <c r="H400" s="319">
        <v>0</v>
      </c>
      <c r="I400" s="319">
        <v>16</v>
      </c>
      <c r="J400" s="319">
        <v>16</v>
      </c>
      <c r="K400" s="319">
        <v>16</v>
      </c>
      <c r="L400" s="319">
        <v>16</v>
      </c>
      <c r="M400" s="319">
        <v>18</v>
      </c>
      <c r="N400" s="227">
        <v>18</v>
      </c>
      <c r="O400" s="227">
        <v>36</v>
      </c>
      <c r="P400" s="227">
        <v>0</v>
      </c>
      <c r="Q400" s="227">
        <v>18</v>
      </c>
      <c r="R400" s="227">
        <v>18</v>
      </c>
      <c r="S400" s="227">
        <v>20</v>
      </c>
      <c r="T400" s="227">
        <v>18</v>
      </c>
      <c r="U400" s="227">
        <v>18</v>
      </c>
      <c r="V400" s="227">
        <v>18</v>
      </c>
      <c r="W400" s="227">
        <v>18</v>
      </c>
      <c r="X400" s="227">
        <v>18</v>
      </c>
      <c r="Y400" s="227">
        <v>16</v>
      </c>
      <c r="Z400" s="230">
        <v>44</v>
      </c>
      <c r="AA400" s="230">
        <v>28</v>
      </c>
      <c r="AB400" s="230">
        <v>26</v>
      </c>
      <c r="AC400" s="230">
        <v>26</v>
      </c>
      <c r="AD400" s="230">
        <v>28</v>
      </c>
      <c r="AE400" s="230">
        <v>26</v>
      </c>
      <c r="AF400" s="230">
        <v>26</v>
      </c>
      <c r="AG400" s="230">
        <v>26</v>
      </c>
      <c r="AH400" s="230">
        <v>18</v>
      </c>
      <c r="AI400" s="230">
        <v>26</v>
      </c>
      <c r="AJ400" s="230">
        <v>28</v>
      </c>
      <c r="AK400" s="230">
        <v>28</v>
      </c>
      <c r="AL400" s="230">
        <v>26</v>
      </c>
      <c r="AM400" s="230">
        <v>26</v>
      </c>
      <c r="AN400" s="230">
        <v>26</v>
      </c>
      <c r="AO400" s="230">
        <v>26</v>
      </c>
      <c r="AP400" s="230">
        <v>0</v>
      </c>
      <c r="AQ400" s="230">
        <v>44</v>
      </c>
      <c r="AR400" s="230">
        <v>28</v>
      </c>
      <c r="AS400" s="230">
        <v>0</v>
      </c>
      <c r="AT400" s="230">
        <v>0</v>
      </c>
      <c r="AU400" s="230">
        <v>0</v>
      </c>
      <c r="AV400" s="230">
        <v>0</v>
      </c>
      <c r="AW400" s="230">
        <v>0</v>
      </c>
      <c r="AX400" s="230"/>
      <c r="AY400" s="320"/>
      <c r="AZ400" s="321">
        <f t="shared" ref="AZ400:BJ400" si="459">+AZ410</f>
        <v>0</v>
      </c>
      <c r="BA400" s="322">
        <f t="shared" si="459"/>
        <v>0</v>
      </c>
      <c r="BB400" s="241">
        <f t="shared" si="459"/>
        <v>0</v>
      </c>
      <c r="BC400" s="241">
        <f t="shared" si="459"/>
        <v>0</v>
      </c>
      <c r="BD400" s="241">
        <f t="shared" si="459"/>
        <v>0</v>
      </c>
      <c r="BE400" s="408">
        <f t="shared" si="459"/>
        <v>0</v>
      </c>
      <c r="BF400" s="324">
        <f t="shared" si="459"/>
        <v>0</v>
      </c>
      <c r="BG400" s="324">
        <f t="shared" si="459"/>
        <v>0</v>
      </c>
      <c r="BH400" s="324">
        <f t="shared" si="459"/>
        <v>0</v>
      </c>
      <c r="BI400" s="324">
        <f t="shared" si="459"/>
        <v>0</v>
      </c>
      <c r="BJ400" s="326">
        <f t="shared" si="459"/>
        <v>0</v>
      </c>
      <c r="BK400" s="324"/>
      <c r="DK400" s="166">
        <f>SUM(B400:M400)</f>
        <v>514</v>
      </c>
      <c r="DL400" s="166">
        <f>SUM(N400:Y400)</f>
        <v>216</v>
      </c>
      <c r="DM400" s="28">
        <f t="shared" si="398"/>
        <v>42.023346303501945</v>
      </c>
      <c r="DN400" s="166">
        <f>SUM(Z400:AK400)</f>
        <v>330</v>
      </c>
      <c r="DO400" s="28">
        <f t="shared" si="399"/>
        <v>152.77777777777777</v>
      </c>
      <c r="DP400" s="166">
        <f>SUM(AL400:AW400)</f>
        <v>176</v>
      </c>
      <c r="DQ400" s="28">
        <f t="shared" si="400"/>
        <v>53.333333333333336</v>
      </c>
      <c r="DR400" s="141">
        <f>SUM(AY400:BJ400)</f>
        <v>0</v>
      </c>
      <c r="DS400" s="207">
        <f t="shared" ref="DS400" si="460">IFERROR(DR400/DP400*100,0)</f>
        <v>0</v>
      </c>
    </row>
    <row r="401" spans="1:123" hidden="1" outlineLevel="1">
      <c r="A401" s="250" t="s">
        <v>161</v>
      </c>
      <c r="B401" s="251"/>
      <c r="C401" s="251"/>
      <c r="D401" s="251"/>
      <c r="E401" s="251"/>
      <c r="F401" s="251"/>
      <c r="G401" s="251"/>
      <c r="H401" s="251"/>
      <c r="I401" s="251"/>
      <c r="J401" s="251"/>
      <c r="K401" s="251"/>
      <c r="L401" s="251"/>
      <c r="M401" s="251"/>
      <c r="N401" s="251"/>
      <c r="O401" s="251"/>
      <c r="P401" s="251"/>
      <c r="Q401" s="251"/>
      <c r="R401" s="251"/>
      <c r="S401" s="251"/>
      <c r="T401" s="251"/>
      <c r="U401" s="251"/>
      <c r="V401" s="251"/>
      <c r="W401" s="251"/>
      <c r="X401" s="251"/>
      <c r="Y401" s="251"/>
      <c r="Z401" s="251"/>
      <c r="AA401" s="251"/>
      <c r="AB401" s="251"/>
      <c r="AC401" s="251"/>
      <c r="AD401" s="251"/>
      <c r="AE401" s="251"/>
      <c r="AF401" s="251"/>
      <c r="AG401" s="251"/>
      <c r="AH401" s="251"/>
      <c r="AI401" s="251"/>
      <c r="AJ401" s="251"/>
      <c r="AK401" s="251"/>
      <c r="AL401" s="251"/>
      <c r="AM401" s="251"/>
      <c r="AN401" s="251"/>
      <c r="AO401" s="251"/>
      <c r="AP401" s="251"/>
      <c r="AQ401" s="251"/>
      <c r="AR401" s="251"/>
      <c r="AS401" s="251"/>
      <c r="AT401" s="251"/>
      <c r="AU401" s="251"/>
      <c r="AV401" s="251"/>
      <c r="AW401" s="251"/>
      <c r="AX401" s="251"/>
      <c r="AY401" s="252"/>
      <c r="AZ401" s="253"/>
      <c r="BA401" s="254"/>
      <c r="BB401" s="261"/>
      <c r="BC401" s="261"/>
      <c r="BD401" s="261"/>
      <c r="BE401" s="404"/>
      <c r="BF401" s="263"/>
      <c r="BG401" s="263"/>
      <c r="BH401" s="263"/>
      <c r="BI401" s="263"/>
      <c r="BJ401" s="266"/>
      <c r="BK401" s="263"/>
      <c r="DK401" s="166"/>
      <c r="DL401" s="166"/>
      <c r="DM401" s="28"/>
      <c r="DN401" s="166"/>
      <c r="DO401" s="28"/>
      <c r="DP401" s="166"/>
      <c r="DQ401" s="28"/>
    </row>
    <row r="402" spans="1:123" hidden="1" outlineLevel="1">
      <c r="A402" s="250" t="s">
        <v>162</v>
      </c>
      <c r="B402" s="251"/>
      <c r="C402" s="251"/>
      <c r="D402" s="251"/>
      <c r="E402" s="251"/>
      <c r="F402" s="251"/>
      <c r="G402" s="251"/>
      <c r="H402" s="251"/>
      <c r="I402" s="251"/>
      <c r="J402" s="251"/>
      <c r="K402" s="251"/>
      <c r="L402" s="251"/>
      <c r="M402" s="251"/>
      <c r="N402" s="251"/>
      <c r="O402" s="251"/>
      <c r="P402" s="251"/>
      <c r="Q402" s="251"/>
      <c r="R402" s="251"/>
      <c r="S402" s="251"/>
      <c r="T402" s="251"/>
      <c r="U402" s="251"/>
      <c r="V402" s="251"/>
      <c r="W402" s="251"/>
      <c r="X402" s="251"/>
      <c r="Y402" s="251"/>
      <c r="Z402" s="251"/>
      <c r="AA402" s="251"/>
      <c r="AB402" s="251"/>
      <c r="AC402" s="251"/>
      <c r="AD402" s="251"/>
      <c r="AE402" s="251"/>
      <c r="AF402" s="251"/>
      <c r="AG402" s="251"/>
      <c r="AH402" s="251"/>
      <c r="AI402" s="251"/>
      <c r="AJ402" s="251"/>
      <c r="AK402" s="251"/>
      <c r="AL402" s="251"/>
      <c r="AM402" s="251"/>
      <c r="AN402" s="251"/>
      <c r="AO402" s="251"/>
      <c r="AP402" s="251"/>
      <c r="AQ402" s="251"/>
      <c r="AR402" s="251"/>
      <c r="AS402" s="251"/>
      <c r="AT402" s="251"/>
      <c r="AU402" s="251"/>
      <c r="AV402" s="251"/>
      <c r="AW402" s="251"/>
      <c r="AX402" s="251"/>
      <c r="AY402" s="252"/>
      <c r="AZ402" s="253"/>
      <c r="BA402" s="254"/>
      <c r="BB402" s="261"/>
      <c r="BC402" s="261"/>
      <c r="BD402" s="261"/>
      <c r="BE402" s="404"/>
      <c r="BF402" s="263"/>
      <c r="BG402" s="263"/>
      <c r="BH402" s="263"/>
      <c r="BI402" s="263"/>
      <c r="BJ402" s="266"/>
      <c r="BK402" s="263"/>
      <c r="DK402" s="166"/>
      <c r="DL402" s="166"/>
      <c r="DM402" s="28"/>
      <c r="DN402" s="166"/>
      <c r="DO402" s="28"/>
      <c r="DP402" s="166"/>
      <c r="DQ402" s="28"/>
    </row>
    <row r="403" spans="1:123" hidden="1" outlineLevel="1">
      <c r="A403" s="250" t="s">
        <v>163</v>
      </c>
      <c r="B403" s="251"/>
      <c r="C403" s="251"/>
      <c r="D403" s="251"/>
      <c r="E403" s="251"/>
      <c r="F403" s="251"/>
      <c r="G403" s="251"/>
      <c r="H403" s="251"/>
      <c r="I403" s="251"/>
      <c r="J403" s="251"/>
      <c r="K403" s="251"/>
      <c r="L403" s="251"/>
      <c r="M403" s="251"/>
      <c r="N403" s="251"/>
      <c r="O403" s="251"/>
      <c r="P403" s="251"/>
      <c r="Q403" s="251"/>
      <c r="R403" s="251"/>
      <c r="S403" s="251"/>
      <c r="T403" s="251"/>
      <c r="U403" s="251"/>
      <c r="V403" s="251"/>
      <c r="W403" s="251"/>
      <c r="X403" s="251"/>
      <c r="Y403" s="251"/>
      <c r="Z403" s="251"/>
      <c r="AA403" s="251"/>
      <c r="AB403" s="251"/>
      <c r="AC403" s="251"/>
      <c r="AD403" s="251"/>
      <c r="AE403" s="251"/>
      <c r="AF403" s="251"/>
      <c r="AG403" s="251"/>
      <c r="AH403" s="251"/>
      <c r="AI403" s="251"/>
      <c r="AJ403" s="251"/>
      <c r="AK403" s="251"/>
      <c r="AL403" s="251"/>
      <c r="AM403" s="251"/>
      <c r="AN403" s="251"/>
      <c r="AO403" s="251"/>
      <c r="AP403" s="251"/>
      <c r="AQ403" s="251"/>
      <c r="AR403" s="251"/>
      <c r="AS403" s="251"/>
      <c r="AT403" s="251"/>
      <c r="AU403" s="251"/>
      <c r="AV403" s="251"/>
      <c r="AW403" s="251"/>
      <c r="AX403" s="251"/>
      <c r="AY403" s="252"/>
      <c r="AZ403" s="253"/>
      <c r="BA403" s="254"/>
      <c r="BB403" s="261"/>
      <c r="BC403" s="261"/>
      <c r="BD403" s="261"/>
      <c r="BE403" s="404"/>
      <c r="BF403" s="263"/>
      <c r="BG403" s="263"/>
      <c r="BH403" s="263"/>
      <c r="BI403" s="263"/>
      <c r="BJ403" s="266"/>
      <c r="BK403" s="263"/>
      <c r="DK403" s="166"/>
      <c r="DL403" s="166"/>
      <c r="DM403" s="28"/>
      <c r="DN403" s="166"/>
      <c r="DO403" s="28"/>
      <c r="DP403" s="166"/>
      <c r="DQ403" s="28"/>
    </row>
    <row r="404" spans="1:123" hidden="1" outlineLevel="1">
      <c r="A404" s="250" t="s">
        <v>164</v>
      </c>
      <c r="B404" s="251"/>
      <c r="C404" s="251"/>
      <c r="D404" s="251"/>
      <c r="E404" s="251"/>
      <c r="F404" s="251"/>
      <c r="G404" s="251"/>
      <c r="H404" s="251"/>
      <c r="I404" s="251"/>
      <c r="J404" s="251"/>
      <c r="K404" s="251"/>
      <c r="L404" s="251"/>
      <c r="M404" s="251"/>
      <c r="N404" s="251"/>
      <c r="O404" s="251"/>
      <c r="P404" s="251"/>
      <c r="Q404" s="251"/>
      <c r="R404" s="251"/>
      <c r="S404" s="251"/>
      <c r="T404" s="251"/>
      <c r="U404" s="251"/>
      <c r="V404" s="251"/>
      <c r="W404" s="251"/>
      <c r="X404" s="251"/>
      <c r="Y404" s="251"/>
      <c r="Z404" s="251"/>
      <c r="AA404" s="251"/>
      <c r="AB404" s="251"/>
      <c r="AC404" s="251"/>
      <c r="AD404" s="251"/>
      <c r="AE404" s="251"/>
      <c r="AF404" s="251"/>
      <c r="AG404" s="251"/>
      <c r="AH404" s="251"/>
      <c r="AI404" s="251"/>
      <c r="AJ404" s="251"/>
      <c r="AK404" s="251"/>
      <c r="AL404" s="251"/>
      <c r="AM404" s="251"/>
      <c r="AN404" s="251"/>
      <c r="AO404" s="251"/>
      <c r="AP404" s="251"/>
      <c r="AQ404" s="251"/>
      <c r="AR404" s="251"/>
      <c r="AS404" s="251"/>
      <c r="AT404" s="251"/>
      <c r="AU404" s="251"/>
      <c r="AV404" s="251"/>
      <c r="AW404" s="251"/>
      <c r="AX404" s="251"/>
      <c r="AY404" s="252"/>
      <c r="AZ404" s="253"/>
      <c r="BA404" s="254"/>
      <c r="BB404" s="261"/>
      <c r="BC404" s="261"/>
      <c r="BD404" s="261"/>
      <c r="BE404" s="404"/>
      <c r="BF404" s="263"/>
      <c r="BG404" s="263"/>
      <c r="BH404" s="263"/>
      <c r="BI404" s="263"/>
      <c r="BJ404" s="266"/>
      <c r="BK404" s="263"/>
      <c r="DK404" s="166"/>
      <c r="DL404" s="166"/>
      <c r="DM404" s="28"/>
      <c r="DN404" s="166"/>
      <c r="DO404" s="28"/>
      <c r="DP404" s="166"/>
      <c r="DQ404" s="28"/>
    </row>
    <row r="405" spans="1:123" hidden="1" outlineLevel="1">
      <c r="A405" s="250" t="s">
        <v>165</v>
      </c>
      <c r="B405" s="251"/>
      <c r="C405" s="251"/>
      <c r="D405" s="251"/>
      <c r="E405" s="251"/>
      <c r="F405" s="251"/>
      <c r="G405" s="251"/>
      <c r="H405" s="251"/>
      <c r="I405" s="251"/>
      <c r="J405" s="251"/>
      <c r="K405" s="251"/>
      <c r="L405" s="251"/>
      <c r="M405" s="251"/>
      <c r="N405" s="251"/>
      <c r="O405" s="251"/>
      <c r="P405" s="251"/>
      <c r="Q405" s="251"/>
      <c r="R405" s="251"/>
      <c r="S405" s="251"/>
      <c r="T405" s="251"/>
      <c r="U405" s="251"/>
      <c r="V405" s="251"/>
      <c r="W405" s="251"/>
      <c r="X405" s="251"/>
      <c r="Y405" s="251"/>
      <c r="Z405" s="251"/>
      <c r="AA405" s="251"/>
      <c r="AB405" s="251"/>
      <c r="AC405" s="251"/>
      <c r="AD405" s="251"/>
      <c r="AE405" s="251"/>
      <c r="AF405" s="251"/>
      <c r="AG405" s="251"/>
      <c r="AH405" s="251"/>
      <c r="AI405" s="251"/>
      <c r="AJ405" s="251"/>
      <c r="AK405" s="251"/>
      <c r="AL405" s="251"/>
      <c r="AM405" s="251"/>
      <c r="AN405" s="251"/>
      <c r="AO405" s="251"/>
      <c r="AP405" s="251"/>
      <c r="AQ405" s="251"/>
      <c r="AR405" s="251"/>
      <c r="AS405" s="251"/>
      <c r="AT405" s="251"/>
      <c r="AU405" s="251"/>
      <c r="AV405" s="251"/>
      <c r="AW405" s="251"/>
      <c r="AX405" s="251"/>
      <c r="AY405" s="252"/>
      <c r="AZ405" s="253"/>
      <c r="BA405" s="254"/>
      <c r="BB405" s="261"/>
      <c r="BC405" s="261"/>
      <c r="BD405" s="261"/>
      <c r="BE405" s="404"/>
      <c r="BF405" s="263"/>
      <c r="BG405" s="263"/>
      <c r="BH405" s="263"/>
      <c r="BI405" s="263"/>
      <c r="BJ405" s="266"/>
      <c r="BK405" s="263"/>
      <c r="DK405" s="166"/>
      <c r="DL405" s="166"/>
      <c r="DM405" s="28"/>
      <c r="DN405" s="166"/>
      <c r="DO405" s="28"/>
      <c r="DP405" s="166"/>
      <c r="DQ405" s="28"/>
    </row>
    <row r="406" spans="1:123" hidden="1" outlineLevel="1">
      <c r="A406" s="250" t="s">
        <v>123</v>
      </c>
      <c r="B406" s="251"/>
      <c r="C406" s="251"/>
      <c r="D406" s="251"/>
      <c r="E406" s="251"/>
      <c r="F406" s="251"/>
      <c r="G406" s="251"/>
      <c r="H406" s="251"/>
      <c r="I406" s="251"/>
      <c r="J406" s="251"/>
      <c r="K406" s="251"/>
      <c r="L406" s="251"/>
      <c r="M406" s="251"/>
      <c r="N406" s="251"/>
      <c r="O406" s="251"/>
      <c r="P406" s="251"/>
      <c r="Q406" s="251"/>
      <c r="R406" s="251"/>
      <c r="S406" s="251"/>
      <c r="T406" s="251"/>
      <c r="U406" s="251"/>
      <c r="V406" s="251"/>
      <c r="W406" s="251"/>
      <c r="X406" s="251"/>
      <c r="Y406" s="251"/>
      <c r="Z406" s="251"/>
      <c r="AA406" s="251"/>
      <c r="AB406" s="251"/>
      <c r="AC406" s="251"/>
      <c r="AD406" s="251"/>
      <c r="AE406" s="251"/>
      <c r="AF406" s="251"/>
      <c r="AG406" s="251"/>
      <c r="AH406" s="251"/>
      <c r="AI406" s="251"/>
      <c r="AJ406" s="251"/>
      <c r="AK406" s="251"/>
      <c r="AL406" s="251"/>
      <c r="AM406" s="251"/>
      <c r="AN406" s="251"/>
      <c r="AO406" s="251"/>
      <c r="AP406" s="251"/>
      <c r="AQ406" s="251"/>
      <c r="AR406" s="251"/>
      <c r="AS406" s="251"/>
      <c r="AT406" s="251"/>
      <c r="AU406" s="251"/>
      <c r="AV406" s="251"/>
      <c r="AW406" s="251"/>
      <c r="AX406" s="251"/>
      <c r="AY406" s="252"/>
      <c r="AZ406" s="253"/>
      <c r="BA406" s="254"/>
      <c r="BB406" s="261"/>
      <c r="BC406" s="261"/>
      <c r="BD406" s="261"/>
      <c r="BE406" s="404"/>
      <c r="BF406" s="263"/>
      <c r="BG406" s="263"/>
      <c r="BH406" s="263"/>
      <c r="BI406" s="263"/>
      <c r="BJ406" s="266"/>
      <c r="BK406" s="263"/>
      <c r="DK406" s="166"/>
      <c r="DL406" s="166"/>
      <c r="DM406" s="28"/>
      <c r="DN406" s="166"/>
      <c r="DO406" s="28"/>
      <c r="DP406" s="166"/>
      <c r="DQ406" s="28"/>
    </row>
    <row r="407" spans="1:123" hidden="1" outlineLevel="1">
      <c r="A407" s="250" t="s">
        <v>167</v>
      </c>
      <c r="B407" s="251"/>
      <c r="C407" s="251"/>
      <c r="D407" s="251"/>
      <c r="E407" s="251"/>
      <c r="F407" s="251"/>
      <c r="G407" s="251"/>
      <c r="H407" s="251"/>
      <c r="I407" s="251"/>
      <c r="J407" s="251"/>
      <c r="K407" s="251"/>
      <c r="L407" s="251"/>
      <c r="M407" s="251"/>
      <c r="N407" s="251"/>
      <c r="O407" s="251"/>
      <c r="P407" s="251"/>
      <c r="Q407" s="251"/>
      <c r="R407" s="251"/>
      <c r="S407" s="251"/>
      <c r="T407" s="251"/>
      <c r="U407" s="251"/>
      <c r="V407" s="251"/>
      <c r="W407" s="251"/>
      <c r="X407" s="251"/>
      <c r="Y407" s="251"/>
      <c r="Z407" s="251"/>
      <c r="AA407" s="251"/>
      <c r="AB407" s="251"/>
      <c r="AC407" s="251"/>
      <c r="AD407" s="251"/>
      <c r="AE407" s="251"/>
      <c r="AF407" s="251"/>
      <c r="AG407" s="251"/>
      <c r="AH407" s="251"/>
      <c r="AI407" s="251"/>
      <c r="AJ407" s="251"/>
      <c r="AK407" s="251"/>
      <c r="AL407" s="251"/>
      <c r="AM407" s="251"/>
      <c r="AN407" s="251"/>
      <c r="AO407" s="251"/>
      <c r="AP407" s="251"/>
      <c r="AQ407" s="251"/>
      <c r="AR407" s="251"/>
      <c r="AS407" s="251"/>
      <c r="AT407" s="251"/>
      <c r="AU407" s="251"/>
      <c r="AV407" s="251"/>
      <c r="AW407" s="251"/>
      <c r="AX407" s="251"/>
      <c r="AY407" s="252"/>
      <c r="AZ407" s="253"/>
      <c r="BA407" s="254"/>
      <c r="BB407" s="261"/>
      <c r="BC407" s="261"/>
      <c r="BD407" s="261"/>
      <c r="BE407" s="404"/>
      <c r="BF407" s="263"/>
      <c r="BG407" s="263"/>
      <c r="BH407" s="263"/>
      <c r="BI407" s="263"/>
      <c r="BJ407" s="266"/>
      <c r="BK407" s="263"/>
      <c r="DK407" s="166"/>
      <c r="DL407" s="166"/>
      <c r="DM407" s="28"/>
      <c r="DN407" s="166"/>
      <c r="DO407" s="28"/>
      <c r="DP407" s="166"/>
      <c r="DQ407" s="28"/>
    </row>
    <row r="408" spans="1:123" hidden="1" outlineLevel="1">
      <c r="A408" s="250" t="s">
        <v>122</v>
      </c>
      <c r="B408" s="251"/>
      <c r="C408" s="251"/>
      <c r="D408" s="251"/>
      <c r="E408" s="251"/>
      <c r="F408" s="251"/>
      <c r="G408" s="251"/>
      <c r="H408" s="251"/>
      <c r="I408" s="251"/>
      <c r="J408" s="251"/>
      <c r="K408" s="251"/>
      <c r="L408" s="251"/>
      <c r="M408" s="251"/>
      <c r="N408" s="251"/>
      <c r="O408" s="251"/>
      <c r="P408" s="251"/>
      <c r="Q408" s="251"/>
      <c r="R408" s="251"/>
      <c r="S408" s="251"/>
      <c r="T408" s="251"/>
      <c r="U408" s="251"/>
      <c r="V408" s="251"/>
      <c r="W408" s="251"/>
      <c r="X408" s="251"/>
      <c r="Y408" s="251"/>
      <c r="Z408" s="251"/>
      <c r="AA408" s="251"/>
      <c r="AB408" s="251"/>
      <c r="AC408" s="251"/>
      <c r="AD408" s="251"/>
      <c r="AE408" s="251"/>
      <c r="AF408" s="251"/>
      <c r="AG408" s="251"/>
      <c r="AH408" s="251"/>
      <c r="AI408" s="251"/>
      <c r="AJ408" s="251"/>
      <c r="AK408" s="251"/>
      <c r="AL408" s="251">
        <v>26</v>
      </c>
      <c r="AM408" s="251">
        <v>26</v>
      </c>
      <c r="AN408" s="251">
        <v>26</v>
      </c>
      <c r="AO408" s="251">
        <v>26</v>
      </c>
      <c r="AP408" s="251">
        <v>20</v>
      </c>
      <c r="AQ408" s="251">
        <v>26</v>
      </c>
      <c r="AR408" s="251">
        <v>26</v>
      </c>
      <c r="AS408" s="251"/>
      <c r="AT408" s="251"/>
      <c r="AU408" s="251"/>
      <c r="AV408" s="251"/>
      <c r="AW408" s="251"/>
      <c r="AX408" s="251"/>
      <c r="AY408" s="252"/>
      <c r="AZ408" s="253"/>
      <c r="BA408" s="254"/>
      <c r="BB408" s="261"/>
      <c r="BC408" s="261"/>
      <c r="BD408" s="261"/>
      <c r="BE408" s="404"/>
      <c r="BF408" s="263"/>
      <c r="BG408" s="263"/>
      <c r="BH408" s="263"/>
      <c r="BI408" s="263"/>
      <c r="BJ408" s="266"/>
      <c r="BK408" s="263"/>
      <c r="DK408" s="166"/>
      <c r="DL408" s="166"/>
      <c r="DM408" s="28"/>
      <c r="DN408" s="166"/>
      <c r="DO408" s="28"/>
      <c r="DP408" s="166"/>
      <c r="DQ408" s="28"/>
    </row>
    <row r="409" spans="1:123" hidden="1" outlineLevel="1">
      <c r="A409" s="250" t="s">
        <v>168</v>
      </c>
      <c r="B409" s="251"/>
      <c r="C409" s="251"/>
      <c r="D409" s="251"/>
      <c r="E409" s="251"/>
      <c r="F409" s="251"/>
      <c r="G409" s="251"/>
      <c r="H409" s="251"/>
      <c r="I409" s="251"/>
      <c r="J409" s="251"/>
      <c r="K409" s="251"/>
      <c r="L409" s="251"/>
      <c r="M409" s="251"/>
      <c r="N409" s="251"/>
      <c r="O409" s="251"/>
      <c r="P409" s="251"/>
      <c r="Q409" s="251"/>
      <c r="R409" s="251"/>
      <c r="S409" s="251"/>
      <c r="T409" s="251"/>
      <c r="U409" s="251"/>
      <c r="V409" s="251"/>
      <c r="W409" s="251"/>
      <c r="X409" s="251"/>
      <c r="Y409" s="251"/>
      <c r="Z409" s="251"/>
      <c r="AA409" s="251"/>
      <c r="AB409" s="251"/>
      <c r="AC409" s="251"/>
      <c r="AD409" s="251"/>
      <c r="AE409" s="251"/>
      <c r="AF409" s="251"/>
      <c r="AG409" s="251"/>
      <c r="AH409" s="251"/>
      <c r="AI409" s="251"/>
      <c r="AJ409" s="251"/>
      <c r="AK409" s="251"/>
      <c r="AL409" s="251"/>
      <c r="AM409" s="251"/>
      <c r="AN409" s="251"/>
      <c r="AO409" s="251"/>
      <c r="AP409" s="251"/>
      <c r="AQ409" s="251"/>
      <c r="AR409" s="251"/>
      <c r="AS409" s="251"/>
      <c r="AT409" s="251"/>
      <c r="AU409" s="251"/>
      <c r="AV409" s="251"/>
      <c r="AW409" s="251"/>
      <c r="AX409" s="251"/>
      <c r="AY409" s="252"/>
      <c r="AZ409" s="253"/>
      <c r="BA409" s="254"/>
      <c r="BB409" s="261"/>
      <c r="BC409" s="261"/>
      <c r="BD409" s="261"/>
      <c r="BE409" s="404"/>
      <c r="BF409" s="263"/>
      <c r="BG409" s="263"/>
      <c r="BH409" s="263"/>
      <c r="BI409" s="263"/>
      <c r="BJ409" s="266"/>
      <c r="BK409" s="263"/>
      <c r="DK409" s="166"/>
      <c r="DL409" s="166"/>
      <c r="DM409" s="28"/>
      <c r="DN409" s="166"/>
      <c r="DO409" s="28"/>
      <c r="DP409" s="166"/>
      <c r="DQ409" s="28"/>
    </row>
    <row r="410" spans="1:123" ht="13.5" collapsed="1">
      <c r="A410" s="279" t="s">
        <v>169</v>
      </c>
      <c r="B410" s="251">
        <f>+SUM(B401:B409)</f>
        <v>0</v>
      </c>
      <c r="C410" s="251">
        <f t="shared" ref="C410" si="461">+SUM(C401:C409)</f>
        <v>0</v>
      </c>
      <c r="D410" s="251">
        <f t="shared" ref="D410:BJ410" si="462">+SUM(D401:D409)</f>
        <v>0</v>
      </c>
      <c r="E410" s="251">
        <f t="shared" si="462"/>
        <v>0</v>
      </c>
      <c r="F410" s="251">
        <f t="shared" si="462"/>
        <v>0</v>
      </c>
      <c r="G410" s="251">
        <f t="shared" si="462"/>
        <v>0</v>
      </c>
      <c r="H410" s="251">
        <f t="shared" si="462"/>
        <v>0</v>
      </c>
      <c r="I410" s="251">
        <f t="shared" si="462"/>
        <v>0</v>
      </c>
      <c r="J410" s="251">
        <f t="shared" si="462"/>
        <v>0</v>
      </c>
      <c r="K410" s="251">
        <f t="shared" si="462"/>
        <v>0</v>
      </c>
      <c r="L410" s="251">
        <f t="shared" si="462"/>
        <v>0</v>
      </c>
      <c r="M410" s="251">
        <f t="shared" si="462"/>
        <v>0</v>
      </c>
      <c r="N410" s="251">
        <f t="shared" si="462"/>
        <v>0</v>
      </c>
      <c r="O410" s="251">
        <f t="shared" si="462"/>
        <v>0</v>
      </c>
      <c r="P410" s="251">
        <f t="shared" si="462"/>
        <v>0</v>
      </c>
      <c r="Q410" s="251">
        <f t="shared" si="462"/>
        <v>0</v>
      </c>
      <c r="R410" s="251">
        <f t="shared" si="462"/>
        <v>0</v>
      </c>
      <c r="S410" s="251">
        <f t="shared" si="462"/>
        <v>0</v>
      </c>
      <c r="T410" s="251">
        <f t="shared" si="462"/>
        <v>0</v>
      </c>
      <c r="U410" s="251">
        <f t="shared" si="462"/>
        <v>0</v>
      </c>
      <c r="V410" s="251">
        <f t="shared" si="462"/>
        <v>0</v>
      </c>
      <c r="W410" s="251">
        <f t="shared" si="462"/>
        <v>0</v>
      </c>
      <c r="X410" s="251">
        <f t="shared" si="462"/>
        <v>0</v>
      </c>
      <c r="Y410" s="251">
        <f t="shared" si="462"/>
        <v>0</v>
      </c>
      <c r="Z410" s="251">
        <f t="shared" si="462"/>
        <v>0</v>
      </c>
      <c r="AA410" s="251">
        <f t="shared" si="462"/>
        <v>0</v>
      </c>
      <c r="AB410" s="251">
        <f t="shared" si="462"/>
        <v>0</v>
      </c>
      <c r="AC410" s="251">
        <f t="shared" si="462"/>
        <v>0</v>
      </c>
      <c r="AD410" s="251">
        <f t="shared" si="462"/>
        <v>0</v>
      </c>
      <c r="AE410" s="251">
        <f t="shared" si="462"/>
        <v>0</v>
      </c>
      <c r="AF410" s="251">
        <f t="shared" si="462"/>
        <v>0</v>
      </c>
      <c r="AG410" s="251">
        <f t="shared" si="462"/>
        <v>0</v>
      </c>
      <c r="AH410" s="251">
        <f t="shared" si="462"/>
        <v>0</v>
      </c>
      <c r="AI410" s="251">
        <f t="shared" si="462"/>
        <v>0</v>
      </c>
      <c r="AJ410" s="251">
        <f t="shared" si="462"/>
        <v>0</v>
      </c>
      <c r="AK410" s="251">
        <f t="shared" si="462"/>
        <v>0</v>
      </c>
      <c r="AL410" s="251">
        <f t="shared" si="462"/>
        <v>26</v>
      </c>
      <c r="AM410" s="251">
        <f t="shared" si="462"/>
        <v>26</v>
      </c>
      <c r="AN410" s="251">
        <f t="shared" si="462"/>
        <v>26</v>
      </c>
      <c r="AO410" s="251">
        <f t="shared" si="462"/>
        <v>26</v>
      </c>
      <c r="AP410" s="251">
        <f t="shared" si="462"/>
        <v>20</v>
      </c>
      <c r="AQ410" s="251">
        <f t="shared" si="462"/>
        <v>26</v>
      </c>
      <c r="AR410" s="251">
        <f t="shared" si="462"/>
        <v>26</v>
      </c>
      <c r="AS410" s="251">
        <f t="shared" si="462"/>
        <v>0</v>
      </c>
      <c r="AT410" s="251">
        <f t="shared" si="462"/>
        <v>0</v>
      </c>
      <c r="AU410" s="251">
        <f t="shared" si="462"/>
        <v>0</v>
      </c>
      <c r="AV410" s="251">
        <f t="shared" si="462"/>
        <v>0</v>
      </c>
      <c r="AW410" s="251">
        <f t="shared" si="462"/>
        <v>0</v>
      </c>
      <c r="AX410" s="251"/>
      <c r="AY410" s="252"/>
      <c r="AZ410" s="253">
        <f t="shared" si="462"/>
        <v>0</v>
      </c>
      <c r="BA410" s="254">
        <f t="shared" si="462"/>
        <v>0</v>
      </c>
      <c r="BB410" s="261">
        <f t="shared" si="462"/>
        <v>0</v>
      </c>
      <c r="BC410" s="261">
        <f t="shared" si="462"/>
        <v>0</v>
      </c>
      <c r="BD410" s="261">
        <f t="shared" si="462"/>
        <v>0</v>
      </c>
      <c r="BE410" s="404">
        <f t="shared" si="462"/>
        <v>0</v>
      </c>
      <c r="BF410" s="263">
        <f t="shared" si="462"/>
        <v>0</v>
      </c>
      <c r="BG410" s="263">
        <f t="shared" si="462"/>
        <v>0</v>
      </c>
      <c r="BH410" s="263">
        <f t="shared" si="462"/>
        <v>0</v>
      </c>
      <c r="BI410" s="263">
        <f t="shared" si="462"/>
        <v>0</v>
      </c>
      <c r="BJ410" s="266">
        <f t="shared" si="462"/>
        <v>0</v>
      </c>
      <c r="BK410" s="263"/>
      <c r="DK410" s="166"/>
      <c r="DL410" s="166"/>
      <c r="DM410" s="28"/>
      <c r="DN410" s="166"/>
      <c r="DO410" s="28"/>
      <c r="DP410" s="166"/>
      <c r="DQ410" s="28"/>
    </row>
    <row r="411" spans="1:123">
      <c r="A411" s="239" t="s">
        <v>186</v>
      </c>
      <c r="B411" s="319">
        <v>0</v>
      </c>
      <c r="C411" s="319">
        <v>104</v>
      </c>
      <c r="D411" s="319">
        <v>0</v>
      </c>
      <c r="E411" s="319">
        <v>170</v>
      </c>
      <c r="F411" s="319">
        <v>90</v>
      </c>
      <c r="G411" s="319">
        <v>0</v>
      </c>
      <c r="H411" s="319">
        <v>34</v>
      </c>
      <c r="I411" s="319">
        <v>0</v>
      </c>
      <c r="J411" s="319">
        <v>0</v>
      </c>
      <c r="K411" s="319">
        <v>0</v>
      </c>
      <c r="L411" s="319">
        <v>0</v>
      </c>
      <c r="M411" s="319">
        <v>73</v>
      </c>
      <c r="N411" s="227">
        <v>60</v>
      </c>
      <c r="O411" s="227">
        <v>132</v>
      </c>
      <c r="P411" s="227">
        <v>112</v>
      </c>
      <c r="Q411" s="227">
        <v>63</v>
      </c>
      <c r="R411" s="227">
        <v>0</v>
      </c>
      <c r="S411" s="227">
        <v>0</v>
      </c>
      <c r="T411" s="227">
        <v>0</v>
      </c>
      <c r="U411" s="227">
        <v>0</v>
      </c>
      <c r="V411" s="227">
        <v>0</v>
      </c>
      <c r="W411" s="227">
        <v>0</v>
      </c>
      <c r="X411" s="227">
        <v>0</v>
      </c>
      <c r="Y411" s="227">
        <v>0</v>
      </c>
      <c r="Z411" s="230">
        <v>0</v>
      </c>
      <c r="AA411" s="230">
        <v>0</v>
      </c>
      <c r="AB411" s="230">
        <v>0</v>
      </c>
      <c r="AC411" s="230">
        <v>72</v>
      </c>
      <c r="AD411" s="230">
        <v>0</v>
      </c>
      <c r="AE411" s="230">
        <v>71</v>
      </c>
      <c r="AF411" s="230">
        <v>44</v>
      </c>
      <c r="AG411" s="230">
        <v>11</v>
      </c>
      <c r="AH411" s="230">
        <v>14</v>
      </c>
      <c r="AI411" s="230">
        <v>11</v>
      </c>
      <c r="AJ411" s="230">
        <v>14</v>
      </c>
      <c r="AK411" s="230">
        <v>10</v>
      </c>
      <c r="AL411" s="230">
        <v>0</v>
      </c>
      <c r="AM411" s="230">
        <v>0</v>
      </c>
      <c r="AN411" s="230">
        <v>0</v>
      </c>
      <c r="AO411" s="230">
        <v>3</v>
      </c>
      <c r="AP411" s="230">
        <v>0</v>
      </c>
      <c r="AQ411" s="230">
        <v>0</v>
      </c>
      <c r="AR411" s="230">
        <v>0</v>
      </c>
      <c r="AS411" s="230">
        <v>0</v>
      </c>
      <c r="AT411" s="230">
        <v>0</v>
      </c>
      <c r="AU411" s="230">
        <v>0</v>
      </c>
      <c r="AV411" s="230">
        <v>0</v>
      </c>
      <c r="AW411" s="227">
        <v>0</v>
      </c>
      <c r="AX411" s="227"/>
      <c r="AY411" s="320"/>
      <c r="AZ411" s="321">
        <f t="shared" ref="AZ411:BJ411" si="463">+AZ421</f>
        <v>0</v>
      </c>
      <c r="BA411" s="322">
        <f t="shared" si="463"/>
        <v>0</v>
      </c>
      <c r="BB411" s="241">
        <f t="shared" si="463"/>
        <v>0</v>
      </c>
      <c r="BC411" s="241">
        <f t="shared" si="463"/>
        <v>0</v>
      </c>
      <c r="BD411" s="241">
        <f t="shared" si="463"/>
        <v>0</v>
      </c>
      <c r="BE411" s="408">
        <f t="shared" si="463"/>
        <v>0</v>
      </c>
      <c r="BF411" s="324">
        <f t="shared" si="463"/>
        <v>0</v>
      </c>
      <c r="BG411" s="324">
        <f t="shared" si="463"/>
        <v>0</v>
      </c>
      <c r="BH411" s="324">
        <f t="shared" si="463"/>
        <v>0</v>
      </c>
      <c r="BI411" s="324">
        <f t="shared" si="463"/>
        <v>0</v>
      </c>
      <c r="BJ411" s="326">
        <f t="shared" si="463"/>
        <v>0</v>
      </c>
      <c r="BK411" s="324"/>
      <c r="DK411" s="166">
        <f>SUM(B411:M411)</f>
        <v>471</v>
      </c>
      <c r="DL411" s="166">
        <f>SUM(N411:Y411)</f>
        <v>367</v>
      </c>
      <c r="DM411" s="28">
        <f t="shared" si="398"/>
        <v>77.919320594479842</v>
      </c>
      <c r="DN411" s="166">
        <f>SUM(Z411:AK411)</f>
        <v>247</v>
      </c>
      <c r="DO411" s="28">
        <f t="shared" si="399"/>
        <v>67.302452316076284</v>
      </c>
      <c r="DP411" s="166">
        <f>SUM(AL411:AW411)</f>
        <v>3</v>
      </c>
      <c r="DQ411" s="28">
        <f t="shared" si="400"/>
        <v>1.214574898785425</v>
      </c>
      <c r="DR411" s="141">
        <f>SUM(AY411:BJ411)</f>
        <v>0</v>
      </c>
      <c r="DS411" s="207">
        <f t="shared" ref="DS411" si="464">IFERROR(DR411/DP411*100,0)</f>
        <v>0</v>
      </c>
    </row>
    <row r="412" spans="1:123" hidden="1" outlineLevel="1">
      <c r="A412" s="250" t="s">
        <v>161</v>
      </c>
      <c r="B412" s="251"/>
      <c r="C412" s="251"/>
      <c r="D412" s="251"/>
      <c r="E412" s="251"/>
      <c r="F412" s="251"/>
      <c r="G412" s="251"/>
      <c r="H412" s="251"/>
      <c r="I412" s="251"/>
      <c r="J412" s="251"/>
      <c r="K412" s="251"/>
      <c r="L412" s="251"/>
      <c r="M412" s="251"/>
      <c r="N412" s="251"/>
      <c r="O412" s="251"/>
      <c r="P412" s="251"/>
      <c r="Q412" s="251"/>
      <c r="R412" s="251"/>
      <c r="S412" s="251"/>
      <c r="T412" s="251"/>
      <c r="U412" s="251"/>
      <c r="V412" s="251"/>
      <c r="W412" s="251"/>
      <c r="X412" s="251"/>
      <c r="Y412" s="251"/>
      <c r="Z412" s="251"/>
      <c r="AA412" s="251"/>
      <c r="AB412" s="251"/>
      <c r="AC412" s="251"/>
      <c r="AD412" s="251"/>
      <c r="AE412" s="251"/>
      <c r="AF412" s="251"/>
      <c r="AG412" s="251"/>
      <c r="AH412" s="251"/>
      <c r="AI412" s="251"/>
      <c r="AJ412" s="251"/>
      <c r="AK412" s="251"/>
      <c r="AL412" s="251"/>
      <c r="AM412" s="251"/>
      <c r="AN412" s="251"/>
      <c r="AO412" s="251"/>
      <c r="AP412" s="251"/>
      <c r="AQ412" s="251"/>
      <c r="AR412" s="251"/>
      <c r="AS412" s="251"/>
      <c r="AT412" s="251"/>
      <c r="AU412" s="251"/>
      <c r="AV412" s="251"/>
      <c r="AW412" s="251"/>
      <c r="AX412" s="251"/>
      <c r="AY412" s="252"/>
      <c r="AZ412" s="253"/>
      <c r="BA412" s="254"/>
      <c r="BB412" s="261"/>
      <c r="BC412" s="261"/>
      <c r="BD412" s="261"/>
      <c r="BE412" s="404"/>
      <c r="BF412" s="263"/>
      <c r="BG412" s="263"/>
      <c r="BH412" s="263"/>
      <c r="BI412" s="263"/>
      <c r="BJ412" s="266"/>
      <c r="BK412" s="263"/>
      <c r="DK412" s="166"/>
      <c r="DL412" s="166"/>
      <c r="DM412" s="28"/>
      <c r="DN412" s="166"/>
      <c r="DO412" s="28"/>
      <c r="DP412" s="166"/>
      <c r="DQ412" s="28"/>
    </row>
    <row r="413" spans="1:123" hidden="1" outlineLevel="1">
      <c r="A413" s="250" t="s">
        <v>162</v>
      </c>
      <c r="B413" s="251"/>
      <c r="C413" s="251"/>
      <c r="D413" s="251"/>
      <c r="E413" s="251"/>
      <c r="F413" s="251"/>
      <c r="G413" s="251"/>
      <c r="H413" s="251"/>
      <c r="I413" s="251"/>
      <c r="J413" s="251"/>
      <c r="K413" s="251"/>
      <c r="L413" s="251"/>
      <c r="M413" s="251"/>
      <c r="N413" s="251"/>
      <c r="O413" s="251"/>
      <c r="P413" s="251"/>
      <c r="Q413" s="251"/>
      <c r="R413" s="251"/>
      <c r="S413" s="251"/>
      <c r="T413" s="251"/>
      <c r="U413" s="251"/>
      <c r="V413" s="251"/>
      <c r="W413" s="251"/>
      <c r="X413" s="251"/>
      <c r="Y413" s="251"/>
      <c r="Z413" s="251"/>
      <c r="AA413" s="251"/>
      <c r="AB413" s="251"/>
      <c r="AC413" s="251"/>
      <c r="AD413" s="251"/>
      <c r="AE413" s="251"/>
      <c r="AF413" s="251"/>
      <c r="AG413" s="251"/>
      <c r="AH413" s="251"/>
      <c r="AI413" s="251"/>
      <c r="AJ413" s="251"/>
      <c r="AK413" s="251"/>
      <c r="AL413" s="251"/>
      <c r="AM413" s="251"/>
      <c r="AN413" s="251"/>
      <c r="AO413" s="251"/>
      <c r="AP413" s="251"/>
      <c r="AQ413" s="251"/>
      <c r="AR413" s="251"/>
      <c r="AS413" s="251"/>
      <c r="AT413" s="251"/>
      <c r="AU413" s="251"/>
      <c r="AV413" s="251"/>
      <c r="AW413" s="251"/>
      <c r="AX413" s="251"/>
      <c r="AY413" s="252"/>
      <c r="AZ413" s="253"/>
      <c r="BA413" s="254"/>
      <c r="BB413" s="261"/>
      <c r="BC413" s="261"/>
      <c r="BD413" s="261"/>
      <c r="BE413" s="404"/>
      <c r="BF413" s="263"/>
      <c r="BG413" s="263"/>
      <c r="BH413" s="263"/>
      <c r="BI413" s="263"/>
      <c r="BJ413" s="266"/>
      <c r="BK413" s="263"/>
      <c r="DK413" s="166"/>
      <c r="DL413" s="166"/>
      <c r="DM413" s="28"/>
      <c r="DN413" s="166"/>
      <c r="DO413" s="28"/>
      <c r="DP413" s="166"/>
      <c r="DQ413" s="28"/>
    </row>
    <row r="414" spans="1:123" hidden="1" outlineLevel="1">
      <c r="A414" s="250" t="s">
        <v>163</v>
      </c>
      <c r="B414" s="251"/>
      <c r="C414" s="251"/>
      <c r="D414" s="251"/>
      <c r="E414" s="251"/>
      <c r="F414" s="251"/>
      <c r="G414" s="251"/>
      <c r="H414" s="251"/>
      <c r="I414" s="251"/>
      <c r="J414" s="251"/>
      <c r="K414" s="251"/>
      <c r="L414" s="251"/>
      <c r="M414" s="251"/>
      <c r="N414" s="251"/>
      <c r="O414" s="251"/>
      <c r="P414" s="251"/>
      <c r="Q414" s="251"/>
      <c r="R414" s="251"/>
      <c r="S414" s="251"/>
      <c r="T414" s="251"/>
      <c r="U414" s="251"/>
      <c r="V414" s="251"/>
      <c r="W414" s="251"/>
      <c r="X414" s="251"/>
      <c r="Y414" s="251"/>
      <c r="Z414" s="251"/>
      <c r="AA414" s="251"/>
      <c r="AB414" s="251"/>
      <c r="AC414" s="251"/>
      <c r="AD414" s="251"/>
      <c r="AE414" s="251"/>
      <c r="AF414" s="251"/>
      <c r="AG414" s="251"/>
      <c r="AH414" s="251"/>
      <c r="AI414" s="251"/>
      <c r="AJ414" s="251"/>
      <c r="AK414" s="251"/>
      <c r="AL414" s="251"/>
      <c r="AM414" s="251"/>
      <c r="AN414" s="251"/>
      <c r="AO414" s="251"/>
      <c r="AP414" s="251"/>
      <c r="AQ414" s="251"/>
      <c r="AR414" s="251"/>
      <c r="AS414" s="251"/>
      <c r="AT414" s="251"/>
      <c r="AU414" s="251"/>
      <c r="AV414" s="251"/>
      <c r="AW414" s="251"/>
      <c r="AX414" s="251"/>
      <c r="AY414" s="252"/>
      <c r="AZ414" s="253"/>
      <c r="BA414" s="254"/>
      <c r="BB414" s="261"/>
      <c r="BC414" s="261"/>
      <c r="BD414" s="261"/>
      <c r="BE414" s="404"/>
      <c r="BF414" s="263"/>
      <c r="BG414" s="263"/>
      <c r="BH414" s="263"/>
      <c r="BI414" s="263"/>
      <c r="BJ414" s="266"/>
      <c r="BK414" s="263"/>
      <c r="DK414" s="166"/>
      <c r="DL414" s="166"/>
      <c r="DM414" s="28"/>
      <c r="DN414" s="166"/>
      <c r="DO414" s="28"/>
      <c r="DP414" s="166"/>
      <c r="DQ414" s="28"/>
    </row>
    <row r="415" spans="1:123" hidden="1" outlineLevel="1">
      <c r="A415" s="250" t="s">
        <v>164</v>
      </c>
      <c r="B415" s="251"/>
      <c r="C415" s="251"/>
      <c r="D415" s="251"/>
      <c r="E415" s="251"/>
      <c r="F415" s="251"/>
      <c r="G415" s="251"/>
      <c r="H415" s="251"/>
      <c r="I415" s="251"/>
      <c r="J415" s="251"/>
      <c r="K415" s="251"/>
      <c r="L415" s="251"/>
      <c r="M415" s="251"/>
      <c r="N415" s="251"/>
      <c r="O415" s="251"/>
      <c r="P415" s="251"/>
      <c r="Q415" s="251"/>
      <c r="R415" s="251"/>
      <c r="S415" s="251"/>
      <c r="T415" s="251"/>
      <c r="U415" s="251"/>
      <c r="V415" s="251"/>
      <c r="W415" s="251"/>
      <c r="X415" s="251"/>
      <c r="Y415" s="251"/>
      <c r="Z415" s="251"/>
      <c r="AA415" s="251"/>
      <c r="AB415" s="251"/>
      <c r="AC415" s="251"/>
      <c r="AD415" s="251"/>
      <c r="AE415" s="251"/>
      <c r="AF415" s="251"/>
      <c r="AG415" s="251"/>
      <c r="AH415" s="251"/>
      <c r="AI415" s="251"/>
      <c r="AJ415" s="251"/>
      <c r="AK415" s="251"/>
      <c r="AL415" s="251"/>
      <c r="AM415" s="251"/>
      <c r="AN415" s="251"/>
      <c r="AO415" s="251"/>
      <c r="AP415" s="251"/>
      <c r="AQ415" s="251"/>
      <c r="AR415" s="251"/>
      <c r="AS415" s="251"/>
      <c r="AT415" s="251"/>
      <c r="AU415" s="251"/>
      <c r="AV415" s="251"/>
      <c r="AW415" s="251"/>
      <c r="AX415" s="251"/>
      <c r="AY415" s="252"/>
      <c r="AZ415" s="253"/>
      <c r="BA415" s="254"/>
      <c r="BB415" s="261"/>
      <c r="BC415" s="261"/>
      <c r="BD415" s="261"/>
      <c r="BE415" s="404"/>
      <c r="BF415" s="263"/>
      <c r="BG415" s="263"/>
      <c r="BH415" s="263"/>
      <c r="BI415" s="263"/>
      <c r="BJ415" s="266"/>
      <c r="BK415" s="263"/>
      <c r="DK415" s="166"/>
      <c r="DL415" s="166"/>
      <c r="DM415" s="28"/>
      <c r="DN415" s="166"/>
      <c r="DO415" s="28"/>
      <c r="DP415" s="166"/>
      <c r="DQ415" s="28"/>
    </row>
    <row r="416" spans="1:123" hidden="1" outlineLevel="1">
      <c r="A416" s="250" t="s">
        <v>165</v>
      </c>
      <c r="B416" s="251"/>
      <c r="C416" s="251"/>
      <c r="D416" s="251"/>
      <c r="E416" s="251"/>
      <c r="F416" s="251"/>
      <c r="G416" s="251"/>
      <c r="H416" s="251"/>
      <c r="I416" s="251"/>
      <c r="J416" s="251"/>
      <c r="K416" s="251"/>
      <c r="L416" s="251"/>
      <c r="M416" s="251"/>
      <c r="N416" s="251"/>
      <c r="O416" s="251"/>
      <c r="P416" s="251"/>
      <c r="Q416" s="251"/>
      <c r="R416" s="251"/>
      <c r="S416" s="251"/>
      <c r="T416" s="251"/>
      <c r="U416" s="251"/>
      <c r="V416" s="251"/>
      <c r="W416" s="251"/>
      <c r="X416" s="251"/>
      <c r="Y416" s="251"/>
      <c r="Z416" s="251"/>
      <c r="AA416" s="251"/>
      <c r="AB416" s="251"/>
      <c r="AC416" s="251"/>
      <c r="AD416" s="251"/>
      <c r="AE416" s="251"/>
      <c r="AF416" s="251"/>
      <c r="AG416" s="251"/>
      <c r="AH416" s="251"/>
      <c r="AI416" s="251"/>
      <c r="AJ416" s="251"/>
      <c r="AK416" s="251"/>
      <c r="AL416" s="251"/>
      <c r="AM416" s="251"/>
      <c r="AN416" s="251"/>
      <c r="AO416" s="251"/>
      <c r="AP416" s="251"/>
      <c r="AQ416" s="251"/>
      <c r="AR416" s="251"/>
      <c r="AS416" s="251"/>
      <c r="AT416" s="251"/>
      <c r="AU416" s="251"/>
      <c r="AV416" s="251"/>
      <c r="AW416" s="251"/>
      <c r="AX416" s="251"/>
      <c r="AY416" s="252"/>
      <c r="AZ416" s="253"/>
      <c r="BA416" s="254"/>
      <c r="BB416" s="261"/>
      <c r="BC416" s="261"/>
      <c r="BD416" s="261"/>
      <c r="BE416" s="404"/>
      <c r="BF416" s="263"/>
      <c r="BG416" s="263"/>
      <c r="BH416" s="263"/>
      <c r="BI416" s="263"/>
      <c r="BJ416" s="266"/>
      <c r="BK416" s="263"/>
      <c r="DK416" s="166"/>
      <c r="DL416" s="166"/>
      <c r="DM416" s="28"/>
      <c r="DN416" s="166"/>
      <c r="DO416" s="28"/>
      <c r="DP416" s="166"/>
      <c r="DQ416" s="28"/>
    </row>
    <row r="417" spans="1:123" hidden="1" outlineLevel="1">
      <c r="A417" s="250" t="s">
        <v>123</v>
      </c>
      <c r="B417" s="251"/>
      <c r="C417" s="251"/>
      <c r="D417" s="251"/>
      <c r="E417" s="251"/>
      <c r="F417" s="251"/>
      <c r="G417" s="251"/>
      <c r="H417" s="251"/>
      <c r="I417" s="251"/>
      <c r="J417" s="251"/>
      <c r="K417" s="251"/>
      <c r="L417" s="251"/>
      <c r="M417" s="251"/>
      <c r="N417" s="251"/>
      <c r="O417" s="251"/>
      <c r="P417" s="251"/>
      <c r="Q417" s="251"/>
      <c r="R417" s="251"/>
      <c r="S417" s="251"/>
      <c r="T417" s="251"/>
      <c r="U417" s="251"/>
      <c r="V417" s="251"/>
      <c r="W417" s="251"/>
      <c r="X417" s="251"/>
      <c r="Y417" s="251"/>
      <c r="Z417" s="251"/>
      <c r="AA417" s="251"/>
      <c r="AB417" s="251"/>
      <c r="AC417" s="251"/>
      <c r="AD417" s="251"/>
      <c r="AE417" s="251"/>
      <c r="AF417" s="251"/>
      <c r="AG417" s="251"/>
      <c r="AH417" s="251"/>
      <c r="AI417" s="251"/>
      <c r="AJ417" s="251"/>
      <c r="AK417" s="251"/>
      <c r="AL417" s="251"/>
      <c r="AM417" s="251"/>
      <c r="AN417" s="251"/>
      <c r="AO417" s="251"/>
      <c r="AP417" s="251"/>
      <c r="AQ417" s="251"/>
      <c r="AR417" s="251"/>
      <c r="AS417" s="251"/>
      <c r="AT417" s="251"/>
      <c r="AU417" s="251"/>
      <c r="AV417" s="251"/>
      <c r="AW417" s="251"/>
      <c r="AX417" s="251"/>
      <c r="AY417" s="252"/>
      <c r="AZ417" s="253"/>
      <c r="BA417" s="254"/>
      <c r="BB417" s="261"/>
      <c r="BC417" s="261"/>
      <c r="BD417" s="261"/>
      <c r="BE417" s="404"/>
      <c r="BF417" s="263"/>
      <c r="BG417" s="263"/>
      <c r="BH417" s="263"/>
      <c r="BI417" s="263"/>
      <c r="BJ417" s="266"/>
      <c r="BK417" s="263"/>
      <c r="DK417" s="166"/>
      <c r="DL417" s="166"/>
      <c r="DM417" s="28"/>
      <c r="DN417" s="166"/>
      <c r="DO417" s="28"/>
      <c r="DP417" s="166"/>
      <c r="DQ417" s="28"/>
    </row>
    <row r="418" spans="1:123" hidden="1" outlineLevel="1">
      <c r="A418" s="250" t="s">
        <v>167</v>
      </c>
      <c r="B418" s="251"/>
      <c r="C418" s="251"/>
      <c r="D418" s="251"/>
      <c r="E418" s="251"/>
      <c r="F418" s="251"/>
      <c r="G418" s="251"/>
      <c r="H418" s="251"/>
      <c r="I418" s="251"/>
      <c r="J418" s="251"/>
      <c r="K418" s="251"/>
      <c r="L418" s="251"/>
      <c r="M418" s="251"/>
      <c r="N418" s="251"/>
      <c r="O418" s="251"/>
      <c r="P418" s="251"/>
      <c r="Q418" s="251"/>
      <c r="R418" s="251"/>
      <c r="S418" s="251"/>
      <c r="T418" s="251"/>
      <c r="U418" s="251"/>
      <c r="V418" s="251"/>
      <c r="W418" s="251"/>
      <c r="X418" s="251"/>
      <c r="Y418" s="251"/>
      <c r="Z418" s="251"/>
      <c r="AA418" s="251"/>
      <c r="AB418" s="251"/>
      <c r="AC418" s="251"/>
      <c r="AD418" s="251"/>
      <c r="AE418" s="251"/>
      <c r="AF418" s="251"/>
      <c r="AG418" s="251"/>
      <c r="AH418" s="251"/>
      <c r="AI418" s="251"/>
      <c r="AJ418" s="251"/>
      <c r="AK418" s="251"/>
      <c r="AL418" s="251"/>
      <c r="AM418" s="251"/>
      <c r="AN418" s="251"/>
      <c r="AO418" s="251"/>
      <c r="AP418" s="251"/>
      <c r="AQ418" s="251"/>
      <c r="AR418" s="251"/>
      <c r="AS418" s="251"/>
      <c r="AT418" s="251"/>
      <c r="AU418" s="251"/>
      <c r="AV418" s="251"/>
      <c r="AW418" s="251"/>
      <c r="AX418" s="251"/>
      <c r="AY418" s="252"/>
      <c r="AZ418" s="253"/>
      <c r="BA418" s="254"/>
      <c r="BB418" s="261"/>
      <c r="BC418" s="261"/>
      <c r="BD418" s="261"/>
      <c r="BE418" s="404"/>
      <c r="BF418" s="263"/>
      <c r="BG418" s="263"/>
      <c r="BH418" s="263"/>
      <c r="BI418" s="263"/>
      <c r="BJ418" s="266"/>
      <c r="BK418" s="263"/>
      <c r="DK418" s="166"/>
      <c r="DL418" s="166"/>
      <c r="DM418" s="28"/>
      <c r="DN418" s="166"/>
      <c r="DO418" s="28"/>
      <c r="DP418" s="166"/>
      <c r="DQ418" s="28"/>
    </row>
    <row r="419" spans="1:123" hidden="1" outlineLevel="1">
      <c r="A419" s="250" t="s">
        <v>122</v>
      </c>
      <c r="B419" s="251"/>
      <c r="C419" s="251"/>
      <c r="D419" s="251"/>
      <c r="E419" s="251"/>
      <c r="F419" s="251"/>
      <c r="G419" s="251"/>
      <c r="H419" s="251"/>
      <c r="I419" s="251"/>
      <c r="J419" s="251"/>
      <c r="K419" s="251"/>
      <c r="L419" s="251"/>
      <c r="M419" s="251"/>
      <c r="N419" s="251"/>
      <c r="O419" s="251"/>
      <c r="P419" s="251"/>
      <c r="Q419" s="251"/>
      <c r="R419" s="251"/>
      <c r="S419" s="251"/>
      <c r="T419" s="251"/>
      <c r="U419" s="251"/>
      <c r="V419" s="251"/>
      <c r="W419" s="251"/>
      <c r="X419" s="251"/>
      <c r="Y419" s="251"/>
      <c r="Z419" s="251"/>
      <c r="AA419" s="251"/>
      <c r="AB419" s="251"/>
      <c r="AC419" s="251"/>
      <c r="AD419" s="251"/>
      <c r="AE419" s="251"/>
      <c r="AF419" s="251"/>
      <c r="AG419" s="251"/>
      <c r="AH419" s="251"/>
      <c r="AI419" s="251"/>
      <c r="AJ419" s="251"/>
      <c r="AK419" s="251"/>
      <c r="AL419" s="251"/>
      <c r="AM419" s="251"/>
      <c r="AN419" s="251"/>
      <c r="AO419" s="251"/>
      <c r="AP419" s="251"/>
      <c r="AQ419" s="251"/>
      <c r="AR419" s="251"/>
      <c r="AS419" s="251"/>
      <c r="AT419" s="251"/>
      <c r="AU419" s="251"/>
      <c r="AV419" s="251"/>
      <c r="AW419" s="251"/>
      <c r="AX419" s="251"/>
      <c r="AY419" s="252"/>
      <c r="AZ419" s="253"/>
      <c r="BA419" s="254"/>
      <c r="BB419" s="261"/>
      <c r="BC419" s="261"/>
      <c r="BD419" s="261"/>
      <c r="BE419" s="404"/>
      <c r="BF419" s="263"/>
      <c r="BG419" s="263"/>
      <c r="BH419" s="263"/>
      <c r="BI419" s="263"/>
      <c r="BJ419" s="266"/>
      <c r="BK419" s="263"/>
      <c r="DK419" s="166"/>
      <c r="DL419" s="166"/>
      <c r="DM419" s="28"/>
      <c r="DN419" s="166"/>
      <c r="DO419" s="28"/>
      <c r="DP419" s="166"/>
      <c r="DQ419" s="28"/>
    </row>
    <row r="420" spans="1:123" hidden="1" outlineLevel="1">
      <c r="A420" s="250" t="s">
        <v>168</v>
      </c>
      <c r="B420" s="251"/>
      <c r="C420" s="251"/>
      <c r="D420" s="251"/>
      <c r="E420" s="251"/>
      <c r="F420" s="251"/>
      <c r="G420" s="251"/>
      <c r="H420" s="251"/>
      <c r="I420" s="251"/>
      <c r="J420" s="251"/>
      <c r="K420" s="251"/>
      <c r="L420" s="251"/>
      <c r="M420" s="251"/>
      <c r="N420" s="251"/>
      <c r="O420" s="251"/>
      <c r="P420" s="251"/>
      <c r="Q420" s="251"/>
      <c r="R420" s="251"/>
      <c r="S420" s="251"/>
      <c r="T420" s="251"/>
      <c r="U420" s="251"/>
      <c r="V420" s="251"/>
      <c r="W420" s="251"/>
      <c r="X420" s="251"/>
      <c r="Y420" s="251"/>
      <c r="Z420" s="251"/>
      <c r="AA420" s="251"/>
      <c r="AB420" s="251"/>
      <c r="AC420" s="251"/>
      <c r="AD420" s="251"/>
      <c r="AE420" s="251"/>
      <c r="AF420" s="251"/>
      <c r="AG420" s="251"/>
      <c r="AH420" s="251"/>
      <c r="AI420" s="251"/>
      <c r="AJ420" s="251"/>
      <c r="AK420" s="251"/>
      <c r="AL420" s="251"/>
      <c r="AM420" s="251"/>
      <c r="AN420" s="251"/>
      <c r="AO420" s="251">
        <v>3</v>
      </c>
      <c r="AP420" s="251"/>
      <c r="AQ420" s="251"/>
      <c r="AR420" s="251"/>
      <c r="AS420" s="251"/>
      <c r="AT420" s="251"/>
      <c r="AU420" s="251"/>
      <c r="AV420" s="251"/>
      <c r="AW420" s="251"/>
      <c r="AX420" s="251"/>
      <c r="AY420" s="252"/>
      <c r="AZ420" s="253"/>
      <c r="BA420" s="254"/>
      <c r="BB420" s="261"/>
      <c r="BC420" s="261"/>
      <c r="BD420" s="261"/>
      <c r="BE420" s="404"/>
      <c r="BF420" s="263"/>
      <c r="BG420" s="263"/>
      <c r="BH420" s="263"/>
      <c r="BI420" s="263"/>
      <c r="BJ420" s="266"/>
      <c r="BK420" s="263"/>
      <c r="DK420" s="166"/>
      <c r="DL420" s="166"/>
      <c r="DM420" s="28"/>
      <c r="DN420" s="166"/>
      <c r="DO420" s="28"/>
      <c r="DP420" s="166"/>
      <c r="DQ420" s="28"/>
    </row>
    <row r="421" spans="1:123" ht="13.5" collapsed="1">
      <c r="A421" s="279" t="s">
        <v>169</v>
      </c>
      <c r="B421" s="251">
        <f>+SUM(B412:B420)</f>
        <v>0</v>
      </c>
      <c r="C421" s="251">
        <f t="shared" ref="C421" si="465">+SUM(C412:C420)</f>
        <v>0</v>
      </c>
      <c r="D421" s="251">
        <f t="shared" ref="D421:BJ421" si="466">+SUM(D412:D420)</f>
        <v>0</v>
      </c>
      <c r="E421" s="251">
        <f t="shared" si="466"/>
        <v>0</v>
      </c>
      <c r="F421" s="251">
        <f t="shared" si="466"/>
        <v>0</v>
      </c>
      <c r="G421" s="251">
        <f t="shared" si="466"/>
        <v>0</v>
      </c>
      <c r="H421" s="251">
        <f t="shared" si="466"/>
        <v>0</v>
      </c>
      <c r="I421" s="251">
        <f t="shared" si="466"/>
        <v>0</v>
      </c>
      <c r="J421" s="251">
        <f t="shared" si="466"/>
        <v>0</v>
      </c>
      <c r="K421" s="251">
        <f t="shared" si="466"/>
        <v>0</v>
      </c>
      <c r="L421" s="251">
        <f t="shared" si="466"/>
        <v>0</v>
      </c>
      <c r="M421" s="251">
        <f t="shared" si="466"/>
        <v>0</v>
      </c>
      <c r="N421" s="251">
        <f t="shared" si="466"/>
        <v>0</v>
      </c>
      <c r="O421" s="251">
        <f t="shared" si="466"/>
        <v>0</v>
      </c>
      <c r="P421" s="251">
        <f t="shared" si="466"/>
        <v>0</v>
      </c>
      <c r="Q421" s="251">
        <f t="shared" si="466"/>
        <v>0</v>
      </c>
      <c r="R421" s="251">
        <f t="shared" si="466"/>
        <v>0</v>
      </c>
      <c r="S421" s="251">
        <f t="shared" si="466"/>
        <v>0</v>
      </c>
      <c r="T421" s="251">
        <f t="shared" si="466"/>
        <v>0</v>
      </c>
      <c r="U421" s="251">
        <f t="shared" si="466"/>
        <v>0</v>
      </c>
      <c r="V421" s="251">
        <f t="shared" si="466"/>
        <v>0</v>
      </c>
      <c r="W421" s="251">
        <f t="shared" si="466"/>
        <v>0</v>
      </c>
      <c r="X421" s="251">
        <f t="shared" si="466"/>
        <v>0</v>
      </c>
      <c r="Y421" s="251">
        <f t="shared" si="466"/>
        <v>0</v>
      </c>
      <c r="Z421" s="251">
        <f t="shared" si="466"/>
        <v>0</v>
      </c>
      <c r="AA421" s="251">
        <f t="shared" si="466"/>
        <v>0</v>
      </c>
      <c r="AB421" s="251">
        <f t="shared" si="466"/>
        <v>0</v>
      </c>
      <c r="AC421" s="251">
        <f t="shared" si="466"/>
        <v>0</v>
      </c>
      <c r="AD421" s="251">
        <f t="shared" si="466"/>
        <v>0</v>
      </c>
      <c r="AE421" s="251">
        <f t="shared" si="466"/>
        <v>0</v>
      </c>
      <c r="AF421" s="251">
        <f t="shared" si="466"/>
        <v>0</v>
      </c>
      <c r="AG421" s="251">
        <f t="shared" si="466"/>
        <v>0</v>
      </c>
      <c r="AH421" s="251">
        <f t="shared" si="466"/>
        <v>0</v>
      </c>
      <c r="AI421" s="251">
        <f t="shared" si="466"/>
        <v>0</v>
      </c>
      <c r="AJ421" s="251">
        <f t="shared" si="466"/>
        <v>0</v>
      </c>
      <c r="AK421" s="251">
        <f t="shared" si="466"/>
        <v>0</v>
      </c>
      <c r="AL421" s="251">
        <f t="shared" si="466"/>
        <v>0</v>
      </c>
      <c r="AM421" s="251">
        <f t="shared" si="466"/>
        <v>0</v>
      </c>
      <c r="AN421" s="251">
        <f t="shared" si="466"/>
        <v>0</v>
      </c>
      <c r="AO421" s="251">
        <f t="shared" si="466"/>
        <v>3</v>
      </c>
      <c r="AP421" s="251">
        <f t="shared" si="466"/>
        <v>0</v>
      </c>
      <c r="AQ421" s="251">
        <f t="shared" si="466"/>
        <v>0</v>
      </c>
      <c r="AR421" s="251">
        <f t="shared" si="466"/>
        <v>0</v>
      </c>
      <c r="AS421" s="251">
        <f t="shared" si="466"/>
        <v>0</v>
      </c>
      <c r="AT421" s="251">
        <f t="shared" si="466"/>
        <v>0</v>
      </c>
      <c r="AU421" s="251">
        <f t="shared" si="466"/>
        <v>0</v>
      </c>
      <c r="AV421" s="251">
        <f t="shared" si="466"/>
        <v>0</v>
      </c>
      <c r="AW421" s="251">
        <f t="shared" si="466"/>
        <v>0</v>
      </c>
      <c r="AX421" s="251"/>
      <c r="AY421" s="252"/>
      <c r="AZ421" s="253">
        <f t="shared" si="466"/>
        <v>0</v>
      </c>
      <c r="BA421" s="254">
        <f t="shared" si="466"/>
        <v>0</v>
      </c>
      <c r="BB421" s="261">
        <f t="shared" si="466"/>
        <v>0</v>
      </c>
      <c r="BC421" s="261">
        <f t="shared" si="466"/>
        <v>0</v>
      </c>
      <c r="BD421" s="261">
        <f t="shared" si="466"/>
        <v>0</v>
      </c>
      <c r="BE421" s="404">
        <f t="shared" si="466"/>
        <v>0</v>
      </c>
      <c r="BF421" s="263">
        <f t="shared" si="466"/>
        <v>0</v>
      </c>
      <c r="BG421" s="263">
        <f t="shared" si="466"/>
        <v>0</v>
      </c>
      <c r="BH421" s="263">
        <f t="shared" si="466"/>
        <v>0</v>
      </c>
      <c r="BI421" s="263">
        <f t="shared" si="466"/>
        <v>0</v>
      </c>
      <c r="BJ421" s="266">
        <f t="shared" si="466"/>
        <v>0</v>
      </c>
      <c r="BK421" s="263"/>
      <c r="DK421" s="166"/>
      <c r="DL421" s="166"/>
      <c r="DM421" s="28"/>
      <c r="DN421" s="166"/>
      <c r="DO421" s="28"/>
      <c r="DP421" s="166"/>
      <c r="DQ421" s="28"/>
    </row>
    <row r="422" spans="1:123">
      <c r="A422" s="239" t="s">
        <v>187</v>
      </c>
      <c r="B422" s="319">
        <v>66</v>
      </c>
      <c r="C422" s="319">
        <v>62</v>
      </c>
      <c r="D422" s="319">
        <v>10</v>
      </c>
      <c r="E422" s="319">
        <v>159</v>
      </c>
      <c r="F422" s="319">
        <v>164</v>
      </c>
      <c r="G422" s="319">
        <v>372</v>
      </c>
      <c r="H422" s="319">
        <v>224</v>
      </c>
      <c r="I422" s="319">
        <v>12</v>
      </c>
      <c r="J422" s="319">
        <v>76</v>
      </c>
      <c r="K422" s="319">
        <v>25</v>
      </c>
      <c r="L422" s="319">
        <v>29</v>
      </c>
      <c r="M422" s="319">
        <v>96</v>
      </c>
      <c r="N422" s="227">
        <v>22</v>
      </c>
      <c r="O422" s="227">
        <v>229</v>
      </c>
      <c r="P422" s="227">
        <v>105</v>
      </c>
      <c r="Q422" s="227">
        <v>10</v>
      </c>
      <c r="R422" s="227">
        <v>13</v>
      </c>
      <c r="S422" s="227">
        <v>5</v>
      </c>
      <c r="T422" s="227">
        <v>0</v>
      </c>
      <c r="U422" s="227">
        <v>0</v>
      </c>
      <c r="V422" s="227">
        <v>0</v>
      </c>
      <c r="W422" s="227">
        <v>55</v>
      </c>
      <c r="X422" s="227">
        <v>104</v>
      </c>
      <c r="Y422" s="227">
        <v>5</v>
      </c>
      <c r="Z422" s="230">
        <v>40</v>
      </c>
      <c r="AA422" s="230">
        <v>72</v>
      </c>
      <c r="AB422" s="230">
        <v>10</v>
      </c>
      <c r="AC422" s="230">
        <v>13</v>
      </c>
      <c r="AD422" s="230">
        <v>574</v>
      </c>
      <c r="AE422" s="230">
        <v>82</v>
      </c>
      <c r="AF422" s="230">
        <v>0</v>
      </c>
      <c r="AG422" s="230">
        <v>167</v>
      </c>
      <c r="AH422" s="230">
        <v>90</v>
      </c>
      <c r="AI422" s="230">
        <v>61</v>
      </c>
      <c r="AJ422" s="230">
        <v>165</v>
      </c>
      <c r="AK422" s="230">
        <v>110</v>
      </c>
      <c r="AL422" s="230">
        <v>282</v>
      </c>
      <c r="AM422" s="230">
        <v>44</v>
      </c>
      <c r="AN422" s="230">
        <v>152</v>
      </c>
      <c r="AO422" s="230">
        <v>21</v>
      </c>
      <c r="AP422" s="230">
        <v>34</v>
      </c>
      <c r="AQ422" s="230">
        <v>80</v>
      </c>
      <c r="AR422" s="230">
        <v>66</v>
      </c>
      <c r="AS422" s="230">
        <v>85</v>
      </c>
      <c r="AT422" s="230">
        <v>194</v>
      </c>
      <c r="AU422" s="241">
        <f>AU432</f>
        <v>54</v>
      </c>
      <c r="AV422" s="241">
        <v>40</v>
      </c>
      <c r="AW422" s="241">
        <v>1</v>
      </c>
      <c r="AX422" s="241"/>
      <c r="AY422" s="327"/>
      <c r="AZ422" s="243">
        <v>95</v>
      </c>
      <c r="BA422" s="328">
        <f>SUM(BA423:BA431)</f>
        <v>99</v>
      </c>
      <c r="BB422" s="329">
        <f t="shared" ref="BB422:BI422" si="467">+BB432</f>
        <v>280</v>
      </c>
      <c r="BC422" s="329">
        <f t="shared" si="467"/>
        <v>200</v>
      </c>
      <c r="BD422" s="329">
        <f t="shared" si="467"/>
        <v>150</v>
      </c>
      <c r="BE422" s="409">
        <f>SUM(BE423:BE431)</f>
        <v>280</v>
      </c>
      <c r="BF422" s="331">
        <f>SUM(BF423:BF431)</f>
        <v>300</v>
      </c>
      <c r="BG422" s="331">
        <f t="shared" si="467"/>
        <v>300</v>
      </c>
      <c r="BH422" s="331">
        <v>270</v>
      </c>
      <c r="BI422" s="331">
        <f t="shared" si="467"/>
        <v>274</v>
      </c>
      <c r="BJ422" s="333">
        <f>SUM(BJ423:BJ431)</f>
        <v>250</v>
      </c>
      <c r="BK422" s="331"/>
      <c r="DK422" s="166">
        <f>SUM(B422:M422)</f>
        <v>1295</v>
      </c>
      <c r="DL422" s="166">
        <f>SUM(N422:Y422)</f>
        <v>548</v>
      </c>
      <c r="DM422" s="28">
        <f>IFERROR(DL422/DK422*100,0)</f>
        <v>42.316602316602314</v>
      </c>
      <c r="DN422" s="166">
        <f>SUM(Z422:AK422)</f>
        <v>1384</v>
      </c>
      <c r="DO422" s="28">
        <f>IFERROR(DN422/DL422*100,0)</f>
        <v>252.55474452554742</v>
      </c>
      <c r="DP422" s="166">
        <f>SUM(AL422:AW422)</f>
        <v>1053</v>
      </c>
      <c r="DQ422" s="28">
        <f>IFERROR(DP422/DN422*100,0)</f>
        <v>76.083815028901739</v>
      </c>
      <c r="DR422" s="141">
        <f>SUM(AY422:BJ422)</f>
        <v>2498</v>
      </c>
      <c r="DS422" s="207">
        <f t="shared" ref="DS422" si="468">IFERROR(DR422/DP422*100,0)</f>
        <v>237.2269705603039</v>
      </c>
    </row>
    <row r="423" spans="1:123" hidden="1" outlineLevel="1">
      <c r="A423" s="250" t="s">
        <v>161</v>
      </c>
      <c r="B423" s="251"/>
      <c r="C423" s="251"/>
      <c r="D423" s="251"/>
      <c r="E423" s="251"/>
      <c r="F423" s="251"/>
      <c r="G423" s="251"/>
      <c r="H423" s="251"/>
      <c r="I423" s="251"/>
      <c r="J423" s="251"/>
      <c r="K423" s="251"/>
      <c r="L423" s="251"/>
      <c r="M423" s="251"/>
      <c r="N423" s="251"/>
      <c r="O423" s="251"/>
      <c r="P423" s="251"/>
      <c r="Q423" s="251"/>
      <c r="R423" s="251"/>
      <c r="S423" s="251"/>
      <c r="T423" s="251"/>
      <c r="U423" s="251"/>
      <c r="V423" s="251"/>
      <c r="W423" s="251"/>
      <c r="X423" s="251"/>
      <c r="Y423" s="251"/>
      <c r="Z423" s="251"/>
      <c r="AA423" s="251"/>
      <c r="AB423" s="251"/>
      <c r="AC423" s="251"/>
      <c r="AD423" s="251"/>
      <c r="AE423" s="251"/>
      <c r="AF423" s="251"/>
      <c r="AG423" s="251"/>
      <c r="AH423" s="251"/>
      <c r="AI423" s="251"/>
      <c r="AJ423" s="251"/>
      <c r="AK423" s="251"/>
      <c r="AL423" s="251"/>
      <c r="AM423" s="251"/>
      <c r="AN423" s="251"/>
      <c r="AO423" s="251"/>
      <c r="AP423" s="251"/>
      <c r="AQ423" s="251"/>
      <c r="AR423" s="251"/>
      <c r="AS423" s="251"/>
      <c r="AT423" s="251"/>
      <c r="AU423" s="251"/>
      <c r="AV423" s="251">
        <v>0</v>
      </c>
      <c r="AW423" s="251"/>
      <c r="AX423" s="251"/>
      <c r="AY423" s="252"/>
      <c r="AZ423" s="253"/>
      <c r="BA423" s="254"/>
      <c r="BB423" s="261"/>
      <c r="BC423" s="261"/>
      <c r="BD423" s="261"/>
      <c r="BE423" s="404"/>
      <c r="BF423" s="263"/>
      <c r="BG423" s="263"/>
      <c r="BH423" s="263"/>
      <c r="BI423" s="263"/>
      <c r="BJ423" s="266"/>
      <c r="BK423" s="263"/>
      <c r="DK423" s="166"/>
      <c r="DL423" s="166"/>
      <c r="DM423" s="28"/>
      <c r="DN423" s="166"/>
      <c r="DO423" s="28"/>
      <c r="DP423" s="166"/>
      <c r="DQ423" s="28"/>
    </row>
    <row r="424" spans="1:123" hidden="1" outlineLevel="1">
      <c r="A424" s="250" t="s">
        <v>162</v>
      </c>
      <c r="B424" s="251"/>
      <c r="C424" s="251"/>
      <c r="D424" s="251"/>
      <c r="E424" s="251"/>
      <c r="F424" s="251"/>
      <c r="G424" s="251"/>
      <c r="H424" s="251"/>
      <c r="I424" s="251"/>
      <c r="J424" s="251"/>
      <c r="K424" s="251"/>
      <c r="L424" s="251"/>
      <c r="M424" s="251"/>
      <c r="N424" s="251"/>
      <c r="O424" s="251"/>
      <c r="P424" s="251"/>
      <c r="Q424" s="251"/>
      <c r="R424" s="251"/>
      <c r="S424" s="251"/>
      <c r="T424" s="251"/>
      <c r="U424" s="251"/>
      <c r="V424" s="251"/>
      <c r="W424" s="251"/>
      <c r="X424" s="251"/>
      <c r="Y424" s="251"/>
      <c r="Z424" s="251"/>
      <c r="AA424" s="251"/>
      <c r="AB424" s="251"/>
      <c r="AC424" s="251"/>
      <c r="AD424" s="251"/>
      <c r="AE424" s="251"/>
      <c r="AF424" s="251"/>
      <c r="AG424" s="251"/>
      <c r="AH424" s="251"/>
      <c r="AI424" s="251"/>
      <c r="AJ424" s="251"/>
      <c r="AK424" s="251"/>
      <c r="AL424" s="251"/>
      <c r="AM424" s="251"/>
      <c r="AN424" s="251"/>
      <c r="AO424" s="251"/>
      <c r="AP424" s="251"/>
      <c r="AQ424" s="251"/>
      <c r="AR424" s="251"/>
      <c r="AS424" s="251"/>
      <c r="AT424" s="251"/>
      <c r="AU424" s="251"/>
      <c r="AV424" s="251">
        <v>0</v>
      </c>
      <c r="AW424" s="251"/>
      <c r="AX424" s="251"/>
      <c r="AY424" s="252"/>
      <c r="AZ424" s="253"/>
      <c r="BA424" s="254"/>
      <c r="BB424" s="261"/>
      <c r="BC424" s="261"/>
      <c r="BD424" s="261"/>
      <c r="BE424" s="404"/>
      <c r="BF424" s="263"/>
      <c r="BG424" s="263"/>
      <c r="BH424" s="263"/>
      <c r="BI424" s="263"/>
      <c r="BJ424" s="266"/>
      <c r="BK424" s="263"/>
      <c r="DK424" s="166"/>
      <c r="DL424" s="166"/>
      <c r="DM424" s="28"/>
      <c r="DN424" s="166"/>
      <c r="DO424" s="28"/>
      <c r="DP424" s="166"/>
      <c r="DQ424" s="28"/>
    </row>
    <row r="425" spans="1:123" hidden="1" outlineLevel="1">
      <c r="A425" s="250" t="s">
        <v>163</v>
      </c>
      <c r="B425" s="251"/>
      <c r="C425" s="251"/>
      <c r="D425" s="251"/>
      <c r="E425" s="251"/>
      <c r="F425" s="251"/>
      <c r="G425" s="251"/>
      <c r="H425" s="251"/>
      <c r="I425" s="251"/>
      <c r="J425" s="251"/>
      <c r="K425" s="251"/>
      <c r="L425" s="251"/>
      <c r="M425" s="251"/>
      <c r="N425" s="251"/>
      <c r="O425" s="251"/>
      <c r="P425" s="251"/>
      <c r="Q425" s="251"/>
      <c r="R425" s="251"/>
      <c r="S425" s="251"/>
      <c r="T425" s="251"/>
      <c r="U425" s="251"/>
      <c r="V425" s="251"/>
      <c r="W425" s="251"/>
      <c r="X425" s="251"/>
      <c r="Y425" s="251"/>
      <c r="Z425" s="251"/>
      <c r="AA425" s="251"/>
      <c r="AB425" s="251"/>
      <c r="AC425" s="251"/>
      <c r="AD425" s="251"/>
      <c r="AE425" s="251"/>
      <c r="AF425" s="251"/>
      <c r="AG425" s="251"/>
      <c r="AH425" s="251"/>
      <c r="AI425" s="251"/>
      <c r="AJ425" s="251"/>
      <c r="AK425" s="251"/>
      <c r="AL425" s="251"/>
      <c r="AM425" s="251"/>
      <c r="AN425" s="251">
        <v>132</v>
      </c>
      <c r="AO425" s="251"/>
      <c r="AP425" s="251"/>
      <c r="AQ425" s="251"/>
      <c r="AR425" s="251"/>
      <c r="AS425" s="251">
        <f>37+79-13</f>
        <v>103</v>
      </c>
      <c r="AT425" s="251">
        <v>138</v>
      </c>
      <c r="AU425" s="251"/>
      <c r="AV425" s="251">
        <v>16</v>
      </c>
      <c r="AW425" s="251"/>
      <c r="AX425" s="251"/>
      <c r="AY425" s="252"/>
      <c r="AZ425" s="253"/>
      <c r="BA425" s="254"/>
      <c r="BB425" s="261"/>
      <c r="BC425" s="261"/>
      <c r="BD425" s="261"/>
      <c r="BE425" s="404"/>
      <c r="BF425" s="263"/>
      <c r="BG425" s="263"/>
      <c r="BH425" s="263"/>
      <c r="BI425" s="263"/>
      <c r="BJ425" s="266"/>
      <c r="BK425" s="263"/>
      <c r="DK425" s="166"/>
      <c r="DL425" s="166"/>
      <c r="DM425" s="28"/>
      <c r="DN425" s="166"/>
      <c r="DO425" s="28"/>
      <c r="DP425" s="166"/>
      <c r="DQ425" s="28"/>
    </row>
    <row r="426" spans="1:123" hidden="1" outlineLevel="1">
      <c r="A426" s="250" t="s">
        <v>164</v>
      </c>
      <c r="B426" s="251"/>
      <c r="C426" s="251"/>
      <c r="D426" s="251"/>
      <c r="E426" s="251"/>
      <c r="F426" s="251"/>
      <c r="G426" s="251"/>
      <c r="H426" s="251"/>
      <c r="I426" s="251"/>
      <c r="J426" s="251"/>
      <c r="K426" s="251"/>
      <c r="L426" s="251"/>
      <c r="M426" s="251"/>
      <c r="N426" s="251"/>
      <c r="O426" s="251"/>
      <c r="P426" s="251"/>
      <c r="Q426" s="251"/>
      <c r="R426" s="251"/>
      <c r="S426" s="251"/>
      <c r="T426" s="251"/>
      <c r="U426" s="251"/>
      <c r="V426" s="251"/>
      <c r="W426" s="251"/>
      <c r="X426" s="251"/>
      <c r="Y426" s="251"/>
      <c r="Z426" s="251"/>
      <c r="AA426" s="251"/>
      <c r="AB426" s="251"/>
      <c r="AC426" s="251"/>
      <c r="AD426" s="251"/>
      <c r="AE426" s="251"/>
      <c r="AF426" s="251"/>
      <c r="AG426" s="251"/>
      <c r="AH426" s="251"/>
      <c r="AI426" s="251"/>
      <c r="AJ426" s="251"/>
      <c r="AK426" s="251"/>
      <c r="AL426" s="251"/>
      <c r="AM426" s="251"/>
      <c r="AN426" s="251"/>
      <c r="AO426" s="251"/>
      <c r="AP426" s="251"/>
      <c r="AQ426" s="251"/>
      <c r="AR426" s="251"/>
      <c r="AS426" s="251"/>
      <c r="AT426" s="251"/>
      <c r="AU426" s="251"/>
      <c r="AV426" s="251">
        <v>0</v>
      </c>
      <c r="AW426" s="251"/>
      <c r="AX426" s="251"/>
      <c r="AY426" s="252"/>
      <c r="AZ426" s="253"/>
      <c r="BA426" s="254"/>
      <c r="BB426" s="261">
        <v>50</v>
      </c>
      <c r="BC426" s="261"/>
      <c r="BD426" s="261"/>
      <c r="BE426" s="404"/>
      <c r="BF426" s="263"/>
      <c r="BG426" s="263"/>
      <c r="BH426" s="263"/>
      <c r="BI426" s="263"/>
      <c r="BJ426" s="266"/>
      <c r="BK426" s="263"/>
      <c r="DK426" s="166"/>
      <c r="DL426" s="166"/>
      <c r="DM426" s="28"/>
      <c r="DN426" s="166"/>
      <c r="DO426" s="28"/>
      <c r="DP426" s="166"/>
      <c r="DQ426" s="28"/>
    </row>
    <row r="427" spans="1:123" hidden="1" outlineLevel="1">
      <c r="A427" s="250" t="s">
        <v>165</v>
      </c>
      <c r="B427" s="251"/>
      <c r="C427" s="251"/>
      <c r="D427" s="251"/>
      <c r="E427" s="251"/>
      <c r="F427" s="251"/>
      <c r="G427" s="251"/>
      <c r="H427" s="251"/>
      <c r="I427" s="251"/>
      <c r="J427" s="251"/>
      <c r="K427" s="251"/>
      <c r="L427" s="251"/>
      <c r="M427" s="251"/>
      <c r="N427" s="251"/>
      <c r="O427" s="251"/>
      <c r="P427" s="251"/>
      <c r="Q427" s="251"/>
      <c r="R427" s="251"/>
      <c r="S427" s="251"/>
      <c r="T427" s="251"/>
      <c r="U427" s="251"/>
      <c r="V427" s="251"/>
      <c r="W427" s="251"/>
      <c r="X427" s="251"/>
      <c r="Y427" s="251"/>
      <c r="Z427" s="251"/>
      <c r="AA427" s="251"/>
      <c r="AB427" s="251"/>
      <c r="AC427" s="251"/>
      <c r="AD427" s="251"/>
      <c r="AE427" s="251"/>
      <c r="AF427" s="251"/>
      <c r="AG427" s="251"/>
      <c r="AH427" s="251"/>
      <c r="AI427" s="251"/>
      <c r="AJ427" s="251"/>
      <c r="AK427" s="251"/>
      <c r="AL427" s="251"/>
      <c r="AM427" s="251"/>
      <c r="AN427" s="251"/>
      <c r="AO427" s="251"/>
      <c r="AP427" s="251"/>
      <c r="AQ427" s="251"/>
      <c r="AR427" s="251"/>
      <c r="AS427" s="251"/>
      <c r="AT427" s="251"/>
      <c r="AU427" s="251"/>
      <c r="AV427" s="251">
        <v>0</v>
      </c>
      <c r="AW427" s="251"/>
      <c r="AX427" s="251"/>
      <c r="AY427" s="252"/>
      <c r="AZ427" s="253"/>
      <c r="BA427" s="254"/>
      <c r="BB427" s="261"/>
      <c r="BC427" s="261"/>
      <c r="BD427" s="261"/>
      <c r="BE427" s="404"/>
      <c r="BF427" s="263"/>
      <c r="BG427" s="263"/>
      <c r="BH427" s="263"/>
      <c r="BI427" s="263"/>
      <c r="BJ427" s="266"/>
      <c r="BK427" s="263"/>
      <c r="DK427" s="166"/>
      <c r="DL427" s="166"/>
      <c r="DM427" s="28"/>
      <c r="DN427" s="166"/>
      <c r="DO427" s="28"/>
      <c r="DP427" s="166"/>
      <c r="DQ427" s="28"/>
    </row>
    <row r="428" spans="1:123" hidden="1" outlineLevel="1">
      <c r="A428" s="250" t="s">
        <v>123</v>
      </c>
      <c r="B428" s="251"/>
      <c r="C428" s="251"/>
      <c r="D428" s="251"/>
      <c r="E428" s="251"/>
      <c r="F428" s="251"/>
      <c r="G428" s="251"/>
      <c r="H428" s="251"/>
      <c r="I428" s="251"/>
      <c r="J428" s="251"/>
      <c r="K428" s="251"/>
      <c r="L428" s="251"/>
      <c r="M428" s="251"/>
      <c r="N428" s="251"/>
      <c r="O428" s="251"/>
      <c r="P428" s="251"/>
      <c r="Q428" s="251"/>
      <c r="R428" s="251"/>
      <c r="S428" s="251"/>
      <c r="T428" s="251"/>
      <c r="U428" s="251"/>
      <c r="V428" s="251"/>
      <c r="W428" s="251"/>
      <c r="X428" s="251"/>
      <c r="Y428" s="251"/>
      <c r="Z428" s="251"/>
      <c r="AA428" s="251"/>
      <c r="AB428" s="251"/>
      <c r="AC428" s="251"/>
      <c r="AD428" s="251"/>
      <c r="AE428" s="251"/>
      <c r="AF428" s="251"/>
      <c r="AG428" s="251"/>
      <c r="AH428" s="251"/>
      <c r="AI428" s="251"/>
      <c r="AJ428" s="251"/>
      <c r="AK428" s="251"/>
      <c r="AL428" s="251">
        <v>294</v>
      </c>
      <c r="AM428" s="251"/>
      <c r="AN428" s="251"/>
      <c r="AO428" s="251"/>
      <c r="AP428" s="251"/>
      <c r="AQ428" s="251">
        <v>24</v>
      </c>
      <c r="AR428" s="251"/>
      <c r="AS428" s="251"/>
      <c r="AT428" s="251"/>
      <c r="AU428" s="251"/>
      <c r="AV428" s="251">
        <v>24</v>
      </c>
      <c r="AW428" s="251"/>
      <c r="AX428" s="251"/>
      <c r="AY428" s="252"/>
      <c r="AZ428" s="253"/>
      <c r="BA428" s="254"/>
      <c r="BB428" s="261"/>
      <c r="BC428" s="261"/>
      <c r="BD428" s="261"/>
      <c r="BE428" s="404"/>
      <c r="BF428" s="263"/>
      <c r="BG428" s="263"/>
      <c r="BH428" s="263"/>
      <c r="BI428" s="263"/>
      <c r="BJ428" s="266"/>
      <c r="BK428" s="263"/>
      <c r="DK428" s="166"/>
      <c r="DL428" s="166"/>
      <c r="DM428" s="28"/>
      <c r="DN428" s="166"/>
      <c r="DO428" s="28"/>
      <c r="DP428" s="166"/>
      <c r="DQ428" s="28"/>
    </row>
    <row r="429" spans="1:123" hidden="1" outlineLevel="1">
      <c r="A429" s="250" t="s">
        <v>167</v>
      </c>
      <c r="B429" s="251"/>
      <c r="C429" s="251"/>
      <c r="D429" s="251"/>
      <c r="E429" s="251"/>
      <c r="F429" s="251"/>
      <c r="G429" s="251"/>
      <c r="H429" s="251"/>
      <c r="I429" s="251"/>
      <c r="J429" s="251"/>
      <c r="K429" s="251"/>
      <c r="L429" s="251"/>
      <c r="M429" s="251"/>
      <c r="N429" s="251"/>
      <c r="O429" s="251"/>
      <c r="P429" s="251"/>
      <c r="Q429" s="251"/>
      <c r="R429" s="251"/>
      <c r="S429" s="251"/>
      <c r="T429" s="251"/>
      <c r="U429" s="251"/>
      <c r="V429" s="251"/>
      <c r="W429" s="251"/>
      <c r="X429" s="251"/>
      <c r="Y429" s="251"/>
      <c r="Z429" s="251"/>
      <c r="AA429" s="251"/>
      <c r="AB429" s="251"/>
      <c r="AC429" s="251"/>
      <c r="AD429" s="251"/>
      <c r="AE429" s="251"/>
      <c r="AF429" s="251"/>
      <c r="AG429" s="251"/>
      <c r="AH429" s="251"/>
      <c r="AI429" s="251"/>
      <c r="AJ429" s="251"/>
      <c r="AK429" s="251"/>
      <c r="AL429" s="251"/>
      <c r="AM429" s="251"/>
      <c r="AN429" s="251"/>
      <c r="AO429" s="251"/>
      <c r="AP429" s="251"/>
      <c r="AQ429" s="251"/>
      <c r="AR429" s="251"/>
      <c r="AS429" s="251"/>
      <c r="AT429" s="251">
        <v>12</v>
      </c>
      <c r="AU429" s="251"/>
      <c r="AV429" s="251">
        <v>0</v>
      </c>
      <c r="AW429" s="251"/>
      <c r="AX429" s="251"/>
      <c r="AY429" s="252"/>
      <c r="AZ429" s="253"/>
      <c r="BA429" s="254"/>
      <c r="BB429" s="261">
        <v>230</v>
      </c>
      <c r="BC429" s="261">
        <v>200</v>
      </c>
      <c r="BD429" s="261">
        <v>150</v>
      </c>
      <c r="BE429" s="404">
        <v>280</v>
      </c>
      <c r="BF429" s="263">
        <v>300</v>
      </c>
      <c r="BG429" s="263">
        <v>300</v>
      </c>
      <c r="BH429" s="263">
        <v>270</v>
      </c>
      <c r="BI429" s="263">
        <v>274</v>
      </c>
      <c r="BJ429" s="266">
        <v>250</v>
      </c>
      <c r="BK429" s="263"/>
      <c r="DK429" s="166"/>
      <c r="DL429" s="166"/>
      <c r="DM429" s="28"/>
      <c r="DN429" s="166"/>
      <c r="DO429" s="28"/>
      <c r="DP429" s="166"/>
      <c r="DQ429" s="28"/>
    </row>
    <row r="430" spans="1:123" hidden="1" outlineLevel="1">
      <c r="A430" s="250" t="s">
        <v>122</v>
      </c>
      <c r="B430" s="251"/>
      <c r="C430" s="251"/>
      <c r="D430" s="251"/>
      <c r="E430" s="251"/>
      <c r="F430" s="251"/>
      <c r="G430" s="251"/>
      <c r="H430" s="251"/>
      <c r="I430" s="251"/>
      <c r="J430" s="251"/>
      <c r="K430" s="251"/>
      <c r="L430" s="251"/>
      <c r="M430" s="251"/>
      <c r="N430" s="251"/>
      <c r="O430" s="251"/>
      <c r="P430" s="251"/>
      <c r="Q430" s="251"/>
      <c r="R430" s="251"/>
      <c r="S430" s="251"/>
      <c r="T430" s="251"/>
      <c r="U430" s="251"/>
      <c r="V430" s="251"/>
      <c r="W430" s="251"/>
      <c r="X430" s="251"/>
      <c r="Y430" s="251"/>
      <c r="Z430" s="251"/>
      <c r="AA430" s="251"/>
      <c r="AB430" s="251"/>
      <c r="AC430" s="251"/>
      <c r="AD430" s="251"/>
      <c r="AE430" s="251"/>
      <c r="AF430" s="251"/>
      <c r="AG430" s="251"/>
      <c r="AH430" s="251"/>
      <c r="AI430" s="251"/>
      <c r="AJ430" s="251"/>
      <c r="AK430" s="251"/>
      <c r="AL430" s="251"/>
      <c r="AM430" s="251"/>
      <c r="AN430" s="251">
        <v>12</v>
      </c>
      <c r="AO430" s="251">
        <v>5</v>
      </c>
      <c r="AP430" s="251">
        <v>15</v>
      </c>
      <c r="AQ430" s="251">
        <v>55</v>
      </c>
      <c r="AR430" s="251">
        <v>15</v>
      </c>
      <c r="AS430" s="251"/>
      <c r="AT430" s="251">
        <v>13</v>
      </c>
      <c r="AU430" s="251">
        <v>54</v>
      </c>
      <c r="AV430" s="251">
        <v>0</v>
      </c>
      <c r="AW430" s="251"/>
      <c r="AX430" s="251"/>
      <c r="AY430" s="252"/>
      <c r="AZ430" s="253"/>
      <c r="BA430" s="254"/>
      <c r="BB430" s="261"/>
      <c r="BC430" s="261"/>
      <c r="BD430" s="261"/>
      <c r="BE430" s="404"/>
      <c r="BF430" s="263"/>
      <c r="BG430" s="263"/>
      <c r="BH430" s="263"/>
      <c r="BI430" s="263"/>
      <c r="BJ430" s="266"/>
      <c r="BK430" s="263"/>
      <c r="DK430" s="166"/>
      <c r="DL430" s="166"/>
      <c r="DM430" s="28"/>
      <c r="DN430" s="166"/>
      <c r="DO430" s="28"/>
      <c r="DP430" s="166"/>
      <c r="DQ430" s="28"/>
    </row>
    <row r="431" spans="1:123" hidden="1" outlineLevel="1">
      <c r="A431" s="250" t="s">
        <v>168</v>
      </c>
      <c r="B431" s="251"/>
      <c r="C431" s="251"/>
      <c r="D431" s="251"/>
      <c r="E431" s="251"/>
      <c r="F431" s="251"/>
      <c r="G431" s="251"/>
      <c r="H431" s="251"/>
      <c r="I431" s="251"/>
      <c r="J431" s="251"/>
      <c r="K431" s="251"/>
      <c r="L431" s="251"/>
      <c r="M431" s="251"/>
      <c r="N431" s="251"/>
      <c r="O431" s="251"/>
      <c r="P431" s="251"/>
      <c r="Q431" s="251"/>
      <c r="R431" s="251"/>
      <c r="S431" s="251"/>
      <c r="T431" s="251"/>
      <c r="U431" s="251"/>
      <c r="V431" s="251"/>
      <c r="W431" s="251"/>
      <c r="X431" s="251"/>
      <c r="Y431" s="251"/>
      <c r="Z431" s="251"/>
      <c r="AA431" s="251"/>
      <c r="AB431" s="251"/>
      <c r="AC431" s="251"/>
      <c r="AD431" s="251"/>
      <c r="AE431" s="251"/>
      <c r="AF431" s="251"/>
      <c r="AG431" s="251"/>
      <c r="AH431" s="251"/>
      <c r="AI431" s="251"/>
      <c r="AJ431" s="251"/>
      <c r="AK431" s="251"/>
      <c r="AL431" s="251"/>
      <c r="AM431" s="251">
        <v>12</v>
      </c>
      <c r="AN431" s="251">
        <v>8</v>
      </c>
      <c r="AO431" s="251">
        <v>12</v>
      </c>
      <c r="AP431" s="251">
        <v>19</v>
      </c>
      <c r="AQ431" s="251"/>
      <c r="AR431" s="251"/>
      <c r="AS431" s="251">
        <v>13</v>
      </c>
      <c r="AT431" s="251"/>
      <c r="AU431" s="251"/>
      <c r="AV431" s="251">
        <v>0</v>
      </c>
      <c r="AW431" s="251">
        <v>1</v>
      </c>
      <c r="AX431" s="251"/>
      <c r="AY431" s="252"/>
      <c r="AZ431" s="253"/>
      <c r="BA431" s="254">
        <v>99</v>
      </c>
      <c r="BB431" s="261"/>
      <c r="BC431" s="261"/>
      <c r="BD431" s="261"/>
      <c r="BE431" s="404"/>
      <c r="BF431" s="263"/>
      <c r="BG431" s="263"/>
      <c r="BH431" s="263"/>
      <c r="BI431" s="263"/>
      <c r="BJ431" s="266"/>
      <c r="BK431" s="263"/>
      <c r="DK431" s="166"/>
      <c r="DL431" s="166"/>
      <c r="DM431" s="28"/>
      <c r="DN431" s="166"/>
      <c r="DO431" s="28"/>
      <c r="DP431" s="166"/>
      <c r="DQ431" s="28"/>
    </row>
    <row r="432" spans="1:123" ht="13.5" collapsed="1">
      <c r="A432" s="279" t="s">
        <v>169</v>
      </c>
      <c r="B432" s="251">
        <f>+SUM(B423:B431)</f>
        <v>0</v>
      </c>
      <c r="C432" s="251">
        <f t="shared" ref="C432" si="469">+SUM(C423:C431)</f>
        <v>0</v>
      </c>
      <c r="D432" s="251">
        <f t="shared" ref="D432:AW432" si="470">+SUM(D423:D431)</f>
        <v>0</v>
      </c>
      <c r="E432" s="251">
        <f t="shared" si="470"/>
        <v>0</v>
      </c>
      <c r="F432" s="251">
        <f t="shared" si="470"/>
        <v>0</v>
      </c>
      <c r="G432" s="251">
        <f t="shared" si="470"/>
        <v>0</v>
      </c>
      <c r="H432" s="251">
        <f t="shared" si="470"/>
        <v>0</v>
      </c>
      <c r="I432" s="251">
        <f t="shared" si="470"/>
        <v>0</v>
      </c>
      <c r="J432" s="251">
        <f t="shared" si="470"/>
        <v>0</v>
      </c>
      <c r="K432" s="251">
        <f t="shared" si="470"/>
        <v>0</v>
      </c>
      <c r="L432" s="251">
        <f t="shared" si="470"/>
        <v>0</v>
      </c>
      <c r="M432" s="251">
        <f t="shared" si="470"/>
        <v>0</v>
      </c>
      <c r="N432" s="251">
        <f t="shared" si="470"/>
        <v>0</v>
      </c>
      <c r="O432" s="251">
        <f t="shared" si="470"/>
        <v>0</v>
      </c>
      <c r="P432" s="251">
        <f t="shared" si="470"/>
        <v>0</v>
      </c>
      <c r="Q432" s="251">
        <f t="shared" si="470"/>
        <v>0</v>
      </c>
      <c r="R432" s="251">
        <f t="shared" si="470"/>
        <v>0</v>
      </c>
      <c r="S432" s="251">
        <f t="shared" si="470"/>
        <v>0</v>
      </c>
      <c r="T432" s="251">
        <f t="shared" si="470"/>
        <v>0</v>
      </c>
      <c r="U432" s="251">
        <f t="shared" si="470"/>
        <v>0</v>
      </c>
      <c r="V432" s="251">
        <f t="shared" si="470"/>
        <v>0</v>
      </c>
      <c r="W432" s="251">
        <f t="shared" si="470"/>
        <v>0</v>
      </c>
      <c r="X432" s="251">
        <f t="shared" si="470"/>
        <v>0</v>
      </c>
      <c r="Y432" s="251">
        <f t="shared" si="470"/>
        <v>0</v>
      </c>
      <c r="Z432" s="251">
        <f t="shared" si="470"/>
        <v>0</v>
      </c>
      <c r="AA432" s="251">
        <f t="shared" si="470"/>
        <v>0</v>
      </c>
      <c r="AB432" s="251">
        <f t="shared" si="470"/>
        <v>0</v>
      </c>
      <c r="AC432" s="251">
        <f t="shared" si="470"/>
        <v>0</v>
      </c>
      <c r="AD432" s="251">
        <f t="shared" si="470"/>
        <v>0</v>
      </c>
      <c r="AE432" s="251">
        <f t="shared" si="470"/>
        <v>0</v>
      </c>
      <c r="AF432" s="251">
        <f t="shared" si="470"/>
        <v>0</v>
      </c>
      <c r="AG432" s="251">
        <f t="shared" si="470"/>
        <v>0</v>
      </c>
      <c r="AH432" s="251">
        <f t="shared" si="470"/>
        <v>0</v>
      </c>
      <c r="AI432" s="251">
        <f t="shared" si="470"/>
        <v>0</v>
      </c>
      <c r="AJ432" s="251">
        <f t="shared" si="470"/>
        <v>0</v>
      </c>
      <c r="AK432" s="251">
        <f t="shared" si="470"/>
        <v>0</v>
      </c>
      <c r="AL432" s="251">
        <f t="shared" si="470"/>
        <v>294</v>
      </c>
      <c r="AM432" s="251">
        <f t="shared" si="470"/>
        <v>12</v>
      </c>
      <c r="AN432" s="251">
        <f t="shared" si="470"/>
        <v>152</v>
      </c>
      <c r="AO432" s="251">
        <f t="shared" si="470"/>
        <v>17</v>
      </c>
      <c r="AP432" s="251">
        <f t="shared" si="470"/>
        <v>34</v>
      </c>
      <c r="AQ432" s="251">
        <f t="shared" si="470"/>
        <v>79</v>
      </c>
      <c r="AR432" s="251">
        <f t="shared" si="470"/>
        <v>15</v>
      </c>
      <c r="AS432" s="251">
        <f t="shared" si="470"/>
        <v>116</v>
      </c>
      <c r="AT432" s="251">
        <f t="shared" si="470"/>
        <v>163</v>
      </c>
      <c r="AU432" s="251">
        <f t="shared" si="470"/>
        <v>54</v>
      </c>
      <c r="AV432" s="251">
        <f t="shared" si="470"/>
        <v>40</v>
      </c>
      <c r="AW432" s="251">
        <f t="shared" si="470"/>
        <v>1</v>
      </c>
      <c r="AX432" s="251"/>
      <c r="AY432" s="252"/>
      <c r="AZ432" s="253">
        <f t="shared" ref="AZ432:BJ432" si="471">SUM(AZ423:AZ431)</f>
        <v>0</v>
      </c>
      <c r="BA432" s="254">
        <f t="shared" si="471"/>
        <v>99</v>
      </c>
      <c r="BB432" s="255">
        <f t="shared" si="471"/>
        <v>280</v>
      </c>
      <c r="BC432" s="255">
        <f t="shared" si="471"/>
        <v>200</v>
      </c>
      <c r="BD432" s="255">
        <f t="shared" si="471"/>
        <v>150</v>
      </c>
      <c r="BE432" s="403">
        <f t="shared" si="471"/>
        <v>280</v>
      </c>
      <c r="BF432" s="257">
        <f t="shared" si="471"/>
        <v>300</v>
      </c>
      <c r="BG432" s="257">
        <f t="shared" si="471"/>
        <v>300</v>
      </c>
      <c r="BH432" s="257">
        <f t="shared" si="471"/>
        <v>270</v>
      </c>
      <c r="BI432" s="257">
        <f t="shared" si="471"/>
        <v>274</v>
      </c>
      <c r="BJ432" s="259">
        <f t="shared" si="471"/>
        <v>250</v>
      </c>
      <c r="BK432" s="257"/>
      <c r="DJ432" s="46">
        <f>150/280</f>
        <v>0.5357142857142857</v>
      </c>
      <c r="DK432" s="166"/>
      <c r="DL432" s="166"/>
      <c r="DM432" s="28"/>
      <c r="DN432" s="166"/>
      <c r="DO432" s="28"/>
      <c r="DP432" s="166"/>
      <c r="DQ432" s="28"/>
    </row>
    <row r="433" spans="1:123">
      <c r="A433" s="239" t="s">
        <v>240</v>
      </c>
      <c r="B433" s="319">
        <v>0</v>
      </c>
      <c r="C433" s="319">
        <v>0</v>
      </c>
      <c r="D433" s="319">
        <v>0</v>
      </c>
      <c r="E433" s="319">
        <v>0</v>
      </c>
      <c r="F433" s="319">
        <v>0</v>
      </c>
      <c r="G433" s="319">
        <v>0</v>
      </c>
      <c r="H433" s="319">
        <v>0</v>
      </c>
      <c r="I433" s="319">
        <v>0</v>
      </c>
      <c r="J433" s="319">
        <v>0</v>
      </c>
      <c r="K433" s="319">
        <v>0</v>
      </c>
      <c r="L433" s="319">
        <v>0</v>
      </c>
      <c r="M433" s="319">
        <v>0</v>
      </c>
      <c r="N433" s="227">
        <v>0</v>
      </c>
      <c r="O433" s="227">
        <v>0</v>
      </c>
      <c r="P433" s="227">
        <v>0</v>
      </c>
      <c r="Q433" s="227">
        <v>0</v>
      </c>
      <c r="R433" s="227">
        <v>0</v>
      </c>
      <c r="S433" s="227">
        <v>0</v>
      </c>
      <c r="T433" s="227">
        <v>0</v>
      </c>
      <c r="U433" s="227">
        <v>0</v>
      </c>
      <c r="V433" s="227">
        <v>0</v>
      </c>
      <c r="W433" s="227">
        <v>0</v>
      </c>
      <c r="X433" s="227">
        <v>46</v>
      </c>
      <c r="Y433" s="227">
        <v>0</v>
      </c>
      <c r="Z433" s="230">
        <v>72</v>
      </c>
      <c r="AA433" s="230">
        <v>496</v>
      </c>
      <c r="AB433" s="230">
        <v>0</v>
      </c>
      <c r="AC433" s="230">
        <v>30</v>
      </c>
      <c r="AD433" s="230">
        <v>48</v>
      </c>
      <c r="AE433" s="230">
        <v>0</v>
      </c>
      <c r="AF433" s="230">
        <v>0</v>
      </c>
      <c r="AG433" s="230">
        <v>132</v>
      </c>
      <c r="AH433" s="230">
        <v>0</v>
      </c>
      <c r="AI433" s="230">
        <v>200</v>
      </c>
      <c r="AJ433" s="230">
        <v>178</v>
      </c>
      <c r="AK433" s="230">
        <v>0</v>
      </c>
      <c r="AL433" s="230">
        <v>0</v>
      </c>
      <c r="AM433" s="230">
        <v>0</v>
      </c>
      <c r="AN433" s="230">
        <v>0</v>
      </c>
      <c r="AO433" s="230">
        <v>0</v>
      </c>
      <c r="AP433" s="230">
        <v>0</v>
      </c>
      <c r="AQ433" s="230">
        <v>0</v>
      </c>
      <c r="AR433" s="230">
        <v>0</v>
      </c>
      <c r="AS433" s="230">
        <v>0</v>
      </c>
      <c r="AT433" s="230">
        <v>0</v>
      </c>
      <c r="AU433" s="230">
        <v>0</v>
      </c>
      <c r="AV433" s="230">
        <v>0</v>
      </c>
      <c r="AW433" s="227">
        <v>0</v>
      </c>
      <c r="AX433" s="227"/>
      <c r="AY433" s="320"/>
      <c r="AZ433" s="321">
        <f t="shared" ref="AZ433:BJ433" si="472">+AZ443</f>
        <v>0</v>
      </c>
      <c r="BA433" s="322">
        <f t="shared" si="472"/>
        <v>0</v>
      </c>
      <c r="BB433" s="241">
        <f t="shared" si="472"/>
        <v>0</v>
      </c>
      <c r="BC433" s="241">
        <f t="shared" si="472"/>
        <v>0</v>
      </c>
      <c r="BD433" s="241">
        <f t="shared" si="472"/>
        <v>0</v>
      </c>
      <c r="BE433" s="408">
        <f t="shared" si="472"/>
        <v>0</v>
      </c>
      <c r="BF433" s="324">
        <f t="shared" si="472"/>
        <v>0</v>
      </c>
      <c r="BG433" s="324">
        <f t="shared" si="472"/>
        <v>0</v>
      </c>
      <c r="BH433" s="324">
        <f t="shared" si="472"/>
        <v>0</v>
      </c>
      <c r="BI433" s="324">
        <f t="shared" si="472"/>
        <v>0</v>
      </c>
      <c r="BJ433" s="326">
        <f t="shared" si="472"/>
        <v>0</v>
      </c>
      <c r="BK433" s="324"/>
      <c r="DK433" s="166">
        <f>SUM(B433:M433)</f>
        <v>0</v>
      </c>
      <c r="DL433" s="166">
        <f>SUM(N433:Y433)</f>
        <v>46</v>
      </c>
      <c r="DM433" s="28">
        <f>IFERROR(DL433/DK433*100,0)</f>
        <v>0</v>
      </c>
      <c r="DN433" s="166">
        <f>SUM(Z433:AK433)</f>
        <v>1156</v>
      </c>
      <c r="DO433" s="28">
        <f>IFERROR(DN433/DL433*100,0)</f>
        <v>2513.0434782608695</v>
      </c>
      <c r="DP433" s="166">
        <f>SUM(AL433:AW433)</f>
        <v>0</v>
      </c>
      <c r="DQ433" s="28">
        <f>IFERROR(DP433/DN433*100,0)</f>
        <v>0</v>
      </c>
      <c r="DR433" s="141">
        <f>SUM(AY433:BJ433)</f>
        <v>0</v>
      </c>
      <c r="DS433" s="207">
        <f t="shared" ref="DS433" si="473">IFERROR(DR433/DP433*100,0)</f>
        <v>0</v>
      </c>
    </row>
    <row r="434" spans="1:123" hidden="1" outlineLevel="1">
      <c r="A434" s="250" t="s">
        <v>161</v>
      </c>
      <c r="B434" s="251"/>
      <c r="C434" s="251"/>
      <c r="D434" s="251"/>
      <c r="E434" s="251"/>
      <c r="F434" s="251"/>
      <c r="G434" s="251"/>
      <c r="H434" s="251"/>
      <c r="I434" s="251"/>
      <c r="J434" s="251"/>
      <c r="K434" s="251"/>
      <c r="L434" s="251"/>
      <c r="M434" s="251"/>
      <c r="N434" s="251"/>
      <c r="O434" s="251"/>
      <c r="P434" s="251"/>
      <c r="Q434" s="251"/>
      <c r="R434" s="251"/>
      <c r="S434" s="251"/>
      <c r="T434" s="251"/>
      <c r="U434" s="251"/>
      <c r="V434" s="251"/>
      <c r="W434" s="251"/>
      <c r="X434" s="251"/>
      <c r="Y434" s="251"/>
      <c r="Z434" s="251"/>
      <c r="AA434" s="251"/>
      <c r="AB434" s="251"/>
      <c r="AC434" s="251"/>
      <c r="AD434" s="251"/>
      <c r="AE434" s="251"/>
      <c r="AF434" s="251"/>
      <c r="AG434" s="251"/>
      <c r="AH434" s="251"/>
      <c r="AI434" s="251"/>
      <c r="AJ434" s="251"/>
      <c r="AK434" s="251"/>
      <c r="AL434" s="251"/>
      <c r="AM434" s="251"/>
      <c r="AN434" s="251"/>
      <c r="AO434" s="251"/>
      <c r="AP434" s="251"/>
      <c r="AQ434" s="251"/>
      <c r="AR434" s="251"/>
      <c r="AS434" s="251"/>
      <c r="AT434" s="251"/>
      <c r="AU434" s="251"/>
      <c r="AV434" s="251"/>
      <c r="AW434" s="251"/>
      <c r="AX434" s="251"/>
      <c r="AY434" s="252"/>
      <c r="AZ434" s="253"/>
      <c r="BA434" s="254"/>
      <c r="BB434" s="261"/>
      <c r="BC434" s="261"/>
      <c r="BD434" s="261"/>
      <c r="BE434" s="404"/>
      <c r="BF434" s="263"/>
      <c r="BG434" s="263"/>
      <c r="BH434" s="263"/>
      <c r="BI434" s="263"/>
      <c r="BJ434" s="266"/>
      <c r="BK434" s="263"/>
      <c r="DK434" s="166"/>
      <c r="DL434" s="166"/>
      <c r="DM434" s="28"/>
      <c r="DN434" s="166"/>
      <c r="DO434" s="28"/>
      <c r="DP434" s="166"/>
      <c r="DQ434" s="28"/>
    </row>
    <row r="435" spans="1:123" hidden="1" outlineLevel="1">
      <c r="A435" s="250" t="s">
        <v>162</v>
      </c>
      <c r="B435" s="251"/>
      <c r="C435" s="251"/>
      <c r="D435" s="251"/>
      <c r="E435" s="251"/>
      <c r="F435" s="251"/>
      <c r="G435" s="251"/>
      <c r="H435" s="251"/>
      <c r="I435" s="251"/>
      <c r="J435" s="251"/>
      <c r="K435" s="251"/>
      <c r="L435" s="251"/>
      <c r="M435" s="251"/>
      <c r="N435" s="251"/>
      <c r="O435" s="251"/>
      <c r="P435" s="251"/>
      <c r="Q435" s="251"/>
      <c r="R435" s="251"/>
      <c r="S435" s="251"/>
      <c r="T435" s="251"/>
      <c r="U435" s="251"/>
      <c r="V435" s="251"/>
      <c r="W435" s="251"/>
      <c r="X435" s="251"/>
      <c r="Y435" s="251"/>
      <c r="Z435" s="251"/>
      <c r="AA435" s="251"/>
      <c r="AB435" s="251"/>
      <c r="AC435" s="251"/>
      <c r="AD435" s="251"/>
      <c r="AE435" s="251"/>
      <c r="AF435" s="251"/>
      <c r="AG435" s="251"/>
      <c r="AH435" s="251"/>
      <c r="AI435" s="251"/>
      <c r="AJ435" s="251"/>
      <c r="AK435" s="251"/>
      <c r="AL435" s="251"/>
      <c r="AM435" s="251"/>
      <c r="AN435" s="251"/>
      <c r="AO435" s="251"/>
      <c r="AP435" s="251"/>
      <c r="AQ435" s="251"/>
      <c r="AR435" s="251"/>
      <c r="AS435" s="251"/>
      <c r="AT435" s="251"/>
      <c r="AU435" s="251"/>
      <c r="AV435" s="251"/>
      <c r="AW435" s="251"/>
      <c r="AX435" s="251"/>
      <c r="AY435" s="252"/>
      <c r="AZ435" s="253"/>
      <c r="BA435" s="254"/>
      <c r="BB435" s="261"/>
      <c r="BC435" s="261"/>
      <c r="BD435" s="261"/>
      <c r="BE435" s="404"/>
      <c r="BF435" s="263"/>
      <c r="BG435" s="263"/>
      <c r="BH435" s="263"/>
      <c r="BI435" s="263"/>
      <c r="BJ435" s="266"/>
      <c r="BK435" s="263"/>
      <c r="DK435" s="166"/>
      <c r="DL435" s="166"/>
      <c r="DM435" s="28"/>
      <c r="DN435" s="166"/>
      <c r="DO435" s="28"/>
      <c r="DP435" s="166"/>
      <c r="DQ435" s="28"/>
    </row>
    <row r="436" spans="1:123" hidden="1" outlineLevel="1">
      <c r="A436" s="250" t="s">
        <v>163</v>
      </c>
      <c r="B436" s="251"/>
      <c r="C436" s="251"/>
      <c r="D436" s="251"/>
      <c r="E436" s="251"/>
      <c r="F436" s="251"/>
      <c r="G436" s="251"/>
      <c r="H436" s="251"/>
      <c r="I436" s="251"/>
      <c r="J436" s="251"/>
      <c r="K436" s="251"/>
      <c r="L436" s="251"/>
      <c r="M436" s="251"/>
      <c r="N436" s="251"/>
      <c r="O436" s="251"/>
      <c r="P436" s="251"/>
      <c r="Q436" s="251"/>
      <c r="R436" s="251"/>
      <c r="S436" s="251"/>
      <c r="T436" s="251"/>
      <c r="U436" s="251"/>
      <c r="V436" s="251"/>
      <c r="W436" s="251"/>
      <c r="X436" s="251"/>
      <c r="Y436" s="251"/>
      <c r="Z436" s="251"/>
      <c r="AA436" s="251"/>
      <c r="AB436" s="251"/>
      <c r="AC436" s="251"/>
      <c r="AD436" s="251"/>
      <c r="AE436" s="251"/>
      <c r="AF436" s="251"/>
      <c r="AG436" s="251"/>
      <c r="AH436" s="251"/>
      <c r="AI436" s="251"/>
      <c r="AJ436" s="251"/>
      <c r="AK436" s="251"/>
      <c r="AL436" s="251"/>
      <c r="AM436" s="251"/>
      <c r="AN436" s="251"/>
      <c r="AO436" s="251"/>
      <c r="AP436" s="251"/>
      <c r="AQ436" s="251"/>
      <c r="AR436" s="251"/>
      <c r="AS436" s="251"/>
      <c r="AT436" s="251"/>
      <c r="AU436" s="251"/>
      <c r="AV436" s="251"/>
      <c r="AW436" s="251"/>
      <c r="AX436" s="251"/>
      <c r="AY436" s="252"/>
      <c r="AZ436" s="253"/>
      <c r="BA436" s="254"/>
      <c r="BB436" s="261"/>
      <c r="BC436" s="261"/>
      <c r="BD436" s="261"/>
      <c r="BE436" s="404"/>
      <c r="BF436" s="263"/>
      <c r="BG436" s="263"/>
      <c r="BH436" s="263"/>
      <c r="BI436" s="263"/>
      <c r="BJ436" s="266"/>
      <c r="BK436" s="263"/>
      <c r="DK436" s="166"/>
      <c r="DL436" s="166"/>
      <c r="DM436" s="28"/>
      <c r="DN436" s="166"/>
      <c r="DO436" s="28"/>
      <c r="DP436" s="166"/>
      <c r="DQ436" s="28"/>
    </row>
    <row r="437" spans="1:123" hidden="1" outlineLevel="1">
      <c r="A437" s="250" t="s">
        <v>164</v>
      </c>
      <c r="B437" s="251"/>
      <c r="C437" s="251"/>
      <c r="D437" s="251"/>
      <c r="E437" s="251"/>
      <c r="F437" s="251"/>
      <c r="G437" s="251"/>
      <c r="H437" s="251"/>
      <c r="I437" s="251"/>
      <c r="J437" s="251"/>
      <c r="K437" s="251"/>
      <c r="L437" s="251"/>
      <c r="M437" s="251"/>
      <c r="N437" s="251"/>
      <c r="O437" s="251"/>
      <c r="P437" s="251"/>
      <c r="Q437" s="251"/>
      <c r="R437" s="251"/>
      <c r="S437" s="251"/>
      <c r="T437" s="251"/>
      <c r="U437" s="251"/>
      <c r="V437" s="251"/>
      <c r="W437" s="251"/>
      <c r="X437" s="251"/>
      <c r="Y437" s="251"/>
      <c r="Z437" s="251"/>
      <c r="AA437" s="251"/>
      <c r="AB437" s="251"/>
      <c r="AC437" s="251"/>
      <c r="AD437" s="251"/>
      <c r="AE437" s="251"/>
      <c r="AF437" s="251"/>
      <c r="AG437" s="251"/>
      <c r="AH437" s="251"/>
      <c r="AI437" s="251"/>
      <c r="AJ437" s="251"/>
      <c r="AK437" s="251"/>
      <c r="AL437" s="251"/>
      <c r="AM437" s="251"/>
      <c r="AN437" s="251"/>
      <c r="AO437" s="251"/>
      <c r="AP437" s="251"/>
      <c r="AQ437" s="251"/>
      <c r="AR437" s="251"/>
      <c r="AS437" s="251"/>
      <c r="AT437" s="251"/>
      <c r="AU437" s="251"/>
      <c r="AV437" s="251"/>
      <c r="AW437" s="251"/>
      <c r="AX437" s="251"/>
      <c r="AY437" s="252"/>
      <c r="AZ437" s="253"/>
      <c r="BA437" s="254"/>
      <c r="BB437" s="261"/>
      <c r="BC437" s="261"/>
      <c r="BD437" s="261"/>
      <c r="BE437" s="404"/>
      <c r="BF437" s="263"/>
      <c r="BG437" s="263"/>
      <c r="BH437" s="263"/>
      <c r="BI437" s="263"/>
      <c r="BJ437" s="266"/>
      <c r="BK437" s="263"/>
      <c r="DK437" s="166"/>
      <c r="DL437" s="166"/>
      <c r="DM437" s="28"/>
      <c r="DN437" s="166"/>
      <c r="DO437" s="28"/>
      <c r="DP437" s="166"/>
      <c r="DQ437" s="28"/>
    </row>
    <row r="438" spans="1:123" hidden="1" outlineLevel="1">
      <c r="A438" s="250" t="s">
        <v>165</v>
      </c>
      <c r="B438" s="251"/>
      <c r="C438" s="251"/>
      <c r="D438" s="251"/>
      <c r="E438" s="251"/>
      <c r="F438" s="251"/>
      <c r="G438" s="251"/>
      <c r="H438" s="251"/>
      <c r="I438" s="251"/>
      <c r="J438" s="251"/>
      <c r="K438" s="251"/>
      <c r="L438" s="251"/>
      <c r="M438" s="251"/>
      <c r="N438" s="251"/>
      <c r="O438" s="251"/>
      <c r="P438" s="251"/>
      <c r="Q438" s="251"/>
      <c r="R438" s="251"/>
      <c r="S438" s="251"/>
      <c r="T438" s="251"/>
      <c r="U438" s="251"/>
      <c r="V438" s="251"/>
      <c r="W438" s="251"/>
      <c r="X438" s="251"/>
      <c r="Y438" s="251"/>
      <c r="Z438" s="251"/>
      <c r="AA438" s="251"/>
      <c r="AB438" s="251"/>
      <c r="AC438" s="251"/>
      <c r="AD438" s="251"/>
      <c r="AE438" s="251"/>
      <c r="AF438" s="251"/>
      <c r="AG438" s="251"/>
      <c r="AH438" s="251"/>
      <c r="AI438" s="251"/>
      <c r="AJ438" s="251"/>
      <c r="AK438" s="251"/>
      <c r="AL438" s="251"/>
      <c r="AM438" s="251"/>
      <c r="AN438" s="251"/>
      <c r="AO438" s="251"/>
      <c r="AP438" s="251"/>
      <c r="AQ438" s="251"/>
      <c r="AR438" s="251"/>
      <c r="AS438" s="251"/>
      <c r="AT438" s="251"/>
      <c r="AU438" s="251"/>
      <c r="AV438" s="251"/>
      <c r="AW438" s="251"/>
      <c r="AX438" s="251"/>
      <c r="AY438" s="252"/>
      <c r="AZ438" s="253"/>
      <c r="BA438" s="254"/>
      <c r="BB438" s="261"/>
      <c r="BC438" s="261"/>
      <c r="BD438" s="261"/>
      <c r="BE438" s="404"/>
      <c r="BF438" s="263"/>
      <c r="BG438" s="263"/>
      <c r="BH438" s="263"/>
      <c r="BI438" s="263"/>
      <c r="BJ438" s="266"/>
      <c r="BK438" s="263"/>
      <c r="DK438" s="166"/>
      <c r="DL438" s="166"/>
      <c r="DM438" s="28"/>
      <c r="DN438" s="166"/>
      <c r="DO438" s="28"/>
      <c r="DP438" s="166"/>
      <c r="DQ438" s="28"/>
    </row>
    <row r="439" spans="1:123" hidden="1" outlineLevel="1">
      <c r="A439" s="250" t="s">
        <v>123</v>
      </c>
      <c r="B439" s="251"/>
      <c r="C439" s="251"/>
      <c r="D439" s="251"/>
      <c r="E439" s="251"/>
      <c r="F439" s="251"/>
      <c r="G439" s="251"/>
      <c r="H439" s="251"/>
      <c r="I439" s="251"/>
      <c r="J439" s="251"/>
      <c r="K439" s="251"/>
      <c r="L439" s="251"/>
      <c r="M439" s="251"/>
      <c r="N439" s="251"/>
      <c r="O439" s="251"/>
      <c r="P439" s="251"/>
      <c r="Q439" s="251"/>
      <c r="R439" s="251"/>
      <c r="S439" s="251"/>
      <c r="T439" s="251"/>
      <c r="U439" s="251"/>
      <c r="V439" s="251"/>
      <c r="W439" s="251"/>
      <c r="X439" s="251"/>
      <c r="Y439" s="251"/>
      <c r="Z439" s="251"/>
      <c r="AA439" s="251"/>
      <c r="AB439" s="251"/>
      <c r="AC439" s="251"/>
      <c r="AD439" s="251"/>
      <c r="AE439" s="251"/>
      <c r="AF439" s="251"/>
      <c r="AG439" s="251"/>
      <c r="AH439" s="251"/>
      <c r="AI439" s="251"/>
      <c r="AJ439" s="251"/>
      <c r="AK439" s="251"/>
      <c r="AL439" s="251"/>
      <c r="AM439" s="251"/>
      <c r="AN439" s="251"/>
      <c r="AO439" s="251"/>
      <c r="AP439" s="251"/>
      <c r="AQ439" s="251"/>
      <c r="AR439" s="251"/>
      <c r="AS439" s="251"/>
      <c r="AT439" s="251"/>
      <c r="AU439" s="251"/>
      <c r="AV439" s="251"/>
      <c r="AW439" s="251"/>
      <c r="AX439" s="251"/>
      <c r="AY439" s="252"/>
      <c r="AZ439" s="253"/>
      <c r="BA439" s="254"/>
      <c r="BB439" s="261"/>
      <c r="BC439" s="261"/>
      <c r="BD439" s="261"/>
      <c r="BE439" s="404"/>
      <c r="BF439" s="263"/>
      <c r="BG439" s="263"/>
      <c r="BH439" s="263"/>
      <c r="BI439" s="263"/>
      <c r="BJ439" s="266"/>
      <c r="BK439" s="263"/>
      <c r="DK439" s="166"/>
      <c r="DL439" s="166"/>
      <c r="DM439" s="28"/>
      <c r="DN439" s="166"/>
      <c r="DO439" s="28"/>
      <c r="DP439" s="166"/>
      <c r="DQ439" s="28"/>
    </row>
    <row r="440" spans="1:123" hidden="1" outlineLevel="1">
      <c r="A440" s="250" t="s">
        <v>167</v>
      </c>
      <c r="B440" s="251"/>
      <c r="C440" s="251"/>
      <c r="D440" s="251"/>
      <c r="E440" s="251"/>
      <c r="F440" s="251"/>
      <c r="G440" s="251"/>
      <c r="H440" s="251"/>
      <c r="I440" s="251"/>
      <c r="J440" s="251"/>
      <c r="K440" s="251"/>
      <c r="L440" s="251"/>
      <c r="M440" s="251"/>
      <c r="N440" s="251"/>
      <c r="O440" s="251"/>
      <c r="P440" s="251"/>
      <c r="Q440" s="251"/>
      <c r="R440" s="251"/>
      <c r="S440" s="251"/>
      <c r="T440" s="251"/>
      <c r="U440" s="251"/>
      <c r="V440" s="251"/>
      <c r="W440" s="251"/>
      <c r="X440" s="251"/>
      <c r="Y440" s="251"/>
      <c r="Z440" s="251"/>
      <c r="AA440" s="251"/>
      <c r="AB440" s="251"/>
      <c r="AC440" s="251"/>
      <c r="AD440" s="251"/>
      <c r="AE440" s="251"/>
      <c r="AF440" s="251"/>
      <c r="AG440" s="251"/>
      <c r="AH440" s="251"/>
      <c r="AI440" s="251"/>
      <c r="AJ440" s="251"/>
      <c r="AK440" s="251"/>
      <c r="AL440" s="251"/>
      <c r="AM440" s="251"/>
      <c r="AN440" s="251"/>
      <c r="AO440" s="251"/>
      <c r="AP440" s="251"/>
      <c r="AQ440" s="251"/>
      <c r="AR440" s="251"/>
      <c r="AS440" s="251"/>
      <c r="AT440" s="251"/>
      <c r="AU440" s="251"/>
      <c r="AV440" s="251"/>
      <c r="AW440" s="251"/>
      <c r="AX440" s="251"/>
      <c r="AY440" s="252"/>
      <c r="AZ440" s="253"/>
      <c r="BA440" s="254"/>
      <c r="BB440" s="261"/>
      <c r="BC440" s="261"/>
      <c r="BD440" s="261"/>
      <c r="BE440" s="404"/>
      <c r="BF440" s="263"/>
      <c r="BG440" s="263"/>
      <c r="BH440" s="263"/>
      <c r="BI440" s="263"/>
      <c r="BJ440" s="266"/>
      <c r="BK440" s="263"/>
      <c r="DK440" s="166"/>
      <c r="DL440" s="166"/>
      <c r="DM440" s="28"/>
      <c r="DN440" s="166"/>
      <c r="DO440" s="28"/>
      <c r="DP440" s="166"/>
      <c r="DQ440" s="28"/>
    </row>
    <row r="441" spans="1:123" hidden="1" outlineLevel="1">
      <c r="A441" s="250" t="s">
        <v>122</v>
      </c>
      <c r="B441" s="251"/>
      <c r="C441" s="251"/>
      <c r="D441" s="251"/>
      <c r="E441" s="251"/>
      <c r="F441" s="251"/>
      <c r="G441" s="251"/>
      <c r="H441" s="251"/>
      <c r="I441" s="251"/>
      <c r="J441" s="251"/>
      <c r="K441" s="251"/>
      <c r="L441" s="251"/>
      <c r="M441" s="251"/>
      <c r="N441" s="251"/>
      <c r="O441" s="251"/>
      <c r="P441" s="251"/>
      <c r="Q441" s="251"/>
      <c r="R441" s="251"/>
      <c r="S441" s="251"/>
      <c r="T441" s="251"/>
      <c r="U441" s="251"/>
      <c r="V441" s="251"/>
      <c r="W441" s="251"/>
      <c r="X441" s="251"/>
      <c r="Y441" s="251"/>
      <c r="Z441" s="251"/>
      <c r="AA441" s="251"/>
      <c r="AB441" s="251"/>
      <c r="AC441" s="251"/>
      <c r="AD441" s="251"/>
      <c r="AE441" s="251"/>
      <c r="AF441" s="251"/>
      <c r="AG441" s="251"/>
      <c r="AH441" s="251"/>
      <c r="AI441" s="251"/>
      <c r="AJ441" s="251"/>
      <c r="AK441" s="251"/>
      <c r="AL441" s="251"/>
      <c r="AM441" s="251"/>
      <c r="AN441" s="251"/>
      <c r="AO441" s="251"/>
      <c r="AP441" s="251"/>
      <c r="AQ441" s="251"/>
      <c r="AR441" s="251"/>
      <c r="AS441" s="251"/>
      <c r="AT441" s="251"/>
      <c r="AU441" s="251"/>
      <c r="AV441" s="251"/>
      <c r="AW441" s="251"/>
      <c r="AX441" s="251"/>
      <c r="AY441" s="252"/>
      <c r="AZ441" s="253"/>
      <c r="BA441" s="254"/>
      <c r="BB441" s="261"/>
      <c r="BC441" s="261"/>
      <c r="BD441" s="261"/>
      <c r="BE441" s="404"/>
      <c r="BF441" s="263"/>
      <c r="BG441" s="263"/>
      <c r="BH441" s="263"/>
      <c r="BI441" s="263"/>
      <c r="BJ441" s="266"/>
      <c r="BK441" s="263"/>
      <c r="DK441" s="166"/>
      <c r="DL441" s="166"/>
      <c r="DM441" s="28"/>
      <c r="DN441" s="166"/>
      <c r="DO441" s="28"/>
      <c r="DP441" s="166"/>
      <c r="DQ441" s="28"/>
    </row>
    <row r="442" spans="1:123" hidden="1" outlineLevel="1">
      <c r="A442" s="250" t="s">
        <v>168</v>
      </c>
      <c r="B442" s="251"/>
      <c r="C442" s="251"/>
      <c r="D442" s="251"/>
      <c r="E442" s="251"/>
      <c r="F442" s="251"/>
      <c r="G442" s="251"/>
      <c r="H442" s="251"/>
      <c r="I442" s="251"/>
      <c r="J442" s="251"/>
      <c r="K442" s="251"/>
      <c r="L442" s="251"/>
      <c r="M442" s="251"/>
      <c r="N442" s="251"/>
      <c r="O442" s="251"/>
      <c r="P442" s="251"/>
      <c r="Q442" s="251"/>
      <c r="R442" s="251"/>
      <c r="S442" s="251"/>
      <c r="T442" s="251"/>
      <c r="U442" s="251"/>
      <c r="V442" s="251"/>
      <c r="W442" s="251"/>
      <c r="X442" s="251"/>
      <c r="Y442" s="251"/>
      <c r="Z442" s="251"/>
      <c r="AA442" s="251"/>
      <c r="AB442" s="251"/>
      <c r="AC442" s="251"/>
      <c r="AD442" s="251"/>
      <c r="AE442" s="251"/>
      <c r="AF442" s="251"/>
      <c r="AG442" s="251"/>
      <c r="AH442" s="251"/>
      <c r="AI442" s="251"/>
      <c r="AJ442" s="251"/>
      <c r="AK442" s="251"/>
      <c r="AL442" s="251"/>
      <c r="AM442" s="251"/>
      <c r="AN442" s="251"/>
      <c r="AO442" s="251"/>
      <c r="AP442" s="251"/>
      <c r="AQ442" s="251"/>
      <c r="AR442" s="251"/>
      <c r="AS442" s="251"/>
      <c r="AT442" s="251"/>
      <c r="AU442" s="251"/>
      <c r="AV442" s="251"/>
      <c r="AW442" s="251"/>
      <c r="AX442" s="251"/>
      <c r="AY442" s="252"/>
      <c r="AZ442" s="253"/>
      <c r="BA442" s="254"/>
      <c r="BB442" s="261"/>
      <c r="BC442" s="261"/>
      <c r="BD442" s="261"/>
      <c r="BE442" s="404"/>
      <c r="BF442" s="263"/>
      <c r="BG442" s="263"/>
      <c r="BH442" s="263"/>
      <c r="BI442" s="263"/>
      <c r="BJ442" s="266"/>
      <c r="BK442" s="263"/>
      <c r="DK442" s="166"/>
      <c r="DL442" s="166"/>
      <c r="DM442" s="28"/>
      <c r="DN442" s="166"/>
      <c r="DO442" s="28"/>
      <c r="DP442" s="166"/>
      <c r="DQ442" s="28"/>
    </row>
    <row r="443" spans="1:123" ht="13.5" collapsed="1">
      <c r="A443" s="279" t="s">
        <v>169</v>
      </c>
      <c r="B443" s="251">
        <f>+SUM(B434:B442)</f>
        <v>0</v>
      </c>
      <c r="C443" s="251">
        <f t="shared" ref="C443" si="474">+SUM(C434:C442)</f>
        <v>0</v>
      </c>
      <c r="D443" s="251">
        <f t="shared" ref="D443:BJ443" si="475">+SUM(D434:D442)</f>
        <v>0</v>
      </c>
      <c r="E443" s="251">
        <f t="shared" si="475"/>
        <v>0</v>
      </c>
      <c r="F443" s="251">
        <f t="shared" si="475"/>
        <v>0</v>
      </c>
      <c r="G443" s="251">
        <f t="shared" si="475"/>
        <v>0</v>
      </c>
      <c r="H443" s="251">
        <f t="shared" si="475"/>
        <v>0</v>
      </c>
      <c r="I443" s="251">
        <f t="shared" si="475"/>
        <v>0</v>
      </c>
      <c r="J443" s="251">
        <f t="shared" si="475"/>
        <v>0</v>
      </c>
      <c r="K443" s="251">
        <f t="shared" si="475"/>
        <v>0</v>
      </c>
      <c r="L443" s="251">
        <f t="shared" si="475"/>
        <v>0</v>
      </c>
      <c r="M443" s="251">
        <f t="shared" si="475"/>
        <v>0</v>
      </c>
      <c r="N443" s="251">
        <f t="shared" si="475"/>
        <v>0</v>
      </c>
      <c r="O443" s="251">
        <f t="shared" si="475"/>
        <v>0</v>
      </c>
      <c r="P443" s="251">
        <f t="shared" si="475"/>
        <v>0</v>
      </c>
      <c r="Q443" s="251">
        <f t="shared" si="475"/>
        <v>0</v>
      </c>
      <c r="R443" s="251">
        <f t="shared" si="475"/>
        <v>0</v>
      </c>
      <c r="S443" s="251">
        <f t="shared" si="475"/>
        <v>0</v>
      </c>
      <c r="T443" s="251">
        <f t="shared" si="475"/>
        <v>0</v>
      </c>
      <c r="U443" s="251">
        <f t="shared" si="475"/>
        <v>0</v>
      </c>
      <c r="V443" s="251">
        <f t="shared" si="475"/>
        <v>0</v>
      </c>
      <c r="W443" s="251">
        <f t="shared" si="475"/>
        <v>0</v>
      </c>
      <c r="X443" s="251">
        <f t="shared" si="475"/>
        <v>0</v>
      </c>
      <c r="Y443" s="251">
        <f t="shared" si="475"/>
        <v>0</v>
      </c>
      <c r="Z443" s="251">
        <f t="shared" si="475"/>
        <v>0</v>
      </c>
      <c r="AA443" s="251">
        <f t="shared" si="475"/>
        <v>0</v>
      </c>
      <c r="AB443" s="251">
        <f t="shared" si="475"/>
        <v>0</v>
      </c>
      <c r="AC443" s="251">
        <f t="shared" si="475"/>
        <v>0</v>
      </c>
      <c r="AD443" s="251">
        <f t="shared" si="475"/>
        <v>0</v>
      </c>
      <c r="AE443" s="251">
        <f t="shared" si="475"/>
        <v>0</v>
      </c>
      <c r="AF443" s="251">
        <f t="shared" si="475"/>
        <v>0</v>
      </c>
      <c r="AG443" s="251">
        <f t="shared" si="475"/>
        <v>0</v>
      </c>
      <c r="AH443" s="251">
        <f t="shared" si="475"/>
        <v>0</v>
      </c>
      <c r="AI443" s="251">
        <f t="shared" si="475"/>
        <v>0</v>
      </c>
      <c r="AJ443" s="251">
        <f t="shared" si="475"/>
        <v>0</v>
      </c>
      <c r="AK443" s="251">
        <f t="shared" si="475"/>
        <v>0</v>
      </c>
      <c r="AL443" s="251">
        <f t="shared" si="475"/>
        <v>0</v>
      </c>
      <c r="AM443" s="251">
        <f t="shared" si="475"/>
        <v>0</v>
      </c>
      <c r="AN443" s="251">
        <f t="shared" si="475"/>
        <v>0</v>
      </c>
      <c r="AO443" s="251">
        <f t="shared" si="475"/>
        <v>0</v>
      </c>
      <c r="AP443" s="251">
        <f t="shared" si="475"/>
        <v>0</v>
      </c>
      <c r="AQ443" s="251">
        <f t="shared" si="475"/>
        <v>0</v>
      </c>
      <c r="AR443" s="251">
        <f t="shared" si="475"/>
        <v>0</v>
      </c>
      <c r="AS443" s="251">
        <f t="shared" si="475"/>
        <v>0</v>
      </c>
      <c r="AT443" s="251">
        <f t="shared" si="475"/>
        <v>0</v>
      </c>
      <c r="AU443" s="251">
        <f t="shared" si="475"/>
        <v>0</v>
      </c>
      <c r="AV443" s="251">
        <f t="shared" si="475"/>
        <v>0</v>
      </c>
      <c r="AW443" s="251">
        <f t="shared" si="475"/>
        <v>0</v>
      </c>
      <c r="AX443" s="251"/>
      <c r="AY443" s="252"/>
      <c r="AZ443" s="253">
        <f t="shared" si="475"/>
        <v>0</v>
      </c>
      <c r="BA443" s="254">
        <f t="shared" si="475"/>
        <v>0</v>
      </c>
      <c r="BB443" s="261">
        <f t="shared" si="475"/>
        <v>0</v>
      </c>
      <c r="BC443" s="261">
        <f t="shared" si="475"/>
        <v>0</v>
      </c>
      <c r="BD443" s="261">
        <f t="shared" si="475"/>
        <v>0</v>
      </c>
      <c r="BE443" s="404">
        <f t="shared" si="475"/>
        <v>0</v>
      </c>
      <c r="BF443" s="263">
        <f t="shared" si="475"/>
        <v>0</v>
      </c>
      <c r="BG443" s="263">
        <f t="shared" si="475"/>
        <v>0</v>
      </c>
      <c r="BH443" s="263">
        <f t="shared" si="475"/>
        <v>0</v>
      </c>
      <c r="BI443" s="263">
        <f t="shared" si="475"/>
        <v>0</v>
      </c>
      <c r="BJ443" s="266">
        <f t="shared" si="475"/>
        <v>0</v>
      </c>
      <c r="BK443" s="263"/>
      <c r="DK443" s="166"/>
      <c r="DL443" s="166"/>
      <c r="DM443" s="28"/>
      <c r="DN443" s="166"/>
      <c r="DO443" s="28"/>
      <c r="DP443" s="166"/>
      <c r="DQ443" s="28"/>
    </row>
    <row r="444" spans="1:123">
      <c r="A444" s="239" t="s">
        <v>188</v>
      </c>
      <c r="B444" s="319">
        <v>0</v>
      </c>
      <c r="C444" s="319">
        <v>0</v>
      </c>
      <c r="D444" s="319">
        <v>0</v>
      </c>
      <c r="E444" s="319">
        <v>0</v>
      </c>
      <c r="F444" s="319">
        <v>0</v>
      </c>
      <c r="G444" s="319">
        <v>0</v>
      </c>
      <c r="H444" s="319">
        <v>0</v>
      </c>
      <c r="I444" s="319">
        <v>0</v>
      </c>
      <c r="J444" s="319">
        <v>0</v>
      </c>
      <c r="K444" s="319">
        <v>0</v>
      </c>
      <c r="L444" s="319">
        <v>131</v>
      </c>
      <c r="M444" s="319">
        <v>38</v>
      </c>
      <c r="N444" s="227">
        <v>55</v>
      </c>
      <c r="O444" s="227">
        <v>48</v>
      </c>
      <c r="P444" s="227">
        <v>0</v>
      </c>
      <c r="Q444" s="227">
        <v>0</v>
      </c>
      <c r="R444" s="227">
        <v>0</v>
      </c>
      <c r="S444" s="227">
        <v>0</v>
      </c>
      <c r="T444" s="227">
        <v>0</v>
      </c>
      <c r="U444" s="227">
        <v>0</v>
      </c>
      <c r="V444" s="227">
        <v>0</v>
      </c>
      <c r="W444" s="227">
        <v>0</v>
      </c>
      <c r="X444" s="227">
        <v>0</v>
      </c>
      <c r="Y444" s="227">
        <v>0</v>
      </c>
      <c r="Z444" s="230">
        <v>0</v>
      </c>
      <c r="AA444" s="230">
        <v>0</v>
      </c>
      <c r="AB444" s="230">
        <v>0</v>
      </c>
      <c r="AC444" s="230">
        <v>0</v>
      </c>
      <c r="AD444" s="230">
        <v>0</v>
      </c>
      <c r="AE444" s="230">
        <v>0</v>
      </c>
      <c r="AF444" s="230">
        <v>0</v>
      </c>
      <c r="AG444" s="230">
        <v>0</v>
      </c>
      <c r="AH444" s="230">
        <v>0</v>
      </c>
      <c r="AI444" s="230">
        <v>0</v>
      </c>
      <c r="AJ444" s="230">
        <v>0</v>
      </c>
      <c r="AK444" s="230">
        <v>0</v>
      </c>
      <c r="AL444" s="230">
        <v>0</v>
      </c>
      <c r="AM444" s="230">
        <v>0</v>
      </c>
      <c r="AN444" s="230">
        <v>0</v>
      </c>
      <c r="AO444" s="230">
        <v>0</v>
      </c>
      <c r="AP444" s="230">
        <v>0</v>
      </c>
      <c r="AQ444" s="230">
        <v>0</v>
      </c>
      <c r="AR444" s="230">
        <v>0</v>
      </c>
      <c r="AS444" s="230">
        <v>0</v>
      </c>
      <c r="AT444" s="230">
        <v>0</v>
      </c>
      <c r="AU444" s="241">
        <f>AU454</f>
        <v>0</v>
      </c>
      <c r="AV444" s="241">
        <f>AV454</f>
        <v>0</v>
      </c>
      <c r="AW444" s="241">
        <f>AW454</f>
        <v>0</v>
      </c>
      <c r="AX444" s="241"/>
      <c r="AY444" s="327"/>
      <c r="AZ444" s="336">
        <f t="shared" ref="AZ444:BJ444" si="476">+AZ454</f>
        <v>0</v>
      </c>
      <c r="BA444" s="328">
        <f t="shared" si="476"/>
        <v>0</v>
      </c>
      <c r="BB444" s="329">
        <f t="shared" si="476"/>
        <v>13</v>
      </c>
      <c r="BC444" s="329">
        <f t="shared" si="476"/>
        <v>13</v>
      </c>
      <c r="BD444" s="329">
        <f t="shared" si="476"/>
        <v>13</v>
      </c>
      <c r="BE444" s="409">
        <f t="shared" si="476"/>
        <v>13</v>
      </c>
      <c r="BF444" s="331">
        <f t="shared" si="476"/>
        <v>13</v>
      </c>
      <c r="BG444" s="331">
        <f t="shared" si="476"/>
        <v>13</v>
      </c>
      <c r="BH444" s="331">
        <f t="shared" si="476"/>
        <v>13</v>
      </c>
      <c r="BI444" s="331">
        <f t="shared" si="476"/>
        <v>13</v>
      </c>
      <c r="BJ444" s="333">
        <f t="shared" si="476"/>
        <v>13</v>
      </c>
      <c r="BK444" s="331"/>
      <c r="DK444" s="166">
        <f>SUM(B444:M444)</f>
        <v>169</v>
      </c>
      <c r="DL444" s="166">
        <f>SUM(N444:Y444)</f>
        <v>103</v>
      </c>
      <c r="DM444" s="28">
        <f>IFERROR(DL444/DK444*100,0)</f>
        <v>60.946745562130175</v>
      </c>
      <c r="DN444" s="166">
        <f>SUM(Z444:AK444)</f>
        <v>0</v>
      </c>
      <c r="DO444" s="28">
        <f>IFERROR(DN444/DL444*100,0)</f>
        <v>0</v>
      </c>
      <c r="DP444" s="166">
        <f>SUM(AL444:AW444)</f>
        <v>0</v>
      </c>
      <c r="DQ444" s="28">
        <f>IFERROR(DP444/DN444*100,0)</f>
        <v>0</v>
      </c>
      <c r="DR444" s="141">
        <f>SUM(AY444:BJ444)</f>
        <v>117</v>
      </c>
      <c r="DS444" s="207">
        <f t="shared" ref="DS444" si="477">IFERROR(DR444/DP444*100,0)</f>
        <v>0</v>
      </c>
    </row>
    <row r="445" spans="1:123" hidden="1" outlineLevel="1">
      <c r="A445" s="250" t="s">
        <v>161</v>
      </c>
      <c r="B445" s="251"/>
      <c r="C445" s="251"/>
      <c r="D445" s="251"/>
      <c r="E445" s="251"/>
      <c r="F445" s="251"/>
      <c r="G445" s="251"/>
      <c r="H445" s="251"/>
      <c r="I445" s="251"/>
      <c r="J445" s="251"/>
      <c r="K445" s="251"/>
      <c r="L445" s="251"/>
      <c r="M445" s="251"/>
      <c r="N445" s="251"/>
      <c r="O445" s="251"/>
      <c r="P445" s="251"/>
      <c r="Q445" s="251"/>
      <c r="R445" s="251"/>
      <c r="S445" s="251"/>
      <c r="T445" s="251"/>
      <c r="U445" s="251"/>
      <c r="V445" s="251"/>
      <c r="W445" s="251"/>
      <c r="X445" s="251"/>
      <c r="Y445" s="251"/>
      <c r="Z445" s="251"/>
      <c r="AA445" s="251"/>
      <c r="AB445" s="251"/>
      <c r="AC445" s="251"/>
      <c r="AD445" s="251"/>
      <c r="AE445" s="251"/>
      <c r="AF445" s="251"/>
      <c r="AG445" s="251"/>
      <c r="AH445" s="251"/>
      <c r="AI445" s="251"/>
      <c r="AJ445" s="251"/>
      <c r="AK445" s="251"/>
      <c r="AL445" s="251"/>
      <c r="AM445" s="251"/>
      <c r="AN445" s="251"/>
      <c r="AO445" s="251"/>
      <c r="AP445" s="251"/>
      <c r="AQ445" s="251"/>
      <c r="AR445" s="251"/>
      <c r="AS445" s="251"/>
      <c r="AT445" s="251"/>
      <c r="AU445" s="251"/>
      <c r="AV445" s="251"/>
      <c r="AW445" s="251"/>
      <c r="AX445" s="251"/>
      <c r="AY445" s="252"/>
      <c r="AZ445" s="253"/>
      <c r="BA445" s="254"/>
      <c r="BB445" s="261"/>
      <c r="BC445" s="261"/>
      <c r="BD445" s="261"/>
      <c r="BE445" s="404"/>
      <c r="BF445" s="263"/>
      <c r="BG445" s="263"/>
      <c r="BH445" s="263"/>
      <c r="BI445" s="263"/>
      <c r="BJ445" s="266"/>
      <c r="BK445" s="263"/>
      <c r="DK445" s="166"/>
      <c r="DL445" s="166"/>
      <c r="DM445" s="28"/>
      <c r="DN445" s="166"/>
      <c r="DO445" s="28"/>
      <c r="DP445" s="166"/>
      <c r="DQ445" s="28"/>
    </row>
    <row r="446" spans="1:123" hidden="1" outlineLevel="1">
      <c r="A446" s="250" t="s">
        <v>162</v>
      </c>
      <c r="B446" s="251"/>
      <c r="C446" s="251"/>
      <c r="D446" s="251"/>
      <c r="E446" s="251"/>
      <c r="F446" s="251"/>
      <c r="G446" s="251"/>
      <c r="H446" s="251"/>
      <c r="I446" s="251"/>
      <c r="J446" s="251"/>
      <c r="K446" s="251"/>
      <c r="L446" s="251"/>
      <c r="M446" s="251"/>
      <c r="N446" s="251"/>
      <c r="O446" s="251"/>
      <c r="P446" s="251"/>
      <c r="Q446" s="251"/>
      <c r="R446" s="251"/>
      <c r="S446" s="251"/>
      <c r="T446" s="251"/>
      <c r="U446" s="251"/>
      <c r="V446" s="251"/>
      <c r="W446" s="251"/>
      <c r="X446" s="251"/>
      <c r="Y446" s="251"/>
      <c r="Z446" s="251"/>
      <c r="AA446" s="251"/>
      <c r="AB446" s="251"/>
      <c r="AC446" s="251"/>
      <c r="AD446" s="251"/>
      <c r="AE446" s="251"/>
      <c r="AF446" s="251"/>
      <c r="AG446" s="251"/>
      <c r="AH446" s="251"/>
      <c r="AI446" s="251"/>
      <c r="AJ446" s="251"/>
      <c r="AK446" s="251"/>
      <c r="AL446" s="251"/>
      <c r="AM446" s="251"/>
      <c r="AN446" s="251"/>
      <c r="AO446" s="251"/>
      <c r="AP446" s="251"/>
      <c r="AQ446" s="251"/>
      <c r="AR446" s="251"/>
      <c r="AS446" s="251"/>
      <c r="AT446" s="251"/>
      <c r="AU446" s="251"/>
      <c r="AV446" s="251"/>
      <c r="AW446" s="251"/>
      <c r="AX446" s="251"/>
      <c r="AY446" s="252"/>
      <c r="AZ446" s="253"/>
      <c r="BA446" s="254"/>
      <c r="BB446" s="261"/>
      <c r="BC446" s="261"/>
      <c r="BD446" s="261"/>
      <c r="BE446" s="404"/>
      <c r="BF446" s="263"/>
      <c r="BG446" s="263"/>
      <c r="BH446" s="263"/>
      <c r="BI446" s="263"/>
      <c r="BJ446" s="266"/>
      <c r="BK446" s="263"/>
      <c r="DK446" s="166"/>
      <c r="DL446" s="166"/>
      <c r="DM446" s="28"/>
      <c r="DN446" s="166"/>
      <c r="DO446" s="28"/>
      <c r="DP446" s="166"/>
      <c r="DQ446" s="28"/>
    </row>
    <row r="447" spans="1:123" hidden="1" outlineLevel="1">
      <c r="A447" s="250" t="s">
        <v>163</v>
      </c>
      <c r="B447" s="251"/>
      <c r="C447" s="251"/>
      <c r="D447" s="251"/>
      <c r="E447" s="251"/>
      <c r="F447" s="251"/>
      <c r="G447" s="251"/>
      <c r="H447" s="251"/>
      <c r="I447" s="251"/>
      <c r="J447" s="251"/>
      <c r="K447" s="251"/>
      <c r="L447" s="251"/>
      <c r="M447" s="251"/>
      <c r="N447" s="251"/>
      <c r="O447" s="251"/>
      <c r="P447" s="251"/>
      <c r="Q447" s="251"/>
      <c r="R447" s="251"/>
      <c r="S447" s="251"/>
      <c r="T447" s="251"/>
      <c r="U447" s="251"/>
      <c r="V447" s="251"/>
      <c r="W447" s="251"/>
      <c r="X447" s="251"/>
      <c r="Y447" s="251"/>
      <c r="Z447" s="251"/>
      <c r="AA447" s="251"/>
      <c r="AB447" s="251"/>
      <c r="AC447" s="251"/>
      <c r="AD447" s="251"/>
      <c r="AE447" s="251"/>
      <c r="AF447" s="251"/>
      <c r="AG447" s="251"/>
      <c r="AH447" s="251"/>
      <c r="AI447" s="251"/>
      <c r="AJ447" s="251"/>
      <c r="AK447" s="251"/>
      <c r="AL447" s="251"/>
      <c r="AM447" s="251"/>
      <c r="AN447" s="251"/>
      <c r="AO447" s="251"/>
      <c r="AP447" s="251"/>
      <c r="AQ447" s="251"/>
      <c r="AR447" s="251"/>
      <c r="AS447" s="251"/>
      <c r="AT447" s="251"/>
      <c r="AU447" s="251"/>
      <c r="AV447" s="251"/>
      <c r="AW447" s="251"/>
      <c r="AX447" s="251"/>
      <c r="AY447" s="252"/>
      <c r="AZ447" s="253"/>
      <c r="BA447" s="254"/>
      <c r="BB447" s="261"/>
      <c r="BC447" s="261"/>
      <c r="BD447" s="261"/>
      <c r="BE447" s="404"/>
      <c r="BF447" s="263"/>
      <c r="BG447" s="263"/>
      <c r="BH447" s="263"/>
      <c r="BI447" s="263"/>
      <c r="BJ447" s="266"/>
      <c r="BK447" s="263"/>
      <c r="DK447" s="166"/>
      <c r="DL447" s="166"/>
      <c r="DM447" s="28"/>
      <c r="DN447" s="166"/>
      <c r="DO447" s="28"/>
      <c r="DP447" s="166"/>
      <c r="DQ447" s="28"/>
    </row>
    <row r="448" spans="1:123" hidden="1" outlineLevel="1">
      <c r="A448" s="250" t="s">
        <v>164</v>
      </c>
      <c r="B448" s="251"/>
      <c r="C448" s="251"/>
      <c r="D448" s="251"/>
      <c r="E448" s="251"/>
      <c r="F448" s="251"/>
      <c r="G448" s="251"/>
      <c r="H448" s="251"/>
      <c r="I448" s="251"/>
      <c r="J448" s="251"/>
      <c r="K448" s="251"/>
      <c r="L448" s="251"/>
      <c r="M448" s="251"/>
      <c r="N448" s="251"/>
      <c r="O448" s="251"/>
      <c r="P448" s="251"/>
      <c r="Q448" s="251"/>
      <c r="R448" s="251"/>
      <c r="S448" s="251"/>
      <c r="T448" s="251"/>
      <c r="U448" s="251"/>
      <c r="V448" s="251"/>
      <c r="W448" s="251"/>
      <c r="X448" s="251"/>
      <c r="Y448" s="251"/>
      <c r="Z448" s="251"/>
      <c r="AA448" s="251"/>
      <c r="AB448" s="251"/>
      <c r="AC448" s="251"/>
      <c r="AD448" s="251"/>
      <c r="AE448" s="251"/>
      <c r="AF448" s="251"/>
      <c r="AG448" s="251"/>
      <c r="AH448" s="251"/>
      <c r="AI448" s="251"/>
      <c r="AJ448" s="251"/>
      <c r="AK448" s="251"/>
      <c r="AL448" s="251"/>
      <c r="AM448" s="251"/>
      <c r="AN448" s="251"/>
      <c r="AO448" s="251"/>
      <c r="AP448" s="251"/>
      <c r="AQ448" s="251"/>
      <c r="AR448" s="251"/>
      <c r="AS448" s="251"/>
      <c r="AT448" s="251"/>
      <c r="AU448" s="251"/>
      <c r="AV448" s="251"/>
      <c r="AW448" s="251"/>
      <c r="AX448" s="251"/>
      <c r="AY448" s="252"/>
      <c r="AZ448" s="253"/>
      <c r="BA448" s="254"/>
      <c r="BB448" s="261"/>
      <c r="BC448" s="261"/>
      <c r="BD448" s="261"/>
      <c r="BE448" s="404"/>
      <c r="BF448" s="263"/>
      <c r="BG448" s="263"/>
      <c r="BH448" s="263"/>
      <c r="BI448" s="263"/>
      <c r="BJ448" s="266"/>
      <c r="BK448" s="263"/>
      <c r="DK448" s="166"/>
      <c r="DL448" s="166"/>
      <c r="DM448" s="28"/>
      <c r="DN448" s="166"/>
      <c r="DO448" s="28"/>
      <c r="DP448" s="166"/>
      <c r="DQ448" s="28"/>
    </row>
    <row r="449" spans="1:123" hidden="1" outlineLevel="1">
      <c r="A449" s="250" t="s">
        <v>165</v>
      </c>
      <c r="B449" s="251"/>
      <c r="C449" s="251"/>
      <c r="D449" s="251"/>
      <c r="E449" s="251"/>
      <c r="F449" s="251"/>
      <c r="G449" s="251"/>
      <c r="H449" s="251"/>
      <c r="I449" s="251"/>
      <c r="J449" s="251"/>
      <c r="K449" s="251"/>
      <c r="L449" s="251"/>
      <c r="M449" s="251"/>
      <c r="N449" s="251"/>
      <c r="O449" s="251"/>
      <c r="P449" s="251"/>
      <c r="Q449" s="251"/>
      <c r="R449" s="251"/>
      <c r="S449" s="251"/>
      <c r="T449" s="251"/>
      <c r="U449" s="251"/>
      <c r="V449" s="251"/>
      <c r="W449" s="251"/>
      <c r="X449" s="251"/>
      <c r="Y449" s="251"/>
      <c r="Z449" s="251"/>
      <c r="AA449" s="251"/>
      <c r="AB449" s="251"/>
      <c r="AC449" s="251"/>
      <c r="AD449" s="251"/>
      <c r="AE449" s="251"/>
      <c r="AF449" s="251"/>
      <c r="AG449" s="251"/>
      <c r="AH449" s="251"/>
      <c r="AI449" s="251"/>
      <c r="AJ449" s="251"/>
      <c r="AK449" s="251"/>
      <c r="AL449" s="251"/>
      <c r="AM449" s="251"/>
      <c r="AN449" s="251"/>
      <c r="AO449" s="251"/>
      <c r="AP449" s="251"/>
      <c r="AQ449" s="251"/>
      <c r="AR449" s="251"/>
      <c r="AS449" s="251"/>
      <c r="AT449" s="251"/>
      <c r="AU449" s="251"/>
      <c r="AV449" s="251"/>
      <c r="AW449" s="251"/>
      <c r="AX449" s="251"/>
      <c r="AY449" s="252"/>
      <c r="AZ449" s="253"/>
      <c r="BA449" s="254"/>
      <c r="BB449" s="261"/>
      <c r="BC449" s="261"/>
      <c r="BD449" s="261"/>
      <c r="BE449" s="404"/>
      <c r="BF449" s="263"/>
      <c r="BG449" s="263"/>
      <c r="BH449" s="263"/>
      <c r="BI449" s="263"/>
      <c r="BJ449" s="266"/>
      <c r="BK449" s="263"/>
      <c r="DK449" s="166"/>
      <c r="DL449" s="166"/>
      <c r="DM449" s="28"/>
      <c r="DN449" s="166"/>
      <c r="DO449" s="28"/>
      <c r="DP449" s="166"/>
      <c r="DQ449" s="28"/>
    </row>
    <row r="450" spans="1:123" hidden="1" outlineLevel="1">
      <c r="A450" s="250" t="s">
        <v>123</v>
      </c>
      <c r="B450" s="251"/>
      <c r="C450" s="251"/>
      <c r="D450" s="251"/>
      <c r="E450" s="251"/>
      <c r="F450" s="251"/>
      <c r="G450" s="251"/>
      <c r="H450" s="251"/>
      <c r="I450" s="251"/>
      <c r="J450" s="251"/>
      <c r="K450" s="251"/>
      <c r="L450" s="251"/>
      <c r="M450" s="251"/>
      <c r="N450" s="251"/>
      <c r="O450" s="251"/>
      <c r="P450" s="251"/>
      <c r="Q450" s="251"/>
      <c r="R450" s="251"/>
      <c r="S450" s="251"/>
      <c r="T450" s="251"/>
      <c r="U450" s="251"/>
      <c r="V450" s="251"/>
      <c r="W450" s="251"/>
      <c r="X450" s="251"/>
      <c r="Y450" s="251"/>
      <c r="Z450" s="251"/>
      <c r="AA450" s="251"/>
      <c r="AB450" s="251"/>
      <c r="AC450" s="251"/>
      <c r="AD450" s="251"/>
      <c r="AE450" s="251"/>
      <c r="AF450" s="251"/>
      <c r="AG450" s="251"/>
      <c r="AH450" s="251"/>
      <c r="AI450" s="251"/>
      <c r="AJ450" s="251"/>
      <c r="AK450" s="251"/>
      <c r="AL450" s="251"/>
      <c r="AM450" s="251"/>
      <c r="AN450" s="251"/>
      <c r="AO450" s="251"/>
      <c r="AP450" s="251"/>
      <c r="AQ450" s="251"/>
      <c r="AR450" s="251"/>
      <c r="AS450" s="251"/>
      <c r="AT450" s="251"/>
      <c r="AU450" s="251"/>
      <c r="AV450" s="251"/>
      <c r="AW450" s="251"/>
      <c r="AX450" s="251"/>
      <c r="AY450" s="252"/>
      <c r="AZ450" s="253"/>
      <c r="BA450" s="254"/>
      <c r="BB450" s="261"/>
      <c r="BC450" s="261"/>
      <c r="BD450" s="261"/>
      <c r="BE450" s="404"/>
      <c r="BF450" s="263"/>
      <c r="BG450" s="263"/>
      <c r="BH450" s="263"/>
      <c r="BI450" s="263"/>
      <c r="BJ450" s="266"/>
      <c r="BK450" s="263"/>
      <c r="DK450" s="166"/>
      <c r="DL450" s="166"/>
      <c r="DM450" s="28"/>
      <c r="DN450" s="166"/>
      <c r="DO450" s="28"/>
      <c r="DP450" s="166"/>
      <c r="DQ450" s="28"/>
    </row>
    <row r="451" spans="1:123" hidden="1" outlineLevel="1">
      <c r="A451" s="250" t="s">
        <v>167</v>
      </c>
      <c r="B451" s="251"/>
      <c r="C451" s="251"/>
      <c r="D451" s="251"/>
      <c r="E451" s="251"/>
      <c r="F451" s="251"/>
      <c r="G451" s="251"/>
      <c r="H451" s="251"/>
      <c r="I451" s="251"/>
      <c r="J451" s="251"/>
      <c r="K451" s="251"/>
      <c r="L451" s="251"/>
      <c r="M451" s="251"/>
      <c r="N451" s="251"/>
      <c r="O451" s="251"/>
      <c r="P451" s="251"/>
      <c r="Q451" s="251"/>
      <c r="R451" s="251"/>
      <c r="S451" s="251"/>
      <c r="T451" s="251"/>
      <c r="U451" s="251"/>
      <c r="V451" s="251"/>
      <c r="W451" s="251"/>
      <c r="X451" s="251"/>
      <c r="Y451" s="251"/>
      <c r="Z451" s="251"/>
      <c r="AA451" s="251"/>
      <c r="AB451" s="251"/>
      <c r="AC451" s="251"/>
      <c r="AD451" s="251"/>
      <c r="AE451" s="251"/>
      <c r="AF451" s="251"/>
      <c r="AG451" s="251"/>
      <c r="AH451" s="251"/>
      <c r="AI451" s="251"/>
      <c r="AJ451" s="251"/>
      <c r="AK451" s="251"/>
      <c r="AL451" s="251"/>
      <c r="AM451" s="251"/>
      <c r="AN451" s="251"/>
      <c r="AO451" s="251"/>
      <c r="AP451" s="251"/>
      <c r="AQ451" s="251"/>
      <c r="AR451" s="251"/>
      <c r="AS451" s="251"/>
      <c r="AT451" s="251"/>
      <c r="AU451" s="251"/>
      <c r="AV451" s="251"/>
      <c r="AW451" s="251"/>
      <c r="AX451" s="251"/>
      <c r="AY451" s="252"/>
      <c r="AZ451" s="253"/>
      <c r="BA451" s="254"/>
      <c r="BB451" s="261"/>
      <c r="BC451" s="261"/>
      <c r="BD451" s="261"/>
      <c r="BE451" s="404"/>
      <c r="BF451" s="263"/>
      <c r="BG451" s="263"/>
      <c r="BH451" s="263"/>
      <c r="BI451" s="263"/>
      <c r="BJ451" s="266"/>
      <c r="BK451" s="263"/>
      <c r="DK451" s="166"/>
      <c r="DL451" s="166"/>
      <c r="DM451" s="28"/>
      <c r="DN451" s="166"/>
      <c r="DO451" s="28"/>
      <c r="DP451" s="166"/>
      <c r="DQ451" s="28"/>
    </row>
    <row r="452" spans="1:123" hidden="1" outlineLevel="1">
      <c r="A452" s="250" t="s">
        <v>122</v>
      </c>
      <c r="B452" s="251"/>
      <c r="C452" s="251"/>
      <c r="D452" s="251"/>
      <c r="E452" s="251"/>
      <c r="F452" s="251"/>
      <c r="G452" s="251"/>
      <c r="H452" s="251"/>
      <c r="I452" s="251"/>
      <c r="J452" s="251"/>
      <c r="K452" s="251"/>
      <c r="L452" s="251"/>
      <c r="M452" s="251"/>
      <c r="N452" s="251"/>
      <c r="O452" s="251"/>
      <c r="P452" s="251"/>
      <c r="Q452" s="251"/>
      <c r="R452" s="251"/>
      <c r="S452" s="251"/>
      <c r="T452" s="251"/>
      <c r="U452" s="251"/>
      <c r="V452" s="251"/>
      <c r="W452" s="251"/>
      <c r="X452" s="251"/>
      <c r="Y452" s="251"/>
      <c r="Z452" s="251"/>
      <c r="AA452" s="251"/>
      <c r="AB452" s="251"/>
      <c r="AC452" s="251"/>
      <c r="AD452" s="251"/>
      <c r="AE452" s="251"/>
      <c r="AF452" s="251"/>
      <c r="AG452" s="251"/>
      <c r="AH452" s="251"/>
      <c r="AI452" s="251"/>
      <c r="AJ452" s="251"/>
      <c r="AK452" s="251"/>
      <c r="AL452" s="251"/>
      <c r="AM452" s="251"/>
      <c r="AN452" s="251"/>
      <c r="AO452" s="251"/>
      <c r="AP452" s="251"/>
      <c r="AQ452" s="251"/>
      <c r="AR452" s="251"/>
      <c r="AS452" s="251"/>
      <c r="AT452" s="251"/>
      <c r="AU452" s="251"/>
      <c r="AV452" s="251"/>
      <c r="AW452" s="251"/>
      <c r="AX452" s="251"/>
      <c r="AY452" s="252"/>
      <c r="AZ452" s="253"/>
      <c r="BA452" s="254"/>
      <c r="BB452" s="261">
        <v>13</v>
      </c>
      <c r="BC452" s="261">
        <v>13</v>
      </c>
      <c r="BD452" s="261">
        <v>13</v>
      </c>
      <c r="BE452" s="404">
        <v>13</v>
      </c>
      <c r="BF452" s="263">
        <v>13</v>
      </c>
      <c r="BG452" s="263">
        <v>13</v>
      </c>
      <c r="BH452" s="263">
        <v>13</v>
      </c>
      <c r="BI452" s="263">
        <v>13</v>
      </c>
      <c r="BJ452" s="266">
        <v>13</v>
      </c>
      <c r="BK452" s="263"/>
      <c r="DK452" s="166"/>
      <c r="DL452" s="166"/>
      <c r="DM452" s="28"/>
      <c r="DN452" s="166"/>
      <c r="DO452" s="28"/>
      <c r="DP452" s="166"/>
      <c r="DQ452" s="28"/>
    </row>
    <row r="453" spans="1:123" hidden="1" outlineLevel="1">
      <c r="A453" s="250" t="s">
        <v>168</v>
      </c>
      <c r="B453" s="251"/>
      <c r="C453" s="251"/>
      <c r="D453" s="251"/>
      <c r="E453" s="251"/>
      <c r="F453" s="251"/>
      <c r="G453" s="251"/>
      <c r="H453" s="251"/>
      <c r="I453" s="251"/>
      <c r="J453" s="251"/>
      <c r="K453" s="251"/>
      <c r="L453" s="251"/>
      <c r="M453" s="251"/>
      <c r="N453" s="251"/>
      <c r="O453" s="251"/>
      <c r="P453" s="251"/>
      <c r="Q453" s="251"/>
      <c r="R453" s="251"/>
      <c r="S453" s="251"/>
      <c r="T453" s="251"/>
      <c r="U453" s="251"/>
      <c r="V453" s="251"/>
      <c r="W453" s="251"/>
      <c r="X453" s="251"/>
      <c r="Y453" s="251"/>
      <c r="Z453" s="251"/>
      <c r="AA453" s="251"/>
      <c r="AB453" s="251"/>
      <c r="AC453" s="251"/>
      <c r="AD453" s="251"/>
      <c r="AE453" s="251"/>
      <c r="AF453" s="251"/>
      <c r="AG453" s="251"/>
      <c r="AH453" s="251"/>
      <c r="AI453" s="251"/>
      <c r="AJ453" s="251"/>
      <c r="AK453" s="251"/>
      <c r="AL453" s="251"/>
      <c r="AM453" s="251"/>
      <c r="AN453" s="251"/>
      <c r="AO453" s="251"/>
      <c r="AP453" s="251"/>
      <c r="AQ453" s="251"/>
      <c r="AR453" s="251"/>
      <c r="AS453" s="251"/>
      <c r="AT453" s="251"/>
      <c r="AU453" s="251"/>
      <c r="AV453" s="251"/>
      <c r="AW453" s="251"/>
      <c r="AX453" s="251"/>
      <c r="AY453" s="252"/>
      <c r="AZ453" s="253"/>
      <c r="BA453" s="254"/>
      <c r="BB453" s="261"/>
      <c r="BC453" s="261"/>
      <c r="BD453" s="261"/>
      <c r="BE453" s="404"/>
      <c r="BF453" s="263"/>
      <c r="BG453" s="263"/>
      <c r="BH453" s="263"/>
      <c r="BI453" s="263"/>
      <c r="BJ453" s="266"/>
      <c r="BK453" s="263"/>
      <c r="DK453" s="166"/>
      <c r="DL453" s="166"/>
      <c r="DM453" s="28"/>
      <c r="DN453" s="166"/>
      <c r="DO453" s="28"/>
      <c r="DP453" s="166"/>
      <c r="DQ453" s="28"/>
    </row>
    <row r="454" spans="1:123" ht="13.5" collapsed="1">
      <c r="A454" s="279" t="s">
        <v>169</v>
      </c>
      <c r="B454" s="251">
        <f>+SUM(B445:B453)</f>
        <v>0</v>
      </c>
      <c r="C454" s="251">
        <f t="shared" ref="C454" si="478">+SUM(C445:C453)</f>
        <v>0</v>
      </c>
      <c r="D454" s="251">
        <f t="shared" ref="D454:AW454" si="479">+SUM(D445:D453)</f>
        <v>0</v>
      </c>
      <c r="E454" s="251">
        <f t="shared" si="479"/>
        <v>0</v>
      </c>
      <c r="F454" s="251">
        <f t="shared" si="479"/>
        <v>0</v>
      </c>
      <c r="G454" s="251">
        <f t="shared" si="479"/>
        <v>0</v>
      </c>
      <c r="H454" s="251">
        <f t="shared" si="479"/>
        <v>0</v>
      </c>
      <c r="I454" s="251">
        <f t="shared" si="479"/>
        <v>0</v>
      </c>
      <c r="J454" s="251">
        <f t="shared" si="479"/>
        <v>0</v>
      </c>
      <c r="K454" s="251">
        <f t="shared" si="479"/>
        <v>0</v>
      </c>
      <c r="L454" s="251">
        <f t="shared" si="479"/>
        <v>0</v>
      </c>
      <c r="M454" s="251">
        <f t="shared" si="479"/>
        <v>0</v>
      </c>
      <c r="N454" s="251">
        <f t="shared" si="479"/>
        <v>0</v>
      </c>
      <c r="O454" s="251">
        <f t="shared" si="479"/>
        <v>0</v>
      </c>
      <c r="P454" s="251">
        <f t="shared" si="479"/>
        <v>0</v>
      </c>
      <c r="Q454" s="251">
        <f t="shared" si="479"/>
        <v>0</v>
      </c>
      <c r="R454" s="251">
        <f t="shared" si="479"/>
        <v>0</v>
      </c>
      <c r="S454" s="251">
        <f t="shared" si="479"/>
        <v>0</v>
      </c>
      <c r="T454" s="251">
        <f t="shared" si="479"/>
        <v>0</v>
      </c>
      <c r="U454" s="251">
        <f t="shared" si="479"/>
        <v>0</v>
      </c>
      <c r="V454" s="251">
        <f t="shared" si="479"/>
        <v>0</v>
      </c>
      <c r="W454" s="251">
        <f t="shared" si="479"/>
        <v>0</v>
      </c>
      <c r="X454" s="251">
        <f t="shared" si="479"/>
        <v>0</v>
      </c>
      <c r="Y454" s="251">
        <f t="shared" si="479"/>
        <v>0</v>
      </c>
      <c r="Z454" s="251">
        <f t="shared" si="479"/>
        <v>0</v>
      </c>
      <c r="AA454" s="251">
        <f t="shared" si="479"/>
        <v>0</v>
      </c>
      <c r="AB454" s="251">
        <f t="shared" si="479"/>
        <v>0</v>
      </c>
      <c r="AC454" s="251">
        <f t="shared" si="479"/>
        <v>0</v>
      </c>
      <c r="AD454" s="251">
        <f t="shared" si="479"/>
        <v>0</v>
      </c>
      <c r="AE454" s="251">
        <f t="shared" si="479"/>
        <v>0</v>
      </c>
      <c r="AF454" s="251">
        <f t="shared" si="479"/>
        <v>0</v>
      </c>
      <c r="AG454" s="251">
        <f t="shared" si="479"/>
        <v>0</v>
      </c>
      <c r="AH454" s="251">
        <f t="shared" si="479"/>
        <v>0</v>
      </c>
      <c r="AI454" s="251">
        <f t="shared" si="479"/>
        <v>0</v>
      </c>
      <c r="AJ454" s="251">
        <f t="shared" si="479"/>
        <v>0</v>
      </c>
      <c r="AK454" s="251">
        <f t="shared" si="479"/>
        <v>0</v>
      </c>
      <c r="AL454" s="251">
        <f t="shared" si="479"/>
        <v>0</v>
      </c>
      <c r="AM454" s="251">
        <f t="shared" si="479"/>
        <v>0</v>
      </c>
      <c r="AN454" s="251">
        <f t="shared" si="479"/>
        <v>0</v>
      </c>
      <c r="AO454" s="251">
        <f t="shared" si="479"/>
        <v>0</v>
      </c>
      <c r="AP454" s="251">
        <f t="shared" si="479"/>
        <v>0</v>
      </c>
      <c r="AQ454" s="251">
        <f t="shared" si="479"/>
        <v>0</v>
      </c>
      <c r="AR454" s="251">
        <f t="shared" si="479"/>
        <v>0</v>
      </c>
      <c r="AS454" s="251">
        <f t="shared" si="479"/>
        <v>0</v>
      </c>
      <c r="AT454" s="251">
        <f t="shared" si="479"/>
        <v>0</v>
      </c>
      <c r="AU454" s="251">
        <f t="shared" si="479"/>
        <v>0</v>
      </c>
      <c r="AV454" s="251">
        <f t="shared" si="479"/>
        <v>0</v>
      </c>
      <c r="AW454" s="251">
        <f t="shared" si="479"/>
        <v>0</v>
      </c>
      <c r="AX454" s="251"/>
      <c r="AY454" s="252"/>
      <c r="AZ454" s="253">
        <f t="shared" ref="AZ454:BJ454" si="480">SUM(AZ445:AZ453)</f>
        <v>0</v>
      </c>
      <c r="BA454" s="254">
        <f t="shared" si="480"/>
        <v>0</v>
      </c>
      <c r="BB454" s="255">
        <f t="shared" si="480"/>
        <v>13</v>
      </c>
      <c r="BC454" s="255">
        <f t="shared" si="480"/>
        <v>13</v>
      </c>
      <c r="BD454" s="255">
        <f t="shared" si="480"/>
        <v>13</v>
      </c>
      <c r="BE454" s="403">
        <f t="shared" si="480"/>
        <v>13</v>
      </c>
      <c r="BF454" s="257">
        <f t="shared" si="480"/>
        <v>13</v>
      </c>
      <c r="BG454" s="257">
        <f t="shared" si="480"/>
        <v>13</v>
      </c>
      <c r="BH454" s="257">
        <f t="shared" si="480"/>
        <v>13</v>
      </c>
      <c r="BI454" s="257">
        <f t="shared" si="480"/>
        <v>13</v>
      </c>
      <c r="BJ454" s="259">
        <f t="shared" si="480"/>
        <v>13</v>
      </c>
      <c r="BK454" s="257"/>
      <c r="DK454" s="166"/>
      <c r="DL454" s="166"/>
      <c r="DM454" s="28"/>
      <c r="DN454" s="166"/>
      <c r="DO454" s="28"/>
      <c r="DP454" s="166"/>
      <c r="DQ454" s="28"/>
    </row>
    <row r="455" spans="1:123">
      <c r="A455" s="239" t="s">
        <v>189</v>
      </c>
      <c r="B455" s="353">
        <v>0</v>
      </c>
      <c r="C455" s="353">
        <v>0</v>
      </c>
      <c r="D455" s="353">
        <v>0</v>
      </c>
      <c r="E455" s="353">
        <v>0</v>
      </c>
      <c r="F455" s="353">
        <v>0</v>
      </c>
      <c r="G455" s="353">
        <v>0</v>
      </c>
      <c r="H455" s="353">
        <v>0</v>
      </c>
      <c r="I455" s="353">
        <v>0</v>
      </c>
      <c r="J455" s="353">
        <v>0</v>
      </c>
      <c r="K455" s="353">
        <v>0</v>
      </c>
      <c r="L455" s="353">
        <v>0</v>
      </c>
      <c r="M455" s="353">
        <v>0</v>
      </c>
      <c r="N455" s="227">
        <v>0</v>
      </c>
      <c r="O455" s="227">
        <v>0</v>
      </c>
      <c r="P455" s="227">
        <v>36</v>
      </c>
      <c r="Q455" s="227">
        <v>7</v>
      </c>
      <c r="R455" s="227">
        <v>0</v>
      </c>
      <c r="S455" s="227">
        <v>8</v>
      </c>
      <c r="T455" s="227">
        <v>8</v>
      </c>
      <c r="U455" s="227">
        <v>0</v>
      </c>
      <c r="V455" s="227">
        <v>18</v>
      </c>
      <c r="W455" s="227">
        <v>12</v>
      </c>
      <c r="X455" s="227">
        <v>24</v>
      </c>
      <c r="Y455" s="227">
        <v>0</v>
      </c>
      <c r="Z455" s="230">
        <v>0</v>
      </c>
      <c r="AA455" s="230">
        <v>15</v>
      </c>
      <c r="AB455" s="230">
        <v>24</v>
      </c>
      <c r="AC455" s="230">
        <v>12</v>
      </c>
      <c r="AD455" s="230">
        <v>12</v>
      </c>
      <c r="AE455" s="230">
        <v>12</v>
      </c>
      <c r="AF455" s="230">
        <v>12</v>
      </c>
      <c r="AG455" s="230">
        <v>12</v>
      </c>
      <c r="AH455" s="230">
        <v>12</v>
      </c>
      <c r="AI455" s="230">
        <v>12</v>
      </c>
      <c r="AJ455" s="230">
        <v>12</v>
      </c>
      <c r="AK455" s="230">
        <v>24</v>
      </c>
      <c r="AL455" s="230">
        <v>32</v>
      </c>
      <c r="AM455" s="230">
        <v>12</v>
      </c>
      <c r="AN455" s="230">
        <v>12</v>
      </c>
      <c r="AO455" s="230">
        <v>12</v>
      </c>
      <c r="AP455" s="230">
        <v>18</v>
      </c>
      <c r="AQ455" s="230">
        <v>24</v>
      </c>
      <c r="AR455" s="230">
        <v>2</v>
      </c>
      <c r="AS455" s="230">
        <v>0</v>
      </c>
      <c r="AT455" s="230">
        <v>0</v>
      </c>
      <c r="AU455" s="241">
        <f>AU465</f>
        <v>12</v>
      </c>
      <c r="AV455" s="241">
        <f>AV465</f>
        <v>0</v>
      </c>
      <c r="AW455" s="241">
        <f>AW465</f>
        <v>0</v>
      </c>
      <c r="AX455" s="241"/>
      <c r="AY455" s="320"/>
      <c r="AZ455" s="321"/>
      <c r="BA455" s="322"/>
      <c r="BB455" s="241"/>
      <c r="BC455" s="241"/>
      <c r="BD455" s="241"/>
      <c r="BE455" s="408"/>
      <c r="BF455" s="324"/>
      <c r="BG455" s="324"/>
      <c r="BH455" s="324"/>
      <c r="BI455" s="324"/>
      <c r="BJ455" s="326"/>
      <c r="BK455" s="324"/>
      <c r="DK455" s="166">
        <f>SUM(B455:M455)</f>
        <v>0</v>
      </c>
      <c r="DL455" s="166">
        <f>SUM(N455:Y455)</f>
        <v>113</v>
      </c>
      <c r="DM455" s="28">
        <f>IFERROR(DL455/DK455*100,0)</f>
        <v>0</v>
      </c>
      <c r="DN455" s="166">
        <f>SUM(Z455:AK455)</f>
        <v>159</v>
      </c>
      <c r="DO455" s="28">
        <f>IFERROR(DN455/DL455*100,0)</f>
        <v>140.7079646017699</v>
      </c>
      <c r="DP455" s="166">
        <f>SUM(AL455:AW455)</f>
        <v>124</v>
      </c>
      <c r="DQ455" s="28">
        <f>IFERROR(DP455/DN455*100,0)</f>
        <v>77.987421383647799</v>
      </c>
      <c r="DR455" s="141">
        <f>SUM(AY455:BJ455)</f>
        <v>0</v>
      </c>
      <c r="DS455" s="207">
        <f t="shared" ref="DS455" si="481">IFERROR(DR455/DP455*100,0)</f>
        <v>0</v>
      </c>
    </row>
    <row r="456" spans="1:123" hidden="1" outlineLevel="1">
      <c r="A456" s="250" t="s">
        <v>161</v>
      </c>
      <c r="B456" s="251"/>
      <c r="C456" s="251"/>
      <c r="D456" s="251"/>
      <c r="E456" s="251"/>
      <c r="F456" s="251"/>
      <c r="G456" s="251"/>
      <c r="H456" s="251"/>
      <c r="I456" s="251"/>
      <c r="J456" s="251"/>
      <c r="K456" s="251"/>
      <c r="L456" s="251"/>
      <c r="M456" s="251"/>
      <c r="N456" s="251"/>
      <c r="O456" s="251"/>
      <c r="P456" s="251"/>
      <c r="Q456" s="251"/>
      <c r="R456" s="251"/>
      <c r="S456" s="251"/>
      <c r="T456" s="251"/>
      <c r="U456" s="251"/>
      <c r="V456" s="251"/>
      <c r="W456" s="251"/>
      <c r="X456" s="251"/>
      <c r="Y456" s="251"/>
      <c r="Z456" s="251"/>
      <c r="AA456" s="251"/>
      <c r="AB456" s="251"/>
      <c r="AC456" s="251"/>
      <c r="AD456" s="251"/>
      <c r="AE456" s="251"/>
      <c r="AF456" s="251"/>
      <c r="AG456" s="251"/>
      <c r="AH456" s="251"/>
      <c r="AI456" s="251"/>
      <c r="AJ456" s="251"/>
      <c r="AK456" s="251"/>
      <c r="AL456" s="251"/>
      <c r="AM456" s="251"/>
      <c r="AN456" s="251"/>
      <c r="AO456" s="251"/>
      <c r="AP456" s="251"/>
      <c r="AQ456" s="251"/>
      <c r="AR456" s="251"/>
      <c r="AS456" s="251"/>
      <c r="AT456" s="251"/>
      <c r="AU456" s="251"/>
      <c r="AV456" s="251"/>
      <c r="AW456" s="251"/>
      <c r="AX456" s="251"/>
      <c r="AY456" s="252"/>
      <c r="AZ456" s="253"/>
      <c r="BA456" s="254"/>
      <c r="BB456" s="261"/>
      <c r="BC456" s="261"/>
      <c r="BD456" s="261"/>
      <c r="BE456" s="404"/>
      <c r="BF456" s="263"/>
      <c r="BG456" s="263"/>
      <c r="BH456" s="263"/>
      <c r="BI456" s="263"/>
      <c r="BJ456" s="266"/>
      <c r="BK456" s="263"/>
      <c r="DK456" s="166"/>
      <c r="DL456" s="166"/>
      <c r="DM456" s="28"/>
      <c r="DN456" s="166"/>
      <c r="DO456" s="28"/>
      <c r="DP456" s="166"/>
      <c r="DQ456" s="28"/>
    </row>
    <row r="457" spans="1:123" hidden="1" outlineLevel="1">
      <c r="A457" s="250" t="s">
        <v>162</v>
      </c>
      <c r="B457" s="251"/>
      <c r="C457" s="251"/>
      <c r="D457" s="251"/>
      <c r="E457" s="251"/>
      <c r="F457" s="251"/>
      <c r="G457" s="251"/>
      <c r="H457" s="251"/>
      <c r="I457" s="251"/>
      <c r="J457" s="251"/>
      <c r="K457" s="251"/>
      <c r="L457" s="251"/>
      <c r="M457" s="251"/>
      <c r="N457" s="251"/>
      <c r="O457" s="251"/>
      <c r="P457" s="251"/>
      <c r="Q457" s="251"/>
      <c r="R457" s="251"/>
      <c r="S457" s="251"/>
      <c r="T457" s="251"/>
      <c r="U457" s="251"/>
      <c r="V457" s="251"/>
      <c r="W457" s="251"/>
      <c r="X457" s="251"/>
      <c r="Y457" s="251"/>
      <c r="Z457" s="251"/>
      <c r="AA457" s="251"/>
      <c r="AB457" s="251"/>
      <c r="AC457" s="251"/>
      <c r="AD457" s="251"/>
      <c r="AE457" s="251"/>
      <c r="AF457" s="251"/>
      <c r="AG457" s="251"/>
      <c r="AH457" s="251"/>
      <c r="AI457" s="251"/>
      <c r="AJ457" s="251"/>
      <c r="AK457" s="251"/>
      <c r="AL457" s="251"/>
      <c r="AM457" s="251"/>
      <c r="AN457" s="251"/>
      <c r="AO457" s="251"/>
      <c r="AP457" s="251"/>
      <c r="AQ457" s="251"/>
      <c r="AR457" s="251"/>
      <c r="AS457" s="251"/>
      <c r="AT457" s="251"/>
      <c r="AU457" s="251"/>
      <c r="AV457" s="251"/>
      <c r="AW457" s="251"/>
      <c r="AX457" s="251"/>
      <c r="AY457" s="252"/>
      <c r="AZ457" s="253"/>
      <c r="BA457" s="254"/>
      <c r="BB457" s="261"/>
      <c r="BC457" s="261"/>
      <c r="BD457" s="261"/>
      <c r="BE457" s="404"/>
      <c r="BF457" s="263"/>
      <c r="BG457" s="263"/>
      <c r="BH457" s="263"/>
      <c r="BI457" s="263"/>
      <c r="BJ457" s="266"/>
      <c r="BK457" s="263"/>
      <c r="DK457" s="166"/>
      <c r="DL457" s="166"/>
      <c r="DM457" s="28"/>
      <c r="DN457" s="166"/>
      <c r="DO457" s="28"/>
      <c r="DP457" s="166"/>
      <c r="DQ457" s="28"/>
    </row>
    <row r="458" spans="1:123" hidden="1" outlineLevel="1">
      <c r="A458" s="250" t="s">
        <v>163</v>
      </c>
      <c r="B458" s="251"/>
      <c r="C458" s="251"/>
      <c r="D458" s="251"/>
      <c r="E458" s="251"/>
      <c r="F458" s="251"/>
      <c r="G458" s="251"/>
      <c r="H458" s="251"/>
      <c r="I458" s="251"/>
      <c r="J458" s="251"/>
      <c r="K458" s="251"/>
      <c r="L458" s="251"/>
      <c r="M458" s="251"/>
      <c r="N458" s="251"/>
      <c r="O458" s="251"/>
      <c r="P458" s="251"/>
      <c r="Q458" s="251"/>
      <c r="R458" s="251"/>
      <c r="S458" s="251"/>
      <c r="T458" s="251"/>
      <c r="U458" s="251"/>
      <c r="V458" s="251"/>
      <c r="W458" s="251"/>
      <c r="X458" s="251"/>
      <c r="Y458" s="251"/>
      <c r="Z458" s="251"/>
      <c r="AA458" s="251"/>
      <c r="AB458" s="251"/>
      <c r="AC458" s="251"/>
      <c r="AD458" s="251"/>
      <c r="AE458" s="251"/>
      <c r="AF458" s="251"/>
      <c r="AG458" s="251"/>
      <c r="AH458" s="251"/>
      <c r="AI458" s="251"/>
      <c r="AJ458" s="251"/>
      <c r="AK458" s="251"/>
      <c r="AL458" s="251"/>
      <c r="AM458" s="251"/>
      <c r="AN458" s="251"/>
      <c r="AO458" s="251"/>
      <c r="AP458" s="251"/>
      <c r="AQ458" s="251"/>
      <c r="AR458" s="251"/>
      <c r="AS458" s="251"/>
      <c r="AT458" s="251"/>
      <c r="AU458" s="251"/>
      <c r="AV458" s="251"/>
      <c r="AW458" s="251"/>
      <c r="AX458" s="251"/>
      <c r="AY458" s="252"/>
      <c r="AZ458" s="253"/>
      <c r="BA458" s="254"/>
      <c r="BB458" s="261"/>
      <c r="BC458" s="261"/>
      <c r="BD458" s="261"/>
      <c r="BE458" s="404"/>
      <c r="BF458" s="263"/>
      <c r="BG458" s="263"/>
      <c r="BH458" s="263"/>
      <c r="BI458" s="263"/>
      <c r="BJ458" s="266"/>
      <c r="BK458" s="263"/>
      <c r="DK458" s="166"/>
      <c r="DL458" s="166"/>
      <c r="DM458" s="28"/>
      <c r="DN458" s="166"/>
      <c r="DO458" s="28"/>
      <c r="DP458" s="166"/>
      <c r="DQ458" s="28"/>
    </row>
    <row r="459" spans="1:123" hidden="1" outlineLevel="1">
      <c r="A459" s="250" t="s">
        <v>164</v>
      </c>
      <c r="B459" s="251"/>
      <c r="C459" s="251"/>
      <c r="D459" s="251"/>
      <c r="E459" s="251"/>
      <c r="F459" s="251"/>
      <c r="G459" s="251"/>
      <c r="H459" s="251"/>
      <c r="I459" s="251"/>
      <c r="J459" s="251"/>
      <c r="K459" s="251"/>
      <c r="L459" s="251"/>
      <c r="M459" s="251"/>
      <c r="N459" s="251"/>
      <c r="O459" s="251"/>
      <c r="P459" s="251"/>
      <c r="Q459" s="251"/>
      <c r="R459" s="251"/>
      <c r="S459" s="251"/>
      <c r="T459" s="251"/>
      <c r="U459" s="251"/>
      <c r="V459" s="251"/>
      <c r="W459" s="251"/>
      <c r="X459" s="251"/>
      <c r="Y459" s="251"/>
      <c r="Z459" s="251"/>
      <c r="AA459" s="251"/>
      <c r="AB459" s="251"/>
      <c r="AC459" s="251"/>
      <c r="AD459" s="251"/>
      <c r="AE459" s="251"/>
      <c r="AF459" s="251"/>
      <c r="AG459" s="251"/>
      <c r="AH459" s="251"/>
      <c r="AI459" s="251"/>
      <c r="AJ459" s="251"/>
      <c r="AK459" s="251"/>
      <c r="AL459" s="251"/>
      <c r="AM459" s="251"/>
      <c r="AN459" s="251"/>
      <c r="AO459" s="251"/>
      <c r="AP459" s="251"/>
      <c r="AQ459" s="251"/>
      <c r="AR459" s="251"/>
      <c r="AS459" s="251"/>
      <c r="AT459" s="251"/>
      <c r="AU459" s="251"/>
      <c r="AV459" s="251"/>
      <c r="AW459" s="251"/>
      <c r="AX459" s="251"/>
      <c r="AY459" s="252"/>
      <c r="AZ459" s="253"/>
      <c r="BA459" s="254"/>
      <c r="BB459" s="261"/>
      <c r="BC459" s="261"/>
      <c r="BD459" s="261"/>
      <c r="BE459" s="404"/>
      <c r="BF459" s="263"/>
      <c r="BG459" s="263"/>
      <c r="BH459" s="263"/>
      <c r="BI459" s="263"/>
      <c r="BJ459" s="266"/>
      <c r="BK459" s="263"/>
      <c r="DK459" s="166"/>
      <c r="DL459" s="166"/>
      <c r="DM459" s="28"/>
      <c r="DN459" s="166"/>
      <c r="DO459" s="28"/>
      <c r="DP459" s="166"/>
      <c r="DQ459" s="28"/>
    </row>
    <row r="460" spans="1:123" hidden="1" outlineLevel="1">
      <c r="A460" s="250" t="s">
        <v>165</v>
      </c>
      <c r="B460" s="251"/>
      <c r="C460" s="251"/>
      <c r="D460" s="251"/>
      <c r="E460" s="251"/>
      <c r="F460" s="251"/>
      <c r="G460" s="251"/>
      <c r="H460" s="251"/>
      <c r="I460" s="251"/>
      <c r="J460" s="251"/>
      <c r="K460" s="251"/>
      <c r="L460" s="251"/>
      <c r="M460" s="251"/>
      <c r="N460" s="251"/>
      <c r="O460" s="251"/>
      <c r="P460" s="251"/>
      <c r="Q460" s="251"/>
      <c r="R460" s="251"/>
      <c r="S460" s="251"/>
      <c r="T460" s="251"/>
      <c r="U460" s="251"/>
      <c r="V460" s="251"/>
      <c r="W460" s="251"/>
      <c r="X460" s="251"/>
      <c r="Y460" s="251"/>
      <c r="Z460" s="251"/>
      <c r="AA460" s="251"/>
      <c r="AB460" s="251"/>
      <c r="AC460" s="251"/>
      <c r="AD460" s="251"/>
      <c r="AE460" s="251"/>
      <c r="AF460" s="251"/>
      <c r="AG460" s="251"/>
      <c r="AH460" s="251"/>
      <c r="AI460" s="251"/>
      <c r="AJ460" s="251"/>
      <c r="AK460" s="251"/>
      <c r="AL460" s="251"/>
      <c r="AM460" s="251"/>
      <c r="AN460" s="251"/>
      <c r="AO460" s="251"/>
      <c r="AP460" s="251"/>
      <c r="AQ460" s="251"/>
      <c r="AR460" s="251"/>
      <c r="AS460" s="251"/>
      <c r="AT460" s="251"/>
      <c r="AU460" s="251"/>
      <c r="AV460" s="251"/>
      <c r="AW460" s="251"/>
      <c r="AX460" s="251"/>
      <c r="AY460" s="252"/>
      <c r="AZ460" s="253"/>
      <c r="BA460" s="254"/>
      <c r="BB460" s="261"/>
      <c r="BC460" s="261"/>
      <c r="BD460" s="261"/>
      <c r="BE460" s="404"/>
      <c r="BF460" s="263"/>
      <c r="BG460" s="263"/>
      <c r="BH460" s="263"/>
      <c r="BI460" s="263"/>
      <c r="BJ460" s="266"/>
      <c r="BK460" s="263"/>
      <c r="DK460" s="166"/>
      <c r="DL460" s="166"/>
      <c r="DM460" s="28"/>
      <c r="DN460" s="166"/>
      <c r="DO460" s="28"/>
      <c r="DP460" s="166"/>
      <c r="DQ460" s="28"/>
    </row>
    <row r="461" spans="1:123" hidden="1" outlineLevel="1">
      <c r="A461" s="250" t="s">
        <v>123</v>
      </c>
      <c r="B461" s="251"/>
      <c r="C461" s="251"/>
      <c r="D461" s="251"/>
      <c r="E461" s="251"/>
      <c r="F461" s="251"/>
      <c r="G461" s="251"/>
      <c r="H461" s="251"/>
      <c r="I461" s="251"/>
      <c r="J461" s="251"/>
      <c r="K461" s="251"/>
      <c r="L461" s="251"/>
      <c r="M461" s="251"/>
      <c r="N461" s="251"/>
      <c r="O461" s="251"/>
      <c r="P461" s="251"/>
      <c r="Q461" s="251"/>
      <c r="R461" s="251"/>
      <c r="S461" s="251"/>
      <c r="T461" s="251"/>
      <c r="U461" s="251"/>
      <c r="V461" s="251"/>
      <c r="W461" s="251"/>
      <c r="X461" s="251"/>
      <c r="Y461" s="251"/>
      <c r="Z461" s="251"/>
      <c r="AA461" s="251"/>
      <c r="AB461" s="251"/>
      <c r="AC461" s="251"/>
      <c r="AD461" s="251"/>
      <c r="AE461" s="251"/>
      <c r="AF461" s="251"/>
      <c r="AG461" s="251"/>
      <c r="AH461" s="251"/>
      <c r="AI461" s="251"/>
      <c r="AJ461" s="251"/>
      <c r="AK461" s="251"/>
      <c r="AL461" s="251"/>
      <c r="AM461" s="251"/>
      <c r="AN461" s="251"/>
      <c r="AO461" s="251"/>
      <c r="AP461" s="251"/>
      <c r="AQ461" s="251"/>
      <c r="AR461" s="251"/>
      <c r="AS461" s="251"/>
      <c r="AT461" s="251"/>
      <c r="AU461" s="251"/>
      <c r="AV461" s="251"/>
      <c r="AW461" s="251"/>
      <c r="AX461" s="251"/>
      <c r="AY461" s="252"/>
      <c r="AZ461" s="253"/>
      <c r="BA461" s="254"/>
      <c r="BB461" s="261"/>
      <c r="BC461" s="261"/>
      <c r="BD461" s="261"/>
      <c r="BE461" s="404"/>
      <c r="BF461" s="263"/>
      <c r="BG461" s="263"/>
      <c r="BH461" s="263"/>
      <c r="BI461" s="263"/>
      <c r="BJ461" s="266"/>
      <c r="BK461" s="263"/>
      <c r="DK461" s="166"/>
      <c r="DL461" s="166"/>
      <c r="DM461" s="28"/>
      <c r="DN461" s="166"/>
      <c r="DO461" s="28"/>
      <c r="DP461" s="166"/>
      <c r="DQ461" s="28"/>
    </row>
    <row r="462" spans="1:123" hidden="1" outlineLevel="1">
      <c r="A462" s="250" t="s">
        <v>167</v>
      </c>
      <c r="B462" s="251"/>
      <c r="C462" s="251"/>
      <c r="D462" s="251"/>
      <c r="E462" s="251"/>
      <c r="F462" s="251"/>
      <c r="G462" s="251"/>
      <c r="H462" s="251"/>
      <c r="I462" s="251"/>
      <c r="J462" s="251"/>
      <c r="K462" s="251"/>
      <c r="L462" s="251"/>
      <c r="M462" s="251"/>
      <c r="N462" s="251"/>
      <c r="O462" s="251"/>
      <c r="P462" s="251"/>
      <c r="Q462" s="251"/>
      <c r="R462" s="251"/>
      <c r="S462" s="251"/>
      <c r="T462" s="251"/>
      <c r="U462" s="251"/>
      <c r="V462" s="251"/>
      <c r="W462" s="251"/>
      <c r="X462" s="251"/>
      <c r="Y462" s="251"/>
      <c r="Z462" s="251"/>
      <c r="AA462" s="251"/>
      <c r="AB462" s="251"/>
      <c r="AC462" s="251"/>
      <c r="AD462" s="251"/>
      <c r="AE462" s="251"/>
      <c r="AF462" s="251"/>
      <c r="AG462" s="251"/>
      <c r="AH462" s="251"/>
      <c r="AI462" s="251"/>
      <c r="AJ462" s="251"/>
      <c r="AK462" s="251"/>
      <c r="AL462" s="251"/>
      <c r="AM462" s="251"/>
      <c r="AN462" s="251"/>
      <c r="AO462" s="251"/>
      <c r="AP462" s="251"/>
      <c r="AQ462" s="251"/>
      <c r="AR462" s="251"/>
      <c r="AS462" s="251"/>
      <c r="AT462" s="251"/>
      <c r="AU462" s="251"/>
      <c r="AV462" s="251"/>
      <c r="AW462" s="251"/>
      <c r="AX462" s="251"/>
      <c r="AY462" s="252"/>
      <c r="AZ462" s="253"/>
      <c r="BA462" s="254"/>
      <c r="BB462" s="261"/>
      <c r="BC462" s="261"/>
      <c r="BD462" s="261"/>
      <c r="BE462" s="404"/>
      <c r="BF462" s="263"/>
      <c r="BG462" s="263"/>
      <c r="BH462" s="263"/>
      <c r="BI462" s="263"/>
      <c r="BJ462" s="266"/>
      <c r="BK462" s="263"/>
      <c r="DK462" s="166"/>
      <c r="DL462" s="166"/>
      <c r="DM462" s="28"/>
      <c r="DN462" s="166"/>
      <c r="DO462" s="28"/>
      <c r="DP462" s="166"/>
      <c r="DQ462" s="28"/>
    </row>
    <row r="463" spans="1:123" hidden="1" outlineLevel="1">
      <c r="A463" s="250" t="s">
        <v>122</v>
      </c>
      <c r="B463" s="251"/>
      <c r="C463" s="251"/>
      <c r="D463" s="251"/>
      <c r="E463" s="251"/>
      <c r="F463" s="251"/>
      <c r="G463" s="251"/>
      <c r="H463" s="251"/>
      <c r="I463" s="251"/>
      <c r="J463" s="251"/>
      <c r="K463" s="251"/>
      <c r="L463" s="251"/>
      <c r="M463" s="251"/>
      <c r="N463" s="251"/>
      <c r="O463" s="251"/>
      <c r="P463" s="251"/>
      <c r="Q463" s="251"/>
      <c r="R463" s="251"/>
      <c r="S463" s="251"/>
      <c r="T463" s="251"/>
      <c r="U463" s="251"/>
      <c r="V463" s="251"/>
      <c r="W463" s="251"/>
      <c r="X463" s="251"/>
      <c r="Y463" s="251"/>
      <c r="Z463" s="251"/>
      <c r="AA463" s="251"/>
      <c r="AB463" s="251"/>
      <c r="AC463" s="251"/>
      <c r="AD463" s="251"/>
      <c r="AE463" s="251"/>
      <c r="AF463" s="251"/>
      <c r="AG463" s="251"/>
      <c r="AH463" s="251"/>
      <c r="AI463" s="251"/>
      <c r="AJ463" s="251"/>
      <c r="AK463" s="251"/>
      <c r="AL463" s="251">
        <v>32</v>
      </c>
      <c r="AM463" s="251">
        <v>12</v>
      </c>
      <c r="AN463" s="251">
        <v>12</v>
      </c>
      <c r="AO463" s="251">
        <v>12</v>
      </c>
      <c r="AP463" s="251">
        <v>18</v>
      </c>
      <c r="AQ463" s="251">
        <v>24</v>
      </c>
      <c r="AR463" s="251">
        <v>2</v>
      </c>
      <c r="AS463" s="251"/>
      <c r="AT463" s="251"/>
      <c r="AU463" s="251">
        <v>12</v>
      </c>
      <c r="AV463" s="251">
        <v>0</v>
      </c>
      <c r="AW463" s="251"/>
      <c r="AX463" s="251"/>
      <c r="AY463" s="252"/>
      <c r="AZ463" s="253"/>
      <c r="BA463" s="254"/>
      <c r="BB463" s="261"/>
      <c r="BC463" s="261"/>
      <c r="BD463" s="261"/>
      <c r="BE463" s="404"/>
      <c r="BF463" s="263"/>
      <c r="BG463" s="263"/>
      <c r="BH463" s="263"/>
      <c r="BI463" s="263"/>
      <c r="BJ463" s="266"/>
      <c r="BK463" s="263"/>
      <c r="DK463" s="166"/>
      <c r="DL463" s="166"/>
      <c r="DM463" s="28"/>
      <c r="DN463" s="166"/>
      <c r="DO463" s="28"/>
      <c r="DP463" s="166"/>
      <c r="DQ463" s="28"/>
    </row>
    <row r="464" spans="1:123" hidden="1" outlineLevel="1">
      <c r="A464" s="250" t="s">
        <v>168</v>
      </c>
      <c r="B464" s="251"/>
      <c r="C464" s="251"/>
      <c r="D464" s="251"/>
      <c r="E464" s="251"/>
      <c r="F464" s="251"/>
      <c r="G464" s="251"/>
      <c r="H464" s="251"/>
      <c r="I464" s="251"/>
      <c r="J464" s="251"/>
      <c r="K464" s="251"/>
      <c r="L464" s="251"/>
      <c r="M464" s="251"/>
      <c r="N464" s="251"/>
      <c r="O464" s="251"/>
      <c r="P464" s="251"/>
      <c r="Q464" s="251"/>
      <c r="R464" s="251"/>
      <c r="S464" s="251"/>
      <c r="T464" s="251"/>
      <c r="U464" s="251"/>
      <c r="V464" s="251"/>
      <c r="W464" s="251"/>
      <c r="X464" s="251"/>
      <c r="Y464" s="251"/>
      <c r="Z464" s="251"/>
      <c r="AA464" s="251"/>
      <c r="AB464" s="251"/>
      <c r="AC464" s="251"/>
      <c r="AD464" s="251"/>
      <c r="AE464" s="251"/>
      <c r="AF464" s="251"/>
      <c r="AG464" s="251"/>
      <c r="AH464" s="251"/>
      <c r="AI464" s="251"/>
      <c r="AJ464" s="251"/>
      <c r="AK464" s="251"/>
      <c r="AL464" s="251"/>
      <c r="AM464" s="251"/>
      <c r="AN464" s="251"/>
      <c r="AO464" s="251"/>
      <c r="AP464" s="251"/>
      <c r="AQ464" s="251"/>
      <c r="AR464" s="251"/>
      <c r="AS464" s="251"/>
      <c r="AT464" s="251"/>
      <c r="AU464" s="251"/>
      <c r="AV464" s="251"/>
      <c r="AW464" s="251"/>
      <c r="AX464" s="251"/>
      <c r="AY464" s="252"/>
      <c r="AZ464" s="253"/>
      <c r="BA464" s="254"/>
      <c r="BB464" s="261"/>
      <c r="BC464" s="261"/>
      <c r="BD464" s="261"/>
      <c r="BE464" s="404"/>
      <c r="BF464" s="263"/>
      <c r="BG464" s="263"/>
      <c r="BH464" s="263"/>
      <c r="BI464" s="263"/>
      <c r="BJ464" s="266"/>
      <c r="BK464" s="263"/>
      <c r="DK464" s="166"/>
      <c r="DL464" s="166"/>
      <c r="DM464" s="28"/>
      <c r="DN464" s="166"/>
      <c r="DO464" s="28"/>
      <c r="DP464" s="166"/>
      <c r="DQ464" s="28"/>
    </row>
    <row r="465" spans="1:123" ht="13.5" collapsed="1">
      <c r="A465" s="279" t="s">
        <v>169</v>
      </c>
      <c r="B465" s="251">
        <f>+SUM(B456:B464)</f>
        <v>0</v>
      </c>
      <c r="C465" s="251">
        <f>+SUM(C456:C464)</f>
        <v>0</v>
      </c>
      <c r="D465" s="251">
        <f t="shared" ref="D465:AV465" si="482">+SUM(D456:D464)</f>
        <v>0</v>
      </c>
      <c r="E465" s="251">
        <f t="shared" si="482"/>
        <v>0</v>
      </c>
      <c r="F465" s="251">
        <f t="shared" si="482"/>
        <v>0</v>
      </c>
      <c r="G465" s="251">
        <f t="shared" si="482"/>
        <v>0</v>
      </c>
      <c r="H465" s="251">
        <f t="shared" si="482"/>
        <v>0</v>
      </c>
      <c r="I465" s="251">
        <f t="shared" si="482"/>
        <v>0</v>
      </c>
      <c r="J465" s="251">
        <f t="shared" si="482"/>
        <v>0</v>
      </c>
      <c r="K465" s="251">
        <f t="shared" si="482"/>
        <v>0</v>
      </c>
      <c r="L465" s="251">
        <f t="shared" si="482"/>
        <v>0</v>
      </c>
      <c r="M465" s="251">
        <f t="shared" si="482"/>
        <v>0</v>
      </c>
      <c r="N465" s="251">
        <f t="shared" si="482"/>
        <v>0</v>
      </c>
      <c r="O465" s="251">
        <f t="shared" si="482"/>
        <v>0</v>
      </c>
      <c r="P465" s="251">
        <f t="shared" si="482"/>
        <v>0</v>
      </c>
      <c r="Q465" s="251">
        <f t="shared" si="482"/>
        <v>0</v>
      </c>
      <c r="R465" s="251">
        <f t="shared" si="482"/>
        <v>0</v>
      </c>
      <c r="S465" s="251">
        <f t="shared" si="482"/>
        <v>0</v>
      </c>
      <c r="T465" s="251">
        <f t="shared" si="482"/>
        <v>0</v>
      </c>
      <c r="U465" s="251">
        <f t="shared" si="482"/>
        <v>0</v>
      </c>
      <c r="V465" s="251">
        <f t="shared" si="482"/>
        <v>0</v>
      </c>
      <c r="W465" s="251">
        <f t="shared" si="482"/>
        <v>0</v>
      </c>
      <c r="X465" s="251">
        <f t="shared" si="482"/>
        <v>0</v>
      </c>
      <c r="Y465" s="251">
        <f t="shared" si="482"/>
        <v>0</v>
      </c>
      <c r="Z465" s="251">
        <f t="shared" si="482"/>
        <v>0</v>
      </c>
      <c r="AA465" s="251">
        <f t="shared" si="482"/>
        <v>0</v>
      </c>
      <c r="AB465" s="251">
        <f t="shared" si="482"/>
        <v>0</v>
      </c>
      <c r="AC465" s="251">
        <f t="shared" si="482"/>
        <v>0</v>
      </c>
      <c r="AD465" s="251">
        <f t="shared" si="482"/>
        <v>0</v>
      </c>
      <c r="AE465" s="251">
        <f t="shared" si="482"/>
        <v>0</v>
      </c>
      <c r="AF465" s="251">
        <f t="shared" si="482"/>
        <v>0</v>
      </c>
      <c r="AG465" s="251">
        <f t="shared" si="482"/>
        <v>0</v>
      </c>
      <c r="AH465" s="251">
        <f t="shared" si="482"/>
        <v>0</v>
      </c>
      <c r="AI465" s="251">
        <f t="shared" si="482"/>
        <v>0</v>
      </c>
      <c r="AJ465" s="251">
        <f t="shared" si="482"/>
        <v>0</v>
      </c>
      <c r="AK465" s="251">
        <f t="shared" si="482"/>
        <v>0</v>
      </c>
      <c r="AL465" s="251">
        <f t="shared" si="482"/>
        <v>32</v>
      </c>
      <c r="AM465" s="251">
        <f t="shared" si="482"/>
        <v>12</v>
      </c>
      <c r="AN465" s="251">
        <f t="shared" si="482"/>
        <v>12</v>
      </c>
      <c r="AO465" s="251">
        <f t="shared" si="482"/>
        <v>12</v>
      </c>
      <c r="AP465" s="251">
        <f t="shared" si="482"/>
        <v>18</v>
      </c>
      <c r="AQ465" s="251">
        <f t="shared" si="482"/>
        <v>24</v>
      </c>
      <c r="AR465" s="251">
        <f t="shared" si="482"/>
        <v>2</v>
      </c>
      <c r="AS465" s="251">
        <f t="shared" si="482"/>
        <v>0</v>
      </c>
      <c r="AT465" s="251">
        <f t="shared" si="482"/>
        <v>0</v>
      </c>
      <c r="AU465" s="251">
        <f t="shared" si="482"/>
        <v>12</v>
      </c>
      <c r="AV465" s="251">
        <f t="shared" si="482"/>
        <v>0</v>
      </c>
      <c r="AW465" s="251">
        <f>+SUM(AW456:AW464)</f>
        <v>0</v>
      </c>
      <c r="AX465" s="251"/>
      <c r="AY465" s="252"/>
      <c r="AZ465" s="253"/>
      <c r="BA465" s="254"/>
      <c r="BB465" s="261"/>
      <c r="BC465" s="261"/>
      <c r="BD465" s="261"/>
      <c r="BE465" s="404"/>
      <c r="BF465" s="263"/>
      <c r="BG465" s="263"/>
      <c r="BH465" s="263"/>
      <c r="BI465" s="263"/>
      <c r="BJ465" s="266"/>
      <c r="BK465" s="263"/>
      <c r="DK465" s="166"/>
      <c r="DL465" s="166"/>
      <c r="DM465" s="28"/>
      <c r="DN465" s="166"/>
      <c r="DO465" s="28"/>
      <c r="DP465" s="166"/>
      <c r="DQ465" s="28"/>
    </row>
    <row r="466" spans="1:123">
      <c r="A466" s="239" t="s">
        <v>190</v>
      </c>
      <c r="B466" s="302"/>
      <c r="C466" s="302"/>
      <c r="D466" s="302"/>
      <c r="E466" s="302"/>
      <c r="F466" s="302"/>
      <c r="G466" s="302"/>
      <c r="H466" s="302"/>
      <c r="I466" s="302"/>
      <c r="J466" s="302"/>
      <c r="K466" s="302"/>
      <c r="L466" s="302"/>
      <c r="M466" s="302"/>
      <c r="N466" s="227"/>
      <c r="O466" s="227"/>
      <c r="P466" s="227"/>
      <c r="Q466" s="227"/>
      <c r="R466" s="227"/>
      <c r="S466" s="227"/>
      <c r="T466" s="227"/>
      <c r="U466" s="227"/>
      <c r="V466" s="227"/>
      <c r="W466" s="227"/>
      <c r="X466" s="227"/>
      <c r="Y466" s="227"/>
      <c r="Z466" s="230"/>
      <c r="AA466" s="230"/>
      <c r="AB466" s="230"/>
      <c r="AC466" s="230"/>
      <c r="AD466" s="230"/>
      <c r="AE466" s="230"/>
      <c r="AF466" s="230"/>
      <c r="AG466" s="230"/>
      <c r="AH466" s="230"/>
      <c r="AI466" s="230"/>
      <c r="AJ466" s="230"/>
      <c r="AK466" s="230"/>
      <c r="AL466" s="230"/>
      <c r="AM466" s="230"/>
      <c r="AN466" s="230"/>
      <c r="AO466" s="230"/>
      <c r="AP466" s="230"/>
      <c r="AQ466" s="230"/>
      <c r="AR466" s="230"/>
      <c r="AS466" s="230"/>
      <c r="AT466" s="230">
        <v>12</v>
      </c>
      <c r="AU466" s="241">
        <f>AU476</f>
        <v>12</v>
      </c>
      <c r="AV466" s="241">
        <v>12</v>
      </c>
      <c r="AW466" s="241">
        <v>15</v>
      </c>
      <c r="AX466" s="241"/>
      <c r="AY466" s="242">
        <f>SUM(AY467:AY475)</f>
        <v>19</v>
      </c>
      <c r="AZ466" s="243">
        <f t="shared" ref="AZ466:BJ466" si="483">+AZ476</f>
        <v>12</v>
      </c>
      <c r="BA466" s="328">
        <f t="shared" si="483"/>
        <v>12</v>
      </c>
      <c r="BB466" s="329">
        <f t="shared" si="483"/>
        <v>12</v>
      </c>
      <c r="BC466" s="329">
        <f t="shared" si="483"/>
        <v>12</v>
      </c>
      <c r="BD466" s="329">
        <f t="shared" si="483"/>
        <v>12</v>
      </c>
      <c r="BE466" s="409">
        <f t="shared" si="483"/>
        <v>12</v>
      </c>
      <c r="BF466" s="331">
        <f t="shared" si="483"/>
        <v>12</v>
      </c>
      <c r="BG466" s="331">
        <f t="shared" si="483"/>
        <v>12</v>
      </c>
      <c r="BH466" s="331">
        <f t="shared" si="483"/>
        <v>12</v>
      </c>
      <c r="BI466" s="331">
        <f t="shared" si="483"/>
        <v>12</v>
      </c>
      <c r="BJ466" s="333">
        <f t="shared" si="483"/>
        <v>12</v>
      </c>
      <c r="BK466" s="331"/>
      <c r="DK466" s="166">
        <f>SUM(B466:M466)</f>
        <v>0</v>
      </c>
      <c r="DL466" s="166">
        <f>SUM(N466:Y466)</f>
        <v>0</v>
      </c>
      <c r="DM466" s="28">
        <f>IFERROR(DL466/DK466*100,0)</f>
        <v>0</v>
      </c>
      <c r="DN466" s="166">
        <f>SUM(Z466:AK466)</f>
        <v>0</v>
      </c>
      <c r="DO466" s="28">
        <f>IFERROR(DN466/DL466*100,0)</f>
        <v>0</v>
      </c>
      <c r="DP466" s="166">
        <f>SUM(AL466:AW466)</f>
        <v>51</v>
      </c>
      <c r="DQ466" s="28">
        <f>IFERROR(DP466/DN466*100,0)</f>
        <v>0</v>
      </c>
      <c r="DR466" s="141">
        <f>SUM(AY466:BJ466)</f>
        <v>151</v>
      </c>
      <c r="DS466" s="207">
        <f t="shared" ref="DS466" si="484">IFERROR(DR466/DP466*100,0)</f>
        <v>296.07843137254906</v>
      </c>
    </row>
    <row r="467" spans="1:123" hidden="1" outlineLevel="1">
      <c r="A467" s="250" t="s">
        <v>161</v>
      </c>
      <c r="B467" s="251"/>
      <c r="C467" s="251"/>
      <c r="D467" s="251"/>
      <c r="E467" s="251"/>
      <c r="F467" s="251"/>
      <c r="G467" s="251"/>
      <c r="H467" s="251"/>
      <c r="I467" s="251"/>
      <c r="J467" s="251"/>
      <c r="K467" s="251"/>
      <c r="L467" s="251"/>
      <c r="M467" s="251"/>
      <c r="N467" s="251"/>
      <c r="O467" s="251"/>
      <c r="P467" s="251"/>
      <c r="Q467" s="251"/>
      <c r="R467" s="251"/>
      <c r="S467" s="251"/>
      <c r="T467" s="251"/>
      <c r="U467" s="251"/>
      <c r="V467" s="251"/>
      <c r="W467" s="251"/>
      <c r="X467" s="251"/>
      <c r="Y467" s="251"/>
      <c r="Z467" s="251"/>
      <c r="AA467" s="251"/>
      <c r="AB467" s="251"/>
      <c r="AC467" s="251"/>
      <c r="AD467" s="251"/>
      <c r="AE467" s="251"/>
      <c r="AF467" s="251"/>
      <c r="AG467" s="251"/>
      <c r="AH467" s="251"/>
      <c r="AI467" s="251"/>
      <c r="AJ467" s="251"/>
      <c r="AK467" s="251"/>
      <c r="AL467" s="251"/>
      <c r="AM467" s="251"/>
      <c r="AN467" s="251"/>
      <c r="AO467" s="251"/>
      <c r="AP467" s="251"/>
      <c r="AQ467" s="251"/>
      <c r="AR467" s="251"/>
      <c r="AS467" s="251"/>
      <c r="AT467" s="251"/>
      <c r="AU467" s="251"/>
      <c r="AV467" s="251"/>
      <c r="AW467" s="251"/>
      <c r="AX467" s="251"/>
      <c r="AY467" s="252"/>
      <c r="AZ467" s="253"/>
      <c r="BA467" s="254"/>
      <c r="BB467" s="261"/>
      <c r="BC467" s="261"/>
      <c r="BD467" s="261"/>
      <c r="BE467" s="404"/>
      <c r="BF467" s="263"/>
      <c r="BG467" s="263"/>
      <c r="BH467" s="263"/>
      <c r="BI467" s="263"/>
      <c r="BJ467" s="266"/>
      <c r="BK467" s="263"/>
      <c r="DK467" s="166"/>
      <c r="DL467" s="166"/>
      <c r="DM467" s="28"/>
      <c r="DN467" s="166"/>
      <c r="DO467" s="28"/>
      <c r="DP467" s="166"/>
      <c r="DQ467" s="28"/>
    </row>
    <row r="468" spans="1:123" hidden="1" outlineLevel="1">
      <c r="A468" s="250" t="s">
        <v>162</v>
      </c>
      <c r="B468" s="251"/>
      <c r="C468" s="251"/>
      <c r="D468" s="251"/>
      <c r="E468" s="251"/>
      <c r="F468" s="251"/>
      <c r="G468" s="251"/>
      <c r="H468" s="251"/>
      <c r="I468" s="251"/>
      <c r="J468" s="251"/>
      <c r="K468" s="251"/>
      <c r="L468" s="251"/>
      <c r="M468" s="251"/>
      <c r="N468" s="251"/>
      <c r="O468" s="251"/>
      <c r="P468" s="251"/>
      <c r="Q468" s="251"/>
      <c r="R468" s="251"/>
      <c r="S468" s="251"/>
      <c r="T468" s="251"/>
      <c r="U468" s="251"/>
      <c r="V468" s="251"/>
      <c r="W468" s="251"/>
      <c r="X468" s="251"/>
      <c r="Y468" s="251"/>
      <c r="Z468" s="251"/>
      <c r="AA468" s="251"/>
      <c r="AB468" s="251"/>
      <c r="AC468" s="251"/>
      <c r="AD468" s="251"/>
      <c r="AE468" s="251"/>
      <c r="AF468" s="251"/>
      <c r="AG468" s="251"/>
      <c r="AH468" s="251"/>
      <c r="AI468" s="251"/>
      <c r="AJ468" s="251"/>
      <c r="AK468" s="251"/>
      <c r="AL468" s="251"/>
      <c r="AM468" s="251"/>
      <c r="AN468" s="251"/>
      <c r="AO468" s="251"/>
      <c r="AP468" s="251"/>
      <c r="AQ468" s="251"/>
      <c r="AR468" s="251"/>
      <c r="AS468" s="251"/>
      <c r="AT468" s="251"/>
      <c r="AU468" s="251"/>
      <c r="AV468" s="251"/>
      <c r="AW468" s="251"/>
      <c r="AX468" s="251"/>
      <c r="AY468" s="252"/>
      <c r="AZ468" s="253"/>
      <c r="BA468" s="254"/>
      <c r="BB468" s="261"/>
      <c r="BC468" s="261"/>
      <c r="BD468" s="261"/>
      <c r="BE468" s="404"/>
      <c r="BF468" s="263"/>
      <c r="BG468" s="263"/>
      <c r="BH468" s="263"/>
      <c r="BI468" s="263"/>
      <c r="BJ468" s="266"/>
      <c r="BK468" s="263"/>
      <c r="DK468" s="166"/>
      <c r="DL468" s="166"/>
      <c r="DM468" s="28"/>
      <c r="DN468" s="166"/>
      <c r="DO468" s="28"/>
      <c r="DP468" s="166"/>
      <c r="DQ468" s="28"/>
    </row>
    <row r="469" spans="1:123" hidden="1" outlineLevel="1">
      <c r="A469" s="250" t="s">
        <v>163</v>
      </c>
      <c r="B469" s="251"/>
      <c r="C469" s="251"/>
      <c r="D469" s="251"/>
      <c r="E469" s="251"/>
      <c r="F469" s="251"/>
      <c r="G469" s="251"/>
      <c r="H469" s="251"/>
      <c r="I469" s="251"/>
      <c r="J469" s="251"/>
      <c r="K469" s="251"/>
      <c r="L469" s="251"/>
      <c r="M469" s="251"/>
      <c r="N469" s="251"/>
      <c r="O469" s="251"/>
      <c r="P469" s="251"/>
      <c r="Q469" s="251"/>
      <c r="R469" s="251"/>
      <c r="S469" s="251"/>
      <c r="T469" s="251"/>
      <c r="U469" s="251"/>
      <c r="V469" s="251"/>
      <c r="W469" s="251"/>
      <c r="X469" s="251"/>
      <c r="Y469" s="251"/>
      <c r="Z469" s="251"/>
      <c r="AA469" s="251"/>
      <c r="AB469" s="251"/>
      <c r="AC469" s="251"/>
      <c r="AD469" s="251"/>
      <c r="AE469" s="251"/>
      <c r="AF469" s="251"/>
      <c r="AG469" s="251"/>
      <c r="AH469" s="251"/>
      <c r="AI469" s="251"/>
      <c r="AJ469" s="251"/>
      <c r="AK469" s="251"/>
      <c r="AL469" s="251"/>
      <c r="AM469" s="251"/>
      <c r="AN469" s="251"/>
      <c r="AO469" s="251"/>
      <c r="AP469" s="251"/>
      <c r="AQ469" s="251"/>
      <c r="AR469" s="251"/>
      <c r="AS469" s="251"/>
      <c r="AT469" s="251"/>
      <c r="AU469" s="251"/>
      <c r="AV469" s="251"/>
      <c r="AW469" s="251"/>
      <c r="AX469" s="251"/>
      <c r="AY469" s="252"/>
      <c r="AZ469" s="253"/>
      <c r="BA469" s="254"/>
      <c r="BB469" s="261"/>
      <c r="BC469" s="261"/>
      <c r="BD469" s="261"/>
      <c r="BE469" s="404"/>
      <c r="BF469" s="263"/>
      <c r="BG469" s="263"/>
      <c r="BH469" s="263"/>
      <c r="BI469" s="263"/>
      <c r="BJ469" s="266"/>
      <c r="BK469" s="263"/>
      <c r="DK469" s="166"/>
      <c r="DL469" s="166"/>
      <c r="DM469" s="28"/>
      <c r="DN469" s="166"/>
      <c r="DO469" s="28"/>
      <c r="DP469" s="166"/>
      <c r="DQ469" s="28"/>
    </row>
    <row r="470" spans="1:123" hidden="1" outlineLevel="1">
      <c r="A470" s="250" t="s">
        <v>164</v>
      </c>
      <c r="B470" s="251"/>
      <c r="C470" s="251"/>
      <c r="D470" s="251"/>
      <c r="E470" s="251"/>
      <c r="F470" s="251"/>
      <c r="G470" s="251"/>
      <c r="H470" s="251"/>
      <c r="I470" s="251"/>
      <c r="J470" s="251"/>
      <c r="K470" s="251"/>
      <c r="L470" s="251"/>
      <c r="M470" s="251"/>
      <c r="N470" s="251"/>
      <c r="O470" s="251"/>
      <c r="P470" s="251"/>
      <c r="Q470" s="251"/>
      <c r="R470" s="251"/>
      <c r="S470" s="251"/>
      <c r="T470" s="251"/>
      <c r="U470" s="251"/>
      <c r="V470" s="251"/>
      <c r="W470" s="251"/>
      <c r="X470" s="251"/>
      <c r="Y470" s="251"/>
      <c r="Z470" s="251"/>
      <c r="AA470" s="251"/>
      <c r="AB470" s="251"/>
      <c r="AC470" s="251"/>
      <c r="AD470" s="251"/>
      <c r="AE470" s="251"/>
      <c r="AF470" s="251"/>
      <c r="AG470" s="251"/>
      <c r="AH470" s="251"/>
      <c r="AI470" s="251"/>
      <c r="AJ470" s="251"/>
      <c r="AK470" s="251"/>
      <c r="AL470" s="251"/>
      <c r="AM470" s="251"/>
      <c r="AN470" s="251"/>
      <c r="AO470" s="251"/>
      <c r="AP470" s="251"/>
      <c r="AQ470" s="251"/>
      <c r="AR470" s="251"/>
      <c r="AS470" s="251"/>
      <c r="AT470" s="251"/>
      <c r="AU470" s="251"/>
      <c r="AV470" s="251"/>
      <c r="AW470" s="251"/>
      <c r="AX470" s="251"/>
      <c r="AY470" s="252"/>
      <c r="AZ470" s="253"/>
      <c r="BA470" s="254"/>
      <c r="BB470" s="261"/>
      <c r="BC470" s="261"/>
      <c r="BD470" s="261"/>
      <c r="BE470" s="404"/>
      <c r="BF470" s="263"/>
      <c r="BG470" s="263"/>
      <c r="BH470" s="263"/>
      <c r="BI470" s="263"/>
      <c r="BJ470" s="266"/>
      <c r="BK470" s="263"/>
      <c r="DK470" s="166"/>
      <c r="DL470" s="166"/>
      <c r="DM470" s="28"/>
      <c r="DN470" s="166"/>
      <c r="DO470" s="28"/>
      <c r="DP470" s="166"/>
      <c r="DQ470" s="28"/>
    </row>
    <row r="471" spans="1:123" hidden="1" outlineLevel="1">
      <c r="A471" s="250" t="s">
        <v>165</v>
      </c>
      <c r="B471" s="251"/>
      <c r="C471" s="251"/>
      <c r="D471" s="251"/>
      <c r="E471" s="251"/>
      <c r="F471" s="251"/>
      <c r="G471" s="251"/>
      <c r="H471" s="251"/>
      <c r="I471" s="251"/>
      <c r="J471" s="251"/>
      <c r="K471" s="251"/>
      <c r="L471" s="251"/>
      <c r="M471" s="251"/>
      <c r="N471" s="251"/>
      <c r="O471" s="251"/>
      <c r="P471" s="251"/>
      <c r="Q471" s="251"/>
      <c r="R471" s="251"/>
      <c r="S471" s="251"/>
      <c r="T471" s="251"/>
      <c r="U471" s="251"/>
      <c r="V471" s="251"/>
      <c r="W471" s="251"/>
      <c r="X471" s="251"/>
      <c r="Y471" s="251"/>
      <c r="Z471" s="251"/>
      <c r="AA471" s="251"/>
      <c r="AB471" s="251"/>
      <c r="AC471" s="251"/>
      <c r="AD471" s="251"/>
      <c r="AE471" s="251"/>
      <c r="AF471" s="251"/>
      <c r="AG471" s="251"/>
      <c r="AH471" s="251"/>
      <c r="AI471" s="251"/>
      <c r="AJ471" s="251"/>
      <c r="AK471" s="251"/>
      <c r="AL471" s="251"/>
      <c r="AM471" s="251"/>
      <c r="AN471" s="251"/>
      <c r="AO471" s="251"/>
      <c r="AP471" s="251"/>
      <c r="AQ471" s="251"/>
      <c r="AR471" s="251"/>
      <c r="AS471" s="251"/>
      <c r="AT471" s="251"/>
      <c r="AU471" s="251"/>
      <c r="AV471" s="251"/>
      <c r="AW471" s="251"/>
      <c r="AX471" s="251"/>
      <c r="AY471" s="252"/>
      <c r="AZ471" s="253"/>
      <c r="BA471" s="254"/>
      <c r="BB471" s="261"/>
      <c r="BC471" s="261"/>
      <c r="BD471" s="261"/>
      <c r="BE471" s="404"/>
      <c r="BF471" s="263"/>
      <c r="BG471" s="263"/>
      <c r="BH471" s="263"/>
      <c r="BI471" s="263"/>
      <c r="BJ471" s="266"/>
      <c r="BK471" s="263"/>
      <c r="DK471" s="166"/>
      <c r="DL471" s="166"/>
      <c r="DM471" s="28"/>
      <c r="DN471" s="166"/>
      <c r="DO471" s="28"/>
      <c r="DP471" s="166"/>
      <c r="DQ471" s="28"/>
    </row>
    <row r="472" spans="1:123" hidden="1" outlineLevel="1">
      <c r="A472" s="250" t="s">
        <v>123</v>
      </c>
      <c r="B472" s="251"/>
      <c r="C472" s="251"/>
      <c r="D472" s="251"/>
      <c r="E472" s="251"/>
      <c r="F472" s="251"/>
      <c r="G472" s="251"/>
      <c r="H472" s="251"/>
      <c r="I472" s="251"/>
      <c r="J472" s="251"/>
      <c r="K472" s="251"/>
      <c r="L472" s="251"/>
      <c r="M472" s="251"/>
      <c r="N472" s="251"/>
      <c r="O472" s="251"/>
      <c r="P472" s="251"/>
      <c r="Q472" s="251"/>
      <c r="R472" s="251"/>
      <c r="S472" s="251"/>
      <c r="T472" s="251"/>
      <c r="U472" s="251"/>
      <c r="V472" s="251"/>
      <c r="W472" s="251"/>
      <c r="X472" s="251"/>
      <c r="Y472" s="251"/>
      <c r="Z472" s="251"/>
      <c r="AA472" s="251"/>
      <c r="AB472" s="251"/>
      <c r="AC472" s="251"/>
      <c r="AD472" s="251"/>
      <c r="AE472" s="251"/>
      <c r="AF472" s="251"/>
      <c r="AG472" s="251"/>
      <c r="AH472" s="251"/>
      <c r="AI472" s="251"/>
      <c r="AJ472" s="251"/>
      <c r="AK472" s="251"/>
      <c r="AL472" s="251"/>
      <c r="AM472" s="251"/>
      <c r="AN472" s="251"/>
      <c r="AO472" s="251"/>
      <c r="AP472" s="251"/>
      <c r="AQ472" s="251"/>
      <c r="AR472" s="251"/>
      <c r="AS472" s="251"/>
      <c r="AT472" s="251"/>
      <c r="AU472" s="251"/>
      <c r="AV472" s="251"/>
      <c r="AW472" s="251"/>
      <c r="AX472" s="251"/>
      <c r="AY472" s="252"/>
      <c r="AZ472" s="253"/>
      <c r="BA472" s="254"/>
      <c r="BB472" s="261"/>
      <c r="BC472" s="261"/>
      <c r="BD472" s="261"/>
      <c r="BE472" s="404"/>
      <c r="BF472" s="263"/>
      <c r="BG472" s="263"/>
      <c r="BH472" s="263"/>
      <c r="BI472" s="263"/>
      <c r="BJ472" s="266"/>
      <c r="BK472" s="263"/>
      <c r="DK472" s="166"/>
      <c r="DL472" s="166"/>
      <c r="DM472" s="28"/>
      <c r="DN472" s="166"/>
      <c r="DO472" s="28"/>
      <c r="DP472" s="166"/>
      <c r="DQ472" s="28"/>
    </row>
    <row r="473" spans="1:123" hidden="1" outlineLevel="1">
      <c r="A473" s="250" t="s">
        <v>167</v>
      </c>
      <c r="B473" s="251"/>
      <c r="C473" s="251"/>
      <c r="D473" s="251"/>
      <c r="E473" s="251"/>
      <c r="F473" s="251"/>
      <c r="G473" s="251"/>
      <c r="H473" s="251"/>
      <c r="I473" s="251"/>
      <c r="J473" s="251"/>
      <c r="K473" s="251"/>
      <c r="L473" s="251"/>
      <c r="M473" s="251"/>
      <c r="N473" s="251"/>
      <c r="O473" s="251"/>
      <c r="P473" s="251"/>
      <c r="Q473" s="251"/>
      <c r="R473" s="251"/>
      <c r="S473" s="251"/>
      <c r="T473" s="251"/>
      <c r="U473" s="251"/>
      <c r="V473" s="251"/>
      <c r="W473" s="251"/>
      <c r="X473" s="251"/>
      <c r="Y473" s="251"/>
      <c r="Z473" s="251"/>
      <c r="AA473" s="251"/>
      <c r="AB473" s="251"/>
      <c r="AC473" s="251"/>
      <c r="AD473" s="251"/>
      <c r="AE473" s="251"/>
      <c r="AF473" s="251"/>
      <c r="AG473" s="251"/>
      <c r="AH473" s="251"/>
      <c r="AI473" s="251"/>
      <c r="AJ473" s="251"/>
      <c r="AK473" s="251"/>
      <c r="AL473" s="251"/>
      <c r="AM473" s="251"/>
      <c r="AN473" s="251"/>
      <c r="AO473" s="251"/>
      <c r="AP473" s="251"/>
      <c r="AQ473" s="251"/>
      <c r="AR473" s="251"/>
      <c r="AS473" s="251"/>
      <c r="AT473" s="251"/>
      <c r="AU473" s="251"/>
      <c r="AV473" s="251"/>
      <c r="AW473" s="251"/>
      <c r="AX473" s="251"/>
      <c r="AY473" s="252"/>
      <c r="AZ473" s="253"/>
      <c r="BA473" s="254"/>
      <c r="BB473" s="261"/>
      <c r="BC473" s="261"/>
      <c r="BD473" s="261"/>
      <c r="BE473" s="404"/>
      <c r="BF473" s="263"/>
      <c r="BG473" s="263"/>
      <c r="BH473" s="263"/>
      <c r="BI473" s="263"/>
      <c r="BJ473" s="266"/>
      <c r="BK473" s="263"/>
      <c r="DK473" s="166"/>
      <c r="DL473" s="166"/>
      <c r="DM473" s="28"/>
      <c r="DN473" s="166"/>
      <c r="DO473" s="28"/>
      <c r="DP473" s="166"/>
      <c r="DQ473" s="28"/>
    </row>
    <row r="474" spans="1:123" hidden="1" outlineLevel="1">
      <c r="A474" s="250" t="s">
        <v>122</v>
      </c>
      <c r="B474" s="251"/>
      <c r="C474" s="251"/>
      <c r="D474" s="251"/>
      <c r="E474" s="251"/>
      <c r="F474" s="251"/>
      <c r="G474" s="251"/>
      <c r="H474" s="251"/>
      <c r="I474" s="251"/>
      <c r="J474" s="251"/>
      <c r="K474" s="251"/>
      <c r="L474" s="251"/>
      <c r="M474" s="251"/>
      <c r="N474" s="251"/>
      <c r="O474" s="251"/>
      <c r="P474" s="251"/>
      <c r="Q474" s="251"/>
      <c r="R474" s="251"/>
      <c r="S474" s="251"/>
      <c r="T474" s="251"/>
      <c r="U474" s="251"/>
      <c r="V474" s="251"/>
      <c r="W474" s="251"/>
      <c r="X474" s="251"/>
      <c r="Y474" s="251"/>
      <c r="Z474" s="251"/>
      <c r="AA474" s="251"/>
      <c r="AB474" s="251"/>
      <c r="AC474" s="251"/>
      <c r="AD474" s="251"/>
      <c r="AE474" s="251"/>
      <c r="AF474" s="251"/>
      <c r="AG474" s="251"/>
      <c r="AH474" s="251"/>
      <c r="AI474" s="251"/>
      <c r="AJ474" s="251"/>
      <c r="AK474" s="251"/>
      <c r="AL474" s="251"/>
      <c r="AM474" s="251"/>
      <c r="AN474" s="251"/>
      <c r="AO474" s="251"/>
      <c r="AP474" s="251"/>
      <c r="AQ474" s="251"/>
      <c r="AR474" s="251"/>
      <c r="AS474" s="251"/>
      <c r="AT474" s="251"/>
      <c r="AU474" s="251">
        <v>12</v>
      </c>
      <c r="AV474" s="251">
        <v>12</v>
      </c>
      <c r="AW474" s="251">
        <v>12</v>
      </c>
      <c r="AX474" s="251"/>
      <c r="AY474" s="252">
        <v>19</v>
      </c>
      <c r="AZ474" s="253">
        <v>11</v>
      </c>
      <c r="BA474" s="254">
        <v>12</v>
      </c>
      <c r="BB474" s="261">
        <v>12</v>
      </c>
      <c r="BC474" s="261">
        <v>12</v>
      </c>
      <c r="BD474" s="261">
        <v>12</v>
      </c>
      <c r="BE474" s="404">
        <v>12</v>
      </c>
      <c r="BF474" s="263">
        <v>12</v>
      </c>
      <c r="BG474" s="263">
        <v>12</v>
      </c>
      <c r="BH474" s="263">
        <v>12</v>
      </c>
      <c r="BI474" s="263">
        <v>12</v>
      </c>
      <c r="BJ474" s="266">
        <v>12</v>
      </c>
      <c r="BK474" s="263"/>
      <c r="DK474" s="166"/>
      <c r="DL474" s="166"/>
      <c r="DM474" s="28"/>
      <c r="DN474" s="166"/>
      <c r="DO474" s="28"/>
      <c r="DP474" s="166"/>
      <c r="DQ474" s="28"/>
    </row>
    <row r="475" spans="1:123" hidden="1" outlineLevel="1">
      <c r="A475" s="250" t="s">
        <v>168</v>
      </c>
      <c r="B475" s="251"/>
      <c r="C475" s="251"/>
      <c r="D475" s="251"/>
      <c r="E475" s="251"/>
      <c r="F475" s="251"/>
      <c r="G475" s="251"/>
      <c r="H475" s="251"/>
      <c r="I475" s="251"/>
      <c r="J475" s="251"/>
      <c r="K475" s="251"/>
      <c r="L475" s="251"/>
      <c r="M475" s="251"/>
      <c r="N475" s="251"/>
      <c r="O475" s="251"/>
      <c r="P475" s="251"/>
      <c r="Q475" s="251"/>
      <c r="R475" s="251"/>
      <c r="S475" s="251"/>
      <c r="T475" s="251"/>
      <c r="U475" s="251"/>
      <c r="V475" s="251"/>
      <c r="W475" s="251"/>
      <c r="X475" s="251"/>
      <c r="Y475" s="251"/>
      <c r="Z475" s="251"/>
      <c r="AA475" s="251"/>
      <c r="AB475" s="251"/>
      <c r="AC475" s="251"/>
      <c r="AD475" s="251"/>
      <c r="AE475" s="251"/>
      <c r="AF475" s="251"/>
      <c r="AG475" s="251"/>
      <c r="AH475" s="251"/>
      <c r="AI475" s="251"/>
      <c r="AJ475" s="251"/>
      <c r="AK475" s="251"/>
      <c r="AL475" s="251"/>
      <c r="AM475" s="251"/>
      <c r="AN475" s="251"/>
      <c r="AO475" s="251"/>
      <c r="AP475" s="251"/>
      <c r="AQ475" s="251"/>
      <c r="AR475" s="251"/>
      <c r="AS475" s="251"/>
      <c r="AT475" s="251">
        <v>12</v>
      </c>
      <c r="AU475" s="251"/>
      <c r="AV475" s="251"/>
      <c r="AW475" s="251"/>
      <c r="AX475" s="251"/>
      <c r="AY475" s="252"/>
      <c r="AZ475" s="253"/>
      <c r="BA475" s="254"/>
      <c r="BB475" s="261"/>
      <c r="BC475" s="261"/>
      <c r="BD475" s="261"/>
      <c r="BE475" s="404"/>
      <c r="BF475" s="263"/>
      <c r="BG475" s="263"/>
      <c r="BH475" s="263"/>
      <c r="BI475" s="263"/>
      <c r="BJ475" s="266"/>
      <c r="BK475" s="263"/>
      <c r="DK475" s="166"/>
      <c r="DL475" s="166"/>
      <c r="DM475" s="28"/>
      <c r="DN475" s="166"/>
      <c r="DO475" s="28"/>
      <c r="DP475" s="166"/>
      <c r="DQ475" s="28"/>
    </row>
    <row r="476" spans="1:123" ht="13.5" collapsed="1">
      <c r="A476" s="279" t="s">
        <v>169</v>
      </c>
      <c r="B476" s="251">
        <f>+SUM(B467:B475)</f>
        <v>0</v>
      </c>
      <c r="C476" s="251">
        <f>+SUM(C467:C475)</f>
        <v>0</v>
      </c>
      <c r="D476" s="251">
        <f t="shared" ref="D476:AW476" si="485">+SUM(D467:D475)</f>
        <v>0</v>
      </c>
      <c r="E476" s="251">
        <f t="shared" si="485"/>
        <v>0</v>
      </c>
      <c r="F476" s="251">
        <f t="shared" si="485"/>
        <v>0</v>
      </c>
      <c r="G476" s="251">
        <f t="shared" si="485"/>
        <v>0</v>
      </c>
      <c r="H476" s="251">
        <f t="shared" si="485"/>
        <v>0</v>
      </c>
      <c r="I476" s="251">
        <f t="shared" si="485"/>
        <v>0</v>
      </c>
      <c r="J476" s="251">
        <f t="shared" si="485"/>
        <v>0</v>
      </c>
      <c r="K476" s="251">
        <f t="shared" si="485"/>
        <v>0</v>
      </c>
      <c r="L476" s="251">
        <f t="shared" si="485"/>
        <v>0</v>
      </c>
      <c r="M476" s="251">
        <f t="shared" si="485"/>
        <v>0</v>
      </c>
      <c r="N476" s="251">
        <f t="shared" si="485"/>
        <v>0</v>
      </c>
      <c r="O476" s="251">
        <f t="shared" si="485"/>
        <v>0</v>
      </c>
      <c r="P476" s="251">
        <f t="shared" si="485"/>
        <v>0</v>
      </c>
      <c r="Q476" s="251">
        <f t="shared" si="485"/>
        <v>0</v>
      </c>
      <c r="R476" s="251">
        <f t="shared" si="485"/>
        <v>0</v>
      </c>
      <c r="S476" s="251">
        <f t="shared" si="485"/>
        <v>0</v>
      </c>
      <c r="T476" s="251">
        <f t="shared" si="485"/>
        <v>0</v>
      </c>
      <c r="U476" s="251">
        <f t="shared" si="485"/>
        <v>0</v>
      </c>
      <c r="V476" s="251">
        <f t="shared" si="485"/>
        <v>0</v>
      </c>
      <c r="W476" s="251">
        <f t="shared" si="485"/>
        <v>0</v>
      </c>
      <c r="X476" s="251">
        <f t="shared" si="485"/>
        <v>0</v>
      </c>
      <c r="Y476" s="251">
        <f t="shared" si="485"/>
        <v>0</v>
      </c>
      <c r="Z476" s="251">
        <f t="shared" si="485"/>
        <v>0</v>
      </c>
      <c r="AA476" s="251">
        <f t="shared" si="485"/>
        <v>0</v>
      </c>
      <c r="AB476" s="251">
        <f t="shared" si="485"/>
        <v>0</v>
      </c>
      <c r="AC476" s="251">
        <f t="shared" si="485"/>
        <v>0</v>
      </c>
      <c r="AD476" s="251">
        <f t="shared" si="485"/>
        <v>0</v>
      </c>
      <c r="AE476" s="251">
        <f t="shared" si="485"/>
        <v>0</v>
      </c>
      <c r="AF476" s="251">
        <f t="shared" si="485"/>
        <v>0</v>
      </c>
      <c r="AG476" s="251">
        <f t="shared" si="485"/>
        <v>0</v>
      </c>
      <c r="AH476" s="251">
        <f t="shared" si="485"/>
        <v>0</v>
      </c>
      <c r="AI476" s="251">
        <f t="shared" si="485"/>
        <v>0</v>
      </c>
      <c r="AJ476" s="251">
        <f t="shared" si="485"/>
        <v>0</v>
      </c>
      <c r="AK476" s="251">
        <f t="shared" si="485"/>
        <v>0</v>
      </c>
      <c r="AL476" s="251">
        <f t="shared" si="485"/>
        <v>0</v>
      </c>
      <c r="AM476" s="251">
        <f t="shared" si="485"/>
        <v>0</v>
      </c>
      <c r="AN476" s="251">
        <f t="shared" si="485"/>
        <v>0</v>
      </c>
      <c r="AO476" s="251">
        <f t="shared" si="485"/>
        <v>0</v>
      </c>
      <c r="AP476" s="251">
        <f t="shared" si="485"/>
        <v>0</v>
      </c>
      <c r="AQ476" s="251">
        <f t="shared" si="485"/>
        <v>0</v>
      </c>
      <c r="AR476" s="251">
        <f t="shared" si="485"/>
        <v>0</v>
      </c>
      <c r="AS476" s="251">
        <f t="shared" si="485"/>
        <v>0</v>
      </c>
      <c r="AT476" s="251">
        <f t="shared" si="485"/>
        <v>12</v>
      </c>
      <c r="AU476" s="251">
        <f t="shared" si="485"/>
        <v>12</v>
      </c>
      <c r="AV476" s="251">
        <f t="shared" si="485"/>
        <v>12</v>
      </c>
      <c r="AW476" s="251">
        <f t="shared" si="485"/>
        <v>12</v>
      </c>
      <c r="AX476" s="251"/>
      <c r="AY476" s="312">
        <f>SUM(AY467:AY475)</f>
        <v>19</v>
      </c>
      <c r="AZ476" s="313">
        <v>12</v>
      </c>
      <c r="BA476" s="254">
        <f t="shared" ref="BA476:BJ476" si="486">SUM(BA467:BA475)</f>
        <v>12</v>
      </c>
      <c r="BB476" s="255">
        <f t="shared" si="486"/>
        <v>12</v>
      </c>
      <c r="BC476" s="255">
        <f t="shared" si="486"/>
        <v>12</v>
      </c>
      <c r="BD476" s="255">
        <f t="shared" si="486"/>
        <v>12</v>
      </c>
      <c r="BE476" s="403">
        <f t="shared" si="486"/>
        <v>12</v>
      </c>
      <c r="BF476" s="257">
        <f t="shared" si="486"/>
        <v>12</v>
      </c>
      <c r="BG476" s="257">
        <f t="shared" si="486"/>
        <v>12</v>
      </c>
      <c r="BH476" s="257">
        <f t="shared" si="486"/>
        <v>12</v>
      </c>
      <c r="BI476" s="257">
        <f t="shared" si="486"/>
        <v>12</v>
      </c>
      <c r="BJ476" s="259">
        <f t="shared" si="486"/>
        <v>12</v>
      </c>
      <c r="BK476" s="257"/>
      <c r="DK476" s="166"/>
      <c r="DL476" s="166"/>
      <c r="DM476" s="28"/>
      <c r="DN476" s="166"/>
      <c r="DO476" s="28"/>
      <c r="DP476" s="166"/>
      <c r="DQ476" s="28"/>
    </row>
    <row r="477" spans="1:123">
      <c r="A477" s="239" t="s">
        <v>191</v>
      </c>
      <c r="B477" s="302">
        <v>48</v>
      </c>
      <c r="C477" s="302">
        <v>4</v>
      </c>
      <c r="D477" s="302">
        <v>18</v>
      </c>
      <c r="E477" s="302">
        <v>0</v>
      </c>
      <c r="F477" s="302">
        <v>43</v>
      </c>
      <c r="G477" s="302">
        <v>26</v>
      </c>
      <c r="H477" s="302">
        <v>2</v>
      </c>
      <c r="I477" s="302">
        <v>106</v>
      </c>
      <c r="J477" s="302">
        <v>72</v>
      </c>
      <c r="K477" s="302">
        <v>211</v>
      </c>
      <c r="L477" s="302">
        <v>406</v>
      </c>
      <c r="M477" s="302">
        <v>20</v>
      </c>
      <c r="N477" s="227">
        <v>0</v>
      </c>
      <c r="O477" s="227">
        <v>0</v>
      </c>
      <c r="P477" s="227">
        <v>0</v>
      </c>
      <c r="Q477" s="227">
        <v>0</v>
      </c>
      <c r="R477" s="227">
        <v>0</v>
      </c>
      <c r="S477" s="227">
        <v>0</v>
      </c>
      <c r="T477" s="227">
        <v>0</v>
      </c>
      <c r="U477" s="227">
        <v>0</v>
      </c>
      <c r="V477" s="227">
        <v>0</v>
      </c>
      <c r="W477" s="227">
        <v>4</v>
      </c>
      <c r="X477" s="227">
        <v>0</v>
      </c>
      <c r="Y477" s="227">
        <v>355</v>
      </c>
      <c r="Z477" s="230">
        <v>90</v>
      </c>
      <c r="AA477" s="230">
        <v>24</v>
      </c>
      <c r="AB477" s="230">
        <v>44</v>
      </c>
      <c r="AC477" s="230">
        <v>0</v>
      </c>
      <c r="AD477" s="230">
        <v>0</v>
      </c>
      <c r="AE477" s="230">
        <v>12</v>
      </c>
      <c r="AF477" s="230">
        <v>0</v>
      </c>
      <c r="AG477" s="230">
        <v>0</v>
      </c>
      <c r="AH477" s="230">
        <v>0</v>
      </c>
      <c r="AI477" s="230">
        <v>0</v>
      </c>
      <c r="AJ477" s="230">
        <v>0</v>
      </c>
      <c r="AK477" s="230">
        <v>0</v>
      </c>
      <c r="AL477" s="230">
        <v>0</v>
      </c>
      <c r="AM477" s="230">
        <v>25</v>
      </c>
      <c r="AN477" s="230">
        <v>0</v>
      </c>
      <c r="AO477" s="230">
        <v>6</v>
      </c>
      <c r="AP477" s="230">
        <v>0</v>
      </c>
      <c r="AQ477" s="230">
        <v>0</v>
      </c>
      <c r="AR477" s="230">
        <v>0</v>
      </c>
      <c r="AS477" s="230">
        <v>0</v>
      </c>
      <c r="AT477" s="230">
        <v>54</v>
      </c>
      <c r="AU477" s="230">
        <v>0</v>
      </c>
      <c r="AV477" s="230">
        <v>0</v>
      </c>
      <c r="AW477" s="227">
        <v>252</v>
      </c>
      <c r="AX477" s="227"/>
      <c r="AY477" s="320"/>
      <c r="AZ477" s="321">
        <f t="shared" ref="AZ477:BJ477" si="487">+AZ487</f>
        <v>0</v>
      </c>
      <c r="BA477" s="322">
        <f t="shared" si="487"/>
        <v>0</v>
      </c>
      <c r="BB477" s="241">
        <f t="shared" si="487"/>
        <v>0</v>
      </c>
      <c r="BC477" s="241">
        <f t="shared" si="487"/>
        <v>0</v>
      </c>
      <c r="BD477" s="241">
        <f t="shared" si="487"/>
        <v>0</v>
      </c>
      <c r="BE477" s="408">
        <f t="shared" si="487"/>
        <v>0</v>
      </c>
      <c r="BF477" s="324">
        <f t="shared" si="487"/>
        <v>0</v>
      </c>
      <c r="BG477" s="324">
        <f t="shared" si="487"/>
        <v>0</v>
      </c>
      <c r="BH477" s="324">
        <f t="shared" si="487"/>
        <v>0</v>
      </c>
      <c r="BI477" s="324">
        <f t="shared" si="487"/>
        <v>0</v>
      </c>
      <c r="BJ477" s="326">
        <f t="shared" si="487"/>
        <v>0</v>
      </c>
      <c r="BK477" s="324"/>
      <c r="DK477" s="166">
        <f>SUM(B477:M477)</f>
        <v>956</v>
      </c>
      <c r="DL477" s="166">
        <f>SUM(N477:Y477)</f>
        <v>359</v>
      </c>
      <c r="DM477" s="28">
        <f t="shared" si="398"/>
        <v>37.552301255230127</v>
      </c>
      <c r="DN477" s="166">
        <f>SUM(Z477:AK477)</f>
        <v>170</v>
      </c>
      <c r="DO477" s="28">
        <f t="shared" si="399"/>
        <v>47.353760445682454</v>
      </c>
      <c r="DP477" s="166">
        <f>SUM(AL477:AW477)</f>
        <v>337</v>
      </c>
      <c r="DQ477" s="28">
        <f t="shared" si="400"/>
        <v>198.23529411764707</v>
      </c>
      <c r="DR477" s="141">
        <f>SUM(AY477:BJ477)</f>
        <v>0</v>
      </c>
      <c r="DS477" s="207">
        <f t="shared" ref="DS477" si="488">IFERROR(DR477/DP477*100,0)</f>
        <v>0</v>
      </c>
    </row>
    <row r="478" spans="1:123" hidden="1" outlineLevel="1">
      <c r="A478" s="250" t="s">
        <v>161</v>
      </c>
      <c r="B478" s="251"/>
      <c r="C478" s="251"/>
      <c r="D478" s="251"/>
      <c r="E478" s="251"/>
      <c r="F478" s="251"/>
      <c r="G478" s="251"/>
      <c r="H478" s="251"/>
      <c r="I478" s="251"/>
      <c r="J478" s="251"/>
      <c r="K478" s="251"/>
      <c r="L478" s="251"/>
      <c r="M478" s="251"/>
      <c r="N478" s="251"/>
      <c r="O478" s="251"/>
      <c r="P478" s="251"/>
      <c r="Q478" s="251"/>
      <c r="R478" s="251"/>
      <c r="S478" s="251"/>
      <c r="T478" s="251"/>
      <c r="U478" s="251"/>
      <c r="V478" s="251"/>
      <c r="W478" s="251"/>
      <c r="X478" s="251"/>
      <c r="Y478" s="251"/>
      <c r="Z478" s="251"/>
      <c r="AA478" s="251"/>
      <c r="AB478" s="251"/>
      <c r="AC478" s="251"/>
      <c r="AD478" s="251"/>
      <c r="AE478" s="251"/>
      <c r="AF478" s="251"/>
      <c r="AG478" s="251"/>
      <c r="AH478" s="251"/>
      <c r="AI478" s="251"/>
      <c r="AJ478" s="251"/>
      <c r="AK478" s="251"/>
      <c r="AL478" s="251"/>
      <c r="AM478" s="251"/>
      <c r="AN478" s="251"/>
      <c r="AO478" s="251"/>
      <c r="AP478" s="251"/>
      <c r="AQ478" s="251"/>
      <c r="AR478" s="251"/>
      <c r="AS478" s="251"/>
      <c r="AT478" s="251"/>
      <c r="AU478" s="251"/>
      <c r="AV478" s="251"/>
      <c r="AW478" s="251"/>
      <c r="AX478" s="251"/>
      <c r="AY478" s="252"/>
      <c r="AZ478" s="253"/>
      <c r="BA478" s="254"/>
      <c r="BB478" s="261"/>
      <c r="BC478" s="261"/>
      <c r="BD478" s="261"/>
      <c r="BE478" s="404"/>
      <c r="BF478" s="263"/>
      <c r="BG478" s="263"/>
      <c r="BH478" s="263"/>
      <c r="BI478" s="263"/>
      <c r="BJ478" s="266"/>
      <c r="BK478" s="263"/>
      <c r="DK478" s="166"/>
      <c r="DL478" s="166"/>
      <c r="DM478" s="28"/>
      <c r="DN478" s="166"/>
      <c r="DO478" s="28"/>
      <c r="DP478" s="166"/>
      <c r="DQ478" s="28"/>
    </row>
    <row r="479" spans="1:123" hidden="1" outlineLevel="1">
      <c r="A479" s="250" t="s">
        <v>162</v>
      </c>
      <c r="B479" s="251"/>
      <c r="C479" s="251"/>
      <c r="D479" s="251"/>
      <c r="E479" s="251"/>
      <c r="F479" s="251"/>
      <c r="G479" s="251"/>
      <c r="H479" s="251"/>
      <c r="I479" s="251"/>
      <c r="J479" s="251"/>
      <c r="K479" s="251"/>
      <c r="L479" s="251"/>
      <c r="M479" s="251"/>
      <c r="N479" s="251"/>
      <c r="O479" s="251"/>
      <c r="P479" s="251"/>
      <c r="Q479" s="251"/>
      <c r="R479" s="251"/>
      <c r="S479" s="251"/>
      <c r="T479" s="251"/>
      <c r="U479" s="251"/>
      <c r="V479" s="251"/>
      <c r="W479" s="251"/>
      <c r="X479" s="251"/>
      <c r="Y479" s="251"/>
      <c r="Z479" s="251"/>
      <c r="AA479" s="251"/>
      <c r="AB479" s="251"/>
      <c r="AC479" s="251"/>
      <c r="AD479" s="251"/>
      <c r="AE479" s="251"/>
      <c r="AF479" s="251"/>
      <c r="AG479" s="251"/>
      <c r="AH479" s="251"/>
      <c r="AI479" s="251"/>
      <c r="AJ479" s="251"/>
      <c r="AK479" s="251"/>
      <c r="AL479" s="251"/>
      <c r="AM479" s="251"/>
      <c r="AN479" s="251"/>
      <c r="AO479" s="251"/>
      <c r="AP479" s="251"/>
      <c r="AQ479" s="251"/>
      <c r="AR479" s="251"/>
      <c r="AS479" s="251"/>
      <c r="AT479" s="251"/>
      <c r="AU479" s="251"/>
      <c r="AV479" s="251"/>
      <c r="AW479" s="251"/>
      <c r="AX479" s="251"/>
      <c r="AY479" s="252"/>
      <c r="AZ479" s="253"/>
      <c r="BA479" s="254"/>
      <c r="BB479" s="261"/>
      <c r="BC479" s="261"/>
      <c r="BD479" s="261"/>
      <c r="BE479" s="404"/>
      <c r="BF479" s="263"/>
      <c r="BG479" s="263"/>
      <c r="BH479" s="263"/>
      <c r="BI479" s="263"/>
      <c r="BJ479" s="266"/>
      <c r="BK479" s="263"/>
      <c r="DK479" s="166"/>
      <c r="DL479" s="166"/>
      <c r="DM479" s="28"/>
      <c r="DN479" s="166"/>
      <c r="DO479" s="28"/>
      <c r="DP479" s="166"/>
      <c r="DQ479" s="28"/>
    </row>
    <row r="480" spans="1:123" hidden="1" outlineLevel="1">
      <c r="A480" s="250" t="s">
        <v>163</v>
      </c>
      <c r="B480" s="251"/>
      <c r="C480" s="251"/>
      <c r="D480" s="251"/>
      <c r="E480" s="251"/>
      <c r="F480" s="251"/>
      <c r="G480" s="251"/>
      <c r="H480" s="251"/>
      <c r="I480" s="251"/>
      <c r="J480" s="251"/>
      <c r="K480" s="251"/>
      <c r="L480" s="251"/>
      <c r="M480" s="251"/>
      <c r="N480" s="251"/>
      <c r="O480" s="251"/>
      <c r="P480" s="251"/>
      <c r="Q480" s="251"/>
      <c r="R480" s="251"/>
      <c r="S480" s="251"/>
      <c r="T480" s="251"/>
      <c r="U480" s="251"/>
      <c r="V480" s="251"/>
      <c r="W480" s="251"/>
      <c r="X480" s="251"/>
      <c r="Y480" s="251"/>
      <c r="Z480" s="251"/>
      <c r="AA480" s="251"/>
      <c r="AB480" s="251"/>
      <c r="AC480" s="251"/>
      <c r="AD480" s="251"/>
      <c r="AE480" s="251"/>
      <c r="AF480" s="251"/>
      <c r="AG480" s="251"/>
      <c r="AH480" s="251"/>
      <c r="AI480" s="251"/>
      <c r="AJ480" s="251"/>
      <c r="AK480" s="251"/>
      <c r="AL480" s="251"/>
      <c r="AM480" s="251"/>
      <c r="AN480" s="251"/>
      <c r="AO480" s="251"/>
      <c r="AP480" s="251"/>
      <c r="AQ480" s="251"/>
      <c r="AR480" s="251"/>
      <c r="AS480" s="251"/>
      <c r="AT480" s="251"/>
      <c r="AU480" s="251"/>
      <c r="AV480" s="251"/>
      <c r="AW480" s="251"/>
      <c r="AX480" s="251"/>
      <c r="AY480" s="252"/>
      <c r="AZ480" s="253"/>
      <c r="BA480" s="254"/>
      <c r="BB480" s="261"/>
      <c r="BC480" s="261"/>
      <c r="BD480" s="261"/>
      <c r="BE480" s="404"/>
      <c r="BF480" s="263"/>
      <c r="BG480" s="263"/>
      <c r="BH480" s="263"/>
      <c r="BI480" s="263"/>
      <c r="BJ480" s="266"/>
      <c r="BK480" s="263"/>
      <c r="DK480" s="166"/>
      <c r="DL480" s="166"/>
      <c r="DM480" s="28"/>
      <c r="DN480" s="166"/>
      <c r="DO480" s="28"/>
      <c r="DP480" s="166"/>
      <c r="DQ480" s="28"/>
    </row>
    <row r="481" spans="1:123" hidden="1" outlineLevel="1">
      <c r="A481" s="250" t="s">
        <v>164</v>
      </c>
      <c r="B481" s="251"/>
      <c r="C481" s="251"/>
      <c r="D481" s="251"/>
      <c r="E481" s="251"/>
      <c r="F481" s="251"/>
      <c r="G481" s="251"/>
      <c r="H481" s="251"/>
      <c r="I481" s="251"/>
      <c r="J481" s="251"/>
      <c r="K481" s="251"/>
      <c r="L481" s="251"/>
      <c r="M481" s="251"/>
      <c r="N481" s="251"/>
      <c r="O481" s="251"/>
      <c r="P481" s="251"/>
      <c r="Q481" s="251"/>
      <c r="R481" s="251"/>
      <c r="S481" s="251"/>
      <c r="T481" s="251"/>
      <c r="U481" s="251"/>
      <c r="V481" s="251"/>
      <c r="W481" s="251"/>
      <c r="X481" s="251"/>
      <c r="Y481" s="251"/>
      <c r="Z481" s="251"/>
      <c r="AA481" s="251"/>
      <c r="AB481" s="251"/>
      <c r="AC481" s="251"/>
      <c r="AD481" s="251"/>
      <c r="AE481" s="251"/>
      <c r="AF481" s="251"/>
      <c r="AG481" s="251"/>
      <c r="AH481" s="251"/>
      <c r="AI481" s="251"/>
      <c r="AJ481" s="251"/>
      <c r="AK481" s="251"/>
      <c r="AL481" s="251"/>
      <c r="AM481" s="251"/>
      <c r="AN481" s="251"/>
      <c r="AO481" s="251"/>
      <c r="AP481" s="251"/>
      <c r="AQ481" s="251"/>
      <c r="AR481" s="251"/>
      <c r="AS481" s="251"/>
      <c r="AT481" s="251"/>
      <c r="AU481" s="251"/>
      <c r="AV481" s="251"/>
      <c r="AW481" s="251"/>
      <c r="AX481" s="251"/>
      <c r="AY481" s="252"/>
      <c r="AZ481" s="253"/>
      <c r="BA481" s="254"/>
      <c r="BB481" s="261"/>
      <c r="BC481" s="261"/>
      <c r="BD481" s="261"/>
      <c r="BE481" s="404"/>
      <c r="BF481" s="263"/>
      <c r="BG481" s="263"/>
      <c r="BH481" s="263"/>
      <c r="BI481" s="263"/>
      <c r="BJ481" s="266"/>
      <c r="BK481" s="263"/>
      <c r="DK481" s="166"/>
      <c r="DL481" s="166"/>
      <c r="DM481" s="28"/>
      <c r="DN481" s="166"/>
      <c r="DO481" s="28"/>
      <c r="DP481" s="166"/>
      <c r="DQ481" s="28"/>
    </row>
    <row r="482" spans="1:123" hidden="1" outlineLevel="1">
      <c r="A482" s="250" t="s">
        <v>165</v>
      </c>
      <c r="B482" s="251"/>
      <c r="C482" s="251"/>
      <c r="D482" s="251"/>
      <c r="E482" s="251"/>
      <c r="F482" s="251"/>
      <c r="G482" s="251"/>
      <c r="H482" s="251"/>
      <c r="I482" s="251"/>
      <c r="J482" s="251"/>
      <c r="K482" s="251"/>
      <c r="L482" s="251"/>
      <c r="M482" s="251"/>
      <c r="N482" s="251"/>
      <c r="O482" s="251"/>
      <c r="P482" s="251"/>
      <c r="Q482" s="251"/>
      <c r="R482" s="251"/>
      <c r="S482" s="251"/>
      <c r="T482" s="251"/>
      <c r="U482" s="251"/>
      <c r="V482" s="251"/>
      <c r="W482" s="251"/>
      <c r="X482" s="251"/>
      <c r="Y482" s="251"/>
      <c r="Z482" s="251"/>
      <c r="AA482" s="251"/>
      <c r="AB482" s="251"/>
      <c r="AC482" s="251"/>
      <c r="AD482" s="251"/>
      <c r="AE482" s="251"/>
      <c r="AF482" s="251"/>
      <c r="AG482" s="251"/>
      <c r="AH482" s="251"/>
      <c r="AI482" s="251"/>
      <c r="AJ482" s="251"/>
      <c r="AK482" s="251"/>
      <c r="AL482" s="251"/>
      <c r="AM482" s="251"/>
      <c r="AN482" s="251"/>
      <c r="AO482" s="251"/>
      <c r="AP482" s="251"/>
      <c r="AQ482" s="251"/>
      <c r="AR482" s="251"/>
      <c r="AS482" s="251"/>
      <c r="AT482" s="251"/>
      <c r="AU482" s="251"/>
      <c r="AV482" s="251"/>
      <c r="AW482" s="251"/>
      <c r="AX482" s="251"/>
      <c r="AY482" s="252"/>
      <c r="AZ482" s="253"/>
      <c r="BA482" s="254"/>
      <c r="BB482" s="261"/>
      <c r="BC482" s="261"/>
      <c r="BD482" s="261"/>
      <c r="BE482" s="404"/>
      <c r="BF482" s="263"/>
      <c r="BG482" s="263"/>
      <c r="BH482" s="263"/>
      <c r="BI482" s="263"/>
      <c r="BJ482" s="266"/>
      <c r="BK482" s="263"/>
      <c r="DK482" s="166"/>
      <c r="DL482" s="166"/>
      <c r="DM482" s="28"/>
      <c r="DN482" s="166"/>
      <c r="DO482" s="28"/>
      <c r="DP482" s="166"/>
      <c r="DQ482" s="28"/>
    </row>
    <row r="483" spans="1:123" hidden="1" outlineLevel="1">
      <c r="A483" s="250" t="s">
        <v>123</v>
      </c>
      <c r="B483" s="251"/>
      <c r="C483" s="251"/>
      <c r="D483" s="251"/>
      <c r="E483" s="251"/>
      <c r="F483" s="251"/>
      <c r="G483" s="251"/>
      <c r="H483" s="251"/>
      <c r="I483" s="251"/>
      <c r="J483" s="251"/>
      <c r="K483" s="251"/>
      <c r="L483" s="251"/>
      <c r="M483" s="251"/>
      <c r="N483" s="251"/>
      <c r="O483" s="251"/>
      <c r="P483" s="251"/>
      <c r="Q483" s="251"/>
      <c r="R483" s="251"/>
      <c r="S483" s="251"/>
      <c r="T483" s="251"/>
      <c r="U483" s="251"/>
      <c r="V483" s="251"/>
      <c r="W483" s="251"/>
      <c r="X483" s="251"/>
      <c r="Y483" s="251"/>
      <c r="Z483" s="251"/>
      <c r="AA483" s="251"/>
      <c r="AB483" s="251"/>
      <c r="AC483" s="251"/>
      <c r="AD483" s="251"/>
      <c r="AE483" s="251"/>
      <c r="AF483" s="251"/>
      <c r="AG483" s="251"/>
      <c r="AH483" s="251"/>
      <c r="AI483" s="251"/>
      <c r="AJ483" s="251"/>
      <c r="AK483" s="251"/>
      <c r="AL483" s="251"/>
      <c r="AM483" s="251"/>
      <c r="AN483" s="251"/>
      <c r="AO483" s="251"/>
      <c r="AP483" s="251"/>
      <c r="AQ483" s="251"/>
      <c r="AR483" s="251"/>
      <c r="AS483" s="251"/>
      <c r="AT483" s="251"/>
      <c r="AU483" s="251"/>
      <c r="AV483" s="251"/>
      <c r="AW483" s="251">
        <v>240</v>
      </c>
      <c r="AX483" s="251"/>
      <c r="AY483" s="252"/>
      <c r="AZ483" s="253"/>
      <c r="BA483" s="254"/>
      <c r="BB483" s="261"/>
      <c r="BC483" s="261"/>
      <c r="BD483" s="261"/>
      <c r="BE483" s="404"/>
      <c r="BF483" s="263"/>
      <c r="BG483" s="263"/>
      <c r="BH483" s="263"/>
      <c r="BI483" s="263"/>
      <c r="BJ483" s="266"/>
      <c r="BK483" s="263"/>
      <c r="DK483" s="166"/>
      <c r="DL483" s="166"/>
      <c r="DM483" s="28"/>
      <c r="DN483" s="166"/>
      <c r="DO483" s="28"/>
      <c r="DP483" s="166"/>
      <c r="DQ483" s="28"/>
    </row>
    <row r="484" spans="1:123" hidden="1" outlineLevel="1">
      <c r="A484" s="250" t="s">
        <v>167</v>
      </c>
      <c r="B484" s="251"/>
      <c r="C484" s="251"/>
      <c r="D484" s="251"/>
      <c r="E484" s="251"/>
      <c r="F484" s="251"/>
      <c r="G484" s="251"/>
      <c r="H484" s="251"/>
      <c r="I484" s="251"/>
      <c r="J484" s="251"/>
      <c r="K484" s="251"/>
      <c r="L484" s="251"/>
      <c r="M484" s="251"/>
      <c r="N484" s="251"/>
      <c r="O484" s="251"/>
      <c r="P484" s="251"/>
      <c r="Q484" s="251"/>
      <c r="R484" s="251"/>
      <c r="S484" s="251"/>
      <c r="T484" s="251"/>
      <c r="U484" s="251"/>
      <c r="V484" s="251"/>
      <c r="W484" s="251"/>
      <c r="X484" s="251"/>
      <c r="Y484" s="251"/>
      <c r="Z484" s="251"/>
      <c r="AA484" s="251"/>
      <c r="AB484" s="251"/>
      <c r="AC484" s="251"/>
      <c r="AD484" s="251"/>
      <c r="AE484" s="251"/>
      <c r="AF484" s="251"/>
      <c r="AG484" s="251"/>
      <c r="AH484" s="251"/>
      <c r="AI484" s="251"/>
      <c r="AJ484" s="251"/>
      <c r="AK484" s="251"/>
      <c r="AL484" s="251"/>
      <c r="AM484" s="251">
        <v>25</v>
      </c>
      <c r="AN484" s="251"/>
      <c r="AO484" s="251"/>
      <c r="AP484" s="251"/>
      <c r="AQ484" s="251"/>
      <c r="AR484" s="251"/>
      <c r="AS484" s="251"/>
      <c r="AT484" s="251">
        <v>54</v>
      </c>
      <c r="AU484" s="251"/>
      <c r="AV484" s="251"/>
      <c r="AW484" s="251"/>
      <c r="AX484" s="251"/>
      <c r="AY484" s="252"/>
      <c r="AZ484" s="253"/>
      <c r="BA484" s="254"/>
      <c r="BB484" s="261"/>
      <c r="BC484" s="261"/>
      <c r="BD484" s="261"/>
      <c r="BE484" s="404"/>
      <c r="BF484" s="263"/>
      <c r="BG484" s="263"/>
      <c r="BH484" s="263"/>
      <c r="BI484" s="263"/>
      <c r="BJ484" s="266"/>
      <c r="BK484" s="263"/>
      <c r="DK484" s="166"/>
      <c r="DL484" s="166"/>
      <c r="DM484" s="28"/>
      <c r="DN484" s="166"/>
      <c r="DO484" s="28"/>
      <c r="DP484" s="166"/>
      <c r="DQ484" s="28"/>
    </row>
    <row r="485" spans="1:123" hidden="1" outlineLevel="1">
      <c r="A485" s="250" t="s">
        <v>122</v>
      </c>
      <c r="B485" s="251"/>
      <c r="C485" s="251"/>
      <c r="D485" s="251"/>
      <c r="E485" s="251"/>
      <c r="F485" s="251"/>
      <c r="G485" s="251"/>
      <c r="H485" s="251"/>
      <c r="I485" s="251"/>
      <c r="J485" s="251"/>
      <c r="K485" s="251"/>
      <c r="L485" s="251"/>
      <c r="M485" s="251"/>
      <c r="N485" s="251"/>
      <c r="O485" s="251"/>
      <c r="P485" s="251"/>
      <c r="Q485" s="251"/>
      <c r="R485" s="251"/>
      <c r="S485" s="251"/>
      <c r="T485" s="251"/>
      <c r="U485" s="251"/>
      <c r="V485" s="251"/>
      <c r="W485" s="251"/>
      <c r="X485" s="251"/>
      <c r="Y485" s="251"/>
      <c r="Z485" s="251"/>
      <c r="AA485" s="251"/>
      <c r="AB485" s="251"/>
      <c r="AC485" s="251"/>
      <c r="AD485" s="251"/>
      <c r="AE485" s="251"/>
      <c r="AF485" s="251"/>
      <c r="AG485" s="251"/>
      <c r="AH485" s="251"/>
      <c r="AI485" s="251"/>
      <c r="AJ485" s="251"/>
      <c r="AK485" s="251"/>
      <c r="AL485" s="251"/>
      <c r="AM485" s="251"/>
      <c r="AN485" s="251"/>
      <c r="AO485" s="251"/>
      <c r="AP485" s="251"/>
      <c r="AQ485" s="251"/>
      <c r="AR485" s="251"/>
      <c r="AS485" s="251"/>
      <c r="AT485" s="251"/>
      <c r="AU485" s="251"/>
      <c r="AV485" s="251"/>
      <c r="AW485" s="251"/>
      <c r="AX485" s="251"/>
      <c r="AY485" s="252"/>
      <c r="AZ485" s="253"/>
      <c r="BA485" s="254"/>
      <c r="BB485" s="261"/>
      <c r="BC485" s="261"/>
      <c r="BD485" s="261"/>
      <c r="BE485" s="404"/>
      <c r="BF485" s="263"/>
      <c r="BG485" s="263"/>
      <c r="BH485" s="263"/>
      <c r="BI485" s="263"/>
      <c r="BJ485" s="266"/>
      <c r="BK485" s="263"/>
      <c r="DK485" s="166"/>
      <c r="DL485" s="166"/>
      <c r="DM485" s="28"/>
      <c r="DN485" s="166"/>
      <c r="DO485" s="28"/>
      <c r="DP485" s="166"/>
      <c r="DQ485" s="28"/>
    </row>
    <row r="486" spans="1:123" hidden="1" outlineLevel="1">
      <c r="A486" s="250" t="s">
        <v>168</v>
      </c>
      <c r="B486" s="251"/>
      <c r="C486" s="251"/>
      <c r="D486" s="251"/>
      <c r="E486" s="251"/>
      <c r="F486" s="251"/>
      <c r="G486" s="251"/>
      <c r="H486" s="251"/>
      <c r="I486" s="251"/>
      <c r="J486" s="251"/>
      <c r="K486" s="251"/>
      <c r="L486" s="251"/>
      <c r="M486" s="251"/>
      <c r="N486" s="251"/>
      <c r="O486" s="251"/>
      <c r="P486" s="251"/>
      <c r="Q486" s="251"/>
      <c r="R486" s="251"/>
      <c r="S486" s="251"/>
      <c r="T486" s="251"/>
      <c r="U486" s="251"/>
      <c r="V486" s="251"/>
      <c r="W486" s="251"/>
      <c r="X486" s="251"/>
      <c r="Y486" s="251"/>
      <c r="Z486" s="251"/>
      <c r="AA486" s="251"/>
      <c r="AB486" s="251"/>
      <c r="AC486" s="251"/>
      <c r="AD486" s="251"/>
      <c r="AE486" s="251"/>
      <c r="AF486" s="251"/>
      <c r="AG486" s="251"/>
      <c r="AH486" s="251"/>
      <c r="AI486" s="251"/>
      <c r="AJ486" s="251"/>
      <c r="AK486" s="251"/>
      <c r="AL486" s="251"/>
      <c r="AM486" s="251"/>
      <c r="AN486" s="251"/>
      <c r="AO486" s="251">
        <v>6</v>
      </c>
      <c r="AP486" s="251"/>
      <c r="AQ486" s="251"/>
      <c r="AR486" s="251"/>
      <c r="AS486" s="251"/>
      <c r="AT486" s="251"/>
      <c r="AU486" s="251"/>
      <c r="AV486" s="251"/>
      <c r="AW486" s="251">
        <v>12</v>
      </c>
      <c r="AX486" s="251"/>
      <c r="AY486" s="252"/>
      <c r="AZ486" s="253"/>
      <c r="BA486" s="254"/>
      <c r="BB486" s="261"/>
      <c r="BC486" s="261"/>
      <c r="BD486" s="261"/>
      <c r="BE486" s="404"/>
      <c r="BF486" s="263"/>
      <c r="BG486" s="263"/>
      <c r="BH486" s="263"/>
      <c r="BI486" s="263"/>
      <c r="BJ486" s="266"/>
      <c r="BK486" s="263"/>
      <c r="DK486" s="166"/>
      <c r="DL486" s="166"/>
      <c r="DM486" s="28"/>
      <c r="DN486" s="166"/>
      <c r="DO486" s="28"/>
      <c r="DP486" s="166"/>
      <c r="DQ486" s="28"/>
    </row>
    <row r="487" spans="1:123" ht="13.5" collapsed="1">
      <c r="A487" s="279" t="s">
        <v>169</v>
      </c>
      <c r="B487" s="251">
        <f>+SUM(B478:B486)</f>
        <v>0</v>
      </c>
      <c r="C487" s="251">
        <f t="shared" ref="C487" si="489">+SUM(C478:C486)</f>
        <v>0</v>
      </c>
      <c r="D487" s="251">
        <f t="shared" ref="D487:AW487" si="490">+SUM(D478:D486)</f>
        <v>0</v>
      </c>
      <c r="E487" s="251">
        <f t="shared" si="490"/>
        <v>0</v>
      </c>
      <c r="F487" s="251">
        <f t="shared" si="490"/>
        <v>0</v>
      </c>
      <c r="G487" s="251">
        <f t="shared" si="490"/>
        <v>0</v>
      </c>
      <c r="H487" s="251">
        <f t="shared" si="490"/>
        <v>0</v>
      </c>
      <c r="I487" s="251">
        <f t="shared" si="490"/>
        <v>0</v>
      </c>
      <c r="J487" s="251">
        <f t="shared" si="490"/>
        <v>0</v>
      </c>
      <c r="K487" s="251">
        <f t="shared" si="490"/>
        <v>0</v>
      </c>
      <c r="L487" s="251">
        <f t="shared" si="490"/>
        <v>0</v>
      </c>
      <c r="M487" s="251">
        <f t="shared" si="490"/>
        <v>0</v>
      </c>
      <c r="N487" s="251">
        <f t="shared" si="490"/>
        <v>0</v>
      </c>
      <c r="O487" s="251">
        <f t="shared" si="490"/>
        <v>0</v>
      </c>
      <c r="P487" s="251">
        <f t="shared" si="490"/>
        <v>0</v>
      </c>
      <c r="Q487" s="251">
        <f t="shared" si="490"/>
        <v>0</v>
      </c>
      <c r="R487" s="251">
        <f t="shared" si="490"/>
        <v>0</v>
      </c>
      <c r="S487" s="251">
        <f t="shared" si="490"/>
        <v>0</v>
      </c>
      <c r="T487" s="251">
        <f t="shared" si="490"/>
        <v>0</v>
      </c>
      <c r="U487" s="251">
        <f t="shared" si="490"/>
        <v>0</v>
      </c>
      <c r="V487" s="251">
        <f t="shared" si="490"/>
        <v>0</v>
      </c>
      <c r="W487" s="251">
        <f t="shared" si="490"/>
        <v>0</v>
      </c>
      <c r="X487" s="251">
        <f t="shared" si="490"/>
        <v>0</v>
      </c>
      <c r="Y487" s="251">
        <f t="shared" si="490"/>
        <v>0</v>
      </c>
      <c r="Z487" s="251">
        <f t="shared" si="490"/>
        <v>0</v>
      </c>
      <c r="AA487" s="251">
        <f t="shared" si="490"/>
        <v>0</v>
      </c>
      <c r="AB487" s="251">
        <f t="shared" si="490"/>
        <v>0</v>
      </c>
      <c r="AC487" s="251">
        <f t="shared" si="490"/>
        <v>0</v>
      </c>
      <c r="AD487" s="251">
        <f t="shared" si="490"/>
        <v>0</v>
      </c>
      <c r="AE487" s="251">
        <f t="shared" si="490"/>
        <v>0</v>
      </c>
      <c r="AF487" s="251">
        <f t="shared" si="490"/>
        <v>0</v>
      </c>
      <c r="AG487" s="251">
        <f t="shared" si="490"/>
        <v>0</v>
      </c>
      <c r="AH487" s="251">
        <f t="shared" si="490"/>
        <v>0</v>
      </c>
      <c r="AI487" s="251">
        <f t="shared" si="490"/>
        <v>0</v>
      </c>
      <c r="AJ487" s="251">
        <f t="shared" si="490"/>
        <v>0</v>
      </c>
      <c r="AK487" s="251">
        <f t="shared" si="490"/>
        <v>0</v>
      </c>
      <c r="AL487" s="251">
        <f t="shared" si="490"/>
        <v>0</v>
      </c>
      <c r="AM487" s="251">
        <f t="shared" si="490"/>
        <v>25</v>
      </c>
      <c r="AN487" s="251">
        <f t="shared" si="490"/>
        <v>0</v>
      </c>
      <c r="AO487" s="251">
        <f t="shared" si="490"/>
        <v>6</v>
      </c>
      <c r="AP487" s="251">
        <f t="shared" si="490"/>
        <v>0</v>
      </c>
      <c r="AQ487" s="251">
        <f t="shared" si="490"/>
        <v>0</v>
      </c>
      <c r="AR487" s="251">
        <f t="shared" si="490"/>
        <v>0</v>
      </c>
      <c r="AS487" s="251">
        <f t="shared" si="490"/>
        <v>0</v>
      </c>
      <c r="AT487" s="251">
        <f t="shared" si="490"/>
        <v>54</v>
      </c>
      <c r="AU487" s="251">
        <f t="shared" si="490"/>
        <v>0</v>
      </c>
      <c r="AV487" s="251">
        <f t="shared" si="490"/>
        <v>0</v>
      </c>
      <c r="AW487" s="251">
        <f t="shared" si="490"/>
        <v>252</v>
      </c>
      <c r="AX487" s="251"/>
      <c r="AY487" s="252"/>
      <c r="AZ487" s="253">
        <f t="shared" ref="AZ487:BJ487" si="491">+SUM(AZ478:AZ486)</f>
        <v>0</v>
      </c>
      <c r="BA487" s="254">
        <f t="shared" si="491"/>
        <v>0</v>
      </c>
      <c r="BB487" s="261">
        <f t="shared" si="491"/>
        <v>0</v>
      </c>
      <c r="BC487" s="261">
        <f t="shared" si="491"/>
        <v>0</v>
      </c>
      <c r="BD487" s="261">
        <f t="shared" si="491"/>
        <v>0</v>
      </c>
      <c r="BE487" s="404">
        <f t="shared" si="491"/>
        <v>0</v>
      </c>
      <c r="BF487" s="263">
        <f t="shared" si="491"/>
        <v>0</v>
      </c>
      <c r="BG487" s="263">
        <f t="shared" si="491"/>
        <v>0</v>
      </c>
      <c r="BH487" s="263">
        <f t="shared" si="491"/>
        <v>0</v>
      </c>
      <c r="BI487" s="263">
        <f t="shared" si="491"/>
        <v>0</v>
      </c>
      <c r="BJ487" s="266">
        <f t="shared" si="491"/>
        <v>0</v>
      </c>
      <c r="BK487" s="263"/>
      <c r="DK487" s="166"/>
      <c r="DL487" s="166"/>
      <c r="DM487" s="28"/>
      <c r="DN487" s="166"/>
      <c r="DO487" s="28"/>
      <c r="DP487" s="166"/>
      <c r="DQ487" s="28"/>
    </row>
    <row r="488" spans="1:123">
      <c r="A488" s="239" t="s">
        <v>192</v>
      </c>
      <c r="B488" s="319">
        <v>9</v>
      </c>
      <c r="C488" s="319">
        <v>0</v>
      </c>
      <c r="D488" s="319">
        <v>64</v>
      </c>
      <c r="E488" s="319">
        <v>228</v>
      </c>
      <c r="F488" s="319">
        <v>2</v>
      </c>
      <c r="G488" s="319">
        <v>0</v>
      </c>
      <c r="H488" s="319">
        <v>0</v>
      </c>
      <c r="I488" s="319">
        <v>0</v>
      </c>
      <c r="J488" s="319">
        <v>0</v>
      </c>
      <c r="K488" s="319">
        <v>0</v>
      </c>
      <c r="L488" s="319">
        <v>0</v>
      </c>
      <c r="M488" s="319">
        <v>0</v>
      </c>
      <c r="N488" s="227">
        <v>0</v>
      </c>
      <c r="O488" s="227">
        <v>0</v>
      </c>
      <c r="P488" s="227">
        <v>0</v>
      </c>
      <c r="Q488" s="227">
        <v>0</v>
      </c>
      <c r="R488" s="227">
        <v>0</v>
      </c>
      <c r="S488" s="227">
        <v>0</v>
      </c>
      <c r="T488" s="227">
        <v>0</v>
      </c>
      <c r="U488" s="227">
        <v>0</v>
      </c>
      <c r="V488" s="227">
        <v>0</v>
      </c>
      <c r="W488" s="227">
        <v>0</v>
      </c>
      <c r="X488" s="227">
        <v>22</v>
      </c>
      <c r="Y488" s="227">
        <v>153</v>
      </c>
      <c r="Z488" s="230">
        <v>177</v>
      </c>
      <c r="AA488" s="230">
        <v>0</v>
      </c>
      <c r="AB488" s="230">
        <v>3</v>
      </c>
      <c r="AC488" s="230">
        <v>252</v>
      </c>
      <c r="AD488" s="230">
        <v>216</v>
      </c>
      <c r="AE488" s="230">
        <v>0</v>
      </c>
      <c r="AF488" s="230">
        <v>0</v>
      </c>
      <c r="AG488" s="230">
        <v>13</v>
      </c>
      <c r="AH488" s="230">
        <v>136</v>
      </c>
      <c r="AI488" s="230">
        <v>0</v>
      </c>
      <c r="AJ488" s="230">
        <v>0</v>
      </c>
      <c r="AK488" s="230">
        <v>0</v>
      </c>
      <c r="AL488" s="230">
        <v>0</v>
      </c>
      <c r="AM488" s="230">
        <v>0</v>
      </c>
      <c r="AN488" s="230">
        <v>0</v>
      </c>
      <c r="AO488" s="230">
        <v>0</v>
      </c>
      <c r="AP488" s="230">
        <v>23</v>
      </c>
      <c r="AQ488" s="230">
        <v>0</v>
      </c>
      <c r="AR488" s="230">
        <v>0</v>
      </c>
      <c r="AS488" s="230">
        <v>0</v>
      </c>
      <c r="AT488" s="230">
        <v>60</v>
      </c>
      <c r="AU488" s="230">
        <v>28</v>
      </c>
      <c r="AV488" s="230">
        <v>0</v>
      </c>
      <c r="AW488" s="227">
        <v>5</v>
      </c>
      <c r="AX488" s="227"/>
      <c r="AY488" s="320"/>
      <c r="AZ488" s="321">
        <f t="shared" ref="AZ488:BJ488" si="492">+AZ498</f>
        <v>0</v>
      </c>
      <c r="BA488" s="322">
        <f t="shared" si="492"/>
        <v>0</v>
      </c>
      <c r="BB488" s="241">
        <f t="shared" si="492"/>
        <v>0</v>
      </c>
      <c r="BC488" s="241">
        <f t="shared" si="492"/>
        <v>0</v>
      </c>
      <c r="BD488" s="241">
        <f t="shared" si="492"/>
        <v>0</v>
      </c>
      <c r="BE488" s="408">
        <f t="shared" si="492"/>
        <v>0</v>
      </c>
      <c r="BF488" s="324">
        <f t="shared" si="492"/>
        <v>0</v>
      </c>
      <c r="BG488" s="324">
        <f t="shared" si="492"/>
        <v>0</v>
      </c>
      <c r="BH488" s="324">
        <f t="shared" si="492"/>
        <v>0</v>
      </c>
      <c r="BI488" s="324">
        <f t="shared" si="492"/>
        <v>0</v>
      </c>
      <c r="BJ488" s="326">
        <f t="shared" si="492"/>
        <v>0</v>
      </c>
      <c r="BK488" s="324"/>
      <c r="DK488" s="166">
        <f>SUM(B488:M488)</f>
        <v>303</v>
      </c>
      <c r="DL488" s="166">
        <f>SUM(N488:Y488)</f>
        <v>175</v>
      </c>
      <c r="DM488" s="28">
        <f>IFERROR(DL488/DK488*100,0)</f>
        <v>57.755775577557756</v>
      </c>
      <c r="DN488" s="166">
        <f>SUM(Z488:AK488)</f>
        <v>797</v>
      </c>
      <c r="DO488" s="28">
        <f>IFERROR(DN488/DL488*100,0)</f>
        <v>455.42857142857144</v>
      </c>
      <c r="DP488" s="166">
        <f>SUM(AL488:AW488)</f>
        <v>116</v>
      </c>
      <c r="DQ488" s="28">
        <f>IFERROR(DP488/DN488*100,0)</f>
        <v>14.554579673776663</v>
      </c>
      <c r="DR488" s="141">
        <f>SUM(AY488:BJ488)</f>
        <v>0</v>
      </c>
      <c r="DS488" s="207">
        <f t="shared" ref="DS488" si="493">IFERROR(DR488/DP488*100,0)</f>
        <v>0</v>
      </c>
    </row>
    <row r="489" spans="1:123" hidden="1" outlineLevel="1">
      <c r="A489" s="250" t="s">
        <v>161</v>
      </c>
      <c r="B489" s="251"/>
      <c r="C489" s="251"/>
      <c r="D489" s="251"/>
      <c r="E489" s="251"/>
      <c r="F489" s="251"/>
      <c r="G489" s="251"/>
      <c r="H489" s="251"/>
      <c r="I489" s="251"/>
      <c r="J489" s="251"/>
      <c r="K489" s="251"/>
      <c r="L489" s="251"/>
      <c r="M489" s="251"/>
      <c r="N489" s="251"/>
      <c r="O489" s="251"/>
      <c r="P489" s="251"/>
      <c r="Q489" s="251"/>
      <c r="R489" s="251"/>
      <c r="S489" s="251"/>
      <c r="T489" s="251"/>
      <c r="U489" s="251"/>
      <c r="V489" s="251"/>
      <c r="W489" s="251"/>
      <c r="X489" s="251"/>
      <c r="Y489" s="251"/>
      <c r="Z489" s="251"/>
      <c r="AA489" s="251"/>
      <c r="AB489" s="251"/>
      <c r="AC489" s="251"/>
      <c r="AD489" s="251"/>
      <c r="AE489" s="251"/>
      <c r="AF489" s="251"/>
      <c r="AG489" s="251"/>
      <c r="AH489" s="251"/>
      <c r="AI489" s="251"/>
      <c r="AJ489" s="251"/>
      <c r="AK489" s="251"/>
      <c r="AL489" s="251"/>
      <c r="AM489" s="251"/>
      <c r="AN489" s="251"/>
      <c r="AO489" s="251"/>
      <c r="AP489" s="251"/>
      <c r="AQ489" s="251"/>
      <c r="AR489" s="251"/>
      <c r="AS489" s="251"/>
      <c r="AT489" s="251"/>
      <c r="AU489" s="251"/>
      <c r="AV489" s="251"/>
      <c r="AW489" s="251"/>
      <c r="AX489" s="251"/>
      <c r="AY489" s="252"/>
      <c r="AZ489" s="253"/>
      <c r="BA489" s="254"/>
      <c r="BB489" s="261"/>
      <c r="BC489" s="261"/>
      <c r="BD489" s="261"/>
      <c r="BE489" s="404"/>
      <c r="BF489" s="263"/>
      <c r="BG489" s="263"/>
      <c r="BH489" s="263"/>
      <c r="BI489" s="263"/>
      <c r="BJ489" s="266"/>
      <c r="BK489" s="263"/>
      <c r="DK489" s="166"/>
      <c r="DL489" s="166"/>
      <c r="DM489" s="28"/>
      <c r="DN489" s="166"/>
      <c r="DO489" s="28"/>
      <c r="DP489" s="166"/>
      <c r="DQ489" s="28"/>
    </row>
    <row r="490" spans="1:123" hidden="1" outlineLevel="1">
      <c r="A490" s="250" t="s">
        <v>162</v>
      </c>
      <c r="B490" s="251"/>
      <c r="C490" s="251"/>
      <c r="D490" s="251"/>
      <c r="E490" s="251"/>
      <c r="F490" s="251"/>
      <c r="G490" s="251"/>
      <c r="H490" s="251"/>
      <c r="I490" s="251"/>
      <c r="J490" s="251"/>
      <c r="K490" s="251"/>
      <c r="L490" s="251"/>
      <c r="M490" s="251"/>
      <c r="N490" s="251"/>
      <c r="O490" s="251"/>
      <c r="P490" s="251"/>
      <c r="Q490" s="251"/>
      <c r="R490" s="251"/>
      <c r="S490" s="251"/>
      <c r="T490" s="251"/>
      <c r="U490" s="251"/>
      <c r="V490" s="251"/>
      <c r="W490" s="251"/>
      <c r="X490" s="251"/>
      <c r="Y490" s="251"/>
      <c r="Z490" s="251"/>
      <c r="AA490" s="251"/>
      <c r="AB490" s="251"/>
      <c r="AC490" s="251"/>
      <c r="AD490" s="251"/>
      <c r="AE490" s="251"/>
      <c r="AF490" s="251"/>
      <c r="AG490" s="251"/>
      <c r="AH490" s="251"/>
      <c r="AI490" s="251"/>
      <c r="AJ490" s="251"/>
      <c r="AK490" s="251"/>
      <c r="AL490" s="251"/>
      <c r="AM490" s="251"/>
      <c r="AN490" s="251"/>
      <c r="AO490" s="251"/>
      <c r="AP490" s="251"/>
      <c r="AQ490" s="251"/>
      <c r="AR490" s="251"/>
      <c r="AS490" s="251"/>
      <c r="AT490" s="251"/>
      <c r="AU490" s="251"/>
      <c r="AV490" s="251"/>
      <c r="AW490" s="251"/>
      <c r="AX490" s="251"/>
      <c r="AY490" s="252"/>
      <c r="AZ490" s="253"/>
      <c r="BA490" s="254"/>
      <c r="BB490" s="261"/>
      <c r="BC490" s="261"/>
      <c r="BD490" s="261"/>
      <c r="BE490" s="404"/>
      <c r="BF490" s="263"/>
      <c r="BG490" s="263"/>
      <c r="BH490" s="263"/>
      <c r="BI490" s="263"/>
      <c r="BJ490" s="266"/>
      <c r="BK490" s="263"/>
      <c r="DK490" s="166"/>
      <c r="DL490" s="166"/>
      <c r="DM490" s="28"/>
      <c r="DN490" s="166"/>
      <c r="DO490" s="28"/>
      <c r="DP490" s="166"/>
      <c r="DQ490" s="28"/>
    </row>
    <row r="491" spans="1:123" hidden="1" outlineLevel="1">
      <c r="A491" s="250" t="s">
        <v>163</v>
      </c>
      <c r="B491" s="251"/>
      <c r="C491" s="251"/>
      <c r="D491" s="251"/>
      <c r="E491" s="251"/>
      <c r="F491" s="251"/>
      <c r="G491" s="251"/>
      <c r="H491" s="251"/>
      <c r="I491" s="251"/>
      <c r="J491" s="251"/>
      <c r="K491" s="251"/>
      <c r="L491" s="251"/>
      <c r="M491" s="251"/>
      <c r="N491" s="251"/>
      <c r="O491" s="251"/>
      <c r="P491" s="251"/>
      <c r="Q491" s="251"/>
      <c r="R491" s="251"/>
      <c r="S491" s="251"/>
      <c r="T491" s="251"/>
      <c r="U491" s="251"/>
      <c r="V491" s="251"/>
      <c r="W491" s="251"/>
      <c r="X491" s="251"/>
      <c r="Y491" s="251"/>
      <c r="Z491" s="251"/>
      <c r="AA491" s="251"/>
      <c r="AB491" s="251"/>
      <c r="AC491" s="251"/>
      <c r="AD491" s="251"/>
      <c r="AE491" s="251"/>
      <c r="AF491" s="251"/>
      <c r="AG491" s="251"/>
      <c r="AH491" s="251"/>
      <c r="AI491" s="251"/>
      <c r="AJ491" s="251"/>
      <c r="AK491" s="251"/>
      <c r="AL491" s="251"/>
      <c r="AM491" s="251"/>
      <c r="AN491" s="251"/>
      <c r="AO491" s="251"/>
      <c r="AP491" s="251"/>
      <c r="AQ491" s="251"/>
      <c r="AR491" s="251"/>
      <c r="AS491" s="251"/>
      <c r="AT491" s="251">
        <v>88</v>
      </c>
      <c r="AU491" s="251"/>
      <c r="AV491" s="251"/>
      <c r="AW491" s="251"/>
      <c r="AX491" s="251"/>
      <c r="AY491" s="252"/>
      <c r="AZ491" s="253"/>
      <c r="BA491" s="254"/>
      <c r="BB491" s="261"/>
      <c r="BC491" s="261"/>
      <c r="BD491" s="261"/>
      <c r="BE491" s="404"/>
      <c r="BF491" s="263"/>
      <c r="BG491" s="263"/>
      <c r="BH491" s="263"/>
      <c r="BI491" s="263"/>
      <c r="BJ491" s="266"/>
      <c r="BK491" s="263"/>
      <c r="DK491" s="166"/>
      <c r="DL491" s="166"/>
      <c r="DM491" s="28"/>
      <c r="DN491" s="166"/>
      <c r="DO491" s="28"/>
      <c r="DP491" s="166"/>
      <c r="DQ491" s="28"/>
    </row>
    <row r="492" spans="1:123" hidden="1" outlineLevel="1">
      <c r="A492" s="250" t="s">
        <v>164</v>
      </c>
      <c r="B492" s="251"/>
      <c r="C492" s="251"/>
      <c r="D492" s="251"/>
      <c r="E492" s="251"/>
      <c r="F492" s="251"/>
      <c r="G492" s="251"/>
      <c r="H492" s="251"/>
      <c r="I492" s="251"/>
      <c r="J492" s="251"/>
      <c r="K492" s="251"/>
      <c r="L492" s="251"/>
      <c r="M492" s="251"/>
      <c r="N492" s="251"/>
      <c r="O492" s="251"/>
      <c r="P492" s="251"/>
      <c r="Q492" s="251"/>
      <c r="R492" s="251"/>
      <c r="S492" s="251"/>
      <c r="T492" s="251"/>
      <c r="U492" s="251"/>
      <c r="V492" s="251"/>
      <c r="W492" s="251"/>
      <c r="X492" s="251"/>
      <c r="Y492" s="251"/>
      <c r="Z492" s="251"/>
      <c r="AA492" s="251"/>
      <c r="AB492" s="251"/>
      <c r="AC492" s="251"/>
      <c r="AD492" s="251"/>
      <c r="AE492" s="251"/>
      <c r="AF492" s="251"/>
      <c r="AG492" s="251"/>
      <c r="AH492" s="251"/>
      <c r="AI492" s="251"/>
      <c r="AJ492" s="251"/>
      <c r="AK492" s="251"/>
      <c r="AL492" s="251"/>
      <c r="AM492" s="251"/>
      <c r="AN492" s="251"/>
      <c r="AO492" s="251"/>
      <c r="AP492" s="251"/>
      <c r="AQ492" s="251"/>
      <c r="AR492" s="251"/>
      <c r="AS492" s="251"/>
      <c r="AT492" s="251"/>
      <c r="AU492" s="251"/>
      <c r="AV492" s="251"/>
      <c r="AW492" s="251"/>
      <c r="AX492" s="251"/>
      <c r="AY492" s="252"/>
      <c r="AZ492" s="253"/>
      <c r="BA492" s="254"/>
      <c r="BB492" s="261"/>
      <c r="BC492" s="261"/>
      <c r="BD492" s="261"/>
      <c r="BE492" s="404"/>
      <c r="BF492" s="263"/>
      <c r="BG492" s="263"/>
      <c r="BH492" s="263"/>
      <c r="BI492" s="263"/>
      <c r="BJ492" s="266"/>
      <c r="BK492" s="263"/>
      <c r="DK492" s="166"/>
      <c r="DL492" s="166"/>
      <c r="DM492" s="28"/>
      <c r="DN492" s="166"/>
      <c r="DO492" s="28"/>
      <c r="DP492" s="166"/>
      <c r="DQ492" s="28"/>
    </row>
    <row r="493" spans="1:123" hidden="1" outlineLevel="1">
      <c r="A493" s="250" t="s">
        <v>165</v>
      </c>
      <c r="B493" s="251"/>
      <c r="C493" s="251"/>
      <c r="D493" s="251"/>
      <c r="E493" s="251"/>
      <c r="F493" s="251"/>
      <c r="G493" s="251"/>
      <c r="H493" s="251"/>
      <c r="I493" s="251"/>
      <c r="J493" s="251"/>
      <c r="K493" s="251"/>
      <c r="L493" s="251"/>
      <c r="M493" s="251"/>
      <c r="N493" s="251"/>
      <c r="O493" s="251"/>
      <c r="P493" s="251"/>
      <c r="Q493" s="251"/>
      <c r="R493" s="251"/>
      <c r="S493" s="251"/>
      <c r="T493" s="251"/>
      <c r="U493" s="251"/>
      <c r="V493" s="251"/>
      <c r="W493" s="251"/>
      <c r="X493" s="251"/>
      <c r="Y493" s="251"/>
      <c r="Z493" s="251"/>
      <c r="AA493" s="251"/>
      <c r="AB493" s="251"/>
      <c r="AC493" s="251"/>
      <c r="AD493" s="251"/>
      <c r="AE493" s="251"/>
      <c r="AF493" s="251"/>
      <c r="AG493" s="251"/>
      <c r="AH493" s="251"/>
      <c r="AI493" s="251"/>
      <c r="AJ493" s="251"/>
      <c r="AK493" s="251"/>
      <c r="AL493" s="251"/>
      <c r="AM493" s="251"/>
      <c r="AN493" s="251"/>
      <c r="AO493" s="251"/>
      <c r="AP493" s="251"/>
      <c r="AQ493" s="251"/>
      <c r="AR493" s="251"/>
      <c r="AS493" s="251"/>
      <c r="AT493" s="251"/>
      <c r="AU493" s="251"/>
      <c r="AV493" s="251"/>
      <c r="AW493" s="251"/>
      <c r="AX493" s="251"/>
      <c r="AY493" s="252"/>
      <c r="AZ493" s="253"/>
      <c r="BA493" s="254"/>
      <c r="BB493" s="261"/>
      <c r="BC493" s="261"/>
      <c r="BD493" s="261"/>
      <c r="BE493" s="404"/>
      <c r="BF493" s="263"/>
      <c r="BG493" s="263"/>
      <c r="BH493" s="263"/>
      <c r="BI493" s="263"/>
      <c r="BJ493" s="266"/>
      <c r="BK493" s="263"/>
      <c r="DK493" s="166"/>
      <c r="DL493" s="166"/>
      <c r="DM493" s="28"/>
      <c r="DN493" s="166"/>
      <c r="DO493" s="28"/>
      <c r="DP493" s="166"/>
      <c r="DQ493" s="28"/>
    </row>
    <row r="494" spans="1:123" hidden="1" outlineLevel="1">
      <c r="A494" s="250" t="s">
        <v>123</v>
      </c>
      <c r="B494" s="251"/>
      <c r="C494" s="251"/>
      <c r="D494" s="251"/>
      <c r="E494" s="251"/>
      <c r="F494" s="251"/>
      <c r="G494" s="251"/>
      <c r="H494" s="251"/>
      <c r="I494" s="251"/>
      <c r="J494" s="251"/>
      <c r="K494" s="251"/>
      <c r="L494" s="251"/>
      <c r="M494" s="251"/>
      <c r="N494" s="251"/>
      <c r="O494" s="251"/>
      <c r="P494" s="251"/>
      <c r="Q494" s="251"/>
      <c r="R494" s="251"/>
      <c r="S494" s="251"/>
      <c r="T494" s="251"/>
      <c r="U494" s="251"/>
      <c r="V494" s="251"/>
      <c r="W494" s="251"/>
      <c r="X494" s="251"/>
      <c r="Y494" s="251"/>
      <c r="Z494" s="251"/>
      <c r="AA494" s="251"/>
      <c r="AB494" s="251"/>
      <c r="AC494" s="251"/>
      <c r="AD494" s="251"/>
      <c r="AE494" s="251"/>
      <c r="AF494" s="251"/>
      <c r="AG494" s="251"/>
      <c r="AH494" s="251"/>
      <c r="AI494" s="251"/>
      <c r="AJ494" s="251"/>
      <c r="AK494" s="251"/>
      <c r="AL494" s="251"/>
      <c r="AM494" s="251"/>
      <c r="AN494" s="251"/>
      <c r="AO494" s="251"/>
      <c r="AP494" s="251"/>
      <c r="AQ494" s="251"/>
      <c r="AR494" s="251"/>
      <c r="AS494" s="251"/>
      <c r="AT494" s="251"/>
      <c r="AU494" s="251"/>
      <c r="AV494" s="251"/>
      <c r="AW494" s="251"/>
      <c r="AX494" s="251"/>
      <c r="AY494" s="252"/>
      <c r="AZ494" s="253"/>
      <c r="BA494" s="254"/>
      <c r="BB494" s="261"/>
      <c r="BC494" s="261"/>
      <c r="BD494" s="261"/>
      <c r="BE494" s="404"/>
      <c r="BF494" s="263"/>
      <c r="BG494" s="263"/>
      <c r="BH494" s="263"/>
      <c r="BI494" s="263"/>
      <c r="BJ494" s="266"/>
      <c r="BK494" s="263"/>
      <c r="DK494" s="166"/>
      <c r="DL494" s="166"/>
      <c r="DM494" s="28"/>
      <c r="DN494" s="166"/>
      <c r="DO494" s="28"/>
      <c r="DP494" s="166"/>
      <c r="DQ494" s="28"/>
    </row>
    <row r="495" spans="1:123" hidden="1" outlineLevel="1">
      <c r="A495" s="250" t="s">
        <v>167</v>
      </c>
      <c r="B495" s="251"/>
      <c r="C495" s="251"/>
      <c r="D495" s="251"/>
      <c r="E495" s="251"/>
      <c r="F495" s="251"/>
      <c r="G495" s="251"/>
      <c r="H495" s="251"/>
      <c r="I495" s="251"/>
      <c r="J495" s="251"/>
      <c r="K495" s="251"/>
      <c r="L495" s="251"/>
      <c r="M495" s="251"/>
      <c r="N495" s="251"/>
      <c r="O495" s="251"/>
      <c r="P495" s="251"/>
      <c r="Q495" s="251"/>
      <c r="R495" s="251"/>
      <c r="S495" s="251"/>
      <c r="T495" s="251"/>
      <c r="U495" s="251"/>
      <c r="V495" s="251"/>
      <c r="W495" s="251"/>
      <c r="X495" s="251"/>
      <c r="Y495" s="251"/>
      <c r="Z495" s="251"/>
      <c r="AA495" s="251"/>
      <c r="AB495" s="251"/>
      <c r="AC495" s="251"/>
      <c r="AD495" s="251"/>
      <c r="AE495" s="251"/>
      <c r="AF495" s="251"/>
      <c r="AG495" s="251"/>
      <c r="AH495" s="251"/>
      <c r="AI495" s="251"/>
      <c r="AJ495" s="251"/>
      <c r="AK495" s="251"/>
      <c r="AL495" s="251"/>
      <c r="AM495" s="251"/>
      <c r="AN495" s="251"/>
      <c r="AO495" s="251"/>
      <c r="AP495" s="251">
        <v>23</v>
      </c>
      <c r="AQ495" s="251"/>
      <c r="AR495" s="251"/>
      <c r="AS495" s="251"/>
      <c r="AT495" s="251"/>
      <c r="AU495" s="251"/>
      <c r="AV495" s="251"/>
      <c r="AW495" s="251"/>
      <c r="AX495" s="251"/>
      <c r="AY495" s="252"/>
      <c r="AZ495" s="253"/>
      <c r="BA495" s="254"/>
      <c r="BB495" s="261"/>
      <c r="BC495" s="261"/>
      <c r="BD495" s="261"/>
      <c r="BE495" s="404"/>
      <c r="BF495" s="263"/>
      <c r="BG495" s="263"/>
      <c r="BH495" s="263"/>
      <c r="BI495" s="263"/>
      <c r="BJ495" s="266"/>
      <c r="BK495" s="263"/>
      <c r="DK495" s="166"/>
      <c r="DL495" s="166"/>
      <c r="DM495" s="28"/>
      <c r="DN495" s="166"/>
      <c r="DO495" s="28"/>
      <c r="DP495" s="166"/>
      <c r="DQ495" s="28"/>
    </row>
    <row r="496" spans="1:123" hidden="1" outlineLevel="1">
      <c r="A496" s="250" t="s">
        <v>122</v>
      </c>
      <c r="B496" s="251"/>
      <c r="C496" s="251"/>
      <c r="D496" s="251"/>
      <c r="E496" s="251"/>
      <c r="F496" s="251"/>
      <c r="G496" s="251"/>
      <c r="H496" s="251"/>
      <c r="I496" s="251"/>
      <c r="J496" s="251"/>
      <c r="K496" s="251"/>
      <c r="L496" s="251"/>
      <c r="M496" s="251"/>
      <c r="N496" s="251"/>
      <c r="O496" s="251"/>
      <c r="P496" s="251"/>
      <c r="Q496" s="251"/>
      <c r="R496" s="251"/>
      <c r="S496" s="251"/>
      <c r="T496" s="251"/>
      <c r="U496" s="251"/>
      <c r="V496" s="251"/>
      <c r="W496" s="251"/>
      <c r="X496" s="251"/>
      <c r="Y496" s="251"/>
      <c r="Z496" s="251"/>
      <c r="AA496" s="251"/>
      <c r="AB496" s="251"/>
      <c r="AC496" s="251"/>
      <c r="AD496" s="251"/>
      <c r="AE496" s="251"/>
      <c r="AF496" s="251"/>
      <c r="AG496" s="251"/>
      <c r="AH496" s="251"/>
      <c r="AI496" s="251"/>
      <c r="AJ496" s="251"/>
      <c r="AK496" s="251"/>
      <c r="AL496" s="251"/>
      <c r="AM496" s="251"/>
      <c r="AN496" s="251"/>
      <c r="AO496" s="251"/>
      <c r="AP496" s="251"/>
      <c r="AQ496" s="251"/>
      <c r="AR496" s="251"/>
      <c r="AS496" s="251"/>
      <c r="AT496" s="251"/>
      <c r="AU496" s="251"/>
      <c r="AV496" s="251"/>
      <c r="AW496" s="251"/>
      <c r="AX496" s="251"/>
      <c r="AY496" s="252"/>
      <c r="AZ496" s="253"/>
      <c r="BA496" s="254"/>
      <c r="BB496" s="261"/>
      <c r="BC496" s="261"/>
      <c r="BD496" s="261"/>
      <c r="BE496" s="404"/>
      <c r="BF496" s="263"/>
      <c r="BG496" s="263"/>
      <c r="BH496" s="263"/>
      <c r="BI496" s="263"/>
      <c r="BJ496" s="266"/>
      <c r="BK496" s="263"/>
      <c r="DK496" s="166"/>
      <c r="DL496" s="166"/>
      <c r="DM496" s="28"/>
      <c r="DN496" s="166"/>
      <c r="DO496" s="28"/>
      <c r="DP496" s="166"/>
      <c r="DQ496" s="28"/>
    </row>
    <row r="497" spans="1:123" hidden="1" outlineLevel="1">
      <c r="A497" s="250" t="s">
        <v>168</v>
      </c>
      <c r="B497" s="251"/>
      <c r="C497" s="251"/>
      <c r="D497" s="251"/>
      <c r="E497" s="251"/>
      <c r="F497" s="251"/>
      <c r="G497" s="251"/>
      <c r="H497" s="251"/>
      <c r="I497" s="251"/>
      <c r="J497" s="251"/>
      <c r="K497" s="251"/>
      <c r="L497" s="251"/>
      <c r="M497" s="251"/>
      <c r="N497" s="251"/>
      <c r="O497" s="251"/>
      <c r="P497" s="251"/>
      <c r="Q497" s="251"/>
      <c r="R497" s="251"/>
      <c r="S497" s="251"/>
      <c r="T497" s="251"/>
      <c r="U497" s="251"/>
      <c r="V497" s="251"/>
      <c r="W497" s="251"/>
      <c r="X497" s="251"/>
      <c r="Y497" s="251"/>
      <c r="Z497" s="251"/>
      <c r="AA497" s="251"/>
      <c r="AB497" s="251"/>
      <c r="AC497" s="251"/>
      <c r="AD497" s="251"/>
      <c r="AE497" s="251"/>
      <c r="AF497" s="251"/>
      <c r="AG497" s="251"/>
      <c r="AH497" s="251"/>
      <c r="AI497" s="251"/>
      <c r="AJ497" s="251"/>
      <c r="AK497" s="251"/>
      <c r="AL497" s="251"/>
      <c r="AM497" s="251"/>
      <c r="AN497" s="251"/>
      <c r="AO497" s="251"/>
      <c r="AP497" s="251"/>
      <c r="AQ497" s="251"/>
      <c r="AR497" s="251"/>
      <c r="AS497" s="251"/>
      <c r="AT497" s="251"/>
      <c r="AU497" s="251">
        <v>4</v>
      </c>
      <c r="AV497" s="251"/>
      <c r="AW497" s="251">
        <v>5</v>
      </c>
      <c r="AX497" s="251"/>
      <c r="AY497" s="252"/>
      <c r="AZ497" s="253"/>
      <c r="BA497" s="254"/>
      <c r="BB497" s="261"/>
      <c r="BC497" s="261"/>
      <c r="BD497" s="261"/>
      <c r="BE497" s="404"/>
      <c r="BF497" s="263"/>
      <c r="BG497" s="263"/>
      <c r="BH497" s="263"/>
      <c r="BI497" s="263"/>
      <c r="BJ497" s="266"/>
      <c r="BK497" s="263"/>
      <c r="DK497" s="166"/>
      <c r="DL497" s="166"/>
      <c r="DM497" s="28"/>
      <c r="DN497" s="166"/>
      <c r="DO497" s="28"/>
      <c r="DP497" s="166"/>
      <c r="DQ497" s="28"/>
    </row>
    <row r="498" spans="1:123" ht="13.5" collapsed="1">
      <c r="A498" s="279" t="s">
        <v>169</v>
      </c>
      <c r="B498" s="251">
        <f>+SUM(B489:B497)</f>
        <v>0</v>
      </c>
      <c r="C498" s="251">
        <f t="shared" ref="C498" si="494">+SUM(C489:C497)</f>
        <v>0</v>
      </c>
      <c r="D498" s="251">
        <f t="shared" ref="D498:AW498" si="495">+SUM(D489:D497)</f>
        <v>0</v>
      </c>
      <c r="E498" s="251">
        <f t="shared" si="495"/>
        <v>0</v>
      </c>
      <c r="F498" s="251">
        <f t="shared" si="495"/>
        <v>0</v>
      </c>
      <c r="G498" s="251">
        <f t="shared" si="495"/>
        <v>0</v>
      </c>
      <c r="H498" s="251">
        <f t="shared" si="495"/>
        <v>0</v>
      </c>
      <c r="I498" s="251">
        <f t="shared" si="495"/>
        <v>0</v>
      </c>
      <c r="J498" s="251">
        <f t="shared" si="495"/>
        <v>0</v>
      </c>
      <c r="K498" s="251">
        <f t="shared" si="495"/>
        <v>0</v>
      </c>
      <c r="L498" s="251">
        <f t="shared" si="495"/>
        <v>0</v>
      </c>
      <c r="M498" s="251">
        <f t="shared" si="495"/>
        <v>0</v>
      </c>
      <c r="N498" s="251">
        <f t="shared" si="495"/>
        <v>0</v>
      </c>
      <c r="O498" s="251">
        <f t="shared" si="495"/>
        <v>0</v>
      </c>
      <c r="P498" s="251">
        <f t="shared" si="495"/>
        <v>0</v>
      </c>
      <c r="Q498" s="251">
        <f t="shared" si="495"/>
        <v>0</v>
      </c>
      <c r="R498" s="251">
        <f t="shared" si="495"/>
        <v>0</v>
      </c>
      <c r="S498" s="251">
        <f t="shared" si="495"/>
        <v>0</v>
      </c>
      <c r="T498" s="251">
        <f t="shared" si="495"/>
        <v>0</v>
      </c>
      <c r="U498" s="251">
        <f t="shared" si="495"/>
        <v>0</v>
      </c>
      <c r="V498" s="251">
        <f t="shared" si="495"/>
        <v>0</v>
      </c>
      <c r="W498" s="251">
        <f t="shared" si="495"/>
        <v>0</v>
      </c>
      <c r="X498" s="251">
        <f t="shared" si="495"/>
        <v>0</v>
      </c>
      <c r="Y498" s="251">
        <f t="shared" si="495"/>
        <v>0</v>
      </c>
      <c r="Z498" s="251">
        <f t="shared" si="495"/>
        <v>0</v>
      </c>
      <c r="AA498" s="251">
        <f t="shared" si="495"/>
        <v>0</v>
      </c>
      <c r="AB498" s="251">
        <f t="shared" si="495"/>
        <v>0</v>
      </c>
      <c r="AC498" s="251">
        <f t="shared" si="495"/>
        <v>0</v>
      </c>
      <c r="AD498" s="251">
        <f t="shared" si="495"/>
        <v>0</v>
      </c>
      <c r="AE498" s="251">
        <f t="shared" si="495"/>
        <v>0</v>
      </c>
      <c r="AF498" s="251">
        <f t="shared" si="495"/>
        <v>0</v>
      </c>
      <c r="AG498" s="251">
        <f t="shared" si="495"/>
        <v>0</v>
      </c>
      <c r="AH498" s="251">
        <f t="shared" si="495"/>
        <v>0</v>
      </c>
      <c r="AI498" s="251">
        <f t="shared" si="495"/>
        <v>0</v>
      </c>
      <c r="AJ498" s="251">
        <f t="shared" si="495"/>
        <v>0</v>
      </c>
      <c r="AK498" s="251">
        <f t="shared" si="495"/>
        <v>0</v>
      </c>
      <c r="AL498" s="251">
        <f t="shared" si="495"/>
        <v>0</v>
      </c>
      <c r="AM498" s="251">
        <f t="shared" si="495"/>
        <v>0</v>
      </c>
      <c r="AN498" s="251">
        <f t="shared" si="495"/>
        <v>0</v>
      </c>
      <c r="AO498" s="251">
        <f t="shared" si="495"/>
        <v>0</v>
      </c>
      <c r="AP498" s="251">
        <f t="shared" si="495"/>
        <v>23</v>
      </c>
      <c r="AQ498" s="251">
        <f t="shared" si="495"/>
        <v>0</v>
      </c>
      <c r="AR498" s="251">
        <f t="shared" si="495"/>
        <v>0</v>
      </c>
      <c r="AS498" s="251">
        <f t="shared" si="495"/>
        <v>0</v>
      </c>
      <c r="AT498" s="251">
        <f t="shared" si="495"/>
        <v>88</v>
      </c>
      <c r="AU498" s="251">
        <f t="shared" si="495"/>
        <v>4</v>
      </c>
      <c r="AV498" s="251">
        <f t="shared" si="495"/>
        <v>0</v>
      </c>
      <c r="AW498" s="251">
        <f t="shared" si="495"/>
        <v>5</v>
      </c>
      <c r="AX498" s="251"/>
      <c r="AY498" s="252"/>
      <c r="AZ498" s="253">
        <f t="shared" ref="AZ498:BJ498" si="496">+SUM(AZ489:AZ497)</f>
        <v>0</v>
      </c>
      <c r="BA498" s="254">
        <f t="shared" si="496"/>
        <v>0</v>
      </c>
      <c r="BB498" s="261">
        <f t="shared" si="496"/>
        <v>0</v>
      </c>
      <c r="BC498" s="261">
        <f t="shared" si="496"/>
        <v>0</v>
      </c>
      <c r="BD498" s="261">
        <f t="shared" si="496"/>
        <v>0</v>
      </c>
      <c r="BE498" s="404">
        <f t="shared" si="496"/>
        <v>0</v>
      </c>
      <c r="BF498" s="263">
        <f t="shared" si="496"/>
        <v>0</v>
      </c>
      <c r="BG498" s="263">
        <f t="shared" si="496"/>
        <v>0</v>
      </c>
      <c r="BH498" s="263">
        <f t="shared" si="496"/>
        <v>0</v>
      </c>
      <c r="BI498" s="263">
        <f t="shared" si="496"/>
        <v>0</v>
      </c>
      <c r="BJ498" s="266">
        <f t="shared" si="496"/>
        <v>0</v>
      </c>
      <c r="BK498" s="263"/>
      <c r="DK498" s="166"/>
      <c r="DL498" s="166"/>
      <c r="DM498" s="28"/>
      <c r="DN498" s="166"/>
      <c r="DO498" s="28"/>
      <c r="DP498" s="166"/>
      <c r="DQ498" s="28"/>
    </row>
    <row r="499" spans="1:123">
      <c r="A499" s="239" t="s">
        <v>193</v>
      </c>
      <c r="B499" s="353">
        <v>0</v>
      </c>
      <c r="C499" s="353">
        <v>0</v>
      </c>
      <c r="D499" s="353">
        <v>0</v>
      </c>
      <c r="E499" s="353">
        <v>0</v>
      </c>
      <c r="F499" s="353">
        <v>87</v>
      </c>
      <c r="G499" s="353">
        <v>56</v>
      </c>
      <c r="H499" s="353">
        <v>0</v>
      </c>
      <c r="I499" s="353">
        <v>287</v>
      </c>
      <c r="J499" s="353">
        <v>0</v>
      </c>
      <c r="K499" s="353">
        <v>0</v>
      </c>
      <c r="L499" s="353">
        <v>0</v>
      </c>
      <c r="M499" s="353">
        <v>0</v>
      </c>
      <c r="N499" s="227">
        <v>0</v>
      </c>
      <c r="O499" s="227">
        <v>0</v>
      </c>
      <c r="P499" s="227">
        <v>0</v>
      </c>
      <c r="Q499" s="227">
        <v>0</v>
      </c>
      <c r="R499" s="227">
        <v>0</v>
      </c>
      <c r="S499" s="227">
        <v>0</v>
      </c>
      <c r="T499" s="227">
        <v>0</v>
      </c>
      <c r="U499" s="227">
        <v>0</v>
      </c>
      <c r="V499" s="227">
        <v>0</v>
      </c>
      <c r="W499" s="227">
        <v>0</v>
      </c>
      <c r="X499" s="227">
        <v>0</v>
      </c>
      <c r="Y499" s="227">
        <v>0</v>
      </c>
      <c r="Z499" s="230">
        <v>0</v>
      </c>
      <c r="AA499" s="230">
        <v>0</v>
      </c>
      <c r="AB499" s="230">
        <v>0</v>
      </c>
      <c r="AC499" s="230">
        <v>0</v>
      </c>
      <c r="AD499" s="230">
        <v>0</v>
      </c>
      <c r="AE499" s="230">
        <v>0</v>
      </c>
      <c r="AF499" s="230">
        <v>0</v>
      </c>
      <c r="AG499" s="230">
        <v>0</v>
      </c>
      <c r="AH499" s="230">
        <v>0</v>
      </c>
      <c r="AI499" s="230">
        <v>0</v>
      </c>
      <c r="AJ499" s="230">
        <v>0</v>
      </c>
      <c r="AK499" s="230">
        <v>0</v>
      </c>
      <c r="AL499" s="230">
        <v>0</v>
      </c>
      <c r="AM499" s="230">
        <v>0</v>
      </c>
      <c r="AN499" s="230">
        <v>0</v>
      </c>
      <c r="AO499" s="230">
        <v>0</v>
      </c>
      <c r="AP499" s="230">
        <v>0</v>
      </c>
      <c r="AQ499" s="230">
        <v>0</v>
      </c>
      <c r="AR499" s="230">
        <v>0</v>
      </c>
      <c r="AS499" s="230">
        <v>3</v>
      </c>
      <c r="AT499" s="230">
        <v>12</v>
      </c>
      <c r="AU499" s="230"/>
      <c r="AV499" s="230">
        <v>6</v>
      </c>
      <c r="AW499" s="227">
        <v>0</v>
      </c>
      <c r="AX499" s="227"/>
      <c r="AY499" s="252"/>
      <c r="AZ499" s="321">
        <f t="shared" ref="AZ499:BJ499" si="497">+AZ509</f>
        <v>0</v>
      </c>
      <c r="BA499" s="322">
        <f t="shared" si="497"/>
        <v>0</v>
      </c>
      <c r="BB499" s="241">
        <f t="shared" si="497"/>
        <v>0</v>
      </c>
      <c r="BC499" s="241">
        <f t="shared" si="497"/>
        <v>0</v>
      </c>
      <c r="BD499" s="241">
        <f t="shared" si="497"/>
        <v>0</v>
      </c>
      <c r="BE499" s="408">
        <f t="shared" si="497"/>
        <v>0</v>
      </c>
      <c r="BF499" s="324">
        <f t="shared" si="497"/>
        <v>0</v>
      </c>
      <c r="BG499" s="324">
        <f t="shared" si="497"/>
        <v>0</v>
      </c>
      <c r="BH499" s="324">
        <f t="shared" si="497"/>
        <v>0</v>
      </c>
      <c r="BI499" s="324">
        <f t="shared" si="497"/>
        <v>0</v>
      </c>
      <c r="BJ499" s="326">
        <f t="shared" si="497"/>
        <v>0</v>
      </c>
      <c r="BK499" s="324"/>
      <c r="DK499" s="166">
        <f>SUM(B499:M499)</f>
        <v>430</v>
      </c>
      <c r="DL499" s="166">
        <f>SUM(N499:Y499)</f>
        <v>0</v>
      </c>
      <c r="DM499" s="28">
        <f>IFERROR(DL499/DK499*100,0)</f>
        <v>0</v>
      </c>
      <c r="DN499" s="166">
        <f>SUM(Z499:AK499)</f>
        <v>0</v>
      </c>
      <c r="DO499" s="28">
        <f>IFERROR(DN499/DL499*100,0)</f>
        <v>0</v>
      </c>
      <c r="DP499" s="166">
        <f>SUM(AL499:AW499)</f>
        <v>21</v>
      </c>
      <c r="DQ499" s="28">
        <f>IFERROR(DP499/DN499*100,0)</f>
        <v>0</v>
      </c>
      <c r="DR499" s="141">
        <f>SUM(AY499:BJ499)</f>
        <v>0</v>
      </c>
      <c r="DS499" s="207">
        <f t="shared" ref="DS499" si="498">IFERROR(DR499/DP499*100,0)</f>
        <v>0</v>
      </c>
    </row>
    <row r="500" spans="1:123" hidden="1" outlineLevel="1">
      <c r="A500" s="250" t="s">
        <v>161</v>
      </c>
      <c r="B500" s="251"/>
      <c r="C500" s="251"/>
      <c r="D500" s="251"/>
      <c r="E500" s="251"/>
      <c r="F500" s="251"/>
      <c r="G500" s="251"/>
      <c r="H500" s="251"/>
      <c r="I500" s="251"/>
      <c r="J500" s="251"/>
      <c r="K500" s="251"/>
      <c r="L500" s="251"/>
      <c r="M500" s="251"/>
      <c r="N500" s="251"/>
      <c r="O500" s="251"/>
      <c r="P500" s="251"/>
      <c r="Q500" s="251"/>
      <c r="R500" s="251"/>
      <c r="S500" s="251"/>
      <c r="T500" s="251"/>
      <c r="U500" s="251"/>
      <c r="V500" s="251"/>
      <c r="W500" s="251"/>
      <c r="X500" s="251"/>
      <c r="Y500" s="251"/>
      <c r="Z500" s="251"/>
      <c r="AA500" s="251"/>
      <c r="AB500" s="251"/>
      <c r="AC500" s="251"/>
      <c r="AD500" s="251"/>
      <c r="AE500" s="251"/>
      <c r="AF500" s="251"/>
      <c r="AG500" s="251"/>
      <c r="AH500" s="251"/>
      <c r="AI500" s="251"/>
      <c r="AJ500" s="251"/>
      <c r="AK500" s="251"/>
      <c r="AL500" s="251"/>
      <c r="AM500" s="251"/>
      <c r="AN500" s="251"/>
      <c r="AO500" s="251"/>
      <c r="AP500" s="251"/>
      <c r="AQ500" s="251"/>
      <c r="AR500" s="251"/>
      <c r="AS500" s="251"/>
      <c r="AT500" s="251"/>
      <c r="AU500" s="251"/>
      <c r="AV500" s="251"/>
      <c r="AW500" s="251"/>
      <c r="AX500" s="251"/>
      <c r="AY500" s="320"/>
      <c r="AZ500" s="253"/>
      <c r="BA500" s="254"/>
      <c r="BB500" s="261"/>
      <c r="BC500" s="261"/>
      <c r="BD500" s="261"/>
      <c r="BE500" s="404"/>
      <c r="BF500" s="263"/>
      <c r="BG500" s="263"/>
      <c r="BH500" s="263"/>
      <c r="BI500" s="263"/>
      <c r="BJ500" s="266"/>
      <c r="BK500" s="263"/>
      <c r="DK500" s="166"/>
      <c r="DL500" s="166"/>
      <c r="DM500" s="28"/>
      <c r="DN500" s="166"/>
      <c r="DO500" s="28"/>
      <c r="DP500" s="166"/>
      <c r="DQ500" s="28"/>
    </row>
    <row r="501" spans="1:123" hidden="1" outlineLevel="1">
      <c r="A501" s="250" t="s">
        <v>162</v>
      </c>
      <c r="B501" s="251"/>
      <c r="C501" s="251"/>
      <c r="D501" s="251"/>
      <c r="E501" s="251"/>
      <c r="F501" s="251"/>
      <c r="G501" s="251"/>
      <c r="H501" s="251"/>
      <c r="I501" s="251"/>
      <c r="J501" s="251"/>
      <c r="K501" s="251"/>
      <c r="L501" s="251"/>
      <c r="M501" s="251"/>
      <c r="N501" s="251"/>
      <c r="O501" s="251"/>
      <c r="P501" s="251"/>
      <c r="Q501" s="251"/>
      <c r="R501" s="251"/>
      <c r="S501" s="251"/>
      <c r="T501" s="251"/>
      <c r="U501" s="251"/>
      <c r="V501" s="251"/>
      <c r="W501" s="251"/>
      <c r="X501" s="251"/>
      <c r="Y501" s="251"/>
      <c r="Z501" s="251"/>
      <c r="AA501" s="251"/>
      <c r="AB501" s="251"/>
      <c r="AC501" s="251"/>
      <c r="AD501" s="251"/>
      <c r="AE501" s="251"/>
      <c r="AF501" s="251"/>
      <c r="AG501" s="251"/>
      <c r="AH501" s="251"/>
      <c r="AI501" s="251"/>
      <c r="AJ501" s="251"/>
      <c r="AK501" s="251"/>
      <c r="AL501" s="251"/>
      <c r="AM501" s="251"/>
      <c r="AN501" s="251"/>
      <c r="AO501" s="251"/>
      <c r="AP501" s="251"/>
      <c r="AQ501" s="251"/>
      <c r="AR501" s="251"/>
      <c r="AS501" s="251"/>
      <c r="AT501" s="251"/>
      <c r="AU501" s="251"/>
      <c r="AV501" s="251"/>
      <c r="AW501" s="251"/>
      <c r="AX501" s="251"/>
      <c r="AY501" s="252"/>
      <c r="AZ501" s="253"/>
      <c r="BA501" s="254"/>
      <c r="BB501" s="261"/>
      <c r="BC501" s="261"/>
      <c r="BD501" s="261"/>
      <c r="BE501" s="404"/>
      <c r="BF501" s="263"/>
      <c r="BG501" s="263"/>
      <c r="BH501" s="263"/>
      <c r="BI501" s="263"/>
      <c r="BJ501" s="266"/>
      <c r="BK501" s="263"/>
      <c r="DK501" s="166"/>
      <c r="DL501" s="166"/>
      <c r="DM501" s="28"/>
      <c r="DN501" s="166"/>
      <c r="DO501" s="28"/>
      <c r="DP501" s="166"/>
      <c r="DQ501" s="28"/>
    </row>
    <row r="502" spans="1:123" hidden="1" outlineLevel="1">
      <c r="A502" s="250" t="s">
        <v>163</v>
      </c>
      <c r="B502" s="251"/>
      <c r="C502" s="251"/>
      <c r="D502" s="251"/>
      <c r="E502" s="251"/>
      <c r="F502" s="251"/>
      <c r="G502" s="251"/>
      <c r="H502" s="251"/>
      <c r="I502" s="251"/>
      <c r="J502" s="251"/>
      <c r="K502" s="251"/>
      <c r="L502" s="251"/>
      <c r="M502" s="251"/>
      <c r="N502" s="251"/>
      <c r="O502" s="251"/>
      <c r="P502" s="251"/>
      <c r="Q502" s="251"/>
      <c r="R502" s="251"/>
      <c r="S502" s="251"/>
      <c r="T502" s="251"/>
      <c r="U502" s="251"/>
      <c r="V502" s="251"/>
      <c r="W502" s="251"/>
      <c r="X502" s="251"/>
      <c r="Y502" s="251"/>
      <c r="Z502" s="251"/>
      <c r="AA502" s="251"/>
      <c r="AB502" s="251"/>
      <c r="AC502" s="251"/>
      <c r="AD502" s="251"/>
      <c r="AE502" s="251"/>
      <c r="AF502" s="251"/>
      <c r="AG502" s="251"/>
      <c r="AH502" s="251"/>
      <c r="AI502" s="251"/>
      <c r="AJ502" s="251"/>
      <c r="AK502" s="251"/>
      <c r="AL502" s="251"/>
      <c r="AM502" s="251"/>
      <c r="AN502" s="251"/>
      <c r="AO502" s="251"/>
      <c r="AP502" s="251"/>
      <c r="AQ502" s="251"/>
      <c r="AR502" s="251"/>
      <c r="AS502" s="251"/>
      <c r="AT502" s="251"/>
      <c r="AU502" s="251"/>
      <c r="AV502" s="251"/>
      <c r="AW502" s="251"/>
      <c r="AX502" s="251"/>
      <c r="AY502" s="252"/>
      <c r="AZ502" s="253"/>
      <c r="BA502" s="254"/>
      <c r="BB502" s="261"/>
      <c r="BC502" s="261"/>
      <c r="BD502" s="261"/>
      <c r="BE502" s="404"/>
      <c r="BF502" s="263"/>
      <c r="BG502" s="263"/>
      <c r="BH502" s="263"/>
      <c r="BI502" s="263"/>
      <c r="BJ502" s="266"/>
      <c r="BK502" s="263"/>
      <c r="DK502" s="166"/>
      <c r="DL502" s="166"/>
      <c r="DM502" s="28"/>
      <c r="DN502" s="166"/>
      <c r="DO502" s="28"/>
      <c r="DP502" s="166"/>
      <c r="DQ502" s="28"/>
    </row>
    <row r="503" spans="1:123" hidden="1" outlineLevel="1">
      <c r="A503" s="250" t="s">
        <v>164</v>
      </c>
      <c r="B503" s="251"/>
      <c r="C503" s="251"/>
      <c r="D503" s="251"/>
      <c r="E503" s="251"/>
      <c r="F503" s="251"/>
      <c r="G503" s="251"/>
      <c r="H503" s="251"/>
      <c r="I503" s="251"/>
      <c r="J503" s="251"/>
      <c r="K503" s="251"/>
      <c r="L503" s="251"/>
      <c r="M503" s="251"/>
      <c r="N503" s="251"/>
      <c r="O503" s="251"/>
      <c r="P503" s="251"/>
      <c r="Q503" s="251"/>
      <c r="R503" s="251"/>
      <c r="S503" s="251"/>
      <c r="T503" s="251"/>
      <c r="U503" s="251"/>
      <c r="V503" s="251"/>
      <c r="W503" s="251"/>
      <c r="X503" s="251"/>
      <c r="Y503" s="251"/>
      <c r="Z503" s="251"/>
      <c r="AA503" s="251"/>
      <c r="AB503" s="251"/>
      <c r="AC503" s="251"/>
      <c r="AD503" s="251"/>
      <c r="AE503" s="251"/>
      <c r="AF503" s="251"/>
      <c r="AG503" s="251"/>
      <c r="AH503" s="251"/>
      <c r="AI503" s="251"/>
      <c r="AJ503" s="251"/>
      <c r="AK503" s="251"/>
      <c r="AL503" s="251"/>
      <c r="AM503" s="251"/>
      <c r="AN503" s="251"/>
      <c r="AO503" s="251"/>
      <c r="AP503" s="251"/>
      <c r="AQ503" s="251"/>
      <c r="AR503" s="251"/>
      <c r="AS503" s="251"/>
      <c r="AT503" s="251"/>
      <c r="AU503" s="251"/>
      <c r="AV503" s="251"/>
      <c r="AW503" s="251"/>
      <c r="AX503" s="251"/>
      <c r="AY503" s="252"/>
      <c r="AZ503" s="253"/>
      <c r="BA503" s="254"/>
      <c r="BB503" s="261"/>
      <c r="BC503" s="261"/>
      <c r="BD503" s="261"/>
      <c r="BE503" s="404"/>
      <c r="BF503" s="263"/>
      <c r="BG503" s="263"/>
      <c r="BH503" s="263"/>
      <c r="BI503" s="263"/>
      <c r="BJ503" s="266"/>
      <c r="BK503" s="263"/>
      <c r="DK503" s="166"/>
      <c r="DL503" s="166"/>
      <c r="DM503" s="28"/>
      <c r="DN503" s="166"/>
      <c r="DO503" s="28"/>
      <c r="DP503" s="166"/>
      <c r="DQ503" s="28"/>
    </row>
    <row r="504" spans="1:123" hidden="1" outlineLevel="1">
      <c r="A504" s="250" t="s">
        <v>165</v>
      </c>
      <c r="B504" s="251"/>
      <c r="C504" s="251"/>
      <c r="D504" s="251"/>
      <c r="E504" s="251"/>
      <c r="F504" s="251"/>
      <c r="G504" s="251"/>
      <c r="H504" s="251"/>
      <c r="I504" s="251"/>
      <c r="J504" s="251"/>
      <c r="K504" s="251"/>
      <c r="L504" s="251"/>
      <c r="M504" s="251"/>
      <c r="N504" s="251"/>
      <c r="O504" s="251"/>
      <c r="P504" s="251"/>
      <c r="Q504" s="251"/>
      <c r="R504" s="251"/>
      <c r="S504" s="251"/>
      <c r="T504" s="251"/>
      <c r="U504" s="251"/>
      <c r="V504" s="251"/>
      <c r="W504" s="251"/>
      <c r="X504" s="251"/>
      <c r="Y504" s="251"/>
      <c r="Z504" s="251"/>
      <c r="AA504" s="251"/>
      <c r="AB504" s="251"/>
      <c r="AC504" s="251"/>
      <c r="AD504" s="251"/>
      <c r="AE504" s="251"/>
      <c r="AF504" s="251"/>
      <c r="AG504" s="251"/>
      <c r="AH504" s="251"/>
      <c r="AI504" s="251"/>
      <c r="AJ504" s="251"/>
      <c r="AK504" s="251"/>
      <c r="AL504" s="251"/>
      <c r="AM504" s="251"/>
      <c r="AN504" s="251"/>
      <c r="AO504" s="251"/>
      <c r="AP504" s="251"/>
      <c r="AQ504" s="251"/>
      <c r="AR504" s="251"/>
      <c r="AS504" s="251"/>
      <c r="AT504" s="251"/>
      <c r="AU504" s="251"/>
      <c r="AV504" s="251"/>
      <c r="AW504" s="251"/>
      <c r="AX504" s="251"/>
      <c r="AY504" s="252"/>
      <c r="AZ504" s="253"/>
      <c r="BA504" s="254"/>
      <c r="BB504" s="261"/>
      <c r="BC504" s="261"/>
      <c r="BD504" s="261"/>
      <c r="BE504" s="404"/>
      <c r="BF504" s="263"/>
      <c r="BG504" s="263"/>
      <c r="BH504" s="263"/>
      <c r="BI504" s="263"/>
      <c r="BJ504" s="266"/>
      <c r="BK504" s="263"/>
      <c r="DK504" s="166"/>
      <c r="DL504" s="166"/>
      <c r="DM504" s="28"/>
      <c r="DN504" s="166"/>
      <c r="DO504" s="28"/>
      <c r="DP504" s="166"/>
      <c r="DQ504" s="28"/>
    </row>
    <row r="505" spans="1:123" hidden="1" outlineLevel="1">
      <c r="A505" s="250" t="s">
        <v>123</v>
      </c>
      <c r="B505" s="251"/>
      <c r="C505" s="251"/>
      <c r="D505" s="251"/>
      <c r="E505" s="251"/>
      <c r="F505" s="251"/>
      <c r="G505" s="251"/>
      <c r="H505" s="251"/>
      <c r="I505" s="251"/>
      <c r="J505" s="251"/>
      <c r="K505" s="251"/>
      <c r="L505" s="251"/>
      <c r="M505" s="251"/>
      <c r="N505" s="251"/>
      <c r="O505" s="251"/>
      <c r="P505" s="251"/>
      <c r="Q505" s="251"/>
      <c r="R505" s="251"/>
      <c r="S505" s="251"/>
      <c r="T505" s="251"/>
      <c r="U505" s="251"/>
      <c r="V505" s="251"/>
      <c r="W505" s="251"/>
      <c r="X505" s="251"/>
      <c r="Y505" s="251"/>
      <c r="Z505" s="251"/>
      <c r="AA505" s="251"/>
      <c r="AB505" s="251"/>
      <c r="AC505" s="251"/>
      <c r="AD505" s="251"/>
      <c r="AE505" s="251"/>
      <c r="AF505" s="251"/>
      <c r="AG505" s="251"/>
      <c r="AH505" s="251"/>
      <c r="AI505" s="251"/>
      <c r="AJ505" s="251"/>
      <c r="AK505" s="251"/>
      <c r="AL505" s="251"/>
      <c r="AM505" s="251"/>
      <c r="AN505" s="251"/>
      <c r="AO505" s="251"/>
      <c r="AP505" s="251"/>
      <c r="AQ505" s="251"/>
      <c r="AR505" s="251"/>
      <c r="AS505" s="251"/>
      <c r="AT505" s="251"/>
      <c r="AU505" s="251"/>
      <c r="AV505" s="251"/>
      <c r="AW505" s="251"/>
      <c r="AX505" s="251"/>
      <c r="AY505" s="252"/>
      <c r="AZ505" s="253"/>
      <c r="BA505" s="254"/>
      <c r="BB505" s="261"/>
      <c r="BC505" s="261"/>
      <c r="BD505" s="261"/>
      <c r="BE505" s="404"/>
      <c r="BF505" s="263"/>
      <c r="BG505" s="263"/>
      <c r="BH505" s="263"/>
      <c r="BI505" s="263"/>
      <c r="BJ505" s="266"/>
      <c r="BK505" s="263"/>
      <c r="DK505" s="166"/>
      <c r="DL505" s="166"/>
      <c r="DM505" s="28"/>
      <c r="DN505" s="166"/>
      <c r="DO505" s="28"/>
      <c r="DP505" s="166"/>
      <c r="DQ505" s="28"/>
    </row>
    <row r="506" spans="1:123" hidden="1" outlineLevel="1">
      <c r="A506" s="250" t="s">
        <v>167</v>
      </c>
      <c r="B506" s="251"/>
      <c r="C506" s="251"/>
      <c r="D506" s="251"/>
      <c r="E506" s="251"/>
      <c r="F506" s="251"/>
      <c r="G506" s="251"/>
      <c r="H506" s="251"/>
      <c r="I506" s="251"/>
      <c r="J506" s="251"/>
      <c r="K506" s="251"/>
      <c r="L506" s="251"/>
      <c r="M506" s="251"/>
      <c r="N506" s="251"/>
      <c r="O506" s="251"/>
      <c r="P506" s="251"/>
      <c r="Q506" s="251"/>
      <c r="R506" s="251"/>
      <c r="S506" s="251"/>
      <c r="T506" s="251"/>
      <c r="U506" s="251"/>
      <c r="V506" s="251"/>
      <c r="W506" s="251"/>
      <c r="X506" s="251"/>
      <c r="Y506" s="251"/>
      <c r="Z506" s="251"/>
      <c r="AA506" s="251"/>
      <c r="AB506" s="251"/>
      <c r="AC506" s="251"/>
      <c r="AD506" s="251"/>
      <c r="AE506" s="251"/>
      <c r="AF506" s="251"/>
      <c r="AG506" s="251"/>
      <c r="AH506" s="251"/>
      <c r="AI506" s="251"/>
      <c r="AJ506" s="251"/>
      <c r="AK506" s="251"/>
      <c r="AL506" s="251"/>
      <c r="AM506" s="251"/>
      <c r="AN506" s="251"/>
      <c r="AO506" s="251"/>
      <c r="AP506" s="251"/>
      <c r="AQ506" s="251"/>
      <c r="AR506" s="251"/>
      <c r="AS506" s="251"/>
      <c r="AT506" s="251"/>
      <c r="AU506" s="251"/>
      <c r="AV506" s="251"/>
      <c r="AW506" s="251"/>
      <c r="AX506" s="251"/>
      <c r="AY506" s="252"/>
      <c r="AZ506" s="253"/>
      <c r="BA506" s="254"/>
      <c r="BB506" s="261"/>
      <c r="BC506" s="261"/>
      <c r="BD506" s="261"/>
      <c r="BE506" s="404"/>
      <c r="BF506" s="263"/>
      <c r="BG506" s="263"/>
      <c r="BH506" s="263"/>
      <c r="BI506" s="263"/>
      <c r="BJ506" s="266"/>
      <c r="BK506" s="263"/>
      <c r="DK506" s="166"/>
      <c r="DL506" s="166"/>
      <c r="DM506" s="28"/>
      <c r="DN506" s="166"/>
      <c r="DO506" s="28"/>
      <c r="DP506" s="166"/>
      <c r="DQ506" s="28"/>
    </row>
    <row r="507" spans="1:123" hidden="1" outlineLevel="1">
      <c r="A507" s="250" t="s">
        <v>122</v>
      </c>
      <c r="B507" s="251"/>
      <c r="C507" s="251"/>
      <c r="D507" s="251"/>
      <c r="E507" s="251"/>
      <c r="F507" s="251"/>
      <c r="G507" s="251"/>
      <c r="H507" s="251"/>
      <c r="I507" s="251"/>
      <c r="J507" s="251"/>
      <c r="K507" s="251"/>
      <c r="L507" s="251"/>
      <c r="M507" s="251"/>
      <c r="N507" s="251"/>
      <c r="O507" s="251"/>
      <c r="P507" s="251"/>
      <c r="Q507" s="251"/>
      <c r="R507" s="251"/>
      <c r="S507" s="251"/>
      <c r="T507" s="251"/>
      <c r="U507" s="251"/>
      <c r="V507" s="251"/>
      <c r="W507" s="251"/>
      <c r="X507" s="251"/>
      <c r="Y507" s="251"/>
      <c r="Z507" s="251"/>
      <c r="AA507" s="251"/>
      <c r="AB507" s="251"/>
      <c r="AC507" s="251"/>
      <c r="AD507" s="251"/>
      <c r="AE507" s="251"/>
      <c r="AF507" s="251"/>
      <c r="AG507" s="251"/>
      <c r="AH507" s="251"/>
      <c r="AI507" s="251"/>
      <c r="AJ507" s="251"/>
      <c r="AK507" s="251"/>
      <c r="AL507" s="251"/>
      <c r="AM507" s="251"/>
      <c r="AN507" s="251"/>
      <c r="AO507" s="251"/>
      <c r="AP507" s="251"/>
      <c r="AQ507" s="251"/>
      <c r="AR507" s="251"/>
      <c r="AS507" s="251"/>
      <c r="AT507" s="251"/>
      <c r="AU507" s="251"/>
      <c r="AV507" s="251"/>
      <c r="AW507" s="251"/>
      <c r="AX507" s="251"/>
      <c r="AY507" s="252"/>
      <c r="AZ507" s="253"/>
      <c r="BA507" s="254"/>
      <c r="BB507" s="261"/>
      <c r="BC507" s="261"/>
      <c r="BD507" s="261"/>
      <c r="BE507" s="404"/>
      <c r="BF507" s="263"/>
      <c r="BG507" s="263"/>
      <c r="BH507" s="263"/>
      <c r="BI507" s="263"/>
      <c r="BJ507" s="266"/>
      <c r="BK507" s="263"/>
      <c r="DK507" s="166"/>
      <c r="DL507" s="166"/>
      <c r="DM507" s="28"/>
      <c r="DN507" s="166"/>
      <c r="DO507" s="28"/>
      <c r="DP507" s="166"/>
      <c r="DQ507" s="28"/>
    </row>
    <row r="508" spans="1:123" hidden="1" outlineLevel="1">
      <c r="A508" s="250" t="s">
        <v>168</v>
      </c>
      <c r="B508" s="251"/>
      <c r="C508" s="251"/>
      <c r="D508" s="251"/>
      <c r="E508" s="251"/>
      <c r="F508" s="251"/>
      <c r="G508" s="251"/>
      <c r="H508" s="251"/>
      <c r="I508" s="251"/>
      <c r="J508" s="251"/>
      <c r="K508" s="251"/>
      <c r="L508" s="251"/>
      <c r="M508" s="251"/>
      <c r="N508" s="251"/>
      <c r="O508" s="251"/>
      <c r="P508" s="251"/>
      <c r="Q508" s="251"/>
      <c r="R508" s="251"/>
      <c r="S508" s="251"/>
      <c r="T508" s="251"/>
      <c r="U508" s="251"/>
      <c r="V508" s="251"/>
      <c r="W508" s="251"/>
      <c r="X508" s="251"/>
      <c r="Y508" s="251"/>
      <c r="Z508" s="251"/>
      <c r="AA508" s="251"/>
      <c r="AB508" s="251"/>
      <c r="AC508" s="251"/>
      <c r="AD508" s="251"/>
      <c r="AE508" s="251"/>
      <c r="AF508" s="251"/>
      <c r="AG508" s="251"/>
      <c r="AH508" s="251"/>
      <c r="AI508" s="251"/>
      <c r="AJ508" s="251"/>
      <c r="AK508" s="251"/>
      <c r="AL508" s="251"/>
      <c r="AM508" s="251"/>
      <c r="AN508" s="251"/>
      <c r="AO508" s="251"/>
      <c r="AP508" s="251"/>
      <c r="AQ508" s="251"/>
      <c r="AR508" s="251"/>
      <c r="AS508" s="251">
        <v>3</v>
      </c>
      <c r="AT508" s="251">
        <v>12</v>
      </c>
      <c r="AU508" s="251"/>
      <c r="AV508" s="251"/>
      <c r="AW508" s="251"/>
      <c r="AX508" s="251"/>
      <c r="AY508" s="252"/>
      <c r="AZ508" s="253"/>
      <c r="BA508" s="254"/>
      <c r="BB508" s="261"/>
      <c r="BC508" s="261"/>
      <c r="BD508" s="261"/>
      <c r="BE508" s="404"/>
      <c r="BF508" s="263"/>
      <c r="BG508" s="263"/>
      <c r="BH508" s="263"/>
      <c r="BI508" s="263"/>
      <c r="BJ508" s="266"/>
      <c r="BK508" s="263"/>
      <c r="DK508" s="166"/>
      <c r="DL508" s="166"/>
      <c r="DM508" s="28"/>
      <c r="DN508" s="166"/>
      <c r="DO508" s="28"/>
      <c r="DP508" s="166"/>
      <c r="DQ508" s="28"/>
    </row>
    <row r="509" spans="1:123" ht="13.5" collapsed="1">
      <c r="A509" s="279" t="s">
        <v>169</v>
      </c>
      <c r="B509" s="251">
        <f>+SUM(B500:B508)</f>
        <v>0</v>
      </c>
      <c r="C509" s="251">
        <f t="shared" ref="C509" si="499">+SUM(C500:C508)</f>
        <v>0</v>
      </c>
      <c r="D509" s="251">
        <f t="shared" ref="D509:AW509" si="500">+SUM(D500:D508)</f>
        <v>0</v>
      </c>
      <c r="E509" s="251">
        <f t="shared" si="500"/>
        <v>0</v>
      </c>
      <c r="F509" s="251">
        <f t="shared" si="500"/>
        <v>0</v>
      </c>
      <c r="G509" s="251">
        <f t="shared" si="500"/>
        <v>0</v>
      </c>
      <c r="H509" s="251">
        <f t="shared" si="500"/>
        <v>0</v>
      </c>
      <c r="I509" s="251">
        <f t="shared" si="500"/>
        <v>0</v>
      </c>
      <c r="J509" s="251">
        <f t="shared" si="500"/>
        <v>0</v>
      </c>
      <c r="K509" s="251">
        <f t="shared" si="500"/>
        <v>0</v>
      </c>
      <c r="L509" s="251">
        <f t="shared" si="500"/>
        <v>0</v>
      </c>
      <c r="M509" s="251">
        <f t="shared" si="500"/>
        <v>0</v>
      </c>
      <c r="N509" s="251">
        <f t="shared" si="500"/>
        <v>0</v>
      </c>
      <c r="O509" s="251">
        <f t="shared" si="500"/>
        <v>0</v>
      </c>
      <c r="P509" s="251">
        <f t="shared" si="500"/>
        <v>0</v>
      </c>
      <c r="Q509" s="251">
        <f t="shared" si="500"/>
        <v>0</v>
      </c>
      <c r="R509" s="251">
        <f t="shared" si="500"/>
        <v>0</v>
      </c>
      <c r="S509" s="251">
        <f t="shared" si="500"/>
        <v>0</v>
      </c>
      <c r="T509" s="251">
        <f t="shared" si="500"/>
        <v>0</v>
      </c>
      <c r="U509" s="251">
        <f t="shared" si="500"/>
        <v>0</v>
      </c>
      <c r="V509" s="251">
        <f t="shared" si="500"/>
        <v>0</v>
      </c>
      <c r="W509" s="251">
        <f t="shared" si="500"/>
        <v>0</v>
      </c>
      <c r="X509" s="251">
        <f t="shared" si="500"/>
        <v>0</v>
      </c>
      <c r="Y509" s="251">
        <f t="shared" si="500"/>
        <v>0</v>
      </c>
      <c r="Z509" s="251">
        <f t="shared" si="500"/>
        <v>0</v>
      </c>
      <c r="AA509" s="251">
        <f t="shared" si="500"/>
        <v>0</v>
      </c>
      <c r="AB509" s="251">
        <f t="shared" si="500"/>
        <v>0</v>
      </c>
      <c r="AC509" s="251">
        <f t="shared" si="500"/>
        <v>0</v>
      </c>
      <c r="AD509" s="251">
        <f t="shared" si="500"/>
        <v>0</v>
      </c>
      <c r="AE509" s="251">
        <f t="shared" si="500"/>
        <v>0</v>
      </c>
      <c r="AF509" s="251">
        <f t="shared" si="500"/>
        <v>0</v>
      </c>
      <c r="AG509" s="251">
        <f t="shared" si="500"/>
        <v>0</v>
      </c>
      <c r="AH509" s="251">
        <f t="shared" si="500"/>
        <v>0</v>
      </c>
      <c r="AI509" s="251">
        <f t="shared" si="500"/>
        <v>0</v>
      </c>
      <c r="AJ509" s="251">
        <f t="shared" si="500"/>
        <v>0</v>
      </c>
      <c r="AK509" s="251">
        <f t="shared" si="500"/>
        <v>0</v>
      </c>
      <c r="AL509" s="251">
        <f t="shared" si="500"/>
        <v>0</v>
      </c>
      <c r="AM509" s="251">
        <f t="shared" si="500"/>
        <v>0</v>
      </c>
      <c r="AN509" s="251">
        <f t="shared" si="500"/>
        <v>0</v>
      </c>
      <c r="AO509" s="251">
        <f t="shared" si="500"/>
        <v>0</v>
      </c>
      <c r="AP509" s="251">
        <f t="shared" si="500"/>
        <v>0</v>
      </c>
      <c r="AQ509" s="251">
        <f t="shared" si="500"/>
        <v>0</v>
      </c>
      <c r="AR509" s="251">
        <f t="shared" si="500"/>
        <v>0</v>
      </c>
      <c r="AS509" s="251">
        <f t="shared" si="500"/>
        <v>3</v>
      </c>
      <c r="AT509" s="251">
        <f t="shared" si="500"/>
        <v>12</v>
      </c>
      <c r="AU509" s="251">
        <f t="shared" si="500"/>
        <v>0</v>
      </c>
      <c r="AV509" s="251">
        <f t="shared" si="500"/>
        <v>0</v>
      </c>
      <c r="AW509" s="251">
        <f t="shared" si="500"/>
        <v>0</v>
      </c>
      <c r="AX509" s="251"/>
      <c r="AY509" s="252"/>
      <c r="AZ509" s="253">
        <f t="shared" ref="AZ509:BJ509" si="501">+SUM(AZ500:AZ508)</f>
        <v>0</v>
      </c>
      <c r="BA509" s="254">
        <f t="shared" si="501"/>
        <v>0</v>
      </c>
      <c r="BB509" s="261">
        <f t="shared" si="501"/>
        <v>0</v>
      </c>
      <c r="BC509" s="261">
        <f t="shared" si="501"/>
        <v>0</v>
      </c>
      <c r="BD509" s="261">
        <f t="shared" si="501"/>
        <v>0</v>
      </c>
      <c r="BE509" s="404">
        <f t="shared" si="501"/>
        <v>0</v>
      </c>
      <c r="BF509" s="263">
        <f t="shared" si="501"/>
        <v>0</v>
      </c>
      <c r="BG509" s="263">
        <f t="shared" si="501"/>
        <v>0</v>
      </c>
      <c r="BH509" s="263">
        <f t="shared" si="501"/>
        <v>0</v>
      </c>
      <c r="BI509" s="263">
        <f t="shared" si="501"/>
        <v>0</v>
      </c>
      <c r="BJ509" s="266">
        <f t="shared" si="501"/>
        <v>0</v>
      </c>
      <c r="BK509" s="263"/>
      <c r="DK509" s="166"/>
      <c r="DL509" s="166"/>
      <c r="DM509" s="28"/>
      <c r="DN509" s="166"/>
      <c r="DO509" s="28"/>
      <c r="DP509" s="166"/>
      <c r="DQ509" s="28"/>
    </row>
    <row r="510" spans="1:123">
      <c r="A510" s="239" t="s">
        <v>194</v>
      </c>
      <c r="B510" s="353">
        <v>0</v>
      </c>
      <c r="C510" s="353">
        <v>0</v>
      </c>
      <c r="D510" s="353">
        <v>0</v>
      </c>
      <c r="E510" s="353">
        <v>0</v>
      </c>
      <c r="F510" s="353">
        <v>0</v>
      </c>
      <c r="G510" s="353">
        <v>36</v>
      </c>
      <c r="H510" s="353">
        <v>-20</v>
      </c>
      <c r="I510" s="353">
        <v>0</v>
      </c>
      <c r="J510" s="353">
        <v>0</v>
      </c>
      <c r="K510" s="353">
        <v>0</v>
      </c>
      <c r="L510" s="353">
        <v>0</v>
      </c>
      <c r="M510" s="353">
        <v>0</v>
      </c>
      <c r="N510" s="227">
        <v>0</v>
      </c>
      <c r="O510" s="227">
        <v>0</v>
      </c>
      <c r="P510" s="227">
        <v>0</v>
      </c>
      <c r="Q510" s="227">
        <v>0</v>
      </c>
      <c r="R510" s="227">
        <v>1</v>
      </c>
      <c r="S510" s="227">
        <v>10</v>
      </c>
      <c r="T510" s="227">
        <v>0</v>
      </c>
      <c r="U510" s="227">
        <v>0</v>
      </c>
      <c r="V510" s="227">
        <v>0</v>
      </c>
      <c r="W510" s="227">
        <v>3</v>
      </c>
      <c r="X510" s="227">
        <v>1</v>
      </c>
      <c r="Y510" s="227">
        <v>-1</v>
      </c>
      <c r="Z510" s="230">
        <v>0</v>
      </c>
      <c r="AA510" s="230">
        <v>2</v>
      </c>
      <c r="AB510" s="230">
        <v>0</v>
      </c>
      <c r="AC510" s="230">
        <v>0</v>
      </c>
      <c r="AD510" s="230">
        <v>0</v>
      </c>
      <c r="AE510" s="230">
        <v>0</v>
      </c>
      <c r="AF510" s="230">
        <v>0</v>
      </c>
      <c r="AG510" s="230">
        <v>0</v>
      </c>
      <c r="AH510" s="230">
        <v>0</v>
      </c>
      <c r="AI510" s="230">
        <v>0</v>
      </c>
      <c r="AJ510" s="230">
        <v>46</v>
      </c>
      <c r="AK510" s="230">
        <v>0</v>
      </c>
      <c r="AL510" s="230">
        <v>0</v>
      </c>
      <c r="AM510" s="230">
        <v>0</v>
      </c>
      <c r="AN510" s="230">
        <v>0</v>
      </c>
      <c r="AO510" s="230">
        <v>28</v>
      </c>
      <c r="AP510" s="230">
        <v>0</v>
      </c>
      <c r="AQ510" s="230">
        <v>0</v>
      </c>
      <c r="AR510" s="230">
        <v>0</v>
      </c>
      <c r="AS510" s="230">
        <v>0</v>
      </c>
      <c r="AT510" s="230">
        <v>12</v>
      </c>
      <c r="AU510" s="230">
        <v>0</v>
      </c>
      <c r="AV510" s="230">
        <v>24</v>
      </c>
      <c r="AW510" s="227">
        <v>0</v>
      </c>
      <c r="AX510" s="227"/>
      <c r="AY510" s="320"/>
      <c r="AZ510" s="321">
        <f t="shared" ref="AZ510:BJ510" si="502">+AZ520</f>
        <v>0</v>
      </c>
      <c r="BA510" s="322">
        <f t="shared" si="502"/>
        <v>0</v>
      </c>
      <c r="BB510" s="241">
        <f t="shared" si="502"/>
        <v>0</v>
      </c>
      <c r="BC510" s="241">
        <f t="shared" si="502"/>
        <v>0</v>
      </c>
      <c r="BD510" s="241">
        <f t="shared" si="502"/>
        <v>0</v>
      </c>
      <c r="BE510" s="408">
        <f t="shared" si="502"/>
        <v>0</v>
      </c>
      <c r="BF510" s="324">
        <f t="shared" si="502"/>
        <v>0</v>
      </c>
      <c r="BG510" s="324">
        <f t="shared" si="502"/>
        <v>0</v>
      </c>
      <c r="BH510" s="324">
        <f t="shared" si="502"/>
        <v>0</v>
      </c>
      <c r="BI510" s="324">
        <f t="shared" si="502"/>
        <v>0</v>
      </c>
      <c r="BJ510" s="326">
        <f t="shared" si="502"/>
        <v>0</v>
      </c>
      <c r="BK510" s="324"/>
      <c r="DK510" s="166">
        <f>SUM(B510:M510)</f>
        <v>16</v>
      </c>
      <c r="DL510" s="166">
        <f>SUM(N510:Y510)</f>
        <v>14</v>
      </c>
      <c r="DM510" s="28">
        <f>IFERROR(DL510/DK510*100,0)</f>
        <v>87.5</v>
      </c>
      <c r="DN510" s="166">
        <f>SUM(Z510:AK510)</f>
        <v>48</v>
      </c>
      <c r="DO510" s="28">
        <f>IFERROR(DN510/DL510*100,0)</f>
        <v>342.85714285714283</v>
      </c>
      <c r="DP510" s="166">
        <f>SUM(AL510:AW510)</f>
        <v>64</v>
      </c>
      <c r="DQ510" s="28">
        <f>IFERROR(DP510/DN510*100,0)</f>
        <v>133.33333333333331</v>
      </c>
      <c r="DR510" s="141">
        <f>SUM(AY510:BJ510)</f>
        <v>0</v>
      </c>
      <c r="DS510" s="207">
        <f t="shared" ref="DS510" si="503">IFERROR(DR510/DP510*100,0)</f>
        <v>0</v>
      </c>
    </row>
    <row r="511" spans="1:123" hidden="1" outlineLevel="1">
      <c r="A511" s="250" t="s">
        <v>161</v>
      </c>
      <c r="B511" s="251"/>
      <c r="C511" s="251"/>
      <c r="D511" s="251"/>
      <c r="E511" s="251"/>
      <c r="F511" s="251"/>
      <c r="G511" s="251"/>
      <c r="H511" s="251"/>
      <c r="I511" s="251"/>
      <c r="J511" s="251"/>
      <c r="K511" s="251"/>
      <c r="L511" s="251"/>
      <c r="M511" s="251"/>
      <c r="N511" s="251"/>
      <c r="O511" s="251"/>
      <c r="P511" s="251"/>
      <c r="Q511" s="251"/>
      <c r="R511" s="251"/>
      <c r="S511" s="251"/>
      <c r="T511" s="251"/>
      <c r="U511" s="251"/>
      <c r="V511" s="251"/>
      <c r="W511" s="251"/>
      <c r="X511" s="251"/>
      <c r="Y511" s="251"/>
      <c r="Z511" s="251"/>
      <c r="AA511" s="251"/>
      <c r="AB511" s="251"/>
      <c r="AC511" s="251"/>
      <c r="AD511" s="251"/>
      <c r="AE511" s="251"/>
      <c r="AF511" s="251"/>
      <c r="AG511" s="251"/>
      <c r="AH511" s="251"/>
      <c r="AI511" s="251"/>
      <c r="AJ511" s="251"/>
      <c r="AK511" s="251"/>
      <c r="AL511" s="251"/>
      <c r="AM511" s="251"/>
      <c r="AN511" s="251"/>
      <c r="AO511" s="251"/>
      <c r="AP511" s="251"/>
      <c r="AQ511" s="251"/>
      <c r="AR511" s="251"/>
      <c r="AS511" s="251"/>
      <c r="AT511" s="251"/>
      <c r="AU511" s="251"/>
      <c r="AV511" s="251"/>
      <c r="AW511" s="251"/>
      <c r="AX511" s="251"/>
      <c r="AY511" s="252"/>
      <c r="AZ511" s="253"/>
      <c r="BA511" s="254"/>
      <c r="BB511" s="261"/>
      <c r="BC511" s="261"/>
      <c r="BD511" s="261"/>
      <c r="BE511" s="404"/>
      <c r="BF511" s="263"/>
      <c r="BG511" s="263"/>
      <c r="BH511" s="263"/>
      <c r="BI511" s="263"/>
      <c r="BJ511" s="266"/>
      <c r="BK511" s="263"/>
      <c r="DK511" s="166"/>
      <c r="DL511" s="166"/>
      <c r="DM511" s="28"/>
      <c r="DN511" s="166"/>
      <c r="DO511" s="28"/>
      <c r="DP511" s="166"/>
      <c r="DQ511" s="28"/>
    </row>
    <row r="512" spans="1:123" hidden="1" outlineLevel="1">
      <c r="A512" s="250" t="s">
        <v>162</v>
      </c>
      <c r="B512" s="251"/>
      <c r="C512" s="251"/>
      <c r="D512" s="251"/>
      <c r="E512" s="251"/>
      <c r="F512" s="251"/>
      <c r="G512" s="251"/>
      <c r="H512" s="251"/>
      <c r="I512" s="251"/>
      <c r="J512" s="251"/>
      <c r="K512" s="251"/>
      <c r="L512" s="251"/>
      <c r="M512" s="251"/>
      <c r="N512" s="251"/>
      <c r="O512" s="251"/>
      <c r="P512" s="251"/>
      <c r="Q512" s="251"/>
      <c r="R512" s="251"/>
      <c r="S512" s="251"/>
      <c r="T512" s="251"/>
      <c r="U512" s="251"/>
      <c r="V512" s="251"/>
      <c r="W512" s="251"/>
      <c r="X512" s="251"/>
      <c r="Y512" s="251"/>
      <c r="Z512" s="251"/>
      <c r="AA512" s="251"/>
      <c r="AB512" s="251"/>
      <c r="AC512" s="251"/>
      <c r="AD512" s="251"/>
      <c r="AE512" s="251"/>
      <c r="AF512" s="251"/>
      <c r="AG512" s="251"/>
      <c r="AH512" s="251"/>
      <c r="AI512" s="251"/>
      <c r="AJ512" s="251"/>
      <c r="AK512" s="251"/>
      <c r="AL512" s="251"/>
      <c r="AM512" s="251"/>
      <c r="AN512" s="251"/>
      <c r="AO512" s="251"/>
      <c r="AP512" s="251"/>
      <c r="AQ512" s="251"/>
      <c r="AR512" s="251"/>
      <c r="AS512" s="251"/>
      <c r="AT512" s="251"/>
      <c r="AU512" s="251"/>
      <c r="AV512" s="251"/>
      <c r="AW512" s="251"/>
      <c r="AX512" s="251"/>
      <c r="AY512" s="252"/>
      <c r="AZ512" s="253"/>
      <c r="BA512" s="254"/>
      <c r="BB512" s="261"/>
      <c r="BC512" s="261"/>
      <c r="BD512" s="261"/>
      <c r="BE512" s="404"/>
      <c r="BF512" s="263"/>
      <c r="BG512" s="263"/>
      <c r="BH512" s="263"/>
      <c r="BI512" s="263"/>
      <c r="BJ512" s="266"/>
      <c r="BK512" s="263"/>
      <c r="DK512" s="166"/>
      <c r="DL512" s="166"/>
      <c r="DM512" s="28"/>
      <c r="DN512" s="166"/>
      <c r="DO512" s="28"/>
      <c r="DP512" s="166"/>
      <c r="DQ512" s="28"/>
    </row>
    <row r="513" spans="1:123" hidden="1" outlineLevel="1">
      <c r="A513" s="250" t="s">
        <v>163</v>
      </c>
      <c r="B513" s="251"/>
      <c r="C513" s="251"/>
      <c r="D513" s="251"/>
      <c r="E513" s="251"/>
      <c r="F513" s="251"/>
      <c r="G513" s="251"/>
      <c r="H513" s="251"/>
      <c r="I513" s="251"/>
      <c r="J513" s="251"/>
      <c r="K513" s="251"/>
      <c r="L513" s="251"/>
      <c r="M513" s="251"/>
      <c r="N513" s="251"/>
      <c r="O513" s="251"/>
      <c r="P513" s="251"/>
      <c r="Q513" s="251"/>
      <c r="R513" s="251"/>
      <c r="S513" s="251"/>
      <c r="T513" s="251"/>
      <c r="U513" s="251"/>
      <c r="V513" s="251"/>
      <c r="W513" s="251"/>
      <c r="X513" s="251"/>
      <c r="Y513" s="251"/>
      <c r="Z513" s="251"/>
      <c r="AA513" s="251"/>
      <c r="AB513" s="251"/>
      <c r="AC513" s="251"/>
      <c r="AD513" s="251"/>
      <c r="AE513" s="251"/>
      <c r="AF513" s="251"/>
      <c r="AG513" s="251"/>
      <c r="AH513" s="251"/>
      <c r="AI513" s="251"/>
      <c r="AJ513" s="251"/>
      <c r="AK513" s="251"/>
      <c r="AL513" s="251"/>
      <c r="AM513" s="251"/>
      <c r="AN513" s="251"/>
      <c r="AO513" s="251"/>
      <c r="AP513" s="251"/>
      <c r="AQ513" s="251"/>
      <c r="AR513" s="251"/>
      <c r="AS513" s="251"/>
      <c r="AT513" s="251"/>
      <c r="AU513" s="251"/>
      <c r="AV513" s="251"/>
      <c r="AW513" s="251"/>
      <c r="AX513" s="251"/>
      <c r="AY513" s="252"/>
      <c r="AZ513" s="253"/>
      <c r="BA513" s="254"/>
      <c r="BB513" s="261"/>
      <c r="BC513" s="261"/>
      <c r="BD513" s="261"/>
      <c r="BE513" s="404"/>
      <c r="BF513" s="263"/>
      <c r="BG513" s="263"/>
      <c r="BH513" s="263"/>
      <c r="BI513" s="263"/>
      <c r="BJ513" s="266"/>
      <c r="BK513" s="263"/>
      <c r="DK513" s="166"/>
      <c r="DL513" s="166"/>
      <c r="DM513" s="28"/>
      <c r="DN513" s="166"/>
      <c r="DO513" s="28"/>
      <c r="DP513" s="166"/>
      <c r="DQ513" s="28"/>
    </row>
    <row r="514" spans="1:123" hidden="1" outlineLevel="1">
      <c r="A514" s="250" t="s">
        <v>164</v>
      </c>
      <c r="B514" s="251"/>
      <c r="C514" s="251"/>
      <c r="D514" s="251"/>
      <c r="E514" s="251"/>
      <c r="F514" s="251"/>
      <c r="G514" s="251"/>
      <c r="H514" s="251"/>
      <c r="I514" s="251"/>
      <c r="J514" s="251"/>
      <c r="K514" s="251"/>
      <c r="L514" s="251"/>
      <c r="M514" s="251"/>
      <c r="N514" s="251"/>
      <c r="O514" s="251"/>
      <c r="P514" s="251"/>
      <c r="Q514" s="251"/>
      <c r="R514" s="251"/>
      <c r="S514" s="251"/>
      <c r="T514" s="251"/>
      <c r="U514" s="251"/>
      <c r="V514" s="251"/>
      <c r="W514" s="251"/>
      <c r="X514" s="251"/>
      <c r="Y514" s="251"/>
      <c r="Z514" s="251"/>
      <c r="AA514" s="251"/>
      <c r="AB514" s="251"/>
      <c r="AC514" s="251"/>
      <c r="AD514" s="251"/>
      <c r="AE514" s="251"/>
      <c r="AF514" s="251"/>
      <c r="AG514" s="251"/>
      <c r="AH514" s="251"/>
      <c r="AI514" s="251"/>
      <c r="AJ514" s="251"/>
      <c r="AK514" s="251"/>
      <c r="AL514" s="251"/>
      <c r="AM514" s="251"/>
      <c r="AN514" s="251"/>
      <c r="AO514" s="251"/>
      <c r="AP514" s="251"/>
      <c r="AQ514" s="251"/>
      <c r="AR514" s="251"/>
      <c r="AS514" s="251"/>
      <c r="AT514" s="251"/>
      <c r="AU514" s="251"/>
      <c r="AV514" s="251"/>
      <c r="AW514" s="251"/>
      <c r="AX514" s="251"/>
      <c r="AY514" s="252"/>
      <c r="AZ514" s="253"/>
      <c r="BA514" s="254"/>
      <c r="BB514" s="261"/>
      <c r="BC514" s="261"/>
      <c r="BD514" s="261"/>
      <c r="BE514" s="404"/>
      <c r="BF514" s="263"/>
      <c r="BG514" s="263"/>
      <c r="BH514" s="263"/>
      <c r="BI514" s="263"/>
      <c r="BJ514" s="266"/>
      <c r="BK514" s="263"/>
      <c r="DK514" s="166"/>
      <c r="DL514" s="166"/>
      <c r="DM514" s="28"/>
      <c r="DN514" s="166"/>
      <c r="DO514" s="28"/>
      <c r="DP514" s="166"/>
      <c r="DQ514" s="28"/>
    </row>
    <row r="515" spans="1:123" hidden="1" outlineLevel="1">
      <c r="A515" s="250" t="s">
        <v>165</v>
      </c>
      <c r="B515" s="251"/>
      <c r="C515" s="251"/>
      <c r="D515" s="251"/>
      <c r="E515" s="251"/>
      <c r="F515" s="251"/>
      <c r="G515" s="251"/>
      <c r="H515" s="251"/>
      <c r="I515" s="251"/>
      <c r="J515" s="251"/>
      <c r="K515" s="251"/>
      <c r="L515" s="251"/>
      <c r="M515" s="251"/>
      <c r="N515" s="251"/>
      <c r="O515" s="251"/>
      <c r="P515" s="251"/>
      <c r="Q515" s="251"/>
      <c r="R515" s="251"/>
      <c r="S515" s="251"/>
      <c r="T515" s="251"/>
      <c r="U515" s="251"/>
      <c r="V515" s="251"/>
      <c r="W515" s="251"/>
      <c r="X515" s="251"/>
      <c r="Y515" s="251"/>
      <c r="Z515" s="251"/>
      <c r="AA515" s="251"/>
      <c r="AB515" s="251"/>
      <c r="AC515" s="251"/>
      <c r="AD515" s="251"/>
      <c r="AE515" s="251"/>
      <c r="AF515" s="251"/>
      <c r="AG515" s="251"/>
      <c r="AH515" s="251"/>
      <c r="AI515" s="251"/>
      <c r="AJ515" s="251"/>
      <c r="AK515" s="251"/>
      <c r="AL515" s="251"/>
      <c r="AM515" s="251"/>
      <c r="AN515" s="251"/>
      <c r="AO515" s="251"/>
      <c r="AP515" s="251"/>
      <c r="AQ515" s="251"/>
      <c r="AR515" s="251"/>
      <c r="AS515" s="251"/>
      <c r="AT515" s="251"/>
      <c r="AU515" s="251"/>
      <c r="AV515" s="251"/>
      <c r="AW515" s="251"/>
      <c r="AX515" s="251"/>
      <c r="AY515" s="252"/>
      <c r="AZ515" s="253"/>
      <c r="BA515" s="254"/>
      <c r="BB515" s="261"/>
      <c r="BC515" s="261"/>
      <c r="BD515" s="261"/>
      <c r="BE515" s="404"/>
      <c r="BF515" s="263"/>
      <c r="BG515" s="263"/>
      <c r="BH515" s="263"/>
      <c r="BI515" s="263"/>
      <c r="BJ515" s="266"/>
      <c r="BK515" s="263"/>
      <c r="DK515" s="166"/>
      <c r="DL515" s="166"/>
      <c r="DM515" s="28"/>
      <c r="DN515" s="166"/>
      <c r="DO515" s="28"/>
      <c r="DP515" s="166"/>
      <c r="DQ515" s="28"/>
    </row>
    <row r="516" spans="1:123" hidden="1" outlineLevel="1">
      <c r="A516" s="250" t="s">
        <v>123</v>
      </c>
      <c r="B516" s="251"/>
      <c r="C516" s="251"/>
      <c r="D516" s="251"/>
      <c r="E516" s="251"/>
      <c r="F516" s="251"/>
      <c r="G516" s="251"/>
      <c r="H516" s="251"/>
      <c r="I516" s="251"/>
      <c r="J516" s="251"/>
      <c r="K516" s="251"/>
      <c r="L516" s="251"/>
      <c r="M516" s="251"/>
      <c r="N516" s="251"/>
      <c r="O516" s="251"/>
      <c r="P516" s="251"/>
      <c r="Q516" s="251"/>
      <c r="R516" s="251"/>
      <c r="S516" s="251"/>
      <c r="T516" s="251"/>
      <c r="U516" s="251"/>
      <c r="V516" s="251"/>
      <c r="W516" s="251"/>
      <c r="X516" s="251"/>
      <c r="Y516" s="251"/>
      <c r="Z516" s="251"/>
      <c r="AA516" s="251"/>
      <c r="AB516" s="251"/>
      <c r="AC516" s="251"/>
      <c r="AD516" s="251"/>
      <c r="AE516" s="251"/>
      <c r="AF516" s="251"/>
      <c r="AG516" s="251"/>
      <c r="AH516" s="251"/>
      <c r="AI516" s="251"/>
      <c r="AJ516" s="251"/>
      <c r="AK516" s="251"/>
      <c r="AL516" s="251"/>
      <c r="AM516" s="251"/>
      <c r="AN516" s="251"/>
      <c r="AO516" s="251"/>
      <c r="AP516" s="251"/>
      <c r="AQ516" s="251"/>
      <c r="AR516" s="251"/>
      <c r="AS516" s="251"/>
      <c r="AT516" s="251"/>
      <c r="AU516" s="251"/>
      <c r="AV516" s="251"/>
      <c r="AW516" s="251"/>
      <c r="AX516" s="251"/>
      <c r="AY516" s="252"/>
      <c r="AZ516" s="253"/>
      <c r="BA516" s="254"/>
      <c r="BB516" s="261"/>
      <c r="BC516" s="261"/>
      <c r="BD516" s="261"/>
      <c r="BE516" s="404"/>
      <c r="BF516" s="263"/>
      <c r="BG516" s="263"/>
      <c r="BH516" s="263"/>
      <c r="BI516" s="263"/>
      <c r="BJ516" s="266"/>
      <c r="BK516" s="263"/>
      <c r="DK516" s="166"/>
      <c r="DL516" s="166"/>
      <c r="DM516" s="28"/>
      <c r="DN516" s="166"/>
      <c r="DO516" s="28"/>
      <c r="DP516" s="166"/>
      <c r="DQ516" s="28"/>
    </row>
    <row r="517" spans="1:123" hidden="1" outlineLevel="1">
      <c r="A517" s="250" t="s">
        <v>167</v>
      </c>
      <c r="B517" s="251"/>
      <c r="C517" s="251"/>
      <c r="D517" s="251"/>
      <c r="E517" s="251"/>
      <c r="F517" s="251"/>
      <c r="G517" s="251"/>
      <c r="H517" s="251"/>
      <c r="I517" s="251"/>
      <c r="J517" s="251"/>
      <c r="K517" s="251"/>
      <c r="L517" s="251"/>
      <c r="M517" s="251"/>
      <c r="N517" s="251"/>
      <c r="O517" s="251"/>
      <c r="P517" s="251"/>
      <c r="Q517" s="251"/>
      <c r="R517" s="251"/>
      <c r="S517" s="251"/>
      <c r="T517" s="251"/>
      <c r="U517" s="251"/>
      <c r="V517" s="251"/>
      <c r="W517" s="251"/>
      <c r="X517" s="251"/>
      <c r="Y517" s="251"/>
      <c r="Z517" s="251"/>
      <c r="AA517" s="251"/>
      <c r="AB517" s="251"/>
      <c r="AC517" s="251"/>
      <c r="AD517" s="251"/>
      <c r="AE517" s="251"/>
      <c r="AF517" s="251"/>
      <c r="AG517" s="251"/>
      <c r="AH517" s="251"/>
      <c r="AI517" s="251"/>
      <c r="AJ517" s="251"/>
      <c r="AK517" s="251"/>
      <c r="AL517" s="251"/>
      <c r="AM517" s="251"/>
      <c r="AN517" s="251"/>
      <c r="AO517" s="251"/>
      <c r="AP517" s="251"/>
      <c r="AQ517" s="251"/>
      <c r="AR517" s="251"/>
      <c r="AS517" s="251"/>
      <c r="AT517" s="251"/>
      <c r="AU517" s="251"/>
      <c r="AV517" s="251"/>
      <c r="AW517" s="251"/>
      <c r="AX517" s="251"/>
      <c r="AY517" s="252"/>
      <c r="AZ517" s="253"/>
      <c r="BA517" s="254"/>
      <c r="BB517" s="261"/>
      <c r="BC517" s="261"/>
      <c r="BD517" s="261"/>
      <c r="BE517" s="404"/>
      <c r="BF517" s="263"/>
      <c r="BG517" s="263"/>
      <c r="BH517" s="263"/>
      <c r="BI517" s="263"/>
      <c r="BJ517" s="266"/>
      <c r="BK517" s="263"/>
      <c r="DK517" s="166"/>
      <c r="DL517" s="166"/>
      <c r="DM517" s="28"/>
      <c r="DN517" s="166"/>
      <c r="DO517" s="28"/>
      <c r="DP517" s="166"/>
      <c r="DQ517" s="28"/>
    </row>
    <row r="518" spans="1:123" hidden="1" outlineLevel="1">
      <c r="A518" s="250" t="s">
        <v>122</v>
      </c>
      <c r="B518" s="251"/>
      <c r="C518" s="251"/>
      <c r="D518" s="251"/>
      <c r="E518" s="251"/>
      <c r="F518" s="251"/>
      <c r="G518" s="251"/>
      <c r="H518" s="251"/>
      <c r="I518" s="251"/>
      <c r="J518" s="251"/>
      <c r="K518" s="251"/>
      <c r="L518" s="251"/>
      <c r="M518" s="251"/>
      <c r="N518" s="251"/>
      <c r="O518" s="251"/>
      <c r="P518" s="251"/>
      <c r="Q518" s="251"/>
      <c r="R518" s="251"/>
      <c r="S518" s="251"/>
      <c r="T518" s="251"/>
      <c r="U518" s="251"/>
      <c r="V518" s="251"/>
      <c r="W518" s="251"/>
      <c r="X518" s="251"/>
      <c r="Y518" s="251"/>
      <c r="Z518" s="251"/>
      <c r="AA518" s="251"/>
      <c r="AB518" s="251"/>
      <c r="AC518" s="251"/>
      <c r="AD518" s="251"/>
      <c r="AE518" s="251"/>
      <c r="AF518" s="251"/>
      <c r="AG518" s="251"/>
      <c r="AH518" s="251"/>
      <c r="AI518" s="251"/>
      <c r="AJ518" s="251"/>
      <c r="AK518" s="251"/>
      <c r="AL518" s="251"/>
      <c r="AM518" s="251"/>
      <c r="AN518" s="251"/>
      <c r="AO518" s="251"/>
      <c r="AP518" s="251"/>
      <c r="AQ518" s="251"/>
      <c r="AR518" s="251"/>
      <c r="AS518" s="251"/>
      <c r="AT518" s="251"/>
      <c r="AU518" s="251"/>
      <c r="AV518" s="251"/>
      <c r="AW518" s="251"/>
      <c r="AX518" s="251"/>
      <c r="AY518" s="252"/>
      <c r="AZ518" s="253"/>
      <c r="BA518" s="254"/>
      <c r="BB518" s="261"/>
      <c r="BC518" s="261"/>
      <c r="BD518" s="261"/>
      <c r="BE518" s="404"/>
      <c r="BF518" s="263"/>
      <c r="BG518" s="263"/>
      <c r="BH518" s="263"/>
      <c r="BI518" s="263"/>
      <c r="BJ518" s="266"/>
      <c r="BK518" s="263"/>
      <c r="DK518" s="166"/>
      <c r="DL518" s="166"/>
      <c r="DM518" s="28"/>
      <c r="DN518" s="166"/>
      <c r="DO518" s="28"/>
      <c r="DP518" s="166"/>
      <c r="DQ518" s="28"/>
    </row>
    <row r="519" spans="1:123" hidden="1" outlineLevel="1">
      <c r="A519" s="250" t="s">
        <v>168</v>
      </c>
      <c r="B519" s="251"/>
      <c r="C519" s="251"/>
      <c r="D519" s="251"/>
      <c r="E519" s="251"/>
      <c r="F519" s="251"/>
      <c r="G519" s="251"/>
      <c r="H519" s="251"/>
      <c r="I519" s="251"/>
      <c r="J519" s="251"/>
      <c r="K519" s="251"/>
      <c r="L519" s="251"/>
      <c r="M519" s="251"/>
      <c r="N519" s="251"/>
      <c r="O519" s="251"/>
      <c r="P519" s="251"/>
      <c r="Q519" s="251"/>
      <c r="R519" s="251"/>
      <c r="S519" s="251"/>
      <c r="T519" s="251"/>
      <c r="U519" s="251"/>
      <c r="V519" s="251"/>
      <c r="W519" s="251"/>
      <c r="X519" s="251"/>
      <c r="Y519" s="251"/>
      <c r="Z519" s="251"/>
      <c r="AA519" s="251"/>
      <c r="AB519" s="251"/>
      <c r="AC519" s="251"/>
      <c r="AD519" s="251"/>
      <c r="AE519" s="251"/>
      <c r="AF519" s="251"/>
      <c r="AG519" s="251"/>
      <c r="AH519" s="251"/>
      <c r="AI519" s="251"/>
      <c r="AJ519" s="251"/>
      <c r="AK519" s="251"/>
      <c r="AL519" s="251"/>
      <c r="AM519" s="251"/>
      <c r="AN519" s="251"/>
      <c r="AO519" s="251">
        <v>28</v>
      </c>
      <c r="AP519" s="251"/>
      <c r="AQ519" s="251"/>
      <c r="AR519" s="251"/>
      <c r="AS519" s="251"/>
      <c r="AT519" s="251">
        <v>12</v>
      </c>
      <c r="AU519" s="251"/>
      <c r="AV519" s="251"/>
      <c r="AW519" s="251"/>
      <c r="AX519" s="251"/>
      <c r="AY519" s="252"/>
      <c r="AZ519" s="253"/>
      <c r="BA519" s="254"/>
      <c r="BB519" s="261"/>
      <c r="BC519" s="261"/>
      <c r="BD519" s="261"/>
      <c r="BE519" s="404"/>
      <c r="BF519" s="263"/>
      <c r="BG519" s="263"/>
      <c r="BH519" s="263"/>
      <c r="BI519" s="263"/>
      <c r="BJ519" s="266"/>
      <c r="BK519" s="263"/>
      <c r="DK519" s="166"/>
      <c r="DL519" s="166"/>
      <c r="DM519" s="28"/>
      <c r="DN519" s="166"/>
      <c r="DO519" s="28"/>
      <c r="DP519" s="166"/>
      <c r="DQ519" s="28"/>
    </row>
    <row r="520" spans="1:123" ht="13.5" collapsed="1">
      <c r="A520" s="279" t="s">
        <v>169</v>
      </c>
      <c r="B520" s="251">
        <f>+SUM(B511:B519)</f>
        <v>0</v>
      </c>
      <c r="C520" s="251">
        <f t="shared" ref="C520" si="504">+SUM(C511:C519)</f>
        <v>0</v>
      </c>
      <c r="D520" s="251">
        <f t="shared" ref="D520:AW520" si="505">+SUM(D511:D519)</f>
        <v>0</v>
      </c>
      <c r="E520" s="251">
        <f t="shared" si="505"/>
        <v>0</v>
      </c>
      <c r="F520" s="251">
        <f t="shared" si="505"/>
        <v>0</v>
      </c>
      <c r="G520" s="251">
        <f t="shared" si="505"/>
        <v>0</v>
      </c>
      <c r="H520" s="251">
        <f t="shared" si="505"/>
        <v>0</v>
      </c>
      <c r="I520" s="251">
        <f t="shared" si="505"/>
        <v>0</v>
      </c>
      <c r="J520" s="251">
        <f t="shared" si="505"/>
        <v>0</v>
      </c>
      <c r="K520" s="251">
        <f t="shared" si="505"/>
        <v>0</v>
      </c>
      <c r="L520" s="251">
        <f t="shared" si="505"/>
        <v>0</v>
      </c>
      <c r="M520" s="251">
        <f t="shared" si="505"/>
        <v>0</v>
      </c>
      <c r="N520" s="251">
        <f t="shared" si="505"/>
        <v>0</v>
      </c>
      <c r="O520" s="251">
        <f t="shared" si="505"/>
        <v>0</v>
      </c>
      <c r="P520" s="251">
        <f t="shared" si="505"/>
        <v>0</v>
      </c>
      <c r="Q520" s="251">
        <f t="shared" si="505"/>
        <v>0</v>
      </c>
      <c r="R520" s="251">
        <f t="shared" si="505"/>
        <v>0</v>
      </c>
      <c r="S520" s="251">
        <f t="shared" si="505"/>
        <v>0</v>
      </c>
      <c r="T520" s="251">
        <f t="shared" si="505"/>
        <v>0</v>
      </c>
      <c r="U520" s="251">
        <f t="shared" si="505"/>
        <v>0</v>
      </c>
      <c r="V520" s="251">
        <f t="shared" si="505"/>
        <v>0</v>
      </c>
      <c r="W520" s="251">
        <f t="shared" si="505"/>
        <v>0</v>
      </c>
      <c r="X520" s="251">
        <f t="shared" si="505"/>
        <v>0</v>
      </c>
      <c r="Y520" s="251">
        <f t="shared" si="505"/>
        <v>0</v>
      </c>
      <c r="Z520" s="251">
        <f t="shared" si="505"/>
        <v>0</v>
      </c>
      <c r="AA520" s="251">
        <f t="shared" si="505"/>
        <v>0</v>
      </c>
      <c r="AB520" s="251">
        <f t="shared" si="505"/>
        <v>0</v>
      </c>
      <c r="AC520" s="251">
        <f t="shared" si="505"/>
        <v>0</v>
      </c>
      <c r="AD520" s="251">
        <f t="shared" si="505"/>
        <v>0</v>
      </c>
      <c r="AE520" s="251">
        <f t="shared" si="505"/>
        <v>0</v>
      </c>
      <c r="AF520" s="251">
        <f t="shared" si="505"/>
        <v>0</v>
      </c>
      <c r="AG520" s="251">
        <f t="shared" si="505"/>
        <v>0</v>
      </c>
      <c r="AH520" s="251">
        <f t="shared" si="505"/>
        <v>0</v>
      </c>
      <c r="AI520" s="251">
        <f t="shared" si="505"/>
        <v>0</v>
      </c>
      <c r="AJ520" s="251">
        <f t="shared" si="505"/>
        <v>0</v>
      </c>
      <c r="AK520" s="251">
        <f t="shared" si="505"/>
        <v>0</v>
      </c>
      <c r="AL520" s="251">
        <f t="shared" si="505"/>
        <v>0</v>
      </c>
      <c r="AM520" s="251">
        <f t="shared" si="505"/>
        <v>0</v>
      </c>
      <c r="AN520" s="251">
        <f t="shared" si="505"/>
        <v>0</v>
      </c>
      <c r="AO520" s="251">
        <f t="shared" si="505"/>
        <v>28</v>
      </c>
      <c r="AP520" s="251">
        <f t="shared" si="505"/>
        <v>0</v>
      </c>
      <c r="AQ520" s="251">
        <f t="shared" si="505"/>
        <v>0</v>
      </c>
      <c r="AR520" s="251">
        <f t="shared" si="505"/>
        <v>0</v>
      </c>
      <c r="AS520" s="251">
        <f t="shared" si="505"/>
        <v>0</v>
      </c>
      <c r="AT520" s="251">
        <f t="shared" si="505"/>
        <v>12</v>
      </c>
      <c r="AU520" s="251">
        <f t="shared" si="505"/>
        <v>0</v>
      </c>
      <c r="AV520" s="251">
        <f t="shared" si="505"/>
        <v>0</v>
      </c>
      <c r="AW520" s="251">
        <f t="shared" si="505"/>
        <v>0</v>
      </c>
      <c r="AX520" s="251"/>
      <c r="AY520" s="252"/>
      <c r="AZ520" s="253">
        <f t="shared" ref="AZ520:BJ520" si="506">+SUM(AZ511:AZ519)</f>
        <v>0</v>
      </c>
      <c r="BA520" s="254">
        <f t="shared" si="506"/>
        <v>0</v>
      </c>
      <c r="BB520" s="261">
        <f t="shared" si="506"/>
        <v>0</v>
      </c>
      <c r="BC520" s="261">
        <f t="shared" si="506"/>
        <v>0</v>
      </c>
      <c r="BD520" s="261">
        <f t="shared" si="506"/>
        <v>0</v>
      </c>
      <c r="BE520" s="404">
        <f t="shared" si="506"/>
        <v>0</v>
      </c>
      <c r="BF520" s="263">
        <f t="shared" si="506"/>
        <v>0</v>
      </c>
      <c r="BG520" s="263">
        <f t="shared" si="506"/>
        <v>0</v>
      </c>
      <c r="BH520" s="263">
        <f t="shared" si="506"/>
        <v>0</v>
      </c>
      <c r="BI520" s="263">
        <f t="shared" si="506"/>
        <v>0</v>
      </c>
      <c r="BJ520" s="266">
        <f t="shared" si="506"/>
        <v>0</v>
      </c>
      <c r="BK520" s="263"/>
      <c r="DK520" s="166"/>
      <c r="DL520" s="166"/>
      <c r="DM520" s="28"/>
      <c r="DN520" s="166"/>
      <c r="DO520" s="28"/>
      <c r="DP520" s="166"/>
      <c r="DQ520" s="28"/>
    </row>
    <row r="521" spans="1:123">
      <c r="A521" s="239" t="s">
        <v>195</v>
      </c>
      <c r="B521" s="353">
        <v>0</v>
      </c>
      <c r="C521" s="353">
        <v>0</v>
      </c>
      <c r="D521" s="353">
        <v>0</v>
      </c>
      <c r="E521" s="353">
        <v>0</v>
      </c>
      <c r="F521" s="353">
        <v>0</v>
      </c>
      <c r="G521" s="353">
        <v>0</v>
      </c>
      <c r="H521" s="353">
        <v>0</v>
      </c>
      <c r="I521" s="353">
        <v>0</v>
      </c>
      <c r="J521" s="353">
        <v>0</v>
      </c>
      <c r="K521" s="353">
        <v>0</v>
      </c>
      <c r="L521" s="353">
        <v>0</v>
      </c>
      <c r="M521" s="353">
        <v>0</v>
      </c>
      <c r="N521" s="227">
        <v>0</v>
      </c>
      <c r="O521" s="227">
        <v>0</v>
      </c>
      <c r="P521" s="227">
        <v>0</v>
      </c>
      <c r="Q521" s="227">
        <v>0</v>
      </c>
      <c r="R521" s="227">
        <v>0</v>
      </c>
      <c r="S521" s="227">
        <v>0</v>
      </c>
      <c r="T521" s="227">
        <v>0</v>
      </c>
      <c r="U521" s="227">
        <v>0</v>
      </c>
      <c r="V521" s="227">
        <v>0</v>
      </c>
      <c r="W521" s="227">
        <v>0</v>
      </c>
      <c r="X521" s="227">
        <v>0</v>
      </c>
      <c r="Y521" s="227">
        <v>0</v>
      </c>
      <c r="Z521" s="230">
        <v>0</v>
      </c>
      <c r="AA521" s="230">
        <v>0</v>
      </c>
      <c r="AB521" s="230">
        <v>0</v>
      </c>
      <c r="AC521" s="230">
        <v>0</v>
      </c>
      <c r="AD521" s="230">
        <v>0</v>
      </c>
      <c r="AE521" s="230">
        <v>0</v>
      </c>
      <c r="AF521" s="230">
        <v>0</v>
      </c>
      <c r="AG521" s="230">
        <v>8</v>
      </c>
      <c r="AH521" s="230">
        <v>0</v>
      </c>
      <c r="AI521" s="230">
        <v>0</v>
      </c>
      <c r="AJ521" s="230">
        <v>0</v>
      </c>
      <c r="AK521" s="230">
        <v>0</v>
      </c>
      <c r="AL521" s="230">
        <v>0</v>
      </c>
      <c r="AM521" s="230">
        <v>0</v>
      </c>
      <c r="AN521" s="230">
        <v>0</v>
      </c>
      <c r="AO521" s="230">
        <v>8</v>
      </c>
      <c r="AP521" s="230">
        <v>4</v>
      </c>
      <c r="AQ521" s="230">
        <v>0</v>
      </c>
      <c r="AR521" s="230">
        <v>4</v>
      </c>
      <c r="AS521" s="230">
        <v>0</v>
      </c>
      <c r="AT521" s="230">
        <v>4</v>
      </c>
      <c r="AU521" s="230">
        <v>26</v>
      </c>
      <c r="AV521" s="230">
        <v>0</v>
      </c>
      <c r="AW521" s="227">
        <v>0</v>
      </c>
      <c r="AX521" s="227"/>
      <c r="AY521" s="320"/>
      <c r="AZ521" s="321">
        <f t="shared" ref="AZ521:BJ521" si="507">+AZ531</f>
        <v>0</v>
      </c>
      <c r="BA521" s="322">
        <f t="shared" si="507"/>
        <v>0</v>
      </c>
      <c r="BB521" s="241">
        <f t="shared" si="507"/>
        <v>0</v>
      </c>
      <c r="BC521" s="241">
        <f t="shared" si="507"/>
        <v>0</v>
      </c>
      <c r="BD521" s="241">
        <f t="shared" si="507"/>
        <v>0</v>
      </c>
      <c r="BE521" s="408">
        <f t="shared" si="507"/>
        <v>0</v>
      </c>
      <c r="BF521" s="324">
        <f t="shared" si="507"/>
        <v>0</v>
      </c>
      <c r="BG521" s="324">
        <f t="shared" si="507"/>
        <v>0</v>
      </c>
      <c r="BH521" s="324">
        <f t="shared" si="507"/>
        <v>0</v>
      </c>
      <c r="BI521" s="324">
        <f t="shared" si="507"/>
        <v>0</v>
      </c>
      <c r="BJ521" s="326">
        <f t="shared" si="507"/>
        <v>0</v>
      </c>
      <c r="BK521" s="324"/>
      <c r="DK521" s="166">
        <f>SUM(B521:M521)</f>
        <v>0</v>
      </c>
      <c r="DL521" s="166">
        <f>SUM(N521:Y521)</f>
        <v>0</v>
      </c>
      <c r="DM521" s="28">
        <f>IFERROR(DL521/DK521*100,0)</f>
        <v>0</v>
      </c>
      <c r="DN521" s="166">
        <f>SUM(Z521:AK521)</f>
        <v>8</v>
      </c>
      <c r="DO521" s="28">
        <f>IFERROR(DN521/DL521*100,0)</f>
        <v>0</v>
      </c>
      <c r="DP521" s="166">
        <f>SUM(AL521:AW521)</f>
        <v>46</v>
      </c>
      <c r="DQ521" s="28">
        <f>IFERROR(DP521/DN521*100,0)</f>
        <v>575</v>
      </c>
      <c r="DR521" s="141">
        <f>SUM(AY521:BJ521)</f>
        <v>0</v>
      </c>
      <c r="DS521" s="207">
        <f t="shared" ref="DS521" si="508">IFERROR(DR521/DP521*100,0)</f>
        <v>0</v>
      </c>
    </row>
    <row r="522" spans="1:123" hidden="1" outlineLevel="1">
      <c r="A522" s="250" t="s">
        <v>161</v>
      </c>
      <c r="B522" s="251"/>
      <c r="C522" s="251"/>
      <c r="D522" s="251"/>
      <c r="E522" s="251"/>
      <c r="F522" s="251"/>
      <c r="G522" s="251"/>
      <c r="H522" s="251"/>
      <c r="I522" s="251"/>
      <c r="J522" s="251"/>
      <c r="K522" s="251"/>
      <c r="L522" s="251"/>
      <c r="M522" s="251"/>
      <c r="N522" s="251"/>
      <c r="O522" s="251"/>
      <c r="P522" s="251"/>
      <c r="Q522" s="251"/>
      <c r="R522" s="251"/>
      <c r="S522" s="251"/>
      <c r="T522" s="251"/>
      <c r="U522" s="251"/>
      <c r="V522" s="251"/>
      <c r="W522" s="251"/>
      <c r="X522" s="251"/>
      <c r="Y522" s="251"/>
      <c r="Z522" s="251"/>
      <c r="AA522" s="251"/>
      <c r="AB522" s="251"/>
      <c r="AC522" s="251"/>
      <c r="AD522" s="251"/>
      <c r="AE522" s="251"/>
      <c r="AF522" s="251"/>
      <c r="AG522" s="251"/>
      <c r="AH522" s="251"/>
      <c r="AI522" s="251"/>
      <c r="AJ522" s="251"/>
      <c r="AK522" s="251"/>
      <c r="AL522" s="251"/>
      <c r="AM522" s="251"/>
      <c r="AN522" s="251"/>
      <c r="AO522" s="251"/>
      <c r="AP522" s="251"/>
      <c r="AQ522" s="251"/>
      <c r="AR522" s="251"/>
      <c r="AS522" s="251"/>
      <c r="AT522" s="251"/>
      <c r="AU522" s="251"/>
      <c r="AV522" s="251"/>
      <c r="AW522" s="251"/>
      <c r="AX522" s="251"/>
      <c r="AY522" s="252"/>
      <c r="AZ522" s="253"/>
      <c r="BA522" s="254"/>
      <c r="BB522" s="261"/>
      <c r="BC522" s="261"/>
      <c r="BD522" s="261"/>
      <c r="BE522" s="404"/>
      <c r="BF522" s="263"/>
      <c r="BG522" s="263"/>
      <c r="BH522" s="263"/>
      <c r="BI522" s="263"/>
      <c r="BJ522" s="266"/>
      <c r="BK522" s="263"/>
      <c r="DK522" s="166"/>
      <c r="DL522" s="166"/>
      <c r="DM522" s="28"/>
      <c r="DN522" s="166"/>
      <c r="DO522" s="28"/>
      <c r="DP522" s="166"/>
      <c r="DQ522" s="28"/>
    </row>
    <row r="523" spans="1:123" hidden="1" outlineLevel="1">
      <c r="A523" s="250" t="s">
        <v>162</v>
      </c>
      <c r="B523" s="251"/>
      <c r="C523" s="251"/>
      <c r="D523" s="251"/>
      <c r="E523" s="251"/>
      <c r="F523" s="251"/>
      <c r="G523" s="251"/>
      <c r="H523" s="251"/>
      <c r="I523" s="251"/>
      <c r="J523" s="251"/>
      <c r="K523" s="251"/>
      <c r="L523" s="251"/>
      <c r="M523" s="251"/>
      <c r="N523" s="251"/>
      <c r="O523" s="251"/>
      <c r="P523" s="251"/>
      <c r="Q523" s="251"/>
      <c r="R523" s="251"/>
      <c r="S523" s="251"/>
      <c r="T523" s="251"/>
      <c r="U523" s="251"/>
      <c r="V523" s="251"/>
      <c r="W523" s="251"/>
      <c r="X523" s="251"/>
      <c r="Y523" s="251"/>
      <c r="Z523" s="251"/>
      <c r="AA523" s="251"/>
      <c r="AB523" s="251"/>
      <c r="AC523" s="251"/>
      <c r="AD523" s="251"/>
      <c r="AE523" s="251"/>
      <c r="AF523" s="251"/>
      <c r="AG523" s="251"/>
      <c r="AH523" s="251"/>
      <c r="AI523" s="251"/>
      <c r="AJ523" s="251"/>
      <c r="AK523" s="251"/>
      <c r="AL523" s="251"/>
      <c r="AM523" s="251"/>
      <c r="AN523" s="251"/>
      <c r="AO523" s="251"/>
      <c r="AP523" s="251"/>
      <c r="AQ523" s="251"/>
      <c r="AR523" s="251"/>
      <c r="AS523" s="251"/>
      <c r="AT523" s="251"/>
      <c r="AU523" s="251"/>
      <c r="AV523" s="251"/>
      <c r="AW523" s="251"/>
      <c r="AX523" s="251"/>
      <c r="AY523" s="252"/>
      <c r="AZ523" s="253"/>
      <c r="BA523" s="254"/>
      <c r="BB523" s="261"/>
      <c r="BC523" s="261"/>
      <c r="BD523" s="261"/>
      <c r="BE523" s="404"/>
      <c r="BF523" s="263"/>
      <c r="BG523" s="263"/>
      <c r="BH523" s="263"/>
      <c r="BI523" s="263"/>
      <c r="BJ523" s="266"/>
      <c r="BK523" s="263"/>
      <c r="DK523" s="166"/>
      <c r="DL523" s="166"/>
      <c r="DM523" s="28"/>
      <c r="DN523" s="166"/>
      <c r="DO523" s="28"/>
      <c r="DP523" s="166"/>
      <c r="DQ523" s="28"/>
    </row>
    <row r="524" spans="1:123" hidden="1" outlineLevel="1">
      <c r="A524" s="250" t="s">
        <v>163</v>
      </c>
      <c r="B524" s="251"/>
      <c r="C524" s="251"/>
      <c r="D524" s="251"/>
      <c r="E524" s="251"/>
      <c r="F524" s="251"/>
      <c r="G524" s="251"/>
      <c r="H524" s="251"/>
      <c r="I524" s="251"/>
      <c r="J524" s="251"/>
      <c r="K524" s="251"/>
      <c r="L524" s="251"/>
      <c r="M524" s="251"/>
      <c r="N524" s="251"/>
      <c r="O524" s="251"/>
      <c r="P524" s="251"/>
      <c r="Q524" s="251"/>
      <c r="R524" s="251"/>
      <c r="S524" s="251"/>
      <c r="T524" s="251"/>
      <c r="U524" s="251"/>
      <c r="V524" s="251"/>
      <c r="W524" s="251"/>
      <c r="X524" s="251"/>
      <c r="Y524" s="251"/>
      <c r="Z524" s="251"/>
      <c r="AA524" s="251"/>
      <c r="AB524" s="251"/>
      <c r="AC524" s="251"/>
      <c r="AD524" s="251"/>
      <c r="AE524" s="251"/>
      <c r="AF524" s="251"/>
      <c r="AG524" s="251"/>
      <c r="AH524" s="251"/>
      <c r="AI524" s="251"/>
      <c r="AJ524" s="251"/>
      <c r="AK524" s="251"/>
      <c r="AL524" s="251"/>
      <c r="AM524" s="251"/>
      <c r="AN524" s="251"/>
      <c r="AO524" s="251"/>
      <c r="AP524" s="251"/>
      <c r="AQ524" s="251"/>
      <c r="AR524" s="251"/>
      <c r="AS524" s="251"/>
      <c r="AT524" s="251"/>
      <c r="AU524" s="251"/>
      <c r="AV524" s="251"/>
      <c r="AW524" s="251"/>
      <c r="AX524" s="251"/>
      <c r="AY524" s="252"/>
      <c r="AZ524" s="253"/>
      <c r="BA524" s="254"/>
      <c r="BB524" s="261"/>
      <c r="BC524" s="261"/>
      <c r="BD524" s="261"/>
      <c r="BE524" s="404"/>
      <c r="BF524" s="263"/>
      <c r="BG524" s="263"/>
      <c r="BH524" s="263"/>
      <c r="BI524" s="263"/>
      <c r="BJ524" s="266"/>
      <c r="BK524" s="263"/>
      <c r="DK524" s="166"/>
      <c r="DL524" s="166"/>
      <c r="DM524" s="28"/>
      <c r="DN524" s="166"/>
      <c r="DO524" s="28"/>
      <c r="DP524" s="166"/>
      <c r="DQ524" s="28"/>
    </row>
    <row r="525" spans="1:123" hidden="1" outlineLevel="1">
      <c r="A525" s="250" t="s">
        <v>164</v>
      </c>
      <c r="B525" s="251"/>
      <c r="C525" s="251"/>
      <c r="D525" s="251"/>
      <c r="E525" s="251"/>
      <c r="F525" s="251"/>
      <c r="G525" s="251"/>
      <c r="H525" s="251"/>
      <c r="I525" s="251"/>
      <c r="J525" s="251"/>
      <c r="K525" s="251"/>
      <c r="L525" s="251"/>
      <c r="M525" s="251"/>
      <c r="N525" s="251"/>
      <c r="O525" s="251"/>
      <c r="P525" s="251"/>
      <c r="Q525" s="251"/>
      <c r="R525" s="251"/>
      <c r="S525" s="251"/>
      <c r="T525" s="251"/>
      <c r="U525" s="251"/>
      <c r="V525" s="251"/>
      <c r="W525" s="251"/>
      <c r="X525" s="251"/>
      <c r="Y525" s="251"/>
      <c r="Z525" s="251"/>
      <c r="AA525" s="251"/>
      <c r="AB525" s="251"/>
      <c r="AC525" s="251"/>
      <c r="AD525" s="251"/>
      <c r="AE525" s="251"/>
      <c r="AF525" s="251"/>
      <c r="AG525" s="251"/>
      <c r="AH525" s="251"/>
      <c r="AI525" s="251"/>
      <c r="AJ525" s="251"/>
      <c r="AK525" s="251"/>
      <c r="AL525" s="251"/>
      <c r="AM525" s="251"/>
      <c r="AN525" s="251"/>
      <c r="AO525" s="251"/>
      <c r="AP525" s="251"/>
      <c r="AQ525" s="251"/>
      <c r="AR525" s="251"/>
      <c r="AS525" s="251"/>
      <c r="AT525" s="251"/>
      <c r="AU525" s="251"/>
      <c r="AV525" s="251"/>
      <c r="AW525" s="251"/>
      <c r="AX525" s="251"/>
      <c r="AY525" s="252"/>
      <c r="AZ525" s="253"/>
      <c r="BA525" s="254"/>
      <c r="BB525" s="261"/>
      <c r="BC525" s="261"/>
      <c r="BD525" s="261"/>
      <c r="BE525" s="404"/>
      <c r="BF525" s="263"/>
      <c r="BG525" s="263"/>
      <c r="BH525" s="263"/>
      <c r="BI525" s="263"/>
      <c r="BJ525" s="266"/>
      <c r="BK525" s="263"/>
      <c r="DK525" s="166"/>
      <c r="DL525" s="166"/>
      <c r="DM525" s="28"/>
      <c r="DN525" s="166"/>
      <c r="DO525" s="28"/>
      <c r="DP525" s="166"/>
      <c r="DQ525" s="28"/>
    </row>
    <row r="526" spans="1:123" hidden="1" outlineLevel="1">
      <c r="A526" s="250" t="s">
        <v>165</v>
      </c>
      <c r="B526" s="251"/>
      <c r="C526" s="251"/>
      <c r="D526" s="251"/>
      <c r="E526" s="251"/>
      <c r="F526" s="251"/>
      <c r="G526" s="251"/>
      <c r="H526" s="251"/>
      <c r="I526" s="251"/>
      <c r="J526" s="251"/>
      <c r="K526" s="251"/>
      <c r="L526" s="251"/>
      <c r="M526" s="251"/>
      <c r="N526" s="251"/>
      <c r="O526" s="251"/>
      <c r="P526" s="251"/>
      <c r="Q526" s="251"/>
      <c r="R526" s="251"/>
      <c r="S526" s="251"/>
      <c r="T526" s="251"/>
      <c r="U526" s="251"/>
      <c r="V526" s="251"/>
      <c r="W526" s="251"/>
      <c r="X526" s="251"/>
      <c r="Y526" s="251"/>
      <c r="Z526" s="251"/>
      <c r="AA526" s="251"/>
      <c r="AB526" s="251"/>
      <c r="AC526" s="251"/>
      <c r="AD526" s="251"/>
      <c r="AE526" s="251"/>
      <c r="AF526" s="251"/>
      <c r="AG526" s="251"/>
      <c r="AH526" s="251"/>
      <c r="AI526" s="251"/>
      <c r="AJ526" s="251"/>
      <c r="AK526" s="251"/>
      <c r="AL526" s="251"/>
      <c r="AM526" s="251"/>
      <c r="AN526" s="251"/>
      <c r="AO526" s="251"/>
      <c r="AP526" s="251"/>
      <c r="AQ526" s="251"/>
      <c r="AR526" s="251"/>
      <c r="AS526" s="251"/>
      <c r="AT526" s="251"/>
      <c r="AU526" s="251"/>
      <c r="AV526" s="251"/>
      <c r="AW526" s="251"/>
      <c r="AX526" s="251"/>
      <c r="AY526" s="252"/>
      <c r="AZ526" s="253"/>
      <c r="BA526" s="254"/>
      <c r="BB526" s="261"/>
      <c r="BC526" s="261"/>
      <c r="BD526" s="261"/>
      <c r="BE526" s="404"/>
      <c r="BF526" s="263"/>
      <c r="BG526" s="263"/>
      <c r="BH526" s="263"/>
      <c r="BI526" s="263"/>
      <c r="BJ526" s="266"/>
      <c r="BK526" s="263"/>
      <c r="DK526" s="166"/>
      <c r="DL526" s="166"/>
      <c r="DM526" s="28"/>
      <c r="DN526" s="166"/>
      <c r="DO526" s="28"/>
      <c r="DP526" s="166"/>
      <c r="DQ526" s="28"/>
    </row>
    <row r="527" spans="1:123" hidden="1" outlineLevel="1">
      <c r="A527" s="250" t="s">
        <v>123</v>
      </c>
      <c r="B527" s="251"/>
      <c r="C527" s="251"/>
      <c r="D527" s="251"/>
      <c r="E527" s="251"/>
      <c r="F527" s="251"/>
      <c r="G527" s="251"/>
      <c r="H527" s="251"/>
      <c r="I527" s="251"/>
      <c r="J527" s="251"/>
      <c r="K527" s="251"/>
      <c r="L527" s="251"/>
      <c r="M527" s="251"/>
      <c r="N527" s="251"/>
      <c r="O527" s="251"/>
      <c r="P527" s="251"/>
      <c r="Q527" s="251"/>
      <c r="R527" s="251"/>
      <c r="S527" s="251"/>
      <c r="T527" s="251"/>
      <c r="U527" s="251"/>
      <c r="V527" s="251"/>
      <c r="W527" s="251"/>
      <c r="X527" s="251"/>
      <c r="Y527" s="251"/>
      <c r="Z527" s="251"/>
      <c r="AA527" s="251"/>
      <c r="AB527" s="251"/>
      <c r="AC527" s="251"/>
      <c r="AD527" s="251"/>
      <c r="AE527" s="251"/>
      <c r="AF527" s="251"/>
      <c r="AG527" s="251"/>
      <c r="AH527" s="251"/>
      <c r="AI527" s="251"/>
      <c r="AJ527" s="251"/>
      <c r="AK527" s="251"/>
      <c r="AL527" s="251"/>
      <c r="AM527" s="251"/>
      <c r="AN527" s="251"/>
      <c r="AO527" s="251"/>
      <c r="AP527" s="251"/>
      <c r="AQ527" s="251"/>
      <c r="AR527" s="251"/>
      <c r="AS527" s="251"/>
      <c r="AT527" s="251"/>
      <c r="AU527" s="251"/>
      <c r="AV527" s="251"/>
      <c r="AW527" s="251"/>
      <c r="AX527" s="251"/>
      <c r="AY527" s="252"/>
      <c r="AZ527" s="253"/>
      <c r="BA527" s="254"/>
      <c r="BB527" s="261"/>
      <c r="BC527" s="261"/>
      <c r="BD527" s="261"/>
      <c r="BE527" s="404"/>
      <c r="BF527" s="263"/>
      <c r="BG527" s="263"/>
      <c r="BH527" s="263"/>
      <c r="BI527" s="263"/>
      <c r="BJ527" s="266"/>
      <c r="BK527" s="263"/>
      <c r="DK527" s="166"/>
      <c r="DL527" s="166"/>
      <c r="DM527" s="28"/>
      <c r="DN527" s="166"/>
      <c r="DO527" s="28"/>
      <c r="DP527" s="166"/>
      <c r="DQ527" s="28"/>
    </row>
    <row r="528" spans="1:123" hidden="1" outlineLevel="1">
      <c r="A528" s="250" t="s">
        <v>167</v>
      </c>
      <c r="B528" s="251"/>
      <c r="C528" s="251"/>
      <c r="D528" s="251"/>
      <c r="E528" s="251"/>
      <c r="F528" s="251"/>
      <c r="G528" s="251"/>
      <c r="H528" s="251"/>
      <c r="I528" s="251"/>
      <c r="J528" s="251"/>
      <c r="K528" s="251"/>
      <c r="L528" s="251"/>
      <c r="M528" s="251"/>
      <c r="N528" s="251"/>
      <c r="O528" s="251"/>
      <c r="P528" s="251"/>
      <c r="Q528" s="251"/>
      <c r="R528" s="251"/>
      <c r="S528" s="251"/>
      <c r="T528" s="251"/>
      <c r="U528" s="251"/>
      <c r="V528" s="251"/>
      <c r="W528" s="251"/>
      <c r="X528" s="251"/>
      <c r="Y528" s="251"/>
      <c r="Z528" s="251"/>
      <c r="AA528" s="251"/>
      <c r="AB528" s="251"/>
      <c r="AC528" s="251"/>
      <c r="AD528" s="251"/>
      <c r="AE528" s="251"/>
      <c r="AF528" s="251"/>
      <c r="AG528" s="251"/>
      <c r="AH528" s="251"/>
      <c r="AI528" s="251"/>
      <c r="AJ528" s="251"/>
      <c r="AK528" s="251"/>
      <c r="AL528" s="251"/>
      <c r="AM528" s="251"/>
      <c r="AN528" s="251"/>
      <c r="AO528" s="251"/>
      <c r="AP528" s="251"/>
      <c r="AQ528" s="251"/>
      <c r="AR528" s="251"/>
      <c r="AS528" s="251"/>
      <c r="AT528" s="251"/>
      <c r="AU528" s="251"/>
      <c r="AV528" s="251"/>
      <c r="AW528" s="251"/>
      <c r="AX528" s="251"/>
      <c r="AY528" s="252"/>
      <c r="AZ528" s="253"/>
      <c r="BA528" s="254"/>
      <c r="BB528" s="261"/>
      <c r="BC528" s="261"/>
      <c r="BD528" s="261"/>
      <c r="BE528" s="404"/>
      <c r="BF528" s="263"/>
      <c r="BG528" s="263"/>
      <c r="BH528" s="263"/>
      <c r="BI528" s="263"/>
      <c r="BJ528" s="266"/>
      <c r="BK528" s="263"/>
      <c r="DK528" s="166"/>
      <c r="DL528" s="166"/>
      <c r="DM528" s="28"/>
      <c r="DN528" s="166"/>
      <c r="DO528" s="28"/>
      <c r="DP528" s="166"/>
      <c r="DQ528" s="28"/>
    </row>
    <row r="529" spans="1:123" hidden="1" outlineLevel="1">
      <c r="A529" s="250" t="s">
        <v>122</v>
      </c>
      <c r="B529" s="251"/>
      <c r="C529" s="251"/>
      <c r="D529" s="251"/>
      <c r="E529" s="251"/>
      <c r="F529" s="251"/>
      <c r="G529" s="251"/>
      <c r="H529" s="251"/>
      <c r="I529" s="251"/>
      <c r="J529" s="251"/>
      <c r="K529" s="251"/>
      <c r="L529" s="251"/>
      <c r="M529" s="251"/>
      <c r="N529" s="251"/>
      <c r="O529" s="251"/>
      <c r="P529" s="251"/>
      <c r="Q529" s="251"/>
      <c r="R529" s="251"/>
      <c r="S529" s="251"/>
      <c r="T529" s="251"/>
      <c r="U529" s="251"/>
      <c r="V529" s="251"/>
      <c r="W529" s="251"/>
      <c r="X529" s="251"/>
      <c r="Y529" s="251"/>
      <c r="Z529" s="251"/>
      <c r="AA529" s="251"/>
      <c r="AB529" s="251"/>
      <c r="AC529" s="251"/>
      <c r="AD529" s="251"/>
      <c r="AE529" s="251"/>
      <c r="AF529" s="251"/>
      <c r="AG529" s="251"/>
      <c r="AH529" s="251"/>
      <c r="AI529" s="251"/>
      <c r="AJ529" s="251"/>
      <c r="AK529" s="251"/>
      <c r="AL529" s="251"/>
      <c r="AM529" s="251"/>
      <c r="AN529" s="251"/>
      <c r="AO529" s="251"/>
      <c r="AP529" s="251"/>
      <c r="AQ529" s="251"/>
      <c r="AR529" s="251"/>
      <c r="AS529" s="251"/>
      <c r="AT529" s="251"/>
      <c r="AU529" s="251"/>
      <c r="AV529" s="251"/>
      <c r="AW529" s="251"/>
      <c r="AX529" s="251"/>
      <c r="AY529" s="252"/>
      <c r="AZ529" s="253"/>
      <c r="BA529" s="254"/>
      <c r="BB529" s="261"/>
      <c r="BC529" s="261"/>
      <c r="BD529" s="261"/>
      <c r="BE529" s="404"/>
      <c r="BF529" s="263"/>
      <c r="BG529" s="263"/>
      <c r="BH529" s="263"/>
      <c r="BI529" s="263"/>
      <c r="BJ529" s="266"/>
      <c r="BK529" s="263"/>
      <c r="DK529" s="166"/>
      <c r="DL529" s="166"/>
      <c r="DM529" s="28"/>
      <c r="DN529" s="166"/>
      <c r="DO529" s="28"/>
      <c r="DP529" s="166"/>
      <c r="DQ529" s="28"/>
    </row>
    <row r="530" spans="1:123" hidden="1" outlineLevel="1">
      <c r="A530" s="250" t="s">
        <v>168</v>
      </c>
      <c r="B530" s="251"/>
      <c r="C530" s="251"/>
      <c r="D530" s="251"/>
      <c r="E530" s="251"/>
      <c r="F530" s="251"/>
      <c r="G530" s="251"/>
      <c r="H530" s="251"/>
      <c r="I530" s="251"/>
      <c r="J530" s="251"/>
      <c r="K530" s="251"/>
      <c r="L530" s="251"/>
      <c r="M530" s="251"/>
      <c r="N530" s="251"/>
      <c r="O530" s="251"/>
      <c r="P530" s="251"/>
      <c r="Q530" s="251"/>
      <c r="R530" s="251"/>
      <c r="S530" s="251"/>
      <c r="T530" s="251"/>
      <c r="U530" s="251"/>
      <c r="V530" s="251"/>
      <c r="W530" s="251"/>
      <c r="X530" s="251"/>
      <c r="Y530" s="251"/>
      <c r="Z530" s="251"/>
      <c r="AA530" s="251"/>
      <c r="AB530" s="251"/>
      <c r="AC530" s="251"/>
      <c r="AD530" s="251"/>
      <c r="AE530" s="251"/>
      <c r="AF530" s="251"/>
      <c r="AG530" s="251"/>
      <c r="AH530" s="251"/>
      <c r="AI530" s="251"/>
      <c r="AJ530" s="251"/>
      <c r="AK530" s="251"/>
      <c r="AL530" s="251"/>
      <c r="AM530" s="251"/>
      <c r="AN530" s="251"/>
      <c r="AO530" s="251">
        <v>8</v>
      </c>
      <c r="AP530" s="251">
        <v>4</v>
      </c>
      <c r="AQ530" s="251"/>
      <c r="AR530" s="251"/>
      <c r="AS530" s="251"/>
      <c r="AT530" s="251">
        <v>30</v>
      </c>
      <c r="AU530" s="251">
        <v>2</v>
      </c>
      <c r="AV530" s="251"/>
      <c r="AW530" s="251"/>
      <c r="AX530" s="251"/>
      <c r="AY530" s="252"/>
      <c r="AZ530" s="253"/>
      <c r="BA530" s="254"/>
      <c r="BB530" s="261"/>
      <c r="BC530" s="261"/>
      <c r="BD530" s="261"/>
      <c r="BE530" s="404"/>
      <c r="BF530" s="263"/>
      <c r="BG530" s="263"/>
      <c r="BH530" s="263"/>
      <c r="BI530" s="263"/>
      <c r="BJ530" s="266"/>
      <c r="BK530" s="263"/>
      <c r="DK530" s="166"/>
      <c r="DL530" s="166"/>
      <c r="DM530" s="28"/>
      <c r="DN530" s="166"/>
      <c r="DO530" s="28"/>
      <c r="DP530" s="166"/>
      <c r="DQ530" s="28"/>
    </row>
    <row r="531" spans="1:123" ht="13.5" collapsed="1">
      <c r="A531" s="279" t="s">
        <v>169</v>
      </c>
      <c r="B531" s="251">
        <f>+SUM(B522:B530)</f>
        <v>0</v>
      </c>
      <c r="C531" s="251">
        <f t="shared" ref="C531" si="509">+SUM(C522:C530)</f>
        <v>0</v>
      </c>
      <c r="D531" s="251">
        <f t="shared" ref="D531:AW531" si="510">+SUM(D522:D530)</f>
        <v>0</v>
      </c>
      <c r="E531" s="251">
        <f t="shared" si="510"/>
        <v>0</v>
      </c>
      <c r="F531" s="251">
        <f t="shared" si="510"/>
        <v>0</v>
      </c>
      <c r="G531" s="251">
        <f t="shared" si="510"/>
        <v>0</v>
      </c>
      <c r="H531" s="251">
        <f t="shared" si="510"/>
        <v>0</v>
      </c>
      <c r="I531" s="251">
        <f t="shared" si="510"/>
        <v>0</v>
      </c>
      <c r="J531" s="251">
        <f t="shared" si="510"/>
        <v>0</v>
      </c>
      <c r="K531" s="251">
        <f t="shared" si="510"/>
        <v>0</v>
      </c>
      <c r="L531" s="251">
        <f t="shared" si="510"/>
        <v>0</v>
      </c>
      <c r="M531" s="251">
        <f t="shared" si="510"/>
        <v>0</v>
      </c>
      <c r="N531" s="251">
        <f t="shared" si="510"/>
        <v>0</v>
      </c>
      <c r="O531" s="251">
        <f t="shared" si="510"/>
        <v>0</v>
      </c>
      <c r="P531" s="251">
        <f t="shared" si="510"/>
        <v>0</v>
      </c>
      <c r="Q531" s="251">
        <f t="shared" si="510"/>
        <v>0</v>
      </c>
      <c r="R531" s="251">
        <f t="shared" si="510"/>
        <v>0</v>
      </c>
      <c r="S531" s="251">
        <f t="shared" si="510"/>
        <v>0</v>
      </c>
      <c r="T531" s="251">
        <f t="shared" si="510"/>
        <v>0</v>
      </c>
      <c r="U531" s="251">
        <f t="shared" si="510"/>
        <v>0</v>
      </c>
      <c r="V531" s="251">
        <f t="shared" si="510"/>
        <v>0</v>
      </c>
      <c r="W531" s="251">
        <f t="shared" si="510"/>
        <v>0</v>
      </c>
      <c r="X531" s="251">
        <f t="shared" si="510"/>
        <v>0</v>
      </c>
      <c r="Y531" s="251">
        <f t="shared" si="510"/>
        <v>0</v>
      </c>
      <c r="Z531" s="251">
        <f t="shared" si="510"/>
        <v>0</v>
      </c>
      <c r="AA531" s="251">
        <f t="shared" si="510"/>
        <v>0</v>
      </c>
      <c r="AB531" s="251">
        <f t="shared" si="510"/>
        <v>0</v>
      </c>
      <c r="AC531" s="251">
        <f t="shared" si="510"/>
        <v>0</v>
      </c>
      <c r="AD531" s="251">
        <f t="shared" si="510"/>
        <v>0</v>
      </c>
      <c r="AE531" s="251">
        <f t="shared" si="510"/>
        <v>0</v>
      </c>
      <c r="AF531" s="251">
        <f t="shared" si="510"/>
        <v>0</v>
      </c>
      <c r="AG531" s="251">
        <f t="shared" si="510"/>
        <v>0</v>
      </c>
      <c r="AH531" s="251">
        <f t="shared" si="510"/>
        <v>0</v>
      </c>
      <c r="AI531" s="251">
        <f t="shared" si="510"/>
        <v>0</v>
      </c>
      <c r="AJ531" s="251">
        <f t="shared" si="510"/>
        <v>0</v>
      </c>
      <c r="AK531" s="251">
        <f t="shared" si="510"/>
        <v>0</v>
      </c>
      <c r="AL531" s="251">
        <f t="shared" si="510"/>
        <v>0</v>
      </c>
      <c r="AM531" s="251">
        <f t="shared" si="510"/>
        <v>0</v>
      </c>
      <c r="AN531" s="251">
        <f t="shared" si="510"/>
        <v>0</v>
      </c>
      <c r="AO531" s="251">
        <f t="shared" si="510"/>
        <v>8</v>
      </c>
      <c r="AP531" s="251">
        <f t="shared" si="510"/>
        <v>4</v>
      </c>
      <c r="AQ531" s="251">
        <f t="shared" si="510"/>
        <v>0</v>
      </c>
      <c r="AR531" s="251">
        <f t="shared" si="510"/>
        <v>0</v>
      </c>
      <c r="AS531" s="251">
        <f t="shared" si="510"/>
        <v>0</v>
      </c>
      <c r="AT531" s="251">
        <f t="shared" si="510"/>
        <v>30</v>
      </c>
      <c r="AU531" s="251">
        <f t="shared" si="510"/>
        <v>2</v>
      </c>
      <c r="AV531" s="251">
        <f t="shared" si="510"/>
        <v>0</v>
      </c>
      <c r="AW531" s="251">
        <f t="shared" si="510"/>
        <v>0</v>
      </c>
      <c r="AX531" s="251"/>
      <c r="AY531" s="252"/>
      <c r="AZ531" s="253">
        <f t="shared" ref="AZ531:BJ531" si="511">+SUM(AZ522:AZ530)</f>
        <v>0</v>
      </c>
      <c r="BA531" s="254">
        <f t="shared" si="511"/>
        <v>0</v>
      </c>
      <c r="BB531" s="261">
        <f t="shared" si="511"/>
        <v>0</v>
      </c>
      <c r="BC531" s="261">
        <f t="shared" si="511"/>
        <v>0</v>
      </c>
      <c r="BD531" s="261">
        <f t="shared" si="511"/>
        <v>0</v>
      </c>
      <c r="BE531" s="404">
        <f t="shared" si="511"/>
        <v>0</v>
      </c>
      <c r="BF531" s="263">
        <f t="shared" si="511"/>
        <v>0</v>
      </c>
      <c r="BG531" s="263">
        <f t="shared" si="511"/>
        <v>0</v>
      </c>
      <c r="BH531" s="263">
        <f t="shared" si="511"/>
        <v>0</v>
      </c>
      <c r="BI531" s="263">
        <f t="shared" si="511"/>
        <v>0</v>
      </c>
      <c r="BJ531" s="266">
        <f t="shared" si="511"/>
        <v>0</v>
      </c>
      <c r="BK531" s="263"/>
      <c r="DK531" s="166"/>
      <c r="DL531" s="166"/>
      <c r="DM531" s="28"/>
      <c r="DN531" s="166"/>
      <c r="DO531" s="28"/>
      <c r="DP531" s="166"/>
      <c r="DQ531" s="28"/>
    </row>
    <row r="532" spans="1:123" ht="13.5" customHeight="1">
      <c r="A532" s="239" t="s">
        <v>196</v>
      </c>
      <c r="B532" s="319">
        <v>0</v>
      </c>
      <c r="C532" s="319">
        <v>36</v>
      </c>
      <c r="D532" s="319">
        <v>24</v>
      </c>
      <c r="E532" s="319">
        <v>0</v>
      </c>
      <c r="F532" s="319">
        <v>30</v>
      </c>
      <c r="G532" s="319">
        <v>36</v>
      </c>
      <c r="H532" s="319">
        <v>18</v>
      </c>
      <c r="I532" s="319">
        <v>24</v>
      </c>
      <c r="J532" s="319">
        <v>24</v>
      </c>
      <c r="K532" s="319">
        <v>24</v>
      </c>
      <c r="L532" s="319">
        <v>24</v>
      </c>
      <c r="M532" s="319">
        <v>24</v>
      </c>
      <c r="N532" s="227">
        <v>24</v>
      </c>
      <c r="O532" s="227">
        <v>24</v>
      </c>
      <c r="P532" s="227">
        <v>24</v>
      </c>
      <c r="Q532" s="227">
        <v>24</v>
      </c>
      <c r="R532" s="227">
        <v>32</v>
      </c>
      <c r="S532" s="227">
        <v>4</v>
      </c>
      <c r="T532" s="227">
        <v>24</v>
      </c>
      <c r="U532" s="227">
        <v>0</v>
      </c>
      <c r="V532" s="227">
        <v>0</v>
      </c>
      <c r="W532" s="227">
        <v>0</v>
      </c>
      <c r="X532" s="227">
        <v>0</v>
      </c>
      <c r="Y532" s="227">
        <v>16</v>
      </c>
      <c r="Z532" s="230">
        <v>16</v>
      </c>
      <c r="AA532" s="230">
        <v>16</v>
      </c>
      <c r="AB532" s="230">
        <v>16</v>
      </c>
      <c r="AC532" s="230">
        <v>16</v>
      </c>
      <c r="AD532" s="230">
        <v>16</v>
      </c>
      <c r="AE532" s="230">
        <v>16</v>
      </c>
      <c r="AF532" s="230">
        <v>16</v>
      </c>
      <c r="AG532" s="230">
        <v>16</v>
      </c>
      <c r="AH532" s="230">
        <v>32</v>
      </c>
      <c r="AI532" s="230">
        <v>0</v>
      </c>
      <c r="AJ532" s="230">
        <v>16</v>
      </c>
      <c r="AK532" s="230">
        <v>16</v>
      </c>
      <c r="AL532" s="230">
        <v>32</v>
      </c>
      <c r="AM532" s="230">
        <v>0</v>
      </c>
      <c r="AN532" s="230">
        <v>12</v>
      </c>
      <c r="AO532" s="230">
        <v>16</v>
      </c>
      <c r="AP532" s="230">
        <v>44</v>
      </c>
      <c r="AQ532" s="230">
        <v>6</v>
      </c>
      <c r="AR532" s="230">
        <v>0</v>
      </c>
      <c r="AS532" s="230">
        <v>0</v>
      </c>
      <c r="AT532" s="230">
        <v>0</v>
      </c>
      <c r="AU532" s="230">
        <v>0</v>
      </c>
      <c r="AV532" s="230">
        <v>0</v>
      </c>
      <c r="AW532" s="227">
        <v>0</v>
      </c>
      <c r="AX532" s="227"/>
      <c r="AY532" s="252"/>
      <c r="AZ532" s="321">
        <f t="shared" ref="AZ532:BJ532" si="512">+AZ542</f>
        <v>0</v>
      </c>
      <c r="BA532" s="322">
        <f t="shared" si="512"/>
        <v>0</v>
      </c>
      <c r="BB532" s="241">
        <f t="shared" si="512"/>
        <v>0</v>
      </c>
      <c r="BC532" s="241">
        <f t="shared" si="512"/>
        <v>0</v>
      </c>
      <c r="BD532" s="241">
        <f t="shared" si="512"/>
        <v>0</v>
      </c>
      <c r="BE532" s="408">
        <f t="shared" si="512"/>
        <v>0</v>
      </c>
      <c r="BF532" s="324">
        <f t="shared" si="512"/>
        <v>0</v>
      </c>
      <c r="BG532" s="324">
        <f t="shared" si="512"/>
        <v>0</v>
      </c>
      <c r="BH532" s="324">
        <f t="shared" si="512"/>
        <v>0</v>
      </c>
      <c r="BI532" s="324">
        <f t="shared" si="512"/>
        <v>0</v>
      </c>
      <c r="BJ532" s="326">
        <f t="shared" si="512"/>
        <v>0</v>
      </c>
      <c r="BK532" s="324"/>
      <c r="DK532" s="166">
        <f>SUM(B532:M532)</f>
        <v>264</v>
      </c>
      <c r="DL532" s="166">
        <f>SUM(N532:Y532)</f>
        <v>172</v>
      </c>
      <c r="DM532" s="28">
        <f t="shared" si="398"/>
        <v>65.151515151515156</v>
      </c>
      <c r="DN532" s="166">
        <f>SUM(Z532:AK532)</f>
        <v>192</v>
      </c>
      <c r="DO532" s="28">
        <f t="shared" si="399"/>
        <v>111.62790697674419</v>
      </c>
      <c r="DP532" s="166">
        <f>SUM(AL532:AW532)</f>
        <v>110</v>
      </c>
      <c r="DQ532" s="28">
        <f t="shared" si="400"/>
        <v>57.291666666666664</v>
      </c>
      <c r="DR532" s="141">
        <f>SUM(AY532:BJ532)</f>
        <v>0</v>
      </c>
      <c r="DS532" s="207">
        <f t="shared" ref="DS532" si="513">IFERROR(DR532/DP532*100,0)</f>
        <v>0</v>
      </c>
    </row>
    <row r="533" spans="1:123" hidden="1" outlineLevel="1">
      <c r="A533" s="250" t="s">
        <v>161</v>
      </c>
      <c r="B533" s="251"/>
      <c r="C533" s="251"/>
      <c r="D533" s="251"/>
      <c r="E533" s="251"/>
      <c r="F533" s="251"/>
      <c r="G533" s="251"/>
      <c r="H533" s="251"/>
      <c r="I533" s="251"/>
      <c r="J533" s="251"/>
      <c r="K533" s="251"/>
      <c r="L533" s="251"/>
      <c r="M533" s="251"/>
      <c r="N533" s="251"/>
      <c r="O533" s="251"/>
      <c r="P533" s="251"/>
      <c r="Q533" s="251"/>
      <c r="R533" s="251"/>
      <c r="S533" s="251"/>
      <c r="T533" s="251"/>
      <c r="U533" s="251"/>
      <c r="V533" s="251"/>
      <c r="W533" s="251"/>
      <c r="X533" s="251"/>
      <c r="Y533" s="251"/>
      <c r="Z533" s="251"/>
      <c r="AA533" s="251"/>
      <c r="AB533" s="251"/>
      <c r="AC533" s="251"/>
      <c r="AD533" s="251"/>
      <c r="AE533" s="251"/>
      <c r="AF533" s="251"/>
      <c r="AG533" s="251"/>
      <c r="AH533" s="251"/>
      <c r="AI533" s="251"/>
      <c r="AJ533" s="251"/>
      <c r="AK533" s="251"/>
      <c r="AL533" s="251"/>
      <c r="AM533" s="251"/>
      <c r="AN533" s="251"/>
      <c r="AO533" s="251"/>
      <c r="AP533" s="251"/>
      <c r="AQ533" s="251"/>
      <c r="AR533" s="251"/>
      <c r="AS533" s="251"/>
      <c r="AT533" s="251"/>
      <c r="AU533" s="251"/>
      <c r="AV533" s="251"/>
      <c r="AW533" s="251"/>
      <c r="AX533" s="251"/>
      <c r="AY533" s="320"/>
      <c r="AZ533" s="253"/>
      <c r="BA533" s="254"/>
      <c r="BB533" s="261"/>
      <c r="BC533" s="261"/>
      <c r="BD533" s="261"/>
      <c r="BE533" s="404"/>
      <c r="BF533" s="263"/>
      <c r="BG533" s="263"/>
      <c r="BH533" s="263"/>
      <c r="BI533" s="263"/>
      <c r="BJ533" s="266"/>
      <c r="BK533" s="263"/>
      <c r="DK533" s="166"/>
      <c r="DL533" s="166"/>
      <c r="DM533" s="28"/>
      <c r="DN533" s="166"/>
      <c r="DO533" s="28"/>
      <c r="DP533" s="166"/>
      <c r="DQ533" s="28"/>
    </row>
    <row r="534" spans="1:123" hidden="1" outlineLevel="1">
      <c r="A534" s="250" t="s">
        <v>162</v>
      </c>
      <c r="B534" s="251"/>
      <c r="C534" s="251"/>
      <c r="D534" s="251"/>
      <c r="E534" s="251"/>
      <c r="F534" s="251"/>
      <c r="G534" s="251"/>
      <c r="H534" s="251"/>
      <c r="I534" s="251"/>
      <c r="J534" s="251"/>
      <c r="K534" s="251"/>
      <c r="L534" s="251"/>
      <c r="M534" s="251"/>
      <c r="N534" s="251"/>
      <c r="O534" s="251"/>
      <c r="P534" s="251"/>
      <c r="Q534" s="251"/>
      <c r="R534" s="251"/>
      <c r="S534" s="251"/>
      <c r="T534" s="251"/>
      <c r="U534" s="251"/>
      <c r="V534" s="251"/>
      <c r="W534" s="251"/>
      <c r="X534" s="251"/>
      <c r="Y534" s="251"/>
      <c r="Z534" s="251"/>
      <c r="AA534" s="251"/>
      <c r="AB534" s="251"/>
      <c r="AC534" s="251"/>
      <c r="AD534" s="251"/>
      <c r="AE534" s="251"/>
      <c r="AF534" s="251"/>
      <c r="AG534" s="251"/>
      <c r="AH534" s="251"/>
      <c r="AI534" s="251"/>
      <c r="AJ534" s="251"/>
      <c r="AK534" s="251"/>
      <c r="AL534" s="251"/>
      <c r="AM534" s="251"/>
      <c r="AN534" s="251"/>
      <c r="AO534" s="251"/>
      <c r="AP534" s="251"/>
      <c r="AQ534" s="251"/>
      <c r="AR534" s="251"/>
      <c r="AS534" s="251"/>
      <c r="AT534" s="251"/>
      <c r="AU534" s="251"/>
      <c r="AV534" s="251"/>
      <c r="AW534" s="251"/>
      <c r="AX534" s="251"/>
      <c r="AY534" s="252"/>
      <c r="AZ534" s="253"/>
      <c r="BA534" s="254"/>
      <c r="BB534" s="261"/>
      <c r="BC534" s="261"/>
      <c r="BD534" s="261"/>
      <c r="BE534" s="404"/>
      <c r="BF534" s="263"/>
      <c r="BG534" s="263"/>
      <c r="BH534" s="263"/>
      <c r="BI534" s="263"/>
      <c r="BJ534" s="266"/>
      <c r="BK534" s="263"/>
      <c r="DK534" s="166"/>
      <c r="DL534" s="166"/>
      <c r="DM534" s="28"/>
      <c r="DN534" s="166"/>
      <c r="DO534" s="28"/>
      <c r="DP534" s="166"/>
      <c r="DQ534" s="28"/>
    </row>
    <row r="535" spans="1:123" hidden="1" outlineLevel="1">
      <c r="A535" s="250" t="s">
        <v>163</v>
      </c>
      <c r="B535" s="251"/>
      <c r="C535" s="251"/>
      <c r="D535" s="251"/>
      <c r="E535" s="251"/>
      <c r="F535" s="251"/>
      <c r="G535" s="251"/>
      <c r="H535" s="251"/>
      <c r="I535" s="251"/>
      <c r="J535" s="251"/>
      <c r="K535" s="251"/>
      <c r="L535" s="251"/>
      <c r="M535" s="251"/>
      <c r="N535" s="251"/>
      <c r="O535" s="251"/>
      <c r="P535" s="251"/>
      <c r="Q535" s="251"/>
      <c r="R535" s="251"/>
      <c r="S535" s="251"/>
      <c r="T535" s="251"/>
      <c r="U535" s="251"/>
      <c r="V535" s="251"/>
      <c r="W535" s="251"/>
      <c r="X535" s="251"/>
      <c r="Y535" s="251"/>
      <c r="Z535" s="251"/>
      <c r="AA535" s="251"/>
      <c r="AB535" s="251"/>
      <c r="AC535" s="251"/>
      <c r="AD535" s="251"/>
      <c r="AE535" s="251"/>
      <c r="AF535" s="251"/>
      <c r="AG535" s="251"/>
      <c r="AH535" s="251"/>
      <c r="AI535" s="251"/>
      <c r="AJ535" s="251"/>
      <c r="AK535" s="251"/>
      <c r="AL535" s="251"/>
      <c r="AM535" s="251"/>
      <c r="AN535" s="251"/>
      <c r="AO535" s="251"/>
      <c r="AP535" s="251"/>
      <c r="AQ535" s="251"/>
      <c r="AR535" s="251"/>
      <c r="AS535" s="251"/>
      <c r="AT535" s="251"/>
      <c r="AU535" s="251"/>
      <c r="AV535" s="251"/>
      <c r="AW535" s="251"/>
      <c r="AX535" s="251"/>
      <c r="AY535" s="252"/>
      <c r="AZ535" s="253"/>
      <c r="BA535" s="254"/>
      <c r="BB535" s="261"/>
      <c r="BC535" s="261"/>
      <c r="BD535" s="261"/>
      <c r="BE535" s="404"/>
      <c r="BF535" s="263"/>
      <c r="BG535" s="263"/>
      <c r="BH535" s="263"/>
      <c r="BI535" s="263"/>
      <c r="BJ535" s="266"/>
      <c r="BK535" s="263"/>
      <c r="DK535" s="166"/>
      <c r="DL535" s="166"/>
      <c r="DM535" s="28"/>
      <c r="DN535" s="166"/>
      <c r="DO535" s="28"/>
      <c r="DP535" s="166"/>
      <c r="DQ535" s="28"/>
    </row>
    <row r="536" spans="1:123" hidden="1" outlineLevel="1">
      <c r="A536" s="250" t="s">
        <v>164</v>
      </c>
      <c r="B536" s="251"/>
      <c r="C536" s="251"/>
      <c r="D536" s="251"/>
      <c r="E536" s="251"/>
      <c r="F536" s="251"/>
      <c r="G536" s="251"/>
      <c r="H536" s="251"/>
      <c r="I536" s="251"/>
      <c r="J536" s="251"/>
      <c r="K536" s="251"/>
      <c r="L536" s="251"/>
      <c r="M536" s="251"/>
      <c r="N536" s="251"/>
      <c r="O536" s="251"/>
      <c r="P536" s="251"/>
      <c r="Q536" s="251"/>
      <c r="R536" s="251"/>
      <c r="S536" s="251"/>
      <c r="T536" s="251"/>
      <c r="U536" s="251"/>
      <c r="V536" s="251"/>
      <c r="W536" s="251"/>
      <c r="X536" s="251"/>
      <c r="Y536" s="251"/>
      <c r="Z536" s="251"/>
      <c r="AA536" s="251"/>
      <c r="AB536" s="251"/>
      <c r="AC536" s="251"/>
      <c r="AD536" s="251"/>
      <c r="AE536" s="251"/>
      <c r="AF536" s="251"/>
      <c r="AG536" s="251"/>
      <c r="AH536" s="251"/>
      <c r="AI536" s="251"/>
      <c r="AJ536" s="251"/>
      <c r="AK536" s="251"/>
      <c r="AL536" s="251"/>
      <c r="AM536" s="251"/>
      <c r="AN536" s="251"/>
      <c r="AO536" s="251"/>
      <c r="AP536" s="251"/>
      <c r="AQ536" s="251"/>
      <c r="AR536" s="251"/>
      <c r="AS536" s="251"/>
      <c r="AT536" s="251"/>
      <c r="AU536" s="251"/>
      <c r="AV536" s="251"/>
      <c r="AW536" s="251"/>
      <c r="AX536" s="251"/>
      <c r="AY536" s="252"/>
      <c r="AZ536" s="253"/>
      <c r="BA536" s="254"/>
      <c r="BB536" s="261"/>
      <c r="BC536" s="261"/>
      <c r="BD536" s="261"/>
      <c r="BE536" s="404"/>
      <c r="BF536" s="263"/>
      <c r="BG536" s="263"/>
      <c r="BH536" s="263"/>
      <c r="BI536" s="263"/>
      <c r="BJ536" s="266"/>
      <c r="BK536" s="263"/>
      <c r="DK536" s="166"/>
      <c r="DL536" s="166"/>
      <c r="DM536" s="28"/>
      <c r="DN536" s="166"/>
      <c r="DO536" s="28"/>
      <c r="DP536" s="166"/>
      <c r="DQ536" s="28"/>
    </row>
    <row r="537" spans="1:123" hidden="1" outlineLevel="1">
      <c r="A537" s="250" t="s">
        <v>165</v>
      </c>
      <c r="B537" s="251"/>
      <c r="C537" s="251"/>
      <c r="D537" s="251"/>
      <c r="E537" s="251"/>
      <c r="F537" s="251"/>
      <c r="G537" s="251"/>
      <c r="H537" s="251"/>
      <c r="I537" s="251"/>
      <c r="J537" s="251"/>
      <c r="K537" s="251"/>
      <c r="L537" s="251"/>
      <c r="M537" s="251"/>
      <c r="N537" s="251"/>
      <c r="O537" s="251"/>
      <c r="P537" s="251"/>
      <c r="Q537" s="251"/>
      <c r="R537" s="251"/>
      <c r="S537" s="251"/>
      <c r="T537" s="251"/>
      <c r="U537" s="251"/>
      <c r="V537" s="251"/>
      <c r="W537" s="251"/>
      <c r="X537" s="251"/>
      <c r="Y537" s="251"/>
      <c r="Z537" s="251"/>
      <c r="AA537" s="251"/>
      <c r="AB537" s="251"/>
      <c r="AC537" s="251"/>
      <c r="AD537" s="251"/>
      <c r="AE537" s="251"/>
      <c r="AF537" s="251"/>
      <c r="AG537" s="251"/>
      <c r="AH537" s="251"/>
      <c r="AI537" s="251"/>
      <c r="AJ537" s="251"/>
      <c r="AK537" s="251"/>
      <c r="AL537" s="251"/>
      <c r="AM537" s="251"/>
      <c r="AN537" s="251"/>
      <c r="AO537" s="251"/>
      <c r="AP537" s="251"/>
      <c r="AQ537" s="251"/>
      <c r="AR537" s="251"/>
      <c r="AS537" s="251"/>
      <c r="AT537" s="251"/>
      <c r="AU537" s="251"/>
      <c r="AV537" s="251"/>
      <c r="AW537" s="251"/>
      <c r="AX537" s="251"/>
      <c r="AY537" s="252"/>
      <c r="AZ537" s="253"/>
      <c r="BA537" s="254"/>
      <c r="BB537" s="261"/>
      <c r="BC537" s="261"/>
      <c r="BD537" s="261"/>
      <c r="BE537" s="404"/>
      <c r="BF537" s="263"/>
      <c r="BG537" s="263"/>
      <c r="BH537" s="263"/>
      <c r="BI537" s="263"/>
      <c r="BJ537" s="266"/>
      <c r="BK537" s="263"/>
      <c r="DK537" s="166"/>
      <c r="DL537" s="166"/>
      <c r="DM537" s="28"/>
      <c r="DN537" s="166"/>
      <c r="DO537" s="28"/>
      <c r="DP537" s="166"/>
      <c r="DQ537" s="28"/>
    </row>
    <row r="538" spans="1:123" hidden="1" outlineLevel="1">
      <c r="A538" s="250" t="s">
        <v>123</v>
      </c>
      <c r="B538" s="251"/>
      <c r="C538" s="251"/>
      <c r="D538" s="251"/>
      <c r="E538" s="251"/>
      <c r="F538" s="251"/>
      <c r="G538" s="251"/>
      <c r="H538" s="251"/>
      <c r="I538" s="251"/>
      <c r="J538" s="251"/>
      <c r="K538" s="251"/>
      <c r="L538" s="251"/>
      <c r="M538" s="251"/>
      <c r="N538" s="251"/>
      <c r="O538" s="251"/>
      <c r="P538" s="251"/>
      <c r="Q538" s="251"/>
      <c r="R538" s="251"/>
      <c r="S538" s="251"/>
      <c r="T538" s="251"/>
      <c r="U538" s="251"/>
      <c r="V538" s="251"/>
      <c r="W538" s="251"/>
      <c r="X538" s="251"/>
      <c r="Y538" s="251"/>
      <c r="Z538" s="251"/>
      <c r="AA538" s="251"/>
      <c r="AB538" s="251"/>
      <c r="AC538" s="251"/>
      <c r="AD538" s="251"/>
      <c r="AE538" s="251"/>
      <c r="AF538" s="251"/>
      <c r="AG538" s="251"/>
      <c r="AH538" s="251"/>
      <c r="AI538" s="251"/>
      <c r="AJ538" s="251"/>
      <c r="AK538" s="251"/>
      <c r="AL538" s="251">
        <v>32</v>
      </c>
      <c r="AM538" s="251"/>
      <c r="AN538" s="251">
        <v>12</v>
      </c>
      <c r="AO538" s="251">
        <v>16</v>
      </c>
      <c r="AP538" s="251">
        <v>28</v>
      </c>
      <c r="AQ538" s="251">
        <v>6</v>
      </c>
      <c r="AR538" s="251">
        <v>24</v>
      </c>
      <c r="AS538" s="251"/>
      <c r="AT538" s="251"/>
      <c r="AU538" s="251"/>
      <c r="AV538" s="251"/>
      <c r="AW538" s="251"/>
      <c r="AX538" s="251"/>
      <c r="AY538" s="252"/>
      <c r="AZ538" s="253"/>
      <c r="BA538" s="254"/>
      <c r="BB538" s="261"/>
      <c r="BC538" s="261"/>
      <c r="BD538" s="261"/>
      <c r="BE538" s="404"/>
      <c r="BF538" s="263"/>
      <c r="BG538" s="263"/>
      <c r="BH538" s="263"/>
      <c r="BI538" s="263"/>
      <c r="BJ538" s="266"/>
      <c r="BK538" s="263"/>
      <c r="DK538" s="166"/>
      <c r="DL538" s="166"/>
      <c r="DM538" s="28"/>
      <c r="DN538" s="166"/>
      <c r="DO538" s="28"/>
      <c r="DP538" s="166"/>
      <c r="DQ538" s="28"/>
    </row>
    <row r="539" spans="1:123" hidden="1" outlineLevel="1">
      <c r="A539" s="250" t="s">
        <v>167</v>
      </c>
      <c r="B539" s="251"/>
      <c r="C539" s="251"/>
      <c r="D539" s="251"/>
      <c r="E539" s="251"/>
      <c r="F539" s="251"/>
      <c r="G539" s="251"/>
      <c r="H539" s="251"/>
      <c r="I539" s="251"/>
      <c r="J539" s="251"/>
      <c r="K539" s="251"/>
      <c r="L539" s="251"/>
      <c r="M539" s="251"/>
      <c r="N539" s="251"/>
      <c r="O539" s="251"/>
      <c r="P539" s="251"/>
      <c r="Q539" s="251"/>
      <c r="R539" s="251"/>
      <c r="S539" s="251"/>
      <c r="T539" s="251"/>
      <c r="U539" s="251"/>
      <c r="V539" s="251"/>
      <c r="W539" s="251"/>
      <c r="X539" s="251"/>
      <c r="Y539" s="251"/>
      <c r="Z539" s="251"/>
      <c r="AA539" s="251"/>
      <c r="AB539" s="251"/>
      <c r="AC539" s="251"/>
      <c r="AD539" s="251"/>
      <c r="AE539" s="251"/>
      <c r="AF539" s="251"/>
      <c r="AG539" s="251"/>
      <c r="AH539" s="251"/>
      <c r="AI539" s="251"/>
      <c r="AJ539" s="251"/>
      <c r="AK539" s="251"/>
      <c r="AL539" s="251"/>
      <c r="AM539" s="251"/>
      <c r="AN539" s="251"/>
      <c r="AO539" s="251"/>
      <c r="AP539" s="251"/>
      <c r="AQ539" s="251"/>
      <c r="AR539" s="251"/>
      <c r="AS539" s="251"/>
      <c r="AT539" s="251"/>
      <c r="AU539" s="251"/>
      <c r="AV539" s="251"/>
      <c r="AW539" s="251"/>
      <c r="AX539" s="251"/>
      <c r="AY539" s="252"/>
      <c r="AZ539" s="253"/>
      <c r="BA539" s="254"/>
      <c r="BB539" s="261"/>
      <c r="BC539" s="261"/>
      <c r="BD539" s="261"/>
      <c r="BE539" s="404"/>
      <c r="BF539" s="263"/>
      <c r="BG539" s="263"/>
      <c r="BH539" s="263"/>
      <c r="BI539" s="263"/>
      <c r="BJ539" s="266"/>
      <c r="BK539" s="263"/>
      <c r="DK539" s="166"/>
      <c r="DL539" s="166"/>
      <c r="DM539" s="28"/>
      <c r="DN539" s="166"/>
      <c r="DO539" s="28"/>
      <c r="DP539" s="166"/>
      <c r="DQ539" s="28"/>
    </row>
    <row r="540" spans="1:123" hidden="1" outlineLevel="1">
      <c r="A540" s="250" t="s">
        <v>122</v>
      </c>
      <c r="B540" s="251"/>
      <c r="C540" s="251"/>
      <c r="D540" s="251"/>
      <c r="E540" s="251"/>
      <c r="F540" s="251"/>
      <c r="G540" s="251"/>
      <c r="H540" s="251"/>
      <c r="I540" s="251"/>
      <c r="J540" s="251"/>
      <c r="K540" s="251"/>
      <c r="L540" s="251"/>
      <c r="M540" s="251"/>
      <c r="N540" s="251"/>
      <c r="O540" s="251"/>
      <c r="P540" s="251"/>
      <c r="Q540" s="251"/>
      <c r="R540" s="251"/>
      <c r="S540" s="251"/>
      <c r="T540" s="251"/>
      <c r="U540" s="251"/>
      <c r="V540" s="251"/>
      <c r="W540" s="251"/>
      <c r="X540" s="251"/>
      <c r="Y540" s="251"/>
      <c r="Z540" s="251"/>
      <c r="AA540" s="251"/>
      <c r="AB540" s="251"/>
      <c r="AC540" s="251"/>
      <c r="AD540" s="251"/>
      <c r="AE540" s="251"/>
      <c r="AF540" s="251"/>
      <c r="AG540" s="251"/>
      <c r="AH540" s="251"/>
      <c r="AI540" s="251"/>
      <c r="AJ540" s="251"/>
      <c r="AK540" s="251"/>
      <c r="AL540" s="251"/>
      <c r="AM540" s="251"/>
      <c r="AN540" s="251"/>
      <c r="AO540" s="251"/>
      <c r="AP540" s="251"/>
      <c r="AQ540" s="251"/>
      <c r="AR540" s="251"/>
      <c r="AS540" s="251"/>
      <c r="AT540" s="251"/>
      <c r="AU540" s="251"/>
      <c r="AV540" s="251"/>
      <c r="AW540" s="251"/>
      <c r="AX540" s="251"/>
      <c r="AY540" s="252"/>
      <c r="AZ540" s="253"/>
      <c r="BA540" s="254"/>
      <c r="BB540" s="261"/>
      <c r="BC540" s="261"/>
      <c r="BD540" s="261"/>
      <c r="BE540" s="404"/>
      <c r="BF540" s="263"/>
      <c r="BG540" s="263"/>
      <c r="BH540" s="263"/>
      <c r="BI540" s="263"/>
      <c r="BJ540" s="266"/>
      <c r="BK540" s="263"/>
      <c r="DK540" s="166"/>
      <c r="DL540" s="166"/>
      <c r="DM540" s="28"/>
      <c r="DN540" s="166"/>
      <c r="DO540" s="28"/>
      <c r="DP540" s="166"/>
      <c r="DQ540" s="28"/>
    </row>
    <row r="541" spans="1:123" hidden="1" outlineLevel="1">
      <c r="A541" s="250" t="s">
        <v>168</v>
      </c>
      <c r="B541" s="251"/>
      <c r="C541" s="251"/>
      <c r="D541" s="251"/>
      <c r="E541" s="251"/>
      <c r="F541" s="251"/>
      <c r="G541" s="251"/>
      <c r="H541" s="251"/>
      <c r="I541" s="251"/>
      <c r="J541" s="251"/>
      <c r="K541" s="251"/>
      <c r="L541" s="251"/>
      <c r="M541" s="251"/>
      <c r="N541" s="251"/>
      <c r="O541" s="251"/>
      <c r="P541" s="251"/>
      <c r="Q541" s="251"/>
      <c r="R541" s="251"/>
      <c r="S541" s="251"/>
      <c r="T541" s="251"/>
      <c r="U541" s="251"/>
      <c r="V541" s="251"/>
      <c r="W541" s="251"/>
      <c r="X541" s="251"/>
      <c r="Y541" s="251"/>
      <c r="Z541" s="251"/>
      <c r="AA541" s="251"/>
      <c r="AB541" s="251"/>
      <c r="AC541" s="251"/>
      <c r="AD541" s="251"/>
      <c r="AE541" s="251"/>
      <c r="AF541" s="251"/>
      <c r="AG541" s="251"/>
      <c r="AH541" s="251"/>
      <c r="AI541" s="251"/>
      <c r="AJ541" s="251"/>
      <c r="AK541" s="251"/>
      <c r="AL541" s="251"/>
      <c r="AM541" s="251"/>
      <c r="AN541" s="251"/>
      <c r="AO541" s="251"/>
      <c r="AP541" s="251"/>
      <c r="AQ541" s="251"/>
      <c r="AR541" s="251"/>
      <c r="AS541" s="251"/>
      <c r="AT541" s="251"/>
      <c r="AU541" s="251"/>
      <c r="AV541" s="251"/>
      <c r="AW541" s="251"/>
      <c r="AX541" s="251"/>
      <c r="AY541" s="252"/>
      <c r="AZ541" s="253"/>
      <c r="BA541" s="254"/>
      <c r="BB541" s="261"/>
      <c r="BC541" s="261"/>
      <c r="BD541" s="261"/>
      <c r="BE541" s="404"/>
      <c r="BF541" s="263"/>
      <c r="BG541" s="263"/>
      <c r="BH541" s="263"/>
      <c r="BI541" s="263"/>
      <c r="BJ541" s="266"/>
      <c r="BK541" s="263"/>
      <c r="DK541" s="166"/>
      <c r="DL541" s="166"/>
      <c r="DM541" s="28"/>
      <c r="DN541" s="166"/>
      <c r="DO541" s="28"/>
      <c r="DP541" s="166"/>
      <c r="DQ541" s="28"/>
    </row>
    <row r="542" spans="1:123" ht="13.5" collapsed="1">
      <c r="A542" s="279" t="s">
        <v>169</v>
      </c>
      <c r="B542" s="251">
        <f>+SUM(B533:B541)</f>
        <v>0</v>
      </c>
      <c r="C542" s="251">
        <f t="shared" ref="C542" si="514">+SUM(C533:C541)</f>
        <v>0</v>
      </c>
      <c r="D542" s="251">
        <f t="shared" ref="D542:AW542" si="515">+SUM(D533:D541)</f>
        <v>0</v>
      </c>
      <c r="E542" s="251">
        <f t="shared" si="515"/>
        <v>0</v>
      </c>
      <c r="F542" s="251">
        <f t="shared" si="515"/>
        <v>0</v>
      </c>
      <c r="G542" s="251">
        <f t="shared" si="515"/>
        <v>0</v>
      </c>
      <c r="H542" s="251">
        <f t="shared" si="515"/>
        <v>0</v>
      </c>
      <c r="I542" s="251">
        <f t="shared" si="515"/>
        <v>0</v>
      </c>
      <c r="J542" s="251">
        <f t="shared" si="515"/>
        <v>0</v>
      </c>
      <c r="K542" s="251">
        <f t="shared" si="515"/>
        <v>0</v>
      </c>
      <c r="L542" s="251">
        <f t="shared" si="515"/>
        <v>0</v>
      </c>
      <c r="M542" s="251">
        <f t="shared" si="515"/>
        <v>0</v>
      </c>
      <c r="N542" s="251">
        <f t="shared" si="515"/>
        <v>0</v>
      </c>
      <c r="O542" s="251">
        <f t="shared" si="515"/>
        <v>0</v>
      </c>
      <c r="P542" s="251">
        <f t="shared" si="515"/>
        <v>0</v>
      </c>
      <c r="Q542" s="251">
        <f t="shared" si="515"/>
        <v>0</v>
      </c>
      <c r="R542" s="251">
        <f t="shared" si="515"/>
        <v>0</v>
      </c>
      <c r="S542" s="251">
        <f t="shared" si="515"/>
        <v>0</v>
      </c>
      <c r="T542" s="251">
        <f t="shared" si="515"/>
        <v>0</v>
      </c>
      <c r="U542" s="251">
        <f t="shared" si="515"/>
        <v>0</v>
      </c>
      <c r="V542" s="251">
        <f t="shared" si="515"/>
        <v>0</v>
      </c>
      <c r="W542" s="251">
        <f t="shared" si="515"/>
        <v>0</v>
      </c>
      <c r="X542" s="251">
        <f t="shared" si="515"/>
        <v>0</v>
      </c>
      <c r="Y542" s="251">
        <f t="shared" si="515"/>
        <v>0</v>
      </c>
      <c r="Z542" s="251">
        <f t="shared" si="515"/>
        <v>0</v>
      </c>
      <c r="AA542" s="251">
        <f t="shared" si="515"/>
        <v>0</v>
      </c>
      <c r="AB542" s="251">
        <f t="shared" si="515"/>
        <v>0</v>
      </c>
      <c r="AC542" s="251">
        <f t="shared" si="515"/>
        <v>0</v>
      </c>
      <c r="AD542" s="251">
        <f t="shared" si="515"/>
        <v>0</v>
      </c>
      <c r="AE542" s="251">
        <f t="shared" si="515"/>
        <v>0</v>
      </c>
      <c r="AF542" s="251">
        <f t="shared" si="515"/>
        <v>0</v>
      </c>
      <c r="AG542" s="251">
        <f t="shared" si="515"/>
        <v>0</v>
      </c>
      <c r="AH542" s="251">
        <f t="shared" si="515"/>
        <v>0</v>
      </c>
      <c r="AI542" s="251">
        <f t="shared" si="515"/>
        <v>0</v>
      </c>
      <c r="AJ542" s="251">
        <f t="shared" si="515"/>
        <v>0</v>
      </c>
      <c r="AK542" s="251">
        <f t="shared" si="515"/>
        <v>0</v>
      </c>
      <c r="AL542" s="251">
        <f t="shared" si="515"/>
        <v>32</v>
      </c>
      <c r="AM542" s="251">
        <f t="shared" si="515"/>
        <v>0</v>
      </c>
      <c r="AN542" s="251">
        <f t="shared" si="515"/>
        <v>12</v>
      </c>
      <c r="AO542" s="251">
        <f t="shared" si="515"/>
        <v>16</v>
      </c>
      <c r="AP542" s="251">
        <f t="shared" si="515"/>
        <v>28</v>
      </c>
      <c r="AQ542" s="251">
        <f t="shared" si="515"/>
        <v>6</v>
      </c>
      <c r="AR542" s="251">
        <f t="shared" si="515"/>
        <v>24</v>
      </c>
      <c r="AS542" s="251">
        <f t="shared" si="515"/>
        <v>0</v>
      </c>
      <c r="AT542" s="251">
        <f t="shared" si="515"/>
        <v>0</v>
      </c>
      <c r="AU542" s="251">
        <f t="shared" si="515"/>
        <v>0</v>
      </c>
      <c r="AV542" s="251">
        <f t="shared" si="515"/>
        <v>0</v>
      </c>
      <c r="AW542" s="251">
        <f t="shared" si="515"/>
        <v>0</v>
      </c>
      <c r="AX542" s="251"/>
      <c r="AY542" s="252"/>
      <c r="AZ542" s="253">
        <f t="shared" ref="AZ542:BJ542" si="516">+SUM(AZ533:AZ541)</f>
        <v>0</v>
      </c>
      <c r="BA542" s="254">
        <f t="shared" si="516"/>
        <v>0</v>
      </c>
      <c r="BB542" s="261">
        <f t="shared" si="516"/>
        <v>0</v>
      </c>
      <c r="BC542" s="261">
        <f t="shared" si="516"/>
        <v>0</v>
      </c>
      <c r="BD542" s="261">
        <f t="shared" si="516"/>
        <v>0</v>
      </c>
      <c r="BE542" s="404">
        <f t="shared" si="516"/>
        <v>0</v>
      </c>
      <c r="BF542" s="263">
        <f t="shared" si="516"/>
        <v>0</v>
      </c>
      <c r="BG542" s="263">
        <f t="shared" si="516"/>
        <v>0</v>
      </c>
      <c r="BH542" s="263">
        <f t="shared" si="516"/>
        <v>0</v>
      </c>
      <c r="BI542" s="263">
        <f t="shared" si="516"/>
        <v>0</v>
      </c>
      <c r="BJ542" s="266">
        <f t="shared" si="516"/>
        <v>0</v>
      </c>
      <c r="BK542" s="263"/>
      <c r="DK542" s="166"/>
      <c r="DL542" s="166"/>
      <c r="DM542" s="28"/>
      <c r="DN542" s="166"/>
      <c r="DO542" s="28"/>
      <c r="DP542" s="166"/>
      <c r="DQ542" s="28"/>
    </row>
    <row r="543" spans="1:123">
      <c r="A543" s="357" t="s">
        <v>197</v>
      </c>
      <c r="B543" s="319">
        <v>0</v>
      </c>
      <c r="C543" s="319">
        <v>0</v>
      </c>
      <c r="D543" s="319">
        <v>0</v>
      </c>
      <c r="E543" s="319">
        <v>0</v>
      </c>
      <c r="F543" s="319">
        <v>0</v>
      </c>
      <c r="G543" s="319">
        <v>0</v>
      </c>
      <c r="H543" s="319">
        <v>0</v>
      </c>
      <c r="I543" s="319">
        <v>0</v>
      </c>
      <c r="J543" s="319">
        <v>0</v>
      </c>
      <c r="K543" s="319">
        <v>0</v>
      </c>
      <c r="L543" s="319">
        <v>0</v>
      </c>
      <c r="M543" s="319">
        <v>0</v>
      </c>
      <c r="N543" s="227">
        <v>0</v>
      </c>
      <c r="O543" s="227">
        <v>0</v>
      </c>
      <c r="P543" s="227">
        <v>0</v>
      </c>
      <c r="Q543" s="227">
        <v>0</v>
      </c>
      <c r="R543" s="227">
        <v>0</v>
      </c>
      <c r="S543" s="227">
        <v>0</v>
      </c>
      <c r="T543" s="227">
        <v>0</v>
      </c>
      <c r="U543" s="227">
        <v>0</v>
      </c>
      <c r="V543" s="227">
        <v>0</v>
      </c>
      <c r="W543" s="227">
        <v>0</v>
      </c>
      <c r="X543" s="227">
        <v>0</v>
      </c>
      <c r="Y543" s="227">
        <v>0</v>
      </c>
      <c r="Z543" s="230">
        <v>0</v>
      </c>
      <c r="AA543" s="230">
        <v>0</v>
      </c>
      <c r="AB543" s="230">
        <v>0</v>
      </c>
      <c r="AC543" s="230">
        <v>0</v>
      </c>
      <c r="AD543" s="230">
        <v>0</v>
      </c>
      <c r="AE543" s="230">
        <v>0</v>
      </c>
      <c r="AF543" s="230">
        <v>0</v>
      </c>
      <c r="AG543" s="230">
        <v>0</v>
      </c>
      <c r="AH543" s="230">
        <v>0</v>
      </c>
      <c r="AI543" s="230">
        <v>0</v>
      </c>
      <c r="AJ543" s="230">
        <v>0</v>
      </c>
      <c r="AK543" s="230">
        <v>0</v>
      </c>
      <c r="AL543" s="230">
        <v>0</v>
      </c>
      <c r="AM543" s="230">
        <v>0</v>
      </c>
      <c r="AN543" s="230">
        <v>0</v>
      </c>
      <c r="AO543" s="230">
        <v>222</v>
      </c>
      <c r="AP543" s="230">
        <v>-222</v>
      </c>
      <c r="AQ543" s="230">
        <v>2</v>
      </c>
      <c r="AR543" s="230">
        <v>0</v>
      </c>
      <c r="AS543" s="230">
        <v>0</v>
      </c>
      <c r="AT543" s="230">
        <v>0</v>
      </c>
      <c r="AU543" s="230">
        <v>0</v>
      </c>
      <c r="AV543" s="230">
        <v>0</v>
      </c>
      <c r="AW543" s="227">
        <v>0</v>
      </c>
      <c r="AX543" s="227"/>
      <c r="AY543" s="320"/>
      <c r="AZ543" s="321">
        <f t="shared" ref="AZ543:BJ543" si="517">+AZ553</f>
        <v>0</v>
      </c>
      <c r="BA543" s="322">
        <f t="shared" si="517"/>
        <v>0</v>
      </c>
      <c r="BB543" s="241">
        <f t="shared" si="517"/>
        <v>0</v>
      </c>
      <c r="BC543" s="241">
        <f t="shared" si="517"/>
        <v>0</v>
      </c>
      <c r="BD543" s="241">
        <f t="shared" si="517"/>
        <v>0</v>
      </c>
      <c r="BE543" s="408">
        <f t="shared" si="517"/>
        <v>0</v>
      </c>
      <c r="BF543" s="324">
        <f t="shared" si="517"/>
        <v>0</v>
      </c>
      <c r="BG543" s="324">
        <f t="shared" si="517"/>
        <v>0</v>
      </c>
      <c r="BH543" s="324">
        <f t="shared" si="517"/>
        <v>0</v>
      </c>
      <c r="BI543" s="324">
        <f t="shared" si="517"/>
        <v>0</v>
      </c>
      <c r="BJ543" s="326">
        <f t="shared" si="517"/>
        <v>0</v>
      </c>
      <c r="BK543" s="324"/>
      <c r="DK543" s="166">
        <f>SUM(B543:M543)</f>
        <v>0</v>
      </c>
      <c r="DL543" s="166">
        <f>SUM(N543:Y543)</f>
        <v>0</v>
      </c>
      <c r="DM543" s="28">
        <f>IFERROR(DL543/DK543*100,0)</f>
        <v>0</v>
      </c>
      <c r="DN543" s="166">
        <f>SUM(Z543:AK543)</f>
        <v>0</v>
      </c>
      <c r="DO543" s="28">
        <f>IFERROR(DN543/DL543*100,0)</f>
        <v>0</v>
      </c>
      <c r="DP543" s="166">
        <f>SUM(AL543:AW543)</f>
        <v>2</v>
      </c>
      <c r="DQ543" s="28">
        <f>IFERROR(DP543/DN543*100,0)</f>
        <v>0</v>
      </c>
      <c r="DR543" s="141">
        <f>SUM(AY543:BJ543)</f>
        <v>0</v>
      </c>
      <c r="DS543" s="207">
        <f t="shared" ref="DS543" si="518">IFERROR(DR543/DP543*100,0)</f>
        <v>0</v>
      </c>
    </row>
    <row r="544" spans="1:123" hidden="1" outlineLevel="1">
      <c r="A544" s="250" t="s">
        <v>161</v>
      </c>
      <c r="B544" s="251"/>
      <c r="C544" s="251"/>
      <c r="D544" s="251"/>
      <c r="E544" s="251"/>
      <c r="F544" s="251"/>
      <c r="G544" s="251"/>
      <c r="H544" s="251"/>
      <c r="I544" s="251"/>
      <c r="J544" s="251"/>
      <c r="K544" s="251"/>
      <c r="L544" s="251"/>
      <c r="M544" s="251"/>
      <c r="N544" s="251"/>
      <c r="O544" s="251"/>
      <c r="P544" s="251"/>
      <c r="Q544" s="251"/>
      <c r="R544" s="251"/>
      <c r="S544" s="251"/>
      <c r="T544" s="251"/>
      <c r="U544" s="251"/>
      <c r="V544" s="251"/>
      <c r="W544" s="251"/>
      <c r="X544" s="251"/>
      <c r="Y544" s="251"/>
      <c r="Z544" s="251"/>
      <c r="AA544" s="251"/>
      <c r="AB544" s="251"/>
      <c r="AC544" s="251"/>
      <c r="AD544" s="251"/>
      <c r="AE544" s="251"/>
      <c r="AF544" s="251"/>
      <c r="AG544" s="251"/>
      <c r="AH544" s="251"/>
      <c r="AI544" s="251"/>
      <c r="AJ544" s="251"/>
      <c r="AK544" s="251"/>
      <c r="AL544" s="251"/>
      <c r="AM544" s="251"/>
      <c r="AN544" s="251"/>
      <c r="AO544" s="251"/>
      <c r="AP544" s="251"/>
      <c r="AQ544" s="251"/>
      <c r="AR544" s="251"/>
      <c r="AS544" s="251"/>
      <c r="AT544" s="251"/>
      <c r="AU544" s="251"/>
      <c r="AV544" s="251"/>
      <c r="AW544" s="251"/>
      <c r="AX544" s="251"/>
      <c r="AY544" s="252"/>
      <c r="AZ544" s="253"/>
      <c r="BA544" s="254"/>
      <c r="BB544" s="261"/>
      <c r="BC544" s="261"/>
      <c r="BD544" s="261"/>
      <c r="BE544" s="404"/>
      <c r="BF544" s="263"/>
      <c r="BG544" s="263"/>
      <c r="BH544" s="263"/>
      <c r="BI544" s="263"/>
      <c r="BJ544" s="266"/>
      <c r="BK544" s="263"/>
      <c r="DK544" s="166"/>
      <c r="DL544" s="166"/>
      <c r="DM544" s="28"/>
      <c r="DN544" s="166"/>
      <c r="DO544" s="28"/>
      <c r="DP544" s="166"/>
      <c r="DQ544" s="28"/>
    </row>
    <row r="545" spans="1:121" hidden="1" outlineLevel="1">
      <c r="A545" s="250" t="s">
        <v>162</v>
      </c>
      <c r="B545" s="251"/>
      <c r="C545" s="251"/>
      <c r="D545" s="251"/>
      <c r="E545" s="251"/>
      <c r="F545" s="251"/>
      <c r="G545" s="251"/>
      <c r="H545" s="251"/>
      <c r="I545" s="251"/>
      <c r="J545" s="251"/>
      <c r="K545" s="251"/>
      <c r="L545" s="251"/>
      <c r="M545" s="251"/>
      <c r="N545" s="251"/>
      <c r="O545" s="251"/>
      <c r="P545" s="251"/>
      <c r="Q545" s="251"/>
      <c r="R545" s="251"/>
      <c r="S545" s="251"/>
      <c r="T545" s="251"/>
      <c r="U545" s="251"/>
      <c r="V545" s="251"/>
      <c r="W545" s="251"/>
      <c r="X545" s="251"/>
      <c r="Y545" s="251"/>
      <c r="Z545" s="251"/>
      <c r="AA545" s="251"/>
      <c r="AB545" s="251"/>
      <c r="AC545" s="251"/>
      <c r="AD545" s="251"/>
      <c r="AE545" s="251"/>
      <c r="AF545" s="251"/>
      <c r="AG545" s="251"/>
      <c r="AH545" s="251"/>
      <c r="AI545" s="251"/>
      <c r="AJ545" s="251"/>
      <c r="AK545" s="251"/>
      <c r="AL545" s="251"/>
      <c r="AM545" s="251"/>
      <c r="AN545" s="251"/>
      <c r="AO545" s="251"/>
      <c r="AP545" s="251"/>
      <c r="AQ545" s="251"/>
      <c r="AR545" s="251"/>
      <c r="AS545" s="251"/>
      <c r="AT545" s="251"/>
      <c r="AU545" s="251"/>
      <c r="AV545" s="251"/>
      <c r="AW545" s="251"/>
      <c r="AX545" s="251"/>
      <c r="AY545" s="252"/>
      <c r="AZ545" s="253"/>
      <c r="BA545" s="254"/>
      <c r="BB545" s="261"/>
      <c r="BC545" s="261"/>
      <c r="BD545" s="261"/>
      <c r="BE545" s="404"/>
      <c r="BF545" s="263"/>
      <c r="BG545" s="263"/>
      <c r="BH545" s="263"/>
      <c r="BI545" s="263"/>
      <c r="BJ545" s="266"/>
      <c r="BK545" s="263"/>
      <c r="DK545" s="166"/>
      <c r="DL545" s="166"/>
      <c r="DM545" s="28"/>
      <c r="DN545" s="166"/>
      <c r="DO545" s="28"/>
      <c r="DP545" s="166"/>
      <c r="DQ545" s="28"/>
    </row>
    <row r="546" spans="1:121" hidden="1" outlineLevel="1">
      <c r="A546" s="250" t="s">
        <v>163</v>
      </c>
      <c r="B546" s="251"/>
      <c r="C546" s="251"/>
      <c r="D546" s="251"/>
      <c r="E546" s="251"/>
      <c r="F546" s="251"/>
      <c r="G546" s="251"/>
      <c r="H546" s="251"/>
      <c r="I546" s="251"/>
      <c r="J546" s="251"/>
      <c r="K546" s="251"/>
      <c r="L546" s="251"/>
      <c r="M546" s="251"/>
      <c r="N546" s="251"/>
      <c r="O546" s="251"/>
      <c r="P546" s="251"/>
      <c r="Q546" s="251"/>
      <c r="R546" s="251"/>
      <c r="S546" s="251"/>
      <c r="T546" s="251"/>
      <c r="U546" s="251"/>
      <c r="V546" s="251"/>
      <c r="W546" s="251"/>
      <c r="X546" s="251"/>
      <c r="Y546" s="251"/>
      <c r="Z546" s="251"/>
      <c r="AA546" s="251"/>
      <c r="AB546" s="251"/>
      <c r="AC546" s="251"/>
      <c r="AD546" s="251"/>
      <c r="AE546" s="251"/>
      <c r="AF546" s="251"/>
      <c r="AG546" s="251"/>
      <c r="AH546" s="251"/>
      <c r="AI546" s="251"/>
      <c r="AJ546" s="251"/>
      <c r="AK546" s="251"/>
      <c r="AL546" s="251"/>
      <c r="AM546" s="251"/>
      <c r="AN546" s="251"/>
      <c r="AO546" s="251"/>
      <c r="AP546" s="251"/>
      <c r="AQ546" s="251"/>
      <c r="AR546" s="251"/>
      <c r="AS546" s="251"/>
      <c r="AT546" s="251"/>
      <c r="AU546" s="251"/>
      <c r="AV546" s="251">
        <v>22</v>
      </c>
      <c r="AW546" s="251"/>
      <c r="AX546" s="251"/>
      <c r="AY546" s="252"/>
      <c r="AZ546" s="253"/>
      <c r="BA546" s="254"/>
      <c r="BB546" s="261"/>
      <c r="BC546" s="261"/>
      <c r="BD546" s="261"/>
      <c r="BE546" s="404"/>
      <c r="BF546" s="263"/>
      <c r="BG546" s="263"/>
      <c r="BH546" s="263"/>
      <c r="BI546" s="263"/>
      <c r="BJ546" s="266"/>
      <c r="BK546" s="263"/>
      <c r="DK546" s="166"/>
      <c r="DL546" s="166"/>
      <c r="DM546" s="28"/>
      <c r="DN546" s="166"/>
      <c r="DO546" s="28"/>
      <c r="DP546" s="166"/>
      <c r="DQ546" s="28"/>
    </row>
    <row r="547" spans="1:121" hidden="1" outlineLevel="1">
      <c r="A547" s="250" t="s">
        <v>164</v>
      </c>
      <c r="B547" s="251"/>
      <c r="C547" s="251"/>
      <c r="D547" s="251"/>
      <c r="E547" s="251"/>
      <c r="F547" s="251"/>
      <c r="G547" s="251"/>
      <c r="H547" s="251"/>
      <c r="I547" s="251"/>
      <c r="J547" s="251"/>
      <c r="K547" s="251"/>
      <c r="L547" s="251"/>
      <c r="M547" s="251"/>
      <c r="N547" s="251"/>
      <c r="O547" s="251"/>
      <c r="P547" s="251"/>
      <c r="Q547" s="251"/>
      <c r="R547" s="251"/>
      <c r="S547" s="251"/>
      <c r="T547" s="251"/>
      <c r="U547" s="251"/>
      <c r="V547" s="251"/>
      <c r="W547" s="251"/>
      <c r="X547" s="251"/>
      <c r="Y547" s="251"/>
      <c r="Z547" s="251"/>
      <c r="AA547" s="251"/>
      <c r="AB547" s="251"/>
      <c r="AC547" s="251"/>
      <c r="AD547" s="251"/>
      <c r="AE547" s="251"/>
      <c r="AF547" s="251"/>
      <c r="AG547" s="251"/>
      <c r="AH547" s="251"/>
      <c r="AI547" s="251"/>
      <c r="AJ547" s="251"/>
      <c r="AK547" s="251"/>
      <c r="AL547" s="251"/>
      <c r="AM547" s="251"/>
      <c r="AN547" s="251"/>
      <c r="AO547" s="251"/>
      <c r="AP547" s="251"/>
      <c r="AQ547" s="251"/>
      <c r="AR547" s="251"/>
      <c r="AS547" s="251"/>
      <c r="AT547" s="251"/>
      <c r="AU547" s="251"/>
      <c r="AV547" s="251"/>
      <c r="AW547" s="251"/>
      <c r="AX547" s="251"/>
      <c r="AY547" s="252"/>
      <c r="AZ547" s="253"/>
      <c r="BA547" s="254"/>
      <c r="BB547" s="261"/>
      <c r="BC547" s="261"/>
      <c r="BD547" s="261"/>
      <c r="BE547" s="404"/>
      <c r="BF547" s="263"/>
      <c r="BG547" s="263"/>
      <c r="BH547" s="263"/>
      <c r="BI547" s="263"/>
      <c r="BJ547" s="266"/>
      <c r="BK547" s="263"/>
      <c r="DK547" s="166"/>
      <c r="DL547" s="166"/>
      <c r="DM547" s="28"/>
      <c r="DN547" s="166"/>
      <c r="DO547" s="28"/>
      <c r="DP547" s="166"/>
      <c r="DQ547" s="28"/>
    </row>
    <row r="548" spans="1:121" hidden="1" outlineLevel="1">
      <c r="A548" s="250" t="s">
        <v>165</v>
      </c>
      <c r="B548" s="251"/>
      <c r="C548" s="251"/>
      <c r="D548" s="251"/>
      <c r="E548" s="251"/>
      <c r="F548" s="251"/>
      <c r="G548" s="251"/>
      <c r="H548" s="251"/>
      <c r="I548" s="251"/>
      <c r="J548" s="251"/>
      <c r="K548" s="251"/>
      <c r="L548" s="251"/>
      <c r="M548" s="251"/>
      <c r="N548" s="251"/>
      <c r="O548" s="251"/>
      <c r="P548" s="251"/>
      <c r="Q548" s="251"/>
      <c r="R548" s="251"/>
      <c r="S548" s="251"/>
      <c r="T548" s="251"/>
      <c r="U548" s="251"/>
      <c r="V548" s="251"/>
      <c r="W548" s="251"/>
      <c r="X548" s="251"/>
      <c r="Y548" s="251"/>
      <c r="Z548" s="251"/>
      <c r="AA548" s="251"/>
      <c r="AB548" s="251"/>
      <c r="AC548" s="251"/>
      <c r="AD548" s="251"/>
      <c r="AE548" s="251"/>
      <c r="AF548" s="251"/>
      <c r="AG548" s="251"/>
      <c r="AH548" s="251"/>
      <c r="AI548" s="251"/>
      <c r="AJ548" s="251"/>
      <c r="AK548" s="251"/>
      <c r="AL548" s="251"/>
      <c r="AM548" s="251"/>
      <c r="AN548" s="251"/>
      <c r="AO548" s="251"/>
      <c r="AP548" s="251"/>
      <c r="AQ548" s="251"/>
      <c r="AR548" s="251"/>
      <c r="AS548" s="251"/>
      <c r="AT548" s="251"/>
      <c r="AU548" s="251"/>
      <c r="AV548" s="251"/>
      <c r="AW548" s="251"/>
      <c r="AX548" s="251"/>
      <c r="AY548" s="252"/>
      <c r="AZ548" s="253"/>
      <c r="BA548" s="254"/>
      <c r="BB548" s="261"/>
      <c r="BC548" s="261"/>
      <c r="BD548" s="261"/>
      <c r="BE548" s="404"/>
      <c r="BF548" s="263"/>
      <c r="BG548" s="263"/>
      <c r="BH548" s="263"/>
      <c r="BI548" s="263"/>
      <c r="BJ548" s="266"/>
      <c r="BK548" s="263"/>
      <c r="DK548" s="166"/>
      <c r="DL548" s="166"/>
      <c r="DM548" s="28"/>
      <c r="DN548" s="166"/>
      <c r="DO548" s="28"/>
      <c r="DP548" s="166"/>
      <c r="DQ548" s="28"/>
    </row>
    <row r="549" spans="1:121" hidden="1" outlineLevel="1">
      <c r="A549" s="250" t="s">
        <v>123</v>
      </c>
      <c r="B549" s="251"/>
      <c r="C549" s="251"/>
      <c r="D549" s="251"/>
      <c r="E549" s="251"/>
      <c r="F549" s="251"/>
      <c r="G549" s="251"/>
      <c r="H549" s="251"/>
      <c r="I549" s="251"/>
      <c r="J549" s="251"/>
      <c r="K549" s="251"/>
      <c r="L549" s="251"/>
      <c r="M549" s="251"/>
      <c r="N549" s="251"/>
      <c r="O549" s="251"/>
      <c r="P549" s="251"/>
      <c r="Q549" s="251"/>
      <c r="R549" s="251"/>
      <c r="S549" s="251"/>
      <c r="T549" s="251"/>
      <c r="U549" s="251"/>
      <c r="V549" s="251"/>
      <c r="W549" s="251"/>
      <c r="X549" s="251"/>
      <c r="Y549" s="251"/>
      <c r="Z549" s="251"/>
      <c r="AA549" s="251"/>
      <c r="AB549" s="251"/>
      <c r="AC549" s="251"/>
      <c r="AD549" s="251"/>
      <c r="AE549" s="251"/>
      <c r="AF549" s="251"/>
      <c r="AG549" s="251"/>
      <c r="AH549" s="251"/>
      <c r="AI549" s="251"/>
      <c r="AJ549" s="251"/>
      <c r="AK549" s="251"/>
      <c r="AL549" s="251"/>
      <c r="AM549" s="251"/>
      <c r="AN549" s="251"/>
      <c r="AO549" s="251"/>
      <c r="AP549" s="251"/>
      <c r="AQ549" s="251"/>
      <c r="AR549" s="251"/>
      <c r="AS549" s="251"/>
      <c r="AT549" s="251"/>
      <c r="AU549" s="251"/>
      <c r="AV549" s="251"/>
      <c r="AW549" s="251"/>
      <c r="AX549" s="251"/>
      <c r="AY549" s="252"/>
      <c r="AZ549" s="253"/>
      <c r="BA549" s="254"/>
      <c r="BB549" s="261"/>
      <c r="BC549" s="261"/>
      <c r="BD549" s="261"/>
      <c r="BE549" s="404"/>
      <c r="BF549" s="263"/>
      <c r="BG549" s="263"/>
      <c r="BH549" s="263"/>
      <c r="BI549" s="263"/>
      <c r="BJ549" s="266"/>
      <c r="BK549" s="263"/>
      <c r="DK549" s="166"/>
      <c r="DL549" s="166"/>
      <c r="DM549" s="28"/>
      <c r="DN549" s="166"/>
      <c r="DO549" s="28"/>
      <c r="DP549" s="166"/>
      <c r="DQ549" s="28"/>
    </row>
    <row r="550" spans="1:121" hidden="1" outlineLevel="1">
      <c r="A550" s="250" t="s">
        <v>167</v>
      </c>
      <c r="B550" s="251"/>
      <c r="C550" s="251"/>
      <c r="D550" s="251"/>
      <c r="E550" s="251"/>
      <c r="F550" s="251"/>
      <c r="G550" s="251"/>
      <c r="H550" s="251"/>
      <c r="I550" s="251"/>
      <c r="J550" s="251"/>
      <c r="K550" s="251"/>
      <c r="L550" s="251"/>
      <c r="M550" s="251"/>
      <c r="N550" s="251"/>
      <c r="O550" s="251"/>
      <c r="P550" s="251"/>
      <c r="Q550" s="251"/>
      <c r="R550" s="251"/>
      <c r="S550" s="251"/>
      <c r="T550" s="251"/>
      <c r="U550" s="251"/>
      <c r="V550" s="251"/>
      <c r="W550" s="251"/>
      <c r="X550" s="251"/>
      <c r="Y550" s="251"/>
      <c r="Z550" s="251"/>
      <c r="AA550" s="251"/>
      <c r="AB550" s="251"/>
      <c r="AC550" s="251"/>
      <c r="AD550" s="251"/>
      <c r="AE550" s="251"/>
      <c r="AF550" s="251"/>
      <c r="AG550" s="251"/>
      <c r="AH550" s="251"/>
      <c r="AI550" s="251"/>
      <c r="AJ550" s="251"/>
      <c r="AK550" s="251"/>
      <c r="AL550" s="251"/>
      <c r="AM550" s="251"/>
      <c r="AN550" s="251"/>
      <c r="AO550" s="251"/>
      <c r="AP550" s="251"/>
      <c r="AQ550" s="251"/>
      <c r="AR550" s="251"/>
      <c r="AS550" s="251"/>
      <c r="AT550" s="251"/>
      <c r="AU550" s="251"/>
      <c r="AV550" s="251"/>
      <c r="AW550" s="251"/>
      <c r="AX550" s="251"/>
      <c r="AY550" s="252"/>
      <c r="AZ550" s="253"/>
      <c r="BA550" s="254"/>
      <c r="BB550" s="261"/>
      <c r="BC550" s="261"/>
      <c r="BD550" s="261"/>
      <c r="BE550" s="404"/>
      <c r="BF550" s="263"/>
      <c r="BG550" s="263"/>
      <c r="BH550" s="263"/>
      <c r="BI550" s="263"/>
      <c r="BJ550" s="266"/>
      <c r="BK550" s="263"/>
      <c r="DK550" s="166"/>
      <c r="DL550" s="166"/>
      <c r="DM550" s="28"/>
      <c r="DN550" s="166"/>
      <c r="DO550" s="28"/>
      <c r="DP550" s="166"/>
      <c r="DQ550" s="28"/>
    </row>
    <row r="551" spans="1:121" hidden="1" outlineLevel="1">
      <c r="A551" s="250" t="s">
        <v>122</v>
      </c>
      <c r="B551" s="251"/>
      <c r="C551" s="251"/>
      <c r="D551" s="251"/>
      <c r="E551" s="251"/>
      <c r="F551" s="251"/>
      <c r="G551" s="251"/>
      <c r="H551" s="251"/>
      <c r="I551" s="251"/>
      <c r="J551" s="251"/>
      <c r="K551" s="251"/>
      <c r="L551" s="251"/>
      <c r="M551" s="251"/>
      <c r="N551" s="251"/>
      <c r="O551" s="251"/>
      <c r="P551" s="251"/>
      <c r="Q551" s="251"/>
      <c r="R551" s="251"/>
      <c r="S551" s="251"/>
      <c r="T551" s="251"/>
      <c r="U551" s="251"/>
      <c r="V551" s="251"/>
      <c r="W551" s="251"/>
      <c r="X551" s="251"/>
      <c r="Y551" s="251"/>
      <c r="Z551" s="251"/>
      <c r="AA551" s="251"/>
      <c r="AB551" s="251"/>
      <c r="AC551" s="251"/>
      <c r="AD551" s="251"/>
      <c r="AE551" s="251"/>
      <c r="AF551" s="251"/>
      <c r="AG551" s="251"/>
      <c r="AH551" s="251"/>
      <c r="AI551" s="251"/>
      <c r="AJ551" s="251"/>
      <c r="AK551" s="251"/>
      <c r="AL551" s="251"/>
      <c r="AM551" s="251"/>
      <c r="AN551" s="251"/>
      <c r="AO551" s="251"/>
      <c r="AP551" s="251"/>
      <c r="AQ551" s="251"/>
      <c r="AR551" s="251"/>
      <c r="AS551" s="251"/>
      <c r="AT551" s="251"/>
      <c r="AU551" s="251"/>
      <c r="AV551" s="251"/>
      <c r="AW551" s="251"/>
      <c r="AX551" s="251"/>
      <c r="AY551" s="252"/>
      <c r="AZ551" s="253"/>
      <c r="BA551" s="254"/>
      <c r="BB551" s="261"/>
      <c r="BC551" s="261"/>
      <c r="BD551" s="261"/>
      <c r="BE551" s="404"/>
      <c r="BF551" s="263"/>
      <c r="BG551" s="263"/>
      <c r="BH551" s="263"/>
      <c r="BI551" s="263"/>
      <c r="BJ551" s="266"/>
      <c r="BK551" s="263"/>
      <c r="DK551" s="166"/>
      <c r="DL551" s="166"/>
      <c r="DM551" s="28"/>
      <c r="DN551" s="166"/>
      <c r="DO551" s="28"/>
      <c r="DP551" s="166"/>
      <c r="DQ551" s="28"/>
    </row>
    <row r="552" spans="1:121" hidden="1" outlineLevel="1">
      <c r="A552" s="250" t="s">
        <v>168</v>
      </c>
      <c r="B552" s="251"/>
      <c r="C552" s="251"/>
      <c r="D552" s="251"/>
      <c r="E552" s="251"/>
      <c r="F552" s="251"/>
      <c r="G552" s="251"/>
      <c r="H552" s="251"/>
      <c r="I552" s="251"/>
      <c r="J552" s="251"/>
      <c r="K552" s="251"/>
      <c r="L552" s="251"/>
      <c r="M552" s="251"/>
      <c r="N552" s="251"/>
      <c r="O552" s="251"/>
      <c r="P552" s="251"/>
      <c r="Q552" s="251"/>
      <c r="R552" s="251"/>
      <c r="S552" s="251"/>
      <c r="T552" s="251"/>
      <c r="U552" s="251"/>
      <c r="V552" s="251"/>
      <c r="W552" s="251"/>
      <c r="X552" s="251"/>
      <c r="Y552" s="251"/>
      <c r="Z552" s="251"/>
      <c r="AA552" s="251"/>
      <c r="AB552" s="251"/>
      <c r="AC552" s="251"/>
      <c r="AD552" s="251"/>
      <c r="AE552" s="251"/>
      <c r="AF552" s="251"/>
      <c r="AG552" s="251"/>
      <c r="AH552" s="251"/>
      <c r="AI552" s="251"/>
      <c r="AJ552" s="251"/>
      <c r="AK552" s="251"/>
      <c r="AL552" s="251"/>
      <c r="AM552" s="251"/>
      <c r="AN552" s="251"/>
      <c r="AO552" s="251"/>
      <c r="AP552" s="251"/>
      <c r="AQ552" s="251">
        <v>2</v>
      </c>
      <c r="AR552" s="251"/>
      <c r="AS552" s="251"/>
      <c r="AT552" s="251"/>
      <c r="AU552" s="251"/>
      <c r="AV552" s="251"/>
      <c r="AW552" s="251"/>
      <c r="AX552" s="251"/>
      <c r="AY552" s="252"/>
      <c r="AZ552" s="253"/>
      <c r="BA552" s="254"/>
      <c r="BB552" s="261"/>
      <c r="BC552" s="261"/>
      <c r="BD552" s="261"/>
      <c r="BE552" s="404"/>
      <c r="BF552" s="263"/>
      <c r="BG552" s="263"/>
      <c r="BH552" s="263"/>
      <c r="BI552" s="263"/>
      <c r="BJ552" s="266"/>
      <c r="BK552" s="263"/>
      <c r="DK552" s="166"/>
      <c r="DL552" s="166"/>
      <c r="DM552" s="28"/>
      <c r="DN552" s="166"/>
      <c r="DO552" s="28"/>
      <c r="DP552" s="166"/>
      <c r="DQ552" s="28"/>
    </row>
    <row r="553" spans="1:121" ht="13.5" collapsed="1">
      <c r="A553" s="279" t="s">
        <v>169</v>
      </c>
      <c r="B553" s="251">
        <f>+SUM(B544:B552)</f>
        <v>0</v>
      </c>
      <c r="C553" s="251">
        <f t="shared" ref="C553" si="519">+SUM(C544:C552)</f>
        <v>0</v>
      </c>
      <c r="D553" s="251">
        <f t="shared" ref="D553:AW553" si="520">+SUM(D544:D552)</f>
        <v>0</v>
      </c>
      <c r="E553" s="251">
        <f t="shared" si="520"/>
        <v>0</v>
      </c>
      <c r="F553" s="251">
        <f t="shared" si="520"/>
        <v>0</v>
      </c>
      <c r="G553" s="251">
        <f t="shared" si="520"/>
        <v>0</v>
      </c>
      <c r="H553" s="251">
        <f t="shared" si="520"/>
        <v>0</v>
      </c>
      <c r="I553" s="251">
        <f t="shared" si="520"/>
        <v>0</v>
      </c>
      <c r="J553" s="251">
        <f t="shared" si="520"/>
        <v>0</v>
      </c>
      <c r="K553" s="251">
        <f t="shared" si="520"/>
        <v>0</v>
      </c>
      <c r="L553" s="251">
        <f t="shared" si="520"/>
        <v>0</v>
      </c>
      <c r="M553" s="251">
        <f t="shared" si="520"/>
        <v>0</v>
      </c>
      <c r="N553" s="251">
        <f t="shared" si="520"/>
        <v>0</v>
      </c>
      <c r="O553" s="251">
        <f t="shared" si="520"/>
        <v>0</v>
      </c>
      <c r="P553" s="251">
        <f t="shared" si="520"/>
        <v>0</v>
      </c>
      <c r="Q553" s="251">
        <f t="shared" si="520"/>
        <v>0</v>
      </c>
      <c r="R553" s="251">
        <f t="shared" si="520"/>
        <v>0</v>
      </c>
      <c r="S553" s="251">
        <f t="shared" si="520"/>
        <v>0</v>
      </c>
      <c r="T553" s="251">
        <f t="shared" si="520"/>
        <v>0</v>
      </c>
      <c r="U553" s="251">
        <f t="shared" si="520"/>
        <v>0</v>
      </c>
      <c r="V553" s="251">
        <f t="shared" si="520"/>
        <v>0</v>
      </c>
      <c r="W553" s="251">
        <f t="shared" si="520"/>
        <v>0</v>
      </c>
      <c r="X553" s="251">
        <f t="shared" si="520"/>
        <v>0</v>
      </c>
      <c r="Y553" s="251">
        <f t="shared" si="520"/>
        <v>0</v>
      </c>
      <c r="Z553" s="251">
        <f t="shared" si="520"/>
        <v>0</v>
      </c>
      <c r="AA553" s="251">
        <f t="shared" si="520"/>
        <v>0</v>
      </c>
      <c r="AB553" s="251">
        <f t="shared" si="520"/>
        <v>0</v>
      </c>
      <c r="AC553" s="251">
        <f t="shared" si="520"/>
        <v>0</v>
      </c>
      <c r="AD553" s="251">
        <f t="shared" si="520"/>
        <v>0</v>
      </c>
      <c r="AE553" s="251">
        <f t="shared" si="520"/>
        <v>0</v>
      </c>
      <c r="AF553" s="251">
        <f t="shared" si="520"/>
        <v>0</v>
      </c>
      <c r="AG553" s="251">
        <f t="shared" si="520"/>
        <v>0</v>
      </c>
      <c r="AH553" s="251">
        <f t="shared" si="520"/>
        <v>0</v>
      </c>
      <c r="AI553" s="251">
        <f t="shared" si="520"/>
        <v>0</v>
      </c>
      <c r="AJ553" s="251">
        <f t="shared" si="520"/>
        <v>0</v>
      </c>
      <c r="AK553" s="251">
        <f t="shared" si="520"/>
        <v>0</v>
      </c>
      <c r="AL553" s="251">
        <f t="shared" si="520"/>
        <v>0</v>
      </c>
      <c r="AM553" s="251">
        <f t="shared" si="520"/>
        <v>0</v>
      </c>
      <c r="AN553" s="251">
        <f t="shared" si="520"/>
        <v>0</v>
      </c>
      <c r="AO553" s="251">
        <f t="shared" si="520"/>
        <v>0</v>
      </c>
      <c r="AP553" s="251">
        <f t="shared" si="520"/>
        <v>0</v>
      </c>
      <c r="AQ553" s="251">
        <f t="shared" si="520"/>
        <v>2</v>
      </c>
      <c r="AR553" s="251">
        <f t="shared" si="520"/>
        <v>0</v>
      </c>
      <c r="AS553" s="251">
        <f t="shared" si="520"/>
        <v>0</v>
      </c>
      <c r="AT553" s="251">
        <f t="shared" si="520"/>
        <v>0</v>
      </c>
      <c r="AU553" s="251">
        <f t="shared" si="520"/>
        <v>0</v>
      </c>
      <c r="AV553" s="251">
        <f t="shared" si="520"/>
        <v>22</v>
      </c>
      <c r="AW553" s="251">
        <f t="shared" si="520"/>
        <v>0</v>
      </c>
      <c r="AX553" s="251"/>
      <c r="AY553" s="252"/>
      <c r="AZ553" s="253">
        <f t="shared" ref="AZ553:BJ553" si="521">+SUM(AZ544:AZ552)</f>
        <v>0</v>
      </c>
      <c r="BA553" s="254">
        <f t="shared" si="521"/>
        <v>0</v>
      </c>
      <c r="BB553" s="261">
        <f t="shared" si="521"/>
        <v>0</v>
      </c>
      <c r="BC553" s="261">
        <f t="shared" si="521"/>
        <v>0</v>
      </c>
      <c r="BD553" s="261">
        <f t="shared" si="521"/>
        <v>0</v>
      </c>
      <c r="BE553" s="404">
        <f t="shared" si="521"/>
        <v>0</v>
      </c>
      <c r="BF553" s="263">
        <f t="shared" si="521"/>
        <v>0</v>
      </c>
      <c r="BG553" s="263">
        <f t="shared" si="521"/>
        <v>0</v>
      </c>
      <c r="BH553" s="263">
        <f t="shared" si="521"/>
        <v>0</v>
      </c>
      <c r="BI553" s="263">
        <f t="shared" si="521"/>
        <v>0</v>
      </c>
      <c r="BJ553" s="266">
        <f t="shared" si="521"/>
        <v>0</v>
      </c>
      <c r="BK553" s="263"/>
      <c r="DK553" s="166"/>
      <c r="DL553" s="166"/>
      <c r="DM553" s="28"/>
      <c r="DN553" s="166"/>
      <c r="DO553" s="28"/>
      <c r="DP553" s="166"/>
      <c r="DQ553" s="28"/>
    </row>
    <row r="554" spans="1:121">
      <c r="A554" s="357" t="s">
        <v>198</v>
      </c>
      <c r="B554" s="319"/>
      <c r="C554" s="319"/>
      <c r="D554" s="319"/>
      <c r="E554" s="319"/>
      <c r="F554" s="319"/>
      <c r="G554" s="319"/>
      <c r="H554" s="319"/>
      <c r="I554" s="319"/>
      <c r="J554" s="319"/>
      <c r="K554" s="319"/>
      <c r="L554" s="319"/>
      <c r="M554" s="319"/>
      <c r="N554" s="227"/>
      <c r="O554" s="227"/>
      <c r="P554" s="227"/>
      <c r="Q554" s="227"/>
      <c r="R554" s="227"/>
      <c r="S554" s="227"/>
      <c r="T554" s="227"/>
      <c r="U554" s="227"/>
      <c r="V554" s="227"/>
      <c r="W554" s="227"/>
      <c r="X554" s="227"/>
      <c r="Y554" s="227"/>
      <c r="Z554" s="230"/>
      <c r="AA554" s="230"/>
      <c r="AB554" s="230"/>
      <c r="AC554" s="230"/>
      <c r="AD554" s="230"/>
      <c r="AE554" s="230"/>
      <c r="AF554" s="230"/>
      <c r="AG554" s="230"/>
      <c r="AH554" s="230"/>
      <c r="AI554" s="230"/>
      <c r="AJ554" s="230"/>
      <c r="AK554" s="230"/>
      <c r="AL554" s="230"/>
      <c r="AM554" s="230"/>
      <c r="AN554" s="230"/>
      <c r="AO554" s="230"/>
      <c r="AP554" s="230"/>
      <c r="AQ554" s="230"/>
      <c r="AR554" s="230">
        <v>8</v>
      </c>
      <c r="AS554" s="230"/>
      <c r="AT554" s="230"/>
      <c r="AU554" s="230"/>
      <c r="AV554" s="230"/>
      <c r="AW554" s="227">
        <v>2</v>
      </c>
      <c r="AX554" s="227"/>
      <c r="AY554" s="320"/>
      <c r="AZ554" s="321">
        <f t="shared" ref="AZ554:BJ554" si="522">+AZ564</f>
        <v>0</v>
      </c>
      <c r="BA554" s="322">
        <f t="shared" si="522"/>
        <v>0</v>
      </c>
      <c r="BB554" s="241">
        <f t="shared" si="522"/>
        <v>0</v>
      </c>
      <c r="BC554" s="241">
        <f t="shared" si="522"/>
        <v>0</v>
      </c>
      <c r="BD554" s="241">
        <f t="shared" si="522"/>
        <v>0</v>
      </c>
      <c r="BE554" s="408">
        <f t="shared" si="522"/>
        <v>0</v>
      </c>
      <c r="BF554" s="324">
        <f t="shared" si="522"/>
        <v>0</v>
      </c>
      <c r="BG554" s="324">
        <f t="shared" si="522"/>
        <v>0</v>
      </c>
      <c r="BH554" s="324">
        <f t="shared" si="522"/>
        <v>0</v>
      </c>
      <c r="BI554" s="324">
        <f t="shared" si="522"/>
        <v>0</v>
      </c>
      <c r="BJ554" s="326">
        <f t="shared" si="522"/>
        <v>0</v>
      </c>
      <c r="BK554" s="324"/>
      <c r="DK554" s="166"/>
      <c r="DL554" s="166"/>
      <c r="DM554" s="28"/>
      <c r="DN554" s="166"/>
      <c r="DO554" s="28"/>
      <c r="DP554" s="166"/>
      <c r="DQ554" s="28"/>
    </row>
    <row r="555" spans="1:121" hidden="1" outlineLevel="1">
      <c r="A555" s="250" t="s">
        <v>161</v>
      </c>
      <c r="B555" s="251"/>
      <c r="C555" s="251"/>
      <c r="D555" s="251"/>
      <c r="E555" s="251"/>
      <c r="F555" s="251"/>
      <c r="G555" s="251"/>
      <c r="H555" s="251"/>
      <c r="I555" s="251"/>
      <c r="J555" s="251"/>
      <c r="K555" s="251"/>
      <c r="L555" s="251"/>
      <c r="M555" s="251"/>
      <c r="N555" s="251"/>
      <c r="O555" s="251"/>
      <c r="P555" s="251"/>
      <c r="Q555" s="251"/>
      <c r="R555" s="251"/>
      <c r="S555" s="251"/>
      <c r="T555" s="251"/>
      <c r="U555" s="251"/>
      <c r="V555" s="251"/>
      <c r="W555" s="251"/>
      <c r="X555" s="251"/>
      <c r="Y555" s="251"/>
      <c r="Z555" s="251"/>
      <c r="AA555" s="251"/>
      <c r="AB555" s="251"/>
      <c r="AC555" s="251"/>
      <c r="AD555" s="251"/>
      <c r="AE555" s="251"/>
      <c r="AF555" s="251"/>
      <c r="AG555" s="251"/>
      <c r="AH555" s="251"/>
      <c r="AI555" s="251"/>
      <c r="AJ555" s="251"/>
      <c r="AK555" s="251"/>
      <c r="AL555" s="251"/>
      <c r="AM555" s="251"/>
      <c r="AN555" s="251"/>
      <c r="AO555" s="251"/>
      <c r="AP555" s="251"/>
      <c r="AQ555" s="251"/>
      <c r="AR555" s="251"/>
      <c r="AS555" s="251"/>
      <c r="AT555" s="251"/>
      <c r="AU555" s="251"/>
      <c r="AV555" s="251"/>
      <c r="AW555" s="251"/>
      <c r="AX555" s="251"/>
      <c r="AY555" s="320"/>
      <c r="AZ555" s="253"/>
      <c r="BA555" s="254"/>
      <c r="BB555" s="261"/>
      <c r="BC555" s="261"/>
      <c r="BD555" s="261"/>
      <c r="BE555" s="404"/>
      <c r="BF555" s="263"/>
      <c r="BG555" s="263"/>
      <c r="BH555" s="263"/>
      <c r="BI555" s="263"/>
      <c r="BJ555" s="266"/>
      <c r="BK555" s="263"/>
      <c r="DK555" s="166"/>
      <c r="DL555" s="166"/>
      <c r="DM555" s="28"/>
      <c r="DN555" s="166"/>
      <c r="DO555" s="28"/>
      <c r="DP555" s="166"/>
      <c r="DQ555" s="28"/>
    </row>
    <row r="556" spans="1:121" hidden="1" outlineLevel="1">
      <c r="A556" s="250" t="s">
        <v>162</v>
      </c>
      <c r="B556" s="251"/>
      <c r="C556" s="251"/>
      <c r="D556" s="251"/>
      <c r="E556" s="251"/>
      <c r="F556" s="251"/>
      <c r="G556" s="251"/>
      <c r="H556" s="251"/>
      <c r="I556" s="251"/>
      <c r="J556" s="251"/>
      <c r="K556" s="251"/>
      <c r="L556" s="251"/>
      <c r="M556" s="251"/>
      <c r="N556" s="251"/>
      <c r="O556" s="251"/>
      <c r="P556" s="251"/>
      <c r="Q556" s="251"/>
      <c r="R556" s="251"/>
      <c r="S556" s="251"/>
      <c r="T556" s="251"/>
      <c r="U556" s="251"/>
      <c r="V556" s="251"/>
      <c r="W556" s="251"/>
      <c r="X556" s="251"/>
      <c r="Y556" s="251"/>
      <c r="Z556" s="251"/>
      <c r="AA556" s="251"/>
      <c r="AB556" s="251"/>
      <c r="AC556" s="251"/>
      <c r="AD556" s="251"/>
      <c r="AE556" s="251"/>
      <c r="AF556" s="251"/>
      <c r="AG556" s="251"/>
      <c r="AH556" s="251"/>
      <c r="AI556" s="251"/>
      <c r="AJ556" s="251"/>
      <c r="AK556" s="251"/>
      <c r="AL556" s="251"/>
      <c r="AM556" s="251"/>
      <c r="AN556" s="251"/>
      <c r="AO556" s="251"/>
      <c r="AP556" s="251"/>
      <c r="AQ556" s="251"/>
      <c r="AR556" s="251"/>
      <c r="AS556" s="251"/>
      <c r="AT556" s="251"/>
      <c r="AU556" s="251"/>
      <c r="AV556" s="251"/>
      <c r="AW556" s="251"/>
      <c r="AX556" s="251"/>
      <c r="AY556" s="252"/>
      <c r="AZ556" s="253"/>
      <c r="BA556" s="254"/>
      <c r="BB556" s="261"/>
      <c r="BC556" s="261"/>
      <c r="BD556" s="261"/>
      <c r="BE556" s="404"/>
      <c r="BF556" s="263"/>
      <c r="BG556" s="263"/>
      <c r="BH556" s="263"/>
      <c r="BI556" s="263"/>
      <c r="BJ556" s="266"/>
      <c r="BK556" s="263"/>
      <c r="DK556" s="166"/>
      <c r="DL556" s="166"/>
      <c r="DM556" s="28"/>
      <c r="DN556" s="166"/>
      <c r="DO556" s="28"/>
      <c r="DP556" s="166"/>
      <c r="DQ556" s="28"/>
    </row>
    <row r="557" spans="1:121" hidden="1" outlineLevel="1">
      <c r="A557" s="250" t="s">
        <v>163</v>
      </c>
      <c r="B557" s="251"/>
      <c r="C557" s="251"/>
      <c r="D557" s="251"/>
      <c r="E557" s="251"/>
      <c r="F557" s="251"/>
      <c r="G557" s="251"/>
      <c r="H557" s="251"/>
      <c r="I557" s="251"/>
      <c r="J557" s="251"/>
      <c r="K557" s="251"/>
      <c r="L557" s="251"/>
      <c r="M557" s="251"/>
      <c r="N557" s="251"/>
      <c r="O557" s="251"/>
      <c r="P557" s="251"/>
      <c r="Q557" s="251"/>
      <c r="R557" s="251"/>
      <c r="S557" s="251"/>
      <c r="T557" s="251"/>
      <c r="U557" s="251"/>
      <c r="V557" s="251"/>
      <c r="W557" s="251"/>
      <c r="X557" s="251"/>
      <c r="Y557" s="251"/>
      <c r="Z557" s="251"/>
      <c r="AA557" s="251"/>
      <c r="AB557" s="251"/>
      <c r="AC557" s="251"/>
      <c r="AD557" s="251"/>
      <c r="AE557" s="251"/>
      <c r="AF557" s="251"/>
      <c r="AG557" s="251"/>
      <c r="AH557" s="251"/>
      <c r="AI557" s="251"/>
      <c r="AJ557" s="251"/>
      <c r="AK557" s="251"/>
      <c r="AL557" s="251"/>
      <c r="AM557" s="251"/>
      <c r="AN557" s="251"/>
      <c r="AO557" s="251"/>
      <c r="AP557" s="251"/>
      <c r="AQ557" s="251"/>
      <c r="AR557" s="251"/>
      <c r="AS557" s="251"/>
      <c r="AT557" s="251"/>
      <c r="AU557" s="251"/>
      <c r="AV557" s="251"/>
      <c r="AW557" s="251"/>
      <c r="AX557" s="251"/>
      <c r="AY557" s="252"/>
      <c r="AZ557" s="253"/>
      <c r="BA557" s="254"/>
      <c r="BB557" s="261"/>
      <c r="BC557" s="261"/>
      <c r="BD557" s="261"/>
      <c r="BE557" s="404"/>
      <c r="BF557" s="263"/>
      <c r="BG557" s="263"/>
      <c r="BH557" s="263"/>
      <c r="BI557" s="263"/>
      <c r="BJ557" s="266"/>
      <c r="BK557" s="263"/>
      <c r="DK557" s="166"/>
      <c r="DL557" s="166"/>
      <c r="DM557" s="28"/>
      <c r="DN557" s="166"/>
      <c r="DO557" s="28"/>
      <c r="DP557" s="166"/>
      <c r="DQ557" s="28"/>
    </row>
    <row r="558" spans="1:121" hidden="1" outlineLevel="1">
      <c r="A558" s="250" t="s">
        <v>164</v>
      </c>
      <c r="B558" s="251"/>
      <c r="C558" s="251"/>
      <c r="D558" s="251"/>
      <c r="E558" s="251"/>
      <c r="F558" s="251"/>
      <c r="G558" s="251"/>
      <c r="H558" s="251"/>
      <c r="I558" s="251"/>
      <c r="J558" s="251"/>
      <c r="K558" s="251"/>
      <c r="L558" s="251"/>
      <c r="M558" s="251"/>
      <c r="N558" s="251"/>
      <c r="O558" s="251"/>
      <c r="P558" s="251"/>
      <c r="Q558" s="251"/>
      <c r="R558" s="251"/>
      <c r="S558" s="251"/>
      <c r="T558" s="251"/>
      <c r="U558" s="251"/>
      <c r="V558" s="251"/>
      <c r="W558" s="251"/>
      <c r="X558" s="251"/>
      <c r="Y558" s="251"/>
      <c r="Z558" s="251"/>
      <c r="AA558" s="251"/>
      <c r="AB558" s="251"/>
      <c r="AC558" s="251"/>
      <c r="AD558" s="251"/>
      <c r="AE558" s="251"/>
      <c r="AF558" s="251"/>
      <c r="AG558" s="251"/>
      <c r="AH558" s="251"/>
      <c r="AI558" s="251"/>
      <c r="AJ558" s="251"/>
      <c r="AK558" s="251"/>
      <c r="AL558" s="251"/>
      <c r="AM558" s="251"/>
      <c r="AN558" s="251"/>
      <c r="AO558" s="251"/>
      <c r="AP558" s="251"/>
      <c r="AQ558" s="251"/>
      <c r="AR558" s="251"/>
      <c r="AS558" s="251"/>
      <c r="AT558" s="251"/>
      <c r="AU558" s="251"/>
      <c r="AV558" s="251"/>
      <c r="AW558" s="251"/>
      <c r="AX558" s="251"/>
      <c r="AY558" s="252"/>
      <c r="AZ558" s="253"/>
      <c r="BA558" s="254"/>
      <c r="BB558" s="261"/>
      <c r="BC558" s="261"/>
      <c r="BD558" s="261"/>
      <c r="BE558" s="404"/>
      <c r="BF558" s="263"/>
      <c r="BG558" s="263"/>
      <c r="BH558" s="263"/>
      <c r="BI558" s="263"/>
      <c r="BJ558" s="266"/>
      <c r="BK558" s="263"/>
      <c r="DK558" s="166"/>
      <c r="DL558" s="166"/>
      <c r="DM558" s="28"/>
      <c r="DN558" s="166"/>
      <c r="DO558" s="28"/>
      <c r="DP558" s="166"/>
      <c r="DQ558" s="28"/>
    </row>
    <row r="559" spans="1:121" hidden="1" outlineLevel="1">
      <c r="A559" s="250" t="s">
        <v>165</v>
      </c>
      <c r="B559" s="251"/>
      <c r="C559" s="251"/>
      <c r="D559" s="251"/>
      <c r="E559" s="251"/>
      <c r="F559" s="251"/>
      <c r="G559" s="251"/>
      <c r="H559" s="251"/>
      <c r="I559" s="251"/>
      <c r="J559" s="251"/>
      <c r="K559" s="251"/>
      <c r="L559" s="251"/>
      <c r="M559" s="251"/>
      <c r="N559" s="251"/>
      <c r="O559" s="251"/>
      <c r="P559" s="251"/>
      <c r="Q559" s="251"/>
      <c r="R559" s="251"/>
      <c r="S559" s="251"/>
      <c r="T559" s="251"/>
      <c r="U559" s="251"/>
      <c r="V559" s="251"/>
      <c r="W559" s="251"/>
      <c r="X559" s="251"/>
      <c r="Y559" s="251"/>
      <c r="Z559" s="251"/>
      <c r="AA559" s="251"/>
      <c r="AB559" s="251"/>
      <c r="AC559" s="251"/>
      <c r="AD559" s="251"/>
      <c r="AE559" s="251"/>
      <c r="AF559" s="251"/>
      <c r="AG559" s="251"/>
      <c r="AH559" s="251"/>
      <c r="AI559" s="251"/>
      <c r="AJ559" s="251"/>
      <c r="AK559" s="251"/>
      <c r="AL559" s="251"/>
      <c r="AM559" s="251"/>
      <c r="AN559" s="251"/>
      <c r="AO559" s="251"/>
      <c r="AP559" s="251"/>
      <c r="AQ559" s="251"/>
      <c r="AR559" s="251"/>
      <c r="AS559" s="251"/>
      <c r="AT559" s="251"/>
      <c r="AU559" s="251"/>
      <c r="AV559" s="251"/>
      <c r="AW559" s="251"/>
      <c r="AX559" s="251"/>
      <c r="AY559" s="252"/>
      <c r="AZ559" s="253"/>
      <c r="BA559" s="254"/>
      <c r="BB559" s="261"/>
      <c r="BC559" s="261"/>
      <c r="BD559" s="261"/>
      <c r="BE559" s="404"/>
      <c r="BF559" s="263"/>
      <c r="BG559" s="263"/>
      <c r="BH559" s="263"/>
      <c r="BI559" s="263"/>
      <c r="BJ559" s="266"/>
      <c r="BK559" s="263"/>
      <c r="DK559" s="166"/>
      <c r="DL559" s="166"/>
      <c r="DM559" s="28"/>
      <c r="DN559" s="166"/>
      <c r="DO559" s="28"/>
      <c r="DP559" s="166"/>
      <c r="DQ559" s="28"/>
    </row>
    <row r="560" spans="1:121" hidden="1" outlineLevel="1">
      <c r="A560" s="250" t="s">
        <v>123</v>
      </c>
      <c r="B560" s="251"/>
      <c r="C560" s="251"/>
      <c r="D560" s="251"/>
      <c r="E560" s="251"/>
      <c r="F560" s="251"/>
      <c r="G560" s="251"/>
      <c r="H560" s="251"/>
      <c r="I560" s="251"/>
      <c r="J560" s="251"/>
      <c r="K560" s="251"/>
      <c r="L560" s="251"/>
      <c r="M560" s="251"/>
      <c r="N560" s="251"/>
      <c r="O560" s="251"/>
      <c r="P560" s="251"/>
      <c r="Q560" s="251"/>
      <c r="R560" s="251"/>
      <c r="S560" s="251"/>
      <c r="T560" s="251"/>
      <c r="U560" s="251"/>
      <c r="V560" s="251"/>
      <c r="W560" s="251"/>
      <c r="X560" s="251"/>
      <c r="Y560" s="251"/>
      <c r="Z560" s="251"/>
      <c r="AA560" s="251"/>
      <c r="AB560" s="251"/>
      <c r="AC560" s="251"/>
      <c r="AD560" s="251"/>
      <c r="AE560" s="251"/>
      <c r="AF560" s="251"/>
      <c r="AG560" s="251"/>
      <c r="AH560" s="251"/>
      <c r="AI560" s="251"/>
      <c r="AJ560" s="251"/>
      <c r="AK560" s="251"/>
      <c r="AL560" s="251"/>
      <c r="AM560" s="251"/>
      <c r="AN560" s="251"/>
      <c r="AO560" s="251"/>
      <c r="AP560" s="251"/>
      <c r="AQ560" s="251"/>
      <c r="AR560" s="251"/>
      <c r="AS560" s="251"/>
      <c r="AT560" s="251"/>
      <c r="AU560" s="251"/>
      <c r="AV560" s="251"/>
      <c r="AW560" s="251"/>
      <c r="AX560" s="251"/>
      <c r="AY560" s="252"/>
      <c r="AZ560" s="253"/>
      <c r="BA560" s="254"/>
      <c r="BB560" s="261"/>
      <c r="BC560" s="261"/>
      <c r="BD560" s="261"/>
      <c r="BE560" s="404"/>
      <c r="BF560" s="263"/>
      <c r="BG560" s="263"/>
      <c r="BH560" s="263"/>
      <c r="BI560" s="263"/>
      <c r="BJ560" s="266"/>
      <c r="BK560" s="263"/>
      <c r="DK560" s="166"/>
      <c r="DL560" s="166"/>
      <c r="DM560" s="28"/>
      <c r="DN560" s="166"/>
      <c r="DO560" s="28"/>
      <c r="DP560" s="166"/>
      <c r="DQ560" s="28"/>
    </row>
    <row r="561" spans="1:123" hidden="1" outlineLevel="1">
      <c r="A561" s="250" t="s">
        <v>167</v>
      </c>
      <c r="B561" s="251"/>
      <c r="C561" s="251"/>
      <c r="D561" s="251"/>
      <c r="E561" s="251"/>
      <c r="F561" s="251"/>
      <c r="G561" s="251"/>
      <c r="H561" s="251"/>
      <c r="I561" s="251"/>
      <c r="J561" s="251"/>
      <c r="K561" s="251"/>
      <c r="L561" s="251"/>
      <c r="M561" s="251"/>
      <c r="N561" s="251"/>
      <c r="O561" s="251"/>
      <c r="P561" s="251"/>
      <c r="Q561" s="251"/>
      <c r="R561" s="251"/>
      <c r="S561" s="251"/>
      <c r="T561" s="251"/>
      <c r="U561" s="251"/>
      <c r="V561" s="251"/>
      <c r="W561" s="251"/>
      <c r="X561" s="251"/>
      <c r="Y561" s="251"/>
      <c r="Z561" s="251"/>
      <c r="AA561" s="251"/>
      <c r="AB561" s="251"/>
      <c r="AC561" s="251"/>
      <c r="AD561" s="251"/>
      <c r="AE561" s="251"/>
      <c r="AF561" s="251"/>
      <c r="AG561" s="251"/>
      <c r="AH561" s="251"/>
      <c r="AI561" s="251"/>
      <c r="AJ561" s="251"/>
      <c r="AK561" s="251"/>
      <c r="AL561" s="251"/>
      <c r="AM561" s="251"/>
      <c r="AN561" s="251"/>
      <c r="AO561" s="251"/>
      <c r="AP561" s="251"/>
      <c r="AQ561" s="251"/>
      <c r="AR561" s="251"/>
      <c r="AS561" s="251"/>
      <c r="AT561" s="251"/>
      <c r="AU561" s="251"/>
      <c r="AV561" s="251"/>
      <c r="AW561" s="251"/>
      <c r="AX561" s="251"/>
      <c r="AY561" s="252"/>
      <c r="AZ561" s="253"/>
      <c r="BA561" s="254"/>
      <c r="BB561" s="261"/>
      <c r="BC561" s="261"/>
      <c r="BD561" s="261"/>
      <c r="BE561" s="404"/>
      <c r="BF561" s="263"/>
      <c r="BG561" s="263"/>
      <c r="BH561" s="263"/>
      <c r="BI561" s="263"/>
      <c r="BJ561" s="266"/>
      <c r="BK561" s="263"/>
      <c r="DK561" s="166"/>
      <c r="DL561" s="166"/>
      <c r="DM561" s="28"/>
      <c r="DN561" s="166"/>
      <c r="DO561" s="28"/>
      <c r="DP561" s="166"/>
      <c r="DQ561" s="28"/>
    </row>
    <row r="562" spans="1:123" hidden="1" outlineLevel="1">
      <c r="A562" s="250" t="s">
        <v>122</v>
      </c>
      <c r="B562" s="251"/>
      <c r="C562" s="251"/>
      <c r="D562" s="251"/>
      <c r="E562" s="251"/>
      <c r="F562" s="251"/>
      <c r="G562" s="251"/>
      <c r="H562" s="251"/>
      <c r="I562" s="251"/>
      <c r="J562" s="251"/>
      <c r="K562" s="251"/>
      <c r="L562" s="251"/>
      <c r="M562" s="251"/>
      <c r="N562" s="251"/>
      <c r="O562" s="251"/>
      <c r="P562" s="251"/>
      <c r="Q562" s="251"/>
      <c r="R562" s="251"/>
      <c r="S562" s="251"/>
      <c r="T562" s="251"/>
      <c r="U562" s="251"/>
      <c r="V562" s="251"/>
      <c r="W562" s="251"/>
      <c r="X562" s="251"/>
      <c r="Y562" s="251"/>
      <c r="Z562" s="251"/>
      <c r="AA562" s="251"/>
      <c r="AB562" s="251"/>
      <c r="AC562" s="251"/>
      <c r="AD562" s="251"/>
      <c r="AE562" s="251"/>
      <c r="AF562" s="251"/>
      <c r="AG562" s="251"/>
      <c r="AH562" s="251"/>
      <c r="AI562" s="251"/>
      <c r="AJ562" s="251"/>
      <c r="AK562" s="251"/>
      <c r="AL562" s="251"/>
      <c r="AM562" s="251"/>
      <c r="AN562" s="251"/>
      <c r="AO562" s="251"/>
      <c r="AP562" s="251"/>
      <c r="AQ562" s="251"/>
      <c r="AR562" s="251"/>
      <c r="AS562" s="251"/>
      <c r="AT562" s="251"/>
      <c r="AU562" s="251"/>
      <c r="AV562" s="251"/>
      <c r="AW562" s="251"/>
      <c r="AX562" s="251"/>
      <c r="AY562" s="252"/>
      <c r="AZ562" s="253"/>
      <c r="BA562" s="254"/>
      <c r="BB562" s="261"/>
      <c r="BC562" s="261"/>
      <c r="BD562" s="261"/>
      <c r="BE562" s="404"/>
      <c r="BF562" s="263"/>
      <c r="BG562" s="263"/>
      <c r="BH562" s="263"/>
      <c r="BI562" s="263"/>
      <c r="BJ562" s="266"/>
      <c r="BK562" s="263"/>
      <c r="DK562" s="166"/>
      <c r="DL562" s="166"/>
      <c r="DM562" s="28"/>
      <c r="DN562" s="166"/>
      <c r="DO562" s="28"/>
      <c r="DP562" s="166"/>
      <c r="DQ562" s="28"/>
    </row>
    <row r="563" spans="1:123" hidden="1" outlineLevel="1">
      <c r="A563" s="250" t="s">
        <v>168</v>
      </c>
      <c r="B563" s="251"/>
      <c r="C563" s="251"/>
      <c r="D563" s="251"/>
      <c r="E563" s="251"/>
      <c r="F563" s="251"/>
      <c r="G563" s="251"/>
      <c r="H563" s="251"/>
      <c r="I563" s="251"/>
      <c r="J563" s="251"/>
      <c r="K563" s="251"/>
      <c r="L563" s="251"/>
      <c r="M563" s="251"/>
      <c r="N563" s="251"/>
      <c r="O563" s="251"/>
      <c r="P563" s="251"/>
      <c r="Q563" s="251"/>
      <c r="R563" s="251"/>
      <c r="S563" s="251"/>
      <c r="T563" s="251"/>
      <c r="U563" s="251"/>
      <c r="V563" s="251"/>
      <c r="W563" s="251"/>
      <c r="X563" s="251"/>
      <c r="Y563" s="251"/>
      <c r="Z563" s="251"/>
      <c r="AA563" s="251"/>
      <c r="AB563" s="251"/>
      <c r="AC563" s="251"/>
      <c r="AD563" s="251"/>
      <c r="AE563" s="251"/>
      <c r="AF563" s="251"/>
      <c r="AG563" s="251"/>
      <c r="AH563" s="251"/>
      <c r="AI563" s="251"/>
      <c r="AJ563" s="251"/>
      <c r="AK563" s="251"/>
      <c r="AL563" s="251"/>
      <c r="AM563" s="251"/>
      <c r="AN563" s="251"/>
      <c r="AO563" s="251"/>
      <c r="AP563" s="251"/>
      <c r="AQ563" s="251"/>
      <c r="AR563" s="251">
        <v>8</v>
      </c>
      <c r="AS563" s="251"/>
      <c r="AT563" s="251"/>
      <c r="AU563" s="251"/>
      <c r="AV563" s="251"/>
      <c r="AW563" s="251"/>
      <c r="AX563" s="251"/>
      <c r="AY563" s="252"/>
      <c r="AZ563" s="253"/>
      <c r="BA563" s="254"/>
      <c r="BB563" s="261"/>
      <c r="BC563" s="261"/>
      <c r="BD563" s="261"/>
      <c r="BE563" s="404"/>
      <c r="BF563" s="263"/>
      <c r="BG563" s="263"/>
      <c r="BH563" s="263"/>
      <c r="BI563" s="263"/>
      <c r="BJ563" s="266"/>
      <c r="BK563" s="263"/>
      <c r="DK563" s="166"/>
      <c r="DL563" s="166"/>
      <c r="DM563" s="28"/>
      <c r="DN563" s="166"/>
      <c r="DO563" s="28"/>
      <c r="DP563" s="166"/>
      <c r="DQ563" s="28"/>
    </row>
    <row r="564" spans="1:123" ht="13.5" collapsed="1">
      <c r="A564" s="279" t="s">
        <v>169</v>
      </c>
      <c r="B564" s="251">
        <f>+SUM(B555:B563)</f>
        <v>0</v>
      </c>
      <c r="C564" s="251">
        <f t="shared" ref="C564:AW564" si="523">+SUM(C555:C563)</f>
        <v>0</v>
      </c>
      <c r="D564" s="251">
        <f t="shared" si="523"/>
        <v>0</v>
      </c>
      <c r="E564" s="251">
        <f t="shared" si="523"/>
        <v>0</v>
      </c>
      <c r="F564" s="251">
        <f t="shared" si="523"/>
        <v>0</v>
      </c>
      <c r="G564" s="251">
        <f t="shared" si="523"/>
        <v>0</v>
      </c>
      <c r="H564" s="251">
        <f t="shared" si="523"/>
        <v>0</v>
      </c>
      <c r="I564" s="251">
        <f t="shared" si="523"/>
        <v>0</v>
      </c>
      <c r="J564" s="251">
        <f t="shared" si="523"/>
        <v>0</v>
      </c>
      <c r="K564" s="251">
        <f t="shared" si="523"/>
        <v>0</v>
      </c>
      <c r="L564" s="251">
        <f t="shared" si="523"/>
        <v>0</v>
      </c>
      <c r="M564" s="251">
        <f t="shared" si="523"/>
        <v>0</v>
      </c>
      <c r="N564" s="251">
        <f t="shared" si="523"/>
        <v>0</v>
      </c>
      <c r="O564" s="251">
        <f t="shared" si="523"/>
        <v>0</v>
      </c>
      <c r="P564" s="251">
        <f t="shared" si="523"/>
        <v>0</v>
      </c>
      <c r="Q564" s="251">
        <f t="shared" si="523"/>
        <v>0</v>
      </c>
      <c r="R564" s="251">
        <f t="shared" si="523"/>
        <v>0</v>
      </c>
      <c r="S564" s="251">
        <f t="shared" si="523"/>
        <v>0</v>
      </c>
      <c r="T564" s="251">
        <f t="shared" si="523"/>
        <v>0</v>
      </c>
      <c r="U564" s="251">
        <f t="shared" si="523"/>
        <v>0</v>
      </c>
      <c r="V564" s="251">
        <f t="shared" si="523"/>
        <v>0</v>
      </c>
      <c r="W564" s="251">
        <f t="shared" si="523"/>
        <v>0</v>
      </c>
      <c r="X564" s="251">
        <f t="shared" si="523"/>
        <v>0</v>
      </c>
      <c r="Y564" s="251">
        <f t="shared" si="523"/>
        <v>0</v>
      </c>
      <c r="Z564" s="251">
        <f t="shared" si="523"/>
        <v>0</v>
      </c>
      <c r="AA564" s="251">
        <f t="shared" si="523"/>
        <v>0</v>
      </c>
      <c r="AB564" s="251">
        <f t="shared" si="523"/>
        <v>0</v>
      </c>
      <c r="AC564" s="251">
        <f t="shared" si="523"/>
        <v>0</v>
      </c>
      <c r="AD564" s="251">
        <f t="shared" si="523"/>
        <v>0</v>
      </c>
      <c r="AE564" s="251">
        <f t="shared" si="523"/>
        <v>0</v>
      </c>
      <c r="AF564" s="251">
        <f t="shared" si="523"/>
        <v>0</v>
      </c>
      <c r="AG564" s="251">
        <f t="shared" si="523"/>
        <v>0</v>
      </c>
      <c r="AH564" s="251">
        <f t="shared" si="523"/>
        <v>0</v>
      </c>
      <c r="AI564" s="251">
        <f t="shared" si="523"/>
        <v>0</v>
      </c>
      <c r="AJ564" s="251">
        <f t="shared" si="523"/>
        <v>0</v>
      </c>
      <c r="AK564" s="251">
        <f t="shared" si="523"/>
        <v>0</v>
      </c>
      <c r="AL564" s="251">
        <f t="shared" si="523"/>
        <v>0</v>
      </c>
      <c r="AM564" s="251">
        <f t="shared" si="523"/>
        <v>0</v>
      </c>
      <c r="AN564" s="251">
        <f t="shared" si="523"/>
        <v>0</v>
      </c>
      <c r="AO564" s="251">
        <f t="shared" si="523"/>
        <v>0</v>
      </c>
      <c r="AP564" s="251">
        <f t="shared" si="523"/>
        <v>0</v>
      </c>
      <c r="AQ564" s="251">
        <f t="shared" si="523"/>
        <v>0</v>
      </c>
      <c r="AR564" s="251">
        <f t="shared" si="523"/>
        <v>8</v>
      </c>
      <c r="AS564" s="251">
        <f t="shared" si="523"/>
        <v>0</v>
      </c>
      <c r="AT564" s="251">
        <f t="shared" si="523"/>
        <v>0</v>
      </c>
      <c r="AU564" s="251">
        <f t="shared" si="523"/>
        <v>0</v>
      </c>
      <c r="AV564" s="251">
        <f t="shared" si="523"/>
        <v>0</v>
      </c>
      <c r="AW564" s="251">
        <f t="shared" si="523"/>
        <v>0</v>
      </c>
      <c r="AX564" s="251"/>
      <c r="AY564" s="252"/>
      <c r="AZ564" s="253">
        <f t="shared" ref="AZ564:BJ564" si="524">+SUM(AZ555:AZ563)</f>
        <v>0</v>
      </c>
      <c r="BA564" s="254">
        <f t="shared" si="524"/>
        <v>0</v>
      </c>
      <c r="BB564" s="261">
        <f t="shared" si="524"/>
        <v>0</v>
      </c>
      <c r="BC564" s="261">
        <f t="shared" si="524"/>
        <v>0</v>
      </c>
      <c r="BD564" s="261">
        <f t="shared" si="524"/>
        <v>0</v>
      </c>
      <c r="BE564" s="404">
        <f t="shared" si="524"/>
        <v>0</v>
      </c>
      <c r="BF564" s="263">
        <f t="shared" si="524"/>
        <v>0</v>
      </c>
      <c r="BG564" s="263">
        <f t="shared" si="524"/>
        <v>0</v>
      </c>
      <c r="BH564" s="263">
        <f t="shared" si="524"/>
        <v>0</v>
      </c>
      <c r="BI564" s="263">
        <f t="shared" si="524"/>
        <v>0</v>
      </c>
      <c r="BJ564" s="266">
        <f t="shared" si="524"/>
        <v>0</v>
      </c>
      <c r="BK564" s="263"/>
      <c r="DK564" s="166"/>
      <c r="DL564" s="166"/>
      <c r="DM564" s="28"/>
      <c r="DN564" s="166"/>
      <c r="DO564" s="28"/>
      <c r="DP564" s="166"/>
      <c r="DQ564" s="28"/>
    </row>
    <row r="565" spans="1:123">
      <c r="A565" s="240" t="s">
        <v>199</v>
      </c>
      <c r="B565" s="358">
        <v>538</v>
      </c>
      <c r="C565" s="358">
        <v>451</v>
      </c>
      <c r="D565" s="358">
        <v>592</v>
      </c>
      <c r="E565" s="358">
        <v>230</v>
      </c>
      <c r="F565" s="358">
        <v>278</v>
      </c>
      <c r="G565" s="358">
        <v>174</v>
      </c>
      <c r="H565" s="358">
        <v>228</v>
      </c>
      <c r="I565" s="358">
        <v>470</v>
      </c>
      <c r="J565" s="358">
        <v>173</v>
      </c>
      <c r="K565" s="358">
        <v>197</v>
      </c>
      <c r="L565" s="358">
        <v>168</v>
      </c>
      <c r="M565" s="358">
        <v>0</v>
      </c>
      <c r="N565" s="227">
        <v>84</v>
      </c>
      <c r="O565" s="227">
        <v>42</v>
      </c>
      <c r="P565" s="227">
        <v>152</v>
      </c>
      <c r="Q565" s="227">
        <v>111</v>
      </c>
      <c r="R565" s="227">
        <v>88</v>
      </c>
      <c r="S565" s="227">
        <v>113</v>
      </c>
      <c r="T565" s="227">
        <v>374</v>
      </c>
      <c r="U565" s="227">
        <v>70</v>
      </c>
      <c r="V565" s="227">
        <v>260</v>
      </c>
      <c r="W565" s="227">
        <v>55</v>
      </c>
      <c r="X565" s="227">
        <v>207</v>
      </c>
      <c r="Y565" s="227">
        <v>140</v>
      </c>
      <c r="Z565" s="230">
        <v>71</v>
      </c>
      <c r="AA565" s="230">
        <v>119</v>
      </c>
      <c r="AB565" s="230">
        <v>226</v>
      </c>
      <c r="AC565" s="230">
        <v>93</v>
      </c>
      <c r="AD565" s="230">
        <v>138</v>
      </c>
      <c r="AE565" s="230">
        <v>200</v>
      </c>
      <c r="AF565" s="230">
        <v>295</v>
      </c>
      <c r="AG565" s="230">
        <v>109</v>
      </c>
      <c r="AH565" s="230">
        <v>140</v>
      </c>
      <c r="AI565" s="230">
        <v>110</v>
      </c>
      <c r="AJ565" s="230">
        <v>154</v>
      </c>
      <c r="AK565" s="230">
        <v>192</v>
      </c>
      <c r="AL565" s="230">
        <v>240</v>
      </c>
      <c r="AM565" s="230">
        <v>0</v>
      </c>
      <c r="AN565" s="230">
        <v>0</v>
      </c>
      <c r="AO565" s="230">
        <v>0</v>
      </c>
      <c r="AP565" s="230">
        <v>0</v>
      </c>
      <c r="AQ565" s="230">
        <v>0</v>
      </c>
      <c r="AR565" s="230">
        <v>0</v>
      </c>
      <c r="AS565" s="230">
        <v>0</v>
      </c>
      <c r="AT565" s="230">
        <v>0</v>
      </c>
      <c r="AU565" s="230">
        <v>0</v>
      </c>
      <c r="AV565" s="230">
        <v>0</v>
      </c>
      <c r="AW565" s="227">
        <v>0</v>
      </c>
      <c r="AX565" s="227"/>
      <c r="AY565" s="252"/>
      <c r="AZ565" s="321">
        <f t="shared" ref="AZ565:BJ565" si="525">+AZ575</f>
        <v>0</v>
      </c>
      <c r="BA565" s="322">
        <f t="shared" si="525"/>
        <v>0</v>
      </c>
      <c r="BB565" s="241">
        <f t="shared" si="525"/>
        <v>0</v>
      </c>
      <c r="BC565" s="241">
        <f t="shared" si="525"/>
        <v>0</v>
      </c>
      <c r="BD565" s="241">
        <f t="shared" si="525"/>
        <v>0</v>
      </c>
      <c r="BE565" s="408">
        <f t="shared" si="525"/>
        <v>0</v>
      </c>
      <c r="BF565" s="324">
        <f t="shared" si="525"/>
        <v>0</v>
      </c>
      <c r="BG565" s="324">
        <f t="shared" si="525"/>
        <v>0</v>
      </c>
      <c r="BH565" s="324">
        <f t="shared" si="525"/>
        <v>0</v>
      </c>
      <c r="BI565" s="324">
        <f t="shared" si="525"/>
        <v>0</v>
      </c>
      <c r="BJ565" s="326">
        <f t="shared" si="525"/>
        <v>0</v>
      </c>
      <c r="BK565" s="324"/>
      <c r="DK565" s="166">
        <f>SUM(B565:M565)</f>
        <v>3499</v>
      </c>
      <c r="DL565" s="166">
        <f>SUM(N565:Y565)</f>
        <v>1696</v>
      </c>
      <c r="DM565" s="28">
        <f>IFERROR(DL565/DK565*100,0)</f>
        <v>48.470991711917691</v>
      </c>
      <c r="DN565" s="166">
        <f>SUM(Z565:AK565)</f>
        <v>1847</v>
      </c>
      <c r="DO565" s="28">
        <f>IFERROR(DN565/DL565*100,0)</f>
        <v>108.90330188679245</v>
      </c>
      <c r="DP565" s="166">
        <f>SUM(AL565:AW565)</f>
        <v>240</v>
      </c>
      <c r="DQ565" s="28">
        <f>IFERROR(DP565/DN565*100,0)</f>
        <v>12.994044396318355</v>
      </c>
      <c r="DR565" s="141">
        <f>SUM(AY565:BJ565)</f>
        <v>0</v>
      </c>
      <c r="DS565" s="207">
        <f t="shared" ref="DS565" si="526">IFERROR(DR565/DP565*100,0)</f>
        <v>0</v>
      </c>
    </row>
    <row r="566" spans="1:123" hidden="1" outlineLevel="1">
      <c r="A566" s="359" t="s">
        <v>161</v>
      </c>
      <c r="B566" s="251"/>
      <c r="C566" s="251"/>
      <c r="D566" s="251"/>
      <c r="E566" s="251"/>
      <c r="F566" s="251"/>
      <c r="G566" s="251"/>
      <c r="H566" s="251"/>
      <c r="I566" s="251"/>
      <c r="J566" s="251"/>
      <c r="K566" s="251"/>
      <c r="L566" s="251"/>
      <c r="M566" s="251"/>
      <c r="N566" s="251"/>
      <c r="O566" s="251"/>
      <c r="P566" s="251"/>
      <c r="Q566" s="251"/>
      <c r="R566" s="251"/>
      <c r="S566" s="251"/>
      <c r="T566" s="251"/>
      <c r="U566" s="251"/>
      <c r="V566" s="251"/>
      <c r="W566" s="251"/>
      <c r="X566" s="251"/>
      <c r="Y566" s="251"/>
      <c r="Z566" s="251"/>
      <c r="AA566" s="251"/>
      <c r="AB566" s="251"/>
      <c r="AC566" s="251"/>
      <c r="AD566" s="251"/>
      <c r="AE566" s="251"/>
      <c r="AF566" s="251"/>
      <c r="AG566" s="251"/>
      <c r="AH566" s="251"/>
      <c r="AI566" s="251"/>
      <c r="AJ566" s="251"/>
      <c r="AK566" s="251"/>
      <c r="AL566" s="251">
        <v>128</v>
      </c>
      <c r="AM566" s="251"/>
      <c r="AN566" s="251"/>
      <c r="AO566" s="251"/>
      <c r="AP566" s="251"/>
      <c r="AQ566" s="251"/>
      <c r="AR566" s="251"/>
      <c r="AS566" s="251"/>
      <c r="AT566" s="251"/>
      <c r="AU566" s="251"/>
      <c r="AV566" s="251"/>
      <c r="AW566" s="251"/>
      <c r="AX566" s="251"/>
      <c r="AY566" s="320"/>
      <c r="AZ566" s="253"/>
      <c r="BA566" s="254"/>
      <c r="BB566" s="261"/>
      <c r="BC566" s="261"/>
      <c r="BD566" s="261"/>
      <c r="BE566" s="404"/>
      <c r="BF566" s="263"/>
      <c r="BG566" s="263"/>
      <c r="BH566" s="263"/>
      <c r="BI566" s="263"/>
      <c r="BJ566" s="266"/>
      <c r="BK566" s="263"/>
      <c r="DK566" s="166"/>
      <c r="DL566" s="166"/>
      <c r="DM566" s="28"/>
      <c r="DN566" s="166"/>
      <c r="DO566" s="28"/>
      <c r="DP566" s="166"/>
      <c r="DQ566" s="28"/>
    </row>
    <row r="567" spans="1:123" hidden="1" outlineLevel="1">
      <c r="A567" s="359" t="s">
        <v>162</v>
      </c>
      <c r="B567" s="251"/>
      <c r="C567" s="251"/>
      <c r="D567" s="251"/>
      <c r="E567" s="251"/>
      <c r="F567" s="251"/>
      <c r="G567" s="251"/>
      <c r="H567" s="251"/>
      <c r="I567" s="251"/>
      <c r="J567" s="251"/>
      <c r="K567" s="251"/>
      <c r="L567" s="251"/>
      <c r="M567" s="251"/>
      <c r="N567" s="251"/>
      <c r="O567" s="251"/>
      <c r="P567" s="251"/>
      <c r="Q567" s="251"/>
      <c r="R567" s="251"/>
      <c r="S567" s="251"/>
      <c r="T567" s="251"/>
      <c r="U567" s="251"/>
      <c r="V567" s="251"/>
      <c r="W567" s="251"/>
      <c r="X567" s="251"/>
      <c r="Y567" s="251"/>
      <c r="Z567" s="251"/>
      <c r="AA567" s="251"/>
      <c r="AB567" s="251"/>
      <c r="AC567" s="251"/>
      <c r="AD567" s="251"/>
      <c r="AE567" s="251"/>
      <c r="AF567" s="251"/>
      <c r="AG567" s="251"/>
      <c r="AH567" s="251"/>
      <c r="AI567" s="251"/>
      <c r="AJ567" s="251"/>
      <c r="AK567" s="251"/>
      <c r="AL567" s="251"/>
      <c r="AM567" s="251"/>
      <c r="AN567" s="251"/>
      <c r="AO567" s="251"/>
      <c r="AP567" s="251"/>
      <c r="AQ567" s="251"/>
      <c r="AR567" s="251"/>
      <c r="AS567" s="251"/>
      <c r="AT567" s="251"/>
      <c r="AU567" s="251"/>
      <c r="AV567" s="251"/>
      <c r="AW567" s="251"/>
      <c r="AX567" s="251"/>
      <c r="AY567" s="252"/>
      <c r="AZ567" s="253"/>
      <c r="BA567" s="254"/>
      <c r="BB567" s="261"/>
      <c r="BC567" s="261"/>
      <c r="BD567" s="261"/>
      <c r="BE567" s="404"/>
      <c r="BF567" s="263"/>
      <c r="BG567" s="263"/>
      <c r="BH567" s="263"/>
      <c r="BI567" s="263"/>
      <c r="BJ567" s="266"/>
      <c r="BK567" s="263"/>
      <c r="DK567" s="166"/>
      <c r="DL567" s="166"/>
      <c r="DM567" s="28"/>
      <c r="DN567" s="166"/>
      <c r="DO567" s="28"/>
      <c r="DP567" s="166"/>
      <c r="DQ567" s="28"/>
    </row>
    <row r="568" spans="1:123" hidden="1" outlineLevel="1">
      <c r="A568" s="359" t="s">
        <v>163</v>
      </c>
      <c r="B568" s="251"/>
      <c r="C568" s="251"/>
      <c r="D568" s="251"/>
      <c r="E568" s="251"/>
      <c r="F568" s="251"/>
      <c r="G568" s="251"/>
      <c r="H568" s="251"/>
      <c r="I568" s="251"/>
      <c r="J568" s="251"/>
      <c r="K568" s="251"/>
      <c r="L568" s="251"/>
      <c r="M568" s="251"/>
      <c r="N568" s="251"/>
      <c r="O568" s="251"/>
      <c r="P568" s="251"/>
      <c r="Q568" s="251"/>
      <c r="R568" s="251"/>
      <c r="S568" s="251"/>
      <c r="T568" s="251"/>
      <c r="U568" s="251"/>
      <c r="V568" s="251"/>
      <c r="W568" s="251"/>
      <c r="X568" s="251"/>
      <c r="Y568" s="251"/>
      <c r="Z568" s="251"/>
      <c r="AA568" s="251"/>
      <c r="AB568" s="251"/>
      <c r="AC568" s="251"/>
      <c r="AD568" s="251"/>
      <c r="AE568" s="251"/>
      <c r="AF568" s="251"/>
      <c r="AG568" s="251"/>
      <c r="AH568" s="251"/>
      <c r="AI568" s="251"/>
      <c r="AJ568" s="251"/>
      <c r="AK568" s="251"/>
      <c r="AL568" s="251">
        <v>112</v>
      </c>
      <c r="AM568" s="251"/>
      <c r="AN568" s="251"/>
      <c r="AO568" s="251"/>
      <c r="AP568" s="251"/>
      <c r="AQ568" s="251"/>
      <c r="AR568" s="251"/>
      <c r="AS568" s="251"/>
      <c r="AT568" s="251"/>
      <c r="AU568" s="251"/>
      <c r="AV568" s="251"/>
      <c r="AW568" s="251"/>
      <c r="AX568" s="251"/>
      <c r="AY568" s="252"/>
      <c r="AZ568" s="253"/>
      <c r="BA568" s="254"/>
      <c r="BB568" s="261"/>
      <c r="BC568" s="261"/>
      <c r="BD568" s="261"/>
      <c r="BE568" s="404"/>
      <c r="BF568" s="263"/>
      <c r="BG568" s="263"/>
      <c r="BH568" s="263"/>
      <c r="BI568" s="263"/>
      <c r="BJ568" s="266"/>
      <c r="BK568" s="263"/>
      <c r="DK568" s="166"/>
      <c r="DL568" s="166"/>
      <c r="DM568" s="28"/>
      <c r="DN568" s="166"/>
      <c r="DO568" s="28"/>
      <c r="DP568" s="166"/>
      <c r="DQ568" s="28"/>
    </row>
    <row r="569" spans="1:123" hidden="1" outlineLevel="1">
      <c r="A569" s="359" t="s">
        <v>164</v>
      </c>
      <c r="B569" s="251"/>
      <c r="C569" s="251"/>
      <c r="D569" s="251"/>
      <c r="E569" s="251"/>
      <c r="F569" s="251"/>
      <c r="G569" s="251"/>
      <c r="H569" s="251"/>
      <c r="I569" s="251"/>
      <c r="J569" s="251"/>
      <c r="K569" s="251"/>
      <c r="L569" s="251"/>
      <c r="M569" s="251"/>
      <c r="N569" s="251"/>
      <c r="O569" s="251"/>
      <c r="P569" s="251"/>
      <c r="Q569" s="251"/>
      <c r="R569" s="251"/>
      <c r="S569" s="251"/>
      <c r="T569" s="251"/>
      <c r="U569" s="251"/>
      <c r="V569" s="251"/>
      <c r="W569" s="251"/>
      <c r="X569" s="251"/>
      <c r="Y569" s="251"/>
      <c r="Z569" s="251"/>
      <c r="AA569" s="251"/>
      <c r="AB569" s="251"/>
      <c r="AC569" s="251"/>
      <c r="AD569" s="251"/>
      <c r="AE569" s="251"/>
      <c r="AF569" s="251"/>
      <c r="AG569" s="251"/>
      <c r="AH569" s="251"/>
      <c r="AI569" s="251"/>
      <c r="AJ569" s="251"/>
      <c r="AK569" s="251"/>
      <c r="AL569" s="251"/>
      <c r="AM569" s="251"/>
      <c r="AN569" s="251"/>
      <c r="AO569" s="251"/>
      <c r="AP569" s="251"/>
      <c r="AQ569" s="251"/>
      <c r="AR569" s="251"/>
      <c r="AS569" s="251"/>
      <c r="AT569" s="251"/>
      <c r="AU569" s="251"/>
      <c r="AV569" s="251"/>
      <c r="AW569" s="251"/>
      <c r="AX569" s="251"/>
      <c r="AY569" s="252"/>
      <c r="AZ569" s="253"/>
      <c r="BA569" s="254"/>
      <c r="BB569" s="261"/>
      <c r="BC569" s="261"/>
      <c r="BD569" s="261"/>
      <c r="BE569" s="404"/>
      <c r="BF569" s="263"/>
      <c r="BG569" s="263"/>
      <c r="BH569" s="263"/>
      <c r="BI569" s="263"/>
      <c r="BJ569" s="266"/>
      <c r="BK569" s="263"/>
      <c r="DK569" s="166"/>
      <c r="DL569" s="166"/>
      <c r="DM569" s="28"/>
      <c r="DN569" s="166"/>
      <c r="DO569" s="28"/>
      <c r="DP569" s="166"/>
      <c r="DQ569" s="28"/>
    </row>
    <row r="570" spans="1:123" hidden="1" outlineLevel="1">
      <c r="A570" s="359" t="s">
        <v>165</v>
      </c>
      <c r="B570" s="251"/>
      <c r="C570" s="251"/>
      <c r="D570" s="251"/>
      <c r="E570" s="251"/>
      <c r="F570" s="251"/>
      <c r="G570" s="251"/>
      <c r="H570" s="251"/>
      <c r="I570" s="251"/>
      <c r="J570" s="251"/>
      <c r="K570" s="251"/>
      <c r="L570" s="251"/>
      <c r="M570" s="251"/>
      <c r="N570" s="251"/>
      <c r="O570" s="251"/>
      <c r="P570" s="251"/>
      <c r="Q570" s="251"/>
      <c r="R570" s="251"/>
      <c r="S570" s="251"/>
      <c r="T570" s="251"/>
      <c r="U570" s="251"/>
      <c r="V570" s="251"/>
      <c r="W570" s="251"/>
      <c r="X570" s="251"/>
      <c r="Y570" s="251"/>
      <c r="Z570" s="251"/>
      <c r="AA570" s="251"/>
      <c r="AB570" s="251"/>
      <c r="AC570" s="251"/>
      <c r="AD570" s="251"/>
      <c r="AE570" s="251"/>
      <c r="AF570" s="251"/>
      <c r="AG570" s="251"/>
      <c r="AH570" s="251"/>
      <c r="AI570" s="251"/>
      <c r="AJ570" s="251"/>
      <c r="AK570" s="251"/>
      <c r="AL570" s="251"/>
      <c r="AM570" s="251"/>
      <c r="AN570" s="251"/>
      <c r="AO570" s="251"/>
      <c r="AP570" s="251"/>
      <c r="AQ570" s="251"/>
      <c r="AR570" s="251"/>
      <c r="AS570" s="251"/>
      <c r="AT570" s="251"/>
      <c r="AU570" s="251"/>
      <c r="AV570" s="251"/>
      <c r="AW570" s="251"/>
      <c r="AX570" s="251"/>
      <c r="AY570" s="252"/>
      <c r="AZ570" s="253"/>
      <c r="BA570" s="254"/>
      <c r="BB570" s="261"/>
      <c r="BC570" s="261"/>
      <c r="BD570" s="261"/>
      <c r="BE570" s="404"/>
      <c r="BF570" s="263"/>
      <c r="BG570" s="263"/>
      <c r="BH570" s="263"/>
      <c r="BI570" s="263"/>
      <c r="BJ570" s="266"/>
      <c r="BK570" s="263"/>
      <c r="DK570" s="166"/>
      <c r="DL570" s="166"/>
      <c r="DM570" s="28"/>
      <c r="DN570" s="166"/>
      <c r="DO570" s="28"/>
      <c r="DP570" s="166"/>
      <c r="DQ570" s="28"/>
    </row>
    <row r="571" spans="1:123" hidden="1" outlineLevel="1">
      <c r="A571" s="359" t="s">
        <v>123</v>
      </c>
      <c r="B571" s="251"/>
      <c r="C571" s="251"/>
      <c r="D571" s="251"/>
      <c r="E571" s="251"/>
      <c r="F571" s="251"/>
      <c r="G571" s="251"/>
      <c r="H571" s="251"/>
      <c r="I571" s="251"/>
      <c r="J571" s="251"/>
      <c r="K571" s="251"/>
      <c r="L571" s="251"/>
      <c r="M571" s="251"/>
      <c r="N571" s="251"/>
      <c r="O571" s="251"/>
      <c r="P571" s="251"/>
      <c r="Q571" s="251"/>
      <c r="R571" s="251"/>
      <c r="S571" s="251"/>
      <c r="T571" s="251"/>
      <c r="U571" s="251"/>
      <c r="V571" s="251"/>
      <c r="W571" s="251"/>
      <c r="X571" s="251"/>
      <c r="Y571" s="251"/>
      <c r="Z571" s="251"/>
      <c r="AA571" s="251"/>
      <c r="AB571" s="251"/>
      <c r="AC571" s="251"/>
      <c r="AD571" s="251"/>
      <c r="AE571" s="251"/>
      <c r="AF571" s="251"/>
      <c r="AG571" s="251"/>
      <c r="AH571" s="251"/>
      <c r="AI571" s="251"/>
      <c r="AJ571" s="251"/>
      <c r="AK571" s="251"/>
      <c r="AL571" s="251"/>
      <c r="AM571" s="251"/>
      <c r="AN571" s="251"/>
      <c r="AO571" s="251"/>
      <c r="AP571" s="251"/>
      <c r="AQ571" s="251"/>
      <c r="AR571" s="251"/>
      <c r="AS571" s="251"/>
      <c r="AT571" s="251"/>
      <c r="AU571" s="251"/>
      <c r="AV571" s="251"/>
      <c r="AW571" s="251"/>
      <c r="AX571" s="251"/>
      <c r="AY571" s="252"/>
      <c r="AZ571" s="253"/>
      <c r="BA571" s="254"/>
      <c r="BB571" s="261"/>
      <c r="BC571" s="261"/>
      <c r="BD571" s="261"/>
      <c r="BE571" s="404"/>
      <c r="BF571" s="263"/>
      <c r="BG571" s="263"/>
      <c r="BH571" s="263"/>
      <c r="BI571" s="263"/>
      <c r="BJ571" s="266"/>
      <c r="BK571" s="263"/>
      <c r="DK571" s="166"/>
      <c r="DL571" s="166"/>
      <c r="DM571" s="28"/>
      <c r="DN571" s="166"/>
      <c r="DO571" s="28"/>
      <c r="DP571" s="166"/>
      <c r="DQ571" s="28"/>
    </row>
    <row r="572" spans="1:123" hidden="1" outlineLevel="1">
      <c r="A572" s="359" t="s">
        <v>167</v>
      </c>
      <c r="B572" s="251"/>
      <c r="C572" s="251"/>
      <c r="D572" s="251"/>
      <c r="E572" s="251"/>
      <c r="F572" s="251"/>
      <c r="G572" s="251"/>
      <c r="H572" s="251"/>
      <c r="I572" s="251"/>
      <c r="J572" s="251"/>
      <c r="K572" s="251"/>
      <c r="L572" s="251"/>
      <c r="M572" s="251"/>
      <c r="N572" s="251"/>
      <c r="O572" s="251"/>
      <c r="P572" s="251"/>
      <c r="Q572" s="251"/>
      <c r="R572" s="251"/>
      <c r="S572" s="251"/>
      <c r="T572" s="251"/>
      <c r="U572" s="251"/>
      <c r="V572" s="251"/>
      <c r="W572" s="251"/>
      <c r="X572" s="251"/>
      <c r="Y572" s="251"/>
      <c r="Z572" s="251"/>
      <c r="AA572" s="251"/>
      <c r="AB572" s="251"/>
      <c r="AC572" s="251"/>
      <c r="AD572" s="251"/>
      <c r="AE572" s="251"/>
      <c r="AF572" s="251"/>
      <c r="AG572" s="251"/>
      <c r="AH572" s="251"/>
      <c r="AI572" s="251"/>
      <c r="AJ572" s="251"/>
      <c r="AK572" s="251"/>
      <c r="AL572" s="251"/>
      <c r="AM572" s="251"/>
      <c r="AN572" s="251"/>
      <c r="AO572" s="251"/>
      <c r="AP572" s="251"/>
      <c r="AQ572" s="251"/>
      <c r="AR572" s="251"/>
      <c r="AS572" s="251"/>
      <c r="AT572" s="251"/>
      <c r="AU572" s="251"/>
      <c r="AV572" s="251"/>
      <c r="AW572" s="251"/>
      <c r="AX572" s="251"/>
      <c r="AY572" s="252"/>
      <c r="AZ572" s="253"/>
      <c r="BA572" s="254"/>
      <c r="BB572" s="261"/>
      <c r="BC572" s="261"/>
      <c r="BD572" s="261"/>
      <c r="BE572" s="404"/>
      <c r="BF572" s="263"/>
      <c r="BG572" s="263"/>
      <c r="BH572" s="263"/>
      <c r="BI572" s="263"/>
      <c r="BJ572" s="266"/>
      <c r="BK572" s="263"/>
      <c r="DK572" s="166"/>
      <c r="DL572" s="166"/>
      <c r="DM572" s="28"/>
      <c r="DN572" s="166"/>
      <c r="DO572" s="28"/>
      <c r="DP572" s="166"/>
      <c r="DQ572" s="28"/>
    </row>
    <row r="573" spans="1:123" hidden="1" outlineLevel="1">
      <c r="A573" s="359" t="s">
        <v>122</v>
      </c>
      <c r="B573" s="251"/>
      <c r="C573" s="251"/>
      <c r="D573" s="251"/>
      <c r="E573" s="251"/>
      <c r="F573" s="251"/>
      <c r="G573" s="251"/>
      <c r="H573" s="251"/>
      <c r="I573" s="251"/>
      <c r="J573" s="251"/>
      <c r="K573" s="251"/>
      <c r="L573" s="251"/>
      <c r="M573" s="251"/>
      <c r="N573" s="251"/>
      <c r="O573" s="251"/>
      <c r="P573" s="251"/>
      <c r="Q573" s="251"/>
      <c r="R573" s="251"/>
      <c r="S573" s="251"/>
      <c r="T573" s="251"/>
      <c r="U573" s="251"/>
      <c r="V573" s="251"/>
      <c r="W573" s="251"/>
      <c r="X573" s="251"/>
      <c r="Y573" s="251"/>
      <c r="Z573" s="251"/>
      <c r="AA573" s="251"/>
      <c r="AB573" s="251"/>
      <c r="AC573" s="251"/>
      <c r="AD573" s="251"/>
      <c r="AE573" s="251"/>
      <c r="AF573" s="251"/>
      <c r="AG573" s="251"/>
      <c r="AH573" s="251"/>
      <c r="AI573" s="251"/>
      <c r="AJ573" s="251"/>
      <c r="AK573" s="251"/>
      <c r="AL573" s="251"/>
      <c r="AM573" s="251"/>
      <c r="AN573" s="251"/>
      <c r="AO573" s="251"/>
      <c r="AP573" s="251"/>
      <c r="AQ573" s="251"/>
      <c r="AR573" s="251"/>
      <c r="AS573" s="251"/>
      <c r="AT573" s="251"/>
      <c r="AU573" s="251"/>
      <c r="AV573" s="251"/>
      <c r="AW573" s="251"/>
      <c r="AX573" s="251"/>
      <c r="AY573" s="252"/>
      <c r="AZ573" s="253"/>
      <c r="BA573" s="254"/>
      <c r="BB573" s="261"/>
      <c r="BC573" s="261"/>
      <c r="BD573" s="261"/>
      <c r="BE573" s="404"/>
      <c r="BF573" s="263"/>
      <c r="BG573" s="263"/>
      <c r="BH573" s="263"/>
      <c r="BI573" s="263"/>
      <c r="BJ573" s="266"/>
      <c r="BK573" s="263"/>
      <c r="DK573" s="166"/>
      <c r="DL573" s="166"/>
      <c r="DM573" s="28"/>
      <c r="DN573" s="166"/>
      <c r="DO573" s="28"/>
      <c r="DP573" s="166"/>
      <c r="DQ573" s="28"/>
    </row>
    <row r="574" spans="1:123" hidden="1" outlineLevel="1">
      <c r="A574" s="359" t="s">
        <v>168</v>
      </c>
      <c r="B574" s="251"/>
      <c r="C574" s="251"/>
      <c r="D574" s="251"/>
      <c r="E574" s="251"/>
      <c r="F574" s="251"/>
      <c r="G574" s="251"/>
      <c r="H574" s="251"/>
      <c r="I574" s="251"/>
      <c r="J574" s="251"/>
      <c r="K574" s="251"/>
      <c r="L574" s="251"/>
      <c r="M574" s="251"/>
      <c r="N574" s="251"/>
      <c r="O574" s="251"/>
      <c r="P574" s="251"/>
      <c r="Q574" s="251"/>
      <c r="R574" s="251"/>
      <c r="S574" s="251"/>
      <c r="T574" s="251"/>
      <c r="U574" s="251"/>
      <c r="V574" s="251"/>
      <c r="W574" s="251"/>
      <c r="X574" s="251"/>
      <c r="Y574" s="251"/>
      <c r="Z574" s="251"/>
      <c r="AA574" s="251"/>
      <c r="AB574" s="251"/>
      <c r="AC574" s="251"/>
      <c r="AD574" s="251"/>
      <c r="AE574" s="251"/>
      <c r="AF574" s="251"/>
      <c r="AG574" s="251"/>
      <c r="AH574" s="251"/>
      <c r="AI574" s="251"/>
      <c r="AJ574" s="251"/>
      <c r="AK574" s="251"/>
      <c r="AL574" s="251"/>
      <c r="AM574" s="251"/>
      <c r="AN574" s="251"/>
      <c r="AO574" s="251"/>
      <c r="AP574" s="251"/>
      <c r="AQ574" s="251"/>
      <c r="AR574" s="251">
        <v>8</v>
      </c>
      <c r="AS574" s="251"/>
      <c r="AT574" s="251"/>
      <c r="AU574" s="251"/>
      <c r="AV574" s="251"/>
      <c r="AW574" s="251"/>
      <c r="AX574" s="251"/>
      <c r="AY574" s="252"/>
      <c r="AZ574" s="253"/>
      <c r="BA574" s="254"/>
      <c r="BB574" s="261"/>
      <c r="BC574" s="261"/>
      <c r="BD574" s="261"/>
      <c r="BE574" s="404"/>
      <c r="BF574" s="263"/>
      <c r="BG574" s="263"/>
      <c r="BH574" s="263"/>
      <c r="BI574" s="263"/>
      <c r="BJ574" s="266"/>
      <c r="BK574" s="263"/>
      <c r="DK574" s="166"/>
      <c r="DL574" s="166"/>
      <c r="DM574" s="28"/>
      <c r="DN574" s="166"/>
      <c r="DO574" s="28"/>
      <c r="DP574" s="166"/>
      <c r="DQ574" s="28"/>
    </row>
    <row r="575" spans="1:123" ht="13.5" collapsed="1">
      <c r="A575" s="360" t="s">
        <v>200</v>
      </c>
      <c r="B575" s="251">
        <f>+SUM(B566:B574)</f>
        <v>0</v>
      </c>
      <c r="C575" s="251">
        <f t="shared" ref="C575" si="527">+SUM(C566:C574)</f>
        <v>0</v>
      </c>
      <c r="D575" s="251">
        <f t="shared" ref="D575:AW575" si="528">+SUM(D566:D574)</f>
        <v>0</v>
      </c>
      <c r="E575" s="251">
        <f t="shared" si="528"/>
        <v>0</v>
      </c>
      <c r="F575" s="251">
        <f t="shared" si="528"/>
        <v>0</v>
      </c>
      <c r="G575" s="251">
        <f t="shared" si="528"/>
        <v>0</v>
      </c>
      <c r="H575" s="251">
        <f t="shared" si="528"/>
        <v>0</v>
      </c>
      <c r="I575" s="251">
        <f t="shared" si="528"/>
        <v>0</v>
      </c>
      <c r="J575" s="251">
        <f t="shared" si="528"/>
        <v>0</v>
      </c>
      <c r="K575" s="251">
        <f t="shared" si="528"/>
        <v>0</v>
      </c>
      <c r="L575" s="251">
        <f t="shared" si="528"/>
        <v>0</v>
      </c>
      <c r="M575" s="251">
        <f t="shared" si="528"/>
        <v>0</v>
      </c>
      <c r="N575" s="251">
        <f t="shared" si="528"/>
        <v>0</v>
      </c>
      <c r="O575" s="251">
        <f t="shared" si="528"/>
        <v>0</v>
      </c>
      <c r="P575" s="251">
        <f t="shared" si="528"/>
        <v>0</v>
      </c>
      <c r="Q575" s="251">
        <f t="shared" si="528"/>
        <v>0</v>
      </c>
      <c r="R575" s="251">
        <f t="shared" si="528"/>
        <v>0</v>
      </c>
      <c r="S575" s="251">
        <f t="shared" si="528"/>
        <v>0</v>
      </c>
      <c r="T575" s="251">
        <f t="shared" si="528"/>
        <v>0</v>
      </c>
      <c r="U575" s="251">
        <f t="shared" si="528"/>
        <v>0</v>
      </c>
      <c r="V575" s="251">
        <f t="shared" si="528"/>
        <v>0</v>
      </c>
      <c r="W575" s="251">
        <f t="shared" si="528"/>
        <v>0</v>
      </c>
      <c r="X575" s="251">
        <f t="shared" si="528"/>
        <v>0</v>
      </c>
      <c r="Y575" s="251">
        <f t="shared" si="528"/>
        <v>0</v>
      </c>
      <c r="Z575" s="251">
        <f t="shared" si="528"/>
        <v>0</v>
      </c>
      <c r="AA575" s="251">
        <f t="shared" si="528"/>
        <v>0</v>
      </c>
      <c r="AB575" s="251">
        <f t="shared" si="528"/>
        <v>0</v>
      </c>
      <c r="AC575" s="251">
        <f t="shared" si="528"/>
        <v>0</v>
      </c>
      <c r="AD575" s="251">
        <f t="shared" si="528"/>
        <v>0</v>
      </c>
      <c r="AE575" s="251">
        <f t="shared" si="528"/>
        <v>0</v>
      </c>
      <c r="AF575" s="251">
        <f t="shared" si="528"/>
        <v>0</v>
      </c>
      <c r="AG575" s="251">
        <f t="shared" si="528"/>
        <v>0</v>
      </c>
      <c r="AH575" s="251">
        <f t="shared" si="528"/>
        <v>0</v>
      </c>
      <c r="AI575" s="251">
        <f t="shared" si="528"/>
        <v>0</v>
      </c>
      <c r="AJ575" s="251">
        <f t="shared" si="528"/>
        <v>0</v>
      </c>
      <c r="AK575" s="251">
        <f t="shared" si="528"/>
        <v>0</v>
      </c>
      <c r="AL575" s="251">
        <f t="shared" si="528"/>
        <v>240</v>
      </c>
      <c r="AM575" s="251">
        <f t="shared" si="528"/>
        <v>0</v>
      </c>
      <c r="AN575" s="251">
        <f t="shared" si="528"/>
        <v>0</v>
      </c>
      <c r="AO575" s="251">
        <f t="shared" si="528"/>
        <v>0</v>
      </c>
      <c r="AP575" s="251">
        <f t="shared" si="528"/>
        <v>0</v>
      </c>
      <c r="AQ575" s="251">
        <f t="shared" si="528"/>
        <v>0</v>
      </c>
      <c r="AR575" s="251">
        <f t="shared" si="528"/>
        <v>8</v>
      </c>
      <c r="AS575" s="251">
        <f t="shared" si="528"/>
        <v>0</v>
      </c>
      <c r="AT575" s="251">
        <f t="shared" si="528"/>
        <v>0</v>
      </c>
      <c r="AU575" s="251">
        <f t="shared" si="528"/>
        <v>0</v>
      </c>
      <c r="AV575" s="251">
        <f t="shared" si="528"/>
        <v>0</v>
      </c>
      <c r="AW575" s="251">
        <f t="shared" si="528"/>
        <v>0</v>
      </c>
      <c r="AX575" s="251"/>
      <c r="AY575" s="252"/>
      <c r="AZ575" s="253">
        <f t="shared" ref="AZ575:BJ575" si="529">+SUM(AZ566:AZ574)</f>
        <v>0</v>
      </c>
      <c r="BA575" s="254">
        <f t="shared" si="529"/>
        <v>0</v>
      </c>
      <c r="BB575" s="261">
        <f t="shared" si="529"/>
        <v>0</v>
      </c>
      <c r="BC575" s="261">
        <f t="shared" si="529"/>
        <v>0</v>
      </c>
      <c r="BD575" s="261">
        <f t="shared" si="529"/>
        <v>0</v>
      </c>
      <c r="BE575" s="404">
        <f t="shared" si="529"/>
        <v>0</v>
      </c>
      <c r="BF575" s="263">
        <f t="shared" si="529"/>
        <v>0</v>
      </c>
      <c r="BG575" s="263">
        <f t="shared" si="529"/>
        <v>0</v>
      </c>
      <c r="BH575" s="263">
        <f t="shared" si="529"/>
        <v>0</v>
      </c>
      <c r="BI575" s="263">
        <f t="shared" si="529"/>
        <v>0</v>
      </c>
      <c r="BJ575" s="266">
        <f t="shared" si="529"/>
        <v>0</v>
      </c>
      <c r="BK575" s="263"/>
      <c r="DK575" s="166"/>
      <c r="DL575" s="166"/>
      <c r="DM575" s="28"/>
      <c r="DN575" s="166"/>
      <c r="DO575" s="28"/>
      <c r="DP575" s="166"/>
      <c r="DQ575" s="28"/>
    </row>
    <row r="576" spans="1:123">
      <c r="A576" s="357" t="s">
        <v>201</v>
      </c>
      <c r="B576" s="319">
        <v>0</v>
      </c>
      <c r="C576" s="319">
        <v>0</v>
      </c>
      <c r="D576" s="319">
        <v>0</v>
      </c>
      <c r="E576" s="319">
        <v>0</v>
      </c>
      <c r="F576" s="319">
        <v>0</v>
      </c>
      <c r="G576" s="319">
        <v>0</v>
      </c>
      <c r="H576" s="319">
        <v>0</v>
      </c>
      <c r="I576" s="319">
        <v>0</v>
      </c>
      <c r="J576" s="319">
        <v>0</v>
      </c>
      <c r="K576" s="319">
        <v>0</v>
      </c>
      <c r="L576" s="319">
        <v>0</v>
      </c>
      <c r="M576" s="319">
        <v>0</v>
      </c>
      <c r="N576" s="227">
        <v>0</v>
      </c>
      <c r="O576" s="227">
        <v>0</v>
      </c>
      <c r="P576" s="227">
        <v>0</v>
      </c>
      <c r="Q576" s="227">
        <v>0</v>
      </c>
      <c r="R576" s="227">
        <v>0</v>
      </c>
      <c r="S576" s="227">
        <v>0</v>
      </c>
      <c r="T576" s="227">
        <v>0</v>
      </c>
      <c r="U576" s="227">
        <v>0</v>
      </c>
      <c r="V576" s="227">
        <v>0</v>
      </c>
      <c r="W576" s="227">
        <v>0</v>
      </c>
      <c r="X576" s="227">
        <v>0</v>
      </c>
      <c r="Y576" s="227">
        <v>16</v>
      </c>
      <c r="Z576" s="227">
        <v>0</v>
      </c>
      <c r="AA576" s="227">
        <v>0</v>
      </c>
      <c r="AB576" s="227">
        <v>0</v>
      </c>
      <c r="AC576" s="227">
        <v>0</v>
      </c>
      <c r="AD576" s="227">
        <v>0</v>
      </c>
      <c r="AE576" s="227">
        <v>0</v>
      </c>
      <c r="AF576" s="227">
        <v>0</v>
      </c>
      <c r="AG576" s="227">
        <v>0</v>
      </c>
      <c r="AH576" s="227">
        <v>0</v>
      </c>
      <c r="AI576" s="227">
        <v>0</v>
      </c>
      <c r="AJ576" s="227">
        <v>0</v>
      </c>
      <c r="AK576" s="227">
        <v>0</v>
      </c>
      <c r="AL576" s="227">
        <v>0</v>
      </c>
      <c r="AM576" s="227">
        <v>0</v>
      </c>
      <c r="AN576" s="227">
        <v>0</v>
      </c>
      <c r="AO576" s="227">
        <v>0</v>
      </c>
      <c r="AP576" s="227">
        <v>0</v>
      </c>
      <c r="AQ576" s="227">
        <v>2</v>
      </c>
      <c r="AR576" s="227">
        <v>0</v>
      </c>
      <c r="AS576" s="227">
        <v>0</v>
      </c>
      <c r="AT576" s="227">
        <v>0</v>
      </c>
      <c r="AU576" s="227">
        <v>0</v>
      </c>
      <c r="AV576" s="227">
        <v>0</v>
      </c>
      <c r="AW576" s="227">
        <v>0</v>
      </c>
      <c r="AX576" s="227"/>
      <c r="AY576" s="252"/>
      <c r="AZ576" s="361">
        <v>0</v>
      </c>
      <c r="BA576" s="362">
        <v>0</v>
      </c>
      <c r="BB576" s="363">
        <v>0</v>
      </c>
      <c r="BC576" s="363">
        <v>0</v>
      </c>
      <c r="BD576" s="363">
        <v>0</v>
      </c>
      <c r="BE576" s="411">
        <v>0</v>
      </c>
      <c r="BF576" s="365">
        <v>0</v>
      </c>
      <c r="BG576" s="365">
        <v>0</v>
      </c>
      <c r="BH576" s="365">
        <v>0</v>
      </c>
      <c r="BI576" s="365">
        <v>0</v>
      </c>
      <c r="BJ576" s="367">
        <v>0</v>
      </c>
      <c r="BK576" s="365"/>
      <c r="DK576" s="166">
        <f t="shared" ref="DK576:DK604" si="530">SUM(B576:M576)</f>
        <v>0</v>
      </c>
      <c r="DL576" s="166">
        <f t="shared" ref="DL576:DL604" si="531">SUM(N576:Y576)</f>
        <v>16</v>
      </c>
      <c r="DM576" s="28">
        <f>IFERROR(DL576/DK576*100,0)</f>
        <v>0</v>
      </c>
      <c r="DN576" s="166">
        <f t="shared" ref="DN576:DN604" si="532">SUM(Z576:AK576)</f>
        <v>0</v>
      </c>
      <c r="DO576" s="28">
        <f>IFERROR(DN576/DL576*100,0)</f>
        <v>0</v>
      </c>
      <c r="DP576" s="166">
        <f t="shared" ref="DP576:DP604" si="533">SUM(AL576:AW576)</f>
        <v>2</v>
      </c>
      <c r="DQ576" s="28">
        <f>IFERROR(DP576/DN576*100,0)</f>
        <v>0</v>
      </c>
      <c r="DR576" s="141">
        <f t="shared" ref="DR576:DR604" si="534">SUM(AY576:BJ576)</f>
        <v>0</v>
      </c>
      <c r="DS576" s="207">
        <f t="shared" ref="DS576:DS604" si="535">IFERROR(DR576/DP576*100,0)</f>
        <v>0</v>
      </c>
    </row>
    <row r="577" spans="1:123">
      <c r="A577" s="239" t="s">
        <v>202</v>
      </c>
      <c r="B577" s="319">
        <v>0</v>
      </c>
      <c r="C577" s="319">
        <v>0</v>
      </c>
      <c r="D577" s="319">
        <v>0</v>
      </c>
      <c r="E577" s="319">
        <v>0</v>
      </c>
      <c r="F577" s="319">
        <v>0</v>
      </c>
      <c r="G577" s="319">
        <v>0</v>
      </c>
      <c r="H577" s="319">
        <v>0</v>
      </c>
      <c r="I577" s="319">
        <v>0</v>
      </c>
      <c r="J577" s="319">
        <v>0</v>
      </c>
      <c r="K577" s="319">
        <v>0</v>
      </c>
      <c r="L577" s="319">
        <v>0</v>
      </c>
      <c r="M577" s="319">
        <v>0</v>
      </c>
      <c r="N577" s="227">
        <v>0</v>
      </c>
      <c r="O577" s="227">
        <v>0</v>
      </c>
      <c r="P577" s="227">
        <v>0</v>
      </c>
      <c r="Q577" s="227">
        <v>0</v>
      </c>
      <c r="R577" s="227">
        <v>0</v>
      </c>
      <c r="S577" s="227">
        <v>0</v>
      </c>
      <c r="T577" s="227">
        <v>0</v>
      </c>
      <c r="U577" s="227">
        <v>0</v>
      </c>
      <c r="V577" s="227">
        <v>0</v>
      </c>
      <c r="W577" s="227">
        <v>0</v>
      </c>
      <c r="X577" s="227">
        <v>0</v>
      </c>
      <c r="Y577" s="227">
        <v>0</v>
      </c>
      <c r="Z577" s="227">
        <v>0</v>
      </c>
      <c r="AA577" s="227">
        <v>0</v>
      </c>
      <c r="AB577" s="227">
        <v>0</v>
      </c>
      <c r="AC577" s="227">
        <v>0</v>
      </c>
      <c r="AD577" s="227">
        <v>312</v>
      </c>
      <c r="AE577" s="227">
        <v>72</v>
      </c>
      <c r="AF577" s="227">
        <v>0</v>
      </c>
      <c r="AG577" s="227">
        <v>0</v>
      </c>
      <c r="AH577" s="227">
        <v>0</v>
      </c>
      <c r="AI577" s="227">
        <v>0</v>
      </c>
      <c r="AJ577" s="227">
        <v>0</v>
      </c>
      <c r="AK577" s="227">
        <v>0</v>
      </c>
      <c r="AL577" s="227">
        <v>0</v>
      </c>
      <c r="AM577" s="227">
        <v>0</v>
      </c>
      <c r="AN577" s="227">
        <v>0</v>
      </c>
      <c r="AO577" s="227">
        <v>0</v>
      </c>
      <c r="AP577" s="227">
        <v>0</v>
      </c>
      <c r="AQ577" s="227">
        <v>0</v>
      </c>
      <c r="AR577" s="227">
        <v>0</v>
      </c>
      <c r="AS577" s="227">
        <v>0</v>
      </c>
      <c r="AT577" s="227">
        <v>0</v>
      </c>
      <c r="AU577" s="227">
        <v>0</v>
      </c>
      <c r="AV577" s="227">
        <v>0</v>
      </c>
      <c r="AW577" s="227">
        <v>0</v>
      </c>
      <c r="AX577" s="227"/>
      <c r="AY577" s="252"/>
      <c r="AZ577" s="361">
        <v>0</v>
      </c>
      <c r="BA577" s="362">
        <v>0</v>
      </c>
      <c r="BB577" s="363">
        <v>0</v>
      </c>
      <c r="BC577" s="363">
        <v>0</v>
      </c>
      <c r="BD577" s="363">
        <v>0</v>
      </c>
      <c r="BE577" s="411">
        <v>0</v>
      </c>
      <c r="BF577" s="365">
        <v>0</v>
      </c>
      <c r="BG577" s="365">
        <v>0</v>
      </c>
      <c r="BH577" s="365">
        <v>0</v>
      </c>
      <c r="BI577" s="365">
        <v>0</v>
      </c>
      <c r="BJ577" s="367">
        <v>0</v>
      </c>
      <c r="BK577" s="365"/>
      <c r="DK577" s="166">
        <f t="shared" si="530"/>
        <v>0</v>
      </c>
      <c r="DL577" s="166">
        <f t="shared" si="531"/>
        <v>0</v>
      </c>
      <c r="DM577" s="28">
        <f>IFERROR(DL577/DK577*100,0)</f>
        <v>0</v>
      </c>
      <c r="DN577" s="166">
        <f t="shared" si="532"/>
        <v>384</v>
      </c>
      <c r="DO577" s="28">
        <f>IFERROR(DN577/DL577*100,0)</f>
        <v>0</v>
      </c>
      <c r="DP577" s="166">
        <f t="shared" si="533"/>
        <v>0</v>
      </c>
      <c r="DQ577" s="28">
        <f>IFERROR(DP577/DN577*100,0)</f>
        <v>0</v>
      </c>
      <c r="DR577" s="141">
        <f t="shared" si="534"/>
        <v>0</v>
      </c>
      <c r="DS577" s="207">
        <f t="shared" si="535"/>
        <v>0</v>
      </c>
    </row>
    <row r="578" spans="1:123">
      <c r="A578" s="239" t="s">
        <v>203</v>
      </c>
      <c r="B578" s="319">
        <v>0</v>
      </c>
      <c r="C578" s="319">
        <v>0</v>
      </c>
      <c r="D578" s="319">
        <v>0</v>
      </c>
      <c r="E578" s="319">
        <v>0</v>
      </c>
      <c r="F578" s="319">
        <v>0</v>
      </c>
      <c r="G578" s="319">
        <v>0</v>
      </c>
      <c r="H578" s="319">
        <v>0</v>
      </c>
      <c r="I578" s="319">
        <v>0</v>
      </c>
      <c r="J578" s="319">
        <v>0</v>
      </c>
      <c r="K578" s="319">
        <v>0</v>
      </c>
      <c r="L578" s="319">
        <v>0</v>
      </c>
      <c r="M578" s="319">
        <v>0</v>
      </c>
      <c r="N578" s="227">
        <v>0</v>
      </c>
      <c r="O578" s="227">
        <v>0</v>
      </c>
      <c r="P578" s="227">
        <v>0</v>
      </c>
      <c r="Q578" s="227">
        <v>0</v>
      </c>
      <c r="R578" s="227">
        <v>0</v>
      </c>
      <c r="S578" s="227">
        <v>0</v>
      </c>
      <c r="T578" s="227">
        <v>0</v>
      </c>
      <c r="U578" s="227">
        <v>0</v>
      </c>
      <c r="V578" s="227">
        <v>0</v>
      </c>
      <c r="W578" s="227">
        <v>0</v>
      </c>
      <c r="X578" s="227">
        <v>0</v>
      </c>
      <c r="Y578" s="227">
        <v>8</v>
      </c>
      <c r="Z578" s="227">
        <v>8</v>
      </c>
      <c r="AA578" s="227">
        <v>0</v>
      </c>
      <c r="AB578" s="227">
        <v>64</v>
      </c>
      <c r="AC578" s="227">
        <v>0</v>
      </c>
      <c r="AD578" s="227">
        <v>0</v>
      </c>
      <c r="AE578" s="227">
        <v>16</v>
      </c>
      <c r="AF578" s="227">
        <v>16</v>
      </c>
      <c r="AG578" s="227">
        <v>0</v>
      </c>
      <c r="AH578" s="227">
        <v>0</v>
      </c>
      <c r="AI578" s="227">
        <v>0</v>
      </c>
      <c r="AJ578" s="227">
        <v>72</v>
      </c>
      <c r="AK578" s="227">
        <v>0</v>
      </c>
      <c r="AL578" s="227">
        <v>0</v>
      </c>
      <c r="AM578" s="227">
        <v>0</v>
      </c>
      <c r="AN578" s="227">
        <v>0</v>
      </c>
      <c r="AO578" s="227">
        <v>0</v>
      </c>
      <c r="AP578" s="227">
        <v>0</v>
      </c>
      <c r="AQ578" s="227">
        <v>0</v>
      </c>
      <c r="AR578" s="227">
        <v>0</v>
      </c>
      <c r="AS578" s="227">
        <v>0</v>
      </c>
      <c r="AT578" s="227">
        <v>0</v>
      </c>
      <c r="AU578" s="227">
        <v>0</v>
      </c>
      <c r="AV578" s="227">
        <v>0</v>
      </c>
      <c r="AW578" s="227">
        <v>0</v>
      </c>
      <c r="AX578" s="227"/>
      <c r="AY578" s="320"/>
      <c r="AZ578" s="361">
        <v>0</v>
      </c>
      <c r="BA578" s="362">
        <v>0</v>
      </c>
      <c r="BB578" s="363">
        <v>0</v>
      </c>
      <c r="BC578" s="363">
        <v>0</v>
      </c>
      <c r="BD578" s="363">
        <v>0</v>
      </c>
      <c r="BE578" s="411">
        <v>0</v>
      </c>
      <c r="BF578" s="365">
        <v>0</v>
      </c>
      <c r="BG578" s="365">
        <v>0</v>
      </c>
      <c r="BH578" s="365">
        <v>0</v>
      </c>
      <c r="BI578" s="365">
        <v>0</v>
      </c>
      <c r="BJ578" s="367">
        <v>0</v>
      </c>
      <c r="BK578" s="365"/>
      <c r="DK578" s="166">
        <f t="shared" si="530"/>
        <v>0</v>
      </c>
      <c r="DL578" s="166">
        <f t="shared" si="531"/>
        <v>8</v>
      </c>
      <c r="DM578" s="28">
        <f t="shared" si="398"/>
        <v>0</v>
      </c>
      <c r="DN578" s="166">
        <f t="shared" si="532"/>
        <v>176</v>
      </c>
      <c r="DO578" s="28">
        <f t="shared" si="399"/>
        <v>2200</v>
      </c>
      <c r="DP578" s="166">
        <f t="shared" si="533"/>
        <v>0</v>
      </c>
      <c r="DQ578" s="28">
        <f t="shared" si="400"/>
        <v>0</v>
      </c>
      <c r="DR578" s="141">
        <f t="shared" si="534"/>
        <v>0</v>
      </c>
      <c r="DS578" s="207">
        <f t="shared" si="535"/>
        <v>0</v>
      </c>
    </row>
    <row r="579" spans="1:123">
      <c r="A579" s="239" t="s">
        <v>204</v>
      </c>
      <c r="B579" s="353">
        <v>0</v>
      </c>
      <c r="C579" s="353">
        <v>0</v>
      </c>
      <c r="D579" s="353">
        <v>0</v>
      </c>
      <c r="E579" s="353">
        <v>0</v>
      </c>
      <c r="F579" s="353">
        <v>0</v>
      </c>
      <c r="G579" s="353">
        <v>0</v>
      </c>
      <c r="H579" s="353">
        <v>8</v>
      </c>
      <c r="I579" s="353">
        <v>10</v>
      </c>
      <c r="J579" s="353">
        <v>0</v>
      </c>
      <c r="K579" s="353">
        <v>0</v>
      </c>
      <c r="L579" s="353">
        <v>0</v>
      </c>
      <c r="M579" s="353">
        <v>0</v>
      </c>
      <c r="N579" s="227">
        <v>0</v>
      </c>
      <c r="O579" s="227">
        <v>0</v>
      </c>
      <c r="P579" s="227">
        <v>0</v>
      </c>
      <c r="Q579" s="227">
        <v>0</v>
      </c>
      <c r="R579" s="227">
        <v>0</v>
      </c>
      <c r="S579" s="227">
        <v>0</v>
      </c>
      <c r="T579" s="227">
        <v>0</v>
      </c>
      <c r="U579" s="227">
        <v>0</v>
      </c>
      <c r="V579" s="227">
        <v>0</v>
      </c>
      <c r="W579" s="227">
        <v>0</v>
      </c>
      <c r="X579" s="227">
        <v>0</v>
      </c>
      <c r="Y579" s="227">
        <v>0</v>
      </c>
      <c r="Z579" s="227">
        <v>0</v>
      </c>
      <c r="AA579" s="227">
        <v>0</v>
      </c>
      <c r="AB579" s="227">
        <v>0</v>
      </c>
      <c r="AC579" s="227">
        <v>0</v>
      </c>
      <c r="AD579" s="227">
        <v>0</v>
      </c>
      <c r="AE579" s="227">
        <v>0</v>
      </c>
      <c r="AF579" s="227">
        <v>0</v>
      </c>
      <c r="AG579" s="227">
        <v>0</v>
      </c>
      <c r="AH579" s="227">
        <v>0</v>
      </c>
      <c r="AI579" s="227">
        <v>0</v>
      </c>
      <c r="AJ579" s="227">
        <v>0</v>
      </c>
      <c r="AK579" s="227">
        <v>0</v>
      </c>
      <c r="AL579" s="227">
        <v>0</v>
      </c>
      <c r="AM579" s="227">
        <v>0</v>
      </c>
      <c r="AN579" s="227">
        <v>0</v>
      </c>
      <c r="AO579" s="227">
        <v>0</v>
      </c>
      <c r="AP579" s="227">
        <v>0</v>
      </c>
      <c r="AQ579" s="227">
        <v>0</v>
      </c>
      <c r="AR579" s="227">
        <v>0</v>
      </c>
      <c r="AS579" s="227">
        <v>0</v>
      </c>
      <c r="AT579" s="227">
        <v>0</v>
      </c>
      <c r="AU579" s="227">
        <v>0</v>
      </c>
      <c r="AV579" s="227">
        <v>0</v>
      </c>
      <c r="AW579" s="227">
        <v>0</v>
      </c>
      <c r="AX579" s="227"/>
      <c r="AY579" s="252"/>
      <c r="AZ579" s="361">
        <v>0</v>
      </c>
      <c r="BA579" s="362">
        <v>0</v>
      </c>
      <c r="BB579" s="363">
        <v>0</v>
      </c>
      <c r="BC579" s="363">
        <v>0</v>
      </c>
      <c r="BD579" s="363">
        <v>0</v>
      </c>
      <c r="BE579" s="411">
        <v>0</v>
      </c>
      <c r="BF579" s="365">
        <v>0</v>
      </c>
      <c r="BG579" s="365">
        <v>0</v>
      </c>
      <c r="BH579" s="365">
        <v>0</v>
      </c>
      <c r="BI579" s="365">
        <v>0</v>
      </c>
      <c r="BJ579" s="367">
        <v>0</v>
      </c>
      <c r="BK579" s="365"/>
      <c r="DK579" s="166">
        <f t="shared" si="530"/>
        <v>18</v>
      </c>
      <c r="DL579" s="166">
        <f t="shared" si="531"/>
        <v>0</v>
      </c>
      <c r="DM579" s="28">
        <f>IFERROR(DL579/DK579*100,0)</f>
        <v>0</v>
      </c>
      <c r="DN579" s="166">
        <f t="shared" si="532"/>
        <v>0</v>
      </c>
      <c r="DO579" s="28">
        <f>IFERROR(DN579/DL579*100,0)</f>
        <v>0</v>
      </c>
      <c r="DP579" s="166">
        <f t="shared" si="533"/>
        <v>0</v>
      </c>
      <c r="DQ579" s="28">
        <f>IFERROR(DP579/DN579*100,0)</f>
        <v>0</v>
      </c>
      <c r="DR579" s="141">
        <f t="shared" si="534"/>
        <v>0</v>
      </c>
      <c r="DS579" s="207">
        <f t="shared" si="535"/>
        <v>0</v>
      </c>
    </row>
    <row r="580" spans="1:123">
      <c r="A580" s="239" t="s">
        <v>205</v>
      </c>
      <c r="B580" s="353">
        <v>0</v>
      </c>
      <c r="C580" s="353">
        <v>0</v>
      </c>
      <c r="D580" s="353">
        <v>0</v>
      </c>
      <c r="E580" s="353">
        <v>0</v>
      </c>
      <c r="F580" s="353">
        <v>0</v>
      </c>
      <c r="G580" s="353">
        <v>0</v>
      </c>
      <c r="H580" s="353">
        <v>0</v>
      </c>
      <c r="I580" s="353">
        <v>0</v>
      </c>
      <c r="J580" s="353">
        <v>0</v>
      </c>
      <c r="K580" s="353">
        <v>0</v>
      </c>
      <c r="L580" s="353">
        <v>0</v>
      </c>
      <c r="M580" s="353">
        <v>0</v>
      </c>
      <c r="N580" s="227">
        <v>22</v>
      </c>
      <c r="O580" s="227">
        <v>24</v>
      </c>
      <c r="P580" s="227">
        <v>8</v>
      </c>
      <c r="Q580" s="227">
        <v>0</v>
      </c>
      <c r="R580" s="227">
        <v>0</v>
      </c>
      <c r="S580" s="227">
        <v>0</v>
      </c>
      <c r="T580" s="227">
        <v>5</v>
      </c>
      <c r="U580" s="227">
        <v>8</v>
      </c>
      <c r="V580" s="227">
        <v>0</v>
      </c>
      <c r="W580" s="227">
        <v>0</v>
      </c>
      <c r="X580" s="227">
        <v>0</v>
      </c>
      <c r="Y580" s="227">
        <v>0</v>
      </c>
      <c r="Z580" s="227">
        <v>13</v>
      </c>
      <c r="AA580" s="227">
        <v>4</v>
      </c>
      <c r="AB580" s="227">
        <v>0</v>
      </c>
      <c r="AC580" s="227">
        <v>0</v>
      </c>
      <c r="AD580" s="227">
        <v>0</v>
      </c>
      <c r="AE580" s="227">
        <v>2</v>
      </c>
      <c r="AF580" s="227">
        <v>0</v>
      </c>
      <c r="AG580" s="227">
        <v>0</v>
      </c>
      <c r="AH580" s="227">
        <v>4</v>
      </c>
      <c r="AI580" s="227">
        <v>2</v>
      </c>
      <c r="AJ580" s="227">
        <v>4</v>
      </c>
      <c r="AK580" s="227">
        <v>0</v>
      </c>
      <c r="AL580" s="227">
        <v>0</v>
      </c>
      <c r="AM580" s="227">
        <v>0</v>
      </c>
      <c r="AN580" s="227">
        <v>0</v>
      </c>
      <c r="AO580" s="227">
        <v>0</v>
      </c>
      <c r="AP580" s="227">
        <v>0</v>
      </c>
      <c r="AQ580" s="227">
        <v>0</v>
      </c>
      <c r="AR580" s="227">
        <v>0</v>
      </c>
      <c r="AS580" s="227">
        <v>0</v>
      </c>
      <c r="AT580" s="227">
        <v>0</v>
      </c>
      <c r="AU580" s="227">
        <v>0</v>
      </c>
      <c r="AV580" s="227">
        <v>0</v>
      </c>
      <c r="AW580" s="227">
        <v>0</v>
      </c>
      <c r="AX580" s="227"/>
      <c r="AY580" s="252"/>
      <c r="AZ580" s="361">
        <v>0</v>
      </c>
      <c r="BA580" s="362">
        <v>0</v>
      </c>
      <c r="BB580" s="363">
        <v>0</v>
      </c>
      <c r="BC580" s="363">
        <v>0</v>
      </c>
      <c r="BD580" s="363">
        <v>0</v>
      </c>
      <c r="BE580" s="411">
        <v>0</v>
      </c>
      <c r="BF580" s="365">
        <v>0</v>
      </c>
      <c r="BG580" s="365">
        <v>0</v>
      </c>
      <c r="BH580" s="365">
        <v>0</v>
      </c>
      <c r="BI580" s="365">
        <v>0</v>
      </c>
      <c r="BJ580" s="367">
        <v>0</v>
      </c>
      <c r="BK580" s="365"/>
      <c r="DK580" s="166">
        <f t="shared" si="530"/>
        <v>0</v>
      </c>
      <c r="DL580" s="166">
        <f t="shared" si="531"/>
        <v>67</v>
      </c>
      <c r="DM580" s="28">
        <f t="shared" si="398"/>
        <v>0</v>
      </c>
      <c r="DN580" s="166">
        <f t="shared" si="532"/>
        <v>29</v>
      </c>
      <c r="DO580" s="28">
        <f t="shared" si="399"/>
        <v>43.283582089552233</v>
      </c>
      <c r="DP580" s="166">
        <f t="shared" si="533"/>
        <v>0</v>
      </c>
      <c r="DQ580" s="28">
        <f t="shared" si="400"/>
        <v>0</v>
      </c>
      <c r="DR580" s="141">
        <f t="shared" si="534"/>
        <v>0</v>
      </c>
      <c r="DS580" s="207">
        <f t="shared" si="535"/>
        <v>0</v>
      </c>
    </row>
    <row r="581" spans="1:123">
      <c r="A581" s="239" t="s">
        <v>206</v>
      </c>
      <c r="B581" s="353">
        <v>0</v>
      </c>
      <c r="C581" s="353">
        <v>0</v>
      </c>
      <c r="D581" s="353">
        <v>0</v>
      </c>
      <c r="E581" s="353">
        <v>0</v>
      </c>
      <c r="F581" s="353">
        <v>0</v>
      </c>
      <c r="G581" s="353">
        <v>0</v>
      </c>
      <c r="H581" s="353">
        <v>0</v>
      </c>
      <c r="I581" s="353">
        <v>0</v>
      </c>
      <c r="J581" s="353">
        <v>0</v>
      </c>
      <c r="K581" s="353">
        <v>0</v>
      </c>
      <c r="L581" s="353">
        <v>0</v>
      </c>
      <c r="M581" s="353">
        <v>0</v>
      </c>
      <c r="N581" s="227">
        <v>0</v>
      </c>
      <c r="O581" s="227">
        <v>0</v>
      </c>
      <c r="P581" s="227">
        <v>0</v>
      </c>
      <c r="Q581" s="227">
        <v>0</v>
      </c>
      <c r="R581" s="227">
        <v>0</v>
      </c>
      <c r="S581" s="227">
        <v>0</v>
      </c>
      <c r="T581" s="227">
        <v>0</v>
      </c>
      <c r="U581" s="227">
        <v>0</v>
      </c>
      <c r="V581" s="227">
        <v>0</v>
      </c>
      <c r="W581" s="227">
        <v>0</v>
      </c>
      <c r="X581" s="227">
        <v>0</v>
      </c>
      <c r="Y581" s="227">
        <v>0</v>
      </c>
      <c r="Z581" s="227">
        <v>0</v>
      </c>
      <c r="AA581" s="227">
        <v>0</v>
      </c>
      <c r="AB581" s="227">
        <v>0</v>
      </c>
      <c r="AC581" s="227">
        <v>0</v>
      </c>
      <c r="AD581" s="227">
        <v>0</v>
      </c>
      <c r="AE581" s="227">
        <v>0</v>
      </c>
      <c r="AF581" s="227">
        <v>0</v>
      </c>
      <c r="AG581" s="227">
        <v>16</v>
      </c>
      <c r="AH581" s="227">
        <v>0</v>
      </c>
      <c r="AI581" s="227">
        <v>0</v>
      </c>
      <c r="AJ581" s="227">
        <v>0</v>
      </c>
      <c r="AK581" s="227">
        <v>6</v>
      </c>
      <c r="AL581" s="227">
        <v>0</v>
      </c>
      <c r="AM581" s="227">
        <v>0</v>
      </c>
      <c r="AN581" s="227">
        <v>0</v>
      </c>
      <c r="AO581" s="227">
        <v>0</v>
      </c>
      <c r="AP581" s="227">
        <v>0</v>
      </c>
      <c r="AQ581" s="227">
        <v>0</v>
      </c>
      <c r="AR581" s="227">
        <v>0</v>
      </c>
      <c r="AS581" s="227">
        <v>0</v>
      </c>
      <c r="AT581" s="227">
        <v>0</v>
      </c>
      <c r="AU581" s="227">
        <v>0</v>
      </c>
      <c r="AV581" s="227">
        <v>0</v>
      </c>
      <c r="AW581" s="227">
        <v>0</v>
      </c>
      <c r="AX581" s="227"/>
      <c r="AY581" s="252"/>
      <c r="AZ581" s="361">
        <v>0</v>
      </c>
      <c r="BA581" s="362">
        <v>0</v>
      </c>
      <c r="BB581" s="363">
        <v>0</v>
      </c>
      <c r="BC581" s="363">
        <v>0</v>
      </c>
      <c r="BD581" s="363">
        <v>0</v>
      </c>
      <c r="BE581" s="411">
        <v>0</v>
      </c>
      <c r="BF581" s="365">
        <v>0</v>
      </c>
      <c r="BG581" s="365">
        <v>0</v>
      </c>
      <c r="BH581" s="365">
        <v>0</v>
      </c>
      <c r="BI581" s="365">
        <v>0</v>
      </c>
      <c r="BJ581" s="367">
        <v>0</v>
      </c>
      <c r="BK581" s="365"/>
      <c r="DK581" s="166">
        <f t="shared" si="530"/>
        <v>0</v>
      </c>
      <c r="DL581" s="166">
        <f t="shared" si="531"/>
        <v>0</v>
      </c>
      <c r="DM581" s="28">
        <f t="shared" si="398"/>
        <v>0</v>
      </c>
      <c r="DN581" s="166">
        <f t="shared" si="532"/>
        <v>22</v>
      </c>
      <c r="DO581" s="28">
        <f t="shared" si="399"/>
        <v>0</v>
      </c>
      <c r="DP581" s="166">
        <f t="shared" si="533"/>
        <v>0</v>
      </c>
      <c r="DQ581" s="28">
        <f t="shared" si="400"/>
        <v>0</v>
      </c>
      <c r="DR581" s="141">
        <f t="shared" si="534"/>
        <v>0</v>
      </c>
      <c r="DS581" s="207">
        <f t="shared" si="535"/>
        <v>0</v>
      </c>
    </row>
    <row r="582" spans="1:123">
      <c r="A582" s="239" t="s">
        <v>207</v>
      </c>
      <c r="B582" s="353">
        <v>0</v>
      </c>
      <c r="C582" s="353">
        <v>0</v>
      </c>
      <c r="D582" s="353">
        <v>0</v>
      </c>
      <c r="E582" s="353">
        <v>0</v>
      </c>
      <c r="F582" s="353">
        <v>0</v>
      </c>
      <c r="G582" s="353">
        <v>0</v>
      </c>
      <c r="H582" s="353">
        <v>0</v>
      </c>
      <c r="I582" s="353">
        <v>0</v>
      </c>
      <c r="J582" s="353">
        <v>0</v>
      </c>
      <c r="K582" s="353">
        <v>0</v>
      </c>
      <c r="L582" s="353">
        <v>0</v>
      </c>
      <c r="M582" s="353">
        <v>0</v>
      </c>
      <c r="N582" s="227">
        <v>0</v>
      </c>
      <c r="O582" s="227">
        <v>0</v>
      </c>
      <c r="P582" s="227">
        <v>0</v>
      </c>
      <c r="Q582" s="227">
        <v>0</v>
      </c>
      <c r="R582" s="227">
        <v>0</v>
      </c>
      <c r="S582" s="227">
        <v>0</v>
      </c>
      <c r="T582" s="227">
        <v>0</v>
      </c>
      <c r="U582" s="227">
        <v>0</v>
      </c>
      <c r="V582" s="227">
        <v>0</v>
      </c>
      <c r="W582" s="227">
        <v>0</v>
      </c>
      <c r="X582" s="227">
        <v>0</v>
      </c>
      <c r="Y582" s="227">
        <v>0</v>
      </c>
      <c r="Z582" s="227">
        <v>0</v>
      </c>
      <c r="AA582" s="227">
        <v>0</v>
      </c>
      <c r="AB582" s="227">
        <v>0</v>
      </c>
      <c r="AC582" s="227">
        <v>0</v>
      </c>
      <c r="AD582" s="227">
        <v>10</v>
      </c>
      <c r="AE582" s="227">
        <v>0</v>
      </c>
      <c r="AF582" s="227">
        <v>0</v>
      </c>
      <c r="AG582" s="227">
        <v>0</v>
      </c>
      <c r="AH582" s="227">
        <v>0</v>
      </c>
      <c r="AI582" s="227">
        <v>0</v>
      </c>
      <c r="AJ582" s="227">
        <v>0</v>
      </c>
      <c r="AK582" s="227">
        <v>0</v>
      </c>
      <c r="AL582" s="227">
        <v>0</v>
      </c>
      <c r="AM582" s="227">
        <v>0</v>
      </c>
      <c r="AN582" s="227">
        <v>0</v>
      </c>
      <c r="AO582" s="227">
        <v>0</v>
      </c>
      <c r="AP582" s="227">
        <v>0</v>
      </c>
      <c r="AQ582" s="227">
        <v>0</v>
      </c>
      <c r="AR582" s="227">
        <v>0</v>
      </c>
      <c r="AS582" s="227">
        <v>0</v>
      </c>
      <c r="AT582" s="227">
        <v>0</v>
      </c>
      <c r="AU582" s="227">
        <v>0</v>
      </c>
      <c r="AV582" s="227">
        <v>0</v>
      </c>
      <c r="AW582" s="227">
        <v>0</v>
      </c>
      <c r="AX582" s="227"/>
      <c r="AY582" s="252"/>
      <c r="AZ582" s="361">
        <v>0</v>
      </c>
      <c r="BA582" s="362">
        <v>0</v>
      </c>
      <c r="BB582" s="363">
        <v>0</v>
      </c>
      <c r="BC582" s="363">
        <v>0</v>
      </c>
      <c r="BD582" s="363">
        <v>0</v>
      </c>
      <c r="BE582" s="411">
        <v>0</v>
      </c>
      <c r="BF582" s="365">
        <v>0</v>
      </c>
      <c r="BG582" s="365">
        <v>0</v>
      </c>
      <c r="BH582" s="365">
        <v>0</v>
      </c>
      <c r="BI582" s="365">
        <v>0</v>
      </c>
      <c r="BJ582" s="367">
        <v>0</v>
      </c>
      <c r="BK582" s="365"/>
      <c r="DK582" s="166">
        <f t="shared" si="530"/>
        <v>0</v>
      </c>
      <c r="DL582" s="166">
        <f t="shared" si="531"/>
        <v>0</v>
      </c>
      <c r="DM582" s="28">
        <f t="shared" si="398"/>
        <v>0</v>
      </c>
      <c r="DN582" s="166">
        <f t="shared" si="532"/>
        <v>10</v>
      </c>
      <c r="DO582" s="28">
        <f t="shared" si="399"/>
        <v>0</v>
      </c>
      <c r="DP582" s="166">
        <f t="shared" si="533"/>
        <v>0</v>
      </c>
      <c r="DQ582" s="28">
        <f t="shared" si="400"/>
        <v>0</v>
      </c>
      <c r="DR582" s="141">
        <f t="shared" si="534"/>
        <v>0</v>
      </c>
      <c r="DS582" s="207">
        <f t="shared" si="535"/>
        <v>0</v>
      </c>
    </row>
    <row r="583" spans="1:123">
      <c r="A583" s="239" t="s">
        <v>208</v>
      </c>
      <c r="B583" s="319">
        <v>34</v>
      </c>
      <c r="C583" s="319">
        <v>0</v>
      </c>
      <c r="D583" s="319">
        <v>64</v>
      </c>
      <c r="E583" s="319">
        <v>8</v>
      </c>
      <c r="F583" s="319">
        <v>0</v>
      </c>
      <c r="G583" s="319">
        <v>0</v>
      </c>
      <c r="H583" s="319">
        <v>0</v>
      </c>
      <c r="I583" s="319">
        <v>0</v>
      </c>
      <c r="J583" s="319">
        <v>0</v>
      </c>
      <c r="K583" s="319">
        <v>0</v>
      </c>
      <c r="L583" s="319">
        <v>0</v>
      </c>
      <c r="M583" s="319">
        <v>0</v>
      </c>
      <c r="N583" s="227">
        <v>0</v>
      </c>
      <c r="O583" s="227">
        <v>0</v>
      </c>
      <c r="P583" s="227">
        <v>0</v>
      </c>
      <c r="Q583" s="227">
        <v>0</v>
      </c>
      <c r="R583" s="227">
        <v>0</v>
      </c>
      <c r="S583" s="227">
        <v>0</v>
      </c>
      <c r="T583" s="227">
        <v>0</v>
      </c>
      <c r="U583" s="227">
        <v>0</v>
      </c>
      <c r="V583" s="227">
        <v>0</v>
      </c>
      <c r="W583" s="227">
        <v>0</v>
      </c>
      <c r="X583" s="227">
        <v>0</v>
      </c>
      <c r="Y583" s="227">
        <v>0</v>
      </c>
      <c r="Z583" s="227">
        <v>0</v>
      </c>
      <c r="AA583" s="227">
        <v>0</v>
      </c>
      <c r="AB583" s="227">
        <v>0</v>
      </c>
      <c r="AC583" s="227">
        <v>0</v>
      </c>
      <c r="AD583" s="227">
        <v>0</v>
      </c>
      <c r="AE583" s="227">
        <v>0</v>
      </c>
      <c r="AF583" s="227">
        <v>0</v>
      </c>
      <c r="AG583" s="227">
        <v>0</v>
      </c>
      <c r="AH583" s="227">
        <v>0</v>
      </c>
      <c r="AI583" s="227">
        <v>0</v>
      </c>
      <c r="AJ583" s="227">
        <v>0</v>
      </c>
      <c r="AK583" s="227">
        <v>0</v>
      </c>
      <c r="AL583" s="227">
        <v>0</v>
      </c>
      <c r="AM583" s="227">
        <v>0</v>
      </c>
      <c r="AN583" s="227">
        <v>0</v>
      </c>
      <c r="AO583" s="227">
        <v>0</v>
      </c>
      <c r="AP583" s="227">
        <v>0</v>
      </c>
      <c r="AQ583" s="227">
        <v>0</v>
      </c>
      <c r="AR583" s="227">
        <v>0</v>
      </c>
      <c r="AS583" s="227">
        <v>0</v>
      </c>
      <c r="AT583" s="227">
        <v>0</v>
      </c>
      <c r="AU583" s="227">
        <v>0</v>
      </c>
      <c r="AV583" s="227">
        <v>0</v>
      </c>
      <c r="AW583" s="227">
        <v>0</v>
      </c>
      <c r="AX583" s="227"/>
      <c r="AY583" s="252"/>
      <c r="AZ583" s="361">
        <v>0</v>
      </c>
      <c r="BA583" s="362">
        <v>0</v>
      </c>
      <c r="BB583" s="363">
        <v>0</v>
      </c>
      <c r="BC583" s="363">
        <v>0</v>
      </c>
      <c r="BD583" s="363">
        <v>0</v>
      </c>
      <c r="BE583" s="411">
        <v>0</v>
      </c>
      <c r="BF583" s="365">
        <v>0</v>
      </c>
      <c r="BG583" s="365">
        <v>0</v>
      </c>
      <c r="BH583" s="365">
        <v>0</v>
      </c>
      <c r="BI583" s="365">
        <v>0</v>
      </c>
      <c r="BJ583" s="367">
        <v>0</v>
      </c>
      <c r="BK583" s="365"/>
      <c r="DK583" s="166">
        <f t="shared" si="530"/>
        <v>106</v>
      </c>
      <c r="DL583" s="166">
        <f t="shared" si="531"/>
        <v>0</v>
      </c>
      <c r="DM583" s="28">
        <f t="shared" si="398"/>
        <v>0</v>
      </c>
      <c r="DN583" s="166">
        <f t="shared" si="532"/>
        <v>0</v>
      </c>
      <c r="DO583" s="28">
        <f t="shared" si="399"/>
        <v>0</v>
      </c>
      <c r="DP583" s="166">
        <f t="shared" si="533"/>
        <v>0</v>
      </c>
      <c r="DQ583" s="28">
        <f t="shared" si="400"/>
        <v>0</v>
      </c>
      <c r="DR583" s="141">
        <f t="shared" si="534"/>
        <v>0</v>
      </c>
      <c r="DS583" s="207">
        <f t="shared" si="535"/>
        <v>0</v>
      </c>
    </row>
    <row r="584" spans="1:123">
      <c r="A584" s="239" t="s">
        <v>208</v>
      </c>
      <c r="B584" s="319">
        <v>34</v>
      </c>
      <c r="C584" s="319">
        <v>0</v>
      </c>
      <c r="D584" s="319">
        <v>64</v>
      </c>
      <c r="E584" s="319">
        <v>8</v>
      </c>
      <c r="F584" s="319">
        <v>0</v>
      </c>
      <c r="G584" s="319">
        <v>0</v>
      </c>
      <c r="H584" s="319">
        <v>0</v>
      </c>
      <c r="I584" s="319">
        <v>0</v>
      </c>
      <c r="J584" s="319">
        <v>0</v>
      </c>
      <c r="K584" s="319">
        <v>0</v>
      </c>
      <c r="L584" s="319">
        <v>0</v>
      </c>
      <c r="M584" s="319">
        <v>0</v>
      </c>
      <c r="N584" s="227">
        <v>0</v>
      </c>
      <c r="O584" s="227">
        <v>0</v>
      </c>
      <c r="P584" s="227">
        <v>0</v>
      </c>
      <c r="Q584" s="227">
        <v>0</v>
      </c>
      <c r="R584" s="227">
        <v>0</v>
      </c>
      <c r="S584" s="227">
        <v>0</v>
      </c>
      <c r="T584" s="227">
        <v>0</v>
      </c>
      <c r="U584" s="227">
        <v>0</v>
      </c>
      <c r="V584" s="227">
        <v>0</v>
      </c>
      <c r="W584" s="227">
        <v>0</v>
      </c>
      <c r="X584" s="227">
        <v>0</v>
      </c>
      <c r="Y584" s="227">
        <v>0</v>
      </c>
      <c r="Z584" s="227">
        <v>0</v>
      </c>
      <c r="AA584" s="227">
        <v>0</v>
      </c>
      <c r="AB584" s="227">
        <v>0</v>
      </c>
      <c r="AC584" s="227">
        <v>0</v>
      </c>
      <c r="AD584" s="227">
        <v>0</v>
      </c>
      <c r="AE584" s="227">
        <v>0</v>
      </c>
      <c r="AF584" s="227">
        <v>0</v>
      </c>
      <c r="AG584" s="227">
        <v>0</v>
      </c>
      <c r="AH584" s="227">
        <v>0</v>
      </c>
      <c r="AI584" s="227">
        <v>0</v>
      </c>
      <c r="AJ584" s="227">
        <v>0</v>
      </c>
      <c r="AK584" s="227">
        <v>0</v>
      </c>
      <c r="AL584" s="227">
        <v>0</v>
      </c>
      <c r="AM584" s="227">
        <v>0</v>
      </c>
      <c r="AN584" s="227">
        <v>0</v>
      </c>
      <c r="AO584" s="227">
        <v>0</v>
      </c>
      <c r="AP584" s="227">
        <v>0</v>
      </c>
      <c r="AQ584" s="227">
        <v>0</v>
      </c>
      <c r="AR584" s="227">
        <v>0</v>
      </c>
      <c r="AS584" s="227">
        <v>0</v>
      </c>
      <c r="AT584" s="227">
        <v>0</v>
      </c>
      <c r="AU584" s="227">
        <v>0</v>
      </c>
      <c r="AV584" s="227">
        <v>0</v>
      </c>
      <c r="AW584" s="227">
        <v>0</v>
      </c>
      <c r="AX584" s="227"/>
      <c r="AY584" s="252"/>
      <c r="AZ584" s="361">
        <v>0</v>
      </c>
      <c r="BA584" s="362">
        <v>0</v>
      </c>
      <c r="BB584" s="363">
        <v>0</v>
      </c>
      <c r="BC584" s="363">
        <v>0</v>
      </c>
      <c r="BD584" s="363">
        <v>0</v>
      </c>
      <c r="BE584" s="411">
        <v>0</v>
      </c>
      <c r="BF584" s="365">
        <v>0</v>
      </c>
      <c r="BG584" s="365">
        <v>0</v>
      </c>
      <c r="BH584" s="365">
        <v>0</v>
      </c>
      <c r="BI584" s="365">
        <v>0</v>
      </c>
      <c r="BJ584" s="367">
        <v>0</v>
      </c>
      <c r="BK584" s="365"/>
      <c r="DK584" s="166">
        <f t="shared" si="530"/>
        <v>106</v>
      </c>
      <c r="DL584" s="166">
        <f t="shared" si="531"/>
        <v>0</v>
      </c>
      <c r="DM584" s="28">
        <f t="shared" si="398"/>
        <v>0</v>
      </c>
      <c r="DN584" s="166">
        <f t="shared" si="532"/>
        <v>0</v>
      </c>
      <c r="DO584" s="28">
        <f t="shared" si="399"/>
        <v>0</v>
      </c>
      <c r="DP584" s="166">
        <f t="shared" si="533"/>
        <v>0</v>
      </c>
      <c r="DQ584" s="28">
        <f t="shared" si="400"/>
        <v>0</v>
      </c>
      <c r="DR584" s="141">
        <f t="shared" si="534"/>
        <v>0</v>
      </c>
      <c r="DS584" s="207">
        <f t="shared" si="535"/>
        <v>0</v>
      </c>
    </row>
    <row r="585" spans="1:123">
      <c r="A585" s="239" t="s">
        <v>209</v>
      </c>
      <c r="B585" s="353">
        <v>0</v>
      </c>
      <c r="C585" s="353">
        <v>0</v>
      </c>
      <c r="D585" s="353">
        <v>0</v>
      </c>
      <c r="E585" s="353">
        <v>0</v>
      </c>
      <c r="F585" s="353">
        <v>0</v>
      </c>
      <c r="G585" s="353">
        <v>0</v>
      </c>
      <c r="H585" s="353">
        <v>0</v>
      </c>
      <c r="I585" s="353">
        <v>0</v>
      </c>
      <c r="J585" s="353">
        <v>0</v>
      </c>
      <c r="K585" s="353">
        <v>0</v>
      </c>
      <c r="L585" s="353">
        <v>0</v>
      </c>
      <c r="M585" s="353">
        <v>0</v>
      </c>
      <c r="N585" s="227">
        <v>0</v>
      </c>
      <c r="O585" s="227">
        <v>0</v>
      </c>
      <c r="P585" s="227">
        <v>0</v>
      </c>
      <c r="Q585" s="227">
        <v>0</v>
      </c>
      <c r="R585" s="227">
        <v>0</v>
      </c>
      <c r="S585" s="227">
        <v>0</v>
      </c>
      <c r="T585" s="227">
        <v>0</v>
      </c>
      <c r="U585" s="227">
        <v>0</v>
      </c>
      <c r="V585" s="227">
        <v>0</v>
      </c>
      <c r="W585" s="227">
        <v>0</v>
      </c>
      <c r="X585" s="227">
        <v>0</v>
      </c>
      <c r="Y585" s="227">
        <v>0</v>
      </c>
      <c r="Z585" s="227">
        <v>0</v>
      </c>
      <c r="AA585" s="227">
        <v>0</v>
      </c>
      <c r="AB585" s="227">
        <v>0</v>
      </c>
      <c r="AC585" s="227">
        <v>0</v>
      </c>
      <c r="AD585" s="227">
        <v>0</v>
      </c>
      <c r="AE585" s="227">
        <v>0</v>
      </c>
      <c r="AF585" s="227">
        <v>0</v>
      </c>
      <c r="AG585" s="227">
        <v>0</v>
      </c>
      <c r="AH585" s="227">
        <v>0</v>
      </c>
      <c r="AI585" s="227">
        <v>0</v>
      </c>
      <c r="AJ585" s="227">
        <v>0</v>
      </c>
      <c r="AK585" s="227">
        <v>0</v>
      </c>
      <c r="AL585" s="227">
        <v>0</v>
      </c>
      <c r="AM585" s="227">
        <v>0</v>
      </c>
      <c r="AN585" s="227">
        <v>0</v>
      </c>
      <c r="AO585" s="227">
        <v>0</v>
      </c>
      <c r="AP585" s="227">
        <v>0</v>
      </c>
      <c r="AQ585" s="227">
        <v>0</v>
      </c>
      <c r="AR585" s="227">
        <v>0</v>
      </c>
      <c r="AS585" s="227">
        <v>0</v>
      </c>
      <c r="AT585" s="227">
        <v>0</v>
      </c>
      <c r="AU585" s="227">
        <v>0</v>
      </c>
      <c r="AV585" s="227">
        <v>0</v>
      </c>
      <c r="AW585" s="227">
        <v>0</v>
      </c>
      <c r="AX585" s="227"/>
      <c r="AY585" s="252"/>
      <c r="AZ585" s="361">
        <v>0</v>
      </c>
      <c r="BA585" s="362">
        <v>0</v>
      </c>
      <c r="BB585" s="363">
        <v>0</v>
      </c>
      <c r="BC585" s="363">
        <v>0</v>
      </c>
      <c r="BD585" s="363">
        <v>0</v>
      </c>
      <c r="BE585" s="411">
        <v>0</v>
      </c>
      <c r="BF585" s="365">
        <v>0</v>
      </c>
      <c r="BG585" s="365">
        <v>0</v>
      </c>
      <c r="BH585" s="365">
        <v>0</v>
      </c>
      <c r="BI585" s="365">
        <v>0</v>
      </c>
      <c r="BJ585" s="367">
        <v>0</v>
      </c>
      <c r="BK585" s="365"/>
      <c r="DK585" s="166">
        <f t="shared" si="530"/>
        <v>0</v>
      </c>
      <c r="DL585" s="166">
        <f t="shared" si="531"/>
        <v>0</v>
      </c>
      <c r="DM585" s="28">
        <f t="shared" si="398"/>
        <v>0</v>
      </c>
      <c r="DN585" s="166">
        <f t="shared" si="532"/>
        <v>0</v>
      </c>
      <c r="DO585" s="28">
        <f t="shared" si="399"/>
        <v>0</v>
      </c>
      <c r="DP585" s="166">
        <f t="shared" si="533"/>
        <v>0</v>
      </c>
      <c r="DQ585" s="28">
        <f t="shared" si="400"/>
        <v>0</v>
      </c>
      <c r="DR585" s="141">
        <f t="shared" si="534"/>
        <v>0</v>
      </c>
      <c r="DS585" s="207">
        <f t="shared" si="535"/>
        <v>0</v>
      </c>
    </row>
    <row r="586" spans="1:123">
      <c r="A586" s="239" t="s">
        <v>210</v>
      </c>
      <c r="B586" s="319">
        <v>0</v>
      </c>
      <c r="C586" s="319">
        <v>0</v>
      </c>
      <c r="D586" s="319">
        <v>0</v>
      </c>
      <c r="E586" s="319">
        <v>0</v>
      </c>
      <c r="F586" s="319">
        <v>0</v>
      </c>
      <c r="G586" s="319">
        <v>0</v>
      </c>
      <c r="H586" s="319">
        <v>0</v>
      </c>
      <c r="I586" s="319">
        <v>0</v>
      </c>
      <c r="J586" s="319">
        <v>0</v>
      </c>
      <c r="K586" s="319">
        <v>0</v>
      </c>
      <c r="L586" s="319">
        <v>0</v>
      </c>
      <c r="M586" s="319">
        <v>0</v>
      </c>
      <c r="N586" s="227">
        <v>0</v>
      </c>
      <c r="O586" s="227">
        <v>0</v>
      </c>
      <c r="P586" s="227">
        <v>0</v>
      </c>
      <c r="Q586" s="227">
        <v>0</v>
      </c>
      <c r="R586" s="227">
        <v>0</v>
      </c>
      <c r="S586" s="227">
        <v>0</v>
      </c>
      <c r="T586" s="227">
        <v>0</v>
      </c>
      <c r="U586" s="227">
        <v>0</v>
      </c>
      <c r="V586" s="227">
        <v>0</v>
      </c>
      <c r="W586" s="227">
        <v>0</v>
      </c>
      <c r="X586" s="227">
        <v>0</v>
      </c>
      <c r="Y586" s="227">
        <v>0</v>
      </c>
      <c r="Z586" s="227">
        <v>0</v>
      </c>
      <c r="AA586" s="227">
        <v>0</v>
      </c>
      <c r="AB586" s="227">
        <v>0</v>
      </c>
      <c r="AC586" s="227">
        <v>0</v>
      </c>
      <c r="AD586" s="227">
        <v>0</v>
      </c>
      <c r="AE586" s="227">
        <v>0</v>
      </c>
      <c r="AF586" s="227">
        <v>0</v>
      </c>
      <c r="AG586" s="227">
        <v>0</v>
      </c>
      <c r="AH586" s="227">
        <v>0</v>
      </c>
      <c r="AI586" s="227">
        <v>0</v>
      </c>
      <c r="AJ586" s="227">
        <v>0</v>
      </c>
      <c r="AK586" s="227">
        <v>0</v>
      </c>
      <c r="AL586" s="227">
        <v>0</v>
      </c>
      <c r="AM586" s="227">
        <v>0</v>
      </c>
      <c r="AN586" s="227">
        <v>0</v>
      </c>
      <c r="AO586" s="227">
        <v>0</v>
      </c>
      <c r="AP586" s="227">
        <v>0</v>
      </c>
      <c r="AQ586" s="227">
        <v>0</v>
      </c>
      <c r="AR586" s="227">
        <v>0</v>
      </c>
      <c r="AS586" s="227">
        <v>0</v>
      </c>
      <c r="AT586" s="227">
        <v>0</v>
      </c>
      <c r="AU586" s="227">
        <v>0</v>
      </c>
      <c r="AV586" s="227">
        <v>0</v>
      </c>
      <c r="AW586" s="227">
        <v>0</v>
      </c>
      <c r="AX586" s="227"/>
      <c r="AY586" s="252"/>
      <c r="AZ586" s="361">
        <v>0</v>
      </c>
      <c r="BA586" s="362">
        <v>0</v>
      </c>
      <c r="BB586" s="363">
        <v>0</v>
      </c>
      <c r="BC586" s="363">
        <v>0</v>
      </c>
      <c r="BD586" s="363">
        <v>0</v>
      </c>
      <c r="BE586" s="411">
        <v>0</v>
      </c>
      <c r="BF586" s="365">
        <v>0</v>
      </c>
      <c r="BG586" s="365">
        <v>0</v>
      </c>
      <c r="BH586" s="365">
        <v>0</v>
      </c>
      <c r="BI586" s="365">
        <v>0</v>
      </c>
      <c r="BJ586" s="367">
        <v>0</v>
      </c>
      <c r="BK586" s="365"/>
      <c r="DK586" s="166">
        <f t="shared" si="530"/>
        <v>0</v>
      </c>
      <c r="DL586" s="166">
        <f t="shared" si="531"/>
        <v>0</v>
      </c>
      <c r="DM586" s="28">
        <f t="shared" si="398"/>
        <v>0</v>
      </c>
      <c r="DN586" s="166">
        <f t="shared" si="532"/>
        <v>0</v>
      </c>
      <c r="DO586" s="28">
        <f t="shared" si="399"/>
        <v>0</v>
      </c>
      <c r="DP586" s="166">
        <f t="shared" si="533"/>
        <v>0</v>
      </c>
      <c r="DQ586" s="28">
        <f t="shared" si="400"/>
        <v>0</v>
      </c>
      <c r="DR586" s="141">
        <f t="shared" si="534"/>
        <v>0</v>
      </c>
      <c r="DS586" s="207">
        <f t="shared" si="535"/>
        <v>0</v>
      </c>
    </row>
    <row r="587" spans="1:123">
      <c r="A587" s="239" t="s">
        <v>211</v>
      </c>
      <c r="B587" s="319">
        <v>0</v>
      </c>
      <c r="C587" s="319">
        <v>0</v>
      </c>
      <c r="D587" s="319">
        <v>0</v>
      </c>
      <c r="E587" s="319">
        <v>0</v>
      </c>
      <c r="F587" s="319">
        <v>0</v>
      </c>
      <c r="G587" s="319">
        <v>0</v>
      </c>
      <c r="H587" s="319">
        <v>0</v>
      </c>
      <c r="I587" s="319">
        <v>0</v>
      </c>
      <c r="J587" s="319">
        <v>0</v>
      </c>
      <c r="K587" s="319">
        <v>0</v>
      </c>
      <c r="L587" s="319">
        <v>0</v>
      </c>
      <c r="M587" s="319">
        <v>0</v>
      </c>
      <c r="N587" s="227">
        <v>0</v>
      </c>
      <c r="O587" s="227">
        <v>0</v>
      </c>
      <c r="P587" s="227">
        <v>0</v>
      </c>
      <c r="Q587" s="227">
        <v>0</v>
      </c>
      <c r="R587" s="227">
        <v>0</v>
      </c>
      <c r="S587" s="227">
        <v>0</v>
      </c>
      <c r="T587" s="227">
        <v>0</v>
      </c>
      <c r="U587" s="227">
        <v>0</v>
      </c>
      <c r="V587" s="227">
        <v>0</v>
      </c>
      <c r="W587" s="227">
        <v>0</v>
      </c>
      <c r="X587" s="227">
        <v>0</v>
      </c>
      <c r="Y587" s="227">
        <v>0</v>
      </c>
      <c r="Z587" s="227">
        <v>0</v>
      </c>
      <c r="AA587" s="227">
        <v>0</v>
      </c>
      <c r="AB587" s="227">
        <v>0</v>
      </c>
      <c r="AC587" s="227">
        <v>0</v>
      </c>
      <c r="AD587" s="227">
        <v>0</v>
      </c>
      <c r="AE587" s="227">
        <v>0</v>
      </c>
      <c r="AF587" s="227">
        <v>0</v>
      </c>
      <c r="AG587" s="227">
        <v>0</v>
      </c>
      <c r="AH587" s="227">
        <v>0</v>
      </c>
      <c r="AI587" s="227">
        <v>0</v>
      </c>
      <c r="AJ587" s="227">
        <v>0</v>
      </c>
      <c r="AK587" s="227">
        <v>0</v>
      </c>
      <c r="AL587" s="227">
        <v>0</v>
      </c>
      <c r="AM587" s="227">
        <v>0</v>
      </c>
      <c r="AN587" s="227">
        <v>0</v>
      </c>
      <c r="AO587" s="227">
        <v>0</v>
      </c>
      <c r="AP587" s="227">
        <v>0</v>
      </c>
      <c r="AQ587" s="227">
        <v>0</v>
      </c>
      <c r="AR587" s="227">
        <v>0</v>
      </c>
      <c r="AS587" s="227">
        <v>0</v>
      </c>
      <c r="AT587" s="227">
        <v>0</v>
      </c>
      <c r="AU587" s="227">
        <v>0</v>
      </c>
      <c r="AV587" s="227">
        <v>0</v>
      </c>
      <c r="AW587" s="227">
        <v>0</v>
      </c>
      <c r="AX587" s="227"/>
      <c r="AY587" s="252"/>
      <c r="AZ587" s="361">
        <v>0</v>
      </c>
      <c r="BA587" s="362">
        <v>0</v>
      </c>
      <c r="BB587" s="363">
        <v>0</v>
      </c>
      <c r="BC587" s="363">
        <v>0</v>
      </c>
      <c r="BD587" s="363">
        <v>0</v>
      </c>
      <c r="BE587" s="411">
        <v>0</v>
      </c>
      <c r="BF587" s="365">
        <v>0</v>
      </c>
      <c r="BG587" s="365">
        <v>0</v>
      </c>
      <c r="BH587" s="365">
        <v>0</v>
      </c>
      <c r="BI587" s="365">
        <v>0</v>
      </c>
      <c r="BJ587" s="367">
        <v>0</v>
      </c>
      <c r="BK587" s="365"/>
      <c r="DK587" s="166">
        <f t="shared" si="530"/>
        <v>0</v>
      </c>
      <c r="DL587" s="166">
        <f t="shared" si="531"/>
        <v>0</v>
      </c>
      <c r="DM587" s="28">
        <f t="shared" si="398"/>
        <v>0</v>
      </c>
      <c r="DN587" s="166">
        <f t="shared" si="532"/>
        <v>0</v>
      </c>
      <c r="DO587" s="28">
        <f t="shared" si="399"/>
        <v>0</v>
      </c>
      <c r="DP587" s="166">
        <f t="shared" si="533"/>
        <v>0</v>
      </c>
      <c r="DQ587" s="28">
        <f t="shared" si="400"/>
        <v>0</v>
      </c>
      <c r="DR587" s="141">
        <f t="shared" si="534"/>
        <v>0</v>
      </c>
      <c r="DS587" s="207">
        <f t="shared" si="535"/>
        <v>0</v>
      </c>
    </row>
    <row r="588" spans="1:123">
      <c r="A588" s="239" t="s">
        <v>212</v>
      </c>
      <c r="B588" s="319">
        <v>0</v>
      </c>
      <c r="C588" s="319">
        <v>0</v>
      </c>
      <c r="D588" s="319">
        <v>64</v>
      </c>
      <c r="E588" s="319">
        <v>-36</v>
      </c>
      <c r="F588" s="319">
        <v>0</v>
      </c>
      <c r="G588" s="319">
        <v>0</v>
      </c>
      <c r="H588" s="319">
        <v>0</v>
      </c>
      <c r="I588" s="319">
        <v>0</v>
      </c>
      <c r="J588" s="319">
        <v>0</v>
      </c>
      <c r="K588" s="319">
        <v>0</v>
      </c>
      <c r="L588" s="319">
        <v>0</v>
      </c>
      <c r="M588" s="319">
        <v>0</v>
      </c>
      <c r="N588" s="227">
        <v>0</v>
      </c>
      <c r="O588" s="227">
        <v>0</v>
      </c>
      <c r="P588" s="227">
        <v>0</v>
      </c>
      <c r="Q588" s="227">
        <v>0</v>
      </c>
      <c r="R588" s="227">
        <v>0</v>
      </c>
      <c r="S588" s="227">
        <v>0</v>
      </c>
      <c r="T588" s="227">
        <v>0</v>
      </c>
      <c r="U588" s="227">
        <v>0</v>
      </c>
      <c r="V588" s="227">
        <v>0</v>
      </c>
      <c r="W588" s="227">
        <v>0</v>
      </c>
      <c r="X588" s="227">
        <v>0</v>
      </c>
      <c r="Y588" s="227">
        <v>0</v>
      </c>
      <c r="Z588" s="227">
        <v>0</v>
      </c>
      <c r="AA588" s="227">
        <v>0</v>
      </c>
      <c r="AB588" s="227">
        <v>0</v>
      </c>
      <c r="AC588" s="227">
        <v>0</v>
      </c>
      <c r="AD588" s="227">
        <v>0</v>
      </c>
      <c r="AE588" s="227">
        <v>0</v>
      </c>
      <c r="AF588" s="227">
        <v>0</v>
      </c>
      <c r="AG588" s="227">
        <v>0</v>
      </c>
      <c r="AH588" s="227">
        <v>0</v>
      </c>
      <c r="AI588" s="227">
        <v>0</v>
      </c>
      <c r="AJ588" s="227">
        <v>0</v>
      </c>
      <c r="AK588" s="227">
        <v>0</v>
      </c>
      <c r="AL588" s="227">
        <v>0</v>
      </c>
      <c r="AM588" s="227">
        <v>0</v>
      </c>
      <c r="AN588" s="227">
        <v>0</v>
      </c>
      <c r="AO588" s="227">
        <v>0</v>
      </c>
      <c r="AP588" s="227">
        <v>0</v>
      </c>
      <c r="AQ588" s="227">
        <v>0</v>
      </c>
      <c r="AR588" s="227">
        <v>0</v>
      </c>
      <c r="AS588" s="227">
        <v>0</v>
      </c>
      <c r="AT588" s="227">
        <v>0</v>
      </c>
      <c r="AU588" s="227">
        <v>0</v>
      </c>
      <c r="AV588" s="227">
        <v>0</v>
      </c>
      <c r="AW588" s="227">
        <v>0</v>
      </c>
      <c r="AX588" s="227"/>
      <c r="AY588" s="320"/>
      <c r="AZ588" s="361">
        <v>0</v>
      </c>
      <c r="BA588" s="362">
        <v>0</v>
      </c>
      <c r="BB588" s="363">
        <v>0</v>
      </c>
      <c r="BC588" s="363">
        <v>0</v>
      </c>
      <c r="BD588" s="363">
        <v>0</v>
      </c>
      <c r="BE588" s="411">
        <v>0</v>
      </c>
      <c r="BF588" s="365">
        <v>0</v>
      </c>
      <c r="BG588" s="365">
        <v>0</v>
      </c>
      <c r="BH588" s="365">
        <v>0</v>
      </c>
      <c r="BI588" s="365">
        <v>0</v>
      </c>
      <c r="BJ588" s="367">
        <v>0</v>
      </c>
      <c r="BK588" s="365"/>
      <c r="DK588" s="166">
        <f t="shared" si="530"/>
        <v>28</v>
      </c>
      <c r="DL588" s="166">
        <f t="shared" si="531"/>
        <v>0</v>
      </c>
      <c r="DM588" s="28">
        <f t="shared" si="398"/>
        <v>0</v>
      </c>
      <c r="DN588" s="166">
        <f t="shared" si="532"/>
        <v>0</v>
      </c>
      <c r="DO588" s="28">
        <f t="shared" si="399"/>
        <v>0</v>
      </c>
      <c r="DP588" s="166">
        <f t="shared" si="533"/>
        <v>0</v>
      </c>
      <c r="DQ588" s="28">
        <f t="shared" si="400"/>
        <v>0</v>
      </c>
      <c r="DR588" s="141">
        <f t="shared" si="534"/>
        <v>0</v>
      </c>
      <c r="DS588" s="207">
        <f t="shared" si="535"/>
        <v>0</v>
      </c>
    </row>
    <row r="589" spans="1:123">
      <c r="A589" s="239" t="s">
        <v>213</v>
      </c>
      <c r="B589" s="319">
        <v>0</v>
      </c>
      <c r="C589" s="319">
        <v>0</v>
      </c>
      <c r="D589" s="319">
        <v>0</v>
      </c>
      <c r="E589" s="319">
        <v>0</v>
      </c>
      <c r="F589" s="319">
        <v>0</v>
      </c>
      <c r="G589" s="319">
        <v>0</v>
      </c>
      <c r="H589" s="319">
        <v>0</v>
      </c>
      <c r="I589" s="319">
        <v>0</v>
      </c>
      <c r="J589" s="319">
        <v>0</v>
      </c>
      <c r="K589" s="319">
        <v>0</v>
      </c>
      <c r="L589" s="319">
        <v>0</v>
      </c>
      <c r="M589" s="319">
        <v>0</v>
      </c>
      <c r="N589" s="227">
        <v>0</v>
      </c>
      <c r="O589" s="227">
        <v>0</v>
      </c>
      <c r="P589" s="227">
        <v>0</v>
      </c>
      <c r="Q589" s="227">
        <v>48</v>
      </c>
      <c r="R589" s="227">
        <v>0</v>
      </c>
      <c r="S589" s="227">
        <v>0</v>
      </c>
      <c r="T589" s="227">
        <v>0</v>
      </c>
      <c r="U589" s="227">
        <v>0</v>
      </c>
      <c r="V589" s="227">
        <v>0</v>
      </c>
      <c r="W589" s="227">
        <v>0</v>
      </c>
      <c r="X589" s="227">
        <v>0</v>
      </c>
      <c r="Y589" s="227">
        <v>0</v>
      </c>
      <c r="Z589" s="227">
        <v>0</v>
      </c>
      <c r="AA589" s="227">
        <v>0</v>
      </c>
      <c r="AB589" s="227">
        <v>0</v>
      </c>
      <c r="AC589" s="227">
        <v>0</v>
      </c>
      <c r="AD589" s="227">
        <v>0</v>
      </c>
      <c r="AE589" s="227">
        <v>0</v>
      </c>
      <c r="AF589" s="227">
        <v>0</v>
      </c>
      <c r="AG589" s="227">
        <v>0</v>
      </c>
      <c r="AH589" s="227">
        <v>0</v>
      </c>
      <c r="AI589" s="227">
        <v>0</v>
      </c>
      <c r="AJ589" s="227">
        <v>0</v>
      </c>
      <c r="AK589" s="227">
        <v>0</v>
      </c>
      <c r="AL589" s="227">
        <v>0</v>
      </c>
      <c r="AM589" s="227">
        <v>0</v>
      </c>
      <c r="AN589" s="227">
        <v>0</v>
      </c>
      <c r="AO589" s="227">
        <v>0</v>
      </c>
      <c r="AP589" s="227">
        <v>0</v>
      </c>
      <c r="AQ589" s="227">
        <v>0</v>
      </c>
      <c r="AR589" s="227">
        <v>0</v>
      </c>
      <c r="AS589" s="227">
        <v>0</v>
      </c>
      <c r="AT589" s="227">
        <v>0</v>
      </c>
      <c r="AU589" s="227">
        <v>0</v>
      </c>
      <c r="AV589" s="227">
        <v>0</v>
      </c>
      <c r="AW589" s="227">
        <v>0</v>
      </c>
      <c r="AX589" s="227"/>
      <c r="AY589" s="252"/>
      <c r="AZ589" s="361">
        <v>0</v>
      </c>
      <c r="BA589" s="362">
        <v>0</v>
      </c>
      <c r="BB589" s="363">
        <v>0</v>
      </c>
      <c r="BC589" s="363">
        <v>0</v>
      </c>
      <c r="BD589" s="363">
        <v>0</v>
      </c>
      <c r="BE589" s="411">
        <v>0</v>
      </c>
      <c r="BF589" s="365">
        <v>0</v>
      </c>
      <c r="BG589" s="365">
        <v>0</v>
      </c>
      <c r="BH589" s="365">
        <v>0</v>
      </c>
      <c r="BI589" s="365">
        <v>0</v>
      </c>
      <c r="BJ589" s="367">
        <v>0</v>
      </c>
      <c r="BK589" s="365"/>
      <c r="DK589" s="166">
        <f t="shared" si="530"/>
        <v>0</v>
      </c>
      <c r="DL589" s="166">
        <f t="shared" si="531"/>
        <v>48</v>
      </c>
      <c r="DM589" s="28">
        <f t="shared" si="398"/>
        <v>0</v>
      </c>
      <c r="DN589" s="166">
        <f t="shared" si="532"/>
        <v>0</v>
      </c>
      <c r="DO589" s="28">
        <f t="shared" si="399"/>
        <v>0</v>
      </c>
      <c r="DP589" s="166">
        <f t="shared" si="533"/>
        <v>0</v>
      </c>
      <c r="DQ589" s="28">
        <f t="shared" si="400"/>
        <v>0</v>
      </c>
      <c r="DR589" s="141">
        <f t="shared" si="534"/>
        <v>0</v>
      </c>
      <c r="DS589" s="207">
        <f t="shared" si="535"/>
        <v>0</v>
      </c>
    </row>
    <row r="590" spans="1:123">
      <c r="A590" s="239" t="s">
        <v>214</v>
      </c>
      <c r="B590" s="319">
        <v>0</v>
      </c>
      <c r="C590" s="319">
        <v>0</v>
      </c>
      <c r="D590" s="319">
        <v>0</v>
      </c>
      <c r="E590" s="319">
        <v>177</v>
      </c>
      <c r="F590" s="319">
        <v>258</v>
      </c>
      <c r="G590" s="319">
        <v>270</v>
      </c>
      <c r="H590" s="319">
        <v>24</v>
      </c>
      <c r="I590" s="319">
        <v>0</v>
      </c>
      <c r="J590" s="319">
        <v>0</v>
      </c>
      <c r="K590" s="319">
        <v>0</v>
      </c>
      <c r="L590" s="319">
        <v>0</v>
      </c>
      <c r="M590" s="319">
        <v>0</v>
      </c>
      <c r="N590" s="227">
        <v>0</v>
      </c>
      <c r="O590" s="227">
        <v>0</v>
      </c>
      <c r="P590" s="227">
        <v>0</v>
      </c>
      <c r="Q590" s="227">
        <v>0</v>
      </c>
      <c r="R590" s="227">
        <v>0</v>
      </c>
      <c r="S590" s="227">
        <v>0</v>
      </c>
      <c r="T590" s="227">
        <v>0</v>
      </c>
      <c r="U590" s="227">
        <v>0</v>
      </c>
      <c r="V590" s="227">
        <v>0</v>
      </c>
      <c r="W590" s="227">
        <v>0</v>
      </c>
      <c r="X590" s="227">
        <v>0</v>
      </c>
      <c r="Y590" s="227">
        <v>0</v>
      </c>
      <c r="Z590" s="227">
        <v>0</v>
      </c>
      <c r="AA590" s="227">
        <v>0</v>
      </c>
      <c r="AB590" s="227">
        <v>0</v>
      </c>
      <c r="AC590" s="227">
        <v>0</v>
      </c>
      <c r="AD590" s="227">
        <v>0</v>
      </c>
      <c r="AE590" s="227">
        <v>0</v>
      </c>
      <c r="AF590" s="227">
        <v>0</v>
      </c>
      <c r="AG590" s="227">
        <v>0</v>
      </c>
      <c r="AH590" s="227">
        <v>0</v>
      </c>
      <c r="AI590" s="227">
        <v>0</v>
      </c>
      <c r="AJ590" s="227">
        <v>0</v>
      </c>
      <c r="AK590" s="227">
        <v>0</v>
      </c>
      <c r="AL590" s="227">
        <v>0</v>
      </c>
      <c r="AM590" s="227">
        <v>0</v>
      </c>
      <c r="AN590" s="227">
        <v>0</v>
      </c>
      <c r="AO590" s="227">
        <v>0</v>
      </c>
      <c r="AP590" s="227">
        <v>0</v>
      </c>
      <c r="AQ590" s="227">
        <v>0</v>
      </c>
      <c r="AR590" s="227">
        <v>0</v>
      </c>
      <c r="AS590" s="227">
        <v>0</v>
      </c>
      <c r="AT590" s="227">
        <v>0</v>
      </c>
      <c r="AU590" s="227">
        <v>0</v>
      </c>
      <c r="AV590" s="227">
        <v>0</v>
      </c>
      <c r="AW590" s="227">
        <v>0</v>
      </c>
      <c r="AX590" s="227"/>
      <c r="AY590" s="252"/>
      <c r="AZ590" s="361">
        <v>0</v>
      </c>
      <c r="BA590" s="362">
        <v>0</v>
      </c>
      <c r="BB590" s="363">
        <v>0</v>
      </c>
      <c r="BC590" s="363">
        <v>0</v>
      </c>
      <c r="BD590" s="363">
        <v>0</v>
      </c>
      <c r="BE590" s="411">
        <v>0</v>
      </c>
      <c r="BF590" s="365">
        <v>0</v>
      </c>
      <c r="BG590" s="365">
        <v>0</v>
      </c>
      <c r="BH590" s="365">
        <v>0</v>
      </c>
      <c r="BI590" s="365">
        <v>0</v>
      </c>
      <c r="BJ590" s="367">
        <v>0</v>
      </c>
      <c r="BK590" s="365"/>
      <c r="DK590" s="166">
        <f t="shared" si="530"/>
        <v>729</v>
      </c>
      <c r="DL590" s="166">
        <f t="shared" si="531"/>
        <v>0</v>
      </c>
      <c r="DM590" s="28">
        <f t="shared" si="398"/>
        <v>0</v>
      </c>
      <c r="DN590" s="166">
        <f t="shared" si="532"/>
        <v>0</v>
      </c>
      <c r="DO590" s="28">
        <f t="shared" si="399"/>
        <v>0</v>
      </c>
      <c r="DP590" s="166">
        <f t="shared" si="533"/>
        <v>0</v>
      </c>
      <c r="DQ590" s="28">
        <f t="shared" si="400"/>
        <v>0</v>
      </c>
      <c r="DR590" s="141">
        <f t="shared" si="534"/>
        <v>0</v>
      </c>
      <c r="DS590" s="207">
        <f t="shared" si="535"/>
        <v>0</v>
      </c>
    </row>
    <row r="591" spans="1:123">
      <c r="A591" s="239" t="s">
        <v>215</v>
      </c>
      <c r="B591" s="319">
        <v>0</v>
      </c>
      <c r="C591" s="319">
        <v>0</v>
      </c>
      <c r="D591" s="319">
        <v>0</v>
      </c>
      <c r="E591" s="319">
        <v>0</v>
      </c>
      <c r="F591" s="319">
        <v>0</v>
      </c>
      <c r="G591" s="319">
        <v>0</v>
      </c>
      <c r="H591" s="319">
        <v>0</v>
      </c>
      <c r="I591" s="319">
        <v>0</v>
      </c>
      <c r="J591" s="319">
        <v>0</v>
      </c>
      <c r="K591" s="319">
        <v>0</v>
      </c>
      <c r="L591" s="319">
        <v>0</v>
      </c>
      <c r="M591" s="319">
        <v>0</v>
      </c>
      <c r="N591" s="227">
        <v>0</v>
      </c>
      <c r="O591" s="227">
        <v>0</v>
      </c>
      <c r="P591" s="227">
        <v>0</v>
      </c>
      <c r="Q591" s="227">
        <v>0</v>
      </c>
      <c r="R591" s="227">
        <v>0</v>
      </c>
      <c r="S591" s="227">
        <v>0</v>
      </c>
      <c r="T591" s="227">
        <v>0</v>
      </c>
      <c r="U591" s="227">
        <v>0</v>
      </c>
      <c r="V591" s="227">
        <v>0</v>
      </c>
      <c r="W591" s="227">
        <v>0</v>
      </c>
      <c r="X591" s="227">
        <v>0</v>
      </c>
      <c r="Y591" s="227">
        <v>0</v>
      </c>
      <c r="Z591" s="227">
        <v>0</v>
      </c>
      <c r="AA591" s="227">
        <v>0</v>
      </c>
      <c r="AB591" s="227">
        <v>0</v>
      </c>
      <c r="AC591" s="227">
        <v>0</v>
      </c>
      <c r="AD591" s="227">
        <v>0</v>
      </c>
      <c r="AE591" s="227">
        <v>0</v>
      </c>
      <c r="AF591" s="227">
        <v>0</v>
      </c>
      <c r="AG591" s="227">
        <v>0</v>
      </c>
      <c r="AH591" s="227">
        <v>0</v>
      </c>
      <c r="AI591" s="227">
        <v>0</v>
      </c>
      <c r="AJ591" s="227">
        <v>0</v>
      </c>
      <c r="AK591" s="227">
        <v>0</v>
      </c>
      <c r="AL591" s="227">
        <v>0</v>
      </c>
      <c r="AM591" s="227">
        <v>0</v>
      </c>
      <c r="AN591" s="227">
        <v>0</v>
      </c>
      <c r="AO591" s="227">
        <v>0</v>
      </c>
      <c r="AP591" s="227">
        <v>0</v>
      </c>
      <c r="AQ591" s="227">
        <v>0</v>
      </c>
      <c r="AR591" s="227">
        <v>0</v>
      </c>
      <c r="AS591" s="227">
        <v>0</v>
      </c>
      <c r="AT591" s="227">
        <v>0</v>
      </c>
      <c r="AU591" s="227">
        <v>0</v>
      </c>
      <c r="AV591" s="227">
        <v>0</v>
      </c>
      <c r="AW591" s="227">
        <v>0</v>
      </c>
      <c r="AX591" s="227"/>
      <c r="AY591" s="252"/>
      <c r="AZ591" s="361">
        <v>0</v>
      </c>
      <c r="BA591" s="362">
        <v>0</v>
      </c>
      <c r="BB591" s="363">
        <v>0</v>
      </c>
      <c r="BC591" s="363">
        <v>0</v>
      </c>
      <c r="BD591" s="363">
        <v>0</v>
      </c>
      <c r="BE591" s="411">
        <v>0</v>
      </c>
      <c r="BF591" s="365">
        <v>0</v>
      </c>
      <c r="BG591" s="365">
        <v>0</v>
      </c>
      <c r="BH591" s="365">
        <v>0</v>
      </c>
      <c r="BI591" s="365">
        <v>0</v>
      </c>
      <c r="BJ591" s="367">
        <v>0</v>
      </c>
      <c r="BK591" s="365"/>
      <c r="DK591" s="166">
        <f t="shared" si="530"/>
        <v>0</v>
      </c>
      <c r="DL591" s="166">
        <f t="shared" si="531"/>
        <v>0</v>
      </c>
      <c r="DM591" s="28">
        <f t="shared" si="398"/>
        <v>0</v>
      </c>
      <c r="DN591" s="166">
        <f t="shared" si="532"/>
        <v>0</v>
      </c>
      <c r="DO591" s="28">
        <f t="shared" si="399"/>
        <v>0</v>
      </c>
      <c r="DP591" s="166">
        <f t="shared" si="533"/>
        <v>0</v>
      </c>
      <c r="DQ591" s="28">
        <f t="shared" si="400"/>
        <v>0</v>
      </c>
      <c r="DR591" s="141">
        <f t="shared" si="534"/>
        <v>0</v>
      </c>
      <c r="DS591" s="207">
        <f t="shared" si="535"/>
        <v>0</v>
      </c>
    </row>
    <row r="592" spans="1:123">
      <c r="A592" s="239" t="s">
        <v>216</v>
      </c>
      <c r="B592" s="319">
        <v>0</v>
      </c>
      <c r="C592" s="319">
        <v>0</v>
      </c>
      <c r="D592" s="319">
        <v>0</v>
      </c>
      <c r="E592" s="319">
        <v>0</v>
      </c>
      <c r="F592" s="319">
        <v>0</v>
      </c>
      <c r="G592" s="319">
        <v>0</v>
      </c>
      <c r="H592" s="319">
        <v>24</v>
      </c>
      <c r="I592" s="319">
        <v>24</v>
      </c>
      <c r="J592" s="319">
        <v>0</v>
      </c>
      <c r="K592" s="319">
        <v>0</v>
      </c>
      <c r="L592" s="319">
        <v>24</v>
      </c>
      <c r="M592" s="319">
        <v>0</v>
      </c>
      <c r="N592" s="227">
        <v>0</v>
      </c>
      <c r="O592" s="227">
        <v>0</v>
      </c>
      <c r="P592" s="227">
        <v>24</v>
      </c>
      <c r="Q592" s="227">
        <v>0</v>
      </c>
      <c r="R592" s="227">
        <v>24</v>
      </c>
      <c r="S592" s="227">
        <v>24</v>
      </c>
      <c r="T592" s="227">
        <v>24</v>
      </c>
      <c r="U592" s="227">
        <v>0</v>
      </c>
      <c r="V592" s="227">
        <v>24</v>
      </c>
      <c r="W592" s="227">
        <v>0</v>
      </c>
      <c r="X592" s="227">
        <v>0</v>
      </c>
      <c r="Y592" s="227">
        <v>0</v>
      </c>
      <c r="Z592" s="227">
        <v>0</v>
      </c>
      <c r="AA592" s="227">
        <v>0</v>
      </c>
      <c r="AB592" s="227">
        <v>0</v>
      </c>
      <c r="AC592" s="227">
        <v>0</v>
      </c>
      <c r="AD592" s="227">
        <v>0</v>
      </c>
      <c r="AE592" s="227">
        <v>0</v>
      </c>
      <c r="AF592" s="227">
        <v>0</v>
      </c>
      <c r="AG592" s="227">
        <v>0</v>
      </c>
      <c r="AH592" s="227">
        <v>0</v>
      </c>
      <c r="AI592" s="227">
        <v>0</v>
      </c>
      <c r="AJ592" s="227">
        <v>0</v>
      </c>
      <c r="AK592" s="227">
        <v>0</v>
      </c>
      <c r="AL592" s="227">
        <v>0</v>
      </c>
      <c r="AM592" s="227">
        <v>0</v>
      </c>
      <c r="AN592" s="227">
        <v>0</v>
      </c>
      <c r="AO592" s="227">
        <v>0</v>
      </c>
      <c r="AP592" s="227">
        <v>0</v>
      </c>
      <c r="AQ592" s="227">
        <v>0</v>
      </c>
      <c r="AR592" s="227">
        <v>0</v>
      </c>
      <c r="AS592" s="227">
        <v>0</v>
      </c>
      <c r="AT592" s="227">
        <v>0</v>
      </c>
      <c r="AU592" s="227">
        <v>0</v>
      </c>
      <c r="AV592" s="227">
        <v>0</v>
      </c>
      <c r="AW592" s="227">
        <v>0</v>
      </c>
      <c r="AX592" s="227"/>
      <c r="AY592" s="252"/>
      <c r="AZ592" s="361">
        <v>0</v>
      </c>
      <c r="BA592" s="362">
        <v>0</v>
      </c>
      <c r="BB592" s="363">
        <v>0</v>
      </c>
      <c r="BC592" s="363">
        <v>0</v>
      </c>
      <c r="BD592" s="363">
        <v>0</v>
      </c>
      <c r="BE592" s="411">
        <v>0</v>
      </c>
      <c r="BF592" s="365">
        <v>0</v>
      </c>
      <c r="BG592" s="365">
        <v>0</v>
      </c>
      <c r="BH592" s="365">
        <v>0</v>
      </c>
      <c r="BI592" s="365">
        <v>0</v>
      </c>
      <c r="BJ592" s="367">
        <v>0</v>
      </c>
      <c r="BK592" s="365"/>
      <c r="DK592" s="166">
        <f t="shared" si="530"/>
        <v>72</v>
      </c>
      <c r="DL592" s="166">
        <f t="shared" si="531"/>
        <v>120</v>
      </c>
      <c r="DM592" s="28">
        <f t="shared" si="398"/>
        <v>166.66666666666669</v>
      </c>
      <c r="DN592" s="166">
        <f t="shared" si="532"/>
        <v>0</v>
      </c>
      <c r="DO592" s="28">
        <f t="shared" si="399"/>
        <v>0</v>
      </c>
      <c r="DP592" s="166">
        <f t="shared" si="533"/>
        <v>0</v>
      </c>
      <c r="DQ592" s="28">
        <f t="shared" si="400"/>
        <v>0</v>
      </c>
      <c r="DR592" s="141">
        <f t="shared" si="534"/>
        <v>0</v>
      </c>
      <c r="DS592" s="207">
        <f t="shared" si="535"/>
        <v>0</v>
      </c>
    </row>
    <row r="593" spans="1:123">
      <c r="A593" s="239" t="s">
        <v>217</v>
      </c>
      <c r="B593" s="319">
        <v>0</v>
      </c>
      <c r="C593" s="319">
        <v>0</v>
      </c>
      <c r="D593" s="319">
        <v>0</v>
      </c>
      <c r="E593" s="319">
        <v>0</v>
      </c>
      <c r="F593" s="319">
        <v>0</v>
      </c>
      <c r="G593" s="319">
        <v>0</v>
      </c>
      <c r="H593" s="319">
        <v>0</v>
      </c>
      <c r="I593" s="319">
        <v>0</v>
      </c>
      <c r="J593" s="319">
        <v>0</v>
      </c>
      <c r="K593" s="319">
        <v>0</v>
      </c>
      <c r="L593" s="319">
        <v>0</v>
      </c>
      <c r="M593" s="319">
        <v>0</v>
      </c>
      <c r="N593" s="227">
        <v>0</v>
      </c>
      <c r="O593" s="227">
        <v>0</v>
      </c>
      <c r="P593" s="227">
        <v>0</v>
      </c>
      <c r="Q593" s="227">
        <v>0</v>
      </c>
      <c r="R593" s="227">
        <v>0</v>
      </c>
      <c r="S593" s="227">
        <v>0</v>
      </c>
      <c r="T593" s="227">
        <v>0</v>
      </c>
      <c r="U593" s="227">
        <v>0</v>
      </c>
      <c r="V593" s="227">
        <v>0</v>
      </c>
      <c r="W593" s="227">
        <v>0</v>
      </c>
      <c r="X593" s="227">
        <v>0</v>
      </c>
      <c r="Y593" s="227">
        <v>0</v>
      </c>
      <c r="Z593" s="227">
        <v>0</v>
      </c>
      <c r="AA593" s="227">
        <v>0</v>
      </c>
      <c r="AB593" s="227">
        <v>0</v>
      </c>
      <c r="AC593" s="227">
        <v>0</v>
      </c>
      <c r="AD593" s="227">
        <v>0</v>
      </c>
      <c r="AE593" s="227">
        <v>0</v>
      </c>
      <c r="AF593" s="227">
        <v>0</v>
      </c>
      <c r="AG593" s="227">
        <v>0</v>
      </c>
      <c r="AH593" s="227">
        <v>0</v>
      </c>
      <c r="AI593" s="227">
        <v>0</v>
      </c>
      <c r="AJ593" s="227">
        <v>0</v>
      </c>
      <c r="AK593" s="227">
        <v>0</v>
      </c>
      <c r="AL593" s="227">
        <v>0</v>
      </c>
      <c r="AM593" s="227">
        <v>0</v>
      </c>
      <c r="AN593" s="227">
        <v>0</v>
      </c>
      <c r="AO593" s="227">
        <v>0</v>
      </c>
      <c r="AP593" s="227">
        <v>0</v>
      </c>
      <c r="AQ593" s="227">
        <v>0</v>
      </c>
      <c r="AR593" s="227">
        <v>0</v>
      </c>
      <c r="AS593" s="227">
        <v>0</v>
      </c>
      <c r="AT593" s="227">
        <v>0</v>
      </c>
      <c r="AU593" s="227">
        <v>0</v>
      </c>
      <c r="AV593" s="227">
        <v>0</v>
      </c>
      <c r="AW593" s="227">
        <v>0</v>
      </c>
      <c r="AX593" s="227"/>
      <c r="AY593" s="252"/>
      <c r="AZ593" s="361">
        <v>0</v>
      </c>
      <c r="BA593" s="362">
        <v>0</v>
      </c>
      <c r="BB593" s="363">
        <v>0</v>
      </c>
      <c r="BC593" s="363">
        <v>0</v>
      </c>
      <c r="BD593" s="363">
        <v>0</v>
      </c>
      <c r="BE593" s="411">
        <v>0</v>
      </c>
      <c r="BF593" s="365">
        <v>0</v>
      </c>
      <c r="BG593" s="365">
        <v>0</v>
      </c>
      <c r="BH593" s="365">
        <v>0</v>
      </c>
      <c r="BI593" s="365">
        <v>0</v>
      </c>
      <c r="BJ593" s="367">
        <v>0</v>
      </c>
      <c r="BK593" s="365"/>
      <c r="DK593" s="166">
        <f t="shared" si="530"/>
        <v>0</v>
      </c>
      <c r="DL593" s="166">
        <f t="shared" si="531"/>
        <v>0</v>
      </c>
      <c r="DM593" s="28">
        <f t="shared" si="398"/>
        <v>0</v>
      </c>
      <c r="DN593" s="166">
        <f t="shared" si="532"/>
        <v>0</v>
      </c>
      <c r="DO593" s="28">
        <f t="shared" si="399"/>
        <v>0</v>
      </c>
      <c r="DP593" s="166">
        <f t="shared" si="533"/>
        <v>0</v>
      </c>
      <c r="DQ593" s="28">
        <f t="shared" si="400"/>
        <v>0</v>
      </c>
      <c r="DR593" s="141">
        <f t="shared" si="534"/>
        <v>0</v>
      </c>
      <c r="DS593" s="207">
        <f t="shared" si="535"/>
        <v>0</v>
      </c>
    </row>
    <row r="594" spans="1:123">
      <c r="A594" s="239" t="s">
        <v>218</v>
      </c>
      <c r="B594" s="240">
        <v>960</v>
      </c>
      <c r="C594" s="240">
        <v>102</v>
      </c>
      <c r="D594" s="240">
        <v>0</v>
      </c>
      <c r="E594" s="240">
        <v>0</v>
      </c>
      <c r="F594" s="240">
        <v>0</v>
      </c>
      <c r="G594" s="240">
        <v>0</v>
      </c>
      <c r="H594" s="240">
        <v>0</v>
      </c>
      <c r="I594" s="240">
        <v>0</v>
      </c>
      <c r="J594" s="240">
        <v>0</v>
      </c>
      <c r="K594" s="240">
        <v>0</v>
      </c>
      <c r="L594" s="240">
        <v>0</v>
      </c>
      <c r="M594" s="240">
        <v>0</v>
      </c>
      <c r="N594" s="227">
        <v>0</v>
      </c>
      <c r="O594" s="227">
        <v>0</v>
      </c>
      <c r="P594" s="227">
        <v>0</v>
      </c>
      <c r="Q594" s="227">
        <v>0</v>
      </c>
      <c r="R594" s="227">
        <v>0</v>
      </c>
      <c r="S594" s="227">
        <v>0</v>
      </c>
      <c r="T594" s="227">
        <v>0</v>
      </c>
      <c r="U594" s="227">
        <v>0</v>
      </c>
      <c r="V594" s="227">
        <v>0</v>
      </c>
      <c r="W594" s="227">
        <v>0</v>
      </c>
      <c r="X594" s="227">
        <v>0</v>
      </c>
      <c r="Y594" s="227">
        <v>0</v>
      </c>
      <c r="Z594" s="227">
        <v>0</v>
      </c>
      <c r="AA594" s="227">
        <v>0</v>
      </c>
      <c r="AB594" s="227">
        <v>0</v>
      </c>
      <c r="AC594" s="227">
        <v>0</v>
      </c>
      <c r="AD594" s="227">
        <v>0</v>
      </c>
      <c r="AE594" s="227">
        <v>0</v>
      </c>
      <c r="AF594" s="227">
        <v>0</v>
      </c>
      <c r="AG594" s="227">
        <v>0</v>
      </c>
      <c r="AH594" s="227">
        <v>0</v>
      </c>
      <c r="AI594" s="227">
        <v>0</v>
      </c>
      <c r="AJ594" s="227">
        <v>0</v>
      </c>
      <c r="AK594" s="227">
        <v>0</v>
      </c>
      <c r="AL594" s="227">
        <v>0</v>
      </c>
      <c r="AM594" s="227">
        <v>0</v>
      </c>
      <c r="AN594" s="227">
        <v>0</v>
      </c>
      <c r="AO594" s="227">
        <v>0</v>
      </c>
      <c r="AP594" s="227">
        <v>0</v>
      </c>
      <c r="AQ594" s="227">
        <v>0</v>
      </c>
      <c r="AR594" s="227">
        <v>0</v>
      </c>
      <c r="AS594" s="227">
        <v>0</v>
      </c>
      <c r="AT594" s="227">
        <v>0</v>
      </c>
      <c r="AU594" s="227">
        <v>0</v>
      </c>
      <c r="AV594" s="227">
        <v>0</v>
      </c>
      <c r="AW594" s="227">
        <v>0</v>
      </c>
      <c r="AX594" s="227"/>
      <c r="AY594" s="252"/>
      <c r="AZ594" s="361">
        <v>0</v>
      </c>
      <c r="BA594" s="362">
        <v>0</v>
      </c>
      <c r="BB594" s="363">
        <v>0</v>
      </c>
      <c r="BC594" s="363">
        <v>0</v>
      </c>
      <c r="BD594" s="363">
        <v>0</v>
      </c>
      <c r="BE594" s="411">
        <v>0</v>
      </c>
      <c r="BF594" s="365">
        <v>0</v>
      </c>
      <c r="BG594" s="365">
        <v>0</v>
      </c>
      <c r="BH594" s="365">
        <v>0</v>
      </c>
      <c r="BI594" s="365">
        <v>0</v>
      </c>
      <c r="BJ594" s="367">
        <v>0</v>
      </c>
      <c r="BK594" s="365"/>
      <c r="DK594" s="166">
        <f t="shared" si="530"/>
        <v>1062</v>
      </c>
      <c r="DL594" s="166">
        <f t="shared" si="531"/>
        <v>0</v>
      </c>
      <c r="DM594" s="28">
        <f t="shared" si="398"/>
        <v>0</v>
      </c>
      <c r="DN594" s="166">
        <f t="shared" si="532"/>
        <v>0</v>
      </c>
      <c r="DO594" s="28">
        <f t="shared" si="399"/>
        <v>0</v>
      </c>
      <c r="DP594" s="166">
        <f t="shared" si="533"/>
        <v>0</v>
      </c>
      <c r="DQ594" s="28">
        <f t="shared" si="400"/>
        <v>0</v>
      </c>
      <c r="DR594" s="141">
        <f t="shared" si="534"/>
        <v>0</v>
      </c>
      <c r="DS594" s="207">
        <f t="shared" si="535"/>
        <v>0</v>
      </c>
    </row>
    <row r="595" spans="1:123">
      <c r="A595" s="239" t="s">
        <v>219</v>
      </c>
      <c r="B595" s="319">
        <v>0</v>
      </c>
      <c r="C595" s="319">
        <v>0</v>
      </c>
      <c r="D595" s="319">
        <v>0</v>
      </c>
      <c r="E595" s="319">
        <v>0</v>
      </c>
      <c r="F595" s="319">
        <v>0</v>
      </c>
      <c r="G595" s="319">
        <v>0</v>
      </c>
      <c r="H595" s="319">
        <v>0</v>
      </c>
      <c r="I595" s="319">
        <v>0</v>
      </c>
      <c r="J595" s="319">
        <v>0</v>
      </c>
      <c r="K595" s="319">
        <v>0</v>
      </c>
      <c r="L595" s="319">
        <v>0</v>
      </c>
      <c r="M595" s="319">
        <v>0</v>
      </c>
      <c r="N595" s="227">
        <v>0</v>
      </c>
      <c r="O595" s="227">
        <v>0</v>
      </c>
      <c r="P595" s="227">
        <v>0</v>
      </c>
      <c r="Q595" s="227">
        <v>0</v>
      </c>
      <c r="R595" s="227">
        <v>0</v>
      </c>
      <c r="S595" s="227">
        <v>0</v>
      </c>
      <c r="T595" s="227">
        <v>0</v>
      </c>
      <c r="U595" s="227">
        <v>0</v>
      </c>
      <c r="V595" s="227">
        <v>0</v>
      </c>
      <c r="W595" s="227">
        <v>0</v>
      </c>
      <c r="X595" s="227">
        <v>0</v>
      </c>
      <c r="Y595" s="227">
        <v>0</v>
      </c>
      <c r="Z595" s="227">
        <v>0</v>
      </c>
      <c r="AA595" s="227">
        <v>0</v>
      </c>
      <c r="AB595" s="227">
        <v>0</v>
      </c>
      <c r="AC595" s="227">
        <v>0</v>
      </c>
      <c r="AD595" s="227">
        <v>0</v>
      </c>
      <c r="AE595" s="227">
        <v>0</v>
      </c>
      <c r="AF595" s="227">
        <v>0</v>
      </c>
      <c r="AG595" s="227">
        <v>0</v>
      </c>
      <c r="AH595" s="227">
        <v>0</v>
      </c>
      <c r="AI595" s="227">
        <v>0</v>
      </c>
      <c r="AJ595" s="227">
        <v>0</v>
      </c>
      <c r="AK595" s="227">
        <v>0</v>
      </c>
      <c r="AL595" s="227">
        <v>0</v>
      </c>
      <c r="AM595" s="227">
        <v>0</v>
      </c>
      <c r="AN595" s="227">
        <v>0</v>
      </c>
      <c r="AO595" s="227">
        <v>0</v>
      </c>
      <c r="AP595" s="227">
        <v>0</v>
      </c>
      <c r="AQ595" s="227">
        <v>0</v>
      </c>
      <c r="AR595" s="227">
        <v>0</v>
      </c>
      <c r="AS595" s="227">
        <v>0</v>
      </c>
      <c r="AT595" s="227">
        <v>0</v>
      </c>
      <c r="AU595" s="227">
        <v>0</v>
      </c>
      <c r="AV595" s="227">
        <v>0</v>
      </c>
      <c r="AW595" s="227">
        <v>0</v>
      </c>
      <c r="AX595" s="227"/>
      <c r="AY595" s="252"/>
      <c r="AZ595" s="361">
        <v>0</v>
      </c>
      <c r="BA595" s="362">
        <v>0</v>
      </c>
      <c r="BB595" s="363">
        <v>0</v>
      </c>
      <c r="BC595" s="363">
        <v>0</v>
      </c>
      <c r="BD595" s="363">
        <v>0</v>
      </c>
      <c r="BE595" s="411">
        <v>0</v>
      </c>
      <c r="BF595" s="365">
        <v>0</v>
      </c>
      <c r="BG595" s="365">
        <v>0</v>
      </c>
      <c r="BH595" s="365">
        <v>0</v>
      </c>
      <c r="BI595" s="365">
        <v>0</v>
      </c>
      <c r="BJ595" s="367">
        <v>0</v>
      </c>
      <c r="BK595" s="365"/>
      <c r="DK595" s="166">
        <f t="shared" si="530"/>
        <v>0</v>
      </c>
      <c r="DL595" s="166">
        <f t="shared" si="531"/>
        <v>0</v>
      </c>
      <c r="DM595" s="28">
        <f t="shared" si="398"/>
        <v>0</v>
      </c>
      <c r="DN595" s="166">
        <f t="shared" si="532"/>
        <v>0</v>
      </c>
      <c r="DO595" s="28">
        <f t="shared" si="399"/>
        <v>0</v>
      </c>
      <c r="DP595" s="166">
        <f t="shared" si="533"/>
        <v>0</v>
      </c>
      <c r="DQ595" s="28">
        <f t="shared" si="400"/>
        <v>0</v>
      </c>
      <c r="DR595" s="141">
        <f t="shared" si="534"/>
        <v>0</v>
      </c>
      <c r="DS595" s="207">
        <f t="shared" si="535"/>
        <v>0</v>
      </c>
    </row>
    <row r="596" spans="1:123">
      <c r="A596" s="239" t="s">
        <v>220</v>
      </c>
      <c r="B596" s="319">
        <v>0</v>
      </c>
      <c r="C596" s="319">
        <v>0</v>
      </c>
      <c r="D596" s="319">
        <v>0</v>
      </c>
      <c r="E596" s="319">
        <v>0</v>
      </c>
      <c r="F596" s="319">
        <v>0</v>
      </c>
      <c r="G596" s="319">
        <v>0</v>
      </c>
      <c r="H596" s="319">
        <v>0</v>
      </c>
      <c r="I596" s="319">
        <v>0</v>
      </c>
      <c r="J596" s="319">
        <v>0</v>
      </c>
      <c r="K596" s="319">
        <v>0</v>
      </c>
      <c r="L596" s="319">
        <v>0</v>
      </c>
      <c r="M596" s="319">
        <v>0</v>
      </c>
      <c r="N596" s="227">
        <v>0</v>
      </c>
      <c r="O596" s="227">
        <v>0</v>
      </c>
      <c r="P596" s="227">
        <v>0</v>
      </c>
      <c r="Q596" s="227">
        <v>0</v>
      </c>
      <c r="R596" s="227">
        <v>0</v>
      </c>
      <c r="S596" s="227">
        <v>0</v>
      </c>
      <c r="T596" s="227">
        <v>0</v>
      </c>
      <c r="U596" s="227">
        <v>0</v>
      </c>
      <c r="V596" s="227">
        <v>0</v>
      </c>
      <c r="W596" s="227">
        <v>0</v>
      </c>
      <c r="X596" s="227">
        <v>210</v>
      </c>
      <c r="Y596" s="227">
        <v>140</v>
      </c>
      <c r="Z596" s="227">
        <v>0</v>
      </c>
      <c r="AA596" s="227">
        <v>0</v>
      </c>
      <c r="AB596" s="227">
        <v>0</v>
      </c>
      <c r="AC596" s="227">
        <v>0</v>
      </c>
      <c r="AD596" s="227">
        <v>0</v>
      </c>
      <c r="AE596" s="227">
        <v>0</v>
      </c>
      <c r="AF596" s="227">
        <v>0</v>
      </c>
      <c r="AG596" s="227">
        <v>0</v>
      </c>
      <c r="AH596" s="227">
        <v>0</v>
      </c>
      <c r="AI596" s="227">
        <v>0</v>
      </c>
      <c r="AJ596" s="227">
        <v>0</v>
      </c>
      <c r="AK596" s="227">
        <v>0</v>
      </c>
      <c r="AL596" s="227">
        <v>0</v>
      </c>
      <c r="AM596" s="227">
        <v>0</v>
      </c>
      <c r="AN596" s="227">
        <v>0</v>
      </c>
      <c r="AO596" s="227">
        <v>0</v>
      </c>
      <c r="AP596" s="227">
        <v>0</v>
      </c>
      <c r="AQ596" s="227">
        <v>0</v>
      </c>
      <c r="AR596" s="227">
        <v>0</v>
      </c>
      <c r="AS596" s="227">
        <v>0</v>
      </c>
      <c r="AT596" s="227">
        <v>0</v>
      </c>
      <c r="AU596" s="227">
        <v>0</v>
      </c>
      <c r="AV596" s="227">
        <v>0</v>
      </c>
      <c r="AW596" s="227">
        <v>0</v>
      </c>
      <c r="AX596" s="227"/>
      <c r="AY596" s="252"/>
      <c r="AZ596" s="361">
        <v>0</v>
      </c>
      <c r="BA596" s="362">
        <v>0</v>
      </c>
      <c r="BB596" s="363">
        <v>0</v>
      </c>
      <c r="BC596" s="363">
        <v>0</v>
      </c>
      <c r="BD596" s="363">
        <v>0</v>
      </c>
      <c r="BE596" s="411">
        <v>0</v>
      </c>
      <c r="BF596" s="365">
        <v>0</v>
      </c>
      <c r="BG596" s="365">
        <v>0</v>
      </c>
      <c r="BH596" s="365">
        <v>0</v>
      </c>
      <c r="BI596" s="365">
        <v>0</v>
      </c>
      <c r="BJ596" s="367">
        <v>0</v>
      </c>
      <c r="BK596" s="365"/>
      <c r="DK596" s="166">
        <f t="shared" si="530"/>
        <v>0</v>
      </c>
      <c r="DL596" s="166">
        <f t="shared" si="531"/>
        <v>350</v>
      </c>
      <c r="DM596" s="28">
        <f t="shared" si="398"/>
        <v>0</v>
      </c>
      <c r="DN596" s="166">
        <f t="shared" si="532"/>
        <v>0</v>
      </c>
      <c r="DO596" s="28">
        <f t="shared" si="399"/>
        <v>0</v>
      </c>
      <c r="DP596" s="166">
        <f t="shared" si="533"/>
        <v>0</v>
      </c>
      <c r="DQ596" s="28">
        <f t="shared" si="400"/>
        <v>0</v>
      </c>
      <c r="DR596" s="141">
        <f t="shared" si="534"/>
        <v>0</v>
      </c>
      <c r="DS596" s="207">
        <f t="shared" si="535"/>
        <v>0</v>
      </c>
    </row>
    <row r="597" spans="1:123">
      <c r="A597" s="368" t="s">
        <v>221</v>
      </c>
      <c r="B597" s="353">
        <v>0</v>
      </c>
      <c r="C597" s="353">
        <v>0</v>
      </c>
      <c r="D597" s="353">
        <v>0</v>
      </c>
      <c r="E597" s="353">
        <v>0</v>
      </c>
      <c r="F597" s="353">
        <v>0</v>
      </c>
      <c r="G597" s="353">
        <v>7</v>
      </c>
      <c r="H597" s="353">
        <v>19</v>
      </c>
      <c r="I597" s="353">
        <v>12</v>
      </c>
      <c r="J597" s="353">
        <v>44</v>
      </c>
      <c r="K597" s="353">
        <v>0</v>
      </c>
      <c r="L597" s="353">
        <v>0</v>
      </c>
      <c r="M597" s="353">
        <v>126</v>
      </c>
      <c r="N597" s="227">
        <v>0</v>
      </c>
      <c r="O597" s="227">
        <v>0</v>
      </c>
      <c r="P597" s="227">
        <v>0</v>
      </c>
      <c r="Q597" s="227">
        <v>0</v>
      </c>
      <c r="R597" s="227">
        <v>0</v>
      </c>
      <c r="S597" s="227">
        <v>0</v>
      </c>
      <c r="T597" s="227">
        <v>0</v>
      </c>
      <c r="U597" s="227">
        <v>0</v>
      </c>
      <c r="V597" s="227">
        <v>0</v>
      </c>
      <c r="W597" s="227">
        <v>0</v>
      </c>
      <c r="X597" s="227">
        <v>0</v>
      </c>
      <c r="Y597" s="227">
        <v>0</v>
      </c>
      <c r="Z597" s="227">
        <v>0</v>
      </c>
      <c r="AA597" s="227">
        <v>0</v>
      </c>
      <c r="AB597" s="227">
        <v>0</v>
      </c>
      <c r="AC597" s="227">
        <v>0</v>
      </c>
      <c r="AD597" s="227">
        <v>0</v>
      </c>
      <c r="AE597" s="227">
        <v>0</v>
      </c>
      <c r="AF597" s="227">
        <v>0</v>
      </c>
      <c r="AG597" s="227">
        <v>0</v>
      </c>
      <c r="AH597" s="227">
        <v>0</v>
      </c>
      <c r="AI597" s="227">
        <v>0</v>
      </c>
      <c r="AJ597" s="227">
        <v>0</v>
      </c>
      <c r="AK597" s="227">
        <v>0</v>
      </c>
      <c r="AL597" s="227">
        <v>0</v>
      </c>
      <c r="AM597" s="227">
        <v>0</v>
      </c>
      <c r="AN597" s="227">
        <v>0</v>
      </c>
      <c r="AO597" s="227">
        <v>0</v>
      </c>
      <c r="AP597" s="227">
        <v>0</v>
      </c>
      <c r="AQ597" s="227">
        <v>0</v>
      </c>
      <c r="AR597" s="227">
        <v>0</v>
      </c>
      <c r="AS597" s="227">
        <v>0</v>
      </c>
      <c r="AT597" s="227">
        <v>0</v>
      </c>
      <c r="AU597" s="227">
        <v>0</v>
      </c>
      <c r="AV597" s="227">
        <v>0</v>
      </c>
      <c r="AW597" s="227">
        <v>0</v>
      </c>
      <c r="AX597" s="227"/>
      <c r="AY597" s="252"/>
      <c r="AZ597" s="361">
        <v>0</v>
      </c>
      <c r="BA597" s="362">
        <v>0</v>
      </c>
      <c r="BB597" s="363">
        <v>0</v>
      </c>
      <c r="BC597" s="363">
        <v>0</v>
      </c>
      <c r="BD597" s="363">
        <v>0</v>
      </c>
      <c r="BE597" s="411">
        <v>0</v>
      </c>
      <c r="BF597" s="365">
        <v>0</v>
      </c>
      <c r="BG597" s="365">
        <v>0</v>
      </c>
      <c r="BH597" s="365">
        <v>0</v>
      </c>
      <c r="BI597" s="365">
        <v>0</v>
      </c>
      <c r="BJ597" s="367">
        <v>0</v>
      </c>
      <c r="BK597" s="365"/>
      <c r="DK597" s="166">
        <f t="shared" si="530"/>
        <v>208</v>
      </c>
      <c r="DL597" s="166">
        <f t="shared" si="531"/>
        <v>0</v>
      </c>
      <c r="DM597" s="28">
        <f t="shared" si="398"/>
        <v>0</v>
      </c>
      <c r="DN597" s="166">
        <f t="shared" si="532"/>
        <v>0</v>
      </c>
      <c r="DO597" s="28">
        <f t="shared" si="399"/>
        <v>0</v>
      </c>
      <c r="DP597" s="166">
        <f t="shared" si="533"/>
        <v>0</v>
      </c>
      <c r="DQ597" s="28">
        <f t="shared" si="400"/>
        <v>0</v>
      </c>
      <c r="DR597" s="141">
        <f t="shared" si="534"/>
        <v>0</v>
      </c>
      <c r="DS597" s="207">
        <f t="shared" si="535"/>
        <v>0</v>
      </c>
    </row>
    <row r="598" spans="1:123">
      <c r="A598" s="368" t="s">
        <v>222</v>
      </c>
      <c r="B598" s="353">
        <v>0</v>
      </c>
      <c r="C598" s="353">
        <v>0</v>
      </c>
      <c r="D598" s="353">
        <v>0</v>
      </c>
      <c r="E598" s="353">
        <v>0</v>
      </c>
      <c r="F598" s="353">
        <v>0</v>
      </c>
      <c r="G598" s="353">
        <v>0</v>
      </c>
      <c r="H598" s="353">
        <v>0</v>
      </c>
      <c r="I598" s="353">
        <v>0</v>
      </c>
      <c r="J598" s="353">
        <v>0</v>
      </c>
      <c r="K598" s="353">
        <v>0</v>
      </c>
      <c r="L598" s="353">
        <v>0</v>
      </c>
      <c r="M598" s="353">
        <v>0</v>
      </c>
      <c r="N598" s="227">
        <v>0</v>
      </c>
      <c r="O598" s="227">
        <v>0</v>
      </c>
      <c r="P598" s="227">
        <v>0</v>
      </c>
      <c r="Q598" s="227">
        <v>0</v>
      </c>
      <c r="R598" s="227">
        <v>0</v>
      </c>
      <c r="S598" s="227">
        <v>0</v>
      </c>
      <c r="T598" s="227">
        <v>0</v>
      </c>
      <c r="U598" s="227">
        <v>0</v>
      </c>
      <c r="V598" s="227">
        <v>0</v>
      </c>
      <c r="W598" s="227">
        <v>0</v>
      </c>
      <c r="X598" s="227">
        <v>0</v>
      </c>
      <c r="Y598" s="227">
        <v>0</v>
      </c>
      <c r="Z598" s="227">
        <v>0</v>
      </c>
      <c r="AA598" s="227">
        <v>0</v>
      </c>
      <c r="AB598" s="227">
        <v>0</v>
      </c>
      <c r="AC598" s="227">
        <v>0</v>
      </c>
      <c r="AD598" s="227">
        <v>0</v>
      </c>
      <c r="AE598" s="227">
        <v>0</v>
      </c>
      <c r="AF598" s="227">
        <v>0</v>
      </c>
      <c r="AG598" s="227">
        <v>0</v>
      </c>
      <c r="AH598" s="227">
        <v>0</v>
      </c>
      <c r="AI598" s="227">
        <v>0</v>
      </c>
      <c r="AJ598" s="227">
        <v>0</v>
      </c>
      <c r="AK598" s="227">
        <v>0</v>
      </c>
      <c r="AL598" s="227">
        <v>0</v>
      </c>
      <c r="AM598" s="227">
        <v>0</v>
      </c>
      <c r="AN598" s="227">
        <v>0</v>
      </c>
      <c r="AO598" s="227">
        <v>0</v>
      </c>
      <c r="AP598" s="227">
        <v>0</v>
      </c>
      <c r="AQ598" s="227">
        <v>0</v>
      </c>
      <c r="AR598" s="227">
        <v>0</v>
      </c>
      <c r="AS598" s="227">
        <v>0</v>
      </c>
      <c r="AT598" s="227">
        <v>0</v>
      </c>
      <c r="AU598" s="227">
        <v>0</v>
      </c>
      <c r="AV598" s="227">
        <v>0</v>
      </c>
      <c r="AW598" s="227">
        <v>0</v>
      </c>
      <c r="AX598" s="227"/>
      <c r="AY598" s="252"/>
      <c r="AZ598" s="361">
        <v>0</v>
      </c>
      <c r="BA598" s="362">
        <v>0</v>
      </c>
      <c r="BB598" s="363">
        <v>0</v>
      </c>
      <c r="BC598" s="363">
        <v>0</v>
      </c>
      <c r="BD598" s="363">
        <v>0</v>
      </c>
      <c r="BE598" s="411">
        <v>0</v>
      </c>
      <c r="BF598" s="365">
        <v>0</v>
      </c>
      <c r="BG598" s="365">
        <v>0</v>
      </c>
      <c r="BH598" s="365">
        <v>0</v>
      </c>
      <c r="BI598" s="365">
        <v>0</v>
      </c>
      <c r="BJ598" s="367">
        <v>0</v>
      </c>
      <c r="BK598" s="365"/>
      <c r="DK598" s="166">
        <f t="shared" si="530"/>
        <v>0</v>
      </c>
      <c r="DL598" s="166">
        <f t="shared" si="531"/>
        <v>0</v>
      </c>
      <c r="DM598" s="28">
        <f t="shared" si="398"/>
        <v>0</v>
      </c>
      <c r="DN598" s="166">
        <f t="shared" si="532"/>
        <v>0</v>
      </c>
      <c r="DO598" s="28">
        <f t="shared" si="399"/>
        <v>0</v>
      </c>
      <c r="DP598" s="166">
        <f t="shared" si="533"/>
        <v>0</v>
      </c>
      <c r="DQ598" s="28">
        <f t="shared" si="400"/>
        <v>0</v>
      </c>
      <c r="DR598" s="141">
        <f t="shared" si="534"/>
        <v>0</v>
      </c>
      <c r="DS598" s="207">
        <f t="shared" si="535"/>
        <v>0</v>
      </c>
    </row>
    <row r="599" spans="1:123">
      <c r="A599" s="368" t="s">
        <v>223</v>
      </c>
      <c r="B599" s="353">
        <v>42</v>
      </c>
      <c r="C599" s="353">
        <v>18</v>
      </c>
      <c r="D599" s="353">
        <v>12</v>
      </c>
      <c r="E599" s="353">
        <v>0</v>
      </c>
      <c r="F599" s="353">
        <v>0</v>
      </c>
      <c r="G599" s="353">
        <v>0</v>
      </c>
      <c r="H599" s="353">
        <v>0</v>
      </c>
      <c r="I599" s="353">
        <v>0</v>
      </c>
      <c r="J599" s="353">
        <v>0</v>
      </c>
      <c r="K599" s="353">
        <v>0</v>
      </c>
      <c r="L599" s="353">
        <v>0</v>
      </c>
      <c r="M599" s="353">
        <v>0</v>
      </c>
      <c r="N599" s="227">
        <v>0</v>
      </c>
      <c r="O599" s="227">
        <v>0</v>
      </c>
      <c r="P599" s="227">
        <v>0</v>
      </c>
      <c r="Q599" s="227">
        <v>0</v>
      </c>
      <c r="R599" s="227">
        <v>0</v>
      </c>
      <c r="S599" s="227">
        <v>0</v>
      </c>
      <c r="T599" s="227">
        <v>0</v>
      </c>
      <c r="U599" s="227">
        <v>0</v>
      </c>
      <c r="V599" s="227">
        <v>0</v>
      </c>
      <c r="W599" s="227">
        <v>0</v>
      </c>
      <c r="X599" s="227">
        <v>0</v>
      </c>
      <c r="Y599" s="227">
        <v>0</v>
      </c>
      <c r="Z599" s="227">
        <v>0</v>
      </c>
      <c r="AA599" s="227">
        <v>0</v>
      </c>
      <c r="AB599" s="227">
        <v>0</v>
      </c>
      <c r="AC599" s="227">
        <v>0</v>
      </c>
      <c r="AD599" s="227">
        <v>0</v>
      </c>
      <c r="AE599" s="227">
        <v>0</v>
      </c>
      <c r="AF599" s="227">
        <v>0</v>
      </c>
      <c r="AG599" s="227">
        <v>0</v>
      </c>
      <c r="AH599" s="227">
        <v>0</v>
      </c>
      <c r="AI599" s="227">
        <v>0</v>
      </c>
      <c r="AJ599" s="227">
        <v>0</v>
      </c>
      <c r="AK599" s="227">
        <v>0</v>
      </c>
      <c r="AL599" s="227">
        <v>0</v>
      </c>
      <c r="AM599" s="227">
        <v>0</v>
      </c>
      <c r="AN599" s="227">
        <v>0</v>
      </c>
      <c r="AO599" s="227">
        <v>0</v>
      </c>
      <c r="AP599" s="227">
        <v>0</v>
      </c>
      <c r="AQ599" s="227">
        <v>0</v>
      </c>
      <c r="AR599" s="227">
        <v>0</v>
      </c>
      <c r="AS599" s="227">
        <v>0</v>
      </c>
      <c r="AT599" s="227">
        <v>0</v>
      </c>
      <c r="AU599" s="227">
        <v>0</v>
      </c>
      <c r="AV599" s="227">
        <v>0</v>
      </c>
      <c r="AW599" s="227">
        <v>0</v>
      </c>
      <c r="AX599" s="227"/>
      <c r="AY599" s="320"/>
      <c r="AZ599" s="361">
        <v>0</v>
      </c>
      <c r="BA599" s="362">
        <v>0</v>
      </c>
      <c r="BB599" s="363">
        <v>0</v>
      </c>
      <c r="BC599" s="363">
        <v>0</v>
      </c>
      <c r="BD599" s="363">
        <v>0</v>
      </c>
      <c r="BE599" s="411">
        <v>0</v>
      </c>
      <c r="BF599" s="365">
        <v>0</v>
      </c>
      <c r="BG599" s="365">
        <v>0</v>
      </c>
      <c r="BH599" s="365">
        <v>0</v>
      </c>
      <c r="BI599" s="365">
        <v>0</v>
      </c>
      <c r="BJ599" s="367">
        <v>0</v>
      </c>
      <c r="BK599" s="365"/>
      <c r="DK599" s="166">
        <f t="shared" si="530"/>
        <v>72</v>
      </c>
      <c r="DL599" s="166">
        <f t="shared" si="531"/>
        <v>0</v>
      </c>
      <c r="DM599" s="28">
        <f t="shared" si="398"/>
        <v>0</v>
      </c>
      <c r="DN599" s="166">
        <f t="shared" si="532"/>
        <v>0</v>
      </c>
      <c r="DO599" s="28">
        <f t="shared" si="399"/>
        <v>0</v>
      </c>
      <c r="DP599" s="166">
        <f t="shared" si="533"/>
        <v>0</v>
      </c>
      <c r="DQ599" s="28">
        <f t="shared" si="400"/>
        <v>0</v>
      </c>
      <c r="DR599" s="141">
        <f t="shared" si="534"/>
        <v>0</v>
      </c>
      <c r="DS599" s="207">
        <f t="shared" si="535"/>
        <v>0</v>
      </c>
    </row>
    <row r="600" spans="1:123">
      <c r="A600" s="368" t="s">
        <v>224</v>
      </c>
      <c r="B600" s="353">
        <v>0</v>
      </c>
      <c r="C600" s="353">
        <v>0</v>
      </c>
      <c r="D600" s="353">
        <v>0</v>
      </c>
      <c r="E600" s="353">
        <v>0</v>
      </c>
      <c r="F600" s="353">
        <v>35</v>
      </c>
      <c r="G600" s="353">
        <v>0</v>
      </c>
      <c r="H600" s="353">
        <v>0</v>
      </c>
      <c r="I600" s="353">
        <v>0</v>
      </c>
      <c r="J600" s="353">
        <v>0</v>
      </c>
      <c r="K600" s="353">
        <v>0</v>
      </c>
      <c r="L600" s="353">
        <v>0</v>
      </c>
      <c r="M600" s="353">
        <v>0</v>
      </c>
      <c r="N600" s="227">
        <v>0</v>
      </c>
      <c r="O600" s="227">
        <v>0</v>
      </c>
      <c r="P600" s="227">
        <v>0</v>
      </c>
      <c r="Q600" s="227">
        <v>0</v>
      </c>
      <c r="R600" s="227">
        <v>0</v>
      </c>
      <c r="S600" s="227">
        <v>0</v>
      </c>
      <c r="T600" s="227">
        <v>0</v>
      </c>
      <c r="U600" s="227">
        <v>0</v>
      </c>
      <c r="V600" s="227">
        <v>0</v>
      </c>
      <c r="W600" s="227">
        <v>0</v>
      </c>
      <c r="X600" s="227">
        <v>0</v>
      </c>
      <c r="Y600" s="227">
        <v>0</v>
      </c>
      <c r="Z600" s="227">
        <v>0</v>
      </c>
      <c r="AA600" s="227">
        <v>0</v>
      </c>
      <c r="AB600" s="227">
        <v>0</v>
      </c>
      <c r="AC600" s="227">
        <v>0</v>
      </c>
      <c r="AD600" s="227">
        <v>0</v>
      </c>
      <c r="AE600" s="227">
        <v>0</v>
      </c>
      <c r="AF600" s="227">
        <v>0</v>
      </c>
      <c r="AG600" s="227">
        <v>0</v>
      </c>
      <c r="AH600" s="227">
        <v>0</v>
      </c>
      <c r="AI600" s="227">
        <v>0</v>
      </c>
      <c r="AJ600" s="227">
        <v>0</v>
      </c>
      <c r="AK600" s="227">
        <v>0</v>
      </c>
      <c r="AL600" s="227">
        <v>0</v>
      </c>
      <c r="AM600" s="227">
        <v>0</v>
      </c>
      <c r="AN600" s="227">
        <v>0</v>
      </c>
      <c r="AO600" s="227">
        <v>0</v>
      </c>
      <c r="AP600" s="227">
        <v>0</v>
      </c>
      <c r="AQ600" s="227">
        <v>0</v>
      </c>
      <c r="AR600" s="227">
        <v>0</v>
      </c>
      <c r="AS600" s="227">
        <v>0</v>
      </c>
      <c r="AT600" s="227">
        <v>0</v>
      </c>
      <c r="AU600" s="227">
        <v>0</v>
      </c>
      <c r="AV600" s="227">
        <v>0</v>
      </c>
      <c r="AW600" s="227">
        <v>0</v>
      </c>
      <c r="AX600" s="227"/>
      <c r="AY600" s="252"/>
      <c r="AZ600" s="361">
        <v>0</v>
      </c>
      <c r="BA600" s="362">
        <v>0</v>
      </c>
      <c r="BB600" s="363">
        <v>0</v>
      </c>
      <c r="BC600" s="363">
        <v>0</v>
      </c>
      <c r="BD600" s="363">
        <v>0</v>
      </c>
      <c r="BE600" s="411">
        <v>0</v>
      </c>
      <c r="BF600" s="365">
        <v>0</v>
      </c>
      <c r="BG600" s="365">
        <v>0</v>
      </c>
      <c r="BH600" s="365">
        <v>0</v>
      </c>
      <c r="BI600" s="365">
        <v>0</v>
      </c>
      <c r="BJ600" s="367">
        <v>0</v>
      </c>
      <c r="BK600" s="365"/>
      <c r="DK600" s="166">
        <f t="shared" si="530"/>
        <v>35</v>
      </c>
      <c r="DL600" s="166">
        <f t="shared" si="531"/>
        <v>0</v>
      </c>
      <c r="DM600" s="28">
        <f t="shared" si="398"/>
        <v>0</v>
      </c>
      <c r="DN600" s="166">
        <f t="shared" si="532"/>
        <v>0</v>
      </c>
      <c r="DO600" s="28">
        <f t="shared" si="399"/>
        <v>0</v>
      </c>
      <c r="DP600" s="166">
        <f t="shared" si="533"/>
        <v>0</v>
      </c>
      <c r="DQ600" s="28">
        <f t="shared" si="400"/>
        <v>0</v>
      </c>
      <c r="DR600" s="141">
        <f t="shared" si="534"/>
        <v>0</v>
      </c>
      <c r="DS600" s="207">
        <f t="shared" si="535"/>
        <v>0</v>
      </c>
    </row>
    <row r="601" spans="1:123">
      <c r="A601" s="357" t="s">
        <v>225</v>
      </c>
      <c r="B601" s="319">
        <v>0</v>
      </c>
      <c r="C601" s="319">
        <v>0</v>
      </c>
      <c r="D601" s="319">
        <v>0</v>
      </c>
      <c r="E601" s="319">
        <v>0</v>
      </c>
      <c r="F601" s="319">
        <v>0</v>
      </c>
      <c r="G601" s="319">
        <v>0</v>
      </c>
      <c r="H601" s="319">
        <v>0</v>
      </c>
      <c r="I601" s="319">
        <v>0</v>
      </c>
      <c r="J601" s="319">
        <v>0</v>
      </c>
      <c r="K601" s="319">
        <v>0</v>
      </c>
      <c r="L601" s="319">
        <v>0</v>
      </c>
      <c r="M601" s="319">
        <v>530</v>
      </c>
      <c r="N601" s="227">
        <v>31</v>
      </c>
      <c r="O601" s="227">
        <v>69</v>
      </c>
      <c r="P601" s="227">
        <v>0</v>
      </c>
      <c r="Q601" s="227">
        <v>0</v>
      </c>
      <c r="R601" s="227">
        <v>0</v>
      </c>
      <c r="S601" s="227">
        <v>0</v>
      </c>
      <c r="T601" s="227">
        <v>0</v>
      </c>
      <c r="U601" s="227">
        <v>0</v>
      </c>
      <c r="V601" s="227">
        <v>0</v>
      </c>
      <c r="W601" s="227">
        <v>0</v>
      </c>
      <c r="X601" s="227">
        <v>0</v>
      </c>
      <c r="Y601" s="227">
        <v>0</v>
      </c>
      <c r="Z601" s="227">
        <v>0</v>
      </c>
      <c r="AA601" s="227">
        <v>0</v>
      </c>
      <c r="AB601" s="227">
        <v>0</v>
      </c>
      <c r="AC601" s="227">
        <v>0</v>
      </c>
      <c r="AD601" s="227">
        <v>0</v>
      </c>
      <c r="AE601" s="227">
        <v>0</v>
      </c>
      <c r="AF601" s="227">
        <v>0</v>
      </c>
      <c r="AG601" s="227">
        <v>0</v>
      </c>
      <c r="AH601" s="227">
        <v>0</v>
      </c>
      <c r="AI601" s="227">
        <v>0</v>
      </c>
      <c r="AJ601" s="227">
        <v>0</v>
      </c>
      <c r="AK601" s="227">
        <v>0</v>
      </c>
      <c r="AL601" s="227">
        <v>0</v>
      </c>
      <c r="AM601" s="227">
        <v>0</v>
      </c>
      <c r="AN601" s="227">
        <v>0</v>
      </c>
      <c r="AO601" s="227">
        <v>0</v>
      </c>
      <c r="AP601" s="227">
        <v>0</v>
      </c>
      <c r="AQ601" s="227">
        <v>0</v>
      </c>
      <c r="AR601" s="227">
        <v>0</v>
      </c>
      <c r="AS601" s="227">
        <v>0</v>
      </c>
      <c r="AT601" s="227">
        <v>0</v>
      </c>
      <c r="AU601" s="227">
        <v>0</v>
      </c>
      <c r="AV601" s="227">
        <v>0</v>
      </c>
      <c r="AW601" s="227">
        <v>0</v>
      </c>
      <c r="AX601" s="227"/>
      <c r="AY601" s="252"/>
      <c r="AZ601" s="361">
        <v>0</v>
      </c>
      <c r="BA601" s="362">
        <v>0</v>
      </c>
      <c r="BB601" s="363">
        <v>0</v>
      </c>
      <c r="BC601" s="363">
        <v>0</v>
      </c>
      <c r="BD601" s="363">
        <v>0</v>
      </c>
      <c r="BE601" s="411">
        <v>0</v>
      </c>
      <c r="BF601" s="365">
        <v>0</v>
      </c>
      <c r="BG601" s="365">
        <v>0</v>
      </c>
      <c r="BH601" s="365">
        <v>0</v>
      </c>
      <c r="BI601" s="365">
        <v>0</v>
      </c>
      <c r="BJ601" s="367">
        <v>0</v>
      </c>
      <c r="BK601" s="365"/>
      <c r="DK601" s="166">
        <f t="shared" si="530"/>
        <v>530</v>
      </c>
      <c r="DL601" s="166">
        <f t="shared" si="531"/>
        <v>100</v>
      </c>
      <c r="DM601" s="28">
        <f t="shared" si="398"/>
        <v>18.867924528301888</v>
      </c>
      <c r="DN601" s="166">
        <f t="shared" si="532"/>
        <v>0</v>
      </c>
      <c r="DO601" s="28">
        <f t="shared" si="399"/>
        <v>0</v>
      </c>
      <c r="DP601" s="166">
        <f t="shared" si="533"/>
        <v>0</v>
      </c>
      <c r="DQ601" s="28">
        <f t="shared" si="400"/>
        <v>0</v>
      </c>
      <c r="DR601" s="141">
        <f t="shared" si="534"/>
        <v>0</v>
      </c>
      <c r="DS601" s="207">
        <f t="shared" si="535"/>
        <v>0</v>
      </c>
    </row>
    <row r="602" spans="1:123">
      <c r="A602" s="357" t="s">
        <v>226</v>
      </c>
      <c r="B602" s="319">
        <v>0</v>
      </c>
      <c r="C602" s="319">
        <v>0</v>
      </c>
      <c r="D602" s="319">
        <v>0</v>
      </c>
      <c r="E602" s="319">
        <v>0</v>
      </c>
      <c r="F602" s="319">
        <v>30</v>
      </c>
      <c r="G602" s="319">
        <v>0</v>
      </c>
      <c r="H602" s="319">
        <v>0</v>
      </c>
      <c r="I602" s="319">
        <v>0</v>
      </c>
      <c r="J602" s="319">
        <v>49</v>
      </c>
      <c r="K602" s="319">
        <v>0</v>
      </c>
      <c r="L602" s="319">
        <v>0</v>
      </c>
      <c r="M602" s="319">
        <v>0</v>
      </c>
      <c r="N602" s="227">
        <v>0</v>
      </c>
      <c r="O602" s="227">
        <v>0</v>
      </c>
      <c r="P602" s="227">
        <v>0</v>
      </c>
      <c r="Q602" s="227">
        <v>0</v>
      </c>
      <c r="R602" s="227">
        <v>0</v>
      </c>
      <c r="S602" s="227">
        <v>0</v>
      </c>
      <c r="T602" s="227">
        <v>0</v>
      </c>
      <c r="U602" s="227">
        <v>0</v>
      </c>
      <c r="V602" s="227">
        <v>0</v>
      </c>
      <c r="W602" s="227">
        <v>0</v>
      </c>
      <c r="X602" s="227">
        <v>0</v>
      </c>
      <c r="Y602" s="227">
        <v>0</v>
      </c>
      <c r="Z602" s="227">
        <v>0</v>
      </c>
      <c r="AA602" s="227">
        <v>0</v>
      </c>
      <c r="AB602" s="227">
        <v>0</v>
      </c>
      <c r="AC602" s="227">
        <v>0</v>
      </c>
      <c r="AD602" s="227">
        <v>0</v>
      </c>
      <c r="AE602" s="227">
        <v>0</v>
      </c>
      <c r="AF602" s="227">
        <v>0</v>
      </c>
      <c r="AG602" s="227">
        <v>0</v>
      </c>
      <c r="AH602" s="227">
        <v>0</v>
      </c>
      <c r="AI602" s="227">
        <v>0</v>
      </c>
      <c r="AJ602" s="227">
        <v>0</v>
      </c>
      <c r="AK602" s="227">
        <v>0</v>
      </c>
      <c r="AL602" s="227">
        <v>0</v>
      </c>
      <c r="AM602" s="227">
        <v>0</v>
      </c>
      <c r="AN602" s="227">
        <v>0</v>
      </c>
      <c r="AO602" s="227">
        <v>0</v>
      </c>
      <c r="AP602" s="227">
        <v>0</v>
      </c>
      <c r="AQ602" s="227">
        <v>0</v>
      </c>
      <c r="AR602" s="227">
        <v>0</v>
      </c>
      <c r="AS602" s="227">
        <v>0</v>
      </c>
      <c r="AT602" s="227">
        <v>0</v>
      </c>
      <c r="AU602" s="227">
        <v>0</v>
      </c>
      <c r="AV602" s="227">
        <v>0</v>
      </c>
      <c r="AW602" s="227">
        <v>0</v>
      </c>
      <c r="AX602" s="227"/>
      <c r="AY602" s="252"/>
      <c r="AZ602" s="361">
        <v>0</v>
      </c>
      <c r="BA602" s="362">
        <v>0</v>
      </c>
      <c r="BB602" s="363">
        <v>0</v>
      </c>
      <c r="BC602" s="363">
        <v>0</v>
      </c>
      <c r="BD602" s="363">
        <v>0</v>
      </c>
      <c r="BE602" s="411">
        <v>0</v>
      </c>
      <c r="BF602" s="365">
        <v>0</v>
      </c>
      <c r="BG602" s="365">
        <v>0</v>
      </c>
      <c r="BH602" s="365">
        <v>0</v>
      </c>
      <c r="BI602" s="365">
        <v>0</v>
      </c>
      <c r="BJ602" s="367">
        <v>0</v>
      </c>
      <c r="BK602" s="365"/>
      <c r="DK602" s="166">
        <f t="shared" si="530"/>
        <v>79</v>
      </c>
      <c r="DL602" s="166">
        <f t="shared" si="531"/>
        <v>0</v>
      </c>
      <c r="DM602" s="28">
        <f t="shared" si="398"/>
        <v>0</v>
      </c>
      <c r="DN602" s="166">
        <f t="shared" si="532"/>
        <v>0</v>
      </c>
      <c r="DO602" s="28">
        <f t="shared" si="399"/>
        <v>0</v>
      </c>
      <c r="DP602" s="166">
        <f t="shared" si="533"/>
        <v>0</v>
      </c>
      <c r="DQ602" s="28">
        <f t="shared" si="400"/>
        <v>0</v>
      </c>
      <c r="DR602" s="141">
        <f t="shared" si="534"/>
        <v>0</v>
      </c>
      <c r="DS602" s="207">
        <f t="shared" si="535"/>
        <v>0</v>
      </c>
    </row>
    <row r="603" spans="1:123">
      <c r="A603" s="357" t="s">
        <v>227</v>
      </c>
      <c r="B603" s="319">
        <v>0</v>
      </c>
      <c r="C603" s="319">
        <v>0</v>
      </c>
      <c r="D603" s="319">
        <v>0</v>
      </c>
      <c r="E603" s="319">
        <v>0</v>
      </c>
      <c r="F603" s="319">
        <v>0</v>
      </c>
      <c r="G603" s="319">
        <v>0</v>
      </c>
      <c r="H603" s="319">
        <v>0</v>
      </c>
      <c r="I603" s="319">
        <v>2</v>
      </c>
      <c r="J603" s="319">
        <v>0</v>
      </c>
      <c r="K603" s="319">
        <v>0</v>
      </c>
      <c r="L603" s="319">
        <v>0</v>
      </c>
      <c r="M603" s="319">
        <v>0</v>
      </c>
      <c r="N603" s="227">
        <v>0</v>
      </c>
      <c r="O603" s="227">
        <v>0</v>
      </c>
      <c r="P603" s="227">
        <v>0</v>
      </c>
      <c r="Q603" s="227">
        <v>0</v>
      </c>
      <c r="R603" s="227">
        <v>0</v>
      </c>
      <c r="S603" s="227">
        <v>0</v>
      </c>
      <c r="T603" s="227">
        <v>0</v>
      </c>
      <c r="U603" s="227">
        <v>0</v>
      </c>
      <c r="V603" s="227">
        <v>0</v>
      </c>
      <c r="W603" s="227">
        <v>0</v>
      </c>
      <c r="X603" s="227">
        <v>0</v>
      </c>
      <c r="Y603" s="227">
        <v>0</v>
      </c>
      <c r="Z603" s="227">
        <v>0</v>
      </c>
      <c r="AA603" s="227">
        <v>0</v>
      </c>
      <c r="AB603" s="227">
        <v>0</v>
      </c>
      <c r="AC603" s="227">
        <v>0</v>
      </c>
      <c r="AD603" s="227">
        <v>0</v>
      </c>
      <c r="AE603" s="227">
        <v>0</v>
      </c>
      <c r="AF603" s="227">
        <v>0</v>
      </c>
      <c r="AG603" s="227">
        <v>0</v>
      </c>
      <c r="AH603" s="227">
        <v>0</v>
      </c>
      <c r="AI603" s="227">
        <v>0</v>
      </c>
      <c r="AJ603" s="227">
        <v>0</v>
      </c>
      <c r="AK603" s="227">
        <v>0</v>
      </c>
      <c r="AL603" s="227">
        <v>0</v>
      </c>
      <c r="AM603" s="227">
        <v>0</v>
      </c>
      <c r="AN603" s="227">
        <v>0</v>
      </c>
      <c r="AO603" s="227">
        <v>0</v>
      </c>
      <c r="AP603" s="227">
        <v>0</v>
      </c>
      <c r="AQ603" s="227">
        <v>0</v>
      </c>
      <c r="AR603" s="227">
        <v>0</v>
      </c>
      <c r="AS603" s="227">
        <v>0</v>
      </c>
      <c r="AT603" s="227">
        <v>0</v>
      </c>
      <c r="AU603" s="227">
        <v>0</v>
      </c>
      <c r="AV603" s="227">
        <v>0</v>
      </c>
      <c r="AW603" s="227">
        <v>0</v>
      </c>
      <c r="AX603" s="227"/>
      <c r="AY603" s="252"/>
      <c r="AZ603" s="361">
        <v>0</v>
      </c>
      <c r="BA603" s="362">
        <v>0</v>
      </c>
      <c r="BB603" s="363">
        <v>0</v>
      </c>
      <c r="BC603" s="363">
        <v>0</v>
      </c>
      <c r="BD603" s="363">
        <v>0</v>
      </c>
      <c r="BE603" s="411">
        <v>0</v>
      </c>
      <c r="BF603" s="365">
        <v>0</v>
      </c>
      <c r="BG603" s="365">
        <v>0</v>
      </c>
      <c r="BH603" s="365">
        <v>0</v>
      </c>
      <c r="BI603" s="365">
        <v>0</v>
      </c>
      <c r="BJ603" s="367">
        <v>0</v>
      </c>
      <c r="BK603" s="365"/>
      <c r="DK603" s="166">
        <f t="shared" si="530"/>
        <v>2</v>
      </c>
      <c r="DL603" s="166">
        <f t="shared" si="531"/>
        <v>0</v>
      </c>
      <c r="DM603" s="28">
        <f t="shared" si="398"/>
        <v>0</v>
      </c>
      <c r="DN603" s="166">
        <f t="shared" si="532"/>
        <v>0</v>
      </c>
      <c r="DO603" s="28">
        <f t="shared" si="399"/>
        <v>0</v>
      </c>
      <c r="DP603" s="166">
        <f t="shared" si="533"/>
        <v>0</v>
      </c>
      <c r="DQ603" s="28">
        <f t="shared" si="400"/>
        <v>0</v>
      </c>
      <c r="DR603" s="141">
        <f t="shared" si="534"/>
        <v>0</v>
      </c>
      <c r="DS603" s="207">
        <f t="shared" si="535"/>
        <v>0</v>
      </c>
    </row>
    <row r="604" spans="1:123">
      <c r="A604" s="357" t="s">
        <v>228</v>
      </c>
      <c r="B604" s="319">
        <v>0</v>
      </c>
      <c r="C604" s="319">
        <v>0</v>
      </c>
      <c r="D604" s="319">
        <v>0</v>
      </c>
      <c r="E604" s="319">
        <v>0</v>
      </c>
      <c r="F604" s="319">
        <v>0</v>
      </c>
      <c r="G604" s="319">
        <v>0</v>
      </c>
      <c r="H604" s="319">
        <v>0</v>
      </c>
      <c r="I604" s="319">
        <v>0</v>
      </c>
      <c r="J604" s="319">
        <v>0</v>
      </c>
      <c r="K604" s="319">
        <v>0</v>
      </c>
      <c r="L604" s="319">
        <v>0</v>
      </c>
      <c r="M604" s="319">
        <v>0</v>
      </c>
      <c r="N604" s="227">
        <v>0</v>
      </c>
      <c r="O604" s="227">
        <v>0</v>
      </c>
      <c r="P604" s="227">
        <v>0</v>
      </c>
      <c r="Q604" s="227">
        <v>0</v>
      </c>
      <c r="R604" s="227">
        <v>0</v>
      </c>
      <c r="S604" s="227">
        <v>0</v>
      </c>
      <c r="T604" s="227">
        <v>0</v>
      </c>
      <c r="U604" s="227">
        <v>6</v>
      </c>
      <c r="V604" s="227">
        <v>6</v>
      </c>
      <c r="W604" s="227">
        <v>0</v>
      </c>
      <c r="X604" s="227">
        <v>0</v>
      </c>
      <c r="Y604" s="227">
        <v>0</v>
      </c>
      <c r="Z604" s="227">
        <v>0</v>
      </c>
      <c r="AA604" s="227">
        <v>0</v>
      </c>
      <c r="AB604" s="227">
        <v>0</v>
      </c>
      <c r="AC604" s="227">
        <v>0</v>
      </c>
      <c r="AD604" s="227">
        <v>0</v>
      </c>
      <c r="AE604" s="227">
        <v>0</v>
      </c>
      <c r="AF604" s="227">
        <v>0</v>
      </c>
      <c r="AG604" s="227">
        <v>0</v>
      </c>
      <c r="AH604" s="227">
        <v>0</v>
      </c>
      <c r="AI604" s="227">
        <v>0</v>
      </c>
      <c r="AJ604" s="227">
        <v>0</v>
      </c>
      <c r="AK604" s="227">
        <v>0</v>
      </c>
      <c r="AL604" s="227">
        <v>0</v>
      </c>
      <c r="AM604" s="227">
        <v>0</v>
      </c>
      <c r="AN604" s="227">
        <v>0</v>
      </c>
      <c r="AO604" s="227">
        <v>0</v>
      </c>
      <c r="AP604" s="227">
        <v>0</v>
      </c>
      <c r="AQ604" s="227">
        <v>0</v>
      </c>
      <c r="AR604" s="227">
        <v>0</v>
      </c>
      <c r="AS604" s="227">
        <v>0</v>
      </c>
      <c r="AT604" s="227">
        <v>0</v>
      </c>
      <c r="AU604" s="227">
        <v>0</v>
      </c>
      <c r="AV604" s="227">
        <v>0</v>
      </c>
      <c r="AW604" s="227">
        <v>0</v>
      </c>
      <c r="AX604" s="227"/>
      <c r="AY604" s="252"/>
      <c r="AZ604" s="361">
        <v>0</v>
      </c>
      <c r="BA604" s="362">
        <v>0</v>
      </c>
      <c r="BB604" s="363">
        <v>0</v>
      </c>
      <c r="BC604" s="363">
        <v>0</v>
      </c>
      <c r="BD604" s="363">
        <v>0</v>
      </c>
      <c r="BE604" s="411">
        <v>0</v>
      </c>
      <c r="BF604" s="365">
        <v>0</v>
      </c>
      <c r="BG604" s="365">
        <v>0</v>
      </c>
      <c r="BH604" s="365">
        <v>0</v>
      </c>
      <c r="BI604" s="365">
        <v>0</v>
      </c>
      <c r="BJ604" s="367">
        <v>0</v>
      </c>
      <c r="BK604" s="365"/>
      <c r="DK604" s="166">
        <f t="shared" si="530"/>
        <v>0</v>
      </c>
      <c r="DL604" s="166">
        <f t="shared" si="531"/>
        <v>12</v>
      </c>
      <c r="DM604" s="28">
        <f t="shared" si="398"/>
        <v>0</v>
      </c>
      <c r="DN604" s="166">
        <f t="shared" si="532"/>
        <v>0</v>
      </c>
      <c r="DO604" s="28">
        <f t="shared" si="399"/>
        <v>0</v>
      </c>
      <c r="DP604" s="166">
        <f t="shared" si="533"/>
        <v>0</v>
      </c>
      <c r="DQ604" s="28">
        <f t="shared" si="400"/>
        <v>0</v>
      </c>
      <c r="DR604" s="141">
        <f t="shared" si="534"/>
        <v>0</v>
      </c>
      <c r="DS604" s="207">
        <f t="shared" si="535"/>
        <v>0</v>
      </c>
    </row>
    <row r="605" spans="1:123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  <c r="W605" s="230"/>
      <c r="X605" s="230"/>
      <c r="Y605" s="230"/>
      <c r="Z605" s="230"/>
      <c r="AA605" s="230"/>
      <c r="AB605" s="230"/>
      <c r="AC605" s="230"/>
      <c r="AD605" s="230"/>
      <c r="AE605" s="230"/>
      <c r="AF605" s="230"/>
      <c r="AG605" s="230"/>
      <c r="AH605" s="230"/>
      <c r="AI605" s="230"/>
      <c r="AJ605" s="230"/>
      <c r="AK605" s="230"/>
      <c r="AL605" s="230"/>
      <c r="AM605" s="230"/>
      <c r="AN605" s="230"/>
      <c r="AO605" s="230"/>
      <c r="AP605" s="230"/>
      <c r="AQ605" s="230"/>
      <c r="AR605" s="230"/>
      <c r="AS605" s="230"/>
      <c r="AT605" s="230"/>
      <c r="AU605" s="369"/>
      <c r="AV605" s="369"/>
      <c r="AW605" s="369"/>
      <c r="AX605" s="369"/>
      <c r="AY605" s="252"/>
      <c r="AZ605" s="232"/>
      <c r="BA605" s="233"/>
      <c r="BB605" s="230"/>
      <c r="BC605" s="230"/>
      <c r="BD605" s="230"/>
      <c r="BE605" s="412"/>
      <c r="BF605" s="371"/>
      <c r="BG605" s="371"/>
      <c r="BH605" s="371"/>
      <c r="BI605" s="371"/>
      <c r="BJ605" s="373"/>
      <c r="BK605" s="371"/>
    </row>
    <row r="606" spans="1:123" s="14" customFormat="1" ht="13.5" thickBot="1">
      <c r="A606" s="374" t="s">
        <v>229</v>
      </c>
      <c r="B606" s="14">
        <f>+SUM(B224,B235,B246,B257,B268,B279,B290,B301,B312,B323,B334,B345,B356,B367,B378,B389,B400,B411,B422,B433,B444,B455,B466,B477,B488,B499,B510,B521,B532,B543,B554,B565)</f>
        <v>2611</v>
      </c>
      <c r="C606" s="14">
        <f t="shared" ref="C606:M606" si="536">+SUM(C224,C235,C246,C257,C268,C279,C290,C301,C312,C323,C334,C345,C356,C367,C378,C389,C400,C411,C422,C433,C444,C455,C466,C477,C488,C499,C510,C521,C532,C543,C554,C565)</f>
        <v>3558</v>
      </c>
      <c r="D606" s="14">
        <f t="shared" si="536"/>
        <v>4402</v>
      </c>
      <c r="E606" s="14">
        <f t="shared" si="536"/>
        <v>4304</v>
      </c>
      <c r="F606" s="14">
        <f t="shared" si="536"/>
        <v>4444</v>
      </c>
      <c r="G606" s="14">
        <f t="shared" si="536"/>
        <v>3365</v>
      </c>
      <c r="H606" s="14">
        <f t="shared" si="536"/>
        <v>3484</v>
      </c>
      <c r="I606" s="14">
        <f t="shared" si="536"/>
        <v>5114</v>
      </c>
      <c r="J606" s="14">
        <f t="shared" si="536"/>
        <v>4256</v>
      </c>
      <c r="K606" s="14">
        <f t="shared" si="536"/>
        <v>3915</v>
      </c>
      <c r="L606" s="14">
        <f t="shared" si="536"/>
        <v>4368</v>
      </c>
      <c r="M606" s="14">
        <f t="shared" si="536"/>
        <v>3597</v>
      </c>
      <c r="N606" s="14">
        <f>+SUM(N224,N235,N246,N257,N268,N279,N290,N301,N312,N323,N334,N345,N356,N367,N378,N389,N400,N411,N422,N433,N444,N455,N466,N477,N488,N499,N510,N521,N532,N543,N554,N565)</f>
        <v>1685</v>
      </c>
      <c r="O606" s="14">
        <f t="shared" ref="O606:Y606" si="537">+SUM(O224,O235,O246,O257,O268,O279,O290,O301,O312,O323,O334,O345,O356,O367,O378,O389,O400,O411,O422,O433,O444,O455,O466,O477,O488,O499,O510,O521,O532,O543,O554,O565)</f>
        <v>2867</v>
      </c>
      <c r="P606" s="14">
        <f t="shared" si="537"/>
        <v>4141</v>
      </c>
      <c r="Q606" s="14">
        <f t="shared" si="537"/>
        <v>2924</v>
      </c>
      <c r="R606" s="14">
        <f t="shared" si="537"/>
        <v>2723</v>
      </c>
      <c r="S606" s="14">
        <f t="shared" si="537"/>
        <v>2074</v>
      </c>
      <c r="T606" s="14">
        <f t="shared" si="537"/>
        <v>2436</v>
      </c>
      <c r="U606" s="14">
        <f t="shared" si="537"/>
        <v>1742</v>
      </c>
      <c r="V606" s="14">
        <f t="shared" si="537"/>
        <v>2056</v>
      </c>
      <c r="W606" s="14">
        <f t="shared" si="537"/>
        <v>2896</v>
      </c>
      <c r="X606" s="14">
        <f t="shared" si="537"/>
        <v>2490</v>
      </c>
      <c r="Y606" s="14">
        <f t="shared" si="537"/>
        <v>3379</v>
      </c>
      <c r="Z606" s="14">
        <f>+SUM(Z224,Z235,Z246,Z257,Z268,Z279,Z290,Z301,Z312,Z323,Z334,Z345,Z356,Z367,Z378,Z389,Z400,Z411,Z422,Z433,Z444,Z455,Z466,Z477,Z488,Z499,Z510,Z521,Z532,Z543,Z554,Z565)</f>
        <v>2926</v>
      </c>
      <c r="AA606" s="14">
        <f t="shared" ref="AA606:AK606" si="538">+SUM(AA224,AA235,AA246,AA257,AA268,AA279,AA290,AA301,AA312,AA323,AA334,AA345,AA356,AA367,AA378,AA389,AA400,AA411,AA422,AA433,AA444,AA455,AA466,AA477,AA488,AA499,AA510,AA521,AA532,AA543,AA554,AA565)</f>
        <v>3289</v>
      </c>
      <c r="AB606" s="14">
        <f t="shared" si="538"/>
        <v>2900</v>
      </c>
      <c r="AC606" s="14">
        <f t="shared" si="538"/>
        <v>4476</v>
      </c>
      <c r="AD606" s="14">
        <f t="shared" si="538"/>
        <v>3917</v>
      </c>
      <c r="AE606" s="14">
        <f t="shared" si="538"/>
        <v>2805</v>
      </c>
      <c r="AF606" s="14">
        <f t="shared" si="538"/>
        <v>3443</v>
      </c>
      <c r="AG606" s="14">
        <f t="shared" si="538"/>
        <v>2890</v>
      </c>
      <c r="AH606" s="14">
        <f t="shared" si="538"/>
        <v>3020</v>
      </c>
      <c r="AI606" s="14">
        <f t="shared" si="538"/>
        <v>2005</v>
      </c>
      <c r="AJ606" s="14">
        <f t="shared" si="538"/>
        <v>2523</v>
      </c>
      <c r="AK606" s="14">
        <f t="shared" si="538"/>
        <v>2301</v>
      </c>
      <c r="AL606" s="14">
        <f>+SUM(AL224,AL235,AL246,AL257,AL268,AL279,AL290,AL301,AL312,AL323,AL334,AL345,AL356,AL367,AL378,AL389,AL400,AL411,AL422,AL433,AL444,AL455,AL466,AL477,AL488,AL499,AL510,AL521,AL532,AL543,AL554,AL565)</f>
        <v>4562</v>
      </c>
      <c r="AM606" s="14">
        <f t="shared" ref="AM606:BJ606" si="539">+SUM(AM224,AM235,AM246,AM257,AM268,AM279,AM290,AM301,AM312,AM323,AM334,AM345,AM356,AM367,AM378,AM389,AM400,AM411,AM422,AM433,AM444,AM455,AM466,AM477,AM488,AM499,AM510,AM521,AM532,AM543,AM554,AM565)</f>
        <v>4530</v>
      </c>
      <c r="AN606" s="14">
        <f t="shared" si="539"/>
        <v>3815</v>
      </c>
      <c r="AO606" s="14">
        <f t="shared" si="539"/>
        <v>3410</v>
      </c>
      <c r="AP606" s="14">
        <f t="shared" si="539"/>
        <v>3235</v>
      </c>
      <c r="AQ606" s="14">
        <f t="shared" si="539"/>
        <v>2487</v>
      </c>
      <c r="AR606" s="14">
        <f t="shared" si="539"/>
        <v>2677</v>
      </c>
      <c r="AS606" s="14">
        <f t="shared" si="539"/>
        <v>3197</v>
      </c>
      <c r="AT606" s="14">
        <f t="shared" si="539"/>
        <v>3156</v>
      </c>
      <c r="AU606" s="14">
        <f t="shared" si="539"/>
        <v>3820</v>
      </c>
      <c r="AV606" s="375">
        <f>+SUM(AV224,AV235,AV246,AV257,AV268,AV279,AV290,AV301,AV312,AV323,AV334,AV345,AV356,AV367,AV378,AV389,AV400,AV411,AV422,AV433,AV444,AV455,AV466,AV477,AV488,AV499,AV510,AV521,AV532,AV543,AV554,AV565)</f>
        <v>2725</v>
      </c>
      <c r="AW606" s="14">
        <f t="shared" si="539"/>
        <v>2888</v>
      </c>
      <c r="AY606" s="413">
        <f>AY466+AY323+AY268+AY257+AY246+AY235+AY224</f>
        <v>2179</v>
      </c>
      <c r="AZ606" s="414">
        <f>AZ466+AZ422+AZ356+AZ334+AZ323+AZ290+AZ268+AZ257+AZ246+AZ235+AZ224</f>
        <v>2705</v>
      </c>
      <c r="BA606" s="415">
        <f t="shared" si="539"/>
        <v>2823</v>
      </c>
      <c r="BB606" s="416">
        <f>+SUM(BB224,BB235,BB246,BB257,BB268,BB279,BB290,BB301,BB312,BB323,BB334,BB345,BB356,BB367,BB378,BB389,BB400,BB411,BB422,BB433,BB444,BB455,BB466,BB477,BB488,BB499,BB510,BB521,BB532,BB543,BB554,BB565)</f>
        <v>2920</v>
      </c>
      <c r="BC606" s="416">
        <f t="shared" si="539"/>
        <v>2603.3432602738017</v>
      </c>
      <c r="BD606" s="417">
        <f t="shared" si="539"/>
        <v>2316.8255507830031</v>
      </c>
      <c r="BE606" s="418">
        <f>+SUM(BE224,BE235,BE246,BE257,BE268,BE279,BE290,BE301,BE312,BE323,BE334,BE345,BE356,BE367,BE378,BE389,BE400,BE411,BE422,BE433,BE444,BE455,BE466,BE477,BE488,BE499,BE510,BE521,BE532,BE543,BE554,BE565)</f>
        <v>3104.4038448207061</v>
      </c>
      <c r="BF606" s="419">
        <f t="shared" si="539"/>
        <v>3837.8338746321879</v>
      </c>
      <c r="BG606" s="419">
        <f t="shared" si="539"/>
        <v>3604.7849424841652</v>
      </c>
      <c r="BH606" s="419">
        <f t="shared" si="539"/>
        <v>3186.9659184454631</v>
      </c>
      <c r="BI606" s="419">
        <f t="shared" si="539"/>
        <v>3366.3515824522465</v>
      </c>
      <c r="BJ606" s="420">
        <f t="shared" si="539"/>
        <v>3035.3584068749683</v>
      </c>
      <c r="BK606" s="378"/>
      <c r="DK606" s="166">
        <f>SUM(B606:M606)</f>
        <v>47418</v>
      </c>
      <c r="DL606" s="166">
        <f>SUM(N606:Y606)</f>
        <v>31413</v>
      </c>
      <c r="DM606" s="28">
        <f t="shared" ref="DM606" si="540">IFERROR(DL606/DK606*100,0)</f>
        <v>66.246994812096673</v>
      </c>
      <c r="DN606" s="166">
        <f>SUM(Z606:AK606)</f>
        <v>36495</v>
      </c>
      <c r="DO606" s="28">
        <f t="shared" ref="DO606" si="541">IFERROR(DN606/DL606*100,0)</f>
        <v>116.17801547130169</v>
      </c>
      <c r="DP606" s="166">
        <f>SUM(AL606:AW606)</f>
        <v>40502</v>
      </c>
      <c r="DQ606" s="28">
        <f t="shared" si="400"/>
        <v>110.97958624469106</v>
      </c>
      <c r="DR606" s="141">
        <f>SUM(AY606:BJ606)</f>
        <v>35682.86738076654</v>
      </c>
      <c r="DS606" s="207">
        <f t="shared" ref="DS606" si="542">IFERROR(DR606/DP606*100,0)</f>
        <v>88.101494693512763</v>
      </c>
    </row>
    <row r="607" spans="1:123" ht="12.75" customHeight="1">
      <c r="BE607" s="23"/>
      <c r="BF607" s="23"/>
      <c r="BG607" s="23"/>
      <c r="BH607" s="23"/>
      <c r="BI607" s="23"/>
      <c r="BJ607" s="23"/>
      <c r="BK607" s="23"/>
    </row>
    <row r="608" spans="1:123" ht="12.75" customHeight="1">
      <c r="AY608" s="379" t="s">
        <v>233</v>
      </c>
      <c r="AZ608" s="379" t="s">
        <v>234</v>
      </c>
      <c r="BA608" s="379" t="s">
        <v>235</v>
      </c>
      <c r="BB608" s="379" t="s">
        <v>236</v>
      </c>
    </row>
    <row r="609" spans="1:63" ht="20.25">
      <c r="A609" s="381" t="s">
        <v>239</v>
      </c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382"/>
      <c r="AZ609" s="382"/>
      <c r="BA609" s="382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</row>
    <row r="610" spans="1:63">
      <c r="A610" s="383" t="s">
        <v>160</v>
      </c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382">
        <v>685</v>
      </c>
      <c r="AZ610" s="382">
        <v>684</v>
      </c>
      <c r="BA610" s="384">
        <v>1166</v>
      </c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</row>
    <row r="611" spans="1:63">
      <c r="A611" s="383" t="s">
        <v>170</v>
      </c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382">
        <v>485</v>
      </c>
      <c r="AZ611" s="382">
        <v>362</v>
      </c>
      <c r="BA611" s="384">
        <v>266</v>
      </c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</row>
    <row r="612" spans="1:63">
      <c r="A612" s="383" t="s">
        <v>171</v>
      </c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382">
        <v>379</v>
      </c>
      <c r="AZ612" s="382">
        <v>51</v>
      </c>
      <c r="BA612" s="384">
        <v>262</v>
      </c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</row>
    <row r="613" spans="1:63">
      <c r="A613" s="383" t="s">
        <v>172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382">
        <v>188</v>
      </c>
      <c r="AZ613" s="382">
        <v>70</v>
      </c>
      <c r="BA613" s="384">
        <v>172</v>
      </c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</row>
    <row r="614" spans="1:63">
      <c r="A614" s="383" t="s">
        <v>173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382">
        <v>155</v>
      </c>
      <c r="AZ614" s="382">
        <v>150</v>
      </c>
      <c r="BA614" s="384">
        <v>84</v>
      </c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</row>
    <row r="615" spans="1:63">
      <c r="A615" s="383" t="s">
        <v>174</v>
      </c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382" t="s">
        <v>166</v>
      </c>
      <c r="AZ615" s="382" t="s">
        <v>166</v>
      </c>
      <c r="BA615" s="384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</row>
    <row r="616" spans="1:63">
      <c r="A616" s="383" t="s">
        <v>175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382">
        <v>36</v>
      </c>
      <c r="AZ616" s="382">
        <v>254</v>
      </c>
      <c r="BA616" s="384">
        <v>338</v>
      </c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</row>
    <row r="617" spans="1:63">
      <c r="A617" s="383" t="s">
        <v>176</v>
      </c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382">
        <v>10</v>
      </c>
      <c r="AZ617" s="382" t="s">
        <v>166</v>
      </c>
      <c r="BA617" s="384">
        <v>66</v>
      </c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</row>
    <row r="618" spans="1:63">
      <c r="A618" s="383" t="s">
        <v>177</v>
      </c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382">
        <v>168</v>
      </c>
      <c r="AZ618" s="382" t="s">
        <v>166</v>
      </c>
      <c r="BA618" s="384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</row>
    <row r="619" spans="1:63">
      <c r="A619" s="383" t="s">
        <v>178</v>
      </c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382" t="s">
        <v>166</v>
      </c>
      <c r="AZ619" s="382">
        <v>8</v>
      </c>
      <c r="BA619" s="384">
        <f>4+22</f>
        <v>26</v>
      </c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</row>
    <row r="620" spans="1:63">
      <c r="A620" s="383" t="s">
        <v>179</v>
      </c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382">
        <v>19</v>
      </c>
      <c r="AZ620" s="382">
        <v>12</v>
      </c>
      <c r="BA620" s="384">
        <v>14</v>
      </c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</row>
    <row r="621" spans="1:63">
      <c r="A621" s="383" t="s">
        <v>180</v>
      </c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382">
        <v>5</v>
      </c>
      <c r="AZ621" s="382" t="s">
        <v>166</v>
      </c>
      <c r="BA621" s="384">
        <v>8</v>
      </c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</row>
    <row r="622" spans="1:63">
      <c r="A622" s="383" t="s">
        <v>181</v>
      </c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382" t="s">
        <v>166</v>
      </c>
      <c r="AZ622" s="382" t="s">
        <v>166</v>
      </c>
      <c r="BA622" s="384">
        <v>28</v>
      </c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</row>
    <row r="623" spans="1:63">
      <c r="A623" s="383" t="s">
        <v>182</v>
      </c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382" t="s">
        <v>166</v>
      </c>
      <c r="AZ623" s="382" t="s">
        <v>166</v>
      </c>
      <c r="BA623" s="382">
        <v>3</v>
      </c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</row>
    <row r="624" spans="1:63">
      <c r="A624" s="383" t="s">
        <v>183</v>
      </c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382" t="s">
        <v>166</v>
      </c>
      <c r="AZ624" s="382" t="s">
        <v>166</v>
      </c>
      <c r="BA624" s="382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</row>
    <row r="625" spans="1:63">
      <c r="A625" s="383" t="s">
        <v>184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382" t="s">
        <v>166</v>
      </c>
      <c r="AZ625" s="382" t="s">
        <v>166</v>
      </c>
      <c r="BA625" s="382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</row>
    <row r="626" spans="1:63">
      <c r="A626" s="385" t="s">
        <v>185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382" t="s">
        <v>166</v>
      </c>
      <c r="AZ626" s="382" t="s">
        <v>166</v>
      </c>
      <c r="BA626" s="382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</row>
    <row r="627" spans="1:63">
      <c r="A627" s="383" t="s">
        <v>186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382">
        <v>150</v>
      </c>
      <c r="AZ627" s="382" t="s">
        <v>166</v>
      </c>
      <c r="BA627" s="382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</row>
    <row r="628" spans="1:63">
      <c r="A628" s="383" t="s">
        <v>187</v>
      </c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382" t="s">
        <v>166</v>
      </c>
      <c r="AZ628" s="382" t="s">
        <v>166</v>
      </c>
      <c r="BA628" s="386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</row>
    <row r="629" spans="1:63">
      <c r="A629" s="383" t="s">
        <v>240</v>
      </c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382" t="s">
        <v>166</v>
      </c>
      <c r="AZ629" s="382" t="s">
        <v>166</v>
      </c>
      <c r="BA629" s="382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</row>
    <row r="630" spans="1:63">
      <c r="A630" s="383" t="s">
        <v>188</v>
      </c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382" t="s">
        <v>166</v>
      </c>
      <c r="AZ630" s="382" t="s">
        <v>166</v>
      </c>
      <c r="BA630" s="382">
        <v>12</v>
      </c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</row>
    <row r="631" spans="1:63">
      <c r="A631" s="383" t="s">
        <v>189</v>
      </c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382" t="s">
        <v>166</v>
      </c>
      <c r="AZ631" s="382" t="s">
        <v>166</v>
      </c>
      <c r="BA631" s="382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</row>
    <row r="632" spans="1:63">
      <c r="A632" s="383" t="s">
        <v>190</v>
      </c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382" t="s">
        <v>166</v>
      </c>
      <c r="AZ632" s="382">
        <v>12</v>
      </c>
      <c r="BA632" s="386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</row>
    <row r="633" spans="1:63">
      <c r="A633" s="383" t="s">
        <v>191</v>
      </c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382" t="s">
        <v>166</v>
      </c>
      <c r="AZ633" s="382" t="s">
        <v>166</v>
      </c>
      <c r="BA633" s="382">
        <v>12</v>
      </c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</row>
    <row r="634" spans="1:63">
      <c r="A634" s="383" t="s">
        <v>192</v>
      </c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382" t="s">
        <v>166</v>
      </c>
      <c r="AZ634" s="382" t="s">
        <v>166</v>
      </c>
      <c r="BA634" s="382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</row>
    <row r="635" spans="1:63">
      <c r="A635" s="383" t="s">
        <v>193</v>
      </c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382" t="s">
        <v>166</v>
      </c>
      <c r="AZ635" s="382" t="s">
        <v>166</v>
      </c>
      <c r="BA635" s="382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</row>
    <row r="636" spans="1:63">
      <c r="A636" s="383" t="s">
        <v>194</v>
      </c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382" t="s">
        <v>166</v>
      </c>
      <c r="AZ636" s="382" t="s">
        <v>166</v>
      </c>
      <c r="BA636" s="382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</row>
    <row r="637" spans="1:63">
      <c r="A637" s="383" t="s">
        <v>195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382" t="s">
        <v>166</v>
      </c>
      <c r="AZ637" s="382" t="s">
        <v>166</v>
      </c>
      <c r="BA637" s="382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</row>
    <row r="638" spans="1:63">
      <c r="A638" s="383" t="s">
        <v>196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382" t="s">
        <v>166</v>
      </c>
      <c r="AZ638" s="382" t="s">
        <v>166</v>
      </c>
      <c r="BA638" s="382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</row>
    <row r="639" spans="1:63">
      <c r="A639" s="387" t="s">
        <v>197</v>
      </c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382" t="s">
        <v>166</v>
      </c>
      <c r="AZ639" s="382" t="s">
        <v>166</v>
      </c>
      <c r="BA639" s="382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</row>
    <row r="640" spans="1:63">
      <c r="A640" s="387" t="s">
        <v>198</v>
      </c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382" t="s">
        <v>166</v>
      </c>
      <c r="AZ640" s="382" t="s">
        <v>166</v>
      </c>
      <c r="BA640" s="382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</row>
    <row r="641" spans="1:63">
      <c r="A641" s="385" t="s">
        <v>199</v>
      </c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382" t="s">
        <v>166</v>
      </c>
      <c r="AZ641" s="382" t="s">
        <v>166</v>
      </c>
      <c r="BA641" s="382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</row>
    <row r="642" spans="1:63">
      <c r="A642" s="387" t="s">
        <v>201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382" t="s">
        <v>166</v>
      </c>
      <c r="AZ642" s="382" t="s">
        <v>166</v>
      </c>
      <c r="BA642" s="382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</row>
    <row r="643" spans="1:63">
      <c r="A643" s="383" t="s">
        <v>202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382" t="s">
        <v>166</v>
      </c>
      <c r="AZ643" s="382" t="s">
        <v>166</v>
      </c>
      <c r="BA643" s="382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</row>
    <row r="644" spans="1:63">
      <c r="A644" s="383" t="s">
        <v>203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382" t="s">
        <v>166</v>
      </c>
      <c r="AZ644" s="382" t="s">
        <v>166</v>
      </c>
      <c r="BA644" s="382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</row>
    <row r="645" spans="1:63">
      <c r="A645" s="383" t="s">
        <v>204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382" t="s">
        <v>166</v>
      </c>
      <c r="AZ645" s="382" t="s">
        <v>166</v>
      </c>
      <c r="BA645" s="382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</row>
    <row r="646" spans="1:63">
      <c r="A646" s="383" t="s">
        <v>205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382" t="s">
        <v>166</v>
      </c>
      <c r="AZ646" s="382" t="s">
        <v>166</v>
      </c>
      <c r="BA646" s="382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</row>
    <row r="647" spans="1:63">
      <c r="A647" s="383" t="s">
        <v>206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382" t="s">
        <v>166</v>
      </c>
      <c r="AZ647" s="382" t="s">
        <v>166</v>
      </c>
      <c r="BA647" s="382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</row>
    <row r="648" spans="1:63">
      <c r="A648" s="383" t="s">
        <v>207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382" t="s">
        <v>166</v>
      </c>
      <c r="AZ648" s="382" t="s">
        <v>166</v>
      </c>
      <c r="BA648" s="382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</row>
    <row r="649" spans="1:63">
      <c r="A649" s="383" t="s">
        <v>208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382" t="s">
        <v>166</v>
      </c>
      <c r="AZ649" s="382" t="s">
        <v>166</v>
      </c>
      <c r="BA649" s="382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</row>
    <row r="650" spans="1:63">
      <c r="A650" s="383" t="s">
        <v>208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382" t="s">
        <v>166</v>
      </c>
      <c r="AZ650" s="382" t="s">
        <v>166</v>
      </c>
      <c r="BA650" s="382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</row>
    <row r="651" spans="1:63">
      <c r="A651" s="383" t="s">
        <v>209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382" t="s">
        <v>166</v>
      </c>
      <c r="AZ651" s="382" t="s">
        <v>166</v>
      </c>
      <c r="BA651" s="382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</row>
    <row r="652" spans="1:63">
      <c r="A652" s="383" t="s">
        <v>210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382" t="s">
        <v>166</v>
      </c>
      <c r="AZ652" s="382" t="s">
        <v>166</v>
      </c>
      <c r="BA652" s="382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</row>
    <row r="653" spans="1:63">
      <c r="A653" s="383" t="s">
        <v>211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382" t="s">
        <v>166</v>
      </c>
      <c r="AZ653" s="382" t="s">
        <v>166</v>
      </c>
      <c r="BA653" s="382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</row>
    <row r="654" spans="1:63">
      <c r="A654" s="383" t="s">
        <v>212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382" t="s">
        <v>166</v>
      </c>
      <c r="AZ654" s="382" t="s">
        <v>166</v>
      </c>
      <c r="BA654" s="382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</row>
    <row r="655" spans="1:63">
      <c r="A655" s="383" t="s">
        <v>213</v>
      </c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382">
        <v>22</v>
      </c>
      <c r="AZ655" s="382" t="s">
        <v>166</v>
      </c>
      <c r="BA655" s="382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</row>
    <row r="656" spans="1:63">
      <c r="A656" s="383" t="s">
        <v>214</v>
      </c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382" t="s">
        <v>166</v>
      </c>
      <c r="AZ656" s="382" t="s">
        <v>166</v>
      </c>
      <c r="BA656" s="382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</row>
    <row r="657" spans="1:63">
      <c r="A657" s="383" t="s">
        <v>215</v>
      </c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382" t="s">
        <v>166</v>
      </c>
      <c r="AZ657" s="382" t="s">
        <v>166</v>
      </c>
      <c r="BA657" s="382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</row>
    <row r="658" spans="1:63">
      <c r="A658" s="383" t="s">
        <v>216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382" t="s">
        <v>166</v>
      </c>
      <c r="AZ658" s="382" t="s">
        <v>166</v>
      </c>
      <c r="BA658" s="382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</row>
    <row r="659" spans="1:63">
      <c r="A659" s="383" t="s">
        <v>217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382" t="s">
        <v>166</v>
      </c>
      <c r="AZ659" s="382" t="s">
        <v>166</v>
      </c>
      <c r="BA659" s="382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</row>
    <row r="660" spans="1:63">
      <c r="A660" s="383" t="s">
        <v>218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382" t="s">
        <v>166</v>
      </c>
      <c r="AZ660" s="382" t="s">
        <v>166</v>
      </c>
      <c r="BA660" s="382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</row>
    <row r="661" spans="1:63">
      <c r="A661" s="383" t="s">
        <v>219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382" t="s">
        <v>166</v>
      </c>
      <c r="AZ661" s="382">
        <v>14</v>
      </c>
      <c r="BA661" s="382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</row>
    <row r="662" spans="1:63">
      <c r="A662" s="383" t="s">
        <v>220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382" t="s">
        <v>166</v>
      </c>
      <c r="AZ662" s="382" t="s">
        <v>166</v>
      </c>
      <c r="BA662" s="382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</row>
    <row r="663" spans="1:63">
      <c r="A663" s="388" t="s">
        <v>221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382" t="s">
        <v>166</v>
      </c>
      <c r="AZ663" s="382" t="s">
        <v>166</v>
      </c>
      <c r="BA663" s="382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</row>
    <row r="664" spans="1:63">
      <c r="A664" s="388" t="s">
        <v>222</v>
      </c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382" t="s">
        <v>166</v>
      </c>
      <c r="AZ664" s="382" t="s">
        <v>166</v>
      </c>
      <c r="BA664" s="382">
        <v>85</v>
      </c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</row>
    <row r="665" spans="1:63">
      <c r="A665" s="388" t="s">
        <v>223</v>
      </c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382" t="s">
        <v>166</v>
      </c>
      <c r="AZ665" s="382" t="s">
        <v>166</v>
      </c>
      <c r="BA665" s="382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</row>
    <row r="666" spans="1:63">
      <c r="A666" s="388" t="s">
        <v>224</v>
      </c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382" t="s">
        <v>166</v>
      </c>
      <c r="AZ666" s="382" t="s">
        <v>166</v>
      </c>
      <c r="BA666" s="382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</row>
    <row r="667" spans="1:63">
      <c r="A667" s="387" t="s">
        <v>225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382" t="s">
        <v>166</v>
      </c>
      <c r="AZ667" s="382" t="s">
        <v>166</v>
      </c>
      <c r="BA667" s="382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</row>
    <row r="668" spans="1:63">
      <c r="A668" s="387" t="s">
        <v>226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382" t="s">
        <v>166</v>
      </c>
      <c r="AZ668" s="382" t="s">
        <v>166</v>
      </c>
      <c r="BA668" s="382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</row>
    <row r="669" spans="1:63">
      <c r="A669" s="387" t="s">
        <v>227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382" t="s">
        <v>166</v>
      </c>
      <c r="AZ669" s="382" t="s">
        <v>166</v>
      </c>
      <c r="BA669" s="382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</row>
    <row r="670" spans="1:63">
      <c r="A670" s="387" t="s">
        <v>228</v>
      </c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382" t="s">
        <v>166</v>
      </c>
      <c r="AZ670" s="382" t="s">
        <v>166</v>
      </c>
      <c r="BA670" s="382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</row>
    <row r="671" spans="1:63">
      <c r="A671" s="387" t="s">
        <v>241</v>
      </c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382" t="s">
        <v>166</v>
      </c>
      <c r="AZ671" s="382">
        <v>2</v>
      </c>
      <c r="BA671" s="382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</row>
    <row r="672" spans="1:63">
      <c r="A672" s="387" t="s">
        <v>242</v>
      </c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382"/>
      <c r="AZ672" s="382">
        <v>13</v>
      </c>
      <c r="BA672" s="382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</row>
    <row r="673" spans="1:63">
      <c r="A673" s="387" t="s">
        <v>243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382"/>
      <c r="AZ673" s="382">
        <v>10</v>
      </c>
      <c r="BA673" s="382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</row>
    <row r="674" spans="1:63">
      <c r="A674" s="387" t="s">
        <v>244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382"/>
      <c r="AZ674" s="382">
        <v>138</v>
      </c>
      <c r="BA674" s="382">
        <v>30</v>
      </c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</row>
    <row r="675" spans="1:63">
      <c r="A675" s="387" t="s">
        <v>245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382"/>
      <c r="AZ675" s="382">
        <v>40</v>
      </c>
      <c r="BA675" s="382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</row>
    <row r="676" spans="1:63">
      <c r="A676" s="387" t="s">
        <v>246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382"/>
      <c r="AZ676" s="382">
        <v>52</v>
      </c>
      <c r="BA676" s="382">
        <v>50</v>
      </c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</row>
    <row r="677" spans="1:63">
      <c r="A677" s="387" t="s">
        <v>247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382"/>
      <c r="AZ677" s="382"/>
      <c r="BA677" s="382">
        <v>181</v>
      </c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</row>
    <row r="678" spans="1:63">
      <c r="A678" s="387" t="s">
        <v>250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382">
        <v>40</v>
      </c>
      <c r="AZ678" s="382"/>
      <c r="BA678" s="382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</row>
    <row r="679" spans="1:63" ht="15.75">
      <c r="A679" s="387" t="s">
        <v>254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421">
        <f>SUM(AY610:AY678)</f>
        <v>2342</v>
      </c>
      <c r="AZ679" s="421">
        <f>SUM(AZ610:AZ678)</f>
        <v>1872</v>
      </c>
      <c r="BA679" s="421">
        <f>SUM(BA610:BA678)</f>
        <v>2803</v>
      </c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</row>
    <row r="680" spans="1:63" ht="12.75" customHeight="1">
      <c r="A680" s="390" t="s">
        <v>255</v>
      </c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391">
        <v>2393</v>
      </c>
      <c r="AZ680" s="391">
        <v>1806</v>
      </c>
      <c r="BA680" s="391">
        <v>2848</v>
      </c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</row>
    <row r="681" spans="1:63" ht="12.75" customHeight="1">
      <c r="A681" s="390" t="s">
        <v>256</v>
      </c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391">
        <v>51</v>
      </c>
      <c r="AZ681" s="391">
        <v>-15</v>
      </c>
      <c r="BA681" s="391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</row>
    <row r="682" spans="1:63" ht="12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391"/>
      <c r="AZ682" s="391"/>
      <c r="BA682" s="391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</row>
    <row r="683" spans="1:63" ht="12.75" customHeight="1">
      <c r="A683" s="15" t="s">
        <v>149</v>
      </c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382"/>
      <c r="AZ683" s="382"/>
      <c r="BA683" s="382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</row>
    <row r="684" spans="1:63" ht="12.75" customHeight="1">
      <c r="A684" s="15" t="s">
        <v>150</v>
      </c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</row>
    <row r="685" spans="1:63" ht="12.75" customHeight="1">
      <c r="A685" s="15" t="s">
        <v>88</v>
      </c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</row>
    <row r="686" spans="1:63" ht="12.75" customHeight="1">
      <c r="A686" s="15" t="s">
        <v>127</v>
      </c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</row>
    <row r="687" spans="1:63" ht="12.75" customHeight="1">
      <c r="A687" s="15" t="s">
        <v>122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</row>
    <row r="688" spans="1:63" ht="12.75" customHeight="1">
      <c r="A688" s="15" t="s">
        <v>123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</row>
    <row r="689" spans="1:63" ht="12.75" customHeight="1">
      <c r="A689" s="15" t="s">
        <v>120</v>
      </c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</row>
  </sheetData>
  <mergeCells count="20">
    <mergeCell ref="B1:M1"/>
    <mergeCell ref="N1:Y1"/>
    <mergeCell ref="Z1:AK1"/>
    <mergeCell ref="AL1:AW1"/>
    <mergeCell ref="AY1:BJ1"/>
    <mergeCell ref="CK1:CV1"/>
    <mergeCell ref="CW1:DH1"/>
    <mergeCell ref="Z157:AK157"/>
    <mergeCell ref="AL157:AW157"/>
    <mergeCell ref="AY157:BJ157"/>
    <mergeCell ref="BL157:BW157"/>
    <mergeCell ref="BY157:CJ157"/>
    <mergeCell ref="CK157:CV157"/>
    <mergeCell ref="CW157:DH157"/>
    <mergeCell ref="BL1:BW1"/>
    <mergeCell ref="AY221:BA221"/>
    <mergeCell ref="BB221:BD221"/>
    <mergeCell ref="BE221:BG221"/>
    <mergeCell ref="BH221:BJ221"/>
    <mergeCell ref="BY1:CJ1"/>
  </mergeCells>
  <conditionalFormatting sqref="DM34 DW34">
    <cfRule type="iconSet" priority="332">
      <iconSet>
        <cfvo type="percent" val="0"/>
        <cfvo type="num" val="95"/>
        <cfvo type="num" val="100"/>
      </iconSet>
    </cfRule>
  </conditionalFormatting>
  <conditionalFormatting sqref="DM42:DM43 DW42:DW43">
    <cfRule type="iconSet" priority="327">
      <iconSet>
        <cfvo type="percent" val="0"/>
        <cfvo type="num" val="95"/>
        <cfvo type="num" val="100"/>
      </iconSet>
    </cfRule>
  </conditionalFormatting>
  <conditionalFormatting sqref="DM49 DW49">
    <cfRule type="iconSet" priority="326">
      <iconSet>
        <cfvo type="percent" val="0"/>
        <cfvo type="num" val="95"/>
        <cfvo type="num" val="100"/>
      </iconSet>
    </cfRule>
  </conditionalFormatting>
  <conditionalFormatting sqref="DM55 DW55">
    <cfRule type="iconSet" priority="325">
      <iconSet>
        <cfvo type="percent" val="0"/>
        <cfvo type="num" val="95"/>
        <cfvo type="num" val="100"/>
      </iconSet>
    </cfRule>
  </conditionalFormatting>
  <conditionalFormatting sqref="DM58:DM59 DW58:DW59">
    <cfRule type="iconSet" priority="324">
      <iconSet>
        <cfvo type="percent" val="0"/>
        <cfvo type="num" val="95"/>
        <cfvo type="num" val="100"/>
      </iconSet>
    </cfRule>
  </conditionalFormatting>
  <conditionalFormatting sqref="DM94 DW94">
    <cfRule type="iconSet" priority="323">
      <iconSet>
        <cfvo type="percent" val="0"/>
        <cfvo type="num" val="95"/>
        <cfvo type="num" val="100"/>
      </iconSet>
    </cfRule>
  </conditionalFormatting>
  <conditionalFormatting sqref="DM124:DM125 DW124:DW125">
    <cfRule type="iconSet" priority="334">
      <iconSet>
        <cfvo type="percent" val="0"/>
        <cfvo type="num" val="95"/>
        <cfvo type="num" val="100"/>
      </iconSet>
    </cfRule>
  </conditionalFormatting>
  <conditionalFormatting sqref="DM155 DW155">
    <cfRule type="iconSet" priority="336">
      <iconSet>
        <cfvo type="percent" val="0"/>
        <cfvo type="num" val="95"/>
        <cfvo type="num" val="100"/>
      </iconSet>
    </cfRule>
  </conditionalFormatting>
  <conditionalFormatting sqref="DM160:DM167 DW160:DW167">
    <cfRule type="iconSet" priority="313">
      <iconSet>
        <cfvo type="percent" val="0"/>
        <cfvo type="num" val="95"/>
        <cfvo type="num" val="100"/>
      </iconSet>
    </cfRule>
  </conditionalFormatting>
  <conditionalFormatting sqref="DM170:DM177 DW170:DW177">
    <cfRule type="iconSet" priority="317">
      <iconSet>
        <cfvo type="percent" val="0"/>
        <cfvo type="num" val="95"/>
        <cfvo type="num" val="100"/>
      </iconSet>
    </cfRule>
  </conditionalFormatting>
  <conditionalFormatting sqref="DM178 DW178">
    <cfRule type="iconSet" priority="321">
      <iconSet>
        <cfvo type="percent" val="0"/>
        <cfvo type="num" val="95"/>
        <cfvo type="num" val="100"/>
      </iconSet>
    </cfRule>
  </conditionalFormatting>
  <conditionalFormatting sqref="DM180">
    <cfRule type="iconSet" priority="278">
      <iconSet>
        <cfvo type="percent" val="0"/>
        <cfvo type="num" val="95"/>
        <cfvo type="num" val="100"/>
      </iconSet>
    </cfRule>
  </conditionalFormatting>
  <conditionalFormatting sqref="DM185:DM187 DW185:DW192 DM189:DM191">
    <cfRule type="iconSet" priority="319">
      <iconSet>
        <cfvo type="percent" val="0"/>
        <cfvo type="num" val="95"/>
        <cfvo type="num" val="100"/>
      </iconSet>
    </cfRule>
  </conditionalFormatting>
  <conditionalFormatting sqref="DM188">
    <cfRule type="iconSet" priority="279">
      <iconSet>
        <cfvo type="percent" val="0"/>
        <cfvo type="num" val="95"/>
        <cfvo type="num" val="100"/>
      </iconSet>
    </cfRule>
  </conditionalFormatting>
  <conditionalFormatting sqref="DM192">
    <cfRule type="iconSet" priority="273">
      <iconSet>
        <cfvo type="percent" val="0"/>
        <cfvo type="num" val="95"/>
        <cfvo type="num" val="100"/>
      </iconSet>
    </cfRule>
  </conditionalFormatting>
  <conditionalFormatting sqref="DM205:DM212 DW205:DW212">
    <cfRule type="iconSet" priority="315">
      <iconSet>
        <cfvo type="percent" val="0"/>
        <cfvo type="num" val="95"/>
        <cfvo type="num" val="100"/>
      </iconSet>
    </cfRule>
  </conditionalFormatting>
  <conditionalFormatting sqref="DM224:DM233">
    <cfRule type="iconSet" priority="271">
      <iconSet>
        <cfvo type="percent" val="0"/>
        <cfvo type="num" val="95"/>
        <cfvo type="num" val="100"/>
      </iconSet>
    </cfRule>
  </conditionalFormatting>
  <conditionalFormatting sqref="DM234">
    <cfRule type="iconSet" priority="250">
      <iconSet>
        <cfvo type="percent" val="0"/>
        <cfvo type="num" val="95"/>
        <cfvo type="num" val="100"/>
      </iconSet>
    </cfRule>
  </conditionalFormatting>
  <conditionalFormatting sqref="DM235">
    <cfRule type="iconSet" priority="268">
      <iconSet>
        <cfvo type="percent" val="0"/>
        <cfvo type="num" val="95"/>
        <cfvo type="num" val="100"/>
      </iconSet>
    </cfRule>
  </conditionalFormatting>
  <conditionalFormatting sqref="DM236:DM244">
    <cfRule type="iconSet" priority="262">
      <iconSet>
        <cfvo type="percent" val="0"/>
        <cfvo type="num" val="95"/>
        <cfvo type="num" val="100"/>
      </iconSet>
    </cfRule>
  </conditionalFormatting>
  <conditionalFormatting sqref="DM245">
    <cfRule type="iconSet" priority="139">
      <iconSet>
        <cfvo type="percent" val="0"/>
        <cfvo type="num" val="95"/>
        <cfvo type="num" val="100"/>
      </iconSet>
    </cfRule>
  </conditionalFormatting>
  <conditionalFormatting sqref="DM246 DM257 DM279 DM290 DM301 DM323 DM334 DM444 DM268 DM345 DM356 DM367 DM312 DM378 DM389 DM400 DM411 DM422 DM455 DM477 DM488 DM499 DM510 DM521 DM532 DM543 DM565 DM576:DM604">
    <cfRule type="iconSet" priority="265">
      <iconSet>
        <cfvo type="percent" val="0"/>
        <cfvo type="num" val="95"/>
        <cfvo type="num" val="100"/>
      </iconSet>
    </cfRule>
  </conditionalFormatting>
  <conditionalFormatting sqref="DM247:DM255">
    <cfRule type="iconSet" priority="259">
      <iconSet>
        <cfvo type="percent" val="0"/>
        <cfvo type="num" val="95"/>
        <cfvo type="num" val="100"/>
      </iconSet>
    </cfRule>
  </conditionalFormatting>
  <conditionalFormatting sqref="DM256">
    <cfRule type="iconSet" priority="136">
      <iconSet>
        <cfvo type="percent" val="0"/>
        <cfvo type="num" val="95"/>
        <cfvo type="num" val="100"/>
      </iconSet>
    </cfRule>
  </conditionalFormatting>
  <conditionalFormatting sqref="DM258:DM266">
    <cfRule type="iconSet" priority="256">
      <iconSet>
        <cfvo type="percent" val="0"/>
        <cfvo type="num" val="95"/>
        <cfvo type="num" val="100"/>
      </iconSet>
    </cfRule>
  </conditionalFormatting>
  <conditionalFormatting sqref="DM267">
    <cfRule type="iconSet" priority="70">
      <iconSet>
        <cfvo type="percent" val="0"/>
        <cfvo type="num" val="95"/>
        <cfvo type="num" val="100"/>
      </iconSet>
    </cfRule>
  </conditionalFormatting>
  <conditionalFormatting sqref="DM269:DM277">
    <cfRule type="iconSet" priority="253">
      <iconSet>
        <cfvo type="percent" val="0"/>
        <cfvo type="num" val="95"/>
        <cfvo type="num" val="100"/>
      </iconSet>
    </cfRule>
  </conditionalFormatting>
  <conditionalFormatting sqref="DM278">
    <cfRule type="iconSet" priority="238">
      <iconSet>
        <cfvo type="percent" val="0"/>
        <cfvo type="num" val="95"/>
        <cfvo type="num" val="100"/>
      </iconSet>
    </cfRule>
  </conditionalFormatting>
  <conditionalFormatting sqref="DM280:DM288">
    <cfRule type="iconSet" priority="205">
      <iconSet>
        <cfvo type="percent" val="0"/>
        <cfvo type="num" val="95"/>
        <cfvo type="num" val="100"/>
      </iconSet>
    </cfRule>
  </conditionalFormatting>
  <conditionalFormatting sqref="DM289">
    <cfRule type="iconSet" priority="202">
      <iconSet>
        <cfvo type="percent" val="0"/>
        <cfvo type="num" val="95"/>
        <cfvo type="num" val="100"/>
      </iconSet>
    </cfRule>
  </conditionalFormatting>
  <conditionalFormatting sqref="DM291:DM299">
    <cfRule type="iconSet" priority="199">
      <iconSet>
        <cfvo type="percent" val="0"/>
        <cfvo type="num" val="95"/>
        <cfvo type="num" val="100"/>
      </iconSet>
    </cfRule>
  </conditionalFormatting>
  <conditionalFormatting sqref="DM300">
    <cfRule type="iconSet" priority="196">
      <iconSet>
        <cfvo type="percent" val="0"/>
        <cfvo type="num" val="95"/>
        <cfvo type="num" val="100"/>
      </iconSet>
    </cfRule>
  </conditionalFormatting>
  <conditionalFormatting sqref="DM302:DM310">
    <cfRule type="iconSet" priority="193">
      <iconSet>
        <cfvo type="percent" val="0"/>
        <cfvo type="num" val="95"/>
        <cfvo type="num" val="100"/>
      </iconSet>
    </cfRule>
  </conditionalFormatting>
  <conditionalFormatting sqref="DM311">
    <cfRule type="iconSet" priority="190">
      <iconSet>
        <cfvo type="percent" val="0"/>
        <cfvo type="num" val="95"/>
        <cfvo type="num" val="100"/>
      </iconSet>
    </cfRule>
  </conditionalFormatting>
  <conditionalFormatting sqref="DM313:DM321">
    <cfRule type="iconSet" priority="187">
      <iconSet>
        <cfvo type="percent" val="0"/>
        <cfvo type="num" val="95"/>
        <cfvo type="num" val="100"/>
      </iconSet>
    </cfRule>
  </conditionalFormatting>
  <conditionalFormatting sqref="DM322">
    <cfRule type="iconSet" priority="184">
      <iconSet>
        <cfvo type="percent" val="0"/>
        <cfvo type="num" val="95"/>
        <cfvo type="num" val="100"/>
      </iconSet>
    </cfRule>
  </conditionalFormatting>
  <conditionalFormatting sqref="DM324:DM332">
    <cfRule type="iconSet" priority="181">
      <iconSet>
        <cfvo type="percent" val="0"/>
        <cfvo type="num" val="95"/>
        <cfvo type="num" val="100"/>
      </iconSet>
    </cfRule>
  </conditionalFormatting>
  <conditionalFormatting sqref="DM333">
    <cfRule type="iconSet" priority="178">
      <iconSet>
        <cfvo type="percent" val="0"/>
        <cfvo type="num" val="95"/>
        <cfvo type="num" val="100"/>
      </iconSet>
    </cfRule>
  </conditionalFormatting>
  <conditionalFormatting sqref="DM335:DM343">
    <cfRule type="iconSet" priority="175">
      <iconSet>
        <cfvo type="percent" val="0"/>
        <cfvo type="num" val="95"/>
        <cfvo type="num" val="100"/>
      </iconSet>
    </cfRule>
  </conditionalFormatting>
  <conditionalFormatting sqref="DM344">
    <cfRule type="iconSet" priority="172">
      <iconSet>
        <cfvo type="percent" val="0"/>
        <cfvo type="num" val="95"/>
        <cfvo type="num" val="100"/>
      </iconSet>
    </cfRule>
  </conditionalFormatting>
  <conditionalFormatting sqref="DM346:DM354">
    <cfRule type="iconSet" priority="169">
      <iconSet>
        <cfvo type="percent" val="0"/>
        <cfvo type="num" val="95"/>
        <cfvo type="num" val="100"/>
      </iconSet>
    </cfRule>
  </conditionalFormatting>
  <conditionalFormatting sqref="DM355">
    <cfRule type="iconSet" priority="166">
      <iconSet>
        <cfvo type="percent" val="0"/>
        <cfvo type="num" val="95"/>
        <cfvo type="num" val="100"/>
      </iconSet>
    </cfRule>
  </conditionalFormatting>
  <conditionalFormatting sqref="DM357:DM365">
    <cfRule type="iconSet" priority="163">
      <iconSet>
        <cfvo type="percent" val="0"/>
        <cfvo type="num" val="95"/>
        <cfvo type="num" val="100"/>
      </iconSet>
    </cfRule>
  </conditionalFormatting>
  <conditionalFormatting sqref="DM366">
    <cfRule type="iconSet" priority="160">
      <iconSet>
        <cfvo type="percent" val="0"/>
        <cfvo type="num" val="95"/>
        <cfvo type="num" val="100"/>
      </iconSet>
    </cfRule>
  </conditionalFormatting>
  <conditionalFormatting sqref="DM368:DM376">
    <cfRule type="iconSet" priority="247">
      <iconSet>
        <cfvo type="percent" val="0"/>
        <cfvo type="num" val="95"/>
        <cfvo type="num" val="100"/>
      </iconSet>
    </cfRule>
  </conditionalFormatting>
  <conditionalFormatting sqref="DM377">
    <cfRule type="iconSet" priority="235">
      <iconSet>
        <cfvo type="percent" val="0"/>
        <cfvo type="num" val="95"/>
        <cfvo type="num" val="100"/>
      </iconSet>
    </cfRule>
  </conditionalFormatting>
  <conditionalFormatting sqref="DM379:DM387">
    <cfRule type="iconSet" priority="244">
      <iconSet>
        <cfvo type="percent" val="0"/>
        <cfvo type="num" val="95"/>
        <cfvo type="num" val="100"/>
      </iconSet>
    </cfRule>
  </conditionalFormatting>
  <conditionalFormatting sqref="DM388">
    <cfRule type="iconSet" priority="232">
      <iconSet>
        <cfvo type="percent" val="0"/>
        <cfvo type="num" val="95"/>
        <cfvo type="num" val="100"/>
      </iconSet>
    </cfRule>
  </conditionalFormatting>
  <conditionalFormatting sqref="DM390:DM398">
    <cfRule type="iconSet" priority="241">
      <iconSet>
        <cfvo type="percent" val="0"/>
        <cfvo type="num" val="95"/>
        <cfvo type="num" val="100"/>
      </iconSet>
    </cfRule>
  </conditionalFormatting>
  <conditionalFormatting sqref="DM399">
    <cfRule type="iconSet" priority="229">
      <iconSet>
        <cfvo type="percent" val="0"/>
        <cfvo type="num" val="95"/>
        <cfvo type="num" val="100"/>
      </iconSet>
    </cfRule>
  </conditionalFormatting>
  <conditionalFormatting sqref="DM401:DM409">
    <cfRule type="iconSet" priority="226">
      <iconSet>
        <cfvo type="percent" val="0"/>
        <cfvo type="num" val="95"/>
        <cfvo type="num" val="100"/>
      </iconSet>
    </cfRule>
  </conditionalFormatting>
  <conditionalFormatting sqref="DM410">
    <cfRule type="iconSet" priority="223">
      <iconSet>
        <cfvo type="percent" val="0"/>
        <cfvo type="num" val="95"/>
        <cfvo type="num" val="100"/>
      </iconSet>
    </cfRule>
  </conditionalFormatting>
  <conditionalFormatting sqref="DM412:DM420">
    <cfRule type="iconSet" priority="220">
      <iconSet>
        <cfvo type="percent" val="0"/>
        <cfvo type="num" val="95"/>
        <cfvo type="num" val="100"/>
      </iconSet>
    </cfRule>
  </conditionalFormatting>
  <conditionalFormatting sqref="DM421">
    <cfRule type="iconSet" priority="217">
      <iconSet>
        <cfvo type="percent" val="0"/>
        <cfvo type="num" val="95"/>
        <cfvo type="num" val="100"/>
      </iconSet>
    </cfRule>
  </conditionalFormatting>
  <conditionalFormatting sqref="DM423:DM431">
    <cfRule type="iconSet" priority="211">
      <iconSet>
        <cfvo type="percent" val="0"/>
        <cfvo type="num" val="95"/>
        <cfvo type="num" val="100"/>
      </iconSet>
    </cfRule>
  </conditionalFormatting>
  <conditionalFormatting sqref="DM432">
    <cfRule type="iconSet" priority="208">
      <iconSet>
        <cfvo type="percent" val="0"/>
        <cfvo type="num" val="95"/>
        <cfvo type="num" val="100"/>
      </iconSet>
    </cfRule>
  </conditionalFormatting>
  <conditionalFormatting sqref="DM433">
    <cfRule type="iconSet" priority="214">
      <iconSet>
        <cfvo type="percent" val="0"/>
        <cfvo type="num" val="95"/>
        <cfvo type="num" val="100"/>
      </iconSet>
    </cfRule>
  </conditionalFormatting>
  <conditionalFormatting sqref="DM434:DM442">
    <cfRule type="iconSet" priority="157">
      <iconSet>
        <cfvo type="percent" val="0"/>
        <cfvo type="num" val="95"/>
        <cfvo type="num" val="100"/>
      </iconSet>
    </cfRule>
  </conditionalFormatting>
  <conditionalFormatting sqref="DM443">
    <cfRule type="iconSet" priority="154">
      <iconSet>
        <cfvo type="percent" val="0"/>
        <cfvo type="num" val="95"/>
        <cfvo type="num" val="100"/>
      </iconSet>
    </cfRule>
  </conditionalFormatting>
  <conditionalFormatting sqref="DM445:DM453">
    <cfRule type="iconSet" priority="151">
      <iconSet>
        <cfvo type="percent" val="0"/>
        <cfvo type="num" val="95"/>
        <cfvo type="num" val="100"/>
      </iconSet>
    </cfRule>
  </conditionalFormatting>
  <conditionalFormatting sqref="DM454">
    <cfRule type="iconSet" priority="148">
      <iconSet>
        <cfvo type="percent" val="0"/>
        <cfvo type="num" val="95"/>
        <cfvo type="num" val="100"/>
      </iconSet>
    </cfRule>
  </conditionalFormatting>
  <conditionalFormatting sqref="DM456:DM464">
    <cfRule type="iconSet" priority="145">
      <iconSet>
        <cfvo type="percent" val="0"/>
        <cfvo type="num" val="95"/>
        <cfvo type="num" val="100"/>
      </iconSet>
    </cfRule>
  </conditionalFormatting>
  <conditionalFormatting sqref="DM465">
    <cfRule type="iconSet" priority="142">
      <iconSet>
        <cfvo type="percent" val="0"/>
        <cfvo type="num" val="95"/>
        <cfvo type="num" val="100"/>
      </iconSet>
    </cfRule>
  </conditionalFormatting>
  <conditionalFormatting sqref="DM466">
    <cfRule type="iconSet" priority="45">
      <iconSet>
        <cfvo type="percent" val="0"/>
        <cfvo type="num" val="95"/>
        <cfvo type="num" val="100"/>
      </iconSet>
    </cfRule>
  </conditionalFormatting>
  <conditionalFormatting sqref="DM467:DM475">
    <cfRule type="iconSet" priority="91">
      <iconSet>
        <cfvo type="percent" val="0"/>
        <cfvo type="num" val="95"/>
        <cfvo type="num" val="100"/>
      </iconSet>
    </cfRule>
  </conditionalFormatting>
  <conditionalFormatting sqref="DM476">
    <cfRule type="iconSet" priority="88">
      <iconSet>
        <cfvo type="percent" val="0"/>
        <cfvo type="num" val="95"/>
        <cfvo type="num" val="100"/>
      </iconSet>
    </cfRule>
  </conditionalFormatting>
  <conditionalFormatting sqref="DM478:DM486">
    <cfRule type="iconSet" priority="133">
      <iconSet>
        <cfvo type="percent" val="0"/>
        <cfvo type="num" val="95"/>
        <cfvo type="num" val="100"/>
      </iconSet>
    </cfRule>
  </conditionalFormatting>
  <conditionalFormatting sqref="DM487">
    <cfRule type="iconSet" priority="130">
      <iconSet>
        <cfvo type="percent" val="0"/>
        <cfvo type="num" val="95"/>
        <cfvo type="num" val="100"/>
      </iconSet>
    </cfRule>
  </conditionalFormatting>
  <conditionalFormatting sqref="DM489:DM497">
    <cfRule type="iconSet" priority="127">
      <iconSet>
        <cfvo type="percent" val="0"/>
        <cfvo type="num" val="95"/>
        <cfvo type="num" val="100"/>
      </iconSet>
    </cfRule>
  </conditionalFormatting>
  <conditionalFormatting sqref="DM498">
    <cfRule type="iconSet" priority="124">
      <iconSet>
        <cfvo type="percent" val="0"/>
        <cfvo type="num" val="95"/>
        <cfvo type="num" val="100"/>
      </iconSet>
    </cfRule>
  </conditionalFormatting>
  <conditionalFormatting sqref="DM500:DM508">
    <cfRule type="iconSet" priority="121">
      <iconSet>
        <cfvo type="percent" val="0"/>
        <cfvo type="num" val="95"/>
        <cfvo type="num" val="100"/>
      </iconSet>
    </cfRule>
  </conditionalFormatting>
  <conditionalFormatting sqref="DM509">
    <cfRule type="iconSet" priority="118">
      <iconSet>
        <cfvo type="percent" val="0"/>
        <cfvo type="num" val="95"/>
        <cfvo type="num" val="100"/>
      </iconSet>
    </cfRule>
  </conditionalFormatting>
  <conditionalFormatting sqref="DM511:DM519">
    <cfRule type="iconSet" priority="115">
      <iconSet>
        <cfvo type="percent" val="0"/>
        <cfvo type="num" val="95"/>
        <cfvo type="num" val="100"/>
      </iconSet>
    </cfRule>
  </conditionalFormatting>
  <conditionalFormatting sqref="DM520">
    <cfRule type="iconSet" priority="112">
      <iconSet>
        <cfvo type="percent" val="0"/>
        <cfvo type="num" val="95"/>
        <cfvo type="num" val="100"/>
      </iconSet>
    </cfRule>
  </conditionalFormatting>
  <conditionalFormatting sqref="DM522:DM530">
    <cfRule type="iconSet" priority="109">
      <iconSet>
        <cfvo type="percent" val="0"/>
        <cfvo type="num" val="95"/>
        <cfvo type="num" val="100"/>
      </iconSet>
    </cfRule>
  </conditionalFormatting>
  <conditionalFormatting sqref="DM531">
    <cfRule type="iconSet" priority="106">
      <iconSet>
        <cfvo type="percent" val="0"/>
        <cfvo type="num" val="95"/>
        <cfvo type="num" val="100"/>
      </iconSet>
    </cfRule>
  </conditionalFormatting>
  <conditionalFormatting sqref="DM533:DM541">
    <cfRule type="iconSet" priority="103">
      <iconSet>
        <cfvo type="percent" val="0"/>
        <cfvo type="num" val="95"/>
        <cfvo type="num" val="100"/>
      </iconSet>
    </cfRule>
  </conditionalFormatting>
  <conditionalFormatting sqref="DM542">
    <cfRule type="iconSet" priority="100">
      <iconSet>
        <cfvo type="percent" val="0"/>
        <cfvo type="num" val="95"/>
        <cfvo type="num" val="100"/>
      </iconSet>
    </cfRule>
  </conditionalFormatting>
  <conditionalFormatting sqref="DM544:DM552">
    <cfRule type="iconSet" priority="97">
      <iconSet>
        <cfvo type="percent" val="0"/>
        <cfvo type="num" val="95"/>
        <cfvo type="num" val="100"/>
      </iconSet>
    </cfRule>
  </conditionalFormatting>
  <conditionalFormatting sqref="DM553">
    <cfRule type="iconSet" priority="94">
      <iconSet>
        <cfvo type="percent" val="0"/>
        <cfvo type="num" val="95"/>
        <cfvo type="num" val="100"/>
      </iconSet>
    </cfRule>
  </conditionalFormatting>
  <conditionalFormatting sqref="DM554">
    <cfRule type="iconSet" priority="82">
      <iconSet>
        <cfvo type="percent" val="0"/>
        <cfvo type="num" val="95"/>
        <cfvo type="num" val="100"/>
      </iconSet>
    </cfRule>
  </conditionalFormatting>
  <conditionalFormatting sqref="DM555:DM563">
    <cfRule type="iconSet" priority="85">
      <iconSet>
        <cfvo type="percent" val="0"/>
        <cfvo type="num" val="95"/>
        <cfvo type="num" val="100"/>
      </iconSet>
    </cfRule>
  </conditionalFormatting>
  <conditionalFormatting sqref="DM564">
    <cfRule type="iconSet" priority="79">
      <iconSet>
        <cfvo type="percent" val="0"/>
        <cfvo type="num" val="95"/>
        <cfvo type="num" val="100"/>
      </iconSet>
    </cfRule>
  </conditionalFormatting>
  <conditionalFormatting sqref="DM566:DM574">
    <cfRule type="iconSet" priority="76">
      <iconSet>
        <cfvo type="percent" val="0"/>
        <cfvo type="num" val="95"/>
        <cfvo type="num" val="100"/>
      </iconSet>
    </cfRule>
  </conditionalFormatting>
  <conditionalFormatting sqref="DM575">
    <cfRule type="iconSet" priority="73">
      <iconSet>
        <cfvo type="percent" val="0"/>
        <cfvo type="num" val="95"/>
        <cfvo type="num" val="100"/>
      </iconSet>
    </cfRule>
  </conditionalFormatting>
  <conditionalFormatting sqref="DM606">
    <cfRule type="iconSet" priority="30">
      <iconSet>
        <cfvo type="percent" val="0"/>
        <cfvo type="num" val="95"/>
        <cfvo type="num" val="100"/>
      </iconSet>
    </cfRule>
  </conditionalFormatting>
  <conditionalFormatting sqref="DO180">
    <cfRule type="iconSet" priority="277">
      <iconSet>
        <cfvo type="percent" val="0"/>
        <cfvo type="num" val="95"/>
        <cfvo type="num" val="100"/>
      </iconSet>
    </cfRule>
  </conditionalFormatting>
  <conditionalFormatting sqref="DO188">
    <cfRule type="iconSet" priority="280">
      <iconSet>
        <cfvo type="percent" val="0"/>
        <cfvo type="num" val="95"/>
        <cfvo type="num" val="100"/>
      </iconSet>
    </cfRule>
  </conditionalFormatting>
  <conditionalFormatting sqref="DO192">
    <cfRule type="iconSet" priority="272">
      <iconSet>
        <cfvo type="percent" val="0"/>
        <cfvo type="num" val="95"/>
        <cfvo type="num" val="100"/>
      </iconSet>
    </cfRule>
  </conditionalFormatting>
  <conditionalFormatting sqref="DO224:DO233">
    <cfRule type="iconSet" priority="270">
      <iconSet>
        <cfvo type="percent" val="0"/>
        <cfvo type="num" val="95"/>
        <cfvo type="num" val="100"/>
      </iconSet>
    </cfRule>
  </conditionalFormatting>
  <conditionalFormatting sqref="DO234">
    <cfRule type="iconSet" priority="249">
      <iconSet>
        <cfvo type="percent" val="0"/>
        <cfvo type="num" val="95"/>
        <cfvo type="num" val="100"/>
      </iconSet>
    </cfRule>
  </conditionalFormatting>
  <conditionalFormatting sqref="DO235">
    <cfRule type="iconSet" priority="267">
      <iconSet>
        <cfvo type="percent" val="0"/>
        <cfvo type="num" val="95"/>
        <cfvo type="num" val="100"/>
      </iconSet>
    </cfRule>
  </conditionalFormatting>
  <conditionalFormatting sqref="DO236:DO244">
    <cfRule type="iconSet" priority="261">
      <iconSet>
        <cfvo type="percent" val="0"/>
        <cfvo type="num" val="95"/>
        <cfvo type="num" val="100"/>
      </iconSet>
    </cfRule>
  </conditionalFormatting>
  <conditionalFormatting sqref="DO245">
    <cfRule type="iconSet" priority="138">
      <iconSet>
        <cfvo type="percent" val="0"/>
        <cfvo type="num" val="95"/>
        <cfvo type="num" val="100"/>
      </iconSet>
    </cfRule>
  </conditionalFormatting>
  <conditionalFormatting sqref="DO246 DO257 DO279 DO290 DO301 DO323 DO334 DO444 DO268 DO345 DO356 DO367 DO312 DO378 DO389 DO400 DO411 DO422 DO455 DO477 DO488 DO499 DO510 DO521 DO532 DO543 DO565 DO576:DO604">
    <cfRule type="iconSet" priority="264">
      <iconSet>
        <cfvo type="percent" val="0"/>
        <cfvo type="num" val="95"/>
        <cfvo type="num" val="100"/>
      </iconSet>
    </cfRule>
  </conditionalFormatting>
  <conditionalFormatting sqref="DO247:DO255">
    <cfRule type="iconSet" priority="258">
      <iconSet>
        <cfvo type="percent" val="0"/>
        <cfvo type="num" val="95"/>
        <cfvo type="num" val="100"/>
      </iconSet>
    </cfRule>
  </conditionalFormatting>
  <conditionalFormatting sqref="DO256">
    <cfRule type="iconSet" priority="135">
      <iconSet>
        <cfvo type="percent" val="0"/>
        <cfvo type="num" val="95"/>
        <cfvo type="num" val="100"/>
      </iconSet>
    </cfRule>
  </conditionalFormatting>
  <conditionalFormatting sqref="DO258:DO266">
    <cfRule type="iconSet" priority="255">
      <iconSet>
        <cfvo type="percent" val="0"/>
        <cfvo type="num" val="95"/>
        <cfvo type="num" val="100"/>
      </iconSet>
    </cfRule>
  </conditionalFormatting>
  <conditionalFormatting sqref="DO267">
    <cfRule type="iconSet" priority="69">
      <iconSet>
        <cfvo type="percent" val="0"/>
        <cfvo type="num" val="95"/>
        <cfvo type="num" val="100"/>
      </iconSet>
    </cfRule>
  </conditionalFormatting>
  <conditionalFormatting sqref="DO269:DO277">
    <cfRule type="iconSet" priority="252">
      <iconSet>
        <cfvo type="percent" val="0"/>
        <cfvo type="num" val="95"/>
        <cfvo type="num" val="100"/>
      </iconSet>
    </cfRule>
  </conditionalFormatting>
  <conditionalFormatting sqref="DO278">
    <cfRule type="iconSet" priority="237">
      <iconSet>
        <cfvo type="percent" val="0"/>
        <cfvo type="num" val="95"/>
        <cfvo type="num" val="100"/>
      </iconSet>
    </cfRule>
  </conditionalFormatting>
  <conditionalFormatting sqref="DO280:DO288">
    <cfRule type="iconSet" priority="204">
      <iconSet>
        <cfvo type="percent" val="0"/>
        <cfvo type="num" val="95"/>
        <cfvo type="num" val="100"/>
      </iconSet>
    </cfRule>
  </conditionalFormatting>
  <conditionalFormatting sqref="DO289">
    <cfRule type="iconSet" priority="201">
      <iconSet>
        <cfvo type="percent" val="0"/>
        <cfvo type="num" val="95"/>
        <cfvo type="num" val="100"/>
      </iconSet>
    </cfRule>
  </conditionalFormatting>
  <conditionalFormatting sqref="DO291:DO299">
    <cfRule type="iconSet" priority="198">
      <iconSet>
        <cfvo type="percent" val="0"/>
        <cfvo type="num" val="95"/>
        <cfvo type="num" val="100"/>
      </iconSet>
    </cfRule>
  </conditionalFormatting>
  <conditionalFormatting sqref="DO300">
    <cfRule type="iconSet" priority="195">
      <iconSet>
        <cfvo type="percent" val="0"/>
        <cfvo type="num" val="95"/>
        <cfvo type="num" val="100"/>
      </iconSet>
    </cfRule>
  </conditionalFormatting>
  <conditionalFormatting sqref="DO302:DO310">
    <cfRule type="iconSet" priority="192">
      <iconSet>
        <cfvo type="percent" val="0"/>
        <cfvo type="num" val="95"/>
        <cfvo type="num" val="100"/>
      </iconSet>
    </cfRule>
  </conditionalFormatting>
  <conditionalFormatting sqref="DO311">
    <cfRule type="iconSet" priority="189">
      <iconSet>
        <cfvo type="percent" val="0"/>
        <cfvo type="num" val="95"/>
        <cfvo type="num" val="100"/>
      </iconSet>
    </cfRule>
  </conditionalFormatting>
  <conditionalFormatting sqref="DO313:DO321">
    <cfRule type="iconSet" priority="186">
      <iconSet>
        <cfvo type="percent" val="0"/>
        <cfvo type="num" val="95"/>
        <cfvo type="num" val="100"/>
      </iconSet>
    </cfRule>
  </conditionalFormatting>
  <conditionalFormatting sqref="DO322">
    <cfRule type="iconSet" priority="183">
      <iconSet>
        <cfvo type="percent" val="0"/>
        <cfvo type="num" val="95"/>
        <cfvo type="num" val="100"/>
      </iconSet>
    </cfRule>
  </conditionalFormatting>
  <conditionalFormatting sqref="DO324:DO332">
    <cfRule type="iconSet" priority="180">
      <iconSet>
        <cfvo type="percent" val="0"/>
        <cfvo type="num" val="95"/>
        <cfvo type="num" val="100"/>
      </iconSet>
    </cfRule>
  </conditionalFormatting>
  <conditionalFormatting sqref="DO333">
    <cfRule type="iconSet" priority="177">
      <iconSet>
        <cfvo type="percent" val="0"/>
        <cfvo type="num" val="95"/>
        <cfvo type="num" val="100"/>
      </iconSet>
    </cfRule>
  </conditionalFormatting>
  <conditionalFormatting sqref="DO335:DO343">
    <cfRule type="iconSet" priority="174">
      <iconSet>
        <cfvo type="percent" val="0"/>
        <cfvo type="num" val="95"/>
        <cfvo type="num" val="100"/>
      </iconSet>
    </cfRule>
  </conditionalFormatting>
  <conditionalFormatting sqref="DO344">
    <cfRule type="iconSet" priority="171">
      <iconSet>
        <cfvo type="percent" val="0"/>
        <cfvo type="num" val="95"/>
        <cfvo type="num" val="100"/>
      </iconSet>
    </cfRule>
  </conditionalFormatting>
  <conditionalFormatting sqref="DO346:DO354">
    <cfRule type="iconSet" priority="168">
      <iconSet>
        <cfvo type="percent" val="0"/>
        <cfvo type="num" val="95"/>
        <cfvo type="num" val="100"/>
      </iconSet>
    </cfRule>
  </conditionalFormatting>
  <conditionalFormatting sqref="DO355">
    <cfRule type="iconSet" priority="165">
      <iconSet>
        <cfvo type="percent" val="0"/>
        <cfvo type="num" val="95"/>
        <cfvo type="num" val="100"/>
      </iconSet>
    </cfRule>
  </conditionalFormatting>
  <conditionalFormatting sqref="DO357:DO365">
    <cfRule type="iconSet" priority="162">
      <iconSet>
        <cfvo type="percent" val="0"/>
        <cfvo type="num" val="95"/>
        <cfvo type="num" val="100"/>
      </iconSet>
    </cfRule>
  </conditionalFormatting>
  <conditionalFormatting sqref="DO366">
    <cfRule type="iconSet" priority="159">
      <iconSet>
        <cfvo type="percent" val="0"/>
        <cfvo type="num" val="95"/>
        <cfvo type="num" val="100"/>
      </iconSet>
    </cfRule>
  </conditionalFormatting>
  <conditionalFormatting sqref="DO368:DO376">
    <cfRule type="iconSet" priority="246">
      <iconSet>
        <cfvo type="percent" val="0"/>
        <cfvo type="num" val="95"/>
        <cfvo type="num" val="100"/>
      </iconSet>
    </cfRule>
  </conditionalFormatting>
  <conditionalFormatting sqref="DO377">
    <cfRule type="iconSet" priority="234">
      <iconSet>
        <cfvo type="percent" val="0"/>
        <cfvo type="num" val="95"/>
        <cfvo type="num" val="100"/>
      </iconSet>
    </cfRule>
  </conditionalFormatting>
  <conditionalFormatting sqref="DO379:DO387">
    <cfRule type="iconSet" priority="243">
      <iconSet>
        <cfvo type="percent" val="0"/>
        <cfvo type="num" val="95"/>
        <cfvo type="num" val="100"/>
      </iconSet>
    </cfRule>
  </conditionalFormatting>
  <conditionalFormatting sqref="DO388">
    <cfRule type="iconSet" priority="231">
      <iconSet>
        <cfvo type="percent" val="0"/>
        <cfvo type="num" val="95"/>
        <cfvo type="num" val="100"/>
      </iconSet>
    </cfRule>
  </conditionalFormatting>
  <conditionalFormatting sqref="DO390:DO398">
    <cfRule type="iconSet" priority="240">
      <iconSet>
        <cfvo type="percent" val="0"/>
        <cfvo type="num" val="95"/>
        <cfvo type="num" val="100"/>
      </iconSet>
    </cfRule>
  </conditionalFormatting>
  <conditionalFormatting sqref="DO399">
    <cfRule type="iconSet" priority="228">
      <iconSet>
        <cfvo type="percent" val="0"/>
        <cfvo type="num" val="95"/>
        <cfvo type="num" val="100"/>
      </iconSet>
    </cfRule>
  </conditionalFormatting>
  <conditionalFormatting sqref="DO401:DO409">
    <cfRule type="iconSet" priority="225">
      <iconSet>
        <cfvo type="percent" val="0"/>
        <cfvo type="num" val="95"/>
        <cfvo type="num" val="100"/>
      </iconSet>
    </cfRule>
  </conditionalFormatting>
  <conditionalFormatting sqref="DO410">
    <cfRule type="iconSet" priority="222">
      <iconSet>
        <cfvo type="percent" val="0"/>
        <cfvo type="num" val="95"/>
        <cfvo type="num" val="100"/>
      </iconSet>
    </cfRule>
  </conditionalFormatting>
  <conditionalFormatting sqref="DO412:DO420">
    <cfRule type="iconSet" priority="219">
      <iconSet>
        <cfvo type="percent" val="0"/>
        <cfvo type="num" val="95"/>
        <cfvo type="num" val="100"/>
      </iconSet>
    </cfRule>
  </conditionalFormatting>
  <conditionalFormatting sqref="DO421">
    <cfRule type="iconSet" priority="216">
      <iconSet>
        <cfvo type="percent" val="0"/>
        <cfvo type="num" val="95"/>
        <cfvo type="num" val="100"/>
      </iconSet>
    </cfRule>
  </conditionalFormatting>
  <conditionalFormatting sqref="DO423:DO431">
    <cfRule type="iconSet" priority="210">
      <iconSet>
        <cfvo type="percent" val="0"/>
        <cfvo type="num" val="95"/>
        <cfvo type="num" val="100"/>
      </iconSet>
    </cfRule>
  </conditionalFormatting>
  <conditionalFormatting sqref="DO432">
    <cfRule type="iconSet" priority="207">
      <iconSet>
        <cfvo type="percent" val="0"/>
        <cfvo type="num" val="95"/>
        <cfvo type="num" val="100"/>
      </iconSet>
    </cfRule>
  </conditionalFormatting>
  <conditionalFormatting sqref="DO433">
    <cfRule type="iconSet" priority="213">
      <iconSet>
        <cfvo type="percent" val="0"/>
        <cfvo type="num" val="95"/>
        <cfvo type="num" val="100"/>
      </iconSet>
    </cfRule>
  </conditionalFormatting>
  <conditionalFormatting sqref="DO434:DO442">
    <cfRule type="iconSet" priority="156">
      <iconSet>
        <cfvo type="percent" val="0"/>
        <cfvo type="num" val="95"/>
        <cfvo type="num" val="100"/>
      </iconSet>
    </cfRule>
  </conditionalFormatting>
  <conditionalFormatting sqref="DO443">
    <cfRule type="iconSet" priority="153">
      <iconSet>
        <cfvo type="percent" val="0"/>
        <cfvo type="num" val="95"/>
        <cfvo type="num" val="100"/>
      </iconSet>
    </cfRule>
  </conditionalFormatting>
  <conditionalFormatting sqref="DO445:DO453">
    <cfRule type="iconSet" priority="150">
      <iconSet>
        <cfvo type="percent" val="0"/>
        <cfvo type="num" val="95"/>
        <cfvo type="num" val="100"/>
      </iconSet>
    </cfRule>
  </conditionalFormatting>
  <conditionalFormatting sqref="DO454">
    <cfRule type="iconSet" priority="147">
      <iconSet>
        <cfvo type="percent" val="0"/>
        <cfvo type="num" val="95"/>
        <cfvo type="num" val="100"/>
      </iconSet>
    </cfRule>
  </conditionalFormatting>
  <conditionalFormatting sqref="DO456:DO464">
    <cfRule type="iconSet" priority="144">
      <iconSet>
        <cfvo type="percent" val="0"/>
        <cfvo type="num" val="95"/>
        <cfvo type="num" val="100"/>
      </iconSet>
    </cfRule>
  </conditionalFormatting>
  <conditionalFormatting sqref="DO465">
    <cfRule type="iconSet" priority="141">
      <iconSet>
        <cfvo type="percent" val="0"/>
        <cfvo type="num" val="95"/>
        <cfvo type="num" val="100"/>
      </iconSet>
    </cfRule>
  </conditionalFormatting>
  <conditionalFormatting sqref="DO466">
    <cfRule type="iconSet" priority="44">
      <iconSet>
        <cfvo type="percent" val="0"/>
        <cfvo type="num" val="95"/>
        <cfvo type="num" val="100"/>
      </iconSet>
    </cfRule>
  </conditionalFormatting>
  <conditionalFormatting sqref="DO467:DO475">
    <cfRule type="iconSet" priority="90">
      <iconSet>
        <cfvo type="percent" val="0"/>
        <cfvo type="num" val="95"/>
        <cfvo type="num" val="100"/>
      </iconSet>
    </cfRule>
  </conditionalFormatting>
  <conditionalFormatting sqref="DO476">
    <cfRule type="iconSet" priority="87">
      <iconSet>
        <cfvo type="percent" val="0"/>
        <cfvo type="num" val="95"/>
        <cfvo type="num" val="100"/>
      </iconSet>
    </cfRule>
  </conditionalFormatting>
  <conditionalFormatting sqref="DO478:DO486">
    <cfRule type="iconSet" priority="132">
      <iconSet>
        <cfvo type="percent" val="0"/>
        <cfvo type="num" val="95"/>
        <cfvo type="num" val="100"/>
      </iconSet>
    </cfRule>
  </conditionalFormatting>
  <conditionalFormatting sqref="DO487">
    <cfRule type="iconSet" priority="129">
      <iconSet>
        <cfvo type="percent" val="0"/>
        <cfvo type="num" val="95"/>
        <cfvo type="num" val="100"/>
      </iconSet>
    </cfRule>
  </conditionalFormatting>
  <conditionalFormatting sqref="DO489:DO497">
    <cfRule type="iconSet" priority="126">
      <iconSet>
        <cfvo type="percent" val="0"/>
        <cfvo type="num" val="95"/>
        <cfvo type="num" val="100"/>
      </iconSet>
    </cfRule>
  </conditionalFormatting>
  <conditionalFormatting sqref="DO498">
    <cfRule type="iconSet" priority="123">
      <iconSet>
        <cfvo type="percent" val="0"/>
        <cfvo type="num" val="95"/>
        <cfvo type="num" val="100"/>
      </iconSet>
    </cfRule>
  </conditionalFormatting>
  <conditionalFormatting sqref="DO500:DO508">
    <cfRule type="iconSet" priority="120">
      <iconSet>
        <cfvo type="percent" val="0"/>
        <cfvo type="num" val="95"/>
        <cfvo type="num" val="100"/>
      </iconSet>
    </cfRule>
  </conditionalFormatting>
  <conditionalFormatting sqref="DO509">
    <cfRule type="iconSet" priority="117">
      <iconSet>
        <cfvo type="percent" val="0"/>
        <cfvo type="num" val="95"/>
        <cfvo type="num" val="100"/>
      </iconSet>
    </cfRule>
  </conditionalFormatting>
  <conditionalFormatting sqref="DO511:DO519">
    <cfRule type="iconSet" priority="114">
      <iconSet>
        <cfvo type="percent" val="0"/>
        <cfvo type="num" val="95"/>
        <cfvo type="num" val="100"/>
      </iconSet>
    </cfRule>
  </conditionalFormatting>
  <conditionalFormatting sqref="DO520">
    <cfRule type="iconSet" priority="111">
      <iconSet>
        <cfvo type="percent" val="0"/>
        <cfvo type="num" val="95"/>
        <cfvo type="num" val="100"/>
      </iconSet>
    </cfRule>
  </conditionalFormatting>
  <conditionalFormatting sqref="DO522:DO530">
    <cfRule type="iconSet" priority="108">
      <iconSet>
        <cfvo type="percent" val="0"/>
        <cfvo type="num" val="95"/>
        <cfvo type="num" val="100"/>
      </iconSet>
    </cfRule>
  </conditionalFormatting>
  <conditionalFormatting sqref="DO531">
    <cfRule type="iconSet" priority="105">
      <iconSet>
        <cfvo type="percent" val="0"/>
        <cfvo type="num" val="95"/>
        <cfvo type="num" val="100"/>
      </iconSet>
    </cfRule>
  </conditionalFormatting>
  <conditionalFormatting sqref="DO533:DO541">
    <cfRule type="iconSet" priority="102">
      <iconSet>
        <cfvo type="percent" val="0"/>
        <cfvo type="num" val="95"/>
        <cfvo type="num" val="100"/>
      </iconSet>
    </cfRule>
  </conditionalFormatting>
  <conditionalFormatting sqref="DO542">
    <cfRule type="iconSet" priority="99">
      <iconSet>
        <cfvo type="percent" val="0"/>
        <cfvo type="num" val="95"/>
        <cfvo type="num" val="100"/>
      </iconSet>
    </cfRule>
  </conditionalFormatting>
  <conditionalFormatting sqref="DO544:DO552">
    <cfRule type="iconSet" priority="96">
      <iconSet>
        <cfvo type="percent" val="0"/>
        <cfvo type="num" val="95"/>
        <cfvo type="num" val="100"/>
      </iconSet>
    </cfRule>
  </conditionalFormatting>
  <conditionalFormatting sqref="DO553">
    <cfRule type="iconSet" priority="93">
      <iconSet>
        <cfvo type="percent" val="0"/>
        <cfvo type="num" val="95"/>
        <cfvo type="num" val="100"/>
      </iconSet>
    </cfRule>
  </conditionalFormatting>
  <conditionalFormatting sqref="DO554">
    <cfRule type="iconSet" priority="81">
      <iconSet>
        <cfvo type="percent" val="0"/>
        <cfvo type="num" val="95"/>
        <cfvo type="num" val="100"/>
      </iconSet>
    </cfRule>
  </conditionalFormatting>
  <conditionalFormatting sqref="DO555:DO563">
    <cfRule type="iconSet" priority="84">
      <iconSet>
        <cfvo type="percent" val="0"/>
        <cfvo type="num" val="95"/>
        <cfvo type="num" val="100"/>
      </iconSet>
    </cfRule>
  </conditionalFormatting>
  <conditionalFormatting sqref="DO564">
    <cfRule type="iconSet" priority="78">
      <iconSet>
        <cfvo type="percent" val="0"/>
        <cfvo type="num" val="95"/>
        <cfvo type="num" val="100"/>
      </iconSet>
    </cfRule>
  </conditionalFormatting>
  <conditionalFormatting sqref="DO566:DO574">
    <cfRule type="iconSet" priority="75">
      <iconSet>
        <cfvo type="percent" val="0"/>
        <cfvo type="num" val="95"/>
        <cfvo type="num" val="100"/>
      </iconSet>
    </cfRule>
  </conditionalFormatting>
  <conditionalFormatting sqref="DO575">
    <cfRule type="iconSet" priority="72">
      <iconSet>
        <cfvo type="percent" val="0"/>
        <cfvo type="num" val="95"/>
        <cfvo type="num" val="100"/>
      </iconSet>
    </cfRule>
  </conditionalFormatting>
  <conditionalFormatting sqref="DO606">
    <cfRule type="iconSet" priority="29">
      <iconSet>
        <cfvo type="percent" val="0"/>
        <cfvo type="num" val="95"/>
        <cfvo type="num" val="100"/>
      </iconSet>
    </cfRule>
  </conditionalFormatting>
  <conditionalFormatting sqref="DQ34">
    <cfRule type="iconSet" priority="286">
      <iconSet>
        <cfvo type="percent" val="0"/>
        <cfvo type="num" val="95"/>
        <cfvo type="num" val="100"/>
      </iconSet>
    </cfRule>
  </conditionalFormatting>
  <conditionalFormatting sqref="DQ42:DQ43">
    <cfRule type="iconSet" priority="287">
      <iconSet>
        <cfvo type="percent" val="0"/>
        <cfvo type="num" val="95"/>
        <cfvo type="num" val="100"/>
      </iconSet>
    </cfRule>
  </conditionalFormatting>
  <conditionalFormatting sqref="DQ49">
    <cfRule type="iconSet" priority="288">
      <iconSet>
        <cfvo type="percent" val="0"/>
        <cfvo type="num" val="95"/>
        <cfvo type="num" val="100"/>
      </iconSet>
    </cfRule>
  </conditionalFormatting>
  <conditionalFormatting sqref="DQ55">
    <cfRule type="iconSet" priority="289">
      <iconSet>
        <cfvo type="percent" val="0"/>
        <cfvo type="num" val="95"/>
        <cfvo type="num" val="100"/>
      </iconSet>
    </cfRule>
  </conditionalFormatting>
  <conditionalFormatting sqref="DQ58:DQ59">
    <cfRule type="iconSet" priority="290">
      <iconSet>
        <cfvo type="percent" val="0"/>
        <cfvo type="num" val="95"/>
        <cfvo type="num" val="100"/>
      </iconSet>
    </cfRule>
  </conditionalFormatting>
  <conditionalFormatting sqref="DQ94">
    <cfRule type="iconSet" priority="291">
      <iconSet>
        <cfvo type="percent" val="0"/>
        <cfvo type="num" val="95"/>
        <cfvo type="num" val="100"/>
      </iconSet>
    </cfRule>
  </conditionalFormatting>
  <conditionalFormatting sqref="DQ124:DQ125">
    <cfRule type="iconSet" priority="283">
      <iconSet>
        <cfvo type="percent" val="0"/>
        <cfvo type="num" val="95"/>
        <cfvo type="num" val="100"/>
      </iconSet>
    </cfRule>
  </conditionalFormatting>
  <conditionalFormatting sqref="DQ155">
    <cfRule type="iconSet" priority="281">
      <iconSet>
        <cfvo type="percent" val="0"/>
        <cfvo type="num" val="95"/>
        <cfvo type="num" val="100"/>
      </iconSet>
    </cfRule>
  </conditionalFormatting>
  <conditionalFormatting sqref="DQ160:DQ167">
    <cfRule type="iconSet" priority="307">
      <iconSet>
        <cfvo type="percent" val="0"/>
        <cfvo type="num" val="95"/>
        <cfvo type="num" val="100"/>
      </iconSet>
    </cfRule>
  </conditionalFormatting>
  <conditionalFormatting sqref="DQ170:DQ178">
    <cfRule type="iconSet" priority="310">
      <iconSet>
        <cfvo type="percent" val="0"/>
        <cfvo type="num" val="95"/>
        <cfvo type="num" val="100"/>
      </iconSet>
    </cfRule>
  </conditionalFormatting>
  <conditionalFormatting sqref="DQ180">
    <cfRule type="iconSet" priority="276">
      <iconSet>
        <cfvo type="percent" val="0"/>
        <cfvo type="num" val="95"/>
        <cfvo type="num" val="100"/>
      </iconSet>
    </cfRule>
  </conditionalFormatting>
  <conditionalFormatting sqref="DQ185:DQ192">
    <cfRule type="iconSet" priority="297">
      <iconSet>
        <cfvo type="percent" val="0"/>
        <cfvo type="num" val="95"/>
        <cfvo type="num" val="100"/>
      </iconSet>
    </cfRule>
  </conditionalFormatting>
  <conditionalFormatting sqref="DQ195">
    <cfRule type="iconSet" priority="303">
      <iconSet>
        <cfvo type="percent" val="0"/>
        <cfvo type="num" val="95"/>
        <cfvo type="num" val="100"/>
      </iconSet>
    </cfRule>
  </conditionalFormatting>
  <conditionalFormatting sqref="DQ200:DQ201">
    <cfRule type="iconSet" priority="302">
      <iconSet>
        <cfvo type="percent" val="0"/>
        <cfvo type="num" val="95"/>
        <cfvo type="num" val="100"/>
      </iconSet>
    </cfRule>
  </conditionalFormatting>
  <conditionalFormatting sqref="DQ202:DQ203">
    <cfRule type="iconSet" priority="306">
      <iconSet>
        <cfvo type="percent" val="0"/>
        <cfvo type="num" val="95"/>
        <cfvo type="num" val="100"/>
      </iconSet>
    </cfRule>
  </conditionalFormatting>
  <conditionalFormatting sqref="DQ205:DQ212">
    <cfRule type="iconSet" priority="305">
      <iconSet>
        <cfvo type="percent" val="0"/>
        <cfvo type="num" val="95"/>
        <cfvo type="num" val="100"/>
      </iconSet>
    </cfRule>
  </conditionalFormatting>
  <conditionalFormatting sqref="DQ224:DQ233">
    <cfRule type="iconSet" priority="269">
      <iconSet>
        <cfvo type="percent" val="0"/>
        <cfvo type="num" val="95"/>
        <cfvo type="num" val="100"/>
      </iconSet>
    </cfRule>
  </conditionalFormatting>
  <conditionalFormatting sqref="DQ234">
    <cfRule type="iconSet" priority="248">
      <iconSet>
        <cfvo type="percent" val="0"/>
        <cfvo type="num" val="95"/>
        <cfvo type="num" val="100"/>
      </iconSet>
    </cfRule>
  </conditionalFormatting>
  <conditionalFormatting sqref="DQ235">
    <cfRule type="iconSet" priority="266">
      <iconSet>
        <cfvo type="percent" val="0"/>
        <cfvo type="num" val="95"/>
        <cfvo type="num" val="100"/>
      </iconSet>
    </cfRule>
  </conditionalFormatting>
  <conditionalFormatting sqref="DQ236:DQ244">
    <cfRule type="iconSet" priority="260">
      <iconSet>
        <cfvo type="percent" val="0"/>
        <cfvo type="num" val="95"/>
        <cfvo type="num" val="100"/>
      </iconSet>
    </cfRule>
  </conditionalFormatting>
  <conditionalFormatting sqref="DQ245">
    <cfRule type="iconSet" priority="137">
      <iconSet>
        <cfvo type="percent" val="0"/>
        <cfvo type="num" val="95"/>
        <cfvo type="num" val="100"/>
      </iconSet>
    </cfRule>
  </conditionalFormatting>
  <conditionalFormatting sqref="DQ246 DQ257 DQ279 DQ290 DQ301 DQ323 DQ334 DQ444 DQ268 DQ345 DQ356 DQ367 DQ312 DQ378 DQ389 DQ400 DQ411 DQ422 DQ455 DQ477 DQ488 DQ499 DQ510 DQ521 DQ532 DQ543 DQ565 DQ576:DQ604">
    <cfRule type="iconSet" priority="263">
      <iconSet>
        <cfvo type="percent" val="0"/>
        <cfvo type="num" val="95"/>
        <cfvo type="num" val="100"/>
      </iconSet>
    </cfRule>
  </conditionalFormatting>
  <conditionalFormatting sqref="DQ247:DQ255">
    <cfRule type="iconSet" priority="257">
      <iconSet>
        <cfvo type="percent" val="0"/>
        <cfvo type="num" val="95"/>
        <cfvo type="num" val="100"/>
      </iconSet>
    </cfRule>
  </conditionalFormatting>
  <conditionalFormatting sqref="DQ256">
    <cfRule type="iconSet" priority="134">
      <iconSet>
        <cfvo type="percent" val="0"/>
        <cfvo type="num" val="95"/>
        <cfvo type="num" val="100"/>
      </iconSet>
    </cfRule>
  </conditionalFormatting>
  <conditionalFormatting sqref="DQ258:DQ266">
    <cfRule type="iconSet" priority="254">
      <iconSet>
        <cfvo type="percent" val="0"/>
        <cfvo type="num" val="95"/>
        <cfvo type="num" val="100"/>
      </iconSet>
    </cfRule>
  </conditionalFormatting>
  <conditionalFormatting sqref="DQ267">
    <cfRule type="iconSet" priority="68">
      <iconSet>
        <cfvo type="percent" val="0"/>
        <cfvo type="num" val="95"/>
        <cfvo type="num" val="100"/>
      </iconSet>
    </cfRule>
  </conditionalFormatting>
  <conditionalFormatting sqref="DQ269:DQ277">
    <cfRule type="iconSet" priority="251">
      <iconSet>
        <cfvo type="percent" val="0"/>
        <cfvo type="num" val="95"/>
        <cfvo type="num" val="100"/>
      </iconSet>
    </cfRule>
  </conditionalFormatting>
  <conditionalFormatting sqref="DQ278">
    <cfRule type="iconSet" priority="236">
      <iconSet>
        <cfvo type="percent" val="0"/>
        <cfvo type="num" val="95"/>
        <cfvo type="num" val="100"/>
      </iconSet>
    </cfRule>
  </conditionalFormatting>
  <conditionalFormatting sqref="DQ280:DQ288">
    <cfRule type="iconSet" priority="203">
      <iconSet>
        <cfvo type="percent" val="0"/>
        <cfvo type="num" val="95"/>
        <cfvo type="num" val="100"/>
      </iconSet>
    </cfRule>
  </conditionalFormatting>
  <conditionalFormatting sqref="DQ289">
    <cfRule type="iconSet" priority="200">
      <iconSet>
        <cfvo type="percent" val="0"/>
        <cfvo type="num" val="95"/>
        <cfvo type="num" val="100"/>
      </iconSet>
    </cfRule>
  </conditionalFormatting>
  <conditionalFormatting sqref="DQ291:DQ299">
    <cfRule type="iconSet" priority="197">
      <iconSet>
        <cfvo type="percent" val="0"/>
        <cfvo type="num" val="95"/>
        <cfvo type="num" val="100"/>
      </iconSet>
    </cfRule>
  </conditionalFormatting>
  <conditionalFormatting sqref="DQ300">
    <cfRule type="iconSet" priority="194">
      <iconSet>
        <cfvo type="percent" val="0"/>
        <cfvo type="num" val="95"/>
        <cfvo type="num" val="100"/>
      </iconSet>
    </cfRule>
  </conditionalFormatting>
  <conditionalFormatting sqref="DQ302:DQ310">
    <cfRule type="iconSet" priority="191">
      <iconSet>
        <cfvo type="percent" val="0"/>
        <cfvo type="num" val="95"/>
        <cfvo type="num" val="100"/>
      </iconSet>
    </cfRule>
  </conditionalFormatting>
  <conditionalFormatting sqref="DQ311">
    <cfRule type="iconSet" priority="188">
      <iconSet>
        <cfvo type="percent" val="0"/>
        <cfvo type="num" val="95"/>
        <cfvo type="num" val="100"/>
      </iconSet>
    </cfRule>
  </conditionalFormatting>
  <conditionalFormatting sqref="DQ313:DQ321">
    <cfRule type="iconSet" priority="185">
      <iconSet>
        <cfvo type="percent" val="0"/>
        <cfvo type="num" val="95"/>
        <cfvo type="num" val="100"/>
      </iconSet>
    </cfRule>
  </conditionalFormatting>
  <conditionalFormatting sqref="DQ322">
    <cfRule type="iconSet" priority="182">
      <iconSet>
        <cfvo type="percent" val="0"/>
        <cfvo type="num" val="95"/>
        <cfvo type="num" val="100"/>
      </iconSet>
    </cfRule>
  </conditionalFormatting>
  <conditionalFormatting sqref="DQ324:DQ332">
    <cfRule type="iconSet" priority="179">
      <iconSet>
        <cfvo type="percent" val="0"/>
        <cfvo type="num" val="95"/>
        <cfvo type="num" val="100"/>
      </iconSet>
    </cfRule>
  </conditionalFormatting>
  <conditionalFormatting sqref="DQ333">
    <cfRule type="iconSet" priority="176">
      <iconSet>
        <cfvo type="percent" val="0"/>
        <cfvo type="num" val="95"/>
        <cfvo type="num" val="100"/>
      </iconSet>
    </cfRule>
  </conditionalFormatting>
  <conditionalFormatting sqref="DQ335:DQ343">
    <cfRule type="iconSet" priority="173">
      <iconSet>
        <cfvo type="percent" val="0"/>
        <cfvo type="num" val="95"/>
        <cfvo type="num" val="100"/>
      </iconSet>
    </cfRule>
  </conditionalFormatting>
  <conditionalFormatting sqref="DQ344">
    <cfRule type="iconSet" priority="170">
      <iconSet>
        <cfvo type="percent" val="0"/>
        <cfvo type="num" val="95"/>
        <cfvo type="num" val="100"/>
      </iconSet>
    </cfRule>
  </conditionalFormatting>
  <conditionalFormatting sqref="DQ346:DQ354">
    <cfRule type="iconSet" priority="167">
      <iconSet>
        <cfvo type="percent" val="0"/>
        <cfvo type="num" val="95"/>
        <cfvo type="num" val="100"/>
      </iconSet>
    </cfRule>
  </conditionalFormatting>
  <conditionalFormatting sqref="DQ355">
    <cfRule type="iconSet" priority="164">
      <iconSet>
        <cfvo type="percent" val="0"/>
        <cfvo type="num" val="95"/>
        <cfvo type="num" val="100"/>
      </iconSet>
    </cfRule>
  </conditionalFormatting>
  <conditionalFormatting sqref="DQ357:DQ365">
    <cfRule type="iconSet" priority="161">
      <iconSet>
        <cfvo type="percent" val="0"/>
        <cfvo type="num" val="95"/>
        <cfvo type="num" val="100"/>
      </iconSet>
    </cfRule>
  </conditionalFormatting>
  <conditionalFormatting sqref="DQ366">
    <cfRule type="iconSet" priority="158">
      <iconSet>
        <cfvo type="percent" val="0"/>
        <cfvo type="num" val="95"/>
        <cfvo type="num" val="100"/>
      </iconSet>
    </cfRule>
  </conditionalFormatting>
  <conditionalFormatting sqref="DQ368:DQ376">
    <cfRule type="iconSet" priority="245">
      <iconSet>
        <cfvo type="percent" val="0"/>
        <cfvo type="num" val="95"/>
        <cfvo type="num" val="100"/>
      </iconSet>
    </cfRule>
  </conditionalFormatting>
  <conditionalFormatting sqref="DQ377">
    <cfRule type="iconSet" priority="233">
      <iconSet>
        <cfvo type="percent" val="0"/>
        <cfvo type="num" val="95"/>
        <cfvo type="num" val="100"/>
      </iconSet>
    </cfRule>
  </conditionalFormatting>
  <conditionalFormatting sqref="DQ379:DQ387">
    <cfRule type="iconSet" priority="242">
      <iconSet>
        <cfvo type="percent" val="0"/>
        <cfvo type="num" val="95"/>
        <cfvo type="num" val="100"/>
      </iconSet>
    </cfRule>
  </conditionalFormatting>
  <conditionalFormatting sqref="DQ388">
    <cfRule type="iconSet" priority="230">
      <iconSet>
        <cfvo type="percent" val="0"/>
        <cfvo type="num" val="95"/>
        <cfvo type="num" val="100"/>
      </iconSet>
    </cfRule>
  </conditionalFormatting>
  <conditionalFormatting sqref="DQ390:DQ398">
    <cfRule type="iconSet" priority="239">
      <iconSet>
        <cfvo type="percent" val="0"/>
        <cfvo type="num" val="95"/>
        <cfvo type="num" val="100"/>
      </iconSet>
    </cfRule>
  </conditionalFormatting>
  <conditionalFormatting sqref="DQ399">
    <cfRule type="iconSet" priority="227">
      <iconSet>
        <cfvo type="percent" val="0"/>
        <cfvo type="num" val="95"/>
        <cfvo type="num" val="100"/>
      </iconSet>
    </cfRule>
  </conditionalFormatting>
  <conditionalFormatting sqref="DQ401:DQ409">
    <cfRule type="iconSet" priority="224">
      <iconSet>
        <cfvo type="percent" val="0"/>
        <cfvo type="num" val="95"/>
        <cfvo type="num" val="100"/>
      </iconSet>
    </cfRule>
  </conditionalFormatting>
  <conditionalFormatting sqref="DQ410">
    <cfRule type="iconSet" priority="221">
      <iconSet>
        <cfvo type="percent" val="0"/>
        <cfvo type="num" val="95"/>
        <cfvo type="num" val="100"/>
      </iconSet>
    </cfRule>
  </conditionalFormatting>
  <conditionalFormatting sqref="DQ412:DQ420">
    <cfRule type="iconSet" priority="218">
      <iconSet>
        <cfvo type="percent" val="0"/>
        <cfvo type="num" val="95"/>
        <cfvo type="num" val="100"/>
      </iconSet>
    </cfRule>
  </conditionalFormatting>
  <conditionalFormatting sqref="DQ421">
    <cfRule type="iconSet" priority="215">
      <iconSet>
        <cfvo type="percent" val="0"/>
        <cfvo type="num" val="95"/>
        <cfvo type="num" val="100"/>
      </iconSet>
    </cfRule>
  </conditionalFormatting>
  <conditionalFormatting sqref="DQ423:DQ431">
    <cfRule type="iconSet" priority="209">
      <iconSet>
        <cfvo type="percent" val="0"/>
        <cfvo type="num" val="95"/>
        <cfvo type="num" val="100"/>
      </iconSet>
    </cfRule>
  </conditionalFormatting>
  <conditionalFormatting sqref="DQ432">
    <cfRule type="iconSet" priority="206">
      <iconSet>
        <cfvo type="percent" val="0"/>
        <cfvo type="num" val="95"/>
        <cfvo type="num" val="100"/>
      </iconSet>
    </cfRule>
  </conditionalFormatting>
  <conditionalFormatting sqref="DQ433">
    <cfRule type="iconSet" priority="212">
      <iconSet>
        <cfvo type="percent" val="0"/>
        <cfvo type="num" val="95"/>
        <cfvo type="num" val="100"/>
      </iconSet>
    </cfRule>
  </conditionalFormatting>
  <conditionalFormatting sqref="DQ434:DQ442">
    <cfRule type="iconSet" priority="155">
      <iconSet>
        <cfvo type="percent" val="0"/>
        <cfvo type="num" val="95"/>
        <cfvo type="num" val="100"/>
      </iconSet>
    </cfRule>
  </conditionalFormatting>
  <conditionalFormatting sqref="DQ443">
    <cfRule type="iconSet" priority="152">
      <iconSet>
        <cfvo type="percent" val="0"/>
        <cfvo type="num" val="95"/>
        <cfvo type="num" val="100"/>
      </iconSet>
    </cfRule>
  </conditionalFormatting>
  <conditionalFormatting sqref="DQ445:DQ453">
    <cfRule type="iconSet" priority="149">
      <iconSet>
        <cfvo type="percent" val="0"/>
        <cfvo type="num" val="95"/>
        <cfvo type="num" val="100"/>
      </iconSet>
    </cfRule>
  </conditionalFormatting>
  <conditionalFormatting sqref="DQ454">
    <cfRule type="iconSet" priority="146">
      <iconSet>
        <cfvo type="percent" val="0"/>
        <cfvo type="num" val="95"/>
        <cfvo type="num" val="100"/>
      </iconSet>
    </cfRule>
  </conditionalFormatting>
  <conditionalFormatting sqref="DQ456:DQ464">
    <cfRule type="iconSet" priority="143">
      <iconSet>
        <cfvo type="percent" val="0"/>
        <cfvo type="num" val="95"/>
        <cfvo type="num" val="100"/>
      </iconSet>
    </cfRule>
  </conditionalFormatting>
  <conditionalFormatting sqref="DQ465">
    <cfRule type="iconSet" priority="140">
      <iconSet>
        <cfvo type="percent" val="0"/>
        <cfvo type="num" val="95"/>
        <cfvo type="num" val="100"/>
      </iconSet>
    </cfRule>
  </conditionalFormatting>
  <conditionalFormatting sqref="DQ466">
    <cfRule type="iconSet" priority="43">
      <iconSet>
        <cfvo type="percent" val="0"/>
        <cfvo type="num" val="95"/>
        <cfvo type="num" val="100"/>
      </iconSet>
    </cfRule>
  </conditionalFormatting>
  <conditionalFormatting sqref="DQ467:DQ475">
    <cfRule type="iconSet" priority="89">
      <iconSet>
        <cfvo type="percent" val="0"/>
        <cfvo type="num" val="95"/>
        <cfvo type="num" val="100"/>
      </iconSet>
    </cfRule>
  </conditionalFormatting>
  <conditionalFormatting sqref="DQ476">
    <cfRule type="iconSet" priority="86">
      <iconSet>
        <cfvo type="percent" val="0"/>
        <cfvo type="num" val="95"/>
        <cfvo type="num" val="100"/>
      </iconSet>
    </cfRule>
  </conditionalFormatting>
  <conditionalFormatting sqref="DQ478:DQ486">
    <cfRule type="iconSet" priority="131">
      <iconSet>
        <cfvo type="percent" val="0"/>
        <cfvo type="num" val="95"/>
        <cfvo type="num" val="100"/>
      </iconSet>
    </cfRule>
  </conditionalFormatting>
  <conditionalFormatting sqref="DQ487">
    <cfRule type="iconSet" priority="128">
      <iconSet>
        <cfvo type="percent" val="0"/>
        <cfvo type="num" val="95"/>
        <cfvo type="num" val="100"/>
      </iconSet>
    </cfRule>
  </conditionalFormatting>
  <conditionalFormatting sqref="DQ489:DQ497">
    <cfRule type="iconSet" priority="125">
      <iconSet>
        <cfvo type="percent" val="0"/>
        <cfvo type="num" val="95"/>
        <cfvo type="num" val="100"/>
      </iconSet>
    </cfRule>
  </conditionalFormatting>
  <conditionalFormatting sqref="DQ498">
    <cfRule type="iconSet" priority="122">
      <iconSet>
        <cfvo type="percent" val="0"/>
        <cfvo type="num" val="95"/>
        <cfvo type="num" val="100"/>
      </iconSet>
    </cfRule>
  </conditionalFormatting>
  <conditionalFormatting sqref="DQ500:DQ508">
    <cfRule type="iconSet" priority="119">
      <iconSet>
        <cfvo type="percent" val="0"/>
        <cfvo type="num" val="95"/>
        <cfvo type="num" val="100"/>
      </iconSet>
    </cfRule>
  </conditionalFormatting>
  <conditionalFormatting sqref="DQ509">
    <cfRule type="iconSet" priority="116">
      <iconSet>
        <cfvo type="percent" val="0"/>
        <cfvo type="num" val="95"/>
        <cfvo type="num" val="100"/>
      </iconSet>
    </cfRule>
  </conditionalFormatting>
  <conditionalFormatting sqref="DQ511:DQ519">
    <cfRule type="iconSet" priority="113">
      <iconSet>
        <cfvo type="percent" val="0"/>
        <cfvo type="num" val="95"/>
        <cfvo type="num" val="100"/>
      </iconSet>
    </cfRule>
  </conditionalFormatting>
  <conditionalFormatting sqref="DQ520">
    <cfRule type="iconSet" priority="110">
      <iconSet>
        <cfvo type="percent" val="0"/>
        <cfvo type="num" val="95"/>
        <cfvo type="num" val="100"/>
      </iconSet>
    </cfRule>
  </conditionalFormatting>
  <conditionalFormatting sqref="DQ522:DQ530">
    <cfRule type="iconSet" priority="107">
      <iconSet>
        <cfvo type="percent" val="0"/>
        <cfvo type="num" val="95"/>
        <cfvo type="num" val="100"/>
      </iconSet>
    </cfRule>
  </conditionalFormatting>
  <conditionalFormatting sqref="DQ531">
    <cfRule type="iconSet" priority="104">
      <iconSet>
        <cfvo type="percent" val="0"/>
        <cfvo type="num" val="95"/>
        <cfvo type="num" val="100"/>
      </iconSet>
    </cfRule>
  </conditionalFormatting>
  <conditionalFormatting sqref="DQ533:DQ541">
    <cfRule type="iconSet" priority="101">
      <iconSet>
        <cfvo type="percent" val="0"/>
        <cfvo type="num" val="95"/>
        <cfvo type="num" val="100"/>
      </iconSet>
    </cfRule>
  </conditionalFormatting>
  <conditionalFormatting sqref="DQ542">
    <cfRule type="iconSet" priority="98">
      <iconSet>
        <cfvo type="percent" val="0"/>
        <cfvo type="num" val="95"/>
        <cfvo type="num" val="100"/>
      </iconSet>
    </cfRule>
  </conditionalFormatting>
  <conditionalFormatting sqref="DQ544:DQ552">
    <cfRule type="iconSet" priority="95">
      <iconSet>
        <cfvo type="percent" val="0"/>
        <cfvo type="num" val="95"/>
        <cfvo type="num" val="100"/>
      </iconSet>
    </cfRule>
  </conditionalFormatting>
  <conditionalFormatting sqref="DQ553">
    <cfRule type="iconSet" priority="92">
      <iconSet>
        <cfvo type="percent" val="0"/>
        <cfvo type="num" val="95"/>
        <cfvo type="num" val="100"/>
      </iconSet>
    </cfRule>
  </conditionalFormatting>
  <conditionalFormatting sqref="DQ554">
    <cfRule type="iconSet" priority="80">
      <iconSet>
        <cfvo type="percent" val="0"/>
        <cfvo type="num" val="95"/>
        <cfvo type="num" val="100"/>
      </iconSet>
    </cfRule>
  </conditionalFormatting>
  <conditionalFormatting sqref="DQ555:DQ563">
    <cfRule type="iconSet" priority="83">
      <iconSet>
        <cfvo type="percent" val="0"/>
        <cfvo type="num" val="95"/>
        <cfvo type="num" val="100"/>
      </iconSet>
    </cfRule>
  </conditionalFormatting>
  <conditionalFormatting sqref="DQ564">
    <cfRule type="iconSet" priority="77">
      <iconSet>
        <cfvo type="percent" val="0"/>
        <cfvo type="num" val="95"/>
        <cfvo type="num" val="100"/>
      </iconSet>
    </cfRule>
  </conditionalFormatting>
  <conditionalFormatting sqref="DQ566:DQ574">
    <cfRule type="iconSet" priority="74">
      <iconSet>
        <cfvo type="percent" val="0"/>
        <cfvo type="num" val="95"/>
        <cfvo type="num" val="100"/>
      </iconSet>
    </cfRule>
  </conditionalFormatting>
  <conditionalFormatting sqref="DQ575">
    <cfRule type="iconSet" priority="71">
      <iconSet>
        <cfvo type="percent" val="0"/>
        <cfvo type="num" val="95"/>
        <cfvo type="num" val="100"/>
      </iconSet>
    </cfRule>
  </conditionalFormatting>
  <conditionalFormatting sqref="DQ606">
    <cfRule type="iconSet" priority="31">
      <iconSet>
        <cfvo type="percent" val="0"/>
        <cfvo type="num" val="95"/>
        <cfvo type="num" val="100"/>
      </iconSet>
    </cfRule>
  </conditionalFormatting>
  <conditionalFormatting sqref="DS34">
    <cfRule type="iconSet" priority="285">
      <iconSet>
        <cfvo type="percent" val="0"/>
        <cfvo type="num" val="95"/>
        <cfvo type="num" val="100"/>
      </iconSet>
    </cfRule>
  </conditionalFormatting>
  <conditionalFormatting sqref="DS42:DS43">
    <cfRule type="iconSet" priority="292">
      <iconSet>
        <cfvo type="percent" val="0"/>
        <cfvo type="num" val="95"/>
        <cfvo type="num" val="100"/>
      </iconSet>
    </cfRule>
  </conditionalFormatting>
  <conditionalFormatting sqref="DS49">
    <cfRule type="iconSet" priority="293">
      <iconSet>
        <cfvo type="percent" val="0"/>
        <cfvo type="num" val="95"/>
        <cfvo type="num" val="100"/>
      </iconSet>
    </cfRule>
  </conditionalFormatting>
  <conditionalFormatting sqref="DS55">
    <cfRule type="iconSet" priority="294">
      <iconSet>
        <cfvo type="percent" val="0"/>
        <cfvo type="num" val="95"/>
        <cfvo type="num" val="100"/>
      </iconSet>
    </cfRule>
  </conditionalFormatting>
  <conditionalFormatting sqref="DS58:DS59">
    <cfRule type="iconSet" priority="295">
      <iconSet>
        <cfvo type="percent" val="0"/>
        <cfvo type="num" val="95"/>
        <cfvo type="num" val="100"/>
      </iconSet>
    </cfRule>
  </conditionalFormatting>
  <conditionalFormatting sqref="DS94">
    <cfRule type="iconSet" priority="296">
      <iconSet>
        <cfvo type="percent" val="0"/>
        <cfvo type="num" val="95"/>
        <cfvo type="num" val="100"/>
      </iconSet>
    </cfRule>
  </conditionalFormatting>
  <conditionalFormatting sqref="DS124:DS125">
    <cfRule type="iconSet" priority="284">
      <iconSet>
        <cfvo type="percent" val="0"/>
        <cfvo type="num" val="95"/>
        <cfvo type="num" val="100"/>
      </iconSet>
    </cfRule>
  </conditionalFormatting>
  <conditionalFormatting sqref="DS155">
    <cfRule type="iconSet" priority="282">
      <iconSet>
        <cfvo type="percent" val="0"/>
        <cfvo type="num" val="95"/>
        <cfvo type="num" val="100"/>
      </iconSet>
    </cfRule>
  </conditionalFormatting>
  <conditionalFormatting sqref="DS160:DS167">
    <cfRule type="iconSet" priority="308">
      <iconSet>
        <cfvo type="percent" val="0"/>
        <cfvo type="num" val="95"/>
        <cfvo type="num" val="100"/>
      </iconSet>
    </cfRule>
  </conditionalFormatting>
  <conditionalFormatting sqref="DS170:DS178">
    <cfRule type="iconSet" priority="309">
      <iconSet>
        <cfvo type="percent" val="0"/>
        <cfvo type="num" val="95"/>
        <cfvo type="num" val="100"/>
      </iconSet>
    </cfRule>
  </conditionalFormatting>
  <conditionalFormatting sqref="DS180">
    <cfRule type="iconSet" priority="275">
      <iconSet>
        <cfvo type="percent" val="0"/>
        <cfvo type="num" val="95"/>
        <cfvo type="num" val="100"/>
      </iconSet>
    </cfRule>
  </conditionalFormatting>
  <conditionalFormatting sqref="DS185:DS188">
    <cfRule type="iconSet" priority="299">
      <iconSet>
        <cfvo type="percent" val="0"/>
        <cfvo type="num" val="95"/>
        <cfvo type="num" val="100"/>
      </iconSet>
    </cfRule>
  </conditionalFormatting>
  <conditionalFormatting sqref="DS189:DS192">
    <cfRule type="iconSet" priority="298">
      <iconSet>
        <cfvo type="percent" val="0"/>
        <cfvo type="num" val="95"/>
        <cfvo type="num" val="100"/>
      </iconSet>
    </cfRule>
  </conditionalFormatting>
  <conditionalFormatting sqref="DS195">
    <cfRule type="iconSet" priority="301">
      <iconSet>
        <cfvo type="percent" val="0"/>
        <cfvo type="num" val="95"/>
        <cfvo type="num" val="100"/>
      </iconSet>
    </cfRule>
  </conditionalFormatting>
  <conditionalFormatting sqref="DS200:DS201">
    <cfRule type="iconSet" priority="300">
      <iconSet>
        <cfvo type="percent" val="0"/>
        <cfvo type="num" val="95"/>
        <cfvo type="num" val="100"/>
      </iconSet>
    </cfRule>
  </conditionalFormatting>
  <conditionalFormatting sqref="DS205:DS212">
    <cfRule type="iconSet" priority="304">
      <iconSet>
        <cfvo type="percent" val="0"/>
        <cfvo type="num" val="95"/>
        <cfvo type="num" val="100"/>
      </iconSet>
    </cfRule>
  </conditionalFormatting>
  <conditionalFormatting sqref="DS224">
    <cfRule type="iconSet" priority="67">
      <iconSet>
        <cfvo type="percent" val="0"/>
        <cfvo type="num" val="95"/>
        <cfvo type="num" val="100"/>
      </iconSet>
    </cfRule>
  </conditionalFormatting>
  <conditionalFormatting sqref="DS235">
    <cfRule type="iconSet" priority="66">
      <iconSet>
        <cfvo type="percent" val="0"/>
        <cfvo type="num" val="95"/>
        <cfvo type="num" val="100"/>
      </iconSet>
    </cfRule>
  </conditionalFormatting>
  <conditionalFormatting sqref="DS246">
    <cfRule type="iconSet" priority="65">
      <iconSet>
        <cfvo type="percent" val="0"/>
        <cfvo type="num" val="95"/>
        <cfvo type="num" val="100"/>
      </iconSet>
    </cfRule>
  </conditionalFormatting>
  <conditionalFormatting sqref="DS257">
    <cfRule type="iconSet" priority="64">
      <iconSet>
        <cfvo type="percent" val="0"/>
        <cfvo type="num" val="95"/>
        <cfvo type="num" val="100"/>
      </iconSet>
    </cfRule>
  </conditionalFormatting>
  <conditionalFormatting sqref="DS268">
    <cfRule type="iconSet" priority="63">
      <iconSet>
        <cfvo type="percent" val="0"/>
        <cfvo type="num" val="95"/>
        <cfvo type="num" val="100"/>
      </iconSet>
    </cfRule>
  </conditionalFormatting>
  <conditionalFormatting sqref="DS279">
    <cfRule type="iconSet" priority="62">
      <iconSet>
        <cfvo type="percent" val="0"/>
        <cfvo type="num" val="95"/>
        <cfvo type="num" val="100"/>
      </iconSet>
    </cfRule>
  </conditionalFormatting>
  <conditionalFormatting sqref="DS290">
    <cfRule type="iconSet" priority="61">
      <iconSet>
        <cfvo type="percent" val="0"/>
        <cfvo type="num" val="95"/>
        <cfvo type="num" val="100"/>
      </iconSet>
    </cfRule>
  </conditionalFormatting>
  <conditionalFormatting sqref="DS300">
    <cfRule type="iconSet" priority="60">
      <iconSet>
        <cfvo type="percent" val="0"/>
        <cfvo type="num" val="95"/>
        <cfvo type="num" val="100"/>
      </iconSet>
    </cfRule>
  </conditionalFormatting>
  <conditionalFormatting sqref="DS312">
    <cfRule type="iconSet" priority="59">
      <iconSet>
        <cfvo type="percent" val="0"/>
        <cfvo type="num" val="95"/>
        <cfvo type="num" val="100"/>
      </iconSet>
    </cfRule>
  </conditionalFormatting>
  <conditionalFormatting sqref="DS323">
    <cfRule type="iconSet" priority="58">
      <iconSet>
        <cfvo type="percent" val="0"/>
        <cfvo type="num" val="95"/>
        <cfvo type="num" val="100"/>
      </iconSet>
    </cfRule>
  </conditionalFormatting>
  <conditionalFormatting sqref="DS334">
    <cfRule type="iconSet" priority="57">
      <iconSet>
        <cfvo type="percent" val="0"/>
        <cfvo type="num" val="95"/>
        <cfvo type="num" val="100"/>
      </iconSet>
    </cfRule>
  </conditionalFormatting>
  <conditionalFormatting sqref="DS345">
    <cfRule type="iconSet" priority="56">
      <iconSet>
        <cfvo type="percent" val="0"/>
        <cfvo type="num" val="95"/>
        <cfvo type="num" val="100"/>
      </iconSet>
    </cfRule>
  </conditionalFormatting>
  <conditionalFormatting sqref="DS356">
    <cfRule type="iconSet" priority="55">
      <iconSet>
        <cfvo type="percent" val="0"/>
        <cfvo type="num" val="95"/>
        <cfvo type="num" val="100"/>
      </iconSet>
    </cfRule>
  </conditionalFormatting>
  <conditionalFormatting sqref="DS367">
    <cfRule type="iconSet" priority="54">
      <iconSet>
        <cfvo type="percent" val="0"/>
        <cfvo type="num" val="95"/>
        <cfvo type="num" val="100"/>
      </iconSet>
    </cfRule>
  </conditionalFormatting>
  <conditionalFormatting sqref="DS378">
    <cfRule type="iconSet" priority="53">
      <iconSet>
        <cfvo type="percent" val="0"/>
        <cfvo type="num" val="95"/>
        <cfvo type="num" val="100"/>
      </iconSet>
    </cfRule>
  </conditionalFormatting>
  <conditionalFormatting sqref="DS389">
    <cfRule type="iconSet" priority="52">
      <iconSet>
        <cfvo type="percent" val="0"/>
        <cfvo type="num" val="95"/>
        <cfvo type="num" val="100"/>
      </iconSet>
    </cfRule>
  </conditionalFormatting>
  <conditionalFormatting sqref="DS400">
    <cfRule type="iconSet" priority="51">
      <iconSet>
        <cfvo type="percent" val="0"/>
        <cfvo type="num" val="95"/>
        <cfvo type="num" val="100"/>
      </iconSet>
    </cfRule>
  </conditionalFormatting>
  <conditionalFormatting sqref="DS411">
    <cfRule type="iconSet" priority="50">
      <iconSet>
        <cfvo type="percent" val="0"/>
        <cfvo type="num" val="95"/>
        <cfvo type="num" val="100"/>
      </iconSet>
    </cfRule>
  </conditionalFormatting>
  <conditionalFormatting sqref="DS422">
    <cfRule type="iconSet" priority="49">
      <iconSet>
        <cfvo type="percent" val="0"/>
        <cfvo type="num" val="95"/>
        <cfvo type="num" val="100"/>
      </iconSet>
    </cfRule>
  </conditionalFormatting>
  <conditionalFormatting sqref="DS433">
    <cfRule type="iconSet" priority="48">
      <iconSet>
        <cfvo type="percent" val="0"/>
        <cfvo type="num" val="95"/>
        <cfvo type="num" val="100"/>
      </iconSet>
    </cfRule>
  </conditionalFormatting>
  <conditionalFormatting sqref="DS444">
    <cfRule type="iconSet" priority="47">
      <iconSet>
        <cfvo type="percent" val="0"/>
        <cfvo type="num" val="95"/>
        <cfvo type="num" val="100"/>
      </iconSet>
    </cfRule>
  </conditionalFormatting>
  <conditionalFormatting sqref="DS455">
    <cfRule type="iconSet" priority="46">
      <iconSet>
        <cfvo type="percent" val="0"/>
        <cfvo type="num" val="95"/>
        <cfvo type="num" val="100"/>
      </iconSet>
    </cfRule>
  </conditionalFormatting>
  <conditionalFormatting sqref="DS466">
    <cfRule type="iconSet" priority="42">
      <iconSet>
        <cfvo type="percent" val="0"/>
        <cfvo type="num" val="95"/>
        <cfvo type="num" val="100"/>
      </iconSet>
    </cfRule>
  </conditionalFormatting>
  <conditionalFormatting sqref="DS477">
    <cfRule type="iconSet" priority="41">
      <iconSet>
        <cfvo type="percent" val="0"/>
        <cfvo type="num" val="95"/>
        <cfvo type="num" val="100"/>
      </iconSet>
    </cfRule>
  </conditionalFormatting>
  <conditionalFormatting sqref="DS488">
    <cfRule type="iconSet" priority="40">
      <iconSet>
        <cfvo type="percent" val="0"/>
        <cfvo type="num" val="95"/>
        <cfvo type="num" val="100"/>
      </iconSet>
    </cfRule>
  </conditionalFormatting>
  <conditionalFormatting sqref="DS499">
    <cfRule type="iconSet" priority="39">
      <iconSet>
        <cfvo type="percent" val="0"/>
        <cfvo type="num" val="95"/>
        <cfvo type="num" val="100"/>
      </iconSet>
    </cfRule>
  </conditionalFormatting>
  <conditionalFormatting sqref="DS510">
    <cfRule type="iconSet" priority="38">
      <iconSet>
        <cfvo type="percent" val="0"/>
        <cfvo type="num" val="95"/>
        <cfvo type="num" val="100"/>
      </iconSet>
    </cfRule>
  </conditionalFormatting>
  <conditionalFormatting sqref="DS521">
    <cfRule type="iconSet" priority="37">
      <iconSet>
        <cfvo type="percent" val="0"/>
        <cfvo type="num" val="95"/>
        <cfvo type="num" val="100"/>
      </iconSet>
    </cfRule>
  </conditionalFormatting>
  <conditionalFormatting sqref="DS532">
    <cfRule type="iconSet" priority="36">
      <iconSet>
        <cfvo type="percent" val="0"/>
        <cfvo type="num" val="95"/>
        <cfvo type="num" val="100"/>
      </iconSet>
    </cfRule>
  </conditionalFormatting>
  <conditionalFormatting sqref="DS543">
    <cfRule type="iconSet" priority="35">
      <iconSet>
        <cfvo type="percent" val="0"/>
        <cfvo type="num" val="95"/>
        <cfvo type="num" val="100"/>
      </iconSet>
    </cfRule>
  </conditionalFormatting>
  <conditionalFormatting sqref="DS565">
    <cfRule type="iconSet" priority="34">
      <iconSet>
        <cfvo type="percent" val="0"/>
        <cfvo type="num" val="95"/>
        <cfvo type="num" val="100"/>
      </iconSet>
    </cfRule>
  </conditionalFormatting>
  <conditionalFormatting sqref="DS576:DS604">
    <cfRule type="iconSet" priority="33">
      <iconSet>
        <cfvo type="percent" val="0"/>
        <cfvo type="num" val="95"/>
        <cfvo type="num" val="100"/>
      </iconSet>
    </cfRule>
  </conditionalFormatting>
  <conditionalFormatting sqref="DS606">
    <cfRule type="iconSet" priority="32">
      <iconSet>
        <cfvo type="percent" val="0"/>
        <cfvo type="num" val="95"/>
        <cfvo type="num" val="100"/>
      </iconSet>
    </cfRule>
  </conditionalFormatting>
  <conditionalFormatting sqref="DU34">
    <cfRule type="iconSet" priority="331">
      <iconSet>
        <cfvo type="percent" val="0"/>
        <cfvo type="num" val="95"/>
        <cfvo type="num" val="100"/>
      </iconSet>
    </cfRule>
  </conditionalFormatting>
  <conditionalFormatting sqref="DU42:DU43">
    <cfRule type="iconSet" priority="330">
      <iconSet>
        <cfvo type="percent" val="0"/>
        <cfvo type="num" val="95"/>
        <cfvo type="num" val="100"/>
      </iconSet>
    </cfRule>
  </conditionalFormatting>
  <conditionalFormatting sqref="DU49">
    <cfRule type="iconSet" priority="329">
      <iconSet>
        <cfvo type="percent" val="0"/>
        <cfvo type="num" val="95"/>
        <cfvo type="num" val="100"/>
      </iconSet>
    </cfRule>
  </conditionalFormatting>
  <conditionalFormatting sqref="DU55 DU58:DU59">
    <cfRule type="iconSet" priority="328">
      <iconSet>
        <cfvo type="percent" val="0"/>
        <cfvo type="num" val="95"/>
        <cfvo type="num" val="100"/>
      </iconSet>
    </cfRule>
  </conditionalFormatting>
  <conditionalFormatting sqref="DU94">
    <cfRule type="iconSet" priority="322">
      <iconSet>
        <cfvo type="percent" val="0"/>
        <cfvo type="num" val="95"/>
        <cfvo type="num" val="100"/>
      </iconSet>
    </cfRule>
  </conditionalFormatting>
  <conditionalFormatting sqref="DU124:DU125">
    <cfRule type="iconSet" priority="333">
      <iconSet>
        <cfvo type="percent" val="0"/>
        <cfvo type="num" val="95"/>
        <cfvo type="num" val="100"/>
      </iconSet>
    </cfRule>
  </conditionalFormatting>
  <conditionalFormatting sqref="DU155">
    <cfRule type="iconSet" priority="335">
      <iconSet>
        <cfvo type="percent" val="0"/>
        <cfvo type="num" val="95"/>
        <cfvo type="num" val="100"/>
      </iconSet>
    </cfRule>
  </conditionalFormatting>
  <conditionalFormatting sqref="DU160:DU167">
    <cfRule type="iconSet" priority="311">
      <iconSet>
        <cfvo type="percent" val="0"/>
        <cfvo type="num" val="95"/>
        <cfvo type="num" val="100"/>
      </iconSet>
    </cfRule>
  </conditionalFormatting>
  <conditionalFormatting sqref="DU170:DU177">
    <cfRule type="iconSet" priority="316">
      <iconSet>
        <cfvo type="percent" val="0"/>
        <cfvo type="num" val="95"/>
        <cfvo type="num" val="100"/>
      </iconSet>
    </cfRule>
  </conditionalFormatting>
  <conditionalFormatting sqref="DU178">
    <cfRule type="iconSet" priority="320">
      <iconSet>
        <cfvo type="percent" val="0"/>
        <cfvo type="num" val="95"/>
        <cfvo type="num" val="100"/>
      </iconSet>
    </cfRule>
  </conditionalFormatting>
  <conditionalFormatting sqref="DU180">
    <cfRule type="iconSet" priority="274">
      <iconSet>
        <cfvo type="percent" val="0"/>
        <cfvo type="num" val="95"/>
        <cfvo type="num" val="100"/>
      </iconSet>
    </cfRule>
  </conditionalFormatting>
  <conditionalFormatting sqref="DU185:DU192">
    <cfRule type="iconSet" priority="318">
      <iconSet>
        <cfvo type="percent" val="0"/>
        <cfvo type="num" val="95"/>
        <cfvo type="num" val="100"/>
      </iconSet>
    </cfRule>
  </conditionalFormatting>
  <conditionalFormatting sqref="DU205:DU212">
    <cfRule type="iconSet" priority="312">
      <iconSet>
        <cfvo type="percent" val="0"/>
        <cfvo type="num" val="95"/>
        <cfvo type="num" val="100"/>
      </iconSet>
    </cfRule>
  </conditionalFormatting>
  <conditionalFormatting sqref="DW180">
    <cfRule type="iconSet" priority="314">
      <iconSet>
        <cfvo type="percent" val="0"/>
        <cfvo type="num" val="95"/>
        <cfvo type="num" val="100"/>
      </iconSet>
    </cfRule>
  </conditionalFormatting>
  <conditionalFormatting sqref="DY34">
    <cfRule type="iconSet" priority="26">
      <iconSet>
        <cfvo type="percent" val="0"/>
        <cfvo type="num" val="95"/>
        <cfvo type="num" val="100"/>
      </iconSet>
    </cfRule>
  </conditionalFormatting>
  <conditionalFormatting sqref="DY42:DY43">
    <cfRule type="iconSet" priority="25">
      <iconSet>
        <cfvo type="percent" val="0"/>
        <cfvo type="num" val="95"/>
        <cfvo type="num" val="100"/>
      </iconSet>
    </cfRule>
  </conditionalFormatting>
  <conditionalFormatting sqref="DY49">
    <cfRule type="iconSet" priority="24">
      <iconSet>
        <cfvo type="percent" val="0"/>
        <cfvo type="num" val="95"/>
        <cfvo type="num" val="100"/>
      </iconSet>
    </cfRule>
  </conditionalFormatting>
  <conditionalFormatting sqref="DY55">
    <cfRule type="iconSet" priority="23">
      <iconSet>
        <cfvo type="percent" val="0"/>
        <cfvo type="num" val="95"/>
        <cfvo type="num" val="100"/>
      </iconSet>
    </cfRule>
  </conditionalFormatting>
  <conditionalFormatting sqref="DY58:DY59">
    <cfRule type="iconSet" priority="22">
      <iconSet>
        <cfvo type="percent" val="0"/>
        <cfvo type="num" val="95"/>
        <cfvo type="num" val="100"/>
      </iconSet>
    </cfRule>
  </conditionalFormatting>
  <conditionalFormatting sqref="DY94">
    <cfRule type="iconSet" priority="21">
      <iconSet>
        <cfvo type="percent" val="0"/>
        <cfvo type="num" val="95"/>
        <cfvo type="num" val="100"/>
      </iconSet>
    </cfRule>
  </conditionalFormatting>
  <conditionalFormatting sqref="DY124:DY125">
    <cfRule type="iconSet" priority="27">
      <iconSet>
        <cfvo type="percent" val="0"/>
        <cfvo type="num" val="95"/>
        <cfvo type="num" val="100"/>
      </iconSet>
    </cfRule>
  </conditionalFormatting>
  <conditionalFormatting sqref="DY155">
    <cfRule type="iconSet" priority="28">
      <iconSet>
        <cfvo type="percent" val="0"/>
        <cfvo type="num" val="95"/>
        <cfvo type="num" val="100"/>
      </iconSet>
    </cfRule>
  </conditionalFormatting>
  <conditionalFormatting sqref="DY160:DY167">
    <cfRule type="iconSet" priority="15">
      <iconSet>
        <cfvo type="percent" val="0"/>
        <cfvo type="num" val="95"/>
        <cfvo type="num" val="100"/>
      </iconSet>
    </cfRule>
  </conditionalFormatting>
  <conditionalFormatting sqref="DY170:DY177">
    <cfRule type="iconSet" priority="18">
      <iconSet>
        <cfvo type="percent" val="0"/>
        <cfvo type="num" val="95"/>
        <cfvo type="num" val="100"/>
      </iconSet>
    </cfRule>
  </conditionalFormatting>
  <conditionalFormatting sqref="DY178">
    <cfRule type="iconSet" priority="20">
      <iconSet>
        <cfvo type="percent" val="0"/>
        <cfvo type="num" val="95"/>
        <cfvo type="num" val="100"/>
      </iconSet>
    </cfRule>
  </conditionalFormatting>
  <conditionalFormatting sqref="DY180">
    <cfRule type="iconSet" priority="16">
      <iconSet>
        <cfvo type="percent" val="0"/>
        <cfvo type="num" val="95"/>
        <cfvo type="num" val="100"/>
      </iconSet>
    </cfRule>
  </conditionalFormatting>
  <conditionalFormatting sqref="DY185:DY192">
    <cfRule type="iconSet" priority="19">
      <iconSet>
        <cfvo type="percent" val="0"/>
        <cfvo type="num" val="95"/>
        <cfvo type="num" val="100"/>
      </iconSet>
    </cfRule>
  </conditionalFormatting>
  <conditionalFormatting sqref="DY205:DY212">
    <cfRule type="iconSet" priority="17">
      <iconSet>
        <cfvo type="percent" val="0"/>
        <cfvo type="num" val="95"/>
        <cfvo type="num" val="100"/>
      </iconSet>
    </cfRule>
  </conditionalFormatting>
  <conditionalFormatting sqref="EA34">
    <cfRule type="iconSet" priority="12">
      <iconSet>
        <cfvo type="percent" val="0"/>
        <cfvo type="num" val="95"/>
        <cfvo type="num" val="100"/>
      </iconSet>
    </cfRule>
  </conditionalFormatting>
  <conditionalFormatting sqref="EA42:EA43">
    <cfRule type="iconSet" priority="11">
      <iconSet>
        <cfvo type="percent" val="0"/>
        <cfvo type="num" val="95"/>
        <cfvo type="num" val="100"/>
      </iconSet>
    </cfRule>
  </conditionalFormatting>
  <conditionalFormatting sqref="EA49">
    <cfRule type="iconSet" priority="10">
      <iconSet>
        <cfvo type="percent" val="0"/>
        <cfvo type="num" val="95"/>
        <cfvo type="num" val="100"/>
      </iconSet>
    </cfRule>
  </conditionalFormatting>
  <conditionalFormatting sqref="EA55">
    <cfRule type="iconSet" priority="9">
      <iconSet>
        <cfvo type="percent" val="0"/>
        <cfvo type="num" val="95"/>
        <cfvo type="num" val="100"/>
      </iconSet>
    </cfRule>
  </conditionalFormatting>
  <conditionalFormatting sqref="EA58:EA59">
    <cfRule type="iconSet" priority="8">
      <iconSet>
        <cfvo type="percent" val="0"/>
        <cfvo type="num" val="95"/>
        <cfvo type="num" val="100"/>
      </iconSet>
    </cfRule>
  </conditionalFormatting>
  <conditionalFormatting sqref="EA94">
    <cfRule type="iconSet" priority="7">
      <iconSet>
        <cfvo type="percent" val="0"/>
        <cfvo type="num" val="95"/>
        <cfvo type="num" val="100"/>
      </iconSet>
    </cfRule>
  </conditionalFormatting>
  <conditionalFormatting sqref="EA124:EA125">
    <cfRule type="iconSet" priority="13">
      <iconSet>
        <cfvo type="percent" val="0"/>
        <cfvo type="num" val="95"/>
        <cfvo type="num" val="100"/>
      </iconSet>
    </cfRule>
  </conditionalFormatting>
  <conditionalFormatting sqref="EA155">
    <cfRule type="iconSet" priority="14">
      <iconSet>
        <cfvo type="percent" val="0"/>
        <cfvo type="num" val="95"/>
        <cfvo type="num" val="100"/>
      </iconSet>
    </cfRule>
  </conditionalFormatting>
  <conditionalFormatting sqref="EA160:EA167">
    <cfRule type="iconSet" priority="1">
      <iconSet>
        <cfvo type="percent" val="0"/>
        <cfvo type="num" val="95"/>
        <cfvo type="num" val="100"/>
      </iconSet>
    </cfRule>
  </conditionalFormatting>
  <conditionalFormatting sqref="EA170:EA177">
    <cfRule type="iconSet" priority="4">
      <iconSet>
        <cfvo type="percent" val="0"/>
        <cfvo type="num" val="95"/>
        <cfvo type="num" val="100"/>
      </iconSet>
    </cfRule>
  </conditionalFormatting>
  <conditionalFormatting sqref="EA178">
    <cfRule type="iconSet" priority="6">
      <iconSet>
        <cfvo type="percent" val="0"/>
        <cfvo type="num" val="95"/>
        <cfvo type="num" val="100"/>
      </iconSet>
    </cfRule>
  </conditionalFormatting>
  <conditionalFormatting sqref="EA180">
    <cfRule type="iconSet" priority="2">
      <iconSet>
        <cfvo type="percent" val="0"/>
        <cfvo type="num" val="95"/>
        <cfvo type="num" val="100"/>
      </iconSet>
    </cfRule>
  </conditionalFormatting>
  <conditionalFormatting sqref="EA185:EA192">
    <cfRule type="iconSet" priority="5">
      <iconSet>
        <cfvo type="percent" val="0"/>
        <cfvo type="num" val="95"/>
        <cfvo type="num" val="100"/>
      </iconSet>
    </cfRule>
  </conditionalFormatting>
  <conditionalFormatting sqref="EA205:EA212">
    <cfRule type="iconSet" priority="3">
      <iconSet>
        <cfvo type="percent" val="0"/>
        <cfvo type="num" val="95"/>
        <cfvo type="num" val="100"/>
      </iconSet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FACA5-329F-4A4F-AEAF-870B4C47736D}">
  <sheetPr>
    <tabColor rgb="FFFF0000"/>
  </sheetPr>
  <dimension ref="A1:ET710"/>
  <sheetViews>
    <sheetView showGridLines="0" tabSelected="1" zoomScale="90" zoomScaleNormal="90" workbookViewId="0">
      <pane xSplit="1" ySplit="2" topLeftCell="B407" activePane="bottomRight" state="frozen"/>
      <selection pane="topRight" activeCell="B1" sqref="B1"/>
      <selection pane="bottomLeft" activeCell="A3" sqref="A3"/>
      <selection pane="bottomRight" activeCell="H282" sqref="H282"/>
    </sheetView>
  </sheetViews>
  <sheetFormatPr defaultColWidth="8.28515625" defaultRowHeight="12.75" customHeight="1" outlineLevelRow="2" outlineLevelCol="2"/>
  <cols>
    <col min="1" max="1" width="35.85546875" customWidth="1"/>
    <col min="2" max="2" width="10.5703125" customWidth="1" outlineLevel="2"/>
    <col min="3" max="6" width="9.85546875" customWidth="1" outlineLevel="2"/>
    <col min="7" max="7" width="8.85546875" customWidth="1" outlineLevel="2"/>
    <col min="8" max="14" width="9.85546875" customWidth="1" outlineLevel="2"/>
    <col min="15" max="26" width="8.85546875" customWidth="1" outlineLevel="2"/>
    <col min="27" max="28" width="12.140625" customWidth="1" outlineLevel="2"/>
    <col min="29" max="38" width="9.28515625" customWidth="1" outlineLevel="2"/>
    <col min="39" max="40" width="12.140625" customWidth="1" outlineLevel="2"/>
    <col min="41" max="45" width="10.28515625" customWidth="1" outlineLevel="1"/>
    <col min="46" max="53" width="11.85546875" customWidth="1" outlineLevel="1"/>
    <col min="54" max="56" width="13.28515625" customWidth="1" outlineLevel="1"/>
    <col min="57" max="58" width="11.85546875" customWidth="1" outlineLevel="1"/>
    <col min="59" max="59" width="12.140625" customWidth="1" outlineLevel="1"/>
    <col min="60" max="65" width="11.85546875" customWidth="1" outlineLevel="1"/>
    <col min="66" max="67" width="9.5703125" customWidth="1" outlineLevel="1"/>
    <col min="68" max="68" width="12.28515625" customWidth="1" outlineLevel="1"/>
    <col min="69" max="78" width="9.5703125" customWidth="1" outlineLevel="1"/>
    <col min="79" max="79" width="9.28515625" customWidth="1" outlineLevel="1"/>
    <col min="80" max="91" width="9.5703125" customWidth="1" outlineLevel="1"/>
    <col min="92" max="92" width="9.28515625" customWidth="1" outlineLevel="1"/>
    <col min="93" max="104" width="9.5703125" customWidth="1" outlineLevel="1"/>
    <col min="105" max="105" width="9.28515625" customWidth="1" outlineLevel="1"/>
    <col min="106" max="111" width="8.28515625" customWidth="1" outlineLevel="1"/>
    <col min="112" max="112" width="11.28515625" customWidth="1" outlineLevel="1"/>
    <col min="113" max="117" width="8.28515625" customWidth="1" outlineLevel="1"/>
    <col min="118" max="118" width="9.28515625" customWidth="1" outlineLevel="1"/>
    <col min="119" max="119" width="6.5703125" customWidth="1"/>
    <col min="120" max="120" width="11.28515625" customWidth="1"/>
    <col min="121" max="121" width="11.5703125" customWidth="1"/>
    <col min="122" max="122" width="7.140625" customWidth="1"/>
    <col min="123" max="124" width="11.140625" customWidth="1"/>
    <col min="125" max="125" width="12.28515625" bestFit="1" customWidth="1"/>
    <col min="126" max="126" width="9" bestFit="1" customWidth="1"/>
    <col min="127" max="127" width="12.140625" customWidth="1"/>
    <col min="128" max="128" width="7.140625" bestFit="1" customWidth="1"/>
    <col min="129" max="129" width="11.85546875" customWidth="1"/>
    <col min="130" max="130" width="9.140625" customWidth="1"/>
    <col min="131" max="131" width="11.140625" customWidth="1"/>
    <col min="132" max="132" width="7.140625" bestFit="1" customWidth="1"/>
    <col min="133" max="133" width="11.140625" customWidth="1"/>
    <col min="134" max="134" width="7.140625" bestFit="1" customWidth="1"/>
    <col min="135" max="135" width="11.140625" customWidth="1"/>
    <col min="136" max="136" width="7.140625" bestFit="1" customWidth="1"/>
    <col min="137" max="137" width="7.140625" customWidth="1"/>
    <col min="138" max="138" width="9.5703125" bestFit="1" customWidth="1"/>
    <col min="139" max="139" width="9.85546875" bestFit="1" customWidth="1"/>
    <col min="140" max="141" width="9.5703125" customWidth="1"/>
    <col min="142" max="146" width="9.5703125" bestFit="1" customWidth="1"/>
    <col min="148" max="148" width="12" bestFit="1" customWidth="1"/>
  </cols>
  <sheetData>
    <row r="1" spans="1:137" s="9" customFormat="1" ht="15">
      <c r="A1" s="1" t="s">
        <v>7</v>
      </c>
      <c r="B1" s="535">
        <v>2019</v>
      </c>
      <c r="C1" s="535"/>
      <c r="D1" s="535"/>
      <c r="E1" s="535"/>
      <c r="F1" s="535"/>
      <c r="G1" s="535"/>
      <c r="H1" s="535"/>
      <c r="I1" s="535"/>
      <c r="J1" s="535"/>
      <c r="K1" s="535"/>
      <c r="L1" s="535"/>
      <c r="M1" s="535"/>
      <c r="N1" s="2"/>
      <c r="O1" s="535">
        <v>2020</v>
      </c>
      <c r="P1" s="535"/>
      <c r="Q1" s="535"/>
      <c r="R1" s="535"/>
      <c r="S1" s="535"/>
      <c r="T1" s="535"/>
      <c r="U1" s="535"/>
      <c r="V1" s="535"/>
      <c r="W1" s="535"/>
      <c r="X1" s="535"/>
      <c r="Y1" s="535"/>
      <c r="Z1" s="535"/>
      <c r="AA1" s="2"/>
      <c r="AB1" s="535">
        <v>2021</v>
      </c>
      <c r="AC1" s="535"/>
      <c r="AD1" s="535"/>
      <c r="AE1" s="535"/>
      <c r="AF1" s="535"/>
      <c r="AG1" s="535"/>
      <c r="AH1" s="535"/>
      <c r="AI1" s="535"/>
      <c r="AJ1" s="535"/>
      <c r="AK1" s="535"/>
      <c r="AL1" s="535"/>
      <c r="AM1" s="535"/>
      <c r="AN1" s="2"/>
      <c r="AO1" s="536">
        <v>2022</v>
      </c>
      <c r="AP1" s="536"/>
      <c r="AQ1" s="536"/>
      <c r="AR1" s="536"/>
      <c r="AS1" s="536"/>
      <c r="AT1" s="536"/>
      <c r="AU1" s="536"/>
      <c r="AV1" s="536"/>
      <c r="AW1" s="536"/>
      <c r="AX1" s="536"/>
      <c r="AY1" s="536"/>
      <c r="AZ1" s="536"/>
      <c r="BA1" s="3"/>
      <c r="BB1" s="537">
        <v>2023</v>
      </c>
      <c r="BC1" s="537"/>
      <c r="BD1" s="537"/>
      <c r="BE1" s="537"/>
      <c r="BF1" s="537"/>
      <c r="BG1" s="537"/>
      <c r="BH1" s="537"/>
      <c r="BI1" s="537"/>
      <c r="BJ1" s="537"/>
      <c r="BK1" s="537"/>
      <c r="BL1" s="537"/>
      <c r="BM1" s="537"/>
      <c r="BN1" s="4"/>
      <c r="BO1" s="538">
        <v>2024</v>
      </c>
      <c r="BP1" s="538"/>
      <c r="BQ1" s="538"/>
      <c r="BR1" s="538"/>
      <c r="BS1" s="538"/>
      <c r="BT1" s="538"/>
      <c r="BU1" s="538"/>
      <c r="BV1" s="538"/>
      <c r="BW1" s="538"/>
      <c r="BX1" s="538"/>
      <c r="BY1" s="538"/>
      <c r="BZ1" s="538"/>
      <c r="CA1" s="5"/>
      <c r="CB1" s="531">
        <v>2025</v>
      </c>
      <c r="CC1" s="531"/>
      <c r="CD1" s="531"/>
      <c r="CE1" s="531"/>
      <c r="CF1" s="531"/>
      <c r="CG1" s="531"/>
      <c r="CH1" s="531"/>
      <c r="CI1" s="531"/>
      <c r="CJ1" s="531"/>
      <c r="CK1" s="531"/>
      <c r="CL1" s="531"/>
      <c r="CM1" s="531"/>
      <c r="CN1" s="6"/>
      <c r="CO1" s="532">
        <v>2026</v>
      </c>
      <c r="CP1" s="532"/>
      <c r="CQ1" s="532"/>
      <c r="CR1" s="532"/>
      <c r="CS1" s="532"/>
      <c r="CT1" s="532"/>
      <c r="CU1" s="532"/>
      <c r="CV1" s="532"/>
      <c r="CW1" s="532"/>
      <c r="CX1" s="532"/>
      <c r="CY1" s="532"/>
      <c r="CZ1" s="532"/>
      <c r="DA1" s="7"/>
      <c r="DB1" s="533">
        <v>2027</v>
      </c>
      <c r="DC1" s="533"/>
      <c r="DD1" s="533"/>
      <c r="DE1" s="533"/>
      <c r="DF1" s="533"/>
      <c r="DG1" s="533"/>
      <c r="DH1" s="533"/>
      <c r="DI1" s="533"/>
      <c r="DJ1" s="533"/>
      <c r="DK1" s="533"/>
      <c r="DL1" s="533"/>
      <c r="DM1" s="533"/>
      <c r="DN1" s="8"/>
    </row>
    <row r="2" spans="1:137" s="9" customFormat="1"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  <c r="I2" s="2" t="s">
        <v>15</v>
      </c>
      <c r="J2" s="2" t="s">
        <v>16</v>
      </c>
      <c r="K2" s="2" t="s">
        <v>17</v>
      </c>
      <c r="L2" s="2" t="s">
        <v>18</v>
      </c>
      <c r="M2" s="2" t="s">
        <v>19</v>
      </c>
      <c r="N2" s="2" t="s">
        <v>20</v>
      </c>
      <c r="O2" s="2" t="s">
        <v>8</v>
      </c>
      <c r="P2" s="2" t="s">
        <v>9</v>
      </c>
      <c r="Q2" s="2" t="s">
        <v>10</v>
      </c>
      <c r="R2" s="2" t="s">
        <v>11</v>
      </c>
      <c r="S2" s="2" t="s">
        <v>12</v>
      </c>
      <c r="T2" s="2" t="s">
        <v>13</v>
      </c>
      <c r="U2" s="2" t="s">
        <v>14</v>
      </c>
      <c r="V2" s="2" t="s">
        <v>15</v>
      </c>
      <c r="W2" s="2" t="s">
        <v>16</v>
      </c>
      <c r="X2" s="2" t="s">
        <v>17</v>
      </c>
      <c r="Y2" s="2" t="s">
        <v>18</v>
      </c>
      <c r="Z2" s="2" t="s">
        <v>19</v>
      </c>
      <c r="AA2" s="2" t="s">
        <v>21</v>
      </c>
      <c r="AB2" s="2" t="s">
        <v>8</v>
      </c>
      <c r="AC2" s="2" t="s">
        <v>9</v>
      </c>
      <c r="AD2" s="2" t="s">
        <v>10</v>
      </c>
      <c r="AE2" s="2" t="s">
        <v>11</v>
      </c>
      <c r="AF2" s="2" t="s">
        <v>12</v>
      </c>
      <c r="AG2" s="2" t="s">
        <v>13</v>
      </c>
      <c r="AH2" s="2" t="s">
        <v>14</v>
      </c>
      <c r="AI2" s="2" t="s">
        <v>15</v>
      </c>
      <c r="AJ2" s="2" t="s">
        <v>16</v>
      </c>
      <c r="AK2" s="2" t="s">
        <v>17</v>
      </c>
      <c r="AL2" s="2" t="s">
        <v>18</v>
      </c>
      <c r="AM2" s="2" t="s">
        <v>19</v>
      </c>
      <c r="AN2" s="2" t="s">
        <v>22</v>
      </c>
      <c r="AO2" s="3" t="s">
        <v>8</v>
      </c>
      <c r="AP2" s="3" t="s">
        <v>9</v>
      </c>
      <c r="AQ2" s="3" t="s">
        <v>10</v>
      </c>
      <c r="AR2" s="3" t="s">
        <v>11</v>
      </c>
      <c r="AS2" s="3" t="s">
        <v>12</v>
      </c>
      <c r="AT2" s="3" t="s">
        <v>13</v>
      </c>
      <c r="AU2" s="3" t="s">
        <v>14</v>
      </c>
      <c r="AV2" s="3" t="s">
        <v>15</v>
      </c>
      <c r="AW2" s="3" t="s">
        <v>16</v>
      </c>
      <c r="AX2" s="3" t="s">
        <v>17</v>
      </c>
      <c r="AY2" s="3" t="s">
        <v>18</v>
      </c>
      <c r="AZ2" s="3" t="s">
        <v>19</v>
      </c>
      <c r="BA2" s="3" t="s">
        <v>23</v>
      </c>
      <c r="BB2" s="4" t="s">
        <v>8</v>
      </c>
      <c r="BC2" s="4" t="s">
        <v>9</v>
      </c>
      <c r="BD2" s="4" t="s">
        <v>10</v>
      </c>
      <c r="BE2" s="4" t="s">
        <v>11</v>
      </c>
      <c r="BF2" s="4" t="s">
        <v>12</v>
      </c>
      <c r="BG2" s="4" t="s">
        <v>13</v>
      </c>
      <c r="BH2" s="4" t="s">
        <v>14</v>
      </c>
      <c r="BI2" s="4" t="s">
        <v>15</v>
      </c>
      <c r="BJ2" s="4" t="s">
        <v>16</v>
      </c>
      <c r="BK2" s="4" t="s">
        <v>17</v>
      </c>
      <c r="BL2" s="4" t="s">
        <v>18</v>
      </c>
      <c r="BM2" s="4" t="s">
        <v>19</v>
      </c>
      <c r="BN2" s="4" t="s">
        <v>24</v>
      </c>
      <c r="BO2" s="5" t="s">
        <v>8</v>
      </c>
      <c r="BP2" s="5" t="s">
        <v>9</v>
      </c>
      <c r="BQ2" s="5" t="s">
        <v>10</v>
      </c>
      <c r="BR2" s="5" t="s">
        <v>11</v>
      </c>
      <c r="BS2" s="5" t="s">
        <v>12</v>
      </c>
      <c r="BT2" s="5" t="s">
        <v>13</v>
      </c>
      <c r="BU2" s="5" t="s">
        <v>14</v>
      </c>
      <c r="BV2" s="5" t="s">
        <v>15</v>
      </c>
      <c r="BW2" s="5" t="s">
        <v>16</v>
      </c>
      <c r="BX2" s="5" t="s">
        <v>17</v>
      </c>
      <c r="BY2" s="5" t="s">
        <v>18</v>
      </c>
      <c r="BZ2" s="5" t="s">
        <v>19</v>
      </c>
      <c r="CA2" s="5" t="s">
        <v>25</v>
      </c>
      <c r="CB2" s="6" t="s">
        <v>8</v>
      </c>
      <c r="CC2" s="6" t="s">
        <v>9</v>
      </c>
      <c r="CD2" s="6" t="s">
        <v>10</v>
      </c>
      <c r="CE2" s="6" t="s">
        <v>11</v>
      </c>
      <c r="CF2" s="6" t="s">
        <v>12</v>
      </c>
      <c r="CG2" s="6" t="s">
        <v>13</v>
      </c>
      <c r="CH2" s="6" t="s">
        <v>14</v>
      </c>
      <c r="CI2" s="6" t="s">
        <v>15</v>
      </c>
      <c r="CJ2" s="6" t="s">
        <v>16</v>
      </c>
      <c r="CK2" s="6" t="s">
        <v>17</v>
      </c>
      <c r="CL2" s="6" t="s">
        <v>18</v>
      </c>
      <c r="CM2" s="6" t="s">
        <v>19</v>
      </c>
      <c r="CN2" s="6" t="s">
        <v>26</v>
      </c>
      <c r="CO2" s="7" t="s">
        <v>8</v>
      </c>
      <c r="CP2" s="7" t="s">
        <v>9</v>
      </c>
      <c r="CQ2" s="7" t="s">
        <v>10</v>
      </c>
      <c r="CR2" s="7" t="s">
        <v>11</v>
      </c>
      <c r="CS2" s="7" t="s">
        <v>12</v>
      </c>
      <c r="CT2" s="7" t="s">
        <v>13</v>
      </c>
      <c r="CU2" s="7" t="s">
        <v>14</v>
      </c>
      <c r="CV2" s="7" t="s">
        <v>15</v>
      </c>
      <c r="CW2" s="7" t="s">
        <v>16</v>
      </c>
      <c r="CX2" s="7" t="s">
        <v>17</v>
      </c>
      <c r="CY2" s="7" t="s">
        <v>18</v>
      </c>
      <c r="CZ2" s="7" t="s">
        <v>19</v>
      </c>
      <c r="DA2" s="7" t="s">
        <v>27</v>
      </c>
      <c r="DB2" s="8" t="s">
        <v>8</v>
      </c>
      <c r="DC2" s="8" t="s">
        <v>9</v>
      </c>
      <c r="DD2" s="8" t="s">
        <v>10</v>
      </c>
      <c r="DE2" s="8" t="s">
        <v>11</v>
      </c>
      <c r="DF2" s="8" t="s">
        <v>12</v>
      </c>
      <c r="DG2" s="8" t="s">
        <v>13</v>
      </c>
      <c r="DH2" s="8" t="s">
        <v>14</v>
      </c>
      <c r="DI2" s="8" t="s">
        <v>15</v>
      </c>
      <c r="DJ2" s="8" t="s">
        <v>16</v>
      </c>
      <c r="DK2" s="8" t="s">
        <v>17</v>
      </c>
      <c r="DL2" s="8" t="s">
        <v>18</v>
      </c>
      <c r="DM2" s="8" t="s">
        <v>19</v>
      </c>
      <c r="DN2" s="8" t="s">
        <v>28</v>
      </c>
      <c r="DP2" s="9" t="s">
        <v>29</v>
      </c>
      <c r="DQ2" s="10" t="s">
        <v>30</v>
      </c>
      <c r="DR2" s="10" t="s">
        <v>31</v>
      </c>
      <c r="DS2" s="2" t="s">
        <v>32</v>
      </c>
      <c r="DT2" s="2" t="s">
        <v>31</v>
      </c>
      <c r="DU2" s="3" t="s">
        <v>33</v>
      </c>
      <c r="DV2" s="3" t="s">
        <v>31</v>
      </c>
      <c r="DW2" s="4" t="s">
        <v>34</v>
      </c>
      <c r="DX2" s="4" t="s">
        <v>31</v>
      </c>
      <c r="DY2" s="5" t="s">
        <v>35</v>
      </c>
      <c r="DZ2" s="5" t="s">
        <v>31</v>
      </c>
      <c r="EA2" s="6" t="s">
        <v>36</v>
      </c>
      <c r="EB2" s="6" t="s">
        <v>31</v>
      </c>
      <c r="EC2" s="7" t="s">
        <v>37</v>
      </c>
      <c r="ED2" s="7" t="s">
        <v>31</v>
      </c>
      <c r="EE2" s="8" t="s">
        <v>38</v>
      </c>
      <c r="EF2" s="8" t="s">
        <v>31</v>
      </c>
      <c r="EG2" s="11"/>
    </row>
    <row r="3" spans="1:137" s="9" customFormat="1">
      <c r="A3" s="1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Q3" s="10"/>
      <c r="DR3" s="10"/>
      <c r="DS3" s="2"/>
      <c r="DT3" s="2"/>
      <c r="DU3" s="3"/>
      <c r="DV3" s="3"/>
      <c r="DW3" s="4"/>
      <c r="DX3" s="4"/>
      <c r="DY3" s="5"/>
      <c r="DZ3" s="5"/>
      <c r="EA3" s="6"/>
      <c r="EB3" s="6"/>
      <c r="EC3" s="6"/>
      <c r="ED3" s="6"/>
      <c r="EE3" s="6"/>
      <c r="EF3" s="6"/>
      <c r="EG3" s="11"/>
    </row>
    <row r="4" spans="1:137" ht="14.85" hidden="1" customHeight="1" outlineLevel="1">
      <c r="A4" s="13" t="s">
        <v>39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B4">
        <v>70</v>
      </c>
      <c r="AC4">
        <v>70</v>
      </c>
      <c r="AD4">
        <v>70</v>
      </c>
      <c r="AE4">
        <v>70</v>
      </c>
      <c r="AF4">
        <v>70</v>
      </c>
      <c r="AG4">
        <v>70</v>
      </c>
      <c r="AH4">
        <v>70</v>
      </c>
      <c r="AI4">
        <v>70</v>
      </c>
      <c r="AJ4">
        <v>70</v>
      </c>
      <c r="AK4">
        <v>70</v>
      </c>
      <c r="AL4">
        <v>70</v>
      </c>
      <c r="AM4">
        <v>70</v>
      </c>
      <c r="AO4">
        <v>70</v>
      </c>
      <c r="AP4">
        <v>70</v>
      </c>
      <c r="AQ4">
        <v>70</v>
      </c>
      <c r="AR4">
        <v>70</v>
      </c>
      <c r="AS4">
        <v>70</v>
      </c>
      <c r="AT4">
        <v>70</v>
      </c>
      <c r="AU4">
        <v>70</v>
      </c>
      <c r="AV4">
        <v>70</v>
      </c>
      <c r="AW4">
        <v>70</v>
      </c>
      <c r="AX4">
        <v>70</v>
      </c>
      <c r="AY4">
        <v>70</v>
      </c>
      <c r="AZ4">
        <v>70</v>
      </c>
      <c r="BB4">
        <v>70</v>
      </c>
      <c r="BC4">
        <v>70</v>
      </c>
      <c r="BD4">
        <v>70</v>
      </c>
      <c r="BE4">
        <v>70</v>
      </c>
      <c r="BF4">
        <v>70</v>
      </c>
      <c r="BG4">
        <v>70</v>
      </c>
      <c r="BH4">
        <v>70</v>
      </c>
      <c r="BI4">
        <v>70</v>
      </c>
      <c r="BJ4">
        <v>70</v>
      </c>
      <c r="BK4">
        <v>70</v>
      </c>
      <c r="BL4">
        <v>70</v>
      </c>
      <c r="BM4">
        <v>70</v>
      </c>
      <c r="BO4">
        <v>70</v>
      </c>
      <c r="BP4">
        <v>70</v>
      </c>
      <c r="BQ4">
        <v>70</v>
      </c>
      <c r="BR4">
        <v>70</v>
      </c>
      <c r="BS4">
        <v>70</v>
      </c>
      <c r="BT4">
        <v>70</v>
      </c>
      <c r="BU4">
        <v>70</v>
      </c>
      <c r="BV4">
        <v>70</v>
      </c>
      <c r="BW4">
        <v>70</v>
      </c>
      <c r="BX4">
        <v>70</v>
      </c>
      <c r="BY4">
        <v>70</v>
      </c>
      <c r="BZ4">
        <v>70</v>
      </c>
      <c r="CB4">
        <v>70</v>
      </c>
      <c r="CC4">
        <v>70</v>
      </c>
      <c r="CD4">
        <v>70</v>
      </c>
      <c r="CE4">
        <v>70</v>
      </c>
      <c r="CF4">
        <v>70</v>
      </c>
      <c r="CG4">
        <v>70</v>
      </c>
      <c r="CH4">
        <v>70</v>
      </c>
      <c r="CI4">
        <v>70</v>
      </c>
      <c r="CJ4">
        <v>70</v>
      </c>
      <c r="CK4">
        <v>70</v>
      </c>
      <c r="CL4">
        <v>70</v>
      </c>
      <c r="CM4">
        <v>70</v>
      </c>
      <c r="CO4">
        <v>70</v>
      </c>
      <c r="CP4">
        <v>70</v>
      </c>
      <c r="CQ4">
        <v>70</v>
      </c>
      <c r="CR4">
        <v>70</v>
      </c>
      <c r="CS4">
        <v>70</v>
      </c>
      <c r="CT4">
        <v>70</v>
      </c>
      <c r="CU4">
        <v>70</v>
      </c>
      <c r="CV4">
        <v>70</v>
      </c>
      <c r="CW4">
        <v>70</v>
      </c>
      <c r="CX4">
        <v>70</v>
      </c>
      <c r="CY4">
        <v>70</v>
      </c>
      <c r="CZ4">
        <v>70</v>
      </c>
      <c r="DB4">
        <v>70</v>
      </c>
      <c r="DC4">
        <v>70</v>
      </c>
      <c r="DD4">
        <v>70</v>
      </c>
      <c r="DE4">
        <v>70</v>
      </c>
      <c r="DF4">
        <v>70</v>
      </c>
      <c r="DG4">
        <v>70</v>
      </c>
      <c r="DH4">
        <v>70</v>
      </c>
      <c r="DI4">
        <v>70</v>
      </c>
      <c r="DJ4">
        <v>70</v>
      </c>
      <c r="DK4">
        <v>70</v>
      </c>
      <c r="DL4">
        <v>70</v>
      </c>
      <c r="DM4">
        <v>70</v>
      </c>
    </row>
    <row r="5" spans="1:137" ht="14.85" hidden="1" customHeight="1" outlineLevel="1">
      <c r="A5" s="13" t="s">
        <v>40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B5">
        <v>90</v>
      </c>
      <c r="AC5">
        <v>90</v>
      </c>
      <c r="AD5">
        <v>90</v>
      </c>
      <c r="AE5">
        <v>90</v>
      </c>
      <c r="AF5">
        <v>90</v>
      </c>
      <c r="AG5">
        <v>90</v>
      </c>
      <c r="AH5">
        <v>90</v>
      </c>
      <c r="AI5">
        <v>90</v>
      </c>
      <c r="AJ5">
        <v>90</v>
      </c>
      <c r="AK5">
        <v>90</v>
      </c>
      <c r="AL5">
        <v>90</v>
      </c>
      <c r="AM5">
        <v>90</v>
      </c>
      <c r="AO5">
        <v>90</v>
      </c>
      <c r="AP5">
        <v>90</v>
      </c>
      <c r="AQ5">
        <v>90</v>
      </c>
      <c r="AR5">
        <v>90</v>
      </c>
      <c r="AS5">
        <v>90</v>
      </c>
      <c r="AT5">
        <v>90</v>
      </c>
      <c r="AU5">
        <v>90</v>
      </c>
      <c r="AV5">
        <v>90</v>
      </c>
      <c r="AW5">
        <v>90</v>
      </c>
      <c r="AX5">
        <v>90</v>
      </c>
      <c r="AY5">
        <v>90</v>
      </c>
      <c r="AZ5">
        <v>90</v>
      </c>
      <c r="BB5">
        <v>90</v>
      </c>
      <c r="BC5">
        <v>90</v>
      </c>
      <c r="BD5">
        <v>90</v>
      </c>
      <c r="BE5">
        <v>90</v>
      </c>
      <c r="BF5">
        <v>90</v>
      </c>
      <c r="BG5">
        <v>90</v>
      </c>
      <c r="BH5">
        <v>90</v>
      </c>
      <c r="BI5">
        <v>90</v>
      </c>
      <c r="BJ5">
        <v>90</v>
      </c>
      <c r="BK5">
        <v>90</v>
      </c>
      <c r="BL5">
        <v>90</v>
      </c>
      <c r="BM5">
        <v>90</v>
      </c>
      <c r="BO5">
        <v>90</v>
      </c>
      <c r="BP5">
        <v>90</v>
      </c>
      <c r="BQ5">
        <v>90</v>
      </c>
      <c r="BR5">
        <v>90</v>
      </c>
      <c r="BS5">
        <v>90</v>
      </c>
      <c r="BT5">
        <v>90</v>
      </c>
      <c r="BU5">
        <v>90</v>
      </c>
      <c r="BV5">
        <v>90</v>
      </c>
      <c r="BW5">
        <v>90</v>
      </c>
      <c r="BX5">
        <v>90</v>
      </c>
      <c r="BY5">
        <v>90</v>
      </c>
      <c r="BZ5">
        <v>90</v>
      </c>
      <c r="CB5">
        <v>90</v>
      </c>
      <c r="CC5">
        <v>90</v>
      </c>
      <c r="CD5">
        <v>90</v>
      </c>
      <c r="CE5">
        <v>90</v>
      </c>
      <c r="CF5">
        <v>90</v>
      </c>
      <c r="CG5">
        <v>90</v>
      </c>
      <c r="CH5">
        <v>90</v>
      </c>
      <c r="CI5">
        <v>90</v>
      </c>
      <c r="CJ5">
        <v>90</v>
      </c>
      <c r="CK5">
        <v>90</v>
      </c>
      <c r="CL5">
        <v>90</v>
      </c>
      <c r="CM5">
        <v>90</v>
      </c>
      <c r="CO5">
        <v>90</v>
      </c>
      <c r="CP5">
        <v>90</v>
      </c>
      <c r="CQ5">
        <v>90</v>
      </c>
      <c r="CR5">
        <v>90</v>
      </c>
      <c r="CS5">
        <v>90</v>
      </c>
      <c r="CT5">
        <v>90</v>
      </c>
      <c r="CU5">
        <v>90</v>
      </c>
      <c r="CV5">
        <v>90</v>
      </c>
      <c r="CW5">
        <v>90</v>
      </c>
      <c r="CX5">
        <v>90</v>
      </c>
      <c r="CY5">
        <v>90</v>
      </c>
      <c r="CZ5">
        <v>90</v>
      </c>
      <c r="DB5">
        <v>90</v>
      </c>
      <c r="DC5">
        <v>90</v>
      </c>
      <c r="DD5">
        <v>90</v>
      </c>
      <c r="DE5">
        <v>90</v>
      </c>
      <c r="DF5">
        <v>90</v>
      </c>
      <c r="DG5">
        <v>90</v>
      </c>
      <c r="DH5">
        <v>90</v>
      </c>
      <c r="DI5">
        <v>90</v>
      </c>
      <c r="DJ5">
        <v>90</v>
      </c>
      <c r="DK5">
        <v>90</v>
      </c>
      <c r="DL5">
        <v>90</v>
      </c>
      <c r="DM5">
        <v>90</v>
      </c>
    </row>
    <row r="6" spans="1:137" ht="14.85" hidden="1" customHeight="1" outlineLevel="1">
      <c r="A6" s="15"/>
    </row>
    <row r="7" spans="1:137" ht="14.85" hidden="1" customHeight="1" outlineLevel="1">
      <c r="A7" s="13" t="s">
        <v>41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2</v>
      </c>
      <c r="AW7">
        <v>2</v>
      </c>
      <c r="AX7">
        <v>2</v>
      </c>
      <c r="AY7">
        <v>2</v>
      </c>
      <c r="AZ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</row>
    <row r="8" spans="1:137" ht="14.85" hidden="1" customHeight="1" outlineLevel="1">
      <c r="A8" s="13" t="s">
        <v>42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6"/>
      <c r="AB8" s="16">
        <f>+AB5*AB7*AB4/1000</f>
        <v>12.6</v>
      </c>
      <c r="AC8" s="16">
        <f t="shared" ref="AC8:CM8" si="0">+AC5*AC7*AC4/1000</f>
        <v>12.6</v>
      </c>
      <c r="AD8" s="16">
        <f t="shared" si="0"/>
        <v>12.6</v>
      </c>
      <c r="AE8" s="16">
        <f t="shared" si="0"/>
        <v>12.6</v>
      </c>
      <c r="AF8" s="16">
        <f t="shared" si="0"/>
        <v>12.6</v>
      </c>
      <c r="AG8" s="16">
        <f t="shared" si="0"/>
        <v>12.6</v>
      </c>
      <c r="AH8" s="16">
        <f t="shared" si="0"/>
        <v>12.6</v>
      </c>
      <c r="AI8" s="16">
        <f t="shared" si="0"/>
        <v>12.6</v>
      </c>
      <c r="AJ8" s="16">
        <f t="shared" si="0"/>
        <v>12.6</v>
      </c>
      <c r="AK8" s="16">
        <f t="shared" si="0"/>
        <v>12.6</v>
      </c>
      <c r="AL8" s="16">
        <f t="shared" si="0"/>
        <v>12.6</v>
      </c>
      <c r="AM8" s="16">
        <f t="shared" si="0"/>
        <v>12.6</v>
      </c>
      <c r="AN8" s="16"/>
      <c r="AO8" s="16">
        <f t="shared" si="0"/>
        <v>12.6</v>
      </c>
      <c r="AP8" s="16">
        <f t="shared" si="0"/>
        <v>12.6</v>
      </c>
      <c r="AQ8" s="16">
        <f t="shared" si="0"/>
        <v>12.6</v>
      </c>
      <c r="AR8" s="16">
        <f t="shared" si="0"/>
        <v>12.6</v>
      </c>
      <c r="AS8" s="16">
        <f t="shared" si="0"/>
        <v>12.6</v>
      </c>
      <c r="AT8" s="16">
        <f t="shared" si="0"/>
        <v>12.6</v>
      </c>
      <c r="AU8" s="16">
        <f t="shared" si="0"/>
        <v>12.6</v>
      </c>
      <c r="AV8" s="16">
        <f t="shared" si="0"/>
        <v>12.6</v>
      </c>
      <c r="AW8" s="16">
        <f t="shared" si="0"/>
        <v>12.6</v>
      </c>
      <c r="AX8" s="16">
        <f t="shared" si="0"/>
        <v>12.6</v>
      </c>
      <c r="AY8" s="16">
        <f t="shared" si="0"/>
        <v>12.6</v>
      </c>
      <c r="AZ8" s="16">
        <f t="shared" si="0"/>
        <v>12.6</v>
      </c>
      <c r="BA8" s="16"/>
      <c r="BB8" s="16">
        <f>+BB5*BB7*BB4/1000</f>
        <v>12.6</v>
      </c>
      <c r="BC8" s="16">
        <f t="shared" si="0"/>
        <v>12.6</v>
      </c>
      <c r="BD8" s="16">
        <f t="shared" si="0"/>
        <v>12.6</v>
      </c>
      <c r="BE8" s="16">
        <f t="shared" si="0"/>
        <v>12.6</v>
      </c>
      <c r="BF8" s="16">
        <f t="shared" si="0"/>
        <v>12.6</v>
      </c>
      <c r="BG8" s="16">
        <f t="shared" si="0"/>
        <v>12.6</v>
      </c>
      <c r="BH8" s="16">
        <f t="shared" si="0"/>
        <v>12.6</v>
      </c>
      <c r="BI8" s="16">
        <f t="shared" si="0"/>
        <v>12.6</v>
      </c>
      <c r="BJ8" s="16">
        <f t="shared" si="0"/>
        <v>12.6</v>
      </c>
      <c r="BK8" s="16">
        <f t="shared" si="0"/>
        <v>12.6</v>
      </c>
      <c r="BL8" s="16">
        <f t="shared" si="0"/>
        <v>12.6</v>
      </c>
      <c r="BM8" s="16">
        <f t="shared" si="0"/>
        <v>12.6</v>
      </c>
      <c r="BN8" s="16"/>
      <c r="BO8" s="16">
        <f t="shared" si="0"/>
        <v>12.6</v>
      </c>
      <c r="BP8" s="16">
        <f t="shared" si="0"/>
        <v>12.6</v>
      </c>
      <c r="BQ8" s="16">
        <f t="shared" si="0"/>
        <v>12.6</v>
      </c>
      <c r="BR8" s="16">
        <f t="shared" si="0"/>
        <v>12.6</v>
      </c>
      <c r="BS8" s="16">
        <f t="shared" si="0"/>
        <v>12.6</v>
      </c>
      <c r="BT8" s="16">
        <f t="shared" si="0"/>
        <v>12.6</v>
      </c>
      <c r="BU8" s="16">
        <f t="shared" si="0"/>
        <v>12.6</v>
      </c>
      <c r="BV8" s="16">
        <f t="shared" si="0"/>
        <v>12.6</v>
      </c>
      <c r="BW8" s="16">
        <f t="shared" si="0"/>
        <v>12.6</v>
      </c>
      <c r="BX8" s="16">
        <f t="shared" si="0"/>
        <v>12.6</v>
      </c>
      <c r="BY8" s="16">
        <f t="shared" si="0"/>
        <v>12.6</v>
      </c>
      <c r="BZ8" s="16">
        <f t="shared" si="0"/>
        <v>12.6</v>
      </c>
      <c r="CA8" s="16"/>
      <c r="CB8" s="16">
        <f t="shared" si="0"/>
        <v>12.6</v>
      </c>
      <c r="CC8" s="16">
        <f t="shared" si="0"/>
        <v>12.6</v>
      </c>
      <c r="CD8" s="16">
        <f t="shared" si="0"/>
        <v>12.6</v>
      </c>
      <c r="CE8" s="16">
        <f t="shared" si="0"/>
        <v>12.6</v>
      </c>
      <c r="CF8" s="16">
        <f t="shared" si="0"/>
        <v>12.6</v>
      </c>
      <c r="CG8" s="16">
        <f t="shared" si="0"/>
        <v>12.6</v>
      </c>
      <c r="CH8" s="16">
        <f t="shared" si="0"/>
        <v>12.6</v>
      </c>
      <c r="CI8" s="16">
        <f t="shared" si="0"/>
        <v>12.6</v>
      </c>
      <c r="CJ8" s="16">
        <f t="shared" si="0"/>
        <v>12.6</v>
      </c>
      <c r="CK8" s="16">
        <f t="shared" si="0"/>
        <v>12.6</v>
      </c>
      <c r="CL8" s="16">
        <f t="shared" si="0"/>
        <v>12.6</v>
      </c>
      <c r="CM8" s="16">
        <f t="shared" si="0"/>
        <v>12.6</v>
      </c>
      <c r="CN8" s="16"/>
      <c r="CO8" s="16">
        <f t="shared" ref="CO8:DM8" si="1">+CO5*CO7*CO4/1000</f>
        <v>12.6</v>
      </c>
      <c r="CP8" s="16">
        <f t="shared" si="1"/>
        <v>12.6</v>
      </c>
      <c r="CQ8" s="16">
        <f t="shared" si="1"/>
        <v>12.6</v>
      </c>
      <c r="CR8" s="16">
        <f t="shared" si="1"/>
        <v>12.6</v>
      </c>
      <c r="CS8" s="16">
        <f t="shared" si="1"/>
        <v>12.6</v>
      </c>
      <c r="CT8" s="16">
        <f t="shared" si="1"/>
        <v>12.6</v>
      </c>
      <c r="CU8" s="16">
        <f t="shared" si="1"/>
        <v>12.6</v>
      </c>
      <c r="CV8" s="16">
        <f t="shared" si="1"/>
        <v>12.6</v>
      </c>
      <c r="CW8" s="16">
        <f t="shared" si="1"/>
        <v>12.6</v>
      </c>
      <c r="CX8" s="16">
        <f t="shared" si="1"/>
        <v>12.6</v>
      </c>
      <c r="CY8" s="16">
        <f t="shared" si="1"/>
        <v>12.6</v>
      </c>
      <c r="CZ8" s="16">
        <f t="shared" si="1"/>
        <v>12.6</v>
      </c>
      <c r="DA8" s="16"/>
      <c r="DB8" s="16">
        <f t="shared" si="1"/>
        <v>12.6</v>
      </c>
      <c r="DC8" s="16">
        <f t="shared" si="1"/>
        <v>12.6</v>
      </c>
      <c r="DD8" s="16">
        <f t="shared" si="1"/>
        <v>12.6</v>
      </c>
      <c r="DE8" s="16">
        <f t="shared" si="1"/>
        <v>12.6</v>
      </c>
      <c r="DF8" s="16">
        <f t="shared" si="1"/>
        <v>12.6</v>
      </c>
      <c r="DG8" s="16">
        <f t="shared" si="1"/>
        <v>12.6</v>
      </c>
      <c r="DH8" s="16">
        <f t="shared" si="1"/>
        <v>12.6</v>
      </c>
      <c r="DI8" s="16">
        <f t="shared" si="1"/>
        <v>12.6</v>
      </c>
      <c r="DJ8" s="16">
        <f t="shared" si="1"/>
        <v>12.6</v>
      </c>
      <c r="DK8" s="16">
        <f t="shared" si="1"/>
        <v>12.6</v>
      </c>
      <c r="DL8" s="16">
        <f t="shared" si="1"/>
        <v>12.6</v>
      </c>
      <c r="DM8" s="16">
        <f t="shared" si="1"/>
        <v>12.6</v>
      </c>
      <c r="DN8" s="16"/>
      <c r="DS8" s="16"/>
      <c r="DT8" s="16"/>
      <c r="DU8" s="16"/>
      <c r="DV8" s="16"/>
      <c r="DW8" s="16"/>
      <c r="DX8" s="16"/>
      <c r="DY8" s="16"/>
      <c r="DZ8" s="16"/>
      <c r="EA8" s="16"/>
      <c r="EC8" s="16"/>
      <c r="EE8" s="16"/>
    </row>
    <row r="9" spans="1:137" ht="14.85" hidden="1" customHeight="1" outlineLevel="1">
      <c r="A9" s="17" t="s">
        <v>43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B9">
        <f>100*0.3</f>
        <v>30</v>
      </c>
      <c r="AC9">
        <f t="shared" ref="AC9:CM9" si="2">100*0.3</f>
        <v>30</v>
      </c>
      <c r="AD9">
        <f t="shared" si="2"/>
        <v>30</v>
      </c>
      <c r="AE9">
        <f t="shared" si="2"/>
        <v>30</v>
      </c>
      <c r="AF9">
        <f t="shared" si="2"/>
        <v>30</v>
      </c>
      <c r="AG9">
        <f t="shared" si="2"/>
        <v>30</v>
      </c>
      <c r="AH9">
        <f t="shared" si="2"/>
        <v>30</v>
      </c>
      <c r="AI9">
        <f t="shared" si="2"/>
        <v>30</v>
      </c>
      <c r="AJ9">
        <f t="shared" si="2"/>
        <v>30</v>
      </c>
      <c r="AK9">
        <f t="shared" si="2"/>
        <v>30</v>
      </c>
      <c r="AL9">
        <f t="shared" si="2"/>
        <v>30</v>
      </c>
      <c r="AM9">
        <f t="shared" si="2"/>
        <v>30</v>
      </c>
      <c r="AO9">
        <f t="shared" si="2"/>
        <v>30</v>
      </c>
      <c r="AP9">
        <f t="shared" si="2"/>
        <v>30</v>
      </c>
      <c r="AQ9">
        <f t="shared" si="2"/>
        <v>30</v>
      </c>
      <c r="AR9">
        <f t="shared" si="2"/>
        <v>30</v>
      </c>
      <c r="AS9">
        <f t="shared" si="2"/>
        <v>30</v>
      </c>
      <c r="AT9">
        <f t="shared" si="2"/>
        <v>30</v>
      </c>
      <c r="AU9">
        <f t="shared" si="2"/>
        <v>30</v>
      </c>
      <c r="AV9">
        <f t="shared" si="2"/>
        <v>30</v>
      </c>
      <c r="AW9">
        <f t="shared" si="2"/>
        <v>30</v>
      </c>
      <c r="AX9">
        <f t="shared" si="2"/>
        <v>30</v>
      </c>
      <c r="AY9">
        <f t="shared" si="2"/>
        <v>30</v>
      </c>
      <c r="AZ9">
        <f t="shared" si="2"/>
        <v>30</v>
      </c>
      <c r="BB9">
        <f>100*0.3</f>
        <v>30</v>
      </c>
      <c r="BC9">
        <f t="shared" si="2"/>
        <v>30</v>
      </c>
      <c r="BD9">
        <f t="shared" si="2"/>
        <v>30</v>
      </c>
      <c r="BE9">
        <f t="shared" si="2"/>
        <v>30</v>
      </c>
      <c r="BF9">
        <f t="shared" si="2"/>
        <v>30</v>
      </c>
      <c r="BG9">
        <f t="shared" si="2"/>
        <v>30</v>
      </c>
      <c r="BH9">
        <f t="shared" si="2"/>
        <v>30</v>
      </c>
      <c r="BI9">
        <f t="shared" si="2"/>
        <v>30</v>
      </c>
      <c r="BJ9">
        <f t="shared" si="2"/>
        <v>30</v>
      </c>
      <c r="BK9">
        <f t="shared" si="2"/>
        <v>30</v>
      </c>
      <c r="BL9">
        <f t="shared" si="2"/>
        <v>30</v>
      </c>
      <c r="BM9">
        <f t="shared" si="2"/>
        <v>30</v>
      </c>
      <c r="BO9">
        <f t="shared" si="2"/>
        <v>30</v>
      </c>
      <c r="BP9">
        <f t="shared" si="2"/>
        <v>30</v>
      </c>
      <c r="BQ9">
        <f t="shared" si="2"/>
        <v>30</v>
      </c>
      <c r="BR9">
        <f t="shared" si="2"/>
        <v>30</v>
      </c>
      <c r="BS9">
        <f t="shared" si="2"/>
        <v>30</v>
      </c>
      <c r="BT9">
        <f t="shared" si="2"/>
        <v>30</v>
      </c>
      <c r="BU9">
        <f t="shared" si="2"/>
        <v>30</v>
      </c>
      <c r="BV9">
        <f t="shared" si="2"/>
        <v>30</v>
      </c>
      <c r="BW9">
        <f t="shared" si="2"/>
        <v>30</v>
      </c>
      <c r="BX9">
        <f t="shared" si="2"/>
        <v>30</v>
      </c>
      <c r="BY9">
        <f t="shared" si="2"/>
        <v>30</v>
      </c>
      <c r="BZ9">
        <f t="shared" si="2"/>
        <v>30</v>
      </c>
      <c r="CB9">
        <f t="shared" si="2"/>
        <v>30</v>
      </c>
      <c r="CC9">
        <f t="shared" si="2"/>
        <v>30</v>
      </c>
      <c r="CD9">
        <f t="shared" si="2"/>
        <v>30</v>
      </c>
      <c r="CE9">
        <f t="shared" si="2"/>
        <v>30</v>
      </c>
      <c r="CF9">
        <f t="shared" si="2"/>
        <v>30</v>
      </c>
      <c r="CG9">
        <f t="shared" si="2"/>
        <v>30</v>
      </c>
      <c r="CH9">
        <f t="shared" si="2"/>
        <v>30</v>
      </c>
      <c r="CI9">
        <f t="shared" si="2"/>
        <v>30</v>
      </c>
      <c r="CJ9">
        <f t="shared" si="2"/>
        <v>30</v>
      </c>
      <c r="CK9">
        <f t="shared" si="2"/>
        <v>30</v>
      </c>
      <c r="CL9">
        <f t="shared" si="2"/>
        <v>30</v>
      </c>
      <c r="CM9">
        <f t="shared" si="2"/>
        <v>30</v>
      </c>
      <c r="CO9">
        <f t="shared" ref="CO9:DM9" si="3">100*0.3</f>
        <v>30</v>
      </c>
      <c r="CP9">
        <f t="shared" si="3"/>
        <v>30</v>
      </c>
      <c r="CQ9">
        <f t="shared" si="3"/>
        <v>30</v>
      </c>
      <c r="CR9">
        <f t="shared" si="3"/>
        <v>30</v>
      </c>
      <c r="CS9">
        <f t="shared" si="3"/>
        <v>30</v>
      </c>
      <c r="CT9">
        <f t="shared" si="3"/>
        <v>30</v>
      </c>
      <c r="CU9">
        <f t="shared" si="3"/>
        <v>30</v>
      </c>
      <c r="CV9">
        <f t="shared" si="3"/>
        <v>30</v>
      </c>
      <c r="CW9">
        <f t="shared" si="3"/>
        <v>30</v>
      </c>
      <c r="CX9">
        <f t="shared" si="3"/>
        <v>30</v>
      </c>
      <c r="CY9">
        <f t="shared" si="3"/>
        <v>30</v>
      </c>
      <c r="CZ9">
        <f t="shared" si="3"/>
        <v>30</v>
      </c>
      <c r="DB9">
        <f t="shared" si="3"/>
        <v>30</v>
      </c>
      <c r="DC9">
        <f t="shared" si="3"/>
        <v>30</v>
      </c>
      <c r="DD9">
        <f t="shared" si="3"/>
        <v>30</v>
      </c>
      <c r="DE9">
        <f t="shared" si="3"/>
        <v>30</v>
      </c>
      <c r="DF9">
        <f t="shared" si="3"/>
        <v>30</v>
      </c>
      <c r="DG9">
        <f t="shared" si="3"/>
        <v>30</v>
      </c>
      <c r="DH9">
        <f t="shared" si="3"/>
        <v>30</v>
      </c>
      <c r="DI9">
        <f t="shared" si="3"/>
        <v>30</v>
      </c>
      <c r="DJ9">
        <f t="shared" si="3"/>
        <v>30</v>
      </c>
      <c r="DK9">
        <f t="shared" si="3"/>
        <v>30</v>
      </c>
      <c r="DL9">
        <f t="shared" si="3"/>
        <v>30</v>
      </c>
      <c r="DM9">
        <f t="shared" si="3"/>
        <v>30</v>
      </c>
      <c r="DS9" s="16"/>
      <c r="DT9" s="16"/>
      <c r="DU9" s="16"/>
      <c r="DW9" s="16"/>
      <c r="DY9" s="16"/>
      <c r="EA9" s="16"/>
      <c r="EC9" s="16"/>
      <c r="EE9" s="16"/>
    </row>
    <row r="10" spans="1:137" ht="14.85" hidden="1" customHeight="1" outlineLevel="1">
      <c r="A10" s="15" t="s">
        <v>44</v>
      </c>
      <c r="AB10">
        <f>AB9/12</f>
        <v>2.5</v>
      </c>
      <c r="AC10">
        <f t="shared" ref="AC10:CM10" si="4">AC9/12</f>
        <v>2.5</v>
      </c>
      <c r="AD10">
        <f t="shared" si="4"/>
        <v>2.5</v>
      </c>
      <c r="AE10">
        <f t="shared" si="4"/>
        <v>2.5</v>
      </c>
      <c r="AF10">
        <f t="shared" si="4"/>
        <v>2.5</v>
      </c>
      <c r="AG10">
        <f t="shared" si="4"/>
        <v>2.5</v>
      </c>
      <c r="AH10">
        <f t="shared" si="4"/>
        <v>2.5</v>
      </c>
      <c r="AI10">
        <f t="shared" si="4"/>
        <v>2.5</v>
      </c>
      <c r="AJ10">
        <f t="shared" si="4"/>
        <v>2.5</v>
      </c>
      <c r="AK10">
        <f t="shared" si="4"/>
        <v>2.5</v>
      </c>
      <c r="AL10">
        <f t="shared" si="4"/>
        <v>2.5</v>
      </c>
      <c r="AM10">
        <f t="shared" si="4"/>
        <v>2.5</v>
      </c>
      <c r="AO10">
        <f t="shared" si="4"/>
        <v>2.5</v>
      </c>
      <c r="AP10">
        <f t="shared" si="4"/>
        <v>2.5</v>
      </c>
      <c r="AQ10">
        <f t="shared" si="4"/>
        <v>2.5</v>
      </c>
      <c r="AR10">
        <f t="shared" si="4"/>
        <v>2.5</v>
      </c>
      <c r="AS10">
        <f t="shared" si="4"/>
        <v>2.5</v>
      </c>
      <c r="AT10">
        <f t="shared" si="4"/>
        <v>2.5</v>
      </c>
      <c r="AU10">
        <f t="shared" si="4"/>
        <v>2.5</v>
      </c>
      <c r="AV10">
        <f t="shared" si="4"/>
        <v>2.5</v>
      </c>
      <c r="AW10">
        <f t="shared" si="4"/>
        <v>2.5</v>
      </c>
      <c r="AX10">
        <f t="shared" si="4"/>
        <v>2.5</v>
      </c>
      <c r="AY10">
        <f t="shared" si="4"/>
        <v>2.5</v>
      </c>
      <c r="AZ10">
        <f t="shared" si="4"/>
        <v>2.5</v>
      </c>
      <c r="BB10">
        <f>BB9/12</f>
        <v>2.5</v>
      </c>
      <c r="BC10">
        <f t="shared" si="4"/>
        <v>2.5</v>
      </c>
      <c r="BD10">
        <f t="shared" si="4"/>
        <v>2.5</v>
      </c>
      <c r="BE10">
        <f t="shared" si="4"/>
        <v>2.5</v>
      </c>
      <c r="BF10">
        <f t="shared" si="4"/>
        <v>2.5</v>
      </c>
      <c r="BG10">
        <f t="shared" si="4"/>
        <v>2.5</v>
      </c>
      <c r="BH10">
        <f t="shared" si="4"/>
        <v>2.5</v>
      </c>
      <c r="BI10">
        <f t="shared" si="4"/>
        <v>2.5</v>
      </c>
      <c r="BJ10">
        <f t="shared" si="4"/>
        <v>2.5</v>
      </c>
      <c r="BK10">
        <f t="shared" si="4"/>
        <v>2.5</v>
      </c>
      <c r="BL10">
        <f t="shared" si="4"/>
        <v>2.5</v>
      </c>
      <c r="BM10">
        <f t="shared" si="4"/>
        <v>2.5</v>
      </c>
      <c r="BO10">
        <f t="shared" si="4"/>
        <v>2.5</v>
      </c>
      <c r="BP10">
        <f t="shared" si="4"/>
        <v>2.5</v>
      </c>
      <c r="BQ10">
        <f t="shared" si="4"/>
        <v>2.5</v>
      </c>
      <c r="BR10">
        <f t="shared" si="4"/>
        <v>2.5</v>
      </c>
      <c r="BS10">
        <f t="shared" si="4"/>
        <v>2.5</v>
      </c>
      <c r="BT10">
        <f t="shared" si="4"/>
        <v>2.5</v>
      </c>
      <c r="BU10">
        <f t="shared" si="4"/>
        <v>2.5</v>
      </c>
      <c r="BV10">
        <f t="shared" si="4"/>
        <v>2.5</v>
      </c>
      <c r="BW10">
        <f t="shared" si="4"/>
        <v>2.5</v>
      </c>
      <c r="BX10">
        <f t="shared" si="4"/>
        <v>2.5</v>
      </c>
      <c r="BY10">
        <f t="shared" si="4"/>
        <v>2.5</v>
      </c>
      <c r="BZ10">
        <f t="shared" si="4"/>
        <v>2.5</v>
      </c>
      <c r="CB10">
        <f t="shared" si="4"/>
        <v>2.5</v>
      </c>
      <c r="CC10">
        <f t="shared" si="4"/>
        <v>2.5</v>
      </c>
      <c r="CD10">
        <f t="shared" si="4"/>
        <v>2.5</v>
      </c>
      <c r="CE10">
        <f t="shared" si="4"/>
        <v>2.5</v>
      </c>
      <c r="CF10">
        <f t="shared" si="4"/>
        <v>2.5</v>
      </c>
      <c r="CG10">
        <f t="shared" si="4"/>
        <v>2.5</v>
      </c>
      <c r="CH10">
        <f t="shared" si="4"/>
        <v>2.5</v>
      </c>
      <c r="CI10">
        <f t="shared" si="4"/>
        <v>2.5</v>
      </c>
      <c r="CJ10">
        <f t="shared" si="4"/>
        <v>2.5</v>
      </c>
      <c r="CK10">
        <f t="shared" si="4"/>
        <v>2.5</v>
      </c>
      <c r="CL10">
        <f t="shared" si="4"/>
        <v>2.5</v>
      </c>
      <c r="CM10">
        <f t="shared" si="4"/>
        <v>2.5</v>
      </c>
      <c r="CO10">
        <f t="shared" ref="CO10:DM10" si="5">CO9/12</f>
        <v>2.5</v>
      </c>
      <c r="CP10">
        <f t="shared" si="5"/>
        <v>2.5</v>
      </c>
      <c r="CQ10">
        <f t="shared" si="5"/>
        <v>2.5</v>
      </c>
      <c r="CR10">
        <f t="shared" si="5"/>
        <v>2.5</v>
      </c>
      <c r="CS10">
        <f t="shared" si="5"/>
        <v>2.5</v>
      </c>
      <c r="CT10">
        <f t="shared" si="5"/>
        <v>2.5</v>
      </c>
      <c r="CU10">
        <f t="shared" si="5"/>
        <v>2.5</v>
      </c>
      <c r="CV10">
        <f t="shared" si="5"/>
        <v>2.5</v>
      </c>
      <c r="CW10">
        <f t="shared" si="5"/>
        <v>2.5</v>
      </c>
      <c r="CX10">
        <f t="shared" si="5"/>
        <v>2.5</v>
      </c>
      <c r="CY10">
        <f t="shared" si="5"/>
        <v>2.5</v>
      </c>
      <c r="CZ10">
        <f t="shared" si="5"/>
        <v>2.5</v>
      </c>
      <c r="DB10">
        <f t="shared" si="5"/>
        <v>2.5</v>
      </c>
      <c r="DC10">
        <f t="shared" si="5"/>
        <v>2.5</v>
      </c>
      <c r="DD10">
        <f t="shared" si="5"/>
        <v>2.5</v>
      </c>
      <c r="DE10">
        <f t="shared" si="5"/>
        <v>2.5</v>
      </c>
      <c r="DF10">
        <f t="shared" si="5"/>
        <v>2.5</v>
      </c>
      <c r="DG10">
        <f t="shared" si="5"/>
        <v>2.5</v>
      </c>
      <c r="DH10">
        <f t="shared" si="5"/>
        <v>2.5</v>
      </c>
      <c r="DI10">
        <f t="shared" si="5"/>
        <v>2.5</v>
      </c>
      <c r="DJ10">
        <f t="shared" si="5"/>
        <v>2.5</v>
      </c>
      <c r="DK10">
        <f t="shared" si="5"/>
        <v>2.5</v>
      </c>
      <c r="DL10">
        <f t="shared" si="5"/>
        <v>2.5</v>
      </c>
      <c r="DM10">
        <f t="shared" si="5"/>
        <v>2.5</v>
      </c>
      <c r="DS10" s="16">
        <f>SUM(AB10:AM10)</f>
        <v>30</v>
      </c>
      <c r="DT10" s="16"/>
      <c r="DU10" s="16">
        <f>SUM(AO10:AZ10)</f>
        <v>30</v>
      </c>
      <c r="DW10" s="16">
        <f>SUM(BB10:BM10)</f>
        <v>30</v>
      </c>
      <c r="DY10" s="16">
        <f>SUM(BO10:BZ10)</f>
        <v>30</v>
      </c>
      <c r="EA10" s="16">
        <f>SUM(CB10:CM10)</f>
        <v>30</v>
      </c>
      <c r="EC10" s="16">
        <f>SUM(CD10:CP10)</f>
        <v>30</v>
      </c>
      <c r="EE10" s="16">
        <f>SUM(CF10:CR10)</f>
        <v>30</v>
      </c>
    </row>
    <row r="11" spans="1:137" ht="14.85" hidden="1" customHeight="1" outlineLevel="1">
      <c r="A11" s="15" t="s">
        <v>45</v>
      </c>
      <c r="AA11" s="19"/>
      <c r="AB11" s="19">
        <f>AB10*AB8</f>
        <v>31.5</v>
      </c>
      <c r="AC11" s="19">
        <f t="shared" ref="AC11:CM11" si="6">AC10*AC8</f>
        <v>31.5</v>
      </c>
      <c r="AD11" s="19">
        <f t="shared" si="6"/>
        <v>31.5</v>
      </c>
      <c r="AE11" s="19">
        <f t="shared" si="6"/>
        <v>31.5</v>
      </c>
      <c r="AF11" s="19">
        <f t="shared" si="6"/>
        <v>31.5</v>
      </c>
      <c r="AG11" s="19">
        <f t="shared" si="6"/>
        <v>31.5</v>
      </c>
      <c r="AH11" s="19">
        <f t="shared" si="6"/>
        <v>31.5</v>
      </c>
      <c r="AI11" s="19">
        <f t="shared" si="6"/>
        <v>31.5</v>
      </c>
      <c r="AJ11" s="19">
        <f t="shared" si="6"/>
        <v>31.5</v>
      </c>
      <c r="AK11" s="19">
        <f t="shared" si="6"/>
        <v>31.5</v>
      </c>
      <c r="AL11" s="19">
        <f t="shared" si="6"/>
        <v>31.5</v>
      </c>
      <c r="AM11" s="19">
        <f t="shared" si="6"/>
        <v>31.5</v>
      </c>
      <c r="AN11" s="19"/>
      <c r="AO11" s="19">
        <f t="shared" si="6"/>
        <v>31.5</v>
      </c>
      <c r="AP11" s="19">
        <f t="shared" si="6"/>
        <v>31.5</v>
      </c>
      <c r="AQ11" s="19">
        <f t="shared" si="6"/>
        <v>31.5</v>
      </c>
      <c r="AR11" s="19">
        <f t="shared" si="6"/>
        <v>31.5</v>
      </c>
      <c r="AS11" s="19">
        <f t="shared" si="6"/>
        <v>31.5</v>
      </c>
      <c r="AT11" s="19">
        <f t="shared" si="6"/>
        <v>31.5</v>
      </c>
      <c r="AU11" s="19">
        <f t="shared" si="6"/>
        <v>31.5</v>
      </c>
      <c r="AV11" s="19">
        <f t="shared" si="6"/>
        <v>31.5</v>
      </c>
      <c r="AW11" s="19">
        <f t="shared" si="6"/>
        <v>31.5</v>
      </c>
      <c r="AX11" s="19">
        <f t="shared" si="6"/>
        <v>31.5</v>
      </c>
      <c r="AY11" s="19">
        <f t="shared" si="6"/>
        <v>31.5</v>
      </c>
      <c r="AZ11" s="19">
        <f t="shared" si="6"/>
        <v>31.5</v>
      </c>
      <c r="BA11" s="19"/>
      <c r="BB11" s="19">
        <f t="shared" si="6"/>
        <v>31.5</v>
      </c>
      <c r="BC11" s="19">
        <f t="shared" si="6"/>
        <v>31.5</v>
      </c>
      <c r="BD11" s="19">
        <f t="shared" si="6"/>
        <v>31.5</v>
      </c>
      <c r="BE11" s="19">
        <f t="shared" si="6"/>
        <v>31.5</v>
      </c>
      <c r="BF11" s="19">
        <f t="shared" si="6"/>
        <v>31.5</v>
      </c>
      <c r="BG11" s="19">
        <f t="shared" si="6"/>
        <v>31.5</v>
      </c>
      <c r="BH11" s="19">
        <f t="shared" si="6"/>
        <v>31.5</v>
      </c>
      <c r="BI11" s="19">
        <f t="shared" si="6"/>
        <v>31.5</v>
      </c>
      <c r="BJ11" s="19">
        <f t="shared" si="6"/>
        <v>31.5</v>
      </c>
      <c r="BK11" s="19">
        <f t="shared" si="6"/>
        <v>31.5</v>
      </c>
      <c r="BL11" s="19">
        <f t="shared" si="6"/>
        <v>31.5</v>
      </c>
      <c r="BM11" s="19">
        <f t="shared" si="6"/>
        <v>31.5</v>
      </c>
      <c r="BN11" s="19"/>
      <c r="BO11" s="19">
        <f t="shared" si="6"/>
        <v>31.5</v>
      </c>
      <c r="BP11" s="19">
        <f t="shared" si="6"/>
        <v>31.5</v>
      </c>
      <c r="BQ11" s="19">
        <f t="shared" si="6"/>
        <v>31.5</v>
      </c>
      <c r="BR11" s="19">
        <f t="shared" si="6"/>
        <v>31.5</v>
      </c>
      <c r="BS11" s="19">
        <f t="shared" si="6"/>
        <v>31.5</v>
      </c>
      <c r="BT11" s="19">
        <f t="shared" si="6"/>
        <v>31.5</v>
      </c>
      <c r="BU11" s="19">
        <f t="shared" si="6"/>
        <v>31.5</v>
      </c>
      <c r="BV11" s="19">
        <f t="shared" si="6"/>
        <v>31.5</v>
      </c>
      <c r="BW11" s="19">
        <f t="shared" si="6"/>
        <v>31.5</v>
      </c>
      <c r="BX11" s="19">
        <f t="shared" si="6"/>
        <v>31.5</v>
      </c>
      <c r="BY11" s="19">
        <f t="shared" si="6"/>
        <v>31.5</v>
      </c>
      <c r="BZ11" s="19">
        <f t="shared" si="6"/>
        <v>31.5</v>
      </c>
      <c r="CA11" s="19"/>
      <c r="CB11" s="19">
        <f t="shared" si="6"/>
        <v>31.5</v>
      </c>
      <c r="CC11" s="19">
        <f t="shared" si="6"/>
        <v>31.5</v>
      </c>
      <c r="CD11" s="19">
        <f t="shared" si="6"/>
        <v>31.5</v>
      </c>
      <c r="CE11" s="19">
        <f t="shared" si="6"/>
        <v>31.5</v>
      </c>
      <c r="CF11" s="19">
        <f t="shared" si="6"/>
        <v>31.5</v>
      </c>
      <c r="CG11" s="19">
        <f t="shared" si="6"/>
        <v>31.5</v>
      </c>
      <c r="CH11" s="19">
        <f t="shared" si="6"/>
        <v>31.5</v>
      </c>
      <c r="CI11" s="19">
        <f t="shared" si="6"/>
        <v>31.5</v>
      </c>
      <c r="CJ11" s="19">
        <f t="shared" si="6"/>
        <v>31.5</v>
      </c>
      <c r="CK11" s="19">
        <f t="shared" si="6"/>
        <v>31.5</v>
      </c>
      <c r="CL11" s="19">
        <f t="shared" si="6"/>
        <v>31.5</v>
      </c>
      <c r="CM11" s="19">
        <f t="shared" si="6"/>
        <v>31.5</v>
      </c>
      <c r="CN11" s="19"/>
      <c r="CO11" s="19">
        <f t="shared" ref="CO11:DM11" si="7">CO10*CO8</f>
        <v>31.5</v>
      </c>
      <c r="CP11" s="19">
        <f t="shared" si="7"/>
        <v>31.5</v>
      </c>
      <c r="CQ11" s="19">
        <f t="shared" si="7"/>
        <v>31.5</v>
      </c>
      <c r="CR11" s="19">
        <f t="shared" si="7"/>
        <v>31.5</v>
      </c>
      <c r="CS11" s="19">
        <f t="shared" si="7"/>
        <v>31.5</v>
      </c>
      <c r="CT11" s="19">
        <f t="shared" si="7"/>
        <v>31.5</v>
      </c>
      <c r="CU11" s="19">
        <f t="shared" si="7"/>
        <v>31.5</v>
      </c>
      <c r="CV11" s="19">
        <f t="shared" si="7"/>
        <v>31.5</v>
      </c>
      <c r="CW11" s="19">
        <f t="shared" si="7"/>
        <v>31.5</v>
      </c>
      <c r="CX11" s="19">
        <f t="shared" si="7"/>
        <v>31.5</v>
      </c>
      <c r="CY11" s="19">
        <f t="shared" si="7"/>
        <v>31.5</v>
      </c>
      <c r="CZ11" s="19">
        <f t="shared" si="7"/>
        <v>31.5</v>
      </c>
      <c r="DA11" s="19"/>
      <c r="DB11" s="19">
        <f t="shared" si="7"/>
        <v>31.5</v>
      </c>
      <c r="DC11" s="19">
        <f t="shared" si="7"/>
        <v>31.5</v>
      </c>
      <c r="DD11" s="19">
        <f t="shared" si="7"/>
        <v>31.5</v>
      </c>
      <c r="DE11" s="19">
        <f t="shared" si="7"/>
        <v>31.5</v>
      </c>
      <c r="DF11" s="19">
        <f t="shared" si="7"/>
        <v>31.5</v>
      </c>
      <c r="DG11" s="19">
        <f t="shared" si="7"/>
        <v>31.5</v>
      </c>
      <c r="DH11" s="19">
        <f t="shared" si="7"/>
        <v>31.5</v>
      </c>
      <c r="DI11" s="19">
        <f t="shared" si="7"/>
        <v>31.5</v>
      </c>
      <c r="DJ11" s="19">
        <f t="shared" si="7"/>
        <v>31.5</v>
      </c>
      <c r="DK11" s="19">
        <f t="shared" si="7"/>
        <v>31.5</v>
      </c>
      <c r="DL11" s="19">
        <f t="shared" si="7"/>
        <v>31.5</v>
      </c>
      <c r="DM11" s="19">
        <f t="shared" si="7"/>
        <v>31.5</v>
      </c>
      <c r="DN11" s="19"/>
      <c r="DS11" s="16">
        <f>SUM(AB11:AM11)</f>
        <v>378</v>
      </c>
      <c r="DT11" s="16"/>
      <c r="DU11" s="16">
        <f>SUM(AO11:AZ11)</f>
        <v>378</v>
      </c>
      <c r="DV11" s="19"/>
      <c r="DW11" s="16">
        <f>SUM(BB11:BM11)</f>
        <v>378</v>
      </c>
      <c r="DX11" s="19"/>
      <c r="DY11" s="16">
        <f>SUM(BO11:BZ11)</f>
        <v>378</v>
      </c>
      <c r="DZ11" s="19"/>
      <c r="EA11" s="16">
        <f>SUM(CB11:CM11)</f>
        <v>378</v>
      </c>
      <c r="EC11" s="16">
        <f>SUM(CD11:CP11)</f>
        <v>378</v>
      </c>
      <c r="EE11" s="16">
        <f>SUM(CF11:CR11)</f>
        <v>378</v>
      </c>
    </row>
    <row r="12" spans="1:137" ht="14.85" hidden="1" customHeight="1" outlineLevel="1">
      <c r="A12" s="15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S12" s="16"/>
      <c r="DT12" s="16"/>
      <c r="DU12" s="16"/>
      <c r="DV12" s="19"/>
      <c r="DW12" s="16"/>
      <c r="DX12" s="19"/>
      <c r="DY12" s="16"/>
      <c r="DZ12" s="19"/>
      <c r="EA12" s="16"/>
      <c r="EC12" s="16"/>
      <c r="EE12" s="16"/>
    </row>
    <row r="13" spans="1:137" ht="14.85" hidden="1" customHeight="1" outlineLevel="1">
      <c r="A13" s="17" t="s">
        <v>46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D13">
        <v>1</v>
      </c>
      <c r="AE13">
        <v>1</v>
      </c>
      <c r="AI13">
        <v>1</v>
      </c>
      <c r="AJ13">
        <v>1</v>
      </c>
      <c r="AQ13">
        <v>1</v>
      </c>
      <c r="AR13">
        <v>1</v>
      </c>
      <c r="AV13">
        <v>1</v>
      </c>
      <c r="AW13">
        <v>1</v>
      </c>
      <c r="BD13">
        <v>1</v>
      </c>
      <c r="BE13">
        <v>1</v>
      </c>
      <c r="BJ13">
        <v>1</v>
      </c>
      <c r="BM13">
        <v>1</v>
      </c>
      <c r="BQ13">
        <v>1</v>
      </c>
      <c r="BR13">
        <v>1</v>
      </c>
      <c r="BV13">
        <v>1</v>
      </c>
      <c r="BW13">
        <v>1</v>
      </c>
      <c r="CD13">
        <v>1</v>
      </c>
      <c r="CE13">
        <v>1</v>
      </c>
      <c r="CI13">
        <v>1</v>
      </c>
      <c r="CJ13">
        <v>1</v>
      </c>
      <c r="CQ13">
        <v>1</v>
      </c>
      <c r="CR13">
        <v>1</v>
      </c>
      <c r="CV13">
        <v>1</v>
      </c>
      <c r="DD13">
        <v>1</v>
      </c>
      <c r="DH13">
        <v>1</v>
      </c>
    </row>
    <row r="14" spans="1:137" ht="14.85" hidden="1" customHeight="1" outlineLevel="1">
      <c r="A14" s="13" t="s">
        <v>41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D14">
        <v>100</v>
      </c>
      <c r="AE14">
        <v>100</v>
      </c>
      <c r="AI14">
        <v>100</v>
      </c>
      <c r="AJ14">
        <v>100</v>
      </c>
      <c r="AQ14">
        <v>100</v>
      </c>
      <c r="AR14">
        <v>100</v>
      </c>
      <c r="AV14">
        <v>100</v>
      </c>
      <c r="AW14">
        <v>100</v>
      </c>
      <c r="BD14">
        <v>100</v>
      </c>
      <c r="BE14">
        <v>100</v>
      </c>
      <c r="BJ14">
        <v>84</v>
      </c>
      <c r="BM14">
        <v>84</v>
      </c>
      <c r="BQ14">
        <v>100</v>
      </c>
      <c r="BR14">
        <v>100</v>
      </c>
      <c r="BV14">
        <v>100</v>
      </c>
      <c r="BW14">
        <v>100</v>
      </c>
      <c r="CD14">
        <v>100</v>
      </c>
      <c r="CE14">
        <v>100</v>
      </c>
      <c r="CI14">
        <v>100</v>
      </c>
      <c r="CJ14">
        <v>100</v>
      </c>
      <c r="CQ14">
        <v>100</v>
      </c>
      <c r="CR14">
        <v>100</v>
      </c>
      <c r="CV14">
        <v>100</v>
      </c>
      <c r="DD14">
        <v>100</v>
      </c>
      <c r="DH14">
        <v>100</v>
      </c>
    </row>
    <row r="15" spans="1:137" ht="14.85" hidden="1" customHeight="1" outlineLevel="1">
      <c r="A15" s="13" t="s">
        <v>42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6"/>
      <c r="AB15" s="16">
        <f t="shared" ref="AB15:AM15" si="8">AB4*AB5*AB14/1000</f>
        <v>0</v>
      </c>
      <c r="AC15" s="16">
        <f t="shared" si="8"/>
        <v>0</v>
      </c>
      <c r="AD15" s="16">
        <f t="shared" si="8"/>
        <v>630</v>
      </c>
      <c r="AE15" s="16">
        <f t="shared" si="8"/>
        <v>630</v>
      </c>
      <c r="AF15" s="16">
        <f t="shared" si="8"/>
        <v>0</v>
      </c>
      <c r="AG15" s="16">
        <f t="shared" si="8"/>
        <v>0</v>
      </c>
      <c r="AH15" s="16">
        <f t="shared" si="8"/>
        <v>0</v>
      </c>
      <c r="AI15" s="16">
        <f t="shared" si="8"/>
        <v>630</v>
      </c>
      <c r="AJ15" s="16">
        <f t="shared" si="8"/>
        <v>630</v>
      </c>
      <c r="AK15" s="16">
        <f t="shared" si="8"/>
        <v>0</v>
      </c>
      <c r="AL15" s="16">
        <f t="shared" si="8"/>
        <v>0</v>
      </c>
      <c r="AM15" s="16">
        <f t="shared" si="8"/>
        <v>0</v>
      </c>
      <c r="AN15" s="16"/>
      <c r="AO15" s="16">
        <f t="shared" ref="AO15:AZ15" si="9">AO4*AO5*AO14/1000</f>
        <v>0</v>
      </c>
      <c r="AP15" s="16">
        <f t="shared" si="9"/>
        <v>0</v>
      </c>
      <c r="AQ15" s="16">
        <f t="shared" si="9"/>
        <v>630</v>
      </c>
      <c r="AR15" s="16">
        <f t="shared" si="9"/>
        <v>630</v>
      </c>
      <c r="AS15" s="16">
        <f t="shared" si="9"/>
        <v>0</v>
      </c>
      <c r="AT15" s="16">
        <f t="shared" si="9"/>
        <v>0</v>
      </c>
      <c r="AU15" s="16">
        <f t="shared" si="9"/>
        <v>0</v>
      </c>
      <c r="AV15" s="16">
        <f t="shared" si="9"/>
        <v>630</v>
      </c>
      <c r="AW15" s="16">
        <f t="shared" si="9"/>
        <v>630</v>
      </c>
      <c r="AX15" s="16">
        <f t="shared" si="9"/>
        <v>0</v>
      </c>
      <c r="AY15" s="16">
        <f t="shared" si="9"/>
        <v>0</v>
      </c>
      <c r="AZ15" s="16">
        <f t="shared" si="9"/>
        <v>0</v>
      </c>
      <c r="BA15" s="16"/>
      <c r="BB15" s="16">
        <f t="shared" ref="BB15:BM15" si="10">BB4*BB5*BB14/1000</f>
        <v>0</v>
      </c>
      <c r="BC15" s="16">
        <f t="shared" si="10"/>
        <v>0</v>
      </c>
      <c r="BD15" s="16">
        <f>BD4*BD5*BD14/1000</f>
        <v>630</v>
      </c>
      <c r="BE15" s="16">
        <f t="shared" si="10"/>
        <v>630</v>
      </c>
      <c r="BF15" s="16">
        <f t="shared" si="10"/>
        <v>0</v>
      </c>
      <c r="BG15" s="16">
        <f t="shared" si="10"/>
        <v>0</v>
      </c>
      <c r="BH15" s="16">
        <f t="shared" si="10"/>
        <v>0</v>
      </c>
      <c r="BI15" s="16"/>
      <c r="BJ15" s="16">
        <f t="shared" si="10"/>
        <v>529.20000000000005</v>
      </c>
      <c r="BK15" s="16">
        <f t="shared" si="10"/>
        <v>0</v>
      </c>
      <c r="BL15" s="16">
        <f t="shared" si="10"/>
        <v>0</v>
      </c>
      <c r="BM15" s="16">
        <f t="shared" si="10"/>
        <v>529.20000000000005</v>
      </c>
      <c r="BN15" s="16"/>
      <c r="BO15" s="16">
        <f t="shared" ref="BO15:BZ15" si="11">BO4*BO5*BO14/1000</f>
        <v>0</v>
      </c>
      <c r="BP15" s="16">
        <f t="shared" si="11"/>
        <v>0</v>
      </c>
      <c r="BQ15" s="16">
        <f t="shared" si="11"/>
        <v>630</v>
      </c>
      <c r="BR15" s="16">
        <f t="shared" si="11"/>
        <v>630</v>
      </c>
      <c r="BS15" s="16">
        <f t="shared" si="11"/>
        <v>0</v>
      </c>
      <c r="BT15" s="16">
        <f t="shared" si="11"/>
        <v>0</v>
      </c>
      <c r="BU15" s="16">
        <f t="shared" si="11"/>
        <v>0</v>
      </c>
      <c r="BV15" s="16">
        <f t="shared" si="11"/>
        <v>630</v>
      </c>
      <c r="BW15" s="16">
        <f t="shared" si="11"/>
        <v>630</v>
      </c>
      <c r="BX15" s="16">
        <f t="shared" si="11"/>
        <v>0</v>
      </c>
      <c r="BY15" s="16">
        <f t="shared" si="11"/>
        <v>0</v>
      </c>
      <c r="BZ15" s="16">
        <f t="shared" si="11"/>
        <v>0</v>
      </c>
      <c r="CA15" s="16"/>
      <c r="CB15" s="16">
        <f t="shared" ref="CB15:CM15" si="12">CB4*CB5*CB14/1000</f>
        <v>0</v>
      </c>
      <c r="CC15" s="16">
        <f t="shared" si="12"/>
        <v>0</v>
      </c>
      <c r="CD15" s="16">
        <f t="shared" si="12"/>
        <v>630</v>
      </c>
      <c r="CE15" s="16">
        <f t="shared" si="12"/>
        <v>630</v>
      </c>
      <c r="CF15" s="16">
        <f t="shared" si="12"/>
        <v>0</v>
      </c>
      <c r="CG15" s="16">
        <f t="shared" si="12"/>
        <v>0</v>
      </c>
      <c r="CH15" s="16">
        <f t="shared" si="12"/>
        <v>0</v>
      </c>
      <c r="CI15" s="16">
        <f t="shared" si="12"/>
        <v>630</v>
      </c>
      <c r="CJ15" s="16">
        <f t="shared" si="12"/>
        <v>630</v>
      </c>
      <c r="CK15" s="16">
        <f t="shared" si="12"/>
        <v>0</v>
      </c>
      <c r="CL15" s="16">
        <f t="shared" si="12"/>
        <v>0</v>
      </c>
      <c r="CM15" s="16">
        <f t="shared" si="12"/>
        <v>0</v>
      </c>
      <c r="CN15" s="16"/>
      <c r="CO15" s="16">
        <f t="shared" ref="CO15:CZ15" si="13">CO4*CO5*CO14/1000</f>
        <v>0</v>
      </c>
      <c r="CP15" s="16">
        <f t="shared" si="13"/>
        <v>0</v>
      </c>
      <c r="CQ15" s="16">
        <f t="shared" si="13"/>
        <v>630</v>
      </c>
      <c r="CR15" s="16">
        <f t="shared" si="13"/>
        <v>630</v>
      </c>
      <c r="CS15" s="16">
        <f t="shared" si="13"/>
        <v>0</v>
      </c>
      <c r="CT15" s="16">
        <f t="shared" si="13"/>
        <v>0</v>
      </c>
      <c r="CU15" s="16">
        <f t="shared" si="13"/>
        <v>0</v>
      </c>
      <c r="CV15" s="16">
        <f t="shared" si="13"/>
        <v>630</v>
      </c>
      <c r="CW15" s="16"/>
      <c r="CX15" s="16">
        <f t="shared" si="13"/>
        <v>0</v>
      </c>
      <c r="CY15" s="16">
        <f t="shared" si="13"/>
        <v>0</v>
      </c>
      <c r="CZ15" s="16">
        <f t="shared" si="13"/>
        <v>0</v>
      </c>
      <c r="DA15" s="16"/>
      <c r="DB15" s="16">
        <f t="shared" ref="DB15:DM15" si="14">DB4*DB5*DB14/1000</f>
        <v>0</v>
      </c>
      <c r="DC15" s="16">
        <f t="shared" si="14"/>
        <v>0</v>
      </c>
      <c r="DD15" s="16">
        <f t="shared" si="14"/>
        <v>630</v>
      </c>
      <c r="DE15" s="16"/>
      <c r="DF15" s="16">
        <f t="shared" si="14"/>
        <v>0</v>
      </c>
      <c r="DG15" s="16">
        <f t="shared" si="14"/>
        <v>0</v>
      </c>
      <c r="DH15" s="16">
        <f t="shared" si="14"/>
        <v>630</v>
      </c>
      <c r="DI15" s="16"/>
      <c r="DJ15" s="16"/>
      <c r="DK15" s="16">
        <f t="shared" si="14"/>
        <v>0</v>
      </c>
      <c r="DL15" s="16">
        <f t="shared" si="14"/>
        <v>0</v>
      </c>
      <c r="DM15" s="16">
        <f t="shared" si="14"/>
        <v>0</v>
      </c>
      <c r="DN15" s="16"/>
      <c r="DS15" s="16"/>
      <c r="DT15" s="16"/>
      <c r="DU15" s="16"/>
      <c r="DV15" s="16"/>
      <c r="DW15" s="16"/>
      <c r="DX15" s="16"/>
      <c r="DY15" s="16"/>
      <c r="DZ15" s="16"/>
      <c r="EA15" s="16"/>
      <c r="EC15" s="16"/>
      <c r="EE15" s="16"/>
    </row>
    <row r="16" spans="1:137" ht="14.85" hidden="1" customHeight="1" outlineLevel="1">
      <c r="A16" s="13" t="s">
        <v>47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S16" s="16">
        <f>SUM(AB16:AM16)</f>
        <v>0</v>
      </c>
      <c r="DT16" s="16"/>
      <c r="DU16" s="16">
        <f>SUM(AO16:AZ16)</f>
        <v>0</v>
      </c>
      <c r="DV16" s="21"/>
      <c r="DW16" s="16">
        <f>SUM(BB16:BM16)</f>
        <v>0</v>
      </c>
      <c r="DX16" s="21"/>
      <c r="DY16" s="16">
        <f>SUM(BO16:BZ16)</f>
        <v>0</v>
      </c>
      <c r="DZ16" s="21"/>
      <c r="EA16" s="16">
        <f>SUM(CB16:CM16)</f>
        <v>0</v>
      </c>
      <c r="EC16" s="16">
        <f>SUM(CD16:CP16)</f>
        <v>0</v>
      </c>
      <c r="EE16" s="16">
        <f>SUM(CF16:CR16)</f>
        <v>0</v>
      </c>
    </row>
    <row r="17" spans="1:137" ht="14.85" hidden="1" customHeight="1" outlineLevel="1">
      <c r="A17" s="15" t="s">
        <v>48</v>
      </c>
      <c r="AA17" s="19"/>
      <c r="AB17" s="19"/>
      <c r="AC17" s="19"/>
      <c r="AD17" s="19">
        <f>AD15</f>
        <v>630</v>
      </c>
      <c r="AE17" s="19">
        <f>AE15</f>
        <v>630</v>
      </c>
      <c r="AF17" s="19"/>
      <c r="AG17" s="19"/>
      <c r="AH17" s="19"/>
      <c r="AI17" s="19">
        <f>AI15</f>
        <v>630</v>
      </c>
      <c r="AJ17" s="19">
        <f>AJ15</f>
        <v>630</v>
      </c>
      <c r="AK17" s="19"/>
      <c r="AL17" s="19">
        <f>AL16*AL15</f>
        <v>0</v>
      </c>
      <c r="AM17" s="19">
        <f>AM16*AM15</f>
        <v>0</v>
      </c>
      <c r="AN17" s="19"/>
      <c r="AO17" s="19"/>
      <c r="AP17" s="19"/>
      <c r="AQ17" s="19">
        <f>AQ15</f>
        <v>630</v>
      </c>
      <c r="AR17" s="19">
        <f>AR15</f>
        <v>630</v>
      </c>
      <c r="AS17" s="19"/>
      <c r="AT17" s="19"/>
      <c r="AU17" s="19"/>
      <c r="AV17" s="19">
        <f>AV15</f>
        <v>630</v>
      </c>
      <c r="AW17" s="19">
        <f>AW15</f>
        <v>630</v>
      </c>
      <c r="AX17" s="19"/>
      <c r="AY17" s="19">
        <f>AY16*AY15</f>
        <v>0</v>
      </c>
      <c r="AZ17" s="19">
        <f>AZ16*AZ15</f>
        <v>0</v>
      </c>
      <c r="BA17" s="19"/>
      <c r="BB17" s="19"/>
      <c r="BC17" s="19"/>
      <c r="BD17" s="19">
        <f>BD15</f>
        <v>630</v>
      </c>
      <c r="BE17" s="19">
        <f>BE15</f>
        <v>630</v>
      </c>
      <c r="BF17" s="19"/>
      <c r="BG17" s="19"/>
      <c r="BH17" s="19"/>
      <c r="BI17" s="19"/>
      <c r="BJ17" s="19">
        <f>BJ15</f>
        <v>529.20000000000005</v>
      </c>
      <c r="BK17" s="19"/>
      <c r="BL17" s="19">
        <f>BL16*BL15</f>
        <v>0</v>
      </c>
      <c r="BM17" s="19">
        <f>BM15</f>
        <v>529.20000000000005</v>
      </c>
      <c r="BN17" s="19"/>
      <c r="BO17" s="19"/>
      <c r="BP17" s="19"/>
      <c r="BQ17" s="19">
        <f>BQ15</f>
        <v>630</v>
      </c>
      <c r="BR17" s="19">
        <f>BR15</f>
        <v>630</v>
      </c>
      <c r="BS17" s="19"/>
      <c r="BT17" s="19"/>
      <c r="BU17" s="19"/>
      <c r="BV17" s="19">
        <f>BV15</f>
        <v>630</v>
      </c>
      <c r="BW17" s="19">
        <f>BW15</f>
        <v>630</v>
      </c>
      <c r="BX17" s="19"/>
      <c r="BY17" s="19">
        <f>BY16*BY15</f>
        <v>0</v>
      </c>
      <c r="BZ17" s="19">
        <f>BZ16*BZ15</f>
        <v>0</v>
      </c>
      <c r="CA17" s="19"/>
      <c r="CB17" s="19"/>
      <c r="CC17" s="19"/>
      <c r="CD17" s="19">
        <f>CD15</f>
        <v>630</v>
      </c>
      <c r="CE17" s="19">
        <f>CE15</f>
        <v>630</v>
      </c>
      <c r="CF17" s="19"/>
      <c r="CG17" s="19"/>
      <c r="CH17" s="19"/>
      <c r="CI17" s="19">
        <f>CI15</f>
        <v>630</v>
      </c>
      <c r="CJ17" s="19">
        <f>CJ15</f>
        <v>630</v>
      </c>
      <c r="CK17" s="19"/>
      <c r="CL17" s="19">
        <f>CL16*CL15</f>
        <v>0</v>
      </c>
      <c r="CM17" s="19">
        <f>CM16*CM15</f>
        <v>0</v>
      </c>
      <c r="CN17" s="19"/>
      <c r="CO17" s="19"/>
      <c r="CP17" s="19"/>
      <c r="CQ17" s="19">
        <f>CQ15</f>
        <v>630</v>
      </c>
      <c r="CR17" s="19">
        <f>CR15</f>
        <v>630</v>
      </c>
      <c r="CS17" s="19"/>
      <c r="CT17" s="19"/>
      <c r="CU17" s="19"/>
      <c r="CV17" s="19">
        <f>CV15</f>
        <v>630</v>
      </c>
      <c r="CW17" s="19">
        <f>CW15</f>
        <v>0</v>
      </c>
      <c r="CX17" s="19"/>
      <c r="CY17" s="19">
        <f>CY16*CY15</f>
        <v>0</v>
      </c>
      <c r="CZ17" s="19">
        <f>CZ16*CZ15</f>
        <v>0</v>
      </c>
      <c r="DA17" s="19"/>
      <c r="DB17" s="19"/>
      <c r="DC17" s="19"/>
      <c r="DD17" s="19">
        <f>DD15</f>
        <v>630</v>
      </c>
      <c r="DE17" s="19">
        <f>DE15</f>
        <v>0</v>
      </c>
      <c r="DF17" s="19"/>
      <c r="DG17" s="19"/>
      <c r="DH17" s="19"/>
      <c r="DI17" s="19">
        <f>DI15</f>
        <v>0</v>
      </c>
      <c r="DJ17" s="19">
        <f>DJ15</f>
        <v>0</v>
      </c>
      <c r="DK17" s="19"/>
      <c r="DL17" s="19">
        <f>DL16*DL15</f>
        <v>0</v>
      </c>
      <c r="DM17" s="19">
        <f>DM16*DM15</f>
        <v>0</v>
      </c>
      <c r="DN17" s="19"/>
      <c r="DS17" s="16">
        <f>SUM(AB17:AM17)</f>
        <v>2520</v>
      </c>
      <c r="DT17" s="16"/>
      <c r="DU17" s="16">
        <f>SUM(AO17:AZ17)</f>
        <v>2520</v>
      </c>
      <c r="DV17" s="19"/>
      <c r="DW17" s="16">
        <f>SUM(BB17:BM17)</f>
        <v>2318.4</v>
      </c>
      <c r="DX17" s="19"/>
      <c r="DY17" s="16">
        <f>SUM(BO17:BZ17)</f>
        <v>2520</v>
      </c>
      <c r="DZ17" s="19"/>
      <c r="EA17" s="16">
        <f>SUM(CB17:CM17)</f>
        <v>2520</v>
      </c>
      <c r="EC17" s="16">
        <f>SUM(CD17:CP17)</f>
        <v>2520</v>
      </c>
      <c r="EE17" s="16">
        <f>SUM(CF17:CR17)</f>
        <v>2520</v>
      </c>
    </row>
    <row r="18" spans="1:137" ht="14.85" hidden="1" customHeight="1" outlineLevel="1">
      <c r="A18" s="15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S18" s="16"/>
      <c r="DT18" s="16"/>
      <c r="DU18" s="16"/>
      <c r="DV18" s="19"/>
      <c r="DW18" s="16"/>
      <c r="DX18" s="19"/>
      <c r="DY18" s="16"/>
      <c r="DZ18" s="19"/>
      <c r="EA18" s="16"/>
      <c r="EC18" s="16"/>
      <c r="EE18" s="16"/>
    </row>
    <row r="19" spans="1:137" ht="14.85" hidden="1" customHeight="1" outlineLevel="1">
      <c r="A19" s="17" t="s">
        <v>49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B19">
        <v>36</v>
      </c>
      <c r="AC19">
        <v>36</v>
      </c>
      <c r="AD19">
        <v>36</v>
      </c>
      <c r="AE19">
        <v>36</v>
      </c>
      <c r="AF19">
        <v>36</v>
      </c>
      <c r="AG19">
        <v>36</v>
      </c>
      <c r="AH19">
        <v>36</v>
      </c>
      <c r="AI19">
        <v>36</v>
      </c>
      <c r="AJ19">
        <v>36</v>
      </c>
      <c r="AK19">
        <v>36</v>
      </c>
      <c r="AL19">
        <v>36</v>
      </c>
      <c r="AM19">
        <v>36</v>
      </c>
      <c r="AO19">
        <v>36</v>
      </c>
      <c r="AP19">
        <v>36</v>
      </c>
      <c r="AQ19">
        <v>36</v>
      </c>
      <c r="AR19">
        <v>36</v>
      </c>
      <c r="AS19">
        <v>36</v>
      </c>
      <c r="AT19">
        <v>36</v>
      </c>
      <c r="AU19">
        <v>36</v>
      </c>
      <c r="AV19">
        <v>36</v>
      </c>
      <c r="AW19">
        <v>36</v>
      </c>
      <c r="AX19">
        <v>36</v>
      </c>
      <c r="AY19">
        <v>36</v>
      </c>
      <c r="AZ19">
        <v>36</v>
      </c>
      <c r="BB19">
        <v>36</v>
      </c>
      <c r="BC19">
        <v>36</v>
      </c>
      <c r="BD19">
        <v>36</v>
      </c>
      <c r="BE19">
        <v>36</v>
      </c>
      <c r="BF19">
        <v>36</v>
      </c>
      <c r="BG19">
        <v>36</v>
      </c>
      <c r="BH19">
        <v>36</v>
      </c>
      <c r="BI19">
        <v>36</v>
      </c>
      <c r="BJ19">
        <v>36</v>
      </c>
      <c r="BK19">
        <v>36</v>
      </c>
      <c r="BL19">
        <v>36</v>
      </c>
      <c r="BM19">
        <v>36</v>
      </c>
      <c r="BO19">
        <v>36</v>
      </c>
      <c r="BP19">
        <v>36</v>
      </c>
      <c r="BQ19">
        <v>36</v>
      </c>
      <c r="BR19">
        <v>36</v>
      </c>
      <c r="BS19">
        <v>36</v>
      </c>
      <c r="BT19">
        <v>36</v>
      </c>
      <c r="BU19">
        <v>36</v>
      </c>
      <c r="BV19">
        <v>36</v>
      </c>
      <c r="BW19">
        <v>36</v>
      </c>
      <c r="BX19">
        <v>36</v>
      </c>
      <c r="BY19">
        <v>36</v>
      </c>
      <c r="BZ19">
        <v>36</v>
      </c>
      <c r="CB19">
        <v>36</v>
      </c>
      <c r="CC19">
        <v>36</v>
      </c>
      <c r="CD19">
        <v>36</v>
      </c>
      <c r="CE19">
        <v>36</v>
      </c>
      <c r="CF19">
        <v>36</v>
      </c>
      <c r="CG19">
        <v>36</v>
      </c>
      <c r="CH19">
        <v>36</v>
      </c>
      <c r="CI19">
        <v>36</v>
      </c>
      <c r="CJ19">
        <v>36</v>
      </c>
      <c r="CK19">
        <v>36</v>
      </c>
      <c r="CL19">
        <v>36</v>
      </c>
      <c r="CM19">
        <v>36</v>
      </c>
      <c r="CO19">
        <v>36</v>
      </c>
      <c r="CP19">
        <v>36</v>
      </c>
      <c r="CQ19">
        <v>36</v>
      </c>
      <c r="CR19">
        <v>36</v>
      </c>
      <c r="CS19">
        <v>36</v>
      </c>
      <c r="CT19">
        <v>36</v>
      </c>
      <c r="CU19">
        <v>36</v>
      </c>
      <c r="CV19">
        <v>36</v>
      </c>
      <c r="CW19">
        <v>36</v>
      </c>
      <c r="CX19">
        <v>36</v>
      </c>
      <c r="CY19">
        <v>36</v>
      </c>
      <c r="CZ19">
        <v>36</v>
      </c>
      <c r="DB19">
        <v>36</v>
      </c>
      <c r="DC19">
        <v>36</v>
      </c>
      <c r="DD19">
        <v>36</v>
      </c>
      <c r="DE19">
        <v>36</v>
      </c>
      <c r="DF19">
        <v>36</v>
      </c>
      <c r="DG19">
        <v>36</v>
      </c>
      <c r="DH19">
        <v>36</v>
      </c>
      <c r="DI19">
        <v>36</v>
      </c>
      <c r="DJ19">
        <v>36</v>
      </c>
      <c r="DK19">
        <v>36</v>
      </c>
      <c r="DL19">
        <v>36</v>
      </c>
      <c r="DM19">
        <v>36</v>
      </c>
    </row>
    <row r="20" spans="1:137" ht="14.85" hidden="1" customHeight="1" outlineLevel="1">
      <c r="A20" s="13" t="s">
        <v>41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3</v>
      </c>
      <c r="AM20">
        <v>3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>
        <v>3</v>
      </c>
      <c r="AW20">
        <v>3</v>
      </c>
      <c r="AX20">
        <v>3</v>
      </c>
      <c r="AY20">
        <v>3</v>
      </c>
      <c r="AZ20">
        <v>3</v>
      </c>
      <c r="BB20">
        <v>3</v>
      </c>
      <c r="BC20">
        <v>3</v>
      </c>
      <c r="BD20">
        <v>3</v>
      </c>
      <c r="BE20">
        <v>3</v>
      </c>
      <c r="BF20">
        <v>3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3</v>
      </c>
      <c r="BM20">
        <v>3</v>
      </c>
      <c r="BO20">
        <v>3</v>
      </c>
      <c r="BP20">
        <v>3</v>
      </c>
      <c r="BQ20">
        <v>3</v>
      </c>
      <c r="BR20">
        <v>3</v>
      </c>
      <c r="BS20">
        <v>3</v>
      </c>
      <c r="BT20">
        <v>3</v>
      </c>
      <c r="BU20">
        <v>3</v>
      </c>
      <c r="BV20">
        <v>3</v>
      </c>
      <c r="BW20">
        <v>3</v>
      </c>
      <c r="BX20">
        <v>3</v>
      </c>
      <c r="BY20">
        <v>3</v>
      </c>
      <c r="BZ20">
        <v>3</v>
      </c>
      <c r="CB20">
        <v>3</v>
      </c>
      <c r="CC20">
        <v>3</v>
      </c>
      <c r="CD20">
        <v>3</v>
      </c>
      <c r="CE20">
        <v>3</v>
      </c>
      <c r="CF20">
        <v>3</v>
      </c>
      <c r="CG20">
        <v>3</v>
      </c>
      <c r="CH20">
        <v>3</v>
      </c>
      <c r="CI20">
        <v>3</v>
      </c>
      <c r="CJ20">
        <v>3</v>
      </c>
      <c r="CK20">
        <v>3</v>
      </c>
      <c r="CL20">
        <v>3</v>
      </c>
      <c r="CM20">
        <v>3</v>
      </c>
      <c r="CO20">
        <v>3</v>
      </c>
      <c r="CP20">
        <v>3</v>
      </c>
      <c r="CQ20">
        <v>3</v>
      </c>
      <c r="CR20">
        <v>3</v>
      </c>
      <c r="CS20">
        <v>3</v>
      </c>
      <c r="CT20">
        <v>3</v>
      </c>
      <c r="CU20">
        <v>3</v>
      </c>
      <c r="CV20">
        <v>3</v>
      </c>
      <c r="CW20">
        <v>3</v>
      </c>
      <c r="CX20">
        <v>3</v>
      </c>
      <c r="CY20">
        <v>3</v>
      </c>
      <c r="CZ20">
        <v>3</v>
      </c>
      <c r="DB20">
        <v>3</v>
      </c>
      <c r="DC20">
        <v>3</v>
      </c>
      <c r="DD20">
        <v>3</v>
      </c>
      <c r="DE20">
        <v>3</v>
      </c>
      <c r="DF20">
        <v>3</v>
      </c>
      <c r="DG20">
        <v>3</v>
      </c>
      <c r="DH20">
        <v>3</v>
      </c>
      <c r="DI20">
        <v>3</v>
      </c>
      <c r="DJ20">
        <v>3</v>
      </c>
      <c r="DK20">
        <v>3</v>
      </c>
      <c r="DL20">
        <v>3</v>
      </c>
      <c r="DM20">
        <v>3</v>
      </c>
    </row>
    <row r="21" spans="1:137" ht="14.85" hidden="1" customHeight="1" outlineLevel="1">
      <c r="A21" s="13" t="s">
        <v>42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6"/>
      <c r="AB21" s="16">
        <f>AB4*AB5*AB20/1000</f>
        <v>18.899999999999999</v>
      </c>
      <c r="AC21" s="16">
        <f t="shared" ref="AC21:AM21" si="15">AC4*AC5*AC20/1000</f>
        <v>18.899999999999999</v>
      </c>
      <c r="AD21" s="16">
        <f t="shared" si="15"/>
        <v>18.899999999999999</v>
      </c>
      <c r="AE21" s="16">
        <f t="shared" si="15"/>
        <v>18.899999999999999</v>
      </c>
      <c r="AF21" s="16">
        <f t="shared" si="15"/>
        <v>18.899999999999999</v>
      </c>
      <c r="AG21" s="16">
        <f t="shared" si="15"/>
        <v>18.899999999999999</v>
      </c>
      <c r="AH21" s="16">
        <f t="shared" si="15"/>
        <v>18.899999999999999</v>
      </c>
      <c r="AI21" s="16">
        <f t="shared" si="15"/>
        <v>18.899999999999999</v>
      </c>
      <c r="AJ21" s="16">
        <f t="shared" si="15"/>
        <v>18.899999999999999</v>
      </c>
      <c r="AK21" s="16">
        <f t="shared" si="15"/>
        <v>18.899999999999999</v>
      </c>
      <c r="AL21" s="16">
        <f t="shared" si="15"/>
        <v>18.899999999999999</v>
      </c>
      <c r="AM21" s="16">
        <f t="shared" si="15"/>
        <v>18.899999999999999</v>
      </c>
      <c r="AN21" s="16"/>
      <c r="AO21" s="16">
        <f>AO4*AO5*AO20/1000</f>
        <v>18.899999999999999</v>
      </c>
      <c r="AP21" s="16">
        <f t="shared" ref="AP21:AZ21" si="16">AP4*AP5*AP20/1000</f>
        <v>18.899999999999999</v>
      </c>
      <c r="AQ21" s="16">
        <f t="shared" si="16"/>
        <v>18.899999999999999</v>
      </c>
      <c r="AR21" s="16">
        <f t="shared" si="16"/>
        <v>18.899999999999999</v>
      </c>
      <c r="AS21" s="16">
        <f t="shared" si="16"/>
        <v>18.899999999999999</v>
      </c>
      <c r="AT21" s="16">
        <f t="shared" si="16"/>
        <v>18.899999999999999</v>
      </c>
      <c r="AU21" s="16">
        <f t="shared" si="16"/>
        <v>18.899999999999999</v>
      </c>
      <c r="AV21" s="16">
        <f t="shared" si="16"/>
        <v>18.899999999999999</v>
      </c>
      <c r="AW21" s="16">
        <f t="shared" si="16"/>
        <v>18.899999999999999</v>
      </c>
      <c r="AX21" s="16">
        <f t="shared" si="16"/>
        <v>18.899999999999999</v>
      </c>
      <c r="AY21" s="16">
        <f t="shared" si="16"/>
        <v>18.899999999999999</v>
      </c>
      <c r="AZ21" s="16">
        <f t="shared" si="16"/>
        <v>18.899999999999999</v>
      </c>
      <c r="BA21" s="16"/>
      <c r="BB21" s="16">
        <f>BB4*BB5*BB20/1000</f>
        <v>18.899999999999999</v>
      </c>
      <c r="BC21" s="16">
        <f t="shared" ref="BC21:BE21" si="17">BC4*BC5*BC20/1000</f>
        <v>18.899999999999999</v>
      </c>
      <c r="BD21" s="16">
        <f t="shared" si="17"/>
        <v>18.899999999999999</v>
      </c>
      <c r="BE21" s="16">
        <f t="shared" si="17"/>
        <v>18.899999999999999</v>
      </c>
      <c r="BF21" s="16">
        <f>BF4*BF5*BF20/1000</f>
        <v>18.899999999999999</v>
      </c>
      <c r="BG21" s="16">
        <f t="shared" ref="BG21:BM21" si="18">BG4*BG5*BG20/1000</f>
        <v>18.899999999999999</v>
      </c>
      <c r="BH21" s="16">
        <f t="shared" si="18"/>
        <v>18.899999999999999</v>
      </c>
      <c r="BI21" s="16">
        <f t="shared" si="18"/>
        <v>18.899999999999999</v>
      </c>
      <c r="BJ21" s="16">
        <f t="shared" si="18"/>
        <v>18.899999999999999</v>
      </c>
      <c r="BK21" s="16">
        <f t="shared" si="18"/>
        <v>18.899999999999999</v>
      </c>
      <c r="BL21" s="16">
        <f t="shared" si="18"/>
        <v>18.899999999999999</v>
      </c>
      <c r="BM21" s="16">
        <f t="shared" si="18"/>
        <v>18.899999999999999</v>
      </c>
      <c r="BN21" s="16"/>
      <c r="BO21" s="16">
        <f>BO4*BO5*BO20/1000</f>
        <v>18.899999999999999</v>
      </c>
      <c r="BP21" s="16">
        <f t="shared" ref="BP21:BZ21" si="19">BP4*BP5*BP20/1000</f>
        <v>18.899999999999999</v>
      </c>
      <c r="BQ21" s="16">
        <f t="shared" si="19"/>
        <v>18.899999999999999</v>
      </c>
      <c r="BR21" s="16">
        <f t="shared" si="19"/>
        <v>18.899999999999999</v>
      </c>
      <c r="BS21" s="16">
        <f t="shared" si="19"/>
        <v>18.899999999999999</v>
      </c>
      <c r="BT21" s="16">
        <f t="shared" si="19"/>
        <v>18.899999999999999</v>
      </c>
      <c r="BU21" s="16">
        <f t="shared" si="19"/>
        <v>18.899999999999999</v>
      </c>
      <c r="BV21" s="16">
        <f t="shared" si="19"/>
        <v>18.899999999999999</v>
      </c>
      <c r="BW21" s="16">
        <f t="shared" si="19"/>
        <v>18.899999999999999</v>
      </c>
      <c r="BX21" s="16">
        <f t="shared" si="19"/>
        <v>18.899999999999999</v>
      </c>
      <c r="BY21" s="16">
        <f t="shared" si="19"/>
        <v>18.899999999999999</v>
      </c>
      <c r="BZ21" s="16">
        <f t="shared" si="19"/>
        <v>18.899999999999999</v>
      </c>
      <c r="CA21" s="16"/>
      <c r="CB21" s="16">
        <f>CB4*CB5*CB20/1000</f>
        <v>18.899999999999999</v>
      </c>
      <c r="CC21" s="16">
        <f t="shared" ref="CC21:CM21" si="20">CC4*CC5*CC20/1000</f>
        <v>18.899999999999999</v>
      </c>
      <c r="CD21" s="16">
        <f t="shared" si="20"/>
        <v>18.899999999999999</v>
      </c>
      <c r="CE21" s="16">
        <f t="shared" si="20"/>
        <v>18.899999999999999</v>
      </c>
      <c r="CF21" s="16">
        <f t="shared" si="20"/>
        <v>18.899999999999999</v>
      </c>
      <c r="CG21" s="16">
        <f t="shared" si="20"/>
        <v>18.899999999999999</v>
      </c>
      <c r="CH21" s="16">
        <f t="shared" si="20"/>
        <v>18.899999999999999</v>
      </c>
      <c r="CI21" s="16">
        <f t="shared" si="20"/>
        <v>18.899999999999999</v>
      </c>
      <c r="CJ21" s="16">
        <f t="shared" si="20"/>
        <v>18.899999999999999</v>
      </c>
      <c r="CK21" s="16">
        <f t="shared" si="20"/>
        <v>18.899999999999999</v>
      </c>
      <c r="CL21" s="16">
        <f t="shared" si="20"/>
        <v>18.899999999999999</v>
      </c>
      <c r="CM21" s="16">
        <f t="shared" si="20"/>
        <v>18.899999999999999</v>
      </c>
      <c r="CN21" s="16"/>
      <c r="CO21" s="16">
        <f>CO4*CO5*CO20/1000</f>
        <v>18.899999999999999</v>
      </c>
      <c r="CP21" s="16">
        <f t="shared" ref="CP21:CZ21" si="21">CP4*CP5*CP20/1000</f>
        <v>18.899999999999999</v>
      </c>
      <c r="CQ21" s="16">
        <f t="shared" si="21"/>
        <v>18.899999999999999</v>
      </c>
      <c r="CR21" s="16">
        <f t="shared" si="21"/>
        <v>18.899999999999999</v>
      </c>
      <c r="CS21" s="16">
        <f t="shared" si="21"/>
        <v>18.899999999999999</v>
      </c>
      <c r="CT21" s="16">
        <f t="shared" si="21"/>
        <v>18.899999999999999</v>
      </c>
      <c r="CU21" s="16">
        <f t="shared" si="21"/>
        <v>18.899999999999999</v>
      </c>
      <c r="CV21" s="16">
        <f t="shared" si="21"/>
        <v>18.899999999999999</v>
      </c>
      <c r="CW21" s="16">
        <f t="shared" si="21"/>
        <v>18.899999999999999</v>
      </c>
      <c r="CX21" s="16">
        <f t="shared" si="21"/>
        <v>18.899999999999999</v>
      </c>
      <c r="CY21" s="16">
        <f t="shared" si="21"/>
        <v>18.899999999999999</v>
      </c>
      <c r="CZ21" s="16">
        <f t="shared" si="21"/>
        <v>18.899999999999999</v>
      </c>
      <c r="DA21" s="16"/>
      <c r="DB21" s="16">
        <f>DB4*DB5*DB20/1000</f>
        <v>18.899999999999999</v>
      </c>
      <c r="DC21" s="16">
        <f t="shared" ref="DC21:DM21" si="22">DC4*DC5*DC20/1000</f>
        <v>18.899999999999999</v>
      </c>
      <c r="DD21" s="16">
        <f t="shared" si="22"/>
        <v>18.899999999999999</v>
      </c>
      <c r="DE21" s="16">
        <f t="shared" si="22"/>
        <v>18.899999999999999</v>
      </c>
      <c r="DF21" s="16">
        <f t="shared" si="22"/>
        <v>18.899999999999999</v>
      </c>
      <c r="DG21" s="16">
        <f t="shared" si="22"/>
        <v>18.899999999999999</v>
      </c>
      <c r="DH21" s="16">
        <f t="shared" si="22"/>
        <v>18.899999999999999</v>
      </c>
      <c r="DI21" s="16">
        <f t="shared" si="22"/>
        <v>18.899999999999999</v>
      </c>
      <c r="DJ21" s="16">
        <f t="shared" si="22"/>
        <v>18.899999999999999</v>
      </c>
      <c r="DK21" s="16">
        <f t="shared" si="22"/>
        <v>18.899999999999999</v>
      </c>
      <c r="DL21" s="16">
        <f t="shared" si="22"/>
        <v>18.899999999999999</v>
      </c>
      <c r="DM21" s="16">
        <f t="shared" si="22"/>
        <v>18.899999999999999</v>
      </c>
      <c r="DN21" s="16"/>
      <c r="DR21" s="22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22"/>
    </row>
    <row r="22" spans="1:137" ht="14.85" hidden="1" customHeight="1" outlineLevel="1">
      <c r="A22" s="13" t="s">
        <v>47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21"/>
      <c r="AB22" s="21">
        <f>AB19/12</f>
        <v>3</v>
      </c>
      <c r="AC22" s="21">
        <f t="shared" ref="AC22:AM22" si="23">AC19/12</f>
        <v>3</v>
      </c>
      <c r="AD22" s="21">
        <f t="shared" si="23"/>
        <v>3</v>
      </c>
      <c r="AE22" s="21">
        <f t="shared" si="23"/>
        <v>3</v>
      </c>
      <c r="AF22" s="21">
        <f t="shared" si="23"/>
        <v>3</v>
      </c>
      <c r="AG22" s="21">
        <f t="shared" si="23"/>
        <v>3</v>
      </c>
      <c r="AH22" s="21">
        <f t="shared" si="23"/>
        <v>3</v>
      </c>
      <c r="AI22" s="21">
        <f t="shared" si="23"/>
        <v>3</v>
      </c>
      <c r="AJ22" s="21">
        <f t="shared" si="23"/>
        <v>3</v>
      </c>
      <c r="AK22" s="21">
        <f t="shared" si="23"/>
        <v>3</v>
      </c>
      <c r="AL22" s="21">
        <f t="shared" si="23"/>
        <v>3</v>
      </c>
      <c r="AM22" s="21">
        <f t="shared" si="23"/>
        <v>3</v>
      </c>
      <c r="AN22" s="21"/>
      <c r="AO22" s="21">
        <f>AO19/12</f>
        <v>3</v>
      </c>
      <c r="AP22" s="21">
        <f t="shared" ref="AP22:AZ22" si="24">AP19/12</f>
        <v>3</v>
      </c>
      <c r="AQ22" s="21">
        <f t="shared" si="24"/>
        <v>3</v>
      </c>
      <c r="AR22" s="21">
        <f t="shared" si="24"/>
        <v>3</v>
      </c>
      <c r="AS22" s="21">
        <f t="shared" si="24"/>
        <v>3</v>
      </c>
      <c r="AT22" s="21">
        <f t="shared" si="24"/>
        <v>3</v>
      </c>
      <c r="AU22" s="21">
        <f t="shared" si="24"/>
        <v>3</v>
      </c>
      <c r="AV22" s="21">
        <f t="shared" si="24"/>
        <v>3</v>
      </c>
      <c r="AW22" s="21">
        <f t="shared" si="24"/>
        <v>3</v>
      </c>
      <c r="AX22" s="21">
        <f t="shared" si="24"/>
        <v>3</v>
      </c>
      <c r="AY22" s="21">
        <f t="shared" si="24"/>
        <v>3</v>
      </c>
      <c r="AZ22" s="21">
        <f t="shared" si="24"/>
        <v>3</v>
      </c>
      <c r="BA22" s="21"/>
      <c r="BB22" s="21">
        <f>BB19/12</f>
        <v>3</v>
      </c>
      <c r="BC22" s="21">
        <f t="shared" ref="BC22:BM22" si="25">BC19/12</f>
        <v>3</v>
      </c>
      <c r="BD22" s="21">
        <f t="shared" si="25"/>
        <v>3</v>
      </c>
      <c r="BE22" s="21">
        <f t="shared" si="25"/>
        <v>3</v>
      </c>
      <c r="BF22" s="21">
        <f t="shared" si="25"/>
        <v>3</v>
      </c>
      <c r="BG22" s="21">
        <f t="shared" si="25"/>
        <v>3</v>
      </c>
      <c r="BH22" s="21">
        <f t="shared" si="25"/>
        <v>3</v>
      </c>
      <c r="BI22" s="21">
        <f t="shared" si="25"/>
        <v>3</v>
      </c>
      <c r="BJ22" s="21">
        <f t="shared" si="25"/>
        <v>3</v>
      </c>
      <c r="BK22" s="21">
        <f t="shared" si="25"/>
        <v>3</v>
      </c>
      <c r="BL22" s="21">
        <f t="shared" si="25"/>
        <v>3</v>
      </c>
      <c r="BM22" s="21">
        <f t="shared" si="25"/>
        <v>3</v>
      </c>
      <c r="BN22" s="21"/>
      <c r="BO22" s="21">
        <v>3.5</v>
      </c>
      <c r="BP22" s="21">
        <f t="shared" ref="BP22:BZ22" si="26">BP19/12</f>
        <v>3</v>
      </c>
      <c r="BQ22" s="21">
        <f t="shared" si="26"/>
        <v>3</v>
      </c>
      <c r="BR22" s="21">
        <f t="shared" si="26"/>
        <v>3</v>
      </c>
      <c r="BS22" s="21">
        <v>5</v>
      </c>
      <c r="BT22" s="21">
        <v>5</v>
      </c>
      <c r="BU22" s="21">
        <v>8</v>
      </c>
      <c r="BV22" s="21">
        <f t="shared" si="26"/>
        <v>3</v>
      </c>
      <c r="BW22" s="21">
        <f t="shared" si="26"/>
        <v>3</v>
      </c>
      <c r="BX22" s="21">
        <f t="shared" si="26"/>
        <v>3</v>
      </c>
      <c r="BY22" s="21">
        <v>5</v>
      </c>
      <c r="BZ22" s="21">
        <f t="shared" si="26"/>
        <v>3</v>
      </c>
      <c r="CA22" s="21"/>
      <c r="CB22" s="21">
        <f>CB19/12</f>
        <v>3</v>
      </c>
      <c r="CC22" s="21">
        <f t="shared" ref="CC22:CM22" si="27">CC19/12</f>
        <v>3</v>
      </c>
      <c r="CD22" s="21">
        <f t="shared" si="27"/>
        <v>3</v>
      </c>
      <c r="CE22" s="21">
        <f t="shared" si="27"/>
        <v>3</v>
      </c>
      <c r="CF22" s="21">
        <f t="shared" si="27"/>
        <v>3</v>
      </c>
      <c r="CG22" s="21">
        <f t="shared" si="27"/>
        <v>3</v>
      </c>
      <c r="CH22" s="21">
        <f t="shared" si="27"/>
        <v>3</v>
      </c>
      <c r="CI22" s="21">
        <f t="shared" si="27"/>
        <v>3</v>
      </c>
      <c r="CJ22" s="21">
        <f t="shared" si="27"/>
        <v>3</v>
      </c>
      <c r="CK22" s="21">
        <f t="shared" si="27"/>
        <v>3</v>
      </c>
      <c r="CL22" s="21">
        <f t="shared" si="27"/>
        <v>3</v>
      </c>
      <c r="CM22" s="21">
        <f t="shared" si="27"/>
        <v>3</v>
      </c>
      <c r="CN22" s="21"/>
      <c r="CO22" s="21">
        <f>CO19/12</f>
        <v>3</v>
      </c>
      <c r="CP22" s="21">
        <f t="shared" ref="CP22:CZ22" si="28">CP19/12</f>
        <v>3</v>
      </c>
      <c r="CQ22" s="21">
        <f t="shared" si="28"/>
        <v>3</v>
      </c>
      <c r="CR22" s="21">
        <f t="shared" si="28"/>
        <v>3</v>
      </c>
      <c r="CS22" s="21">
        <f t="shared" si="28"/>
        <v>3</v>
      </c>
      <c r="CT22" s="21">
        <f t="shared" si="28"/>
        <v>3</v>
      </c>
      <c r="CU22" s="21">
        <f t="shared" si="28"/>
        <v>3</v>
      </c>
      <c r="CV22" s="21">
        <f t="shared" si="28"/>
        <v>3</v>
      </c>
      <c r="CW22" s="21">
        <f t="shared" si="28"/>
        <v>3</v>
      </c>
      <c r="CX22" s="21">
        <f t="shared" si="28"/>
        <v>3</v>
      </c>
      <c r="CY22" s="21">
        <f t="shared" si="28"/>
        <v>3</v>
      </c>
      <c r="CZ22" s="21">
        <f t="shared" si="28"/>
        <v>3</v>
      </c>
      <c r="DA22" s="21"/>
      <c r="DB22" s="21">
        <f>DB19/12</f>
        <v>3</v>
      </c>
      <c r="DC22" s="21">
        <f t="shared" ref="DC22:DM22" si="29">DC19/12</f>
        <v>3</v>
      </c>
      <c r="DD22" s="21">
        <f t="shared" si="29"/>
        <v>3</v>
      </c>
      <c r="DE22" s="21">
        <f t="shared" si="29"/>
        <v>3</v>
      </c>
      <c r="DF22" s="21">
        <f t="shared" si="29"/>
        <v>3</v>
      </c>
      <c r="DG22" s="21">
        <f t="shared" si="29"/>
        <v>3</v>
      </c>
      <c r="DH22" s="21">
        <f t="shared" si="29"/>
        <v>3</v>
      </c>
      <c r="DI22" s="21">
        <f t="shared" si="29"/>
        <v>3</v>
      </c>
      <c r="DJ22" s="21">
        <f t="shared" si="29"/>
        <v>3</v>
      </c>
      <c r="DK22" s="21">
        <f t="shared" si="29"/>
        <v>3</v>
      </c>
      <c r="DL22" s="21">
        <f t="shared" si="29"/>
        <v>3</v>
      </c>
      <c r="DM22" s="21">
        <f t="shared" si="29"/>
        <v>3</v>
      </c>
      <c r="DN22" s="21"/>
      <c r="DR22" s="21"/>
      <c r="DS22" s="23">
        <f>SUM(AB22:AM22)</f>
        <v>36</v>
      </c>
      <c r="DT22" s="23"/>
      <c r="DU22" s="23">
        <f>SUM(AO22:AZ22)</f>
        <v>36</v>
      </c>
      <c r="DV22" s="21"/>
      <c r="DW22" s="23">
        <f>SUM(BB22:BM22)</f>
        <v>36</v>
      </c>
      <c r="DX22" s="21"/>
      <c r="DY22" s="23">
        <f>SUM(BO22:BZ22)</f>
        <v>47.5</v>
      </c>
      <c r="DZ22" s="21"/>
      <c r="EA22" s="23">
        <f>SUM(CB22:CM22)</f>
        <v>36</v>
      </c>
      <c r="EB22" s="21"/>
      <c r="EC22" s="23">
        <f>SUM(CD22:CP22)</f>
        <v>36</v>
      </c>
      <c r="ED22" s="21"/>
      <c r="EE22" s="23">
        <f>SUM(CF22:CR22)</f>
        <v>36</v>
      </c>
      <c r="EF22" s="21"/>
      <c r="EG22" s="21"/>
    </row>
    <row r="23" spans="1:137" ht="14.85" hidden="1" customHeight="1" outlineLevel="1">
      <c r="A23" s="15" t="s">
        <v>48</v>
      </c>
      <c r="AA23" s="19"/>
      <c r="AB23" s="19">
        <f>AB22*AB21</f>
        <v>56.699999999999996</v>
      </c>
      <c r="AC23" s="19">
        <f t="shared" ref="AC23:AM23" si="30">AC22*AC21</f>
        <v>56.699999999999996</v>
      </c>
      <c r="AD23" s="19">
        <f t="shared" si="30"/>
        <v>56.699999999999996</v>
      </c>
      <c r="AE23" s="19">
        <f t="shared" si="30"/>
        <v>56.699999999999996</v>
      </c>
      <c r="AF23" s="19">
        <f t="shared" si="30"/>
        <v>56.699999999999996</v>
      </c>
      <c r="AG23" s="19">
        <f t="shared" si="30"/>
        <v>56.699999999999996</v>
      </c>
      <c r="AH23" s="19">
        <f t="shared" si="30"/>
        <v>56.699999999999996</v>
      </c>
      <c r="AI23" s="19">
        <f t="shared" si="30"/>
        <v>56.699999999999996</v>
      </c>
      <c r="AJ23" s="19">
        <f t="shared" si="30"/>
        <v>56.699999999999996</v>
      </c>
      <c r="AK23" s="19">
        <f t="shared" si="30"/>
        <v>56.699999999999996</v>
      </c>
      <c r="AL23" s="19">
        <f t="shared" si="30"/>
        <v>56.699999999999996</v>
      </c>
      <c r="AM23" s="19">
        <f t="shared" si="30"/>
        <v>56.699999999999996</v>
      </c>
      <c r="AN23" s="19"/>
      <c r="AO23" s="19">
        <f>AO22*AO21</f>
        <v>56.699999999999996</v>
      </c>
      <c r="AP23" s="19">
        <f t="shared" ref="AP23:AZ23" si="31">AP22*AP21</f>
        <v>56.699999999999996</v>
      </c>
      <c r="AQ23" s="19">
        <f t="shared" si="31"/>
        <v>56.699999999999996</v>
      </c>
      <c r="AR23" s="19">
        <f t="shared" si="31"/>
        <v>56.699999999999996</v>
      </c>
      <c r="AS23" s="19">
        <f t="shared" si="31"/>
        <v>56.699999999999996</v>
      </c>
      <c r="AT23" s="19">
        <f t="shared" si="31"/>
        <v>56.699999999999996</v>
      </c>
      <c r="AU23" s="19">
        <f t="shared" si="31"/>
        <v>56.699999999999996</v>
      </c>
      <c r="AV23" s="19">
        <f t="shared" si="31"/>
        <v>56.699999999999996</v>
      </c>
      <c r="AW23" s="19">
        <f t="shared" si="31"/>
        <v>56.699999999999996</v>
      </c>
      <c r="AX23" s="19">
        <f t="shared" si="31"/>
        <v>56.699999999999996</v>
      </c>
      <c r="AY23" s="19">
        <f t="shared" si="31"/>
        <v>56.699999999999996</v>
      </c>
      <c r="AZ23" s="19">
        <f t="shared" si="31"/>
        <v>56.699999999999996</v>
      </c>
      <c r="BA23" s="19"/>
      <c r="BB23" s="19">
        <f>BB22*BB21</f>
        <v>56.699999999999996</v>
      </c>
      <c r="BC23" s="19">
        <f t="shared" ref="BC23:BM23" si="32">BC22*BC21</f>
        <v>56.699999999999996</v>
      </c>
      <c r="BD23" s="19">
        <f t="shared" si="32"/>
        <v>56.699999999999996</v>
      </c>
      <c r="BE23" s="19">
        <f t="shared" si="32"/>
        <v>56.699999999999996</v>
      </c>
      <c r="BF23" s="19">
        <f t="shared" si="32"/>
        <v>56.699999999999996</v>
      </c>
      <c r="BG23" s="19">
        <f t="shared" si="32"/>
        <v>56.699999999999996</v>
      </c>
      <c r="BH23" s="19">
        <f t="shared" si="32"/>
        <v>56.699999999999996</v>
      </c>
      <c r="BI23" s="19">
        <f t="shared" si="32"/>
        <v>56.699999999999996</v>
      </c>
      <c r="BJ23" s="19">
        <f t="shared" si="32"/>
        <v>56.699999999999996</v>
      </c>
      <c r="BK23" s="19">
        <f t="shared" si="32"/>
        <v>56.699999999999996</v>
      </c>
      <c r="BL23" s="19">
        <f t="shared" si="32"/>
        <v>56.699999999999996</v>
      </c>
      <c r="BM23" s="19">
        <f t="shared" si="32"/>
        <v>56.699999999999996</v>
      </c>
      <c r="BN23" s="19"/>
      <c r="BO23" s="19">
        <f>BO22*BO21</f>
        <v>66.149999999999991</v>
      </c>
      <c r="BP23" s="19">
        <f t="shared" ref="BP23:BZ23" si="33">BP22*BP21</f>
        <v>56.699999999999996</v>
      </c>
      <c r="BQ23" s="19">
        <f t="shared" si="33"/>
        <v>56.699999999999996</v>
      </c>
      <c r="BR23" s="19">
        <f t="shared" si="33"/>
        <v>56.699999999999996</v>
      </c>
      <c r="BS23" s="19">
        <f t="shared" si="33"/>
        <v>94.5</v>
      </c>
      <c r="BT23" s="19">
        <f t="shared" si="33"/>
        <v>94.5</v>
      </c>
      <c r="BU23" s="19">
        <f t="shared" si="33"/>
        <v>151.19999999999999</v>
      </c>
      <c r="BV23" s="19">
        <f t="shared" si="33"/>
        <v>56.699999999999996</v>
      </c>
      <c r="BW23" s="19">
        <f t="shared" si="33"/>
        <v>56.699999999999996</v>
      </c>
      <c r="BX23" s="19">
        <f t="shared" si="33"/>
        <v>56.699999999999996</v>
      </c>
      <c r="BY23" s="19">
        <f t="shared" si="33"/>
        <v>94.5</v>
      </c>
      <c r="BZ23" s="19">
        <f t="shared" si="33"/>
        <v>56.699999999999996</v>
      </c>
      <c r="CA23" s="19"/>
      <c r="CB23" s="19">
        <f>CB22*CB21</f>
        <v>56.699999999999996</v>
      </c>
      <c r="CC23" s="19">
        <f t="shared" ref="CC23:CM23" si="34">CC22*CC21</f>
        <v>56.699999999999996</v>
      </c>
      <c r="CD23" s="19">
        <f t="shared" si="34"/>
        <v>56.699999999999996</v>
      </c>
      <c r="CE23" s="19">
        <f t="shared" si="34"/>
        <v>56.699999999999996</v>
      </c>
      <c r="CF23" s="19">
        <f t="shared" si="34"/>
        <v>56.699999999999996</v>
      </c>
      <c r="CG23" s="19">
        <f t="shared" si="34"/>
        <v>56.699999999999996</v>
      </c>
      <c r="CH23" s="19">
        <f t="shared" si="34"/>
        <v>56.699999999999996</v>
      </c>
      <c r="CI23" s="19">
        <f t="shared" si="34"/>
        <v>56.699999999999996</v>
      </c>
      <c r="CJ23" s="19">
        <f t="shared" si="34"/>
        <v>56.699999999999996</v>
      </c>
      <c r="CK23" s="19">
        <f t="shared" si="34"/>
        <v>56.699999999999996</v>
      </c>
      <c r="CL23" s="19">
        <f t="shared" si="34"/>
        <v>56.699999999999996</v>
      </c>
      <c r="CM23" s="19">
        <f t="shared" si="34"/>
        <v>56.699999999999996</v>
      </c>
      <c r="CN23" s="19"/>
      <c r="CO23" s="19">
        <f>CO22*CO21</f>
        <v>56.699999999999996</v>
      </c>
      <c r="CP23" s="19">
        <f t="shared" ref="CP23:CZ23" si="35">CP22*CP21</f>
        <v>56.699999999999996</v>
      </c>
      <c r="CQ23" s="19">
        <f t="shared" si="35"/>
        <v>56.699999999999996</v>
      </c>
      <c r="CR23" s="19">
        <f t="shared" si="35"/>
        <v>56.699999999999996</v>
      </c>
      <c r="CS23" s="19">
        <f t="shared" si="35"/>
        <v>56.699999999999996</v>
      </c>
      <c r="CT23" s="19">
        <f t="shared" si="35"/>
        <v>56.699999999999996</v>
      </c>
      <c r="CU23" s="19">
        <f t="shared" si="35"/>
        <v>56.699999999999996</v>
      </c>
      <c r="CV23" s="19">
        <f t="shared" si="35"/>
        <v>56.699999999999996</v>
      </c>
      <c r="CW23" s="19">
        <f t="shared" si="35"/>
        <v>56.699999999999996</v>
      </c>
      <c r="CX23" s="19">
        <f t="shared" si="35"/>
        <v>56.699999999999996</v>
      </c>
      <c r="CY23" s="19">
        <f t="shared" si="35"/>
        <v>56.699999999999996</v>
      </c>
      <c r="CZ23" s="19">
        <f t="shared" si="35"/>
        <v>56.699999999999996</v>
      </c>
      <c r="DA23" s="19"/>
      <c r="DB23" s="19">
        <f>DB22*DB21</f>
        <v>56.699999999999996</v>
      </c>
      <c r="DC23" s="19">
        <f t="shared" ref="DC23:DM23" si="36">DC22*DC21</f>
        <v>56.699999999999996</v>
      </c>
      <c r="DD23" s="19">
        <f t="shared" si="36"/>
        <v>56.699999999999996</v>
      </c>
      <c r="DE23" s="19">
        <f t="shared" si="36"/>
        <v>56.699999999999996</v>
      </c>
      <c r="DF23" s="19">
        <f t="shared" si="36"/>
        <v>56.699999999999996</v>
      </c>
      <c r="DG23" s="19">
        <f t="shared" si="36"/>
        <v>56.699999999999996</v>
      </c>
      <c r="DH23" s="19">
        <f t="shared" si="36"/>
        <v>56.699999999999996</v>
      </c>
      <c r="DI23" s="19">
        <f t="shared" si="36"/>
        <v>56.699999999999996</v>
      </c>
      <c r="DJ23" s="19">
        <f t="shared" si="36"/>
        <v>56.699999999999996</v>
      </c>
      <c r="DK23" s="19">
        <f t="shared" si="36"/>
        <v>56.699999999999996</v>
      </c>
      <c r="DL23" s="19">
        <f t="shared" si="36"/>
        <v>56.699999999999996</v>
      </c>
      <c r="DM23" s="19">
        <f t="shared" si="36"/>
        <v>56.699999999999996</v>
      </c>
      <c r="DN23" s="19"/>
      <c r="DR23" s="19"/>
      <c r="DS23" s="23">
        <f>SUM(AB23:AM23)</f>
        <v>680.40000000000009</v>
      </c>
      <c r="DT23" s="23"/>
      <c r="DU23" s="23">
        <f>SUM(AO23:AZ23)</f>
        <v>680.40000000000009</v>
      </c>
      <c r="DV23" s="19"/>
      <c r="DW23" s="23">
        <f>SUM(BB23:BM23)</f>
        <v>680.40000000000009</v>
      </c>
      <c r="DX23" s="19"/>
      <c r="DY23" s="23">
        <f>SUM(BO23:BZ23)</f>
        <v>897.75000000000023</v>
      </c>
      <c r="DZ23" s="19"/>
      <c r="EA23" s="23">
        <f>SUM(CB23:CM23)</f>
        <v>680.40000000000009</v>
      </c>
      <c r="EB23" s="19"/>
      <c r="EC23" s="23">
        <f>SUM(CD23:CP23)</f>
        <v>680.40000000000009</v>
      </c>
      <c r="ED23" s="19"/>
      <c r="EE23" s="23">
        <f>SUM(CF23:CR23)</f>
        <v>680.40000000000009</v>
      </c>
      <c r="EF23" s="19"/>
      <c r="EG23" s="19"/>
    </row>
    <row r="24" spans="1:137" ht="14.85" hidden="1" customHeight="1" outlineLevel="1">
      <c r="A24" s="15"/>
      <c r="AA24" s="24"/>
      <c r="AB24" s="19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19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19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19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19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19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19"/>
      <c r="DC24" s="24"/>
      <c r="DD24" s="24"/>
      <c r="DE24" s="24"/>
      <c r="DF24" s="24"/>
      <c r="DG24" s="24"/>
      <c r="DH24" s="24"/>
      <c r="DI24" s="24"/>
      <c r="DJ24" s="24"/>
      <c r="DK24" s="24"/>
      <c r="DL24" s="24"/>
      <c r="DM24" s="24"/>
      <c r="DN24" s="24"/>
      <c r="DS24" s="24"/>
      <c r="DT24" s="24"/>
      <c r="DU24" s="24"/>
      <c r="DV24" s="24"/>
      <c r="DW24" s="24"/>
      <c r="DX24" s="24"/>
      <c r="DY24" s="24"/>
      <c r="DZ24" s="24"/>
      <c r="EA24" s="24"/>
      <c r="EC24" s="24"/>
      <c r="EE24" s="24"/>
    </row>
    <row r="25" spans="1:137" ht="14.85" hidden="1" customHeight="1" outlineLevel="1">
      <c r="A25" s="17" t="s">
        <v>50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4"/>
      <c r="AC25" s="24"/>
      <c r="AD25" s="24"/>
      <c r="AE25" s="24"/>
      <c r="AF25" s="24">
        <v>1</v>
      </c>
      <c r="AG25" s="24"/>
      <c r="AI25" s="24"/>
      <c r="AJ25" s="24"/>
      <c r="AK25" s="24">
        <v>1</v>
      </c>
      <c r="AL25" s="24"/>
      <c r="AM25" s="24"/>
      <c r="AN25" s="24"/>
      <c r="AP25" s="24"/>
      <c r="AQ25" s="24"/>
      <c r="AR25" s="24"/>
      <c r="AS25" s="24">
        <v>1</v>
      </c>
      <c r="AT25" s="24"/>
      <c r="AV25" s="24"/>
      <c r="AW25" s="24"/>
      <c r="AX25" s="24">
        <v>1</v>
      </c>
      <c r="AY25" s="24"/>
      <c r="AZ25" s="24"/>
      <c r="BA25" s="24"/>
      <c r="BC25" s="24"/>
      <c r="BD25" s="24"/>
      <c r="BE25" s="24"/>
      <c r="BF25" s="24">
        <v>1</v>
      </c>
      <c r="BG25" s="24"/>
      <c r="BI25" s="24"/>
      <c r="BJ25" s="24"/>
      <c r="BK25" s="24">
        <v>1</v>
      </c>
      <c r="BL25" s="24"/>
      <c r="BM25" s="24"/>
      <c r="BN25" s="24"/>
      <c r="BP25" s="24"/>
      <c r="BQ25" s="24"/>
      <c r="BR25" s="24"/>
      <c r="BS25" s="24">
        <v>1</v>
      </c>
      <c r="BT25" s="24">
        <v>1</v>
      </c>
      <c r="BU25" s="24">
        <v>1</v>
      </c>
      <c r="BV25" s="24"/>
      <c r="BW25" s="24"/>
      <c r="BX25" s="24">
        <v>1</v>
      </c>
      <c r="BY25" s="24">
        <v>1</v>
      </c>
      <c r="BZ25" s="24"/>
      <c r="CA25" s="24"/>
      <c r="CC25" s="24"/>
      <c r="CD25" s="24"/>
      <c r="CE25" s="24"/>
      <c r="CF25" s="24">
        <v>1</v>
      </c>
      <c r="CG25" s="24"/>
      <c r="CI25" s="24"/>
      <c r="CJ25" s="24"/>
      <c r="CK25" s="24">
        <v>1</v>
      </c>
      <c r="CL25" s="24"/>
      <c r="CM25" s="24"/>
      <c r="CN25" s="24"/>
      <c r="CP25" s="24"/>
      <c r="CQ25" s="24"/>
      <c r="CR25" s="24"/>
      <c r="CS25" s="24">
        <v>1</v>
      </c>
      <c r="CT25" s="24"/>
      <c r="CV25" s="24"/>
      <c r="CW25" s="24"/>
      <c r="CX25" s="24">
        <v>1</v>
      </c>
      <c r="CY25" s="24"/>
      <c r="CZ25" s="24"/>
      <c r="DA25" s="24"/>
      <c r="DC25" s="24"/>
      <c r="DD25" s="24"/>
      <c r="DE25" s="24"/>
      <c r="DF25" s="24">
        <v>1</v>
      </c>
      <c r="DG25" s="24"/>
      <c r="DI25" s="24"/>
      <c r="DJ25" s="24"/>
      <c r="DK25" s="24">
        <v>1</v>
      </c>
      <c r="DL25" s="24"/>
      <c r="DM25" s="24"/>
      <c r="DN25" s="24"/>
      <c r="DS25" s="24"/>
      <c r="DT25" s="24"/>
      <c r="DU25" s="24"/>
      <c r="DV25" s="24"/>
      <c r="DW25" s="24"/>
      <c r="DX25" s="24"/>
      <c r="DY25" s="24"/>
      <c r="DZ25" s="24"/>
      <c r="EA25" s="24"/>
      <c r="EC25" s="24"/>
      <c r="EE25" s="24"/>
    </row>
    <row r="26" spans="1:137" ht="14.85" hidden="1" customHeight="1" outlineLevel="1">
      <c r="A26" s="13" t="s">
        <v>41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24"/>
      <c r="AC26" s="24"/>
      <c r="AD26" s="24"/>
      <c r="AE26" s="24"/>
      <c r="AF26" s="24">
        <v>2</v>
      </c>
      <c r="AG26" s="24"/>
      <c r="AI26" s="24"/>
      <c r="AJ26" s="24"/>
      <c r="AK26" s="24">
        <v>2</v>
      </c>
      <c r="AL26" s="24"/>
      <c r="AM26" s="24"/>
      <c r="AN26" s="24"/>
      <c r="AP26" s="24"/>
      <c r="AQ26" s="24"/>
      <c r="AR26" s="24"/>
      <c r="AS26" s="24">
        <v>2</v>
      </c>
      <c r="AT26" s="24"/>
      <c r="AV26" s="24"/>
      <c r="AW26" s="24"/>
      <c r="AX26" s="24">
        <v>2</v>
      </c>
      <c r="AY26" s="24"/>
      <c r="AZ26" s="24"/>
      <c r="BA26" s="24"/>
      <c r="BC26" s="24"/>
      <c r="BD26" s="24"/>
      <c r="BE26" s="24"/>
      <c r="BF26" s="24">
        <v>2</v>
      </c>
      <c r="BG26" s="24"/>
      <c r="BI26" s="24"/>
      <c r="BJ26" s="24"/>
      <c r="BK26" s="24">
        <v>2</v>
      </c>
      <c r="BL26" s="24"/>
      <c r="BM26" s="24"/>
      <c r="BN26" s="24"/>
      <c r="BP26" s="24"/>
      <c r="BQ26" s="24"/>
      <c r="BR26" s="24"/>
      <c r="BS26" s="24">
        <v>2</v>
      </c>
      <c r="BT26" s="24">
        <v>2</v>
      </c>
      <c r="BU26" s="24">
        <v>2</v>
      </c>
      <c r="BV26" s="24"/>
      <c r="BW26" s="24"/>
      <c r="BX26" s="24">
        <v>2</v>
      </c>
      <c r="BY26" s="24">
        <v>2</v>
      </c>
      <c r="BZ26" s="24"/>
      <c r="CA26" s="24"/>
      <c r="CC26" s="24"/>
      <c r="CD26" s="24"/>
      <c r="CE26" s="24"/>
      <c r="CF26" s="24">
        <v>2</v>
      </c>
      <c r="CG26" s="24"/>
      <c r="CI26" s="24"/>
      <c r="CJ26" s="24"/>
      <c r="CK26" s="24">
        <v>2</v>
      </c>
      <c r="CL26" s="24"/>
      <c r="CM26" s="24"/>
      <c r="CN26" s="24"/>
      <c r="CP26" s="24"/>
      <c r="CQ26" s="24"/>
      <c r="CR26" s="24"/>
      <c r="CS26" s="24">
        <v>2</v>
      </c>
      <c r="CT26" s="24"/>
      <c r="CV26" s="24"/>
      <c r="CW26" s="24"/>
      <c r="CX26" s="24">
        <v>2</v>
      </c>
      <c r="CY26" s="24"/>
      <c r="CZ26" s="24"/>
      <c r="DA26" s="24"/>
      <c r="DC26" s="24"/>
      <c r="DD26" s="24"/>
      <c r="DE26" s="24"/>
      <c r="DF26" s="24">
        <v>2</v>
      </c>
      <c r="DG26" s="24"/>
      <c r="DI26" s="24"/>
      <c r="DJ26" s="24"/>
      <c r="DK26" s="24">
        <v>2</v>
      </c>
      <c r="DL26" s="24"/>
      <c r="DM26" s="24"/>
      <c r="DN26" s="24"/>
      <c r="DS26" s="24"/>
      <c r="DT26" s="24"/>
      <c r="DU26" s="24"/>
      <c r="DV26" s="24"/>
      <c r="DW26" s="24"/>
      <c r="DX26" s="24"/>
      <c r="DY26" s="24"/>
      <c r="DZ26" s="24"/>
      <c r="EA26" s="24"/>
      <c r="EC26" s="24"/>
      <c r="EE26" s="24"/>
    </row>
    <row r="27" spans="1:137" ht="14.85" hidden="1" customHeight="1" outlineLevel="1">
      <c r="A27" s="13" t="s">
        <v>42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24"/>
      <c r="AB27" s="16"/>
      <c r="AC27" s="24"/>
      <c r="AD27" s="24"/>
      <c r="AE27" s="24"/>
      <c r="AF27" s="16">
        <f>AF4*AF5*AF26/1000</f>
        <v>12.6</v>
      </c>
      <c r="AG27" s="24"/>
      <c r="AI27" s="24"/>
      <c r="AJ27" s="24"/>
      <c r="AK27" s="16">
        <f>AH4*AH5*AK26/1000</f>
        <v>12.6</v>
      </c>
      <c r="AL27" s="24"/>
      <c r="AM27" s="24"/>
      <c r="AN27" s="24"/>
      <c r="AO27" s="16"/>
      <c r="AP27" s="24"/>
      <c r="AQ27" s="24"/>
      <c r="AR27" s="24"/>
      <c r="AS27" s="16">
        <f>AS4*AS5*AS26/1000</f>
        <v>12.6</v>
      </c>
      <c r="AT27" s="24"/>
      <c r="AV27" s="24"/>
      <c r="AW27" s="24"/>
      <c r="AX27" s="16">
        <f>AU4*AU5*AX26/1000</f>
        <v>12.6</v>
      </c>
      <c r="AY27" s="24"/>
      <c r="AZ27" s="24"/>
      <c r="BA27" s="24"/>
      <c r="BB27" s="16"/>
      <c r="BC27" s="24"/>
      <c r="BD27" s="24"/>
      <c r="BE27" s="24"/>
      <c r="BF27" s="16">
        <f>BF4*BF5*BF26/1000</f>
        <v>12.6</v>
      </c>
      <c r="BG27" s="24"/>
      <c r="BI27" s="24"/>
      <c r="BJ27" s="24"/>
      <c r="BK27" s="16">
        <f>BH4*BH5*BK26/1000</f>
        <v>12.6</v>
      </c>
      <c r="BL27" s="24"/>
      <c r="BM27" s="24"/>
      <c r="BN27" s="24"/>
      <c r="BO27" s="16"/>
      <c r="BP27" s="24"/>
      <c r="BQ27" s="24"/>
      <c r="BR27" s="24"/>
      <c r="BS27" s="16">
        <f>BS4*BS5*BS26*BS28/1000</f>
        <v>75.599999999999994</v>
      </c>
      <c r="BT27" s="16">
        <f>BT4*BT5*BT26*BT28/1000</f>
        <v>75.599999999999994</v>
      </c>
      <c r="BU27" s="16">
        <f>BU4*BU5*BU26*BU28/1000</f>
        <v>75.599999999999994</v>
      </c>
      <c r="BV27" s="24"/>
      <c r="BW27" s="24"/>
      <c r="BX27" s="16">
        <f>BU4*BU5*BX26/1000</f>
        <v>12.6</v>
      </c>
      <c r="BY27" s="16">
        <f>BY4*BY5*BY26*BY28/1000</f>
        <v>75.599999999999994</v>
      </c>
      <c r="BZ27" s="24"/>
      <c r="CA27" s="24"/>
      <c r="CB27" s="16"/>
      <c r="CC27" s="24"/>
      <c r="CD27" s="24"/>
      <c r="CE27" s="24"/>
      <c r="CF27" s="16">
        <f>CF4*CF5*CF26/1000</f>
        <v>12.6</v>
      </c>
      <c r="CG27" s="24"/>
      <c r="CI27" s="24"/>
      <c r="CJ27" s="24"/>
      <c r="CK27" s="16">
        <f>CH4*CH5*CK26/1000</f>
        <v>12.6</v>
      </c>
      <c r="CL27" s="24"/>
      <c r="CM27" s="24"/>
      <c r="CN27" s="24"/>
      <c r="CO27" s="16"/>
      <c r="CP27" s="24"/>
      <c r="CQ27" s="24"/>
      <c r="CR27" s="24"/>
      <c r="CS27" s="16">
        <f>CS4*CS5*CS26/1000</f>
        <v>12.6</v>
      </c>
      <c r="CT27" s="24"/>
      <c r="CV27" s="24"/>
      <c r="CW27" s="24"/>
      <c r="CX27" s="16">
        <f>CU4*CU5*CX26/1000</f>
        <v>12.6</v>
      </c>
      <c r="CY27" s="24"/>
      <c r="CZ27" s="24"/>
      <c r="DA27" s="24"/>
      <c r="DB27" s="16"/>
      <c r="DC27" s="24"/>
      <c r="DD27" s="24"/>
      <c r="DE27" s="24"/>
      <c r="DF27" s="16">
        <f>DF4*DF5*DF26/1000</f>
        <v>12.6</v>
      </c>
      <c r="DG27" s="24"/>
      <c r="DI27" s="24"/>
      <c r="DJ27" s="24"/>
      <c r="DK27" s="16">
        <f>DH4*DH5*DK26/1000</f>
        <v>12.6</v>
      </c>
      <c r="DL27" s="24"/>
      <c r="DM27" s="24"/>
      <c r="DN27" s="24"/>
      <c r="DS27" s="23"/>
      <c r="DT27" s="23"/>
      <c r="DU27" s="23"/>
      <c r="DV27" s="24"/>
      <c r="DW27" s="23"/>
      <c r="DX27" s="24"/>
      <c r="DY27" s="23"/>
      <c r="DZ27" s="24"/>
      <c r="EA27" s="23"/>
      <c r="EC27" s="23"/>
      <c r="EE27" s="23"/>
    </row>
    <row r="28" spans="1:137" ht="14.85" hidden="1" customHeight="1" outlineLevel="1">
      <c r="A28" s="13" t="s">
        <v>47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B28" s="21"/>
      <c r="AF28" s="16"/>
      <c r="AK28" s="16"/>
      <c r="AO28" s="21"/>
      <c r="AS28" s="16"/>
      <c r="AX28" s="16"/>
      <c r="BB28" s="21"/>
      <c r="BF28" s="16"/>
      <c r="BK28" s="16"/>
      <c r="BO28" s="21"/>
      <c r="BS28" s="16">
        <v>6</v>
      </c>
      <c r="BT28" s="16">
        <v>6</v>
      </c>
      <c r="BU28" s="16">
        <v>6</v>
      </c>
      <c r="BX28" s="16"/>
      <c r="BY28" s="16">
        <v>6</v>
      </c>
      <c r="CB28" s="21"/>
      <c r="CF28" s="16"/>
      <c r="CK28" s="16"/>
      <c r="CO28" s="21"/>
      <c r="CS28" s="16"/>
      <c r="CX28" s="16"/>
      <c r="DB28" s="21"/>
      <c r="DF28" s="16"/>
      <c r="DK28" s="16"/>
      <c r="DS28" s="23">
        <f>SUM(AB28:AM28)</f>
        <v>0</v>
      </c>
      <c r="DT28" s="23"/>
      <c r="DU28" s="23">
        <f>SUM(AO28:AZ28)</f>
        <v>0</v>
      </c>
      <c r="DW28" s="23">
        <f>SUM(BB28:BM28)</f>
        <v>0</v>
      </c>
      <c r="DY28" s="23">
        <f>SUM(BO28:BZ28)</f>
        <v>24</v>
      </c>
      <c r="EA28" s="23">
        <f>SUM(CB28:CM28)</f>
        <v>0</v>
      </c>
      <c r="EC28" s="23">
        <f>SUM(CD28:CP28)</f>
        <v>0</v>
      </c>
      <c r="EE28" s="23">
        <f>SUM(CF28:CR28)</f>
        <v>0</v>
      </c>
    </row>
    <row r="29" spans="1:137" ht="14.85" hidden="1" customHeight="1" outlineLevel="1">
      <c r="A29" s="15" t="s">
        <v>48</v>
      </c>
      <c r="AB29" s="21"/>
      <c r="AF29" s="16">
        <f>AF27</f>
        <v>12.6</v>
      </c>
      <c r="AK29" s="19">
        <f>AK27</f>
        <v>12.6</v>
      </c>
      <c r="AO29" s="21"/>
      <c r="AS29" s="16">
        <f>AS27</f>
        <v>12.6</v>
      </c>
      <c r="AX29" s="19">
        <f>AX27</f>
        <v>12.6</v>
      </c>
      <c r="BB29" s="21"/>
      <c r="BF29" s="16">
        <f>BF27</f>
        <v>12.6</v>
      </c>
      <c r="BK29" s="19">
        <f>BK27</f>
        <v>12.6</v>
      </c>
      <c r="BO29" s="21"/>
      <c r="BS29" s="16">
        <f>BS27</f>
        <v>75.599999999999994</v>
      </c>
      <c r="BT29" s="16">
        <f>BT27</f>
        <v>75.599999999999994</v>
      </c>
      <c r="BU29" s="16">
        <f>BU27</f>
        <v>75.599999999999994</v>
      </c>
      <c r="BX29" s="19">
        <f>BX27</f>
        <v>12.6</v>
      </c>
      <c r="BY29" s="16">
        <f>BY27</f>
        <v>75.599999999999994</v>
      </c>
      <c r="CB29" s="21"/>
      <c r="CF29" s="16">
        <f>CF27</f>
        <v>12.6</v>
      </c>
      <c r="CK29" s="19">
        <f>CK27</f>
        <v>12.6</v>
      </c>
      <c r="CO29" s="21"/>
      <c r="CS29" s="16">
        <f>CS27</f>
        <v>12.6</v>
      </c>
      <c r="CX29" s="19">
        <f>CX27</f>
        <v>12.6</v>
      </c>
      <c r="DB29" s="21"/>
      <c r="DF29" s="16">
        <f>DF27</f>
        <v>12.6</v>
      </c>
      <c r="DK29" s="19">
        <f>DK27</f>
        <v>12.6</v>
      </c>
      <c r="DS29" s="23">
        <f>SUM(AB29:AM29)</f>
        <v>25.2</v>
      </c>
      <c r="DT29" s="23"/>
      <c r="DU29" s="23">
        <f>SUM(AO29:AZ29)</f>
        <v>25.2</v>
      </c>
      <c r="DW29" s="23">
        <f>SUM(BB29:BM29)</f>
        <v>25.2</v>
      </c>
      <c r="DY29" s="23">
        <f>SUM(BO29:BZ29)</f>
        <v>315</v>
      </c>
      <c r="EA29" s="23">
        <f>SUM(CB29:CM29)</f>
        <v>25.2</v>
      </c>
      <c r="EC29" s="23">
        <f>SUM(CD29:CP29)</f>
        <v>25.2</v>
      </c>
      <c r="EE29" s="23">
        <f>SUM(CF29:CR29)</f>
        <v>25.2</v>
      </c>
    </row>
    <row r="30" spans="1:137" ht="14.85" hidden="1" customHeight="1" outlineLevel="1">
      <c r="A30" s="15"/>
      <c r="AB30" s="21"/>
      <c r="AF30" s="16"/>
      <c r="AK30" s="19"/>
      <c r="AO30" s="21"/>
      <c r="AS30" s="16"/>
      <c r="AX30" s="19"/>
      <c r="BB30" s="21"/>
      <c r="BF30" s="16"/>
      <c r="BK30" s="19"/>
      <c r="BO30" s="21"/>
      <c r="BS30" s="16"/>
      <c r="BX30" s="19"/>
      <c r="CB30" s="21"/>
      <c r="CF30" s="16"/>
      <c r="CK30" s="19"/>
      <c r="CO30" s="21"/>
      <c r="CS30" s="16"/>
      <c r="CX30" s="19"/>
      <c r="DB30" s="21"/>
      <c r="DF30" s="16"/>
      <c r="DK30" s="19"/>
      <c r="DS30" s="23"/>
      <c r="DT30" s="23"/>
      <c r="DU30" s="23"/>
      <c r="DW30" s="23"/>
      <c r="DY30" s="23"/>
      <c r="EA30" s="23"/>
      <c r="EC30" s="23"/>
      <c r="EE30" s="23"/>
    </row>
    <row r="31" spans="1:137" ht="14.85" hidden="1" customHeight="1" outlineLevel="1">
      <c r="A31" s="17" t="s">
        <v>51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B31" s="21"/>
      <c r="AC31">
        <v>200</v>
      </c>
      <c r="AF31" s="16"/>
      <c r="AH31">
        <v>200</v>
      </c>
      <c r="AK31" s="19">
        <v>200</v>
      </c>
      <c r="AM31">
        <v>200</v>
      </c>
      <c r="AO31" s="21"/>
      <c r="AP31">
        <v>200</v>
      </c>
      <c r="AS31" s="16"/>
      <c r="AU31">
        <v>400</v>
      </c>
      <c r="AX31" s="19">
        <v>200</v>
      </c>
      <c r="AY31">
        <v>150</v>
      </c>
      <c r="AZ31">
        <v>200</v>
      </c>
      <c r="BB31" s="21"/>
      <c r="BC31">
        <v>200</v>
      </c>
      <c r="BF31" s="16"/>
      <c r="BH31">
        <v>200</v>
      </c>
      <c r="BI31">
        <v>200</v>
      </c>
      <c r="BK31">
        <v>200</v>
      </c>
      <c r="BL31">
        <v>200</v>
      </c>
      <c r="BO31" s="21"/>
      <c r="BP31">
        <v>200</v>
      </c>
      <c r="BR31">
        <v>200</v>
      </c>
      <c r="BS31" s="16"/>
      <c r="BV31">
        <v>200</v>
      </c>
      <c r="BX31" s="19">
        <v>200</v>
      </c>
      <c r="BZ31">
        <v>200</v>
      </c>
      <c r="CB31" s="21"/>
      <c r="CC31">
        <v>200</v>
      </c>
      <c r="CF31" s="16"/>
      <c r="CH31">
        <v>200</v>
      </c>
      <c r="CK31" s="19">
        <v>200</v>
      </c>
      <c r="CM31">
        <v>200</v>
      </c>
      <c r="CO31" s="21"/>
      <c r="CP31">
        <v>200</v>
      </c>
      <c r="CS31" s="16"/>
      <c r="CU31">
        <v>150</v>
      </c>
      <c r="CX31" s="19"/>
      <c r="CZ31">
        <v>100</v>
      </c>
      <c r="DB31" s="21"/>
      <c r="DC31">
        <v>100</v>
      </c>
      <c r="DF31" s="16"/>
      <c r="DH31">
        <v>100</v>
      </c>
      <c r="DK31" s="19">
        <v>100</v>
      </c>
      <c r="DS31" s="23">
        <f>SUM(AB31:AM31)</f>
        <v>800</v>
      </c>
      <c r="DT31" s="23"/>
      <c r="DU31" s="23">
        <f>SUM(AO31:AZ31)</f>
        <v>1150</v>
      </c>
      <c r="DW31" s="23">
        <f>SUM(BB31:BM31)</f>
        <v>1000</v>
      </c>
      <c r="DY31" s="23">
        <f>SUM(BO31:BZ31)</f>
        <v>1000</v>
      </c>
      <c r="EA31" s="23">
        <f>SUM(CB31:CM31)</f>
        <v>800</v>
      </c>
      <c r="EC31" s="23">
        <f>SUM(CD31:CP31)</f>
        <v>800</v>
      </c>
      <c r="EE31" s="23">
        <f>SUM(CF31:CR31)</f>
        <v>800</v>
      </c>
    </row>
    <row r="32" spans="1:137" ht="14.85" hidden="1" customHeight="1" outlineLevel="1">
      <c r="A32" s="15"/>
      <c r="AB32" s="21"/>
      <c r="AF32" s="16"/>
      <c r="AK32" s="19"/>
      <c r="AO32" s="21"/>
      <c r="AS32" s="16"/>
      <c r="AX32" s="19"/>
      <c r="BB32" s="21"/>
      <c r="BF32" s="16"/>
      <c r="BK32" s="19"/>
      <c r="BO32" s="21"/>
      <c r="BS32" s="16"/>
      <c r="BX32" s="19"/>
      <c r="CB32" s="21"/>
      <c r="CF32" s="16"/>
      <c r="CK32" s="19"/>
      <c r="CO32" s="21"/>
      <c r="CS32" s="16"/>
      <c r="CX32" s="19"/>
      <c r="DB32" s="21"/>
      <c r="DF32" s="16"/>
      <c r="DK32" s="19"/>
      <c r="DS32" s="23"/>
      <c r="DT32" s="23"/>
      <c r="DU32" s="23"/>
      <c r="DW32" s="23"/>
      <c r="DY32" s="23"/>
      <c r="EA32" s="23"/>
      <c r="EC32" s="23"/>
      <c r="EE32" s="23"/>
    </row>
    <row r="33" spans="1:137" ht="14.85" hidden="1" customHeight="1" outlineLevel="1">
      <c r="A33" s="15"/>
      <c r="AB33" s="21"/>
      <c r="AF33" s="16"/>
    </row>
    <row r="34" spans="1:137" collapsed="1">
      <c r="A34" s="25" t="s">
        <v>52</v>
      </c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19"/>
      <c r="AB34" s="19">
        <f t="shared" ref="AB34:BF34" si="37">SUM(AB11+AB17+AB23+AB29+AB31)</f>
        <v>88.199999999999989</v>
      </c>
      <c r="AC34" s="19">
        <f t="shared" si="37"/>
        <v>288.2</v>
      </c>
      <c r="AD34" s="19">
        <f t="shared" si="37"/>
        <v>718.2</v>
      </c>
      <c r="AE34" s="19">
        <f t="shared" si="37"/>
        <v>718.2</v>
      </c>
      <c r="AF34" s="19">
        <f t="shared" si="37"/>
        <v>100.79999999999998</v>
      </c>
      <c r="AG34" s="19">
        <f t="shared" si="37"/>
        <v>88.199999999999989</v>
      </c>
      <c r="AH34" s="19">
        <f t="shared" si="37"/>
        <v>288.2</v>
      </c>
      <c r="AI34" s="19">
        <f t="shared" si="37"/>
        <v>718.2</v>
      </c>
      <c r="AJ34" s="19">
        <f t="shared" si="37"/>
        <v>718.2</v>
      </c>
      <c r="AK34" s="19">
        <f t="shared" si="37"/>
        <v>300.79999999999995</v>
      </c>
      <c r="AL34" s="19">
        <f t="shared" si="37"/>
        <v>88.199999999999989</v>
      </c>
      <c r="AM34" s="19">
        <f t="shared" si="37"/>
        <v>288.2</v>
      </c>
      <c r="AN34" s="19"/>
      <c r="AO34" s="19">
        <f t="shared" si="37"/>
        <v>88.199999999999989</v>
      </c>
      <c r="AP34" s="19">
        <f t="shared" si="37"/>
        <v>288.2</v>
      </c>
      <c r="AQ34" s="19">
        <f t="shared" si="37"/>
        <v>718.2</v>
      </c>
      <c r="AR34" s="19">
        <f t="shared" si="37"/>
        <v>718.2</v>
      </c>
      <c r="AS34" s="19">
        <f t="shared" si="37"/>
        <v>100.79999999999998</v>
      </c>
      <c r="AT34" s="19">
        <f t="shared" si="37"/>
        <v>88.199999999999989</v>
      </c>
      <c r="AU34" s="19">
        <f t="shared" si="37"/>
        <v>488.2</v>
      </c>
      <c r="AV34" s="19">
        <f t="shared" si="37"/>
        <v>718.2</v>
      </c>
      <c r="AW34" s="19">
        <f t="shared" si="37"/>
        <v>718.2</v>
      </c>
      <c r="AX34" s="19">
        <f t="shared" si="37"/>
        <v>300.79999999999995</v>
      </c>
      <c r="AY34" s="19">
        <f t="shared" si="37"/>
        <v>238.2</v>
      </c>
      <c r="AZ34" s="19">
        <f>SUM(AZ11+AZ17+AZ23+AZ29+AZ31)</f>
        <v>288.2</v>
      </c>
      <c r="BA34" s="19"/>
      <c r="BB34" s="19">
        <f t="shared" si="37"/>
        <v>88.199999999999989</v>
      </c>
      <c r="BC34" s="19">
        <f t="shared" si="37"/>
        <v>288.2</v>
      </c>
      <c r="BD34" s="19">
        <f>SUM(BD11+BD17+BD23+BD29+BD31)</f>
        <v>718.2</v>
      </c>
      <c r="BE34" s="19">
        <f t="shared" si="37"/>
        <v>718.2</v>
      </c>
      <c r="BF34" s="19">
        <f t="shared" si="37"/>
        <v>100.79999999999998</v>
      </c>
      <c r="BG34" s="19">
        <f t="shared" ref="BG34:CM34" si="38">SUM(BG11+BG17+BG23+BG29+BG31)</f>
        <v>88.199999999999989</v>
      </c>
      <c r="BH34" s="19">
        <f t="shared" si="38"/>
        <v>288.2</v>
      </c>
      <c r="BI34" s="19">
        <f t="shared" si="38"/>
        <v>288.2</v>
      </c>
      <c r="BJ34" s="19">
        <f t="shared" si="38"/>
        <v>617.40000000000009</v>
      </c>
      <c r="BK34" s="19">
        <f t="shared" si="38"/>
        <v>300.79999999999995</v>
      </c>
      <c r="BL34" s="19">
        <f t="shared" si="38"/>
        <v>288.2</v>
      </c>
      <c r="BM34" s="19">
        <f t="shared" si="38"/>
        <v>617.40000000000009</v>
      </c>
      <c r="BN34" s="19"/>
      <c r="BO34" s="19">
        <f t="shared" si="38"/>
        <v>97.649999999999991</v>
      </c>
      <c r="BP34" s="19">
        <f t="shared" si="38"/>
        <v>288.2</v>
      </c>
      <c r="BQ34" s="19">
        <f t="shared" si="38"/>
        <v>718.2</v>
      </c>
      <c r="BR34" s="19">
        <f t="shared" si="38"/>
        <v>918.2</v>
      </c>
      <c r="BS34" s="19">
        <f t="shared" si="38"/>
        <v>201.6</v>
      </c>
      <c r="BT34" s="19">
        <f t="shared" si="38"/>
        <v>201.6</v>
      </c>
      <c r="BU34" s="19">
        <f t="shared" si="38"/>
        <v>258.29999999999995</v>
      </c>
      <c r="BV34" s="19">
        <f t="shared" si="38"/>
        <v>918.2</v>
      </c>
      <c r="BW34" s="19">
        <f t="shared" si="38"/>
        <v>718.2</v>
      </c>
      <c r="BX34" s="19">
        <f t="shared" si="38"/>
        <v>300.79999999999995</v>
      </c>
      <c r="BY34" s="19">
        <f t="shared" si="38"/>
        <v>201.6</v>
      </c>
      <c r="BZ34" s="19">
        <f t="shared" si="38"/>
        <v>288.2</v>
      </c>
      <c r="CA34" s="19"/>
      <c r="CB34" s="19">
        <f t="shared" si="38"/>
        <v>88.199999999999989</v>
      </c>
      <c r="CC34" s="19">
        <f t="shared" si="38"/>
        <v>288.2</v>
      </c>
      <c r="CD34" s="19">
        <f t="shared" si="38"/>
        <v>718.2</v>
      </c>
      <c r="CE34" s="19">
        <f t="shared" si="38"/>
        <v>718.2</v>
      </c>
      <c r="CF34" s="19">
        <f t="shared" si="38"/>
        <v>100.79999999999998</v>
      </c>
      <c r="CG34" s="19">
        <f t="shared" si="38"/>
        <v>88.199999999999989</v>
      </c>
      <c r="CH34" s="19">
        <f t="shared" si="38"/>
        <v>288.2</v>
      </c>
      <c r="CI34" s="19">
        <f t="shared" si="38"/>
        <v>718.2</v>
      </c>
      <c r="CJ34" s="19">
        <f t="shared" si="38"/>
        <v>718.2</v>
      </c>
      <c r="CK34" s="19">
        <f t="shared" si="38"/>
        <v>300.79999999999995</v>
      </c>
      <c r="CL34" s="19">
        <f t="shared" si="38"/>
        <v>88.199999999999989</v>
      </c>
      <c r="CM34" s="19">
        <f t="shared" si="38"/>
        <v>288.2</v>
      </c>
      <c r="CN34" s="19"/>
      <c r="CO34" s="19">
        <f t="shared" ref="CO34:CZ34" si="39">SUM(CO11+CO17+CO23+CO29+CO31)</f>
        <v>88.199999999999989</v>
      </c>
      <c r="CP34" s="19">
        <f t="shared" si="39"/>
        <v>288.2</v>
      </c>
      <c r="CQ34" s="19">
        <f t="shared" si="39"/>
        <v>718.2</v>
      </c>
      <c r="CR34" s="19">
        <f t="shared" si="39"/>
        <v>718.2</v>
      </c>
      <c r="CS34" s="19">
        <f t="shared" si="39"/>
        <v>100.79999999999998</v>
      </c>
      <c r="CT34" s="19">
        <f t="shared" si="39"/>
        <v>88.199999999999989</v>
      </c>
      <c r="CU34" s="19">
        <f t="shared" si="39"/>
        <v>238.2</v>
      </c>
      <c r="CV34" s="19">
        <f t="shared" si="39"/>
        <v>718.2</v>
      </c>
      <c r="CW34" s="19">
        <f t="shared" si="39"/>
        <v>88.199999999999989</v>
      </c>
      <c r="CX34" s="19">
        <f t="shared" si="39"/>
        <v>100.79999999999998</v>
      </c>
      <c r="CY34" s="19">
        <f t="shared" si="39"/>
        <v>88.199999999999989</v>
      </c>
      <c r="CZ34" s="19">
        <f t="shared" si="39"/>
        <v>188.2</v>
      </c>
      <c r="DA34" s="19"/>
      <c r="DB34" s="19">
        <f t="shared" ref="DB34:DM34" si="40">SUM(DB11+DB17+DB23+DB29+DB31)</f>
        <v>88.199999999999989</v>
      </c>
      <c r="DC34" s="19">
        <f t="shared" si="40"/>
        <v>188.2</v>
      </c>
      <c r="DD34" s="19">
        <f t="shared" si="40"/>
        <v>718.2</v>
      </c>
      <c r="DE34" s="19">
        <f t="shared" si="40"/>
        <v>88.199999999999989</v>
      </c>
      <c r="DF34" s="19">
        <f t="shared" si="40"/>
        <v>100.79999999999998</v>
      </c>
      <c r="DG34" s="19">
        <f t="shared" si="40"/>
        <v>88.199999999999989</v>
      </c>
      <c r="DH34" s="19">
        <f t="shared" si="40"/>
        <v>188.2</v>
      </c>
      <c r="DI34" s="19">
        <f t="shared" si="40"/>
        <v>88.199999999999989</v>
      </c>
      <c r="DJ34" s="19">
        <f t="shared" si="40"/>
        <v>88.199999999999989</v>
      </c>
      <c r="DK34" s="19">
        <f t="shared" si="40"/>
        <v>200.79999999999998</v>
      </c>
      <c r="DL34" s="19">
        <f t="shared" si="40"/>
        <v>88.199999999999989</v>
      </c>
      <c r="DM34" s="19">
        <f t="shared" si="40"/>
        <v>88.199999999999989</v>
      </c>
      <c r="DN34" s="19"/>
      <c r="DR34" s="27"/>
      <c r="DS34" s="19">
        <f>SUM(DS11+DS17+DS23+DS29+DS31)</f>
        <v>4403.6000000000004</v>
      </c>
      <c r="DT34" s="19"/>
      <c r="DU34" s="19">
        <f>SUM(DU11+DU17+DU23+DU29+DU31)</f>
        <v>4753.6000000000004</v>
      </c>
      <c r="DV34" s="28">
        <f>IFERROR(DU34/DS34*100,0)</f>
        <v>107.94804251067309</v>
      </c>
      <c r="DW34" s="19">
        <f>SUM(DW11+DW17+DW23+DW29+DW31)</f>
        <v>4402</v>
      </c>
      <c r="DX34" s="28">
        <f>IFERROR(DW34/DU34*100,0)</f>
        <v>92.603500504880515</v>
      </c>
      <c r="DY34" s="19">
        <f>SUM(DY11+DY17+DY23+DY29+DY31)</f>
        <v>5110.75</v>
      </c>
      <c r="DZ34" s="28">
        <f>IFERROR(DY34/DW34*100,0)</f>
        <v>116.10063607451157</v>
      </c>
      <c r="EA34" s="19">
        <f>SUM(EA11+EA17+EA23+EA29+EA31)</f>
        <v>4403.6000000000004</v>
      </c>
      <c r="EB34" s="28">
        <f>IFERROR(EA34/DY34*100,0)</f>
        <v>86.163478941446954</v>
      </c>
      <c r="EC34" s="19">
        <f>SUM(EC11+EC17+EC23+EC29+EC31)</f>
        <v>4403.6000000000004</v>
      </c>
      <c r="ED34" s="28">
        <f>IFERROR(EC34/EA34*100,0)</f>
        <v>100</v>
      </c>
      <c r="EE34" s="19">
        <f>SUM(EE11+EE17+EE23+EE29+EE31)</f>
        <v>4403.6000000000004</v>
      </c>
      <c r="EF34" s="28">
        <f>IFERROR(EE34/EC34*100,0)</f>
        <v>100</v>
      </c>
      <c r="EG34" s="27"/>
    </row>
    <row r="35" spans="1:137"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</row>
    <row r="36" spans="1:137" ht="15">
      <c r="A36" s="29" t="s">
        <v>53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</row>
    <row r="37" spans="1:137" ht="14.85" hidden="1" customHeight="1" outlineLevel="2">
      <c r="A37" s="31" t="s">
        <v>39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9"/>
      <c r="AB37" s="19">
        <v>75</v>
      </c>
      <c r="AC37" s="19">
        <v>75</v>
      </c>
      <c r="AD37" s="19">
        <v>75</v>
      </c>
      <c r="AE37" s="19">
        <v>75</v>
      </c>
      <c r="AF37" s="19">
        <v>75</v>
      </c>
      <c r="AG37" s="19">
        <v>75</v>
      </c>
      <c r="AH37" s="19">
        <v>75</v>
      </c>
      <c r="AI37" s="19">
        <v>75</v>
      </c>
      <c r="AJ37" s="19">
        <v>75</v>
      </c>
      <c r="AK37" s="19">
        <v>75</v>
      </c>
      <c r="AL37" s="19">
        <v>75</v>
      </c>
      <c r="AM37" s="19">
        <v>75</v>
      </c>
      <c r="AN37" s="19"/>
      <c r="AO37" s="19">
        <v>75</v>
      </c>
      <c r="AP37" s="19">
        <v>75</v>
      </c>
      <c r="AQ37" s="19">
        <v>75</v>
      </c>
      <c r="AR37" s="19">
        <v>75</v>
      </c>
      <c r="AS37" s="19">
        <v>75</v>
      </c>
      <c r="AT37" s="19">
        <v>75</v>
      </c>
      <c r="AU37" s="19">
        <v>75</v>
      </c>
      <c r="AV37" s="19">
        <v>75</v>
      </c>
      <c r="AW37" s="19">
        <v>75</v>
      </c>
      <c r="AX37" s="19">
        <v>80</v>
      </c>
      <c r="AY37" s="19">
        <v>80</v>
      </c>
      <c r="AZ37" s="19">
        <v>80</v>
      </c>
      <c r="BA37" s="19"/>
      <c r="BB37" s="19">
        <v>80</v>
      </c>
      <c r="BC37" s="19">
        <v>80</v>
      </c>
      <c r="BD37" s="19">
        <v>80</v>
      </c>
      <c r="BE37" s="19">
        <v>80</v>
      </c>
      <c r="BF37" s="19">
        <v>80</v>
      </c>
      <c r="BG37" s="19">
        <v>80</v>
      </c>
      <c r="BH37" s="19">
        <v>80</v>
      </c>
      <c r="BI37" s="19">
        <v>80</v>
      </c>
      <c r="BJ37" s="19">
        <v>80</v>
      </c>
      <c r="BK37" s="19">
        <v>80</v>
      </c>
      <c r="BL37" s="19">
        <v>80</v>
      </c>
      <c r="BM37" s="19">
        <v>80</v>
      </c>
      <c r="BN37" s="19"/>
      <c r="BO37" s="19">
        <v>80</v>
      </c>
      <c r="BP37" s="19">
        <v>80</v>
      </c>
      <c r="BQ37" s="19">
        <v>80</v>
      </c>
      <c r="BR37" s="19">
        <v>80</v>
      </c>
      <c r="BS37" s="19">
        <v>80</v>
      </c>
      <c r="BT37" s="19">
        <v>80</v>
      </c>
      <c r="BU37" s="19">
        <v>80</v>
      </c>
      <c r="BV37" s="19">
        <v>80</v>
      </c>
      <c r="BW37" s="19">
        <v>80</v>
      </c>
      <c r="BX37" s="19">
        <v>80</v>
      </c>
      <c r="BY37" s="19">
        <v>80</v>
      </c>
      <c r="BZ37" s="19">
        <v>80</v>
      </c>
      <c r="CA37" s="19"/>
      <c r="CB37" s="19">
        <v>80</v>
      </c>
      <c r="CC37" s="19">
        <v>80</v>
      </c>
      <c r="CD37" s="19">
        <v>80</v>
      </c>
      <c r="CE37" s="19">
        <v>80</v>
      </c>
      <c r="CF37" s="19">
        <v>80</v>
      </c>
      <c r="CG37" s="19">
        <v>80</v>
      </c>
      <c r="CH37" s="19">
        <v>80</v>
      </c>
      <c r="CI37" s="19">
        <v>80</v>
      </c>
      <c r="CJ37" s="19">
        <v>80</v>
      </c>
      <c r="CK37" s="19">
        <v>80</v>
      </c>
      <c r="CL37" s="19">
        <v>80</v>
      </c>
      <c r="CM37" s="19">
        <v>80</v>
      </c>
      <c r="CN37" s="19"/>
      <c r="CO37" s="19">
        <v>80</v>
      </c>
      <c r="CP37" s="19">
        <v>80</v>
      </c>
      <c r="CQ37" s="19">
        <v>80</v>
      </c>
      <c r="CR37" s="19">
        <v>80</v>
      </c>
      <c r="CS37" s="19">
        <v>80</v>
      </c>
      <c r="CT37" s="19">
        <v>80</v>
      </c>
      <c r="CU37" s="19">
        <v>80</v>
      </c>
      <c r="CV37" s="19">
        <v>80</v>
      </c>
      <c r="CW37" s="19">
        <v>80</v>
      </c>
      <c r="CX37" s="19">
        <v>80</v>
      </c>
      <c r="CY37" s="19">
        <v>80</v>
      </c>
      <c r="CZ37" s="19">
        <v>80</v>
      </c>
      <c r="DA37" s="19"/>
      <c r="DB37" s="19">
        <v>80</v>
      </c>
      <c r="DC37" s="19">
        <v>80</v>
      </c>
      <c r="DD37" s="19">
        <v>80</v>
      </c>
      <c r="DE37" s="19">
        <v>80</v>
      </c>
      <c r="DF37" s="19">
        <v>80</v>
      </c>
      <c r="DG37" s="19">
        <v>80</v>
      </c>
      <c r="DH37" s="19">
        <v>80</v>
      </c>
      <c r="DI37" s="19">
        <v>80</v>
      </c>
      <c r="DJ37" s="19">
        <v>80</v>
      </c>
      <c r="DK37" s="19">
        <v>80</v>
      </c>
      <c r="DL37" s="19">
        <v>80</v>
      </c>
      <c r="DM37" s="19">
        <v>80</v>
      </c>
      <c r="DN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</row>
    <row r="38" spans="1:137" ht="14.85" hidden="1" customHeight="1" outlineLevel="2">
      <c r="A38" s="31" t="s">
        <v>40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9"/>
      <c r="AB38" s="19">
        <v>90</v>
      </c>
      <c r="AC38" s="19">
        <v>90</v>
      </c>
      <c r="AD38" s="19">
        <v>90</v>
      </c>
      <c r="AE38" s="19">
        <v>90</v>
      </c>
      <c r="AF38" s="19">
        <v>90</v>
      </c>
      <c r="AG38" s="19">
        <v>90</v>
      </c>
      <c r="AH38" s="19">
        <v>90</v>
      </c>
      <c r="AI38" s="19">
        <v>90</v>
      </c>
      <c r="AJ38" s="19">
        <v>90</v>
      </c>
      <c r="AK38" s="19">
        <v>90</v>
      </c>
      <c r="AL38" s="19">
        <v>90</v>
      </c>
      <c r="AM38" s="19">
        <v>90</v>
      </c>
      <c r="AN38" s="19"/>
      <c r="AO38" s="19">
        <v>90</v>
      </c>
      <c r="AP38" s="19">
        <v>90</v>
      </c>
      <c r="AQ38" s="19">
        <v>90</v>
      </c>
      <c r="AR38" s="19">
        <v>90</v>
      </c>
      <c r="AS38" s="19">
        <v>90</v>
      </c>
      <c r="AT38" s="19">
        <v>90</v>
      </c>
      <c r="AU38" s="19">
        <v>90</v>
      </c>
      <c r="AV38" s="19">
        <v>90</v>
      </c>
      <c r="AW38" s="19">
        <v>90</v>
      </c>
      <c r="AX38" s="19">
        <v>90</v>
      </c>
      <c r="AY38" s="19">
        <v>90</v>
      </c>
      <c r="AZ38" s="19">
        <v>90</v>
      </c>
      <c r="BA38" s="19"/>
      <c r="BB38" s="19">
        <v>90</v>
      </c>
      <c r="BC38" s="19">
        <v>90</v>
      </c>
      <c r="BD38" s="19">
        <v>90</v>
      </c>
      <c r="BE38" s="19">
        <v>90</v>
      </c>
      <c r="BF38" s="19">
        <v>90</v>
      </c>
      <c r="BG38" s="19">
        <v>90</v>
      </c>
      <c r="BH38" s="19">
        <v>110</v>
      </c>
      <c r="BI38" s="19">
        <v>110</v>
      </c>
      <c r="BJ38" s="19">
        <v>110</v>
      </c>
      <c r="BK38" s="19">
        <v>110</v>
      </c>
      <c r="BL38" s="19">
        <v>110</v>
      </c>
      <c r="BM38" s="19">
        <v>110</v>
      </c>
      <c r="BN38" s="19"/>
      <c r="BO38" s="19">
        <v>110</v>
      </c>
      <c r="BP38" s="19">
        <v>110</v>
      </c>
      <c r="BQ38" s="19">
        <v>110</v>
      </c>
      <c r="BR38" s="19">
        <v>110</v>
      </c>
      <c r="BS38" s="19">
        <v>110</v>
      </c>
      <c r="BT38" s="19">
        <v>110</v>
      </c>
      <c r="BU38" s="19">
        <v>110</v>
      </c>
      <c r="BV38" s="19">
        <v>110</v>
      </c>
      <c r="BW38" s="19">
        <v>110</v>
      </c>
      <c r="BX38" s="19">
        <v>110</v>
      </c>
      <c r="BY38" s="19">
        <v>110</v>
      </c>
      <c r="BZ38" s="19">
        <v>110</v>
      </c>
      <c r="CA38" s="19"/>
      <c r="CB38" s="19">
        <v>110</v>
      </c>
      <c r="CC38" s="19">
        <v>110</v>
      </c>
      <c r="CD38" s="19">
        <v>110</v>
      </c>
      <c r="CE38" s="19">
        <v>110</v>
      </c>
      <c r="CF38" s="19">
        <v>110</v>
      </c>
      <c r="CG38" s="19">
        <v>110</v>
      </c>
      <c r="CH38" s="19">
        <v>110</v>
      </c>
      <c r="CI38" s="19">
        <v>110</v>
      </c>
      <c r="CJ38" s="19">
        <v>110</v>
      </c>
      <c r="CK38" s="19">
        <v>110</v>
      </c>
      <c r="CL38" s="19">
        <v>110</v>
      </c>
      <c r="CM38" s="19">
        <v>110</v>
      </c>
      <c r="CN38" s="19"/>
      <c r="CO38" s="19">
        <v>110</v>
      </c>
      <c r="CP38" s="19">
        <v>110</v>
      </c>
      <c r="CQ38" s="19">
        <v>110</v>
      </c>
      <c r="CR38" s="19">
        <v>110</v>
      </c>
      <c r="CS38" s="19">
        <v>110</v>
      </c>
      <c r="CT38" s="19">
        <v>110</v>
      </c>
      <c r="CU38" s="19">
        <v>110</v>
      </c>
      <c r="CV38" s="19">
        <v>110</v>
      </c>
      <c r="CW38" s="19">
        <v>110</v>
      </c>
      <c r="CX38" s="19">
        <v>110</v>
      </c>
      <c r="CY38" s="19">
        <v>110</v>
      </c>
      <c r="CZ38" s="19">
        <v>110</v>
      </c>
      <c r="DA38" s="19"/>
      <c r="DB38" s="19">
        <v>110</v>
      </c>
      <c r="DC38" s="19">
        <v>110</v>
      </c>
      <c r="DD38" s="19">
        <v>110</v>
      </c>
      <c r="DE38" s="19">
        <v>110</v>
      </c>
      <c r="DF38" s="19">
        <v>110</v>
      </c>
      <c r="DG38" s="19">
        <v>110</v>
      </c>
      <c r="DH38" s="19">
        <v>110</v>
      </c>
      <c r="DI38" s="19">
        <v>110</v>
      </c>
      <c r="DJ38" s="19">
        <v>110</v>
      </c>
      <c r="DK38" s="19">
        <v>110</v>
      </c>
      <c r="DL38" s="19">
        <v>110</v>
      </c>
      <c r="DM38" s="19">
        <v>110</v>
      </c>
      <c r="DN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</row>
    <row r="39" spans="1:137" ht="14.85" hidden="1" customHeight="1" outlineLevel="2">
      <c r="A39" s="31" t="s">
        <v>41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9"/>
      <c r="AB39" s="19">
        <v>12</v>
      </c>
      <c r="AC39" s="19">
        <v>12</v>
      </c>
      <c r="AD39" s="19">
        <v>12</v>
      </c>
      <c r="AE39" s="19">
        <v>12</v>
      </c>
      <c r="AF39" s="19">
        <v>12</v>
      </c>
      <c r="AG39" s="19">
        <v>12</v>
      </c>
      <c r="AH39" s="19">
        <v>12</v>
      </c>
      <c r="AI39" s="19">
        <v>12</v>
      </c>
      <c r="AJ39" s="19">
        <v>12</v>
      </c>
      <c r="AK39" s="19">
        <v>12</v>
      </c>
      <c r="AL39" s="19">
        <v>12</v>
      </c>
      <c r="AM39" s="19">
        <v>12</v>
      </c>
      <c r="AN39" s="19"/>
      <c r="AO39" s="19">
        <v>12</v>
      </c>
      <c r="AP39" s="19">
        <v>12</v>
      </c>
      <c r="AQ39" s="19">
        <v>12</v>
      </c>
      <c r="AR39" s="19">
        <v>12</v>
      </c>
      <c r="AS39" s="19">
        <v>12</v>
      </c>
      <c r="AT39" s="19">
        <v>12</v>
      </c>
      <c r="AU39" s="19">
        <v>12</v>
      </c>
      <c r="AV39" s="19">
        <v>12</v>
      </c>
      <c r="AW39" s="19">
        <v>12</v>
      </c>
      <c r="AX39" s="19">
        <v>12</v>
      </c>
      <c r="AY39" s="19">
        <v>12</v>
      </c>
      <c r="AZ39" s="19">
        <v>12</v>
      </c>
      <c r="BA39" s="19"/>
      <c r="BB39" s="19">
        <v>12</v>
      </c>
      <c r="BC39" s="19">
        <v>12</v>
      </c>
      <c r="BD39" s="19">
        <v>12</v>
      </c>
      <c r="BE39" s="19">
        <v>12</v>
      </c>
      <c r="BF39" s="19">
        <v>12</v>
      </c>
      <c r="BG39" s="19">
        <v>12</v>
      </c>
      <c r="BH39" s="19">
        <v>12</v>
      </c>
      <c r="BI39" s="19">
        <v>12</v>
      </c>
      <c r="BJ39" s="19">
        <v>12</v>
      </c>
      <c r="BK39" s="19">
        <v>12</v>
      </c>
      <c r="BL39" s="19">
        <v>12</v>
      </c>
      <c r="BM39" s="19">
        <v>12</v>
      </c>
      <c r="BN39" s="19"/>
      <c r="BO39" s="19">
        <v>12</v>
      </c>
      <c r="BP39" s="19">
        <v>12</v>
      </c>
      <c r="BQ39" s="19">
        <v>12</v>
      </c>
      <c r="BR39" s="19">
        <v>12</v>
      </c>
      <c r="BS39" s="19">
        <v>12</v>
      </c>
      <c r="BT39" s="19">
        <v>12</v>
      </c>
      <c r="BU39" s="19">
        <v>12</v>
      </c>
      <c r="BV39" s="19">
        <v>12</v>
      </c>
      <c r="BW39" s="19">
        <v>12</v>
      </c>
      <c r="BX39" s="19">
        <v>12</v>
      </c>
      <c r="BY39" s="19">
        <v>12</v>
      </c>
      <c r="BZ39" s="19">
        <v>12</v>
      </c>
      <c r="CA39" s="19"/>
      <c r="CB39" s="19">
        <v>12</v>
      </c>
      <c r="CC39" s="19">
        <v>12</v>
      </c>
      <c r="CD39" s="19">
        <v>12</v>
      </c>
      <c r="CE39" s="19">
        <v>12</v>
      </c>
      <c r="CF39" s="19">
        <v>12</v>
      </c>
      <c r="CG39" s="19">
        <v>12</v>
      </c>
      <c r="CH39" s="19">
        <v>12</v>
      </c>
      <c r="CI39" s="19">
        <v>12</v>
      </c>
      <c r="CJ39" s="19">
        <v>12</v>
      </c>
      <c r="CK39" s="19">
        <v>12</v>
      </c>
      <c r="CL39" s="19">
        <v>12</v>
      </c>
      <c r="CM39" s="19">
        <v>12</v>
      </c>
      <c r="CN39" s="19"/>
      <c r="CO39" s="19">
        <v>12</v>
      </c>
      <c r="CP39" s="19">
        <v>12</v>
      </c>
      <c r="CQ39" s="19">
        <v>12</v>
      </c>
      <c r="CR39" s="19">
        <v>12</v>
      </c>
      <c r="CS39" s="19">
        <v>12</v>
      </c>
      <c r="CT39" s="19">
        <v>12</v>
      </c>
      <c r="CU39" s="19">
        <v>12</v>
      </c>
      <c r="CV39" s="19">
        <v>12</v>
      </c>
      <c r="CW39" s="19">
        <v>12</v>
      </c>
      <c r="CX39" s="19">
        <v>12</v>
      </c>
      <c r="CY39" s="19">
        <v>12</v>
      </c>
      <c r="CZ39" s="19">
        <v>12</v>
      </c>
      <c r="DA39" s="19"/>
      <c r="DB39" s="19">
        <v>12</v>
      </c>
      <c r="DC39" s="19">
        <v>12</v>
      </c>
      <c r="DD39" s="19">
        <v>12</v>
      </c>
      <c r="DE39" s="19">
        <v>12</v>
      </c>
      <c r="DF39" s="19">
        <v>12</v>
      </c>
      <c r="DG39" s="19">
        <v>12</v>
      </c>
      <c r="DH39" s="19">
        <v>12</v>
      </c>
      <c r="DI39" s="19">
        <v>12</v>
      </c>
      <c r="DJ39" s="19">
        <v>12</v>
      </c>
      <c r="DK39" s="19">
        <v>12</v>
      </c>
      <c r="DL39" s="19">
        <v>12</v>
      </c>
      <c r="DM39" s="19">
        <v>12</v>
      </c>
      <c r="DN39" s="19"/>
      <c r="DO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</row>
    <row r="40" spans="1:137" ht="14.85" hidden="1" customHeight="1" outlineLevel="2">
      <c r="A40" s="31" t="s">
        <v>42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9"/>
      <c r="AB40" s="19">
        <f>AB37*AB38*AB39/1000</f>
        <v>81</v>
      </c>
      <c r="AC40" s="19">
        <f t="shared" ref="AC40:AM40" si="41">AC37*AC38*AC39/1000</f>
        <v>81</v>
      </c>
      <c r="AD40" s="19">
        <f t="shared" si="41"/>
        <v>81</v>
      </c>
      <c r="AE40" s="19">
        <f t="shared" si="41"/>
        <v>81</v>
      </c>
      <c r="AF40" s="19">
        <f t="shared" si="41"/>
        <v>81</v>
      </c>
      <c r="AG40" s="19">
        <f t="shared" si="41"/>
        <v>81</v>
      </c>
      <c r="AH40" s="19">
        <f t="shared" si="41"/>
        <v>81</v>
      </c>
      <c r="AI40" s="19">
        <f t="shared" si="41"/>
        <v>81</v>
      </c>
      <c r="AJ40" s="19">
        <f t="shared" si="41"/>
        <v>81</v>
      </c>
      <c r="AK40" s="19">
        <f t="shared" si="41"/>
        <v>81</v>
      </c>
      <c r="AL40" s="19">
        <f t="shared" si="41"/>
        <v>81</v>
      </c>
      <c r="AM40" s="19">
        <f t="shared" si="41"/>
        <v>81</v>
      </c>
      <c r="AN40" s="19"/>
      <c r="AO40" s="19">
        <f>AO37*AO38*AO39/1000</f>
        <v>81</v>
      </c>
      <c r="AP40" s="19">
        <f t="shared" ref="AP40:AZ40" si="42">AP37*AP38*AP39/1000</f>
        <v>81</v>
      </c>
      <c r="AQ40" s="19">
        <f t="shared" si="42"/>
        <v>81</v>
      </c>
      <c r="AR40" s="19">
        <f t="shared" si="42"/>
        <v>81</v>
      </c>
      <c r="AS40" s="19">
        <f t="shared" si="42"/>
        <v>81</v>
      </c>
      <c r="AT40" s="19">
        <f t="shared" si="42"/>
        <v>81</v>
      </c>
      <c r="AU40" s="19">
        <f t="shared" si="42"/>
        <v>81</v>
      </c>
      <c r="AV40" s="19">
        <f t="shared" si="42"/>
        <v>81</v>
      </c>
      <c r="AW40" s="19">
        <f t="shared" si="42"/>
        <v>81</v>
      </c>
      <c r="AX40" s="19">
        <f t="shared" si="42"/>
        <v>86.4</v>
      </c>
      <c r="AY40" s="19">
        <f t="shared" si="42"/>
        <v>86.4</v>
      </c>
      <c r="AZ40" s="19">
        <f t="shared" si="42"/>
        <v>86.4</v>
      </c>
      <c r="BA40" s="19"/>
      <c r="BB40" s="19">
        <f>BB37*BB38*BB39/1000</f>
        <v>86.4</v>
      </c>
      <c r="BC40" s="19">
        <f t="shared" ref="BC40:BM40" si="43">BC37*BC38*BC39/1000</f>
        <v>86.4</v>
      </c>
      <c r="BD40" s="19">
        <f t="shared" si="43"/>
        <v>86.4</v>
      </c>
      <c r="BE40" s="19">
        <f t="shared" si="43"/>
        <v>86.4</v>
      </c>
      <c r="BF40" s="19">
        <f t="shared" si="43"/>
        <v>86.4</v>
      </c>
      <c r="BG40" s="19">
        <f t="shared" si="43"/>
        <v>86.4</v>
      </c>
      <c r="BH40" s="19">
        <f t="shared" si="43"/>
        <v>105.6</v>
      </c>
      <c r="BI40" s="19">
        <f t="shared" si="43"/>
        <v>105.6</v>
      </c>
      <c r="BJ40" s="19">
        <f t="shared" si="43"/>
        <v>105.6</v>
      </c>
      <c r="BK40" s="19">
        <f t="shared" si="43"/>
        <v>105.6</v>
      </c>
      <c r="BL40" s="19">
        <f t="shared" si="43"/>
        <v>105.6</v>
      </c>
      <c r="BM40" s="19">
        <f t="shared" si="43"/>
        <v>105.6</v>
      </c>
      <c r="BN40" s="19"/>
      <c r="BO40" s="19">
        <f>BO37*BO38*BO39/1000</f>
        <v>105.6</v>
      </c>
      <c r="BP40" s="19">
        <f t="shared" ref="BP40:BZ40" si="44">BP37*BP38*BP39/1000</f>
        <v>105.6</v>
      </c>
      <c r="BQ40" s="19">
        <f t="shared" si="44"/>
        <v>105.6</v>
      </c>
      <c r="BR40" s="19">
        <f t="shared" si="44"/>
        <v>105.6</v>
      </c>
      <c r="BS40" s="19">
        <f t="shared" si="44"/>
        <v>105.6</v>
      </c>
      <c r="BT40" s="19">
        <f t="shared" si="44"/>
        <v>105.6</v>
      </c>
      <c r="BU40" s="19">
        <f t="shared" si="44"/>
        <v>105.6</v>
      </c>
      <c r="BV40" s="19">
        <f t="shared" si="44"/>
        <v>105.6</v>
      </c>
      <c r="BW40" s="19">
        <f t="shared" si="44"/>
        <v>105.6</v>
      </c>
      <c r="BX40" s="19">
        <f t="shared" si="44"/>
        <v>105.6</v>
      </c>
      <c r="BY40" s="19">
        <f t="shared" si="44"/>
        <v>105.6</v>
      </c>
      <c r="BZ40" s="19">
        <f t="shared" si="44"/>
        <v>105.6</v>
      </c>
      <c r="CA40" s="19"/>
      <c r="CB40" s="19">
        <f>CB37*CB38*CB39/1000</f>
        <v>105.6</v>
      </c>
      <c r="CC40" s="19">
        <f t="shared" ref="CC40:CM40" si="45">CC37*CC38*CC39/1000</f>
        <v>105.6</v>
      </c>
      <c r="CD40" s="19">
        <f t="shared" si="45"/>
        <v>105.6</v>
      </c>
      <c r="CE40" s="19">
        <f t="shared" si="45"/>
        <v>105.6</v>
      </c>
      <c r="CF40" s="19">
        <f t="shared" si="45"/>
        <v>105.6</v>
      </c>
      <c r="CG40" s="19">
        <f t="shared" si="45"/>
        <v>105.6</v>
      </c>
      <c r="CH40" s="19">
        <f t="shared" si="45"/>
        <v>105.6</v>
      </c>
      <c r="CI40" s="19">
        <f t="shared" si="45"/>
        <v>105.6</v>
      </c>
      <c r="CJ40" s="19">
        <f t="shared" si="45"/>
        <v>105.6</v>
      </c>
      <c r="CK40" s="19">
        <f t="shared" si="45"/>
        <v>105.6</v>
      </c>
      <c r="CL40" s="19">
        <f t="shared" si="45"/>
        <v>105.6</v>
      </c>
      <c r="CM40" s="19">
        <f t="shared" si="45"/>
        <v>105.6</v>
      </c>
      <c r="CN40" s="19"/>
      <c r="CO40" s="19">
        <f>CO37*CO38*CO39/1000</f>
        <v>105.6</v>
      </c>
      <c r="CP40" s="19">
        <f t="shared" ref="CP40:CZ40" si="46">CP37*CP38*CP39/1000</f>
        <v>105.6</v>
      </c>
      <c r="CQ40" s="19">
        <f t="shared" si="46"/>
        <v>105.6</v>
      </c>
      <c r="CR40" s="19">
        <f t="shared" si="46"/>
        <v>105.6</v>
      </c>
      <c r="CS40" s="19">
        <f t="shared" si="46"/>
        <v>105.6</v>
      </c>
      <c r="CT40" s="19">
        <f t="shared" si="46"/>
        <v>105.6</v>
      </c>
      <c r="CU40" s="19">
        <f t="shared" si="46"/>
        <v>105.6</v>
      </c>
      <c r="CV40" s="19">
        <f t="shared" si="46"/>
        <v>105.6</v>
      </c>
      <c r="CW40" s="19">
        <f t="shared" si="46"/>
        <v>105.6</v>
      </c>
      <c r="CX40" s="19">
        <f t="shared" si="46"/>
        <v>105.6</v>
      </c>
      <c r="CY40" s="19">
        <f t="shared" si="46"/>
        <v>105.6</v>
      </c>
      <c r="CZ40" s="19">
        <f t="shared" si="46"/>
        <v>105.6</v>
      </c>
      <c r="DA40" s="19"/>
      <c r="DB40" s="19">
        <f>DB37*DB38*DB39/1000</f>
        <v>105.6</v>
      </c>
      <c r="DC40" s="19">
        <f t="shared" ref="DC40:DM40" si="47">DC37*DC38*DC39/1000</f>
        <v>105.6</v>
      </c>
      <c r="DD40" s="19">
        <f t="shared" si="47"/>
        <v>105.6</v>
      </c>
      <c r="DE40" s="19">
        <f t="shared" si="47"/>
        <v>105.6</v>
      </c>
      <c r="DF40" s="19">
        <f t="shared" si="47"/>
        <v>105.6</v>
      </c>
      <c r="DG40" s="19">
        <f t="shared" si="47"/>
        <v>105.6</v>
      </c>
      <c r="DH40" s="19">
        <f t="shared" si="47"/>
        <v>105.6</v>
      </c>
      <c r="DI40" s="19">
        <f t="shared" si="47"/>
        <v>105.6</v>
      </c>
      <c r="DJ40" s="19">
        <f t="shared" si="47"/>
        <v>105.6</v>
      </c>
      <c r="DK40" s="19">
        <f t="shared" si="47"/>
        <v>105.6</v>
      </c>
      <c r="DL40" s="19">
        <f t="shared" si="47"/>
        <v>105.6</v>
      </c>
      <c r="DM40" s="19">
        <f t="shared" si="47"/>
        <v>105.6</v>
      </c>
      <c r="DN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</row>
    <row r="41" spans="1:137" ht="14.85" hidden="1" customHeight="1" outlineLevel="2">
      <c r="A41" s="32" t="s">
        <v>54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19"/>
      <c r="AB41" s="19">
        <v>9</v>
      </c>
      <c r="AC41" s="19">
        <v>9</v>
      </c>
      <c r="AD41" s="19">
        <v>9</v>
      </c>
      <c r="AE41" s="19">
        <v>9</v>
      </c>
      <c r="AF41" s="19">
        <v>9</v>
      </c>
      <c r="AG41" s="19">
        <v>9</v>
      </c>
      <c r="AH41" s="19">
        <v>9</v>
      </c>
      <c r="AI41" s="19">
        <v>9</v>
      </c>
      <c r="AJ41" s="19">
        <v>9</v>
      </c>
      <c r="AK41" s="19">
        <v>9</v>
      </c>
      <c r="AL41" s="19">
        <v>9</v>
      </c>
      <c r="AM41" s="19">
        <v>9</v>
      </c>
      <c r="AN41" s="19"/>
      <c r="AO41" s="19">
        <v>9</v>
      </c>
      <c r="AP41" s="19">
        <v>9</v>
      </c>
      <c r="AQ41" s="19">
        <v>9</v>
      </c>
      <c r="AR41" s="19">
        <v>9</v>
      </c>
      <c r="AS41" s="19">
        <v>9</v>
      </c>
      <c r="AT41" s="19">
        <v>10</v>
      </c>
      <c r="AU41" s="19">
        <v>10</v>
      </c>
      <c r="AV41" s="19">
        <v>10</v>
      </c>
      <c r="AW41" s="19">
        <v>10</v>
      </c>
      <c r="AX41" s="19">
        <v>10</v>
      </c>
      <c r="AY41" s="19">
        <v>10</v>
      </c>
      <c r="AZ41" s="19">
        <v>10</v>
      </c>
      <c r="BA41" s="19"/>
      <c r="BB41" s="19">
        <v>10</v>
      </c>
      <c r="BC41" s="19">
        <v>10</v>
      </c>
      <c r="BD41" s="19">
        <v>10</v>
      </c>
      <c r="BE41" s="19">
        <v>11</v>
      </c>
      <c r="BF41" s="19">
        <v>11</v>
      </c>
      <c r="BG41" s="19">
        <v>11</v>
      </c>
      <c r="BH41" s="19">
        <v>12</v>
      </c>
      <c r="BI41" s="19">
        <v>12</v>
      </c>
      <c r="BJ41" s="19">
        <v>12</v>
      </c>
      <c r="BK41" s="19">
        <v>12</v>
      </c>
      <c r="BL41" s="19">
        <v>12</v>
      </c>
      <c r="BM41" s="19">
        <v>12</v>
      </c>
      <c r="BN41" s="19"/>
      <c r="BO41" s="19">
        <v>12</v>
      </c>
      <c r="BP41" s="19">
        <v>12</v>
      </c>
      <c r="BQ41" s="19">
        <v>12</v>
      </c>
      <c r="BR41" s="19">
        <v>12</v>
      </c>
      <c r="BS41" s="19">
        <v>12</v>
      </c>
      <c r="BT41" s="19">
        <v>12</v>
      </c>
      <c r="BU41" s="19">
        <v>13</v>
      </c>
      <c r="BV41" s="19">
        <v>13</v>
      </c>
      <c r="BW41" s="19">
        <v>13</v>
      </c>
      <c r="BX41" s="19">
        <v>13</v>
      </c>
      <c r="BY41" s="19">
        <v>13</v>
      </c>
      <c r="BZ41" s="19">
        <v>13</v>
      </c>
      <c r="CA41" s="19"/>
      <c r="CB41" s="19">
        <v>13</v>
      </c>
      <c r="CC41" s="19">
        <v>13</v>
      </c>
      <c r="CD41" s="19">
        <v>13</v>
      </c>
      <c r="CE41" s="19">
        <v>13</v>
      </c>
      <c r="CF41" s="19">
        <v>14</v>
      </c>
      <c r="CG41" s="19">
        <v>14</v>
      </c>
      <c r="CH41" s="19">
        <v>14</v>
      </c>
      <c r="CI41" s="19">
        <v>14</v>
      </c>
      <c r="CJ41" s="19">
        <v>14</v>
      </c>
      <c r="CK41" s="19">
        <v>14</v>
      </c>
      <c r="CL41" s="19">
        <v>14</v>
      </c>
      <c r="CM41" s="19">
        <v>14</v>
      </c>
      <c r="CN41" s="19"/>
      <c r="CO41" s="19">
        <v>12</v>
      </c>
      <c r="CP41" s="19">
        <v>12</v>
      </c>
      <c r="CQ41" s="19">
        <v>12</v>
      </c>
      <c r="CR41" s="19">
        <v>6</v>
      </c>
      <c r="CS41" s="19">
        <v>6</v>
      </c>
      <c r="CT41" s="19">
        <v>6</v>
      </c>
      <c r="CU41" s="19">
        <v>3</v>
      </c>
      <c r="CV41" s="19">
        <v>3</v>
      </c>
      <c r="CW41" s="19">
        <v>3</v>
      </c>
      <c r="CX41" s="19">
        <v>3</v>
      </c>
      <c r="CY41" s="19">
        <v>3</v>
      </c>
      <c r="CZ41" s="19">
        <v>3</v>
      </c>
      <c r="DA41" s="19"/>
      <c r="DB41" s="19">
        <v>1</v>
      </c>
      <c r="DC41" s="19">
        <v>1</v>
      </c>
      <c r="DD41" s="19">
        <v>1</v>
      </c>
      <c r="DE41" s="19">
        <v>1</v>
      </c>
      <c r="DF41" s="19">
        <v>1</v>
      </c>
      <c r="DG41" s="19">
        <v>1</v>
      </c>
      <c r="DH41" s="19"/>
      <c r="DI41" s="19"/>
      <c r="DJ41" s="19"/>
      <c r="DK41" s="19"/>
      <c r="DL41" s="19"/>
      <c r="DM41" s="19"/>
      <c r="DN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</row>
    <row r="42" spans="1:137" ht="14.85" hidden="1" customHeight="1" outlineLevel="2">
      <c r="A42" s="33" t="s">
        <v>55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19"/>
      <c r="AB42" s="19">
        <f>AB40*AB41</f>
        <v>729</v>
      </c>
      <c r="AC42" s="19">
        <f t="shared" ref="AC42:AM42" si="48">AC40*AC41</f>
        <v>729</v>
      </c>
      <c r="AD42" s="19">
        <f t="shared" si="48"/>
        <v>729</v>
      </c>
      <c r="AE42" s="19">
        <f t="shared" si="48"/>
        <v>729</v>
      </c>
      <c r="AF42" s="19">
        <f t="shared" si="48"/>
        <v>729</v>
      </c>
      <c r="AG42" s="19">
        <f t="shared" si="48"/>
        <v>729</v>
      </c>
      <c r="AH42" s="19">
        <f t="shared" si="48"/>
        <v>729</v>
      </c>
      <c r="AI42" s="19">
        <f t="shared" si="48"/>
        <v>729</v>
      </c>
      <c r="AJ42" s="19">
        <f t="shared" si="48"/>
        <v>729</v>
      </c>
      <c r="AK42" s="19">
        <f t="shared" si="48"/>
        <v>729</v>
      </c>
      <c r="AL42" s="19">
        <f t="shared" si="48"/>
        <v>729</v>
      </c>
      <c r="AM42" s="19">
        <f t="shared" si="48"/>
        <v>729</v>
      </c>
      <c r="AN42" s="19"/>
      <c r="AO42" s="19">
        <f>AO40*AO41</f>
        <v>729</v>
      </c>
      <c r="AP42" s="19">
        <f t="shared" ref="AP42:AZ42" si="49">AP40*AP41</f>
        <v>729</v>
      </c>
      <c r="AQ42" s="19">
        <f t="shared" si="49"/>
        <v>729</v>
      </c>
      <c r="AR42" s="19">
        <f t="shared" si="49"/>
        <v>729</v>
      </c>
      <c r="AS42" s="19">
        <f t="shared" si="49"/>
        <v>729</v>
      </c>
      <c r="AT42" s="19">
        <f t="shared" si="49"/>
        <v>810</v>
      </c>
      <c r="AU42" s="19">
        <f t="shared" si="49"/>
        <v>810</v>
      </c>
      <c r="AV42" s="19">
        <f t="shared" si="49"/>
        <v>810</v>
      </c>
      <c r="AW42" s="19">
        <f t="shared" si="49"/>
        <v>810</v>
      </c>
      <c r="AX42" s="19">
        <f t="shared" si="49"/>
        <v>864</v>
      </c>
      <c r="AY42" s="19">
        <f t="shared" si="49"/>
        <v>864</v>
      </c>
      <c r="AZ42" s="19">
        <f t="shared" si="49"/>
        <v>864</v>
      </c>
      <c r="BA42" s="19"/>
      <c r="BB42" s="19">
        <f>BB40*BB41</f>
        <v>864</v>
      </c>
      <c r="BC42" s="19">
        <f t="shared" ref="BC42:BZ42" si="50">BC40*BC41</f>
        <v>864</v>
      </c>
      <c r="BD42" s="19">
        <f t="shared" si="50"/>
        <v>864</v>
      </c>
      <c r="BE42" s="19">
        <f t="shared" si="50"/>
        <v>950.40000000000009</v>
      </c>
      <c r="BF42" s="19">
        <f t="shared" si="50"/>
        <v>950.40000000000009</v>
      </c>
      <c r="BG42" s="19">
        <f t="shared" si="50"/>
        <v>950.40000000000009</v>
      </c>
      <c r="BH42" s="19">
        <f t="shared" si="50"/>
        <v>1267.1999999999998</v>
      </c>
      <c r="BI42" s="19">
        <f t="shared" si="50"/>
        <v>1267.1999999999998</v>
      </c>
      <c r="BJ42" s="19">
        <f t="shared" si="50"/>
        <v>1267.1999999999998</v>
      </c>
      <c r="BK42" s="19">
        <f t="shared" si="50"/>
        <v>1267.1999999999998</v>
      </c>
      <c r="BL42" s="19">
        <f t="shared" si="50"/>
        <v>1267.1999999999998</v>
      </c>
      <c r="BM42" s="19">
        <f t="shared" si="50"/>
        <v>1267.1999999999998</v>
      </c>
      <c r="BN42" s="19"/>
      <c r="BO42" s="19">
        <f t="shared" si="50"/>
        <v>1267.1999999999998</v>
      </c>
      <c r="BP42" s="19">
        <f t="shared" si="50"/>
        <v>1267.1999999999998</v>
      </c>
      <c r="BQ42" s="19">
        <f t="shared" si="50"/>
        <v>1267.1999999999998</v>
      </c>
      <c r="BR42" s="19">
        <f t="shared" si="50"/>
        <v>1267.1999999999998</v>
      </c>
      <c r="BS42" s="19">
        <f t="shared" si="50"/>
        <v>1267.1999999999998</v>
      </c>
      <c r="BT42" s="19">
        <f t="shared" si="50"/>
        <v>1267.1999999999998</v>
      </c>
      <c r="BU42" s="19">
        <f t="shared" si="50"/>
        <v>1372.8</v>
      </c>
      <c r="BV42" s="19">
        <f t="shared" si="50"/>
        <v>1372.8</v>
      </c>
      <c r="BW42" s="19">
        <f t="shared" si="50"/>
        <v>1372.8</v>
      </c>
      <c r="BX42" s="19">
        <f t="shared" si="50"/>
        <v>1372.8</v>
      </c>
      <c r="BY42" s="19">
        <f t="shared" si="50"/>
        <v>1372.8</v>
      </c>
      <c r="BZ42" s="19">
        <f t="shared" si="50"/>
        <v>1372.8</v>
      </c>
      <c r="CA42" s="19"/>
      <c r="CB42" s="19">
        <f>CB40*CB41</f>
        <v>1372.8</v>
      </c>
      <c r="CC42" s="19">
        <f t="shared" ref="CC42:CM42" si="51">CC40*CC41</f>
        <v>1372.8</v>
      </c>
      <c r="CD42" s="19">
        <f t="shared" si="51"/>
        <v>1372.8</v>
      </c>
      <c r="CE42" s="19">
        <f t="shared" si="51"/>
        <v>1372.8</v>
      </c>
      <c r="CF42" s="19">
        <f t="shared" si="51"/>
        <v>1478.3999999999999</v>
      </c>
      <c r="CG42" s="19">
        <f t="shared" si="51"/>
        <v>1478.3999999999999</v>
      </c>
      <c r="CH42" s="19">
        <f t="shared" si="51"/>
        <v>1478.3999999999999</v>
      </c>
      <c r="CI42" s="19">
        <f t="shared" si="51"/>
        <v>1478.3999999999999</v>
      </c>
      <c r="CJ42" s="19">
        <f t="shared" si="51"/>
        <v>1478.3999999999999</v>
      </c>
      <c r="CK42" s="19">
        <f t="shared" si="51"/>
        <v>1478.3999999999999</v>
      </c>
      <c r="CL42" s="19">
        <f t="shared" si="51"/>
        <v>1478.3999999999999</v>
      </c>
      <c r="CM42" s="19">
        <f t="shared" si="51"/>
        <v>1478.3999999999999</v>
      </c>
      <c r="CN42" s="19"/>
      <c r="CO42" s="19">
        <f>CO40*CO41</f>
        <v>1267.1999999999998</v>
      </c>
      <c r="CP42" s="19">
        <f t="shared" ref="CP42:CZ42" si="52">CP40*CP41</f>
        <v>1267.1999999999998</v>
      </c>
      <c r="CQ42" s="19">
        <f t="shared" si="52"/>
        <v>1267.1999999999998</v>
      </c>
      <c r="CR42" s="19">
        <f t="shared" si="52"/>
        <v>633.59999999999991</v>
      </c>
      <c r="CS42" s="19">
        <f t="shared" si="52"/>
        <v>633.59999999999991</v>
      </c>
      <c r="CT42" s="19">
        <f t="shared" si="52"/>
        <v>633.59999999999991</v>
      </c>
      <c r="CU42" s="19">
        <f t="shared" si="52"/>
        <v>316.79999999999995</v>
      </c>
      <c r="CV42" s="19">
        <f t="shared" si="52"/>
        <v>316.79999999999995</v>
      </c>
      <c r="CW42" s="19">
        <f t="shared" si="52"/>
        <v>316.79999999999995</v>
      </c>
      <c r="CX42" s="19">
        <f t="shared" si="52"/>
        <v>316.79999999999995</v>
      </c>
      <c r="CY42" s="19">
        <f t="shared" si="52"/>
        <v>316.79999999999995</v>
      </c>
      <c r="CZ42" s="19">
        <f t="shared" si="52"/>
        <v>316.79999999999995</v>
      </c>
      <c r="DA42" s="19"/>
      <c r="DB42" s="19">
        <f>DB40*DB41</f>
        <v>105.6</v>
      </c>
      <c r="DC42" s="19">
        <f t="shared" ref="DC42:DM42" si="53">DC40*DC41</f>
        <v>105.6</v>
      </c>
      <c r="DD42" s="19">
        <f t="shared" si="53"/>
        <v>105.6</v>
      </c>
      <c r="DE42" s="19">
        <f t="shared" si="53"/>
        <v>105.6</v>
      </c>
      <c r="DF42" s="19">
        <f t="shared" si="53"/>
        <v>105.6</v>
      </c>
      <c r="DG42" s="19">
        <f t="shared" si="53"/>
        <v>105.6</v>
      </c>
      <c r="DH42" s="19">
        <f t="shared" si="53"/>
        <v>0</v>
      </c>
      <c r="DI42" s="19">
        <f t="shared" si="53"/>
        <v>0</v>
      </c>
      <c r="DJ42" s="19">
        <f t="shared" si="53"/>
        <v>0</v>
      </c>
      <c r="DK42" s="19">
        <f t="shared" si="53"/>
        <v>0</v>
      </c>
      <c r="DL42" s="19">
        <f t="shared" si="53"/>
        <v>0</v>
      </c>
      <c r="DM42" s="19">
        <f t="shared" si="53"/>
        <v>0</v>
      </c>
      <c r="DN42" s="19"/>
      <c r="DR42" s="27"/>
      <c r="DS42" s="19">
        <f>SUM(AB42:AM42)</f>
        <v>8748</v>
      </c>
      <c r="DT42" s="19"/>
      <c r="DU42" s="19">
        <f>SUM(AO42:AZ42)</f>
        <v>9477</v>
      </c>
      <c r="DV42" s="28">
        <f>IFERROR(DU42/DS42*100,0)</f>
        <v>108.33333333333333</v>
      </c>
      <c r="DW42" s="19">
        <f>SUM(BB42:BM42)</f>
        <v>13046.400000000001</v>
      </c>
      <c r="DX42" s="28">
        <f>IFERROR(DW42/DU42*100,0)</f>
        <v>137.66381766381767</v>
      </c>
      <c r="DY42" s="19">
        <f>SUM(BO42:BZ42)</f>
        <v>15839.999999999995</v>
      </c>
      <c r="DZ42" s="28">
        <f>IFERROR(DY42/DW42*100,0)</f>
        <v>121.41280353200878</v>
      </c>
      <c r="EA42" s="19">
        <f>SUM(CB42:CM42)</f>
        <v>17318.399999999998</v>
      </c>
      <c r="EB42" s="28">
        <f>IFERROR(EA42/DY42*100,0)</f>
        <v>109.33333333333334</v>
      </c>
      <c r="EC42" s="19">
        <f>SUM(CD42:CP42)</f>
        <v>17107.199999999997</v>
      </c>
      <c r="ED42" s="28">
        <f>IFERROR(EC42/EA42*100,0)</f>
        <v>98.780487804878049</v>
      </c>
      <c r="EE42" s="19">
        <f>SUM(DB42:DM42)</f>
        <v>633.6</v>
      </c>
      <c r="EF42" s="28">
        <f>IFERROR(EE42/EC42*100,0)</f>
        <v>3.7037037037037042</v>
      </c>
      <c r="EG42" s="27"/>
    </row>
    <row r="43" spans="1:137" ht="14.85" hidden="1" customHeight="1" outlineLevel="2">
      <c r="A43" s="33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R43" s="27"/>
      <c r="DS43" s="19"/>
      <c r="DT43" s="19"/>
      <c r="DU43" s="19"/>
      <c r="DV43" s="28"/>
      <c r="DW43" s="19"/>
      <c r="DX43" s="28"/>
      <c r="DY43" s="19"/>
      <c r="DZ43" s="28"/>
      <c r="EA43" s="19"/>
      <c r="EB43" s="28"/>
      <c r="EC43" s="19"/>
      <c r="ED43" s="28"/>
      <c r="EE43" s="19"/>
      <c r="EF43" s="28"/>
      <c r="EG43" s="27"/>
    </row>
    <row r="44" spans="1:137" ht="14.85" hidden="1" customHeight="1" outlineLevel="2">
      <c r="A44" s="33" t="s">
        <v>56</v>
      </c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</row>
    <row r="45" spans="1:137" ht="14.85" hidden="1" customHeight="1" outlineLevel="2">
      <c r="A45" s="31" t="s">
        <v>39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9"/>
      <c r="AB45" s="19">
        <v>60</v>
      </c>
      <c r="AC45" s="19">
        <v>60</v>
      </c>
      <c r="AD45" s="19">
        <v>60</v>
      </c>
      <c r="AE45" s="19">
        <v>60</v>
      </c>
      <c r="AF45" s="19">
        <v>60</v>
      </c>
      <c r="AG45" s="19">
        <v>60</v>
      </c>
      <c r="AH45" s="19">
        <v>60</v>
      </c>
      <c r="AI45" s="19">
        <v>60</v>
      </c>
      <c r="AJ45" s="19">
        <v>60</v>
      </c>
      <c r="AK45" s="19">
        <v>60</v>
      </c>
      <c r="AL45" s="19">
        <v>60</v>
      </c>
      <c r="AM45" s="19">
        <v>60</v>
      </c>
      <c r="AN45" s="19"/>
      <c r="AO45" s="19">
        <v>60</v>
      </c>
      <c r="AP45" s="19">
        <v>60</v>
      </c>
      <c r="AQ45" s="19">
        <v>60</v>
      </c>
      <c r="AR45" s="19">
        <v>60</v>
      </c>
      <c r="AS45" s="19">
        <v>60</v>
      </c>
      <c r="AT45" s="19">
        <v>60</v>
      </c>
      <c r="AU45" s="19">
        <v>60</v>
      </c>
      <c r="AV45" s="19">
        <v>60</v>
      </c>
      <c r="AW45" s="19">
        <v>60</v>
      </c>
      <c r="AX45" s="19">
        <v>60</v>
      </c>
      <c r="AY45" s="19">
        <v>60</v>
      </c>
      <c r="AZ45" s="19">
        <v>60</v>
      </c>
      <c r="BA45" s="19"/>
      <c r="BB45" s="19">
        <v>60</v>
      </c>
      <c r="BC45" s="19">
        <v>60</v>
      </c>
      <c r="BD45" s="19">
        <v>60</v>
      </c>
      <c r="BE45" s="19">
        <v>60</v>
      </c>
      <c r="BF45" s="19">
        <v>60</v>
      </c>
      <c r="BG45" s="19">
        <v>60</v>
      </c>
      <c r="BH45" s="19">
        <v>60</v>
      </c>
      <c r="BI45" s="19">
        <v>60</v>
      </c>
      <c r="BJ45" s="19">
        <v>60</v>
      </c>
      <c r="BK45" s="19">
        <v>60</v>
      </c>
      <c r="BL45" s="19">
        <v>60</v>
      </c>
      <c r="BM45" s="19">
        <v>60</v>
      </c>
      <c r="BN45" s="19"/>
      <c r="BO45" s="19">
        <v>60</v>
      </c>
      <c r="BP45" s="19">
        <v>60</v>
      </c>
      <c r="BQ45" s="19">
        <v>60</v>
      </c>
      <c r="BR45" s="19">
        <v>60</v>
      </c>
      <c r="BS45" s="19">
        <v>60</v>
      </c>
      <c r="BT45" s="19">
        <v>60</v>
      </c>
      <c r="BU45" s="19">
        <v>60</v>
      </c>
      <c r="BV45" s="19">
        <v>60</v>
      </c>
      <c r="BW45" s="19">
        <v>60</v>
      </c>
      <c r="BX45" s="19">
        <v>60</v>
      </c>
      <c r="BY45" s="19">
        <v>60</v>
      </c>
      <c r="BZ45" s="19">
        <v>60</v>
      </c>
      <c r="CA45" s="19"/>
      <c r="CB45" s="19">
        <v>60</v>
      </c>
      <c r="CC45" s="19">
        <v>60</v>
      </c>
      <c r="CD45" s="19">
        <v>60</v>
      </c>
      <c r="CE45" s="19">
        <v>60</v>
      </c>
      <c r="CF45" s="19">
        <v>60</v>
      </c>
      <c r="CG45" s="19">
        <v>60</v>
      </c>
      <c r="CH45" s="19">
        <v>60</v>
      </c>
      <c r="CI45" s="19">
        <v>60</v>
      </c>
      <c r="CJ45" s="19">
        <v>60</v>
      </c>
      <c r="CK45" s="19">
        <v>60</v>
      </c>
      <c r="CL45" s="19">
        <v>60</v>
      </c>
      <c r="CM45" s="19">
        <v>60</v>
      </c>
      <c r="CN45" s="19"/>
      <c r="CO45" s="19">
        <v>60</v>
      </c>
      <c r="CP45" s="19">
        <v>60</v>
      </c>
      <c r="CQ45" s="19">
        <v>60</v>
      </c>
      <c r="CR45" s="19">
        <v>60</v>
      </c>
      <c r="CS45" s="19">
        <v>60</v>
      </c>
      <c r="CT45" s="19">
        <v>60</v>
      </c>
      <c r="CU45" s="19">
        <v>60</v>
      </c>
      <c r="CV45" s="19">
        <v>60</v>
      </c>
      <c r="CW45" s="19">
        <v>60</v>
      </c>
      <c r="CX45" s="19">
        <v>60</v>
      </c>
      <c r="CY45" s="19">
        <v>60</v>
      </c>
      <c r="CZ45" s="19">
        <v>60</v>
      </c>
      <c r="DA45" s="19"/>
      <c r="DB45" s="19">
        <v>60</v>
      </c>
      <c r="DC45" s="19">
        <v>60</v>
      </c>
      <c r="DD45" s="19">
        <v>60</v>
      </c>
      <c r="DE45" s="19">
        <v>60</v>
      </c>
      <c r="DF45" s="19">
        <v>60</v>
      </c>
      <c r="DG45" s="19">
        <v>60</v>
      </c>
      <c r="DH45" s="19">
        <v>60</v>
      </c>
      <c r="DI45" s="19">
        <v>60</v>
      </c>
      <c r="DJ45" s="19">
        <v>60</v>
      </c>
      <c r="DK45" s="19">
        <v>60</v>
      </c>
      <c r="DL45" s="19">
        <v>60</v>
      </c>
      <c r="DM45" s="19">
        <v>60</v>
      </c>
      <c r="DN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  <c r="EB45" s="19"/>
      <c r="EC45" s="19"/>
      <c r="ED45" s="19"/>
      <c r="EE45" s="19"/>
      <c r="EF45" s="19"/>
      <c r="EG45" s="19"/>
    </row>
    <row r="46" spans="1:137" ht="14.85" hidden="1" customHeight="1" outlineLevel="2">
      <c r="A46" s="31" t="s">
        <v>40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9"/>
      <c r="AB46" s="19">
        <v>90</v>
      </c>
      <c r="AC46" s="19">
        <v>90</v>
      </c>
      <c r="AD46" s="19">
        <v>90</v>
      </c>
      <c r="AE46" s="19">
        <v>90</v>
      </c>
      <c r="AF46" s="19">
        <v>90</v>
      </c>
      <c r="AG46" s="19">
        <v>90</v>
      </c>
      <c r="AH46" s="19">
        <v>90</v>
      </c>
      <c r="AI46" s="19">
        <v>90</v>
      </c>
      <c r="AJ46" s="19">
        <v>90</v>
      </c>
      <c r="AK46" s="19">
        <v>90</v>
      </c>
      <c r="AL46" s="19">
        <v>90</v>
      </c>
      <c r="AM46" s="19">
        <v>90</v>
      </c>
      <c r="AN46" s="19"/>
      <c r="AO46" s="19">
        <v>90</v>
      </c>
      <c r="AP46" s="19">
        <v>90</v>
      </c>
      <c r="AQ46" s="19">
        <v>90</v>
      </c>
      <c r="AR46" s="19">
        <v>90</v>
      </c>
      <c r="AS46" s="19">
        <v>90</v>
      </c>
      <c r="AT46" s="19">
        <v>90</v>
      </c>
      <c r="AU46" s="19">
        <v>90</v>
      </c>
      <c r="AV46" s="19">
        <v>90</v>
      </c>
      <c r="AW46" s="19">
        <v>90</v>
      </c>
      <c r="AX46" s="19">
        <v>90</v>
      </c>
      <c r="AY46" s="19">
        <v>90</v>
      </c>
      <c r="AZ46" s="19">
        <v>90</v>
      </c>
      <c r="BA46" s="19"/>
      <c r="BB46" s="19">
        <v>90</v>
      </c>
      <c r="BC46" s="19">
        <v>90</v>
      </c>
      <c r="BD46" s="19">
        <v>90</v>
      </c>
      <c r="BE46" s="19">
        <v>90</v>
      </c>
      <c r="BF46" s="19">
        <v>90</v>
      </c>
      <c r="BG46" s="19">
        <v>90</v>
      </c>
      <c r="BH46" s="19">
        <v>90</v>
      </c>
      <c r="BI46" s="19">
        <v>90</v>
      </c>
      <c r="BJ46" s="19">
        <v>90</v>
      </c>
      <c r="BK46" s="19">
        <v>90</v>
      </c>
      <c r="BL46" s="19">
        <v>90</v>
      </c>
      <c r="BM46" s="19">
        <v>90</v>
      </c>
      <c r="BN46" s="19"/>
      <c r="BO46" s="19">
        <v>90</v>
      </c>
      <c r="BP46" s="19">
        <v>90</v>
      </c>
      <c r="BQ46" s="19">
        <v>90</v>
      </c>
      <c r="BR46" s="19">
        <v>90</v>
      </c>
      <c r="BS46" s="19">
        <v>90</v>
      </c>
      <c r="BT46" s="19">
        <v>90</v>
      </c>
      <c r="BU46" s="19">
        <v>90</v>
      </c>
      <c r="BV46" s="19">
        <v>90</v>
      </c>
      <c r="BW46" s="19">
        <v>90</v>
      </c>
      <c r="BX46" s="19">
        <v>90</v>
      </c>
      <c r="BY46" s="19">
        <v>90</v>
      </c>
      <c r="BZ46" s="19">
        <v>90</v>
      </c>
      <c r="CA46" s="19"/>
      <c r="CB46" s="19">
        <v>90</v>
      </c>
      <c r="CC46" s="19">
        <v>90</v>
      </c>
      <c r="CD46" s="19">
        <v>90</v>
      </c>
      <c r="CE46" s="19">
        <v>90</v>
      </c>
      <c r="CF46" s="19">
        <v>90</v>
      </c>
      <c r="CG46" s="19">
        <v>90</v>
      </c>
      <c r="CH46" s="19">
        <v>90</v>
      </c>
      <c r="CI46" s="19">
        <v>90</v>
      </c>
      <c r="CJ46" s="19">
        <v>90</v>
      </c>
      <c r="CK46" s="19">
        <v>90</v>
      </c>
      <c r="CL46" s="19">
        <v>90</v>
      </c>
      <c r="CM46" s="19">
        <v>90</v>
      </c>
      <c r="CN46" s="19"/>
      <c r="CO46" s="19">
        <v>90</v>
      </c>
      <c r="CP46" s="19">
        <v>90</v>
      </c>
      <c r="CQ46" s="19">
        <v>90</v>
      </c>
      <c r="CR46" s="19">
        <v>90</v>
      </c>
      <c r="CS46" s="19">
        <v>90</v>
      </c>
      <c r="CT46" s="19">
        <v>90</v>
      </c>
      <c r="CU46" s="19">
        <v>90</v>
      </c>
      <c r="CV46" s="19">
        <v>90</v>
      </c>
      <c r="CW46" s="19">
        <v>90</v>
      </c>
      <c r="CX46" s="19">
        <v>90</v>
      </c>
      <c r="CY46" s="19">
        <v>90</v>
      </c>
      <c r="CZ46" s="19">
        <v>90</v>
      </c>
      <c r="DA46" s="19"/>
      <c r="DB46" s="19">
        <v>90</v>
      </c>
      <c r="DC46" s="19">
        <v>90</v>
      </c>
      <c r="DD46" s="19">
        <v>90</v>
      </c>
      <c r="DE46" s="19">
        <v>90</v>
      </c>
      <c r="DF46" s="19">
        <v>90</v>
      </c>
      <c r="DG46" s="19">
        <v>90</v>
      </c>
      <c r="DH46" s="19">
        <v>90</v>
      </c>
      <c r="DI46" s="19">
        <v>90</v>
      </c>
      <c r="DJ46" s="19">
        <v>90</v>
      </c>
      <c r="DK46" s="19">
        <v>90</v>
      </c>
      <c r="DL46" s="19">
        <v>90</v>
      </c>
      <c r="DM46" s="19">
        <v>90</v>
      </c>
      <c r="DN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</row>
    <row r="47" spans="1:137" ht="14.85" hidden="1" customHeight="1" outlineLevel="2">
      <c r="A47" s="31" t="s">
        <v>41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9"/>
      <c r="AB47" s="19">
        <f>(6/12)*18</f>
        <v>9</v>
      </c>
      <c r="AC47" s="19">
        <f t="shared" ref="AC47:AM47" si="54">(6/12)*18</f>
        <v>9</v>
      </c>
      <c r="AD47" s="19">
        <f t="shared" si="54"/>
        <v>9</v>
      </c>
      <c r="AE47" s="19">
        <f t="shared" si="54"/>
        <v>9</v>
      </c>
      <c r="AF47" s="19">
        <f t="shared" si="54"/>
        <v>9</v>
      </c>
      <c r="AG47" s="19">
        <f t="shared" si="54"/>
        <v>9</v>
      </c>
      <c r="AH47" s="19">
        <f t="shared" si="54"/>
        <v>9</v>
      </c>
      <c r="AI47" s="19">
        <f t="shared" si="54"/>
        <v>9</v>
      </c>
      <c r="AJ47" s="19">
        <f t="shared" si="54"/>
        <v>9</v>
      </c>
      <c r="AK47" s="19">
        <f t="shared" si="54"/>
        <v>9</v>
      </c>
      <c r="AL47" s="19">
        <f t="shared" si="54"/>
        <v>9</v>
      </c>
      <c r="AM47" s="19">
        <f t="shared" si="54"/>
        <v>9</v>
      </c>
      <c r="AN47" s="19"/>
      <c r="AO47" s="19">
        <f t="shared" ref="AO47:AZ47" si="55">(6/12)*18</f>
        <v>9</v>
      </c>
      <c r="AP47" s="19">
        <f t="shared" si="55"/>
        <v>9</v>
      </c>
      <c r="AQ47" s="19">
        <f t="shared" si="55"/>
        <v>9</v>
      </c>
      <c r="AR47" s="19">
        <f t="shared" si="55"/>
        <v>9</v>
      </c>
      <c r="AS47" s="19">
        <f t="shared" si="55"/>
        <v>9</v>
      </c>
      <c r="AT47" s="19">
        <f t="shared" si="55"/>
        <v>9</v>
      </c>
      <c r="AU47" s="19">
        <f t="shared" si="55"/>
        <v>9</v>
      </c>
      <c r="AV47" s="19">
        <f t="shared" si="55"/>
        <v>9</v>
      </c>
      <c r="AW47" s="19">
        <f t="shared" si="55"/>
        <v>9</v>
      </c>
      <c r="AX47" s="19">
        <f t="shared" si="55"/>
        <v>9</v>
      </c>
      <c r="AY47" s="19">
        <f t="shared" si="55"/>
        <v>9</v>
      </c>
      <c r="AZ47" s="19">
        <f t="shared" si="55"/>
        <v>9</v>
      </c>
      <c r="BA47" s="19"/>
      <c r="BB47" s="19">
        <f t="shared" ref="BB47:BM47" si="56">(6/12)*18</f>
        <v>9</v>
      </c>
      <c r="BC47" s="19">
        <f t="shared" si="56"/>
        <v>9</v>
      </c>
      <c r="BD47" s="19">
        <f t="shared" si="56"/>
        <v>9</v>
      </c>
      <c r="BE47" s="19">
        <f t="shared" si="56"/>
        <v>9</v>
      </c>
      <c r="BF47" s="19">
        <f t="shared" si="56"/>
        <v>9</v>
      </c>
      <c r="BG47" s="19">
        <f t="shared" si="56"/>
        <v>9</v>
      </c>
      <c r="BH47" s="19">
        <f t="shared" si="56"/>
        <v>9</v>
      </c>
      <c r="BI47" s="19">
        <f t="shared" si="56"/>
        <v>9</v>
      </c>
      <c r="BJ47" s="19">
        <f t="shared" si="56"/>
        <v>9</v>
      </c>
      <c r="BK47" s="19">
        <f t="shared" si="56"/>
        <v>9</v>
      </c>
      <c r="BL47" s="19">
        <f t="shared" si="56"/>
        <v>9</v>
      </c>
      <c r="BM47" s="19">
        <f t="shared" si="56"/>
        <v>9</v>
      </c>
      <c r="BN47" s="19"/>
      <c r="BO47" s="19">
        <f t="shared" ref="BO47:BZ47" si="57">(6/12)*18</f>
        <v>9</v>
      </c>
      <c r="BP47" s="19">
        <f t="shared" si="57"/>
        <v>9</v>
      </c>
      <c r="BQ47" s="19">
        <f t="shared" si="57"/>
        <v>9</v>
      </c>
      <c r="BR47" s="19">
        <f t="shared" si="57"/>
        <v>9</v>
      </c>
      <c r="BS47" s="19">
        <f t="shared" si="57"/>
        <v>9</v>
      </c>
      <c r="BT47" s="19">
        <f t="shared" si="57"/>
        <v>9</v>
      </c>
      <c r="BU47" s="19">
        <f t="shared" si="57"/>
        <v>9</v>
      </c>
      <c r="BV47" s="19">
        <f t="shared" si="57"/>
        <v>9</v>
      </c>
      <c r="BW47" s="19">
        <f t="shared" si="57"/>
        <v>9</v>
      </c>
      <c r="BX47" s="19">
        <f t="shared" si="57"/>
        <v>9</v>
      </c>
      <c r="BY47" s="19">
        <f t="shared" si="57"/>
        <v>9</v>
      </c>
      <c r="BZ47" s="19">
        <f t="shared" si="57"/>
        <v>9</v>
      </c>
      <c r="CA47" s="19"/>
      <c r="CB47" s="19">
        <f t="shared" ref="CB47:DM47" si="58">(6/12)*18</f>
        <v>9</v>
      </c>
      <c r="CC47" s="19">
        <f t="shared" si="58"/>
        <v>9</v>
      </c>
      <c r="CD47" s="19">
        <f t="shared" si="58"/>
        <v>9</v>
      </c>
      <c r="CE47" s="19">
        <f t="shared" si="58"/>
        <v>9</v>
      </c>
      <c r="CF47" s="19">
        <f t="shared" si="58"/>
        <v>9</v>
      </c>
      <c r="CG47" s="19">
        <f t="shared" si="58"/>
        <v>9</v>
      </c>
      <c r="CH47" s="19">
        <f t="shared" si="58"/>
        <v>9</v>
      </c>
      <c r="CI47" s="19">
        <f t="shared" si="58"/>
        <v>9</v>
      </c>
      <c r="CJ47" s="19">
        <f t="shared" si="58"/>
        <v>9</v>
      </c>
      <c r="CK47" s="19">
        <f t="shared" si="58"/>
        <v>9</v>
      </c>
      <c r="CL47" s="19">
        <f t="shared" si="58"/>
        <v>9</v>
      </c>
      <c r="CM47" s="19">
        <f t="shared" si="58"/>
        <v>9</v>
      </c>
      <c r="CN47" s="19"/>
      <c r="CO47" s="19">
        <f t="shared" si="58"/>
        <v>9</v>
      </c>
      <c r="CP47" s="19">
        <f t="shared" si="58"/>
        <v>9</v>
      </c>
      <c r="CQ47" s="19">
        <f t="shared" si="58"/>
        <v>9</v>
      </c>
      <c r="CR47" s="19">
        <f t="shared" si="58"/>
        <v>9</v>
      </c>
      <c r="CS47" s="19">
        <f t="shared" si="58"/>
        <v>9</v>
      </c>
      <c r="CT47" s="19">
        <f t="shared" si="58"/>
        <v>9</v>
      </c>
      <c r="CU47" s="19">
        <f t="shared" si="58"/>
        <v>9</v>
      </c>
      <c r="CV47" s="19">
        <f t="shared" si="58"/>
        <v>9</v>
      </c>
      <c r="CW47" s="19">
        <f t="shared" si="58"/>
        <v>9</v>
      </c>
      <c r="CX47" s="19">
        <f t="shared" si="58"/>
        <v>9</v>
      </c>
      <c r="CY47" s="19">
        <f t="shared" si="58"/>
        <v>9</v>
      </c>
      <c r="CZ47" s="19">
        <f t="shared" si="58"/>
        <v>9</v>
      </c>
      <c r="DA47" s="19"/>
      <c r="DB47" s="19">
        <f t="shared" si="58"/>
        <v>9</v>
      </c>
      <c r="DC47" s="19">
        <f t="shared" si="58"/>
        <v>9</v>
      </c>
      <c r="DD47" s="19">
        <f t="shared" si="58"/>
        <v>9</v>
      </c>
      <c r="DE47" s="19">
        <f t="shared" si="58"/>
        <v>9</v>
      </c>
      <c r="DF47" s="19">
        <f t="shared" si="58"/>
        <v>9</v>
      </c>
      <c r="DG47" s="19">
        <f t="shared" si="58"/>
        <v>9</v>
      </c>
      <c r="DH47" s="19">
        <f t="shared" si="58"/>
        <v>9</v>
      </c>
      <c r="DI47" s="19">
        <f t="shared" si="58"/>
        <v>9</v>
      </c>
      <c r="DJ47" s="19">
        <f t="shared" si="58"/>
        <v>9</v>
      </c>
      <c r="DK47" s="19">
        <f t="shared" si="58"/>
        <v>9</v>
      </c>
      <c r="DL47" s="19">
        <f t="shared" si="58"/>
        <v>9</v>
      </c>
      <c r="DM47" s="19">
        <f t="shared" si="58"/>
        <v>9</v>
      </c>
      <c r="DN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</row>
    <row r="48" spans="1:137" ht="14.85" hidden="1" customHeight="1" outlineLevel="2">
      <c r="A48" s="32" t="s">
        <v>54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19"/>
      <c r="AB48" s="19">
        <v>3</v>
      </c>
      <c r="AC48" s="19">
        <v>3</v>
      </c>
      <c r="AD48" s="19">
        <v>3</v>
      </c>
      <c r="AE48" s="19">
        <v>3</v>
      </c>
      <c r="AF48" s="19">
        <v>3</v>
      </c>
      <c r="AG48" s="19">
        <v>3</v>
      </c>
      <c r="AH48" s="19">
        <v>3</v>
      </c>
      <c r="AI48" s="19">
        <v>3</v>
      </c>
      <c r="AJ48" s="19">
        <v>3</v>
      </c>
      <c r="AK48" s="19">
        <v>3</v>
      </c>
      <c r="AL48" s="19">
        <v>3</v>
      </c>
      <c r="AM48" s="19">
        <v>3</v>
      </c>
      <c r="AN48" s="19"/>
      <c r="AO48" s="19">
        <v>3</v>
      </c>
      <c r="AP48" s="19">
        <v>3</v>
      </c>
      <c r="AQ48" s="19">
        <v>3</v>
      </c>
      <c r="AR48" s="19">
        <v>3</v>
      </c>
      <c r="AS48" s="19">
        <v>3</v>
      </c>
      <c r="AT48" s="19">
        <v>3</v>
      </c>
      <c r="AU48" s="19">
        <v>3</v>
      </c>
      <c r="AV48" s="19">
        <v>3</v>
      </c>
      <c r="AW48" s="19">
        <v>3</v>
      </c>
      <c r="AX48" s="19">
        <v>3</v>
      </c>
      <c r="AY48" s="19">
        <v>3</v>
      </c>
      <c r="AZ48" s="19">
        <v>3</v>
      </c>
      <c r="BA48" s="19"/>
      <c r="BB48" s="19">
        <v>3</v>
      </c>
      <c r="BC48" s="19">
        <v>3</v>
      </c>
      <c r="BD48" s="19">
        <v>3</v>
      </c>
      <c r="BE48" s="19">
        <v>3</v>
      </c>
      <c r="BF48" s="19">
        <v>3</v>
      </c>
      <c r="BG48" s="19">
        <v>3</v>
      </c>
      <c r="BH48" s="19">
        <v>3</v>
      </c>
      <c r="BI48" s="19">
        <v>3</v>
      </c>
      <c r="BJ48" s="19">
        <v>3</v>
      </c>
      <c r="BK48" s="19">
        <v>3</v>
      </c>
      <c r="BL48" s="19">
        <v>3</v>
      </c>
      <c r="BM48" s="19">
        <v>3</v>
      </c>
      <c r="BN48" s="19"/>
      <c r="BO48" s="19">
        <v>3</v>
      </c>
      <c r="BP48" s="19">
        <v>3</v>
      </c>
      <c r="BQ48" s="19">
        <v>3</v>
      </c>
      <c r="BR48" s="19">
        <v>3</v>
      </c>
      <c r="BS48" s="19">
        <v>3</v>
      </c>
      <c r="BT48" s="19">
        <v>3</v>
      </c>
      <c r="BU48" s="19">
        <v>3</v>
      </c>
      <c r="BV48" s="19">
        <v>3</v>
      </c>
      <c r="BW48" s="19">
        <v>3</v>
      </c>
      <c r="BX48" s="19">
        <v>3</v>
      </c>
      <c r="BY48" s="19">
        <v>3</v>
      </c>
      <c r="BZ48" s="19">
        <v>3</v>
      </c>
      <c r="CA48" s="19"/>
      <c r="CB48" s="19">
        <v>3</v>
      </c>
      <c r="CC48" s="19">
        <v>3</v>
      </c>
      <c r="CD48" s="19">
        <v>3</v>
      </c>
      <c r="CE48" s="19">
        <v>3</v>
      </c>
      <c r="CF48" s="19">
        <v>3</v>
      </c>
      <c r="CG48" s="19">
        <v>3</v>
      </c>
      <c r="CH48" s="19">
        <v>3</v>
      </c>
      <c r="CI48" s="19">
        <v>3</v>
      </c>
      <c r="CJ48" s="19">
        <v>3</v>
      </c>
      <c r="CK48" s="19">
        <v>3</v>
      </c>
      <c r="CL48" s="19">
        <v>3</v>
      </c>
      <c r="CM48" s="19">
        <v>3</v>
      </c>
      <c r="CN48" s="19"/>
      <c r="CO48" s="19">
        <v>3</v>
      </c>
      <c r="CP48" s="19">
        <v>3</v>
      </c>
      <c r="CQ48" s="19">
        <v>3</v>
      </c>
      <c r="CR48" s="19">
        <v>1</v>
      </c>
      <c r="CS48" s="19">
        <v>1</v>
      </c>
      <c r="CT48" s="19">
        <v>1</v>
      </c>
      <c r="CU48" s="19">
        <v>1</v>
      </c>
      <c r="CV48" s="19">
        <v>1</v>
      </c>
      <c r="CW48" s="19">
        <v>1</v>
      </c>
      <c r="CX48" s="19">
        <v>1</v>
      </c>
      <c r="CY48" s="19">
        <v>1</v>
      </c>
      <c r="CZ48" s="19">
        <v>1</v>
      </c>
      <c r="DA48" s="19"/>
      <c r="DB48" s="19">
        <v>3</v>
      </c>
      <c r="DC48" s="19">
        <v>3</v>
      </c>
      <c r="DD48" s="19">
        <v>3</v>
      </c>
      <c r="DE48" s="19">
        <v>3</v>
      </c>
      <c r="DF48" s="19">
        <v>3</v>
      </c>
      <c r="DG48" s="19">
        <v>3</v>
      </c>
      <c r="DH48" s="19">
        <v>1</v>
      </c>
      <c r="DI48" s="19">
        <v>1</v>
      </c>
      <c r="DJ48" s="19">
        <v>1</v>
      </c>
      <c r="DK48" s="19">
        <v>1</v>
      </c>
      <c r="DL48" s="19">
        <v>1</v>
      </c>
      <c r="DM48" s="19">
        <v>1</v>
      </c>
      <c r="DN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</row>
    <row r="49" spans="1:137" ht="14.85" hidden="1" customHeight="1" outlineLevel="2">
      <c r="A49" s="33" t="s">
        <v>57</v>
      </c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19"/>
      <c r="AB49" s="19">
        <f>AB45*AB46*AB47/1000*AB48</f>
        <v>145.80000000000001</v>
      </c>
      <c r="AC49" s="19">
        <f t="shared" ref="AC49:AM49" si="59">AC45*AC46*AC47/1000*AC48</f>
        <v>145.80000000000001</v>
      </c>
      <c r="AD49" s="19">
        <f t="shared" si="59"/>
        <v>145.80000000000001</v>
      </c>
      <c r="AE49" s="19">
        <f t="shared" si="59"/>
        <v>145.80000000000001</v>
      </c>
      <c r="AF49" s="19">
        <f t="shared" si="59"/>
        <v>145.80000000000001</v>
      </c>
      <c r="AG49" s="19">
        <f t="shared" si="59"/>
        <v>145.80000000000001</v>
      </c>
      <c r="AH49" s="19">
        <f t="shared" si="59"/>
        <v>145.80000000000001</v>
      </c>
      <c r="AI49" s="19">
        <f t="shared" si="59"/>
        <v>145.80000000000001</v>
      </c>
      <c r="AJ49" s="19">
        <f t="shared" si="59"/>
        <v>145.80000000000001</v>
      </c>
      <c r="AK49" s="19">
        <f t="shared" si="59"/>
        <v>145.80000000000001</v>
      </c>
      <c r="AL49" s="19">
        <f t="shared" si="59"/>
        <v>145.80000000000001</v>
      </c>
      <c r="AM49" s="19">
        <f t="shared" si="59"/>
        <v>145.80000000000001</v>
      </c>
      <c r="AN49" s="19"/>
      <c r="AO49" s="19">
        <f t="shared" ref="AO49:AZ49" si="60">AO45*AO46*AO47/1000*AO48</f>
        <v>145.80000000000001</v>
      </c>
      <c r="AP49" s="19">
        <f t="shared" si="60"/>
        <v>145.80000000000001</v>
      </c>
      <c r="AQ49" s="19">
        <f t="shared" si="60"/>
        <v>145.80000000000001</v>
      </c>
      <c r="AR49" s="19">
        <f t="shared" si="60"/>
        <v>145.80000000000001</v>
      </c>
      <c r="AS49" s="19">
        <f t="shared" si="60"/>
        <v>145.80000000000001</v>
      </c>
      <c r="AT49" s="19">
        <f t="shared" si="60"/>
        <v>145.80000000000001</v>
      </c>
      <c r="AU49" s="19">
        <f t="shared" si="60"/>
        <v>145.80000000000001</v>
      </c>
      <c r="AV49" s="19">
        <f t="shared" si="60"/>
        <v>145.80000000000001</v>
      </c>
      <c r="AW49" s="19">
        <f t="shared" si="60"/>
        <v>145.80000000000001</v>
      </c>
      <c r="AX49" s="19">
        <f t="shared" si="60"/>
        <v>145.80000000000001</v>
      </c>
      <c r="AY49" s="19">
        <f t="shared" si="60"/>
        <v>145.80000000000001</v>
      </c>
      <c r="AZ49" s="19">
        <f t="shared" si="60"/>
        <v>145.80000000000001</v>
      </c>
      <c r="BA49" s="19"/>
      <c r="BB49" s="19">
        <f t="shared" ref="BB49:BM49" si="61">BB45*BB46*BB47/1000*BB48</f>
        <v>145.80000000000001</v>
      </c>
      <c r="BC49" s="19">
        <f t="shared" si="61"/>
        <v>145.80000000000001</v>
      </c>
      <c r="BD49" s="19">
        <f t="shared" si="61"/>
        <v>145.80000000000001</v>
      </c>
      <c r="BE49" s="19">
        <f t="shared" si="61"/>
        <v>145.80000000000001</v>
      </c>
      <c r="BF49" s="19">
        <f t="shared" si="61"/>
        <v>145.80000000000001</v>
      </c>
      <c r="BG49" s="19">
        <f t="shared" si="61"/>
        <v>145.80000000000001</v>
      </c>
      <c r="BH49" s="19">
        <f t="shared" si="61"/>
        <v>145.80000000000001</v>
      </c>
      <c r="BI49" s="19">
        <f t="shared" si="61"/>
        <v>145.80000000000001</v>
      </c>
      <c r="BJ49" s="19">
        <f t="shared" si="61"/>
        <v>145.80000000000001</v>
      </c>
      <c r="BK49" s="19">
        <f t="shared" si="61"/>
        <v>145.80000000000001</v>
      </c>
      <c r="BL49" s="19">
        <f t="shared" si="61"/>
        <v>145.80000000000001</v>
      </c>
      <c r="BM49" s="19">
        <f t="shared" si="61"/>
        <v>145.80000000000001</v>
      </c>
      <c r="BN49" s="19"/>
      <c r="BO49" s="19">
        <f t="shared" ref="BO49:BZ49" si="62">BO45*BO46*BO47/1000*BO48</f>
        <v>145.80000000000001</v>
      </c>
      <c r="BP49" s="19">
        <f t="shared" si="62"/>
        <v>145.80000000000001</v>
      </c>
      <c r="BQ49" s="19">
        <f t="shared" si="62"/>
        <v>145.80000000000001</v>
      </c>
      <c r="BR49" s="19">
        <f t="shared" si="62"/>
        <v>145.80000000000001</v>
      </c>
      <c r="BS49" s="19">
        <f t="shared" si="62"/>
        <v>145.80000000000001</v>
      </c>
      <c r="BT49" s="19">
        <f t="shared" si="62"/>
        <v>145.80000000000001</v>
      </c>
      <c r="BU49" s="19">
        <f t="shared" si="62"/>
        <v>145.80000000000001</v>
      </c>
      <c r="BV49" s="19">
        <f t="shared" si="62"/>
        <v>145.80000000000001</v>
      </c>
      <c r="BW49" s="19">
        <f t="shared" si="62"/>
        <v>145.80000000000001</v>
      </c>
      <c r="BX49" s="19">
        <f t="shared" si="62"/>
        <v>145.80000000000001</v>
      </c>
      <c r="BY49" s="19">
        <f t="shared" si="62"/>
        <v>145.80000000000001</v>
      </c>
      <c r="BZ49" s="19">
        <f t="shared" si="62"/>
        <v>145.80000000000001</v>
      </c>
      <c r="CA49" s="19"/>
      <c r="CB49" s="19">
        <f t="shared" ref="CB49:CM49" si="63">CB45*CB46*CB47/1000*CB48</f>
        <v>145.80000000000001</v>
      </c>
      <c r="CC49" s="19">
        <f t="shared" si="63"/>
        <v>145.80000000000001</v>
      </c>
      <c r="CD49" s="19">
        <f t="shared" si="63"/>
        <v>145.80000000000001</v>
      </c>
      <c r="CE49" s="19">
        <f t="shared" si="63"/>
        <v>145.80000000000001</v>
      </c>
      <c r="CF49" s="19">
        <f t="shared" si="63"/>
        <v>145.80000000000001</v>
      </c>
      <c r="CG49" s="19">
        <f t="shared" si="63"/>
        <v>145.80000000000001</v>
      </c>
      <c r="CH49" s="19">
        <f t="shared" si="63"/>
        <v>145.80000000000001</v>
      </c>
      <c r="CI49" s="19">
        <f t="shared" si="63"/>
        <v>145.80000000000001</v>
      </c>
      <c r="CJ49" s="19">
        <f t="shared" si="63"/>
        <v>145.80000000000001</v>
      </c>
      <c r="CK49" s="19">
        <f t="shared" si="63"/>
        <v>145.80000000000001</v>
      </c>
      <c r="CL49" s="19">
        <f t="shared" si="63"/>
        <v>145.80000000000001</v>
      </c>
      <c r="CM49" s="19">
        <f t="shared" si="63"/>
        <v>145.80000000000001</v>
      </c>
      <c r="CN49" s="19"/>
      <c r="CO49" s="19">
        <f t="shared" ref="CO49:CZ49" si="64">CO45*CO46*CO47/1000*CO48</f>
        <v>145.80000000000001</v>
      </c>
      <c r="CP49" s="19">
        <f t="shared" si="64"/>
        <v>145.80000000000001</v>
      </c>
      <c r="CQ49" s="19">
        <f t="shared" si="64"/>
        <v>145.80000000000001</v>
      </c>
      <c r="CR49" s="19">
        <f t="shared" si="64"/>
        <v>48.6</v>
      </c>
      <c r="CS49" s="19">
        <f t="shared" si="64"/>
        <v>48.6</v>
      </c>
      <c r="CT49" s="19">
        <f t="shared" si="64"/>
        <v>48.6</v>
      </c>
      <c r="CU49" s="19">
        <f t="shared" si="64"/>
        <v>48.6</v>
      </c>
      <c r="CV49" s="19">
        <f t="shared" si="64"/>
        <v>48.6</v>
      </c>
      <c r="CW49" s="19">
        <f t="shared" si="64"/>
        <v>48.6</v>
      </c>
      <c r="CX49" s="19">
        <f t="shared" si="64"/>
        <v>48.6</v>
      </c>
      <c r="CY49" s="19">
        <f t="shared" si="64"/>
        <v>48.6</v>
      </c>
      <c r="CZ49" s="19">
        <f t="shared" si="64"/>
        <v>48.6</v>
      </c>
      <c r="DA49" s="19"/>
      <c r="DB49" s="19">
        <f t="shared" ref="DB49:DM49" si="65">DB45*DB46*DB47/1000*DB48</f>
        <v>145.80000000000001</v>
      </c>
      <c r="DC49" s="19">
        <f t="shared" si="65"/>
        <v>145.80000000000001</v>
      </c>
      <c r="DD49" s="19">
        <f t="shared" si="65"/>
        <v>145.80000000000001</v>
      </c>
      <c r="DE49" s="19">
        <f t="shared" si="65"/>
        <v>145.80000000000001</v>
      </c>
      <c r="DF49" s="19">
        <f t="shared" si="65"/>
        <v>145.80000000000001</v>
      </c>
      <c r="DG49" s="19">
        <f t="shared" si="65"/>
        <v>145.80000000000001</v>
      </c>
      <c r="DH49" s="19">
        <f t="shared" si="65"/>
        <v>48.6</v>
      </c>
      <c r="DI49" s="19">
        <f t="shared" si="65"/>
        <v>48.6</v>
      </c>
      <c r="DJ49" s="19">
        <f t="shared" si="65"/>
        <v>48.6</v>
      </c>
      <c r="DK49" s="19">
        <f t="shared" si="65"/>
        <v>48.6</v>
      </c>
      <c r="DL49" s="19">
        <f t="shared" si="65"/>
        <v>48.6</v>
      </c>
      <c r="DM49" s="19">
        <f t="shared" si="65"/>
        <v>48.6</v>
      </c>
      <c r="DN49" s="19"/>
      <c r="DR49" s="27"/>
      <c r="DS49" s="19">
        <f>SUM(AB49:AM49)</f>
        <v>1749.5999999999997</v>
      </c>
      <c r="DT49" s="19"/>
      <c r="DU49" s="19">
        <f>SUM(AO49:AZ49)</f>
        <v>1749.5999999999997</v>
      </c>
      <c r="DV49" s="28">
        <f>IFERROR(DU49/DS49*100,0)</f>
        <v>100</v>
      </c>
      <c r="DW49" s="19">
        <f>SUM(BB49:BM49)</f>
        <v>1749.5999999999997</v>
      </c>
      <c r="DX49" s="28">
        <f>IFERROR(DW49/DU49*100,0)</f>
        <v>100</v>
      </c>
      <c r="DY49" s="19">
        <f>SUM(BO49:BZ49)</f>
        <v>1749.5999999999997</v>
      </c>
      <c r="DZ49" s="28">
        <f>IFERROR(DY49/DW49*100,0)</f>
        <v>100</v>
      </c>
      <c r="EA49" s="19">
        <f>SUM(CB49:CM49)</f>
        <v>1749.5999999999997</v>
      </c>
      <c r="EB49" s="28">
        <f>IFERROR(EA49/DY49*100,0)</f>
        <v>100</v>
      </c>
      <c r="EC49" s="19">
        <f>SUM(CD49:CP49)</f>
        <v>1749.5999999999997</v>
      </c>
      <c r="ED49" s="28">
        <f>IFERROR(EC49/EA49*100,0)</f>
        <v>100</v>
      </c>
      <c r="EE49" s="19">
        <f>SUM(CF49:CR49)</f>
        <v>1652.3999999999996</v>
      </c>
      <c r="EF49" s="28">
        <f>IFERROR(EE49/EC49*100,0)</f>
        <v>94.444444444444443</v>
      </c>
      <c r="EG49" s="27"/>
    </row>
    <row r="50" spans="1:137" ht="14.85" hidden="1" customHeight="1" outlineLevel="2">
      <c r="A50" s="33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</row>
    <row r="51" spans="1:137" ht="14.85" hidden="1" customHeight="1" outlineLevel="2">
      <c r="A51" s="31" t="s">
        <v>39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9"/>
      <c r="AB51" s="19">
        <v>70</v>
      </c>
      <c r="AC51" s="19">
        <v>70</v>
      </c>
      <c r="AD51" s="19">
        <v>70</v>
      </c>
      <c r="AE51" s="19">
        <v>70</v>
      </c>
      <c r="AF51" s="19">
        <v>70</v>
      </c>
      <c r="AG51" s="19">
        <v>70</v>
      </c>
      <c r="AH51" s="19">
        <v>70</v>
      </c>
      <c r="AI51" s="19">
        <v>70</v>
      </c>
      <c r="AJ51" s="19">
        <v>70</v>
      </c>
      <c r="AK51" s="19">
        <v>70</v>
      </c>
      <c r="AL51" s="19">
        <v>70</v>
      </c>
      <c r="AM51" s="19">
        <v>70</v>
      </c>
      <c r="AN51" s="19"/>
      <c r="AO51" s="19">
        <v>70</v>
      </c>
      <c r="AP51" s="19">
        <v>70</v>
      </c>
      <c r="AQ51" s="19">
        <v>70</v>
      </c>
      <c r="AR51" s="19">
        <v>70</v>
      </c>
      <c r="AS51" s="19">
        <v>70</v>
      </c>
      <c r="AT51" s="19">
        <v>70</v>
      </c>
      <c r="AU51" s="19">
        <v>70</v>
      </c>
      <c r="AV51" s="19">
        <v>70</v>
      </c>
      <c r="AW51" s="19">
        <v>70</v>
      </c>
      <c r="AX51" s="19">
        <v>70</v>
      </c>
      <c r="AY51" s="19">
        <v>70</v>
      </c>
      <c r="AZ51" s="19">
        <v>70</v>
      </c>
      <c r="BA51" s="19"/>
      <c r="BB51" s="19">
        <v>70</v>
      </c>
      <c r="BC51" s="19">
        <v>70</v>
      </c>
      <c r="BD51" s="19">
        <v>70</v>
      </c>
      <c r="BE51" s="19">
        <v>70</v>
      </c>
      <c r="BF51" s="19">
        <v>70</v>
      </c>
      <c r="BG51" s="19">
        <v>70</v>
      </c>
      <c r="BH51" s="19">
        <v>70</v>
      </c>
      <c r="BI51" s="19">
        <v>70</v>
      </c>
      <c r="BJ51" s="19">
        <v>70</v>
      </c>
      <c r="BK51" s="19">
        <v>70</v>
      </c>
      <c r="BL51" s="19">
        <v>70</v>
      </c>
      <c r="BM51" s="19">
        <v>70</v>
      </c>
      <c r="BN51" s="19"/>
      <c r="BO51" s="19">
        <v>70</v>
      </c>
      <c r="BP51" s="19">
        <v>70</v>
      </c>
      <c r="BQ51" s="19">
        <v>70</v>
      </c>
      <c r="BR51" s="19">
        <v>70</v>
      </c>
      <c r="BS51" s="19">
        <v>70</v>
      </c>
      <c r="BT51" s="19">
        <v>70</v>
      </c>
      <c r="BU51" s="19">
        <v>70</v>
      </c>
      <c r="BV51" s="19">
        <v>70</v>
      </c>
      <c r="BW51" s="19">
        <v>70</v>
      </c>
      <c r="BX51" s="19">
        <v>70</v>
      </c>
      <c r="BY51" s="19">
        <v>70</v>
      </c>
      <c r="BZ51" s="19">
        <v>70</v>
      </c>
      <c r="CA51" s="19"/>
      <c r="CB51" s="19">
        <v>70</v>
      </c>
      <c r="CC51" s="19">
        <v>70</v>
      </c>
      <c r="CD51" s="19">
        <v>70</v>
      </c>
      <c r="CE51" s="19">
        <v>70</v>
      </c>
      <c r="CF51" s="19">
        <v>70</v>
      </c>
      <c r="CG51" s="19">
        <v>70</v>
      </c>
      <c r="CH51" s="19">
        <v>70</v>
      </c>
      <c r="CI51" s="19">
        <v>70</v>
      </c>
      <c r="CJ51" s="19">
        <v>70</v>
      </c>
      <c r="CK51" s="19">
        <v>70</v>
      </c>
      <c r="CL51" s="19">
        <v>70</v>
      </c>
      <c r="CM51" s="19">
        <v>70</v>
      </c>
      <c r="CN51" s="19"/>
      <c r="CO51" s="19">
        <v>70</v>
      </c>
      <c r="CP51" s="19">
        <v>70</v>
      </c>
      <c r="CQ51" s="19">
        <v>70</v>
      </c>
      <c r="CR51" s="19">
        <v>70</v>
      </c>
      <c r="CS51" s="19">
        <v>70</v>
      </c>
      <c r="CT51" s="19">
        <v>70</v>
      </c>
      <c r="CU51" s="19">
        <v>70</v>
      </c>
      <c r="CV51" s="19">
        <v>70</v>
      </c>
      <c r="CW51" s="19">
        <v>70</v>
      </c>
      <c r="CX51" s="19">
        <v>70</v>
      </c>
      <c r="CY51" s="19">
        <v>70</v>
      </c>
      <c r="CZ51" s="19">
        <v>70</v>
      </c>
      <c r="DA51" s="19"/>
      <c r="DB51" s="19">
        <v>70</v>
      </c>
      <c r="DC51" s="19">
        <v>70</v>
      </c>
      <c r="DD51" s="19">
        <v>70</v>
      </c>
      <c r="DE51" s="19">
        <v>70</v>
      </c>
      <c r="DF51" s="19">
        <v>70</v>
      </c>
      <c r="DG51" s="19">
        <v>70</v>
      </c>
      <c r="DH51" s="19">
        <v>70</v>
      </c>
      <c r="DI51" s="19">
        <v>70</v>
      </c>
      <c r="DJ51" s="19">
        <v>70</v>
      </c>
      <c r="DK51" s="19">
        <v>70</v>
      </c>
      <c r="DL51" s="19">
        <v>70</v>
      </c>
      <c r="DM51" s="19">
        <v>70</v>
      </c>
      <c r="DN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</row>
    <row r="52" spans="1:137" ht="14.85" hidden="1" customHeight="1" outlineLevel="2">
      <c r="A52" s="31" t="s">
        <v>40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9"/>
      <c r="AB52" s="19">
        <v>90</v>
      </c>
      <c r="AC52" s="19">
        <v>90</v>
      </c>
      <c r="AD52" s="19">
        <v>90</v>
      </c>
      <c r="AE52" s="19">
        <v>90</v>
      </c>
      <c r="AF52" s="19">
        <v>90</v>
      </c>
      <c r="AG52" s="19">
        <v>90</v>
      </c>
      <c r="AH52" s="19">
        <v>90</v>
      </c>
      <c r="AI52" s="19">
        <v>90</v>
      </c>
      <c r="AJ52" s="19">
        <v>90</v>
      </c>
      <c r="AK52" s="19">
        <v>90</v>
      </c>
      <c r="AL52" s="19">
        <v>90</v>
      </c>
      <c r="AM52" s="19">
        <v>90</v>
      </c>
      <c r="AN52" s="19"/>
      <c r="AO52" s="19">
        <v>90</v>
      </c>
      <c r="AP52" s="19">
        <v>90</v>
      </c>
      <c r="AQ52" s="19">
        <v>90</v>
      </c>
      <c r="AR52" s="19">
        <v>90</v>
      </c>
      <c r="AS52" s="19">
        <v>90</v>
      </c>
      <c r="AT52" s="19">
        <v>90</v>
      </c>
      <c r="AU52" s="19">
        <v>90</v>
      </c>
      <c r="AV52" s="19">
        <v>90</v>
      </c>
      <c r="AW52" s="19">
        <v>90</v>
      </c>
      <c r="AX52" s="19">
        <v>90</v>
      </c>
      <c r="AY52" s="19">
        <v>90</v>
      </c>
      <c r="AZ52" s="19">
        <v>90</v>
      </c>
      <c r="BA52" s="19"/>
      <c r="BB52" s="19">
        <v>90</v>
      </c>
      <c r="BC52" s="19">
        <v>90</v>
      </c>
      <c r="BD52" s="19">
        <v>90</v>
      </c>
      <c r="BE52" s="19">
        <v>90</v>
      </c>
      <c r="BF52" s="19">
        <v>90</v>
      </c>
      <c r="BG52" s="19">
        <v>90</v>
      </c>
      <c r="BH52" s="19">
        <v>90</v>
      </c>
      <c r="BI52" s="19">
        <v>90</v>
      </c>
      <c r="BJ52" s="19">
        <v>90</v>
      </c>
      <c r="BK52" s="19">
        <v>90</v>
      </c>
      <c r="BL52" s="19">
        <v>90</v>
      </c>
      <c r="BM52" s="19">
        <v>90</v>
      </c>
      <c r="BN52" s="19"/>
      <c r="BO52" s="19">
        <v>90</v>
      </c>
      <c r="BP52" s="19">
        <v>90</v>
      </c>
      <c r="BQ52" s="19">
        <v>90</v>
      </c>
      <c r="BR52" s="19">
        <v>90</v>
      </c>
      <c r="BS52" s="19">
        <v>90</v>
      </c>
      <c r="BT52" s="19">
        <v>90</v>
      </c>
      <c r="BU52" s="19">
        <v>90</v>
      </c>
      <c r="BV52" s="19">
        <v>90</v>
      </c>
      <c r="BW52" s="19">
        <v>90</v>
      </c>
      <c r="BX52" s="19">
        <v>90</v>
      </c>
      <c r="BY52" s="19">
        <v>90</v>
      </c>
      <c r="BZ52" s="19">
        <v>90</v>
      </c>
      <c r="CA52" s="19"/>
      <c r="CB52" s="19">
        <v>90</v>
      </c>
      <c r="CC52" s="19">
        <v>90</v>
      </c>
      <c r="CD52" s="19">
        <v>90</v>
      </c>
      <c r="CE52" s="19">
        <v>90</v>
      </c>
      <c r="CF52" s="19">
        <v>90</v>
      </c>
      <c r="CG52" s="19">
        <v>90</v>
      </c>
      <c r="CH52" s="19">
        <v>90</v>
      </c>
      <c r="CI52" s="19">
        <v>90</v>
      </c>
      <c r="CJ52" s="19">
        <v>90</v>
      </c>
      <c r="CK52" s="19">
        <v>90</v>
      </c>
      <c r="CL52" s="19">
        <v>90</v>
      </c>
      <c r="CM52" s="19">
        <v>90</v>
      </c>
      <c r="CN52" s="19"/>
      <c r="CO52" s="19">
        <v>90</v>
      </c>
      <c r="CP52" s="19">
        <v>90</v>
      </c>
      <c r="CQ52" s="19">
        <v>90</v>
      </c>
      <c r="CR52" s="19">
        <v>90</v>
      </c>
      <c r="CS52" s="19">
        <v>90</v>
      </c>
      <c r="CT52" s="19">
        <v>90</v>
      </c>
      <c r="CU52" s="19">
        <v>90</v>
      </c>
      <c r="CV52" s="19">
        <v>90</v>
      </c>
      <c r="CW52" s="19">
        <v>90</v>
      </c>
      <c r="CX52" s="19">
        <v>90</v>
      </c>
      <c r="CY52" s="19">
        <v>90</v>
      </c>
      <c r="CZ52" s="19">
        <v>90</v>
      </c>
      <c r="DA52" s="19"/>
      <c r="DB52" s="19">
        <v>90</v>
      </c>
      <c r="DC52" s="19">
        <v>90</v>
      </c>
      <c r="DD52" s="19">
        <v>90</v>
      </c>
      <c r="DE52" s="19">
        <v>90</v>
      </c>
      <c r="DF52" s="19">
        <v>90</v>
      </c>
      <c r="DG52" s="19">
        <v>90</v>
      </c>
      <c r="DH52" s="19">
        <v>90</v>
      </c>
      <c r="DI52" s="19">
        <v>90</v>
      </c>
      <c r="DJ52" s="19">
        <v>90</v>
      </c>
      <c r="DK52" s="19">
        <v>90</v>
      </c>
      <c r="DL52" s="19">
        <v>90</v>
      </c>
      <c r="DM52" s="19">
        <v>90</v>
      </c>
      <c r="DN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</row>
    <row r="53" spans="1:137" ht="14.85" hidden="1" customHeight="1" outlineLevel="2">
      <c r="A53" s="31" t="s">
        <v>41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9"/>
      <c r="AB53" s="19">
        <f t="shared" ref="AB53:AM53" si="66">(4/12)*12</f>
        <v>4</v>
      </c>
      <c r="AC53" s="19">
        <f t="shared" si="66"/>
        <v>4</v>
      </c>
      <c r="AD53" s="19">
        <f t="shared" si="66"/>
        <v>4</v>
      </c>
      <c r="AE53" s="19">
        <f t="shared" si="66"/>
        <v>4</v>
      </c>
      <c r="AF53" s="19">
        <f t="shared" si="66"/>
        <v>4</v>
      </c>
      <c r="AG53" s="19">
        <f t="shared" si="66"/>
        <v>4</v>
      </c>
      <c r="AH53" s="19">
        <f t="shared" si="66"/>
        <v>4</v>
      </c>
      <c r="AI53" s="19">
        <f t="shared" si="66"/>
        <v>4</v>
      </c>
      <c r="AJ53" s="19">
        <f t="shared" si="66"/>
        <v>4</v>
      </c>
      <c r="AK53" s="19">
        <f t="shared" si="66"/>
        <v>4</v>
      </c>
      <c r="AL53" s="19">
        <f t="shared" si="66"/>
        <v>4</v>
      </c>
      <c r="AM53" s="19">
        <f t="shared" si="66"/>
        <v>4</v>
      </c>
      <c r="AN53" s="19"/>
      <c r="AO53" s="19">
        <f t="shared" ref="AO53:AZ53" si="67">(4/12)*12</f>
        <v>4</v>
      </c>
      <c r="AP53" s="19">
        <f t="shared" si="67"/>
        <v>4</v>
      </c>
      <c r="AQ53" s="19">
        <f t="shared" si="67"/>
        <v>4</v>
      </c>
      <c r="AR53" s="19">
        <f t="shared" si="67"/>
        <v>4</v>
      </c>
      <c r="AS53" s="19">
        <f t="shared" si="67"/>
        <v>4</v>
      </c>
      <c r="AT53" s="19">
        <f t="shared" si="67"/>
        <v>4</v>
      </c>
      <c r="AU53" s="19">
        <f t="shared" si="67"/>
        <v>4</v>
      </c>
      <c r="AV53" s="19">
        <f t="shared" si="67"/>
        <v>4</v>
      </c>
      <c r="AW53" s="19">
        <f t="shared" si="67"/>
        <v>4</v>
      </c>
      <c r="AX53" s="19">
        <f t="shared" si="67"/>
        <v>4</v>
      </c>
      <c r="AY53" s="19">
        <f t="shared" si="67"/>
        <v>4</v>
      </c>
      <c r="AZ53" s="19">
        <f t="shared" si="67"/>
        <v>4</v>
      </c>
      <c r="BA53" s="19"/>
      <c r="BB53" s="19">
        <f t="shared" ref="BB53:BM53" si="68">(4/12)*12</f>
        <v>4</v>
      </c>
      <c r="BC53" s="19">
        <f t="shared" si="68"/>
        <v>4</v>
      </c>
      <c r="BD53" s="19">
        <f t="shared" si="68"/>
        <v>4</v>
      </c>
      <c r="BE53" s="19">
        <f t="shared" si="68"/>
        <v>4</v>
      </c>
      <c r="BF53" s="19">
        <f t="shared" si="68"/>
        <v>4</v>
      </c>
      <c r="BG53" s="19">
        <f t="shared" si="68"/>
        <v>4</v>
      </c>
      <c r="BH53" s="19">
        <f t="shared" si="68"/>
        <v>4</v>
      </c>
      <c r="BI53" s="19">
        <f t="shared" si="68"/>
        <v>4</v>
      </c>
      <c r="BJ53" s="19">
        <f t="shared" si="68"/>
        <v>4</v>
      </c>
      <c r="BK53" s="19">
        <f t="shared" si="68"/>
        <v>4</v>
      </c>
      <c r="BL53" s="19">
        <f t="shared" si="68"/>
        <v>4</v>
      </c>
      <c r="BM53" s="19">
        <f t="shared" si="68"/>
        <v>4</v>
      </c>
      <c r="BN53" s="19"/>
      <c r="BO53" s="19">
        <f t="shared" ref="BO53:BZ53" si="69">(4/12)*12</f>
        <v>4</v>
      </c>
      <c r="BP53" s="19">
        <f t="shared" si="69"/>
        <v>4</v>
      </c>
      <c r="BQ53" s="19">
        <f t="shared" si="69"/>
        <v>4</v>
      </c>
      <c r="BR53" s="19">
        <f t="shared" si="69"/>
        <v>4</v>
      </c>
      <c r="BS53" s="19">
        <f t="shared" si="69"/>
        <v>4</v>
      </c>
      <c r="BT53" s="19">
        <f t="shared" si="69"/>
        <v>4</v>
      </c>
      <c r="BU53" s="19">
        <f t="shared" si="69"/>
        <v>4</v>
      </c>
      <c r="BV53" s="19">
        <f t="shared" si="69"/>
        <v>4</v>
      </c>
      <c r="BW53" s="19">
        <f t="shared" si="69"/>
        <v>4</v>
      </c>
      <c r="BX53" s="19">
        <f t="shared" si="69"/>
        <v>4</v>
      </c>
      <c r="BY53" s="19">
        <f t="shared" si="69"/>
        <v>4</v>
      </c>
      <c r="BZ53" s="19">
        <f t="shared" si="69"/>
        <v>4</v>
      </c>
      <c r="CA53" s="19"/>
      <c r="CB53" s="19">
        <f t="shared" ref="CB53:DM53" si="70">(4/12)*12</f>
        <v>4</v>
      </c>
      <c r="CC53" s="19">
        <f t="shared" si="70"/>
        <v>4</v>
      </c>
      <c r="CD53" s="19">
        <f t="shared" si="70"/>
        <v>4</v>
      </c>
      <c r="CE53" s="19">
        <f t="shared" si="70"/>
        <v>4</v>
      </c>
      <c r="CF53" s="19">
        <f t="shared" si="70"/>
        <v>4</v>
      </c>
      <c r="CG53" s="19">
        <f t="shared" si="70"/>
        <v>4</v>
      </c>
      <c r="CH53" s="19">
        <f t="shared" si="70"/>
        <v>4</v>
      </c>
      <c r="CI53" s="19">
        <f t="shared" si="70"/>
        <v>4</v>
      </c>
      <c r="CJ53" s="19">
        <f t="shared" si="70"/>
        <v>4</v>
      </c>
      <c r="CK53" s="19">
        <f t="shared" si="70"/>
        <v>4</v>
      </c>
      <c r="CL53" s="19">
        <f t="shared" si="70"/>
        <v>4</v>
      </c>
      <c r="CM53" s="19">
        <f t="shared" si="70"/>
        <v>4</v>
      </c>
      <c r="CN53" s="19"/>
      <c r="CO53" s="19">
        <f t="shared" si="70"/>
        <v>4</v>
      </c>
      <c r="CP53" s="19">
        <f t="shared" si="70"/>
        <v>4</v>
      </c>
      <c r="CQ53" s="19">
        <f t="shared" si="70"/>
        <v>4</v>
      </c>
      <c r="CR53" s="19">
        <f t="shared" si="70"/>
        <v>4</v>
      </c>
      <c r="CS53" s="19">
        <f t="shared" si="70"/>
        <v>4</v>
      </c>
      <c r="CT53" s="19">
        <f t="shared" si="70"/>
        <v>4</v>
      </c>
      <c r="CU53" s="19">
        <f t="shared" si="70"/>
        <v>4</v>
      </c>
      <c r="CV53" s="19">
        <f t="shared" si="70"/>
        <v>4</v>
      </c>
      <c r="CW53" s="19">
        <f t="shared" si="70"/>
        <v>4</v>
      </c>
      <c r="CX53" s="19">
        <f t="shared" si="70"/>
        <v>4</v>
      </c>
      <c r="CY53" s="19">
        <f t="shared" si="70"/>
        <v>4</v>
      </c>
      <c r="CZ53" s="19">
        <f t="shared" si="70"/>
        <v>4</v>
      </c>
      <c r="DA53" s="19"/>
      <c r="DB53" s="19">
        <f t="shared" si="70"/>
        <v>4</v>
      </c>
      <c r="DC53" s="19">
        <f t="shared" si="70"/>
        <v>4</v>
      </c>
      <c r="DD53" s="19">
        <f t="shared" si="70"/>
        <v>4</v>
      </c>
      <c r="DE53" s="19">
        <f t="shared" si="70"/>
        <v>4</v>
      </c>
      <c r="DF53" s="19">
        <f t="shared" si="70"/>
        <v>4</v>
      </c>
      <c r="DG53" s="19">
        <f t="shared" si="70"/>
        <v>4</v>
      </c>
      <c r="DH53" s="19">
        <f t="shared" si="70"/>
        <v>4</v>
      </c>
      <c r="DI53" s="19">
        <f t="shared" si="70"/>
        <v>4</v>
      </c>
      <c r="DJ53" s="19">
        <f t="shared" si="70"/>
        <v>4</v>
      </c>
      <c r="DK53" s="19">
        <f t="shared" si="70"/>
        <v>4</v>
      </c>
      <c r="DL53" s="19">
        <f t="shared" si="70"/>
        <v>4</v>
      </c>
      <c r="DM53" s="19">
        <f t="shared" si="70"/>
        <v>4</v>
      </c>
      <c r="DN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  <c r="EB53" s="19"/>
      <c r="EC53" s="19"/>
      <c r="ED53" s="19"/>
      <c r="EE53" s="19"/>
      <c r="EF53" s="19"/>
      <c r="EG53" s="19"/>
    </row>
    <row r="54" spans="1:137" ht="14.85" hidden="1" customHeight="1" outlineLevel="2">
      <c r="A54" s="32" t="s">
        <v>54</v>
      </c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19"/>
      <c r="AB54" s="19">
        <v>6</v>
      </c>
      <c r="AC54" s="19">
        <v>6</v>
      </c>
      <c r="AD54" s="19">
        <v>6</v>
      </c>
      <c r="AE54" s="19">
        <v>6</v>
      </c>
      <c r="AF54" s="19">
        <v>6</v>
      </c>
      <c r="AG54" s="19">
        <v>6</v>
      </c>
      <c r="AH54" s="19">
        <v>6</v>
      </c>
      <c r="AI54" s="19">
        <v>6</v>
      </c>
      <c r="AJ54" s="19">
        <v>6</v>
      </c>
      <c r="AK54" s="19">
        <v>6</v>
      </c>
      <c r="AL54" s="19">
        <v>6</v>
      </c>
      <c r="AM54" s="19">
        <v>6</v>
      </c>
      <c r="AN54" s="19"/>
      <c r="AO54" s="19">
        <v>6</v>
      </c>
      <c r="AP54" s="19">
        <v>6</v>
      </c>
      <c r="AQ54" s="19">
        <v>6</v>
      </c>
      <c r="AR54" s="19">
        <v>6</v>
      </c>
      <c r="AS54" s="19">
        <v>6</v>
      </c>
      <c r="AT54" s="19">
        <v>7</v>
      </c>
      <c r="AU54" s="19">
        <v>7</v>
      </c>
      <c r="AV54" s="19">
        <v>7</v>
      </c>
      <c r="AW54" s="19">
        <v>7</v>
      </c>
      <c r="AX54" s="19">
        <v>7</v>
      </c>
      <c r="AY54" s="19">
        <v>7</v>
      </c>
      <c r="AZ54" s="19">
        <v>6</v>
      </c>
      <c r="BA54" s="19"/>
      <c r="BB54" s="19">
        <v>7</v>
      </c>
      <c r="BC54" s="19">
        <v>7</v>
      </c>
      <c r="BD54" s="19">
        <v>7</v>
      </c>
      <c r="BE54" s="19">
        <v>8</v>
      </c>
      <c r="BF54" s="19">
        <v>8</v>
      </c>
      <c r="BG54" s="19">
        <v>8</v>
      </c>
      <c r="BH54" s="19">
        <v>8.3000000000000007</v>
      </c>
      <c r="BI54" s="19">
        <v>8.3000000000000007</v>
      </c>
      <c r="BJ54" s="19">
        <v>8.3000000000000007</v>
      </c>
      <c r="BK54" s="19">
        <v>8.3000000000000007</v>
      </c>
      <c r="BL54" s="19">
        <v>8.3000000000000007</v>
      </c>
      <c r="BM54" s="19">
        <v>8.3000000000000007</v>
      </c>
      <c r="BN54" s="19"/>
      <c r="BO54" s="19">
        <v>8</v>
      </c>
      <c r="BP54" s="19">
        <v>8</v>
      </c>
      <c r="BQ54" s="19">
        <v>8</v>
      </c>
      <c r="BR54" s="19">
        <v>8</v>
      </c>
      <c r="BS54" s="19">
        <v>8</v>
      </c>
      <c r="BT54" s="19">
        <v>8</v>
      </c>
      <c r="BU54" s="19">
        <v>9</v>
      </c>
      <c r="BV54" s="19">
        <v>9</v>
      </c>
      <c r="BW54" s="19">
        <v>9</v>
      </c>
      <c r="BX54" s="19">
        <v>9</v>
      </c>
      <c r="BY54" s="19">
        <v>9</v>
      </c>
      <c r="BZ54" s="19">
        <v>9</v>
      </c>
      <c r="CA54" s="19"/>
      <c r="CB54" s="19">
        <v>9</v>
      </c>
      <c r="CC54" s="19">
        <v>9</v>
      </c>
      <c r="CD54" s="19">
        <v>9</v>
      </c>
      <c r="CE54" s="19">
        <v>9</v>
      </c>
      <c r="CF54" s="19">
        <v>9</v>
      </c>
      <c r="CG54" s="19">
        <v>9</v>
      </c>
      <c r="CH54" s="19">
        <v>9</v>
      </c>
      <c r="CI54" s="19">
        <v>9</v>
      </c>
      <c r="CJ54" s="19">
        <v>9</v>
      </c>
      <c r="CK54" s="19">
        <v>9</v>
      </c>
      <c r="CL54" s="19">
        <v>9</v>
      </c>
      <c r="CM54" s="19">
        <v>9</v>
      </c>
      <c r="CN54" s="19"/>
      <c r="CO54" s="19">
        <v>9</v>
      </c>
      <c r="CP54" s="19">
        <v>9</v>
      </c>
      <c r="CQ54" s="19">
        <v>9</v>
      </c>
      <c r="CR54" s="19">
        <v>4</v>
      </c>
      <c r="CS54" s="19">
        <v>4</v>
      </c>
      <c r="CT54" s="19">
        <v>4</v>
      </c>
      <c r="CU54" s="19">
        <v>1</v>
      </c>
      <c r="CV54" s="19">
        <v>1</v>
      </c>
      <c r="CW54" s="19">
        <v>1</v>
      </c>
      <c r="CX54" s="19">
        <v>1</v>
      </c>
      <c r="CY54" s="19">
        <v>1</v>
      </c>
      <c r="CZ54" s="19">
        <v>1</v>
      </c>
      <c r="DA54" s="19"/>
      <c r="DB54" s="19">
        <v>2</v>
      </c>
      <c r="DC54" s="19">
        <v>2</v>
      </c>
      <c r="DD54" s="19">
        <v>1</v>
      </c>
      <c r="DE54" s="19">
        <v>1</v>
      </c>
      <c r="DF54" s="19">
        <v>1</v>
      </c>
      <c r="DG54" s="19">
        <v>1</v>
      </c>
      <c r="DH54" s="19">
        <v>1</v>
      </c>
      <c r="DI54" s="19">
        <v>1</v>
      </c>
      <c r="DJ54" s="19">
        <v>1</v>
      </c>
      <c r="DK54" s="19">
        <v>1</v>
      </c>
      <c r="DL54" s="19">
        <v>1</v>
      </c>
      <c r="DM54" s="19">
        <v>1</v>
      </c>
      <c r="DN54" s="19"/>
      <c r="DR54" s="19"/>
      <c r="DS54" s="19"/>
      <c r="DT54" s="19"/>
      <c r="DU54" s="19"/>
      <c r="DV54" s="19"/>
      <c r="DW54" s="19"/>
      <c r="DX54" s="19"/>
      <c r="DY54" s="19"/>
      <c r="DZ54" s="19"/>
      <c r="EA54" s="19"/>
      <c r="EB54" s="19"/>
      <c r="EC54" s="19"/>
      <c r="ED54" s="19"/>
      <c r="EE54" s="19"/>
      <c r="EF54" s="19"/>
      <c r="EG54" s="19"/>
    </row>
    <row r="55" spans="1:137" ht="14.85" hidden="1" customHeight="1" outlineLevel="2">
      <c r="A55" s="33" t="s">
        <v>58</v>
      </c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19"/>
      <c r="AB55" s="19">
        <f>AB51*AB52*AB53/1000*AB54</f>
        <v>151.19999999999999</v>
      </c>
      <c r="AC55" s="19">
        <f t="shared" ref="AC55:AM55" si="71">AC51*AC52*AC53/1000*AC54</f>
        <v>151.19999999999999</v>
      </c>
      <c r="AD55" s="19">
        <f t="shared" si="71"/>
        <v>151.19999999999999</v>
      </c>
      <c r="AE55" s="19">
        <f t="shared" si="71"/>
        <v>151.19999999999999</v>
      </c>
      <c r="AF55" s="19">
        <f t="shared" si="71"/>
        <v>151.19999999999999</v>
      </c>
      <c r="AG55" s="19">
        <f t="shared" si="71"/>
        <v>151.19999999999999</v>
      </c>
      <c r="AH55" s="19">
        <f t="shared" si="71"/>
        <v>151.19999999999999</v>
      </c>
      <c r="AI55" s="19">
        <f t="shared" si="71"/>
        <v>151.19999999999999</v>
      </c>
      <c r="AJ55" s="19">
        <f t="shared" si="71"/>
        <v>151.19999999999999</v>
      </c>
      <c r="AK55" s="19">
        <f t="shared" si="71"/>
        <v>151.19999999999999</v>
      </c>
      <c r="AL55" s="19">
        <f t="shared" si="71"/>
        <v>151.19999999999999</v>
      </c>
      <c r="AM55" s="19">
        <f t="shared" si="71"/>
        <v>151.19999999999999</v>
      </c>
      <c r="AN55" s="19"/>
      <c r="AO55" s="19">
        <f t="shared" ref="AO55:AZ55" si="72">AO51*AO52*AO53/1000*AO54</f>
        <v>151.19999999999999</v>
      </c>
      <c r="AP55" s="19">
        <f t="shared" si="72"/>
        <v>151.19999999999999</v>
      </c>
      <c r="AQ55" s="19">
        <f t="shared" si="72"/>
        <v>151.19999999999999</v>
      </c>
      <c r="AR55" s="19">
        <f t="shared" si="72"/>
        <v>151.19999999999999</v>
      </c>
      <c r="AS55" s="19">
        <f t="shared" si="72"/>
        <v>151.19999999999999</v>
      </c>
      <c r="AT55" s="19">
        <f t="shared" si="72"/>
        <v>176.4</v>
      </c>
      <c r="AU55" s="19">
        <f t="shared" si="72"/>
        <v>176.4</v>
      </c>
      <c r="AV55" s="19">
        <f t="shared" si="72"/>
        <v>176.4</v>
      </c>
      <c r="AW55" s="19">
        <f t="shared" si="72"/>
        <v>176.4</v>
      </c>
      <c r="AX55" s="19">
        <f t="shared" si="72"/>
        <v>176.4</v>
      </c>
      <c r="AY55" s="19">
        <f t="shared" si="72"/>
        <v>176.4</v>
      </c>
      <c r="AZ55" s="19">
        <f t="shared" si="72"/>
        <v>151.19999999999999</v>
      </c>
      <c r="BA55" s="19"/>
      <c r="BB55" s="19">
        <f t="shared" ref="BB55:BM55" si="73">BB51*BB52*BB53/1000*BB54</f>
        <v>176.4</v>
      </c>
      <c r="BC55" s="19">
        <f t="shared" si="73"/>
        <v>176.4</v>
      </c>
      <c r="BD55" s="19">
        <f t="shared" si="73"/>
        <v>176.4</v>
      </c>
      <c r="BE55" s="19">
        <f t="shared" si="73"/>
        <v>201.6</v>
      </c>
      <c r="BF55" s="19">
        <f t="shared" si="73"/>
        <v>201.6</v>
      </c>
      <c r="BG55" s="19">
        <f t="shared" si="73"/>
        <v>201.6</v>
      </c>
      <c r="BH55" s="19">
        <f t="shared" si="73"/>
        <v>209.16000000000003</v>
      </c>
      <c r="BI55" s="19">
        <f t="shared" si="73"/>
        <v>209.16000000000003</v>
      </c>
      <c r="BJ55" s="19">
        <f t="shared" si="73"/>
        <v>209.16000000000003</v>
      </c>
      <c r="BK55" s="19">
        <f t="shared" si="73"/>
        <v>209.16000000000003</v>
      </c>
      <c r="BL55" s="19">
        <f t="shared" si="73"/>
        <v>209.16000000000003</v>
      </c>
      <c r="BM55" s="19">
        <f t="shared" si="73"/>
        <v>209.16000000000003</v>
      </c>
      <c r="BN55" s="19"/>
      <c r="BO55" s="19">
        <f t="shared" ref="BO55:BZ55" si="74">BO51*BO52*BO53/1000*BO54</f>
        <v>201.6</v>
      </c>
      <c r="BP55" s="19">
        <f t="shared" si="74"/>
        <v>201.6</v>
      </c>
      <c r="BQ55" s="19">
        <f t="shared" si="74"/>
        <v>201.6</v>
      </c>
      <c r="BR55" s="19">
        <f t="shared" si="74"/>
        <v>201.6</v>
      </c>
      <c r="BS55" s="19">
        <f t="shared" si="74"/>
        <v>201.6</v>
      </c>
      <c r="BT55" s="19">
        <f t="shared" si="74"/>
        <v>201.6</v>
      </c>
      <c r="BU55" s="19">
        <f t="shared" si="74"/>
        <v>226.79999999999998</v>
      </c>
      <c r="BV55" s="19">
        <f t="shared" si="74"/>
        <v>226.79999999999998</v>
      </c>
      <c r="BW55" s="19">
        <f t="shared" si="74"/>
        <v>226.79999999999998</v>
      </c>
      <c r="BX55" s="19">
        <f t="shared" si="74"/>
        <v>226.79999999999998</v>
      </c>
      <c r="BY55" s="19">
        <f t="shared" si="74"/>
        <v>226.79999999999998</v>
      </c>
      <c r="BZ55" s="19">
        <f t="shared" si="74"/>
        <v>226.79999999999998</v>
      </c>
      <c r="CA55" s="19"/>
      <c r="CB55" s="19">
        <f t="shared" ref="CB55:CM55" si="75">CB51*CB52*CB53/1000*CB54</f>
        <v>226.79999999999998</v>
      </c>
      <c r="CC55" s="19">
        <f t="shared" si="75"/>
        <v>226.79999999999998</v>
      </c>
      <c r="CD55" s="19">
        <f t="shared" si="75"/>
        <v>226.79999999999998</v>
      </c>
      <c r="CE55" s="19">
        <f t="shared" si="75"/>
        <v>226.79999999999998</v>
      </c>
      <c r="CF55" s="19">
        <f t="shared" si="75"/>
        <v>226.79999999999998</v>
      </c>
      <c r="CG55" s="19">
        <f t="shared" si="75"/>
        <v>226.79999999999998</v>
      </c>
      <c r="CH55" s="19">
        <f t="shared" si="75"/>
        <v>226.79999999999998</v>
      </c>
      <c r="CI55" s="19">
        <f t="shared" si="75"/>
        <v>226.79999999999998</v>
      </c>
      <c r="CJ55" s="19">
        <f t="shared" si="75"/>
        <v>226.79999999999998</v>
      </c>
      <c r="CK55" s="19">
        <f t="shared" si="75"/>
        <v>226.79999999999998</v>
      </c>
      <c r="CL55" s="19">
        <f t="shared" si="75"/>
        <v>226.79999999999998</v>
      </c>
      <c r="CM55" s="19">
        <f t="shared" si="75"/>
        <v>226.79999999999998</v>
      </c>
      <c r="CN55" s="19"/>
      <c r="CO55" s="19">
        <f t="shared" ref="CO55:CZ55" si="76">CO51*CO52*CO53/1000*CO54</f>
        <v>226.79999999999998</v>
      </c>
      <c r="CP55" s="19">
        <f t="shared" si="76"/>
        <v>226.79999999999998</v>
      </c>
      <c r="CQ55" s="19">
        <f t="shared" si="76"/>
        <v>226.79999999999998</v>
      </c>
      <c r="CR55" s="19">
        <f t="shared" si="76"/>
        <v>100.8</v>
      </c>
      <c r="CS55" s="19">
        <f t="shared" si="76"/>
        <v>100.8</v>
      </c>
      <c r="CT55" s="19">
        <f t="shared" si="76"/>
        <v>100.8</v>
      </c>
      <c r="CU55" s="19">
        <f t="shared" si="76"/>
        <v>25.2</v>
      </c>
      <c r="CV55" s="19">
        <f t="shared" si="76"/>
        <v>25.2</v>
      </c>
      <c r="CW55" s="19">
        <f t="shared" si="76"/>
        <v>25.2</v>
      </c>
      <c r="CX55" s="19">
        <f t="shared" si="76"/>
        <v>25.2</v>
      </c>
      <c r="CY55" s="19">
        <f t="shared" si="76"/>
        <v>25.2</v>
      </c>
      <c r="CZ55" s="19">
        <f t="shared" si="76"/>
        <v>25.2</v>
      </c>
      <c r="DA55" s="19"/>
      <c r="DB55" s="19">
        <f t="shared" ref="DB55:DM55" si="77">DB51*DB52*DB53/1000*DB54</f>
        <v>50.4</v>
      </c>
      <c r="DC55" s="19">
        <f t="shared" si="77"/>
        <v>50.4</v>
      </c>
      <c r="DD55" s="19">
        <f t="shared" si="77"/>
        <v>25.2</v>
      </c>
      <c r="DE55" s="19">
        <f t="shared" si="77"/>
        <v>25.2</v>
      </c>
      <c r="DF55" s="19">
        <f t="shared" si="77"/>
        <v>25.2</v>
      </c>
      <c r="DG55" s="19">
        <f t="shared" si="77"/>
        <v>25.2</v>
      </c>
      <c r="DH55" s="19">
        <f t="shared" si="77"/>
        <v>25.2</v>
      </c>
      <c r="DI55" s="19">
        <f t="shared" si="77"/>
        <v>25.2</v>
      </c>
      <c r="DJ55" s="19">
        <f t="shared" si="77"/>
        <v>25.2</v>
      </c>
      <c r="DK55" s="19">
        <f t="shared" si="77"/>
        <v>25.2</v>
      </c>
      <c r="DL55" s="19">
        <f t="shared" si="77"/>
        <v>25.2</v>
      </c>
      <c r="DM55" s="19">
        <f t="shared" si="77"/>
        <v>25.2</v>
      </c>
      <c r="DN55" s="19"/>
      <c r="DR55" s="27"/>
      <c r="DS55" s="19">
        <f>SUM(AB55:AM55)</f>
        <v>1814.4000000000003</v>
      </c>
      <c r="DT55" s="19"/>
      <c r="DU55" s="19">
        <f>SUM(AO55:AZ55)</f>
        <v>1965.6000000000004</v>
      </c>
      <c r="DV55" s="28">
        <f>IFERROR(DU55/DS55*100,0)</f>
        <v>108.33333333333333</v>
      </c>
      <c r="DW55" s="19">
        <f>SUM(BB55:BM55)</f>
        <v>2388.96</v>
      </c>
      <c r="DX55" s="28">
        <f>IFERROR(DW55/DU55*100,0)</f>
        <v>121.53846153846153</v>
      </c>
      <c r="DY55" s="19">
        <f>SUM(BO55:BZ55)</f>
        <v>2570.4</v>
      </c>
      <c r="DZ55" s="28">
        <f>IFERROR(DY55/DW55*100,0)</f>
        <v>107.59493670886076</v>
      </c>
      <c r="EA55" s="19">
        <f>SUM(CB55:CM55)</f>
        <v>2721.6000000000004</v>
      </c>
      <c r="EB55" s="28">
        <f>IFERROR(EA55/DY55*100,0)</f>
        <v>105.88235294117648</v>
      </c>
      <c r="EC55" s="19">
        <f>SUM(CD55:CP55)</f>
        <v>2721.6000000000004</v>
      </c>
      <c r="ED55" s="28">
        <f>IFERROR(EC55/EA55*100,0)</f>
        <v>100</v>
      </c>
      <c r="EE55" s="19">
        <f>SUM(CF55:CR55)</f>
        <v>2595.6000000000004</v>
      </c>
      <c r="EF55" s="28">
        <f>IFERROR(EE55/EC55*100,0)</f>
        <v>95.370370370370367</v>
      </c>
      <c r="EG55" s="27"/>
    </row>
    <row r="56" spans="1:137" ht="14.85" hidden="1" customHeight="1" outlineLevel="2">
      <c r="A56" s="33" t="s">
        <v>56</v>
      </c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>
        <f>BH49+BH55</f>
        <v>354.96000000000004</v>
      </c>
      <c r="BI56" s="19">
        <f t="shared" ref="BI56:DM56" si="78">BI49+BI55</f>
        <v>354.96000000000004</v>
      </c>
      <c r="BJ56" s="19">
        <f t="shared" si="78"/>
        <v>354.96000000000004</v>
      </c>
      <c r="BK56" s="19">
        <f t="shared" si="78"/>
        <v>354.96000000000004</v>
      </c>
      <c r="BL56" s="19">
        <f t="shared" si="78"/>
        <v>354.96000000000004</v>
      </c>
      <c r="BM56" s="19">
        <f t="shared" si="78"/>
        <v>354.96000000000004</v>
      </c>
      <c r="BN56" s="19"/>
      <c r="BO56" s="19">
        <f t="shared" si="78"/>
        <v>347.4</v>
      </c>
      <c r="BP56" s="19">
        <f t="shared" si="78"/>
        <v>347.4</v>
      </c>
      <c r="BQ56" s="19">
        <f t="shared" si="78"/>
        <v>347.4</v>
      </c>
      <c r="BR56" s="19">
        <f t="shared" si="78"/>
        <v>347.4</v>
      </c>
      <c r="BS56" s="19">
        <f t="shared" si="78"/>
        <v>347.4</v>
      </c>
      <c r="BT56" s="19">
        <f t="shared" si="78"/>
        <v>347.4</v>
      </c>
      <c r="BU56" s="19">
        <f t="shared" si="78"/>
        <v>372.6</v>
      </c>
      <c r="BV56" s="19">
        <f t="shared" si="78"/>
        <v>372.6</v>
      </c>
      <c r="BW56" s="19">
        <f t="shared" si="78"/>
        <v>372.6</v>
      </c>
      <c r="BX56" s="19">
        <f t="shared" si="78"/>
        <v>372.6</v>
      </c>
      <c r="BY56" s="19">
        <f t="shared" si="78"/>
        <v>372.6</v>
      </c>
      <c r="BZ56" s="19">
        <f t="shared" si="78"/>
        <v>372.6</v>
      </c>
      <c r="CA56" s="19"/>
      <c r="CB56" s="19">
        <f t="shared" si="78"/>
        <v>372.6</v>
      </c>
      <c r="CC56" s="19">
        <f t="shared" si="78"/>
        <v>372.6</v>
      </c>
      <c r="CD56" s="19">
        <f t="shared" si="78"/>
        <v>372.6</v>
      </c>
      <c r="CE56" s="19">
        <f t="shared" si="78"/>
        <v>372.6</v>
      </c>
      <c r="CF56" s="19">
        <f t="shared" si="78"/>
        <v>372.6</v>
      </c>
      <c r="CG56" s="19">
        <f t="shared" si="78"/>
        <v>372.6</v>
      </c>
      <c r="CH56" s="19">
        <f t="shared" si="78"/>
        <v>372.6</v>
      </c>
      <c r="CI56" s="19">
        <f t="shared" si="78"/>
        <v>372.6</v>
      </c>
      <c r="CJ56" s="19">
        <f t="shared" si="78"/>
        <v>372.6</v>
      </c>
      <c r="CK56" s="19">
        <f t="shared" si="78"/>
        <v>372.6</v>
      </c>
      <c r="CL56" s="19">
        <f t="shared" si="78"/>
        <v>372.6</v>
      </c>
      <c r="CM56" s="19">
        <f t="shared" si="78"/>
        <v>372.6</v>
      </c>
      <c r="CN56" s="19"/>
      <c r="CO56" s="19">
        <f t="shared" si="78"/>
        <v>372.6</v>
      </c>
      <c r="CP56" s="19">
        <f t="shared" si="78"/>
        <v>372.6</v>
      </c>
      <c r="CQ56" s="19">
        <f t="shared" si="78"/>
        <v>372.6</v>
      </c>
      <c r="CR56" s="19">
        <f t="shared" si="78"/>
        <v>149.4</v>
      </c>
      <c r="CS56" s="19">
        <f t="shared" si="78"/>
        <v>149.4</v>
      </c>
      <c r="CT56" s="19">
        <f t="shared" si="78"/>
        <v>149.4</v>
      </c>
      <c r="CU56" s="19">
        <f t="shared" si="78"/>
        <v>73.8</v>
      </c>
      <c r="CV56" s="19">
        <f t="shared" si="78"/>
        <v>73.8</v>
      </c>
      <c r="CW56" s="19">
        <f t="shared" si="78"/>
        <v>73.8</v>
      </c>
      <c r="CX56" s="19">
        <f t="shared" si="78"/>
        <v>73.8</v>
      </c>
      <c r="CY56" s="19">
        <f t="shared" si="78"/>
        <v>73.8</v>
      </c>
      <c r="CZ56" s="19">
        <f t="shared" si="78"/>
        <v>73.8</v>
      </c>
      <c r="DA56" s="19"/>
      <c r="DB56" s="19">
        <f t="shared" si="78"/>
        <v>196.20000000000002</v>
      </c>
      <c r="DC56" s="19">
        <f t="shared" si="78"/>
        <v>196.20000000000002</v>
      </c>
      <c r="DD56" s="19">
        <f t="shared" si="78"/>
        <v>171</v>
      </c>
      <c r="DE56" s="19">
        <f t="shared" si="78"/>
        <v>171</v>
      </c>
      <c r="DF56" s="19">
        <f t="shared" si="78"/>
        <v>171</v>
      </c>
      <c r="DG56" s="19">
        <f t="shared" si="78"/>
        <v>171</v>
      </c>
      <c r="DH56" s="19">
        <f t="shared" si="78"/>
        <v>73.8</v>
      </c>
      <c r="DI56" s="19">
        <f t="shared" si="78"/>
        <v>73.8</v>
      </c>
      <c r="DJ56" s="19">
        <f t="shared" si="78"/>
        <v>73.8</v>
      </c>
      <c r="DK56" s="19">
        <f t="shared" si="78"/>
        <v>73.8</v>
      </c>
      <c r="DL56" s="19">
        <f t="shared" si="78"/>
        <v>73.8</v>
      </c>
      <c r="DM56" s="19">
        <f t="shared" si="78"/>
        <v>73.8</v>
      </c>
      <c r="DN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</row>
    <row r="57" spans="1:137" ht="14.85" hidden="1" customHeight="1" outlineLevel="2">
      <c r="A57" s="33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</row>
    <row r="58" spans="1:137" collapsed="1">
      <c r="A58" s="35" t="s">
        <v>59</v>
      </c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19"/>
      <c r="AB58" s="19">
        <f t="shared" ref="AB58:AM58" si="79">AB55++AB49+AB42</f>
        <v>1026</v>
      </c>
      <c r="AC58" s="19">
        <f t="shared" si="79"/>
        <v>1026</v>
      </c>
      <c r="AD58" s="19">
        <f t="shared" si="79"/>
        <v>1026</v>
      </c>
      <c r="AE58" s="19">
        <f t="shared" si="79"/>
        <v>1026</v>
      </c>
      <c r="AF58" s="19">
        <f t="shared" si="79"/>
        <v>1026</v>
      </c>
      <c r="AG58" s="19">
        <f t="shared" si="79"/>
        <v>1026</v>
      </c>
      <c r="AH58" s="19">
        <f t="shared" si="79"/>
        <v>1026</v>
      </c>
      <c r="AI58" s="19">
        <f t="shared" si="79"/>
        <v>1026</v>
      </c>
      <c r="AJ58" s="19">
        <f t="shared" si="79"/>
        <v>1026</v>
      </c>
      <c r="AK58" s="19">
        <f t="shared" si="79"/>
        <v>1026</v>
      </c>
      <c r="AL58" s="19">
        <f t="shared" si="79"/>
        <v>1026</v>
      </c>
      <c r="AM58" s="19">
        <f t="shared" si="79"/>
        <v>1026</v>
      </c>
      <c r="AN58" s="19"/>
      <c r="AO58" s="19">
        <f t="shared" ref="AO58:AZ58" si="80">AO55++AO49+AO42</f>
        <v>1026</v>
      </c>
      <c r="AP58" s="19">
        <f t="shared" si="80"/>
        <v>1026</v>
      </c>
      <c r="AQ58" s="19">
        <f t="shared" si="80"/>
        <v>1026</v>
      </c>
      <c r="AR58" s="19">
        <f t="shared" si="80"/>
        <v>1026</v>
      </c>
      <c r="AS58" s="19">
        <f t="shared" si="80"/>
        <v>1026</v>
      </c>
      <c r="AT58" s="19">
        <f t="shared" si="80"/>
        <v>1132.2</v>
      </c>
      <c r="AU58" s="19">
        <f t="shared" si="80"/>
        <v>1132.2</v>
      </c>
      <c r="AV58" s="19">
        <f t="shared" si="80"/>
        <v>1132.2</v>
      </c>
      <c r="AW58" s="19">
        <f t="shared" si="80"/>
        <v>1132.2</v>
      </c>
      <c r="AX58" s="19">
        <f t="shared" si="80"/>
        <v>1186.2</v>
      </c>
      <c r="AY58" s="19">
        <f t="shared" si="80"/>
        <v>1186.2</v>
      </c>
      <c r="AZ58" s="19">
        <f t="shared" si="80"/>
        <v>1161</v>
      </c>
      <c r="BA58" s="19"/>
      <c r="BB58" s="19">
        <f t="shared" ref="BB58:BM58" si="81">BB55++BB49+BB42</f>
        <v>1186.2</v>
      </c>
      <c r="BC58" s="19">
        <f t="shared" si="81"/>
        <v>1186.2</v>
      </c>
      <c r="BD58" s="19">
        <f>BD55++BD49+BD42</f>
        <v>1186.2</v>
      </c>
      <c r="BE58" s="19">
        <f t="shared" si="81"/>
        <v>1297.8000000000002</v>
      </c>
      <c r="BF58" s="19">
        <f t="shared" si="81"/>
        <v>1297.8000000000002</v>
      </c>
      <c r="BG58" s="19">
        <f t="shared" si="81"/>
        <v>1297.8000000000002</v>
      </c>
      <c r="BH58" s="19">
        <f>BH55++BH49+BH42</f>
        <v>1622.1599999999999</v>
      </c>
      <c r="BI58" s="19">
        <f t="shared" si="81"/>
        <v>1622.1599999999999</v>
      </c>
      <c r="BJ58" s="19">
        <f t="shared" si="81"/>
        <v>1622.1599999999999</v>
      </c>
      <c r="BK58" s="19">
        <f t="shared" si="81"/>
        <v>1622.1599999999999</v>
      </c>
      <c r="BL58" s="19">
        <f t="shared" si="81"/>
        <v>1622.1599999999999</v>
      </c>
      <c r="BM58" s="19">
        <f t="shared" si="81"/>
        <v>1622.1599999999999</v>
      </c>
      <c r="BN58" s="19"/>
      <c r="BO58" s="19">
        <f t="shared" ref="BO58:BZ58" si="82">BO55++BO49+BO42</f>
        <v>1614.6</v>
      </c>
      <c r="BP58" s="19">
        <f t="shared" si="82"/>
        <v>1614.6</v>
      </c>
      <c r="BQ58" s="19">
        <f t="shared" si="82"/>
        <v>1614.6</v>
      </c>
      <c r="BR58" s="19">
        <f t="shared" si="82"/>
        <v>1614.6</v>
      </c>
      <c r="BS58" s="19">
        <f t="shared" si="82"/>
        <v>1614.6</v>
      </c>
      <c r="BT58" s="19">
        <f t="shared" si="82"/>
        <v>1614.6</v>
      </c>
      <c r="BU58" s="19">
        <f t="shared" si="82"/>
        <v>1745.4</v>
      </c>
      <c r="BV58" s="19">
        <f t="shared" si="82"/>
        <v>1745.4</v>
      </c>
      <c r="BW58" s="19">
        <f t="shared" si="82"/>
        <v>1745.4</v>
      </c>
      <c r="BX58" s="19">
        <f t="shared" si="82"/>
        <v>1745.4</v>
      </c>
      <c r="BY58" s="19">
        <f t="shared" si="82"/>
        <v>1745.4</v>
      </c>
      <c r="BZ58" s="19">
        <f t="shared" si="82"/>
        <v>1745.4</v>
      </c>
      <c r="CA58" s="19"/>
      <c r="CB58" s="19">
        <f t="shared" ref="CB58:CM58" si="83">CB55++CB49+CB42</f>
        <v>1745.4</v>
      </c>
      <c r="CC58" s="19">
        <f t="shared" si="83"/>
        <v>1745.4</v>
      </c>
      <c r="CD58" s="19">
        <f t="shared" si="83"/>
        <v>1745.4</v>
      </c>
      <c r="CE58" s="19">
        <f t="shared" si="83"/>
        <v>1745.4</v>
      </c>
      <c r="CF58" s="19">
        <f t="shared" si="83"/>
        <v>1851</v>
      </c>
      <c r="CG58" s="19">
        <f t="shared" si="83"/>
        <v>1851</v>
      </c>
      <c r="CH58" s="19">
        <f t="shared" si="83"/>
        <v>1851</v>
      </c>
      <c r="CI58" s="19">
        <f t="shared" si="83"/>
        <v>1851</v>
      </c>
      <c r="CJ58" s="19">
        <f t="shared" si="83"/>
        <v>1851</v>
      </c>
      <c r="CK58" s="19">
        <f t="shared" si="83"/>
        <v>1851</v>
      </c>
      <c r="CL58" s="19">
        <f t="shared" si="83"/>
        <v>1851</v>
      </c>
      <c r="CM58" s="19">
        <f t="shared" si="83"/>
        <v>1851</v>
      </c>
      <c r="CN58" s="19"/>
      <c r="CO58" s="19">
        <f t="shared" ref="CO58:CZ58" si="84">CO55++CO49+CO42</f>
        <v>1639.7999999999997</v>
      </c>
      <c r="CP58" s="19">
        <f t="shared" si="84"/>
        <v>1639.7999999999997</v>
      </c>
      <c r="CQ58" s="19">
        <f t="shared" si="84"/>
        <v>1639.7999999999997</v>
      </c>
      <c r="CR58" s="19">
        <f t="shared" si="84"/>
        <v>782.99999999999989</v>
      </c>
      <c r="CS58" s="19">
        <f t="shared" si="84"/>
        <v>782.99999999999989</v>
      </c>
      <c r="CT58" s="19">
        <f t="shared" si="84"/>
        <v>782.99999999999989</v>
      </c>
      <c r="CU58" s="19">
        <f t="shared" si="84"/>
        <v>390.59999999999997</v>
      </c>
      <c r="CV58" s="19">
        <f t="shared" si="84"/>
        <v>390.59999999999997</v>
      </c>
      <c r="CW58" s="19">
        <f t="shared" si="84"/>
        <v>390.59999999999997</v>
      </c>
      <c r="CX58" s="19">
        <f t="shared" si="84"/>
        <v>390.59999999999997</v>
      </c>
      <c r="CY58" s="19">
        <f t="shared" si="84"/>
        <v>390.59999999999997</v>
      </c>
      <c r="CZ58" s="19">
        <f t="shared" si="84"/>
        <v>390.59999999999997</v>
      </c>
      <c r="DA58" s="19"/>
      <c r="DB58" s="19">
        <f t="shared" ref="DB58:DM58" si="85">DB55++DB49+DB42</f>
        <v>301.8</v>
      </c>
      <c r="DC58" s="19">
        <f t="shared" si="85"/>
        <v>301.8</v>
      </c>
      <c r="DD58" s="19">
        <f t="shared" si="85"/>
        <v>276.60000000000002</v>
      </c>
      <c r="DE58" s="19">
        <f t="shared" si="85"/>
        <v>276.60000000000002</v>
      </c>
      <c r="DF58" s="19">
        <f t="shared" si="85"/>
        <v>276.60000000000002</v>
      </c>
      <c r="DG58" s="19">
        <f t="shared" si="85"/>
        <v>276.60000000000002</v>
      </c>
      <c r="DH58" s="19">
        <f t="shared" si="85"/>
        <v>73.8</v>
      </c>
      <c r="DI58" s="19">
        <f t="shared" si="85"/>
        <v>73.8</v>
      </c>
      <c r="DJ58" s="19">
        <f t="shared" si="85"/>
        <v>73.8</v>
      </c>
      <c r="DK58" s="19">
        <f t="shared" si="85"/>
        <v>73.8</v>
      </c>
      <c r="DL58" s="19">
        <f t="shared" si="85"/>
        <v>73.8</v>
      </c>
      <c r="DM58" s="19">
        <f t="shared" si="85"/>
        <v>73.8</v>
      </c>
      <c r="DN58" s="19"/>
      <c r="DR58" s="27"/>
      <c r="DS58" s="19">
        <f>SUM(AB58:AM58)</f>
        <v>12312</v>
      </c>
      <c r="DT58" s="19"/>
      <c r="DU58" s="19">
        <f>SUM(AO58:AZ58)</f>
        <v>13192.200000000003</v>
      </c>
      <c r="DV58" s="28">
        <f>IFERROR(DU58/DS58*100,0)</f>
        <v>107.14912280701756</v>
      </c>
      <c r="DW58" s="19">
        <f>SUM(BB58:BM58)</f>
        <v>17184.96</v>
      </c>
      <c r="DX58" s="28">
        <f>IFERROR(DW58/DU58*100,0)</f>
        <v>130.26606631191154</v>
      </c>
      <c r="DY58" s="19">
        <f>SUM(BO58:BZ58)</f>
        <v>20160.000000000004</v>
      </c>
      <c r="DZ58" s="28">
        <f>IFERROR(DY58/DW58*100,0)</f>
        <v>117.31188201776439</v>
      </c>
      <c r="EA58" s="19">
        <f>SUM(CB58:CM58)</f>
        <v>21789.599999999999</v>
      </c>
      <c r="EB58" s="28">
        <f>IFERROR(EA58/DY58*100,0)</f>
        <v>108.08333333333331</v>
      </c>
      <c r="EC58" s="19">
        <f>SUM(CD58:CP58)</f>
        <v>21578.399999999998</v>
      </c>
      <c r="ED58" s="28">
        <f>IFERROR(EC58/EA58*100,0)</f>
        <v>99.03073025663619</v>
      </c>
      <c r="EE58" s="19">
        <f>SUM(CF58:CR58)</f>
        <v>20510.399999999998</v>
      </c>
      <c r="EF58" s="28">
        <f>IFERROR(EE58/EC58*100,0)</f>
        <v>95.050606161717283</v>
      </c>
      <c r="EG58" s="27"/>
    </row>
    <row r="59" spans="1:137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R59" s="27"/>
      <c r="DS59" s="19"/>
      <c r="DT59" s="19"/>
      <c r="DU59" s="19"/>
      <c r="DV59" s="28"/>
      <c r="DW59" s="19"/>
      <c r="DX59" s="28"/>
      <c r="DY59" s="19"/>
      <c r="DZ59" s="28"/>
      <c r="EA59" s="19"/>
      <c r="EB59" s="28"/>
      <c r="EC59" s="19"/>
      <c r="ED59" s="28"/>
      <c r="EE59" s="19"/>
      <c r="EF59" s="28"/>
      <c r="EG59" s="27"/>
    </row>
    <row r="60" spans="1:137">
      <c r="A60" s="36" t="s">
        <v>60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</row>
    <row r="61" spans="1:137" hidden="1" outlineLevel="1">
      <c r="A61" s="36" t="s">
        <v>39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>
        <v>60</v>
      </c>
      <c r="AP61" s="19">
        <v>60</v>
      </c>
      <c r="AQ61" s="19">
        <v>60</v>
      </c>
      <c r="AR61" s="19">
        <v>60</v>
      </c>
      <c r="AS61" s="19">
        <v>60</v>
      </c>
      <c r="AT61" s="19">
        <v>60</v>
      </c>
      <c r="AU61" s="19">
        <v>60</v>
      </c>
      <c r="AV61" s="19">
        <v>60</v>
      </c>
      <c r="AW61" s="19">
        <v>60</v>
      </c>
      <c r="AX61" s="19">
        <v>60</v>
      </c>
      <c r="AY61" s="19">
        <v>60</v>
      </c>
      <c r="AZ61" s="19">
        <v>60</v>
      </c>
      <c r="BA61" s="19"/>
      <c r="BB61" s="19">
        <v>60</v>
      </c>
      <c r="BC61" s="19">
        <v>60</v>
      </c>
      <c r="BD61" s="19">
        <v>60</v>
      </c>
      <c r="BE61" s="19">
        <v>60</v>
      </c>
      <c r="BF61" s="19">
        <v>60</v>
      </c>
      <c r="BG61" s="19">
        <v>60</v>
      </c>
      <c r="BH61" s="19">
        <v>60</v>
      </c>
      <c r="BI61" s="19">
        <v>60</v>
      </c>
      <c r="BJ61" s="19">
        <v>60</v>
      </c>
      <c r="BK61" s="19">
        <v>60</v>
      </c>
      <c r="BL61" s="19">
        <v>60</v>
      </c>
      <c r="BM61" s="19">
        <v>60</v>
      </c>
      <c r="BN61" s="19"/>
      <c r="BO61" s="19">
        <v>60</v>
      </c>
      <c r="BP61" s="19">
        <v>60</v>
      </c>
      <c r="BQ61" s="19">
        <v>60</v>
      </c>
      <c r="BR61" s="19">
        <v>60</v>
      </c>
      <c r="BS61" s="19">
        <v>60</v>
      </c>
      <c r="BT61" s="19">
        <v>60</v>
      </c>
      <c r="BU61" s="19">
        <v>60</v>
      </c>
      <c r="BV61" s="19">
        <v>60</v>
      </c>
      <c r="BW61" s="19">
        <v>60</v>
      </c>
      <c r="BX61" s="19">
        <v>60</v>
      </c>
      <c r="BY61" s="19">
        <v>60</v>
      </c>
      <c r="BZ61" s="19">
        <v>60</v>
      </c>
      <c r="CA61" s="19"/>
      <c r="CB61" s="19">
        <v>60</v>
      </c>
      <c r="CC61" s="19">
        <v>60</v>
      </c>
      <c r="CD61" s="19">
        <v>60</v>
      </c>
      <c r="CE61" s="19">
        <v>60</v>
      </c>
      <c r="CF61" s="19">
        <v>60</v>
      </c>
      <c r="CG61" s="19">
        <v>60</v>
      </c>
      <c r="CH61" s="19">
        <v>60</v>
      </c>
      <c r="CI61" s="19">
        <v>60</v>
      </c>
      <c r="CJ61" s="19">
        <v>60</v>
      </c>
      <c r="CK61" s="19">
        <v>60</v>
      </c>
      <c r="CL61" s="19">
        <v>60</v>
      </c>
      <c r="CM61" s="19">
        <v>60</v>
      </c>
      <c r="CN61" s="19"/>
      <c r="CO61" s="19">
        <v>60</v>
      </c>
      <c r="CP61" s="19">
        <v>60</v>
      </c>
      <c r="CQ61" s="19">
        <v>60</v>
      </c>
      <c r="CR61" s="19">
        <v>60</v>
      </c>
      <c r="CS61" s="19">
        <v>60</v>
      </c>
      <c r="CT61" s="19">
        <v>60</v>
      </c>
      <c r="CU61" s="19">
        <v>60</v>
      </c>
      <c r="CV61" s="19">
        <v>60</v>
      </c>
      <c r="CW61" s="19">
        <v>60</v>
      </c>
      <c r="CX61" s="19">
        <v>60</v>
      </c>
      <c r="CY61" s="19">
        <v>60</v>
      </c>
      <c r="CZ61" s="19">
        <v>60</v>
      </c>
      <c r="DA61" s="19"/>
      <c r="DB61" s="19">
        <v>60</v>
      </c>
      <c r="DC61" s="19">
        <v>60</v>
      </c>
      <c r="DD61" s="19">
        <v>60</v>
      </c>
      <c r="DE61" s="19">
        <v>60</v>
      </c>
      <c r="DF61" s="19">
        <v>60</v>
      </c>
      <c r="DG61" s="19">
        <v>60</v>
      </c>
      <c r="DH61" s="19">
        <v>60</v>
      </c>
      <c r="DI61" s="19">
        <v>60</v>
      </c>
      <c r="DJ61" s="19">
        <v>60</v>
      </c>
      <c r="DK61" s="19">
        <v>60</v>
      </c>
      <c r="DL61" s="19">
        <v>60</v>
      </c>
      <c r="DM61" s="19">
        <v>60</v>
      </c>
      <c r="DN61" s="19"/>
      <c r="DR61" s="19"/>
      <c r="DS61" s="19"/>
      <c r="DT61" s="19"/>
      <c r="DU61" s="19"/>
      <c r="DV61" s="19"/>
      <c r="DW61" s="19"/>
      <c r="DX61" s="19"/>
      <c r="DY61" s="19"/>
      <c r="DZ61" s="19"/>
      <c r="EA61" s="19"/>
      <c r="EB61" s="19"/>
      <c r="EC61" s="19"/>
      <c r="ED61" s="19"/>
      <c r="EE61" s="19"/>
      <c r="EF61" s="19"/>
      <c r="EG61" s="19"/>
    </row>
    <row r="62" spans="1:137" hidden="1" outlineLevel="1">
      <c r="A62" s="37" t="s">
        <v>61</v>
      </c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>
        <v>90</v>
      </c>
      <c r="AP62" s="19">
        <v>90</v>
      </c>
      <c r="AQ62" s="19">
        <v>90</v>
      </c>
      <c r="AR62" s="19">
        <v>90</v>
      </c>
      <c r="AS62" s="19">
        <v>90</v>
      </c>
      <c r="AT62" s="19">
        <v>90</v>
      </c>
      <c r="AU62" s="19">
        <v>90</v>
      </c>
      <c r="AV62" s="19">
        <v>90</v>
      </c>
      <c r="AW62" s="19">
        <v>90</v>
      </c>
      <c r="AX62" s="19">
        <v>90</v>
      </c>
      <c r="AY62" s="19">
        <v>90</v>
      </c>
      <c r="AZ62" s="19">
        <v>90</v>
      </c>
      <c r="BA62" s="19"/>
      <c r="BB62" s="19">
        <v>90</v>
      </c>
      <c r="BC62" s="19">
        <v>90</v>
      </c>
      <c r="BD62" s="19">
        <v>90</v>
      </c>
      <c r="BE62" s="19">
        <v>90</v>
      </c>
      <c r="BF62" s="19">
        <v>90</v>
      </c>
      <c r="BG62" s="19">
        <v>90</v>
      </c>
      <c r="BH62" s="19">
        <v>90</v>
      </c>
      <c r="BI62" s="19">
        <v>90</v>
      </c>
      <c r="BJ62" s="19">
        <v>90</v>
      </c>
      <c r="BK62" s="19">
        <v>90</v>
      </c>
      <c r="BL62" s="19">
        <v>90</v>
      </c>
      <c r="BM62" s="19">
        <v>90</v>
      </c>
      <c r="BN62" s="19"/>
      <c r="BO62" s="19">
        <v>90</v>
      </c>
      <c r="BP62" s="19">
        <v>90</v>
      </c>
      <c r="BQ62" s="19">
        <v>90</v>
      </c>
      <c r="BR62" s="19">
        <v>90</v>
      </c>
      <c r="BS62" s="19">
        <v>90</v>
      </c>
      <c r="BT62" s="19">
        <v>90</v>
      </c>
      <c r="BU62" s="19">
        <v>90</v>
      </c>
      <c r="BV62" s="19">
        <v>90</v>
      </c>
      <c r="BW62" s="19">
        <v>90</v>
      </c>
      <c r="BX62" s="19">
        <v>90</v>
      </c>
      <c r="BY62" s="19">
        <v>90</v>
      </c>
      <c r="BZ62" s="19">
        <v>90</v>
      </c>
      <c r="CA62" s="19"/>
      <c r="CB62" s="19">
        <v>90</v>
      </c>
      <c r="CC62" s="19">
        <v>90</v>
      </c>
      <c r="CD62" s="19">
        <v>90</v>
      </c>
      <c r="CE62" s="19">
        <v>90</v>
      </c>
      <c r="CF62" s="19">
        <v>90</v>
      </c>
      <c r="CG62" s="19">
        <v>90</v>
      </c>
      <c r="CH62" s="19">
        <v>90</v>
      </c>
      <c r="CI62" s="19">
        <v>90</v>
      </c>
      <c r="CJ62" s="19">
        <v>90</v>
      </c>
      <c r="CK62" s="19">
        <v>90</v>
      </c>
      <c r="CL62" s="19">
        <v>90</v>
      </c>
      <c r="CM62" s="19">
        <v>90</v>
      </c>
      <c r="CN62" s="19"/>
      <c r="CO62" s="19">
        <v>90</v>
      </c>
      <c r="CP62" s="19">
        <v>90</v>
      </c>
      <c r="CQ62" s="19">
        <v>90</v>
      </c>
      <c r="CR62" s="19">
        <v>90</v>
      </c>
      <c r="CS62" s="19">
        <v>90</v>
      </c>
      <c r="CT62" s="19">
        <v>90</v>
      </c>
      <c r="CU62" s="19">
        <v>90</v>
      </c>
      <c r="CV62" s="19">
        <v>90</v>
      </c>
      <c r="CW62" s="19">
        <v>90</v>
      </c>
      <c r="CX62" s="19">
        <v>90</v>
      </c>
      <c r="CY62" s="19">
        <v>90</v>
      </c>
      <c r="CZ62" s="19">
        <v>90</v>
      </c>
      <c r="DA62" s="19"/>
      <c r="DB62" s="19">
        <v>90</v>
      </c>
      <c r="DC62" s="19">
        <v>90</v>
      </c>
      <c r="DD62" s="19">
        <v>90</v>
      </c>
      <c r="DE62" s="19">
        <v>90</v>
      </c>
      <c r="DF62" s="19">
        <v>90</v>
      </c>
      <c r="DG62" s="19">
        <v>90</v>
      </c>
      <c r="DH62" s="19">
        <v>90</v>
      </c>
      <c r="DI62" s="19">
        <v>90</v>
      </c>
      <c r="DJ62" s="19">
        <v>90</v>
      </c>
      <c r="DK62" s="19">
        <v>90</v>
      </c>
      <c r="DL62" s="19">
        <v>90</v>
      </c>
      <c r="DM62" s="19">
        <v>90</v>
      </c>
      <c r="DN62" s="19"/>
      <c r="DR62" s="19"/>
      <c r="DS62" s="19"/>
      <c r="DT62" s="19"/>
      <c r="DU62" s="19"/>
      <c r="DV62" s="19"/>
      <c r="DW62" s="19"/>
      <c r="DX62" s="19"/>
      <c r="DY62" s="19"/>
      <c r="DZ62" s="19"/>
      <c r="EA62" s="19"/>
      <c r="EB62" s="19"/>
      <c r="EC62" s="19"/>
      <c r="ED62" s="19"/>
      <c r="EE62" s="19"/>
      <c r="EF62" s="19"/>
      <c r="EG62" s="19"/>
    </row>
    <row r="63" spans="1:137" hidden="1" outlineLevel="1">
      <c r="A63" s="37" t="s">
        <v>62</v>
      </c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>
        <v>7</v>
      </c>
      <c r="AP63" s="19">
        <v>7</v>
      </c>
      <c r="AQ63" s="19">
        <v>7</v>
      </c>
      <c r="AR63" s="19">
        <v>10</v>
      </c>
      <c r="AS63" s="19">
        <v>7</v>
      </c>
      <c r="AT63" s="19">
        <v>7</v>
      </c>
      <c r="AU63" s="19">
        <v>7</v>
      </c>
      <c r="AV63" s="19">
        <v>7</v>
      </c>
      <c r="AW63" s="19">
        <v>7</v>
      </c>
      <c r="AX63" s="19">
        <v>7</v>
      </c>
      <c r="AY63" s="19">
        <v>7</v>
      </c>
      <c r="AZ63" s="19">
        <v>7</v>
      </c>
      <c r="BA63" s="19"/>
      <c r="BB63" s="19">
        <v>7</v>
      </c>
      <c r="BC63" s="19">
        <v>7</v>
      </c>
      <c r="BD63" s="19">
        <v>7</v>
      </c>
      <c r="BE63" s="19">
        <v>10</v>
      </c>
      <c r="BF63" s="19">
        <v>7</v>
      </c>
      <c r="BG63" s="19">
        <v>7</v>
      </c>
      <c r="BH63" s="19">
        <v>7</v>
      </c>
      <c r="BI63" s="19">
        <v>7</v>
      </c>
      <c r="BJ63" s="19">
        <v>7</v>
      </c>
      <c r="BK63" s="19">
        <v>7</v>
      </c>
      <c r="BL63" s="19">
        <v>7</v>
      </c>
      <c r="BM63" s="19">
        <v>7</v>
      </c>
      <c r="BN63" s="19"/>
      <c r="BO63" s="19">
        <v>7</v>
      </c>
      <c r="BP63" s="19">
        <v>7</v>
      </c>
      <c r="BQ63" s="19">
        <v>7</v>
      </c>
      <c r="BR63" s="19">
        <v>10</v>
      </c>
      <c r="BS63" s="19">
        <v>7</v>
      </c>
      <c r="BT63" s="19">
        <v>7</v>
      </c>
      <c r="BU63" s="19">
        <v>7</v>
      </c>
      <c r="BV63" s="19">
        <v>7</v>
      </c>
      <c r="BW63" s="19">
        <v>7</v>
      </c>
      <c r="BX63" s="19">
        <v>7</v>
      </c>
      <c r="BY63" s="19">
        <v>7</v>
      </c>
      <c r="BZ63" s="19">
        <v>7</v>
      </c>
      <c r="CA63" s="19"/>
      <c r="CB63" s="19">
        <v>7</v>
      </c>
      <c r="CC63" s="19">
        <v>7</v>
      </c>
      <c r="CD63" s="19">
        <v>7</v>
      </c>
      <c r="CE63" s="19">
        <v>10</v>
      </c>
      <c r="CF63" s="19">
        <v>7</v>
      </c>
      <c r="CG63" s="19">
        <v>7</v>
      </c>
      <c r="CH63" s="19">
        <v>7</v>
      </c>
      <c r="CI63" s="19">
        <v>7</v>
      </c>
      <c r="CJ63" s="19">
        <v>7</v>
      </c>
      <c r="CK63" s="19">
        <v>7</v>
      </c>
      <c r="CL63" s="19">
        <v>7</v>
      </c>
      <c r="CM63" s="19">
        <v>7</v>
      </c>
      <c r="CN63" s="19"/>
      <c r="CO63" s="19">
        <v>7</v>
      </c>
      <c r="CP63" s="19">
        <v>7</v>
      </c>
      <c r="CQ63" s="19">
        <v>7</v>
      </c>
      <c r="CR63" s="19">
        <v>10</v>
      </c>
      <c r="CS63" s="19">
        <v>7</v>
      </c>
      <c r="CT63" s="19">
        <v>7</v>
      </c>
      <c r="CU63" s="19">
        <v>7</v>
      </c>
      <c r="CV63" s="19">
        <v>7</v>
      </c>
      <c r="CW63" s="19">
        <v>7</v>
      </c>
      <c r="CX63" s="19">
        <v>7</v>
      </c>
      <c r="CY63" s="19">
        <v>7</v>
      </c>
      <c r="CZ63" s="19">
        <v>7</v>
      </c>
      <c r="DA63" s="19"/>
      <c r="DB63" s="19">
        <v>7</v>
      </c>
      <c r="DC63" s="19">
        <v>7</v>
      </c>
      <c r="DD63" s="19">
        <v>7</v>
      </c>
      <c r="DE63" s="19">
        <v>10</v>
      </c>
      <c r="DF63" s="19">
        <v>7</v>
      </c>
      <c r="DG63" s="19">
        <v>7</v>
      </c>
      <c r="DH63" s="19">
        <v>7</v>
      </c>
      <c r="DI63" s="19">
        <v>7</v>
      </c>
      <c r="DJ63" s="19">
        <v>7</v>
      </c>
      <c r="DK63" s="19">
        <v>7</v>
      </c>
      <c r="DL63" s="19">
        <v>7</v>
      </c>
      <c r="DM63" s="19">
        <v>7</v>
      </c>
      <c r="DN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</row>
    <row r="64" spans="1:137" hidden="1" outlineLevel="1">
      <c r="A64" s="39" t="s">
        <v>63</v>
      </c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>
        <v>1</v>
      </c>
      <c r="AP64" s="19"/>
      <c r="AQ64" s="19">
        <v>1</v>
      </c>
      <c r="AR64" s="19">
        <v>1</v>
      </c>
      <c r="AS64" s="19"/>
      <c r="AT64" s="19"/>
      <c r="AU64" s="19"/>
      <c r="AV64" s="19"/>
      <c r="AW64" s="19">
        <v>1</v>
      </c>
      <c r="AX64" s="19"/>
      <c r="AY64" s="19">
        <v>1</v>
      </c>
      <c r="AZ64" s="19"/>
      <c r="BA64" s="19"/>
      <c r="BB64" s="19">
        <v>1</v>
      </c>
      <c r="BC64" s="19"/>
      <c r="BD64" s="19">
        <v>1</v>
      </c>
      <c r="BE64" s="19">
        <v>1</v>
      </c>
      <c r="BF64" s="19"/>
      <c r="BG64" s="19"/>
      <c r="BH64" s="19"/>
      <c r="BI64" s="19"/>
      <c r="BJ64" s="19">
        <v>0</v>
      </c>
      <c r="BK64" s="19"/>
      <c r="BL64" s="19">
        <v>0</v>
      </c>
      <c r="BM64" s="19"/>
      <c r="BN64" s="19"/>
      <c r="BO64" s="19">
        <v>1</v>
      </c>
      <c r="BP64" s="19"/>
      <c r="BQ64" s="19">
        <v>1</v>
      </c>
      <c r="BR64" s="19">
        <v>1</v>
      </c>
      <c r="BS64" s="19"/>
      <c r="BT64" s="19"/>
      <c r="BU64" s="19"/>
      <c r="BV64" s="19"/>
      <c r="BW64" s="19">
        <v>1</v>
      </c>
      <c r="BX64" s="19"/>
      <c r="BY64" s="19">
        <v>1</v>
      </c>
      <c r="BZ64" s="19"/>
      <c r="CA64" s="19"/>
      <c r="CB64" s="19">
        <v>1</v>
      </c>
      <c r="CC64" s="19"/>
      <c r="CD64" s="19">
        <v>1</v>
      </c>
      <c r="CE64" s="19">
        <v>1</v>
      </c>
      <c r="CF64" s="19"/>
      <c r="CG64" s="19"/>
      <c r="CH64" s="19"/>
      <c r="CI64" s="19"/>
      <c r="CJ64" s="19">
        <v>1</v>
      </c>
      <c r="CK64" s="19"/>
      <c r="CL64" s="19">
        <v>1</v>
      </c>
      <c r="CM64" s="19"/>
      <c r="CN64" s="19"/>
      <c r="CO64" s="19">
        <v>1</v>
      </c>
      <c r="CP64" s="19"/>
      <c r="CQ64" s="19">
        <v>1</v>
      </c>
      <c r="CR64" s="19">
        <v>1</v>
      </c>
      <c r="CS64" s="19"/>
      <c r="CT64" s="19"/>
      <c r="CU64" s="19"/>
      <c r="CV64" s="19"/>
      <c r="CW64" s="19">
        <v>1</v>
      </c>
      <c r="CX64" s="19"/>
      <c r="CY64" s="19">
        <v>1</v>
      </c>
      <c r="CZ64" s="19"/>
      <c r="DA64" s="19"/>
      <c r="DB64" s="19">
        <v>1</v>
      </c>
      <c r="DC64" s="19"/>
      <c r="DD64" s="19">
        <v>1</v>
      </c>
      <c r="DE64" s="19">
        <v>1</v>
      </c>
      <c r="DF64" s="19"/>
      <c r="DG64" s="19"/>
      <c r="DH64" s="19"/>
      <c r="DI64" s="19"/>
      <c r="DJ64" s="19">
        <v>1</v>
      </c>
      <c r="DK64" s="19"/>
      <c r="DL64" s="19">
        <v>1</v>
      </c>
      <c r="DM64" s="19"/>
      <c r="DN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</row>
    <row r="65" spans="1:137" hidden="1" outlineLevel="1">
      <c r="A65" s="40" t="s">
        <v>64</v>
      </c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>
        <f>AO61*AO62*AO63*AO64/1000</f>
        <v>37.799999999999997</v>
      </c>
      <c r="AP65" s="19">
        <f t="shared" ref="AP65:AZ65" si="86">AP61*AP62*AP63*AP64/1000</f>
        <v>0</v>
      </c>
      <c r="AQ65" s="19">
        <f t="shared" si="86"/>
        <v>37.799999999999997</v>
      </c>
      <c r="AR65" s="19">
        <f t="shared" si="86"/>
        <v>54</v>
      </c>
      <c r="AS65" s="19">
        <f t="shared" si="86"/>
        <v>0</v>
      </c>
      <c r="AT65" s="19">
        <f t="shared" si="86"/>
        <v>0</v>
      </c>
      <c r="AU65" s="19">
        <f t="shared" si="86"/>
        <v>0</v>
      </c>
      <c r="AV65" s="19">
        <f t="shared" si="86"/>
        <v>0</v>
      </c>
      <c r="AW65" s="19">
        <f t="shared" si="86"/>
        <v>37.799999999999997</v>
      </c>
      <c r="AX65" s="19">
        <f t="shared" si="86"/>
        <v>0</v>
      </c>
      <c r="AY65" s="19">
        <f t="shared" si="86"/>
        <v>37.799999999999997</v>
      </c>
      <c r="AZ65" s="19">
        <f t="shared" si="86"/>
        <v>0</v>
      </c>
      <c r="BA65" s="19"/>
      <c r="BB65" s="19">
        <f>BB61*BB62*BB63*BB64/1000</f>
        <v>37.799999999999997</v>
      </c>
      <c r="BC65" s="19">
        <f t="shared" ref="BC65:BM65" si="87">BC61*BC62*BC63*BC64/1000</f>
        <v>0</v>
      </c>
      <c r="BD65" s="19">
        <f t="shared" si="87"/>
        <v>37.799999999999997</v>
      </c>
      <c r="BE65" s="19">
        <f t="shared" si="87"/>
        <v>54</v>
      </c>
      <c r="BF65" s="19">
        <f t="shared" si="87"/>
        <v>0</v>
      </c>
      <c r="BG65" s="19">
        <f t="shared" si="87"/>
        <v>0</v>
      </c>
      <c r="BH65" s="19">
        <f t="shared" si="87"/>
        <v>0</v>
      </c>
      <c r="BI65" s="19">
        <f t="shared" si="87"/>
        <v>0</v>
      </c>
      <c r="BJ65" s="19">
        <f t="shared" si="87"/>
        <v>0</v>
      </c>
      <c r="BK65" s="19">
        <f t="shared" si="87"/>
        <v>0</v>
      </c>
      <c r="BL65" s="19">
        <f t="shared" si="87"/>
        <v>0</v>
      </c>
      <c r="BM65" s="19">
        <f t="shared" si="87"/>
        <v>0</v>
      </c>
      <c r="BN65" s="19"/>
      <c r="BO65" s="19">
        <f>BO61*BO62*BO63*BO64/1000</f>
        <v>37.799999999999997</v>
      </c>
      <c r="BP65" s="19">
        <f t="shared" ref="BP65:BZ65" si="88">BP61*BP62*BP63*BP64/1000</f>
        <v>0</v>
      </c>
      <c r="BQ65" s="19">
        <f t="shared" si="88"/>
        <v>37.799999999999997</v>
      </c>
      <c r="BR65" s="19">
        <f t="shared" si="88"/>
        <v>54</v>
      </c>
      <c r="BS65" s="19">
        <f t="shared" si="88"/>
        <v>0</v>
      </c>
      <c r="BT65" s="19">
        <f t="shared" si="88"/>
        <v>0</v>
      </c>
      <c r="BU65" s="19">
        <f t="shared" si="88"/>
        <v>0</v>
      </c>
      <c r="BV65" s="19">
        <f t="shared" si="88"/>
        <v>0</v>
      </c>
      <c r="BW65" s="19">
        <f t="shared" si="88"/>
        <v>37.799999999999997</v>
      </c>
      <c r="BX65" s="19">
        <f t="shared" si="88"/>
        <v>0</v>
      </c>
      <c r="BY65" s="19">
        <f t="shared" si="88"/>
        <v>37.799999999999997</v>
      </c>
      <c r="BZ65" s="19">
        <f t="shared" si="88"/>
        <v>0</v>
      </c>
      <c r="CA65" s="19"/>
      <c r="CB65" s="19">
        <f>CB61*CB62*CB63*CB64/1000</f>
        <v>37.799999999999997</v>
      </c>
      <c r="CC65" s="19">
        <f t="shared" ref="CC65:CM65" si="89">CC61*CC62*CC63*CC64/1000</f>
        <v>0</v>
      </c>
      <c r="CD65" s="19">
        <f t="shared" si="89"/>
        <v>37.799999999999997</v>
      </c>
      <c r="CE65" s="19">
        <f t="shared" si="89"/>
        <v>54</v>
      </c>
      <c r="CF65" s="19">
        <f t="shared" si="89"/>
        <v>0</v>
      </c>
      <c r="CG65" s="19">
        <f t="shared" si="89"/>
        <v>0</v>
      </c>
      <c r="CH65" s="19">
        <f t="shared" si="89"/>
        <v>0</v>
      </c>
      <c r="CI65" s="19">
        <f t="shared" si="89"/>
        <v>0</v>
      </c>
      <c r="CJ65" s="19">
        <f t="shared" si="89"/>
        <v>37.799999999999997</v>
      </c>
      <c r="CK65" s="19">
        <f t="shared" si="89"/>
        <v>0</v>
      </c>
      <c r="CL65" s="19">
        <f t="shared" si="89"/>
        <v>37.799999999999997</v>
      </c>
      <c r="CM65" s="19">
        <f t="shared" si="89"/>
        <v>0</v>
      </c>
      <c r="CN65" s="19"/>
      <c r="CO65" s="19">
        <f>CO61*CO62*CO63*CO64/1000</f>
        <v>37.799999999999997</v>
      </c>
      <c r="CP65" s="19">
        <f t="shared" ref="CP65:CZ65" si="90">CP61*CP62*CP63*CP64/1000</f>
        <v>0</v>
      </c>
      <c r="CQ65" s="19">
        <f t="shared" si="90"/>
        <v>37.799999999999997</v>
      </c>
      <c r="CR65" s="19">
        <f t="shared" si="90"/>
        <v>54</v>
      </c>
      <c r="CS65" s="19">
        <f t="shared" si="90"/>
        <v>0</v>
      </c>
      <c r="CT65" s="19">
        <f t="shared" si="90"/>
        <v>0</v>
      </c>
      <c r="CU65" s="19">
        <f t="shared" si="90"/>
        <v>0</v>
      </c>
      <c r="CV65" s="19">
        <f t="shared" si="90"/>
        <v>0</v>
      </c>
      <c r="CW65" s="19">
        <f t="shared" si="90"/>
        <v>37.799999999999997</v>
      </c>
      <c r="CX65" s="19">
        <f t="shared" si="90"/>
        <v>0</v>
      </c>
      <c r="CY65" s="19">
        <f t="shared" si="90"/>
        <v>37.799999999999997</v>
      </c>
      <c r="CZ65" s="19">
        <f t="shared" si="90"/>
        <v>0</v>
      </c>
      <c r="DA65" s="19"/>
      <c r="DB65" s="19">
        <f>DB61*DB62*DB63*DB64/1000</f>
        <v>37.799999999999997</v>
      </c>
      <c r="DC65" s="19">
        <f t="shared" ref="DC65:DM65" si="91">DC61*DC62*DC63*DC64/1000</f>
        <v>0</v>
      </c>
      <c r="DD65" s="19">
        <f t="shared" si="91"/>
        <v>37.799999999999997</v>
      </c>
      <c r="DE65" s="19">
        <f t="shared" si="91"/>
        <v>54</v>
      </c>
      <c r="DF65" s="19">
        <f t="shared" si="91"/>
        <v>0</v>
      </c>
      <c r="DG65" s="19">
        <f t="shared" si="91"/>
        <v>0</v>
      </c>
      <c r="DH65" s="19">
        <f t="shared" si="91"/>
        <v>0</v>
      </c>
      <c r="DI65" s="19">
        <f t="shared" si="91"/>
        <v>0</v>
      </c>
      <c r="DJ65" s="19">
        <f t="shared" si="91"/>
        <v>37.799999999999997</v>
      </c>
      <c r="DK65" s="19">
        <f t="shared" si="91"/>
        <v>0</v>
      </c>
      <c r="DL65" s="19">
        <f t="shared" si="91"/>
        <v>37.799999999999997</v>
      </c>
      <c r="DM65" s="19">
        <f t="shared" si="91"/>
        <v>0</v>
      </c>
      <c r="DN65" s="19"/>
      <c r="DR65" s="19"/>
      <c r="DS65" s="19"/>
      <c r="DT65" s="19"/>
      <c r="DU65" s="19">
        <f>SUM(AO65:AZ65)</f>
        <v>205.2</v>
      </c>
      <c r="DV65" s="19"/>
      <c r="DW65" s="19">
        <f>SUM(BB65:BM65)</f>
        <v>129.6</v>
      </c>
      <c r="DX65" s="19"/>
      <c r="DY65" s="19">
        <f>SUM(BO65:BZ65)</f>
        <v>205.2</v>
      </c>
      <c r="DZ65" s="19"/>
      <c r="EA65" s="19">
        <f>SUM(CB65:CM65)</f>
        <v>205.2</v>
      </c>
      <c r="EB65" s="19"/>
      <c r="EC65" s="19">
        <f>SUM(CD65:CP65)</f>
        <v>205.2</v>
      </c>
      <c r="ED65" s="19"/>
      <c r="EE65" s="19">
        <f>SUM(CF65:CR65)</f>
        <v>205.2</v>
      </c>
      <c r="EF65" s="19"/>
      <c r="EG65" s="19"/>
    </row>
    <row r="66" spans="1:137" hidden="1" outlineLevel="1">
      <c r="A66" s="3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</row>
    <row r="67" spans="1:137" hidden="1" outlineLevel="1">
      <c r="A67" s="39" t="s">
        <v>39</v>
      </c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>
        <v>60</v>
      </c>
      <c r="AP67" s="19">
        <v>60</v>
      </c>
      <c r="AQ67" s="19">
        <v>60</v>
      </c>
      <c r="AR67" s="19">
        <v>60</v>
      </c>
      <c r="AS67" s="19">
        <v>60</v>
      </c>
      <c r="AT67" s="19">
        <v>60</v>
      </c>
      <c r="AU67" s="19">
        <v>60</v>
      </c>
      <c r="AV67" s="19">
        <v>60</v>
      </c>
      <c r="AW67" s="19">
        <v>60</v>
      </c>
      <c r="AX67" s="19">
        <v>60</v>
      </c>
      <c r="AY67" s="19">
        <v>60</v>
      </c>
      <c r="AZ67" s="19">
        <v>60</v>
      </c>
      <c r="BA67" s="19"/>
      <c r="BB67" s="19">
        <v>60</v>
      </c>
      <c r="BC67" s="19">
        <v>60</v>
      </c>
      <c r="BD67" s="19">
        <v>60</v>
      </c>
      <c r="BE67" s="19">
        <v>60</v>
      </c>
      <c r="BF67" s="19">
        <v>60</v>
      </c>
      <c r="BG67" s="19">
        <v>60</v>
      </c>
      <c r="BH67" s="19">
        <v>60</v>
      </c>
      <c r="BI67" s="19">
        <v>60</v>
      </c>
      <c r="BJ67" s="19">
        <v>60</v>
      </c>
      <c r="BK67" s="19">
        <v>60</v>
      </c>
      <c r="BL67" s="19">
        <v>60</v>
      </c>
      <c r="BM67" s="19">
        <v>60</v>
      </c>
      <c r="BN67" s="19"/>
      <c r="BO67" s="19">
        <v>60</v>
      </c>
      <c r="BP67" s="19">
        <v>60</v>
      </c>
      <c r="BQ67" s="19">
        <v>60</v>
      </c>
      <c r="BR67" s="19">
        <v>60</v>
      </c>
      <c r="BS67" s="19">
        <v>60</v>
      </c>
      <c r="BT67" s="19">
        <v>60</v>
      </c>
      <c r="BU67" s="19">
        <v>60</v>
      </c>
      <c r="BV67" s="19">
        <v>60</v>
      </c>
      <c r="BW67" s="19">
        <v>60</v>
      </c>
      <c r="BX67" s="19">
        <v>60</v>
      </c>
      <c r="BY67" s="19">
        <v>60</v>
      </c>
      <c r="BZ67" s="19">
        <v>60</v>
      </c>
      <c r="CA67" s="19"/>
      <c r="CB67" s="19">
        <v>60</v>
      </c>
      <c r="CC67" s="19">
        <v>60</v>
      </c>
      <c r="CD67" s="19">
        <v>60</v>
      </c>
      <c r="CE67" s="19">
        <v>60</v>
      </c>
      <c r="CF67" s="19">
        <v>60</v>
      </c>
      <c r="CG67" s="19">
        <v>60</v>
      </c>
      <c r="CH67" s="19">
        <v>60</v>
      </c>
      <c r="CI67" s="19">
        <v>60</v>
      </c>
      <c r="CJ67" s="19">
        <v>60</v>
      </c>
      <c r="CK67" s="19">
        <v>60</v>
      </c>
      <c r="CL67" s="19">
        <v>60</v>
      </c>
      <c r="CM67" s="19">
        <v>60</v>
      </c>
      <c r="CN67" s="19"/>
      <c r="CO67" s="19">
        <v>60</v>
      </c>
      <c r="CP67" s="19">
        <v>60</v>
      </c>
      <c r="CQ67" s="19">
        <v>60</v>
      </c>
      <c r="CR67" s="19">
        <v>60</v>
      </c>
      <c r="CS67" s="19">
        <v>60</v>
      </c>
      <c r="CT67" s="19">
        <v>60</v>
      </c>
      <c r="CU67" s="19">
        <v>60</v>
      </c>
      <c r="CV67" s="19">
        <v>60</v>
      </c>
      <c r="CW67" s="19">
        <v>60</v>
      </c>
      <c r="CX67" s="19">
        <v>60</v>
      </c>
      <c r="CY67" s="19">
        <v>60</v>
      </c>
      <c r="CZ67" s="19">
        <v>60</v>
      </c>
      <c r="DA67" s="19"/>
      <c r="DB67" s="19">
        <v>60</v>
      </c>
      <c r="DC67" s="19">
        <v>60</v>
      </c>
      <c r="DD67" s="19">
        <v>60</v>
      </c>
      <c r="DE67" s="19">
        <v>60</v>
      </c>
      <c r="DF67" s="19">
        <v>60</v>
      </c>
      <c r="DG67" s="19">
        <v>60</v>
      </c>
      <c r="DH67" s="19">
        <v>60</v>
      </c>
      <c r="DI67" s="19">
        <v>60</v>
      </c>
      <c r="DJ67" s="19">
        <v>60</v>
      </c>
      <c r="DK67" s="19">
        <v>60</v>
      </c>
      <c r="DL67" s="19">
        <v>60</v>
      </c>
      <c r="DM67" s="19">
        <v>60</v>
      </c>
      <c r="DN67" s="19"/>
      <c r="DR67" s="19"/>
      <c r="DS67" s="19"/>
      <c r="DT67" s="19"/>
      <c r="DU67" s="19"/>
      <c r="DV67" s="19"/>
      <c r="DW67" s="19"/>
      <c r="DX67" s="19"/>
      <c r="DY67" s="19"/>
      <c r="DZ67" s="19"/>
      <c r="EA67" s="19"/>
      <c r="EB67" s="19"/>
      <c r="EC67" s="19"/>
      <c r="ED67" s="19"/>
      <c r="EE67" s="19"/>
      <c r="EF67" s="19"/>
      <c r="EG67" s="19"/>
    </row>
    <row r="68" spans="1:137" hidden="1" outlineLevel="1">
      <c r="A68" s="39" t="s">
        <v>61</v>
      </c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>
        <v>90</v>
      </c>
      <c r="AP68" s="19">
        <v>90</v>
      </c>
      <c r="AQ68" s="19">
        <v>90</v>
      </c>
      <c r="AR68" s="19">
        <v>90</v>
      </c>
      <c r="AS68" s="19">
        <v>90</v>
      </c>
      <c r="AT68" s="19">
        <v>90</v>
      </c>
      <c r="AU68" s="19">
        <v>90</v>
      </c>
      <c r="AV68" s="19">
        <v>90</v>
      </c>
      <c r="AW68" s="19">
        <v>90</v>
      </c>
      <c r="AX68" s="19">
        <v>90</v>
      </c>
      <c r="AY68" s="19">
        <v>90</v>
      </c>
      <c r="AZ68" s="19">
        <v>90</v>
      </c>
      <c r="BA68" s="19"/>
      <c r="BB68" s="19">
        <v>90</v>
      </c>
      <c r="BC68" s="19">
        <v>90</v>
      </c>
      <c r="BD68" s="19">
        <v>90</v>
      </c>
      <c r="BE68" s="19">
        <v>90</v>
      </c>
      <c r="BF68" s="19">
        <v>90</v>
      </c>
      <c r="BG68" s="19">
        <v>90</v>
      </c>
      <c r="BH68" s="19">
        <v>90</v>
      </c>
      <c r="BI68" s="19">
        <v>90</v>
      </c>
      <c r="BJ68" s="19">
        <v>90</v>
      </c>
      <c r="BK68" s="19">
        <v>90</v>
      </c>
      <c r="BL68" s="19">
        <v>90</v>
      </c>
      <c r="BM68" s="19">
        <v>90</v>
      </c>
      <c r="BN68" s="19"/>
      <c r="BO68" s="19">
        <v>90</v>
      </c>
      <c r="BP68" s="19">
        <v>90</v>
      </c>
      <c r="BQ68" s="19">
        <v>90</v>
      </c>
      <c r="BR68" s="19">
        <v>90</v>
      </c>
      <c r="BS68" s="19">
        <v>90</v>
      </c>
      <c r="BT68" s="19">
        <v>90</v>
      </c>
      <c r="BU68" s="19">
        <v>90</v>
      </c>
      <c r="BV68" s="19">
        <v>90</v>
      </c>
      <c r="BW68" s="19">
        <v>90</v>
      </c>
      <c r="BX68" s="19">
        <v>90</v>
      </c>
      <c r="BY68" s="19">
        <v>90</v>
      </c>
      <c r="BZ68" s="19">
        <v>90</v>
      </c>
      <c r="CA68" s="19"/>
      <c r="CB68" s="19">
        <v>90</v>
      </c>
      <c r="CC68" s="19">
        <v>90</v>
      </c>
      <c r="CD68" s="19">
        <v>90</v>
      </c>
      <c r="CE68" s="19">
        <v>90</v>
      </c>
      <c r="CF68" s="19">
        <v>90</v>
      </c>
      <c r="CG68" s="19">
        <v>90</v>
      </c>
      <c r="CH68" s="19">
        <v>90</v>
      </c>
      <c r="CI68" s="19">
        <v>90</v>
      </c>
      <c r="CJ68" s="19">
        <v>90</v>
      </c>
      <c r="CK68" s="19">
        <v>90</v>
      </c>
      <c r="CL68" s="19">
        <v>90</v>
      </c>
      <c r="CM68" s="19">
        <v>90</v>
      </c>
      <c r="CN68" s="19"/>
      <c r="CO68" s="19">
        <v>90</v>
      </c>
      <c r="CP68" s="19">
        <v>90</v>
      </c>
      <c r="CQ68" s="19">
        <v>90</v>
      </c>
      <c r="CR68" s="19">
        <v>90</v>
      </c>
      <c r="CS68" s="19">
        <v>90</v>
      </c>
      <c r="CT68" s="19">
        <v>90</v>
      </c>
      <c r="CU68" s="19">
        <v>90</v>
      </c>
      <c r="CV68" s="19">
        <v>90</v>
      </c>
      <c r="CW68" s="19">
        <v>90</v>
      </c>
      <c r="CX68" s="19">
        <v>90</v>
      </c>
      <c r="CY68" s="19">
        <v>90</v>
      </c>
      <c r="CZ68" s="19">
        <v>90</v>
      </c>
      <c r="DA68" s="19"/>
      <c r="DB68" s="19">
        <v>90</v>
      </c>
      <c r="DC68" s="19">
        <v>90</v>
      </c>
      <c r="DD68" s="19">
        <v>90</v>
      </c>
      <c r="DE68" s="19">
        <v>90</v>
      </c>
      <c r="DF68" s="19">
        <v>90</v>
      </c>
      <c r="DG68" s="19">
        <v>90</v>
      </c>
      <c r="DH68" s="19">
        <v>90</v>
      </c>
      <c r="DI68" s="19">
        <v>90</v>
      </c>
      <c r="DJ68" s="19">
        <v>90</v>
      </c>
      <c r="DK68" s="19">
        <v>90</v>
      </c>
      <c r="DL68" s="19">
        <v>90</v>
      </c>
      <c r="DM68" s="19">
        <v>90</v>
      </c>
      <c r="DN68" s="19"/>
      <c r="DR68" s="19"/>
      <c r="DS68" s="19"/>
      <c r="DT68" s="19"/>
      <c r="DU68" s="19"/>
      <c r="DV68" s="19"/>
      <c r="DW68" s="19"/>
      <c r="DX68" s="19"/>
      <c r="DY68" s="19"/>
      <c r="DZ68" s="19"/>
      <c r="EA68" s="19"/>
      <c r="EB68" s="19"/>
      <c r="EC68" s="19"/>
      <c r="ED68" s="19"/>
      <c r="EE68" s="19"/>
      <c r="EF68" s="19"/>
      <c r="EG68" s="19"/>
    </row>
    <row r="69" spans="1:137" hidden="1" outlineLevel="1">
      <c r="A69" s="39" t="s">
        <v>41</v>
      </c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>
        <v>4</v>
      </c>
      <c r="AP69" s="19">
        <v>4</v>
      </c>
      <c r="AQ69" s="19">
        <v>4</v>
      </c>
      <c r="AR69" s="19">
        <v>4</v>
      </c>
      <c r="AS69" s="19">
        <v>4</v>
      </c>
      <c r="AT69" s="19">
        <v>4</v>
      </c>
      <c r="AU69" s="19">
        <v>4</v>
      </c>
      <c r="AV69" s="19">
        <v>4</v>
      </c>
      <c r="AW69" s="19">
        <v>4</v>
      </c>
      <c r="AX69" s="19">
        <v>4</v>
      </c>
      <c r="AY69" s="19">
        <v>4</v>
      </c>
      <c r="AZ69" s="19">
        <v>4</v>
      </c>
      <c r="BA69" s="19"/>
      <c r="BB69" s="19">
        <v>4</v>
      </c>
      <c r="BC69" s="19">
        <v>4</v>
      </c>
      <c r="BD69" s="19">
        <v>4</v>
      </c>
      <c r="BE69" s="19">
        <v>4</v>
      </c>
      <c r="BF69" s="19">
        <v>4</v>
      </c>
      <c r="BG69" s="19">
        <v>4</v>
      </c>
      <c r="BH69" s="19">
        <v>4</v>
      </c>
      <c r="BI69" s="19">
        <v>4</v>
      </c>
      <c r="BJ69" s="19">
        <v>4</v>
      </c>
      <c r="BK69" s="19">
        <v>4</v>
      </c>
      <c r="BL69" s="19">
        <v>4</v>
      </c>
      <c r="BM69" s="19">
        <v>4</v>
      </c>
      <c r="BN69" s="19"/>
      <c r="BO69" s="19">
        <v>4</v>
      </c>
      <c r="BP69" s="19">
        <v>4</v>
      </c>
      <c r="BQ69" s="19">
        <v>4</v>
      </c>
      <c r="BR69" s="19">
        <v>4</v>
      </c>
      <c r="BS69" s="19">
        <v>4</v>
      </c>
      <c r="BT69" s="19">
        <v>4</v>
      </c>
      <c r="BU69" s="19">
        <v>4</v>
      </c>
      <c r="BV69" s="19">
        <v>4</v>
      </c>
      <c r="BW69" s="19">
        <v>4</v>
      </c>
      <c r="BX69" s="19">
        <v>4</v>
      </c>
      <c r="BY69" s="19">
        <v>4</v>
      </c>
      <c r="BZ69" s="19">
        <v>4</v>
      </c>
      <c r="CA69" s="19"/>
      <c r="CB69" s="19">
        <v>4</v>
      </c>
      <c r="CC69" s="19">
        <v>4</v>
      </c>
      <c r="CD69" s="19">
        <v>4</v>
      </c>
      <c r="CE69" s="19">
        <v>4</v>
      </c>
      <c r="CF69" s="19">
        <v>4</v>
      </c>
      <c r="CG69" s="19">
        <v>4</v>
      </c>
      <c r="CH69" s="19">
        <v>4</v>
      </c>
      <c r="CI69" s="19">
        <v>4</v>
      </c>
      <c r="CJ69" s="19">
        <v>4</v>
      </c>
      <c r="CK69" s="19">
        <v>4</v>
      </c>
      <c r="CL69" s="19">
        <v>4</v>
      </c>
      <c r="CM69" s="19">
        <v>4</v>
      </c>
      <c r="CN69" s="19"/>
      <c r="CO69" s="19">
        <v>4</v>
      </c>
      <c r="CP69" s="19">
        <v>4</v>
      </c>
      <c r="CQ69" s="19">
        <v>4</v>
      </c>
      <c r="CR69" s="19">
        <v>4</v>
      </c>
      <c r="CS69" s="19">
        <v>4</v>
      </c>
      <c r="CT69" s="19">
        <v>4</v>
      </c>
      <c r="CU69" s="19">
        <v>4</v>
      </c>
      <c r="CV69" s="19">
        <v>4</v>
      </c>
      <c r="CW69" s="19">
        <v>4</v>
      </c>
      <c r="CX69" s="19">
        <v>4</v>
      </c>
      <c r="CY69" s="19">
        <v>4</v>
      </c>
      <c r="CZ69" s="19">
        <v>4</v>
      </c>
      <c r="DA69" s="19"/>
      <c r="DB69" s="19">
        <v>4</v>
      </c>
      <c r="DC69" s="19">
        <v>4</v>
      </c>
      <c r="DD69" s="19">
        <v>4</v>
      </c>
      <c r="DE69" s="19">
        <v>4</v>
      </c>
      <c r="DF69" s="19">
        <v>4</v>
      </c>
      <c r="DG69" s="19">
        <v>4</v>
      </c>
      <c r="DH69" s="19">
        <v>4</v>
      </c>
      <c r="DI69" s="19">
        <v>4</v>
      </c>
      <c r="DJ69" s="19">
        <v>4</v>
      </c>
      <c r="DK69" s="19">
        <v>4</v>
      </c>
      <c r="DL69" s="19">
        <v>4</v>
      </c>
      <c r="DM69" s="19">
        <v>4</v>
      </c>
      <c r="DN69" s="19"/>
      <c r="DR69" s="19"/>
      <c r="DS69" s="19"/>
      <c r="DT69" s="19"/>
      <c r="DU69" s="19"/>
      <c r="DV69" s="19"/>
      <c r="DW69" s="19"/>
      <c r="DX69" s="19"/>
      <c r="DY69" s="19"/>
      <c r="DZ69" s="19"/>
      <c r="EA69" s="19"/>
      <c r="EB69" s="19"/>
      <c r="EC69" s="19"/>
      <c r="ED69" s="19"/>
      <c r="EE69" s="19"/>
      <c r="EF69" s="19"/>
      <c r="EG69" s="19"/>
    </row>
    <row r="70" spans="1:137" hidden="1" outlineLevel="1">
      <c r="A70" s="39" t="s">
        <v>65</v>
      </c>
      <c r="AO70" s="19">
        <v>1</v>
      </c>
      <c r="AP70" s="19">
        <v>1</v>
      </c>
      <c r="AQ70" s="19">
        <v>1</v>
      </c>
      <c r="AR70" s="19">
        <v>1</v>
      </c>
      <c r="AS70" s="19">
        <v>1</v>
      </c>
      <c r="AT70" s="19">
        <v>1</v>
      </c>
      <c r="AU70" s="19">
        <v>1</v>
      </c>
      <c r="AV70" s="19">
        <v>1</v>
      </c>
      <c r="AW70" s="19">
        <v>1</v>
      </c>
      <c r="AX70" s="19">
        <v>1</v>
      </c>
      <c r="AY70" s="19">
        <v>1</v>
      </c>
      <c r="AZ70" s="19">
        <v>1</v>
      </c>
      <c r="BA70" s="19"/>
      <c r="BB70" s="19">
        <v>1</v>
      </c>
      <c r="BC70" s="19">
        <v>1</v>
      </c>
      <c r="BD70" s="19">
        <v>1</v>
      </c>
      <c r="BE70" s="19">
        <v>1</v>
      </c>
      <c r="BF70" s="19">
        <v>1</v>
      </c>
      <c r="BG70" s="19">
        <v>1</v>
      </c>
      <c r="BH70" s="19">
        <v>1</v>
      </c>
      <c r="BI70" s="19">
        <v>1</v>
      </c>
      <c r="BJ70" s="19">
        <v>1.5</v>
      </c>
      <c r="BK70" s="19">
        <v>1</v>
      </c>
      <c r="BL70" s="19">
        <v>1.5</v>
      </c>
      <c r="BM70" s="19">
        <v>1</v>
      </c>
      <c r="BN70" s="19"/>
      <c r="BO70" s="19">
        <v>1</v>
      </c>
      <c r="BP70" s="19">
        <v>1</v>
      </c>
      <c r="BQ70" s="19">
        <v>1</v>
      </c>
      <c r="BR70" s="19">
        <v>1</v>
      </c>
      <c r="BS70" s="19">
        <v>1</v>
      </c>
      <c r="BT70" s="19">
        <v>1</v>
      </c>
      <c r="BU70" s="19">
        <v>1</v>
      </c>
      <c r="BV70" s="19">
        <v>1</v>
      </c>
      <c r="BW70" s="19">
        <v>1</v>
      </c>
      <c r="BX70" s="19">
        <v>1</v>
      </c>
      <c r="BY70" s="19">
        <v>1</v>
      </c>
      <c r="BZ70" s="19">
        <v>1</v>
      </c>
      <c r="CA70" s="19"/>
      <c r="CB70" s="19">
        <v>1</v>
      </c>
      <c r="CC70" s="19">
        <v>1</v>
      </c>
      <c r="CD70" s="19">
        <v>1</v>
      </c>
      <c r="CE70" s="19">
        <v>1</v>
      </c>
      <c r="CF70" s="19">
        <v>1</v>
      </c>
      <c r="CG70" s="19">
        <v>1</v>
      </c>
      <c r="CH70" s="19">
        <v>1</v>
      </c>
      <c r="CI70" s="19">
        <v>1</v>
      </c>
      <c r="CJ70" s="19">
        <v>1</v>
      </c>
      <c r="CK70" s="19">
        <v>1</v>
      </c>
      <c r="CL70" s="19">
        <v>1</v>
      </c>
      <c r="CM70" s="19">
        <v>1</v>
      </c>
      <c r="CN70" s="19"/>
      <c r="CO70" s="19">
        <v>1</v>
      </c>
      <c r="CP70" s="19">
        <v>1</v>
      </c>
      <c r="CQ70" s="19">
        <v>1</v>
      </c>
      <c r="CR70" s="19">
        <v>1</v>
      </c>
      <c r="CS70" s="19">
        <v>1</v>
      </c>
      <c r="CT70" s="19">
        <v>1</v>
      </c>
      <c r="CU70" s="19">
        <v>1</v>
      </c>
      <c r="CV70" s="19">
        <v>1</v>
      </c>
      <c r="CW70" s="19">
        <v>1</v>
      </c>
      <c r="CX70" s="19">
        <v>1</v>
      </c>
      <c r="CY70" s="19">
        <v>1</v>
      </c>
      <c r="CZ70" s="19">
        <v>1</v>
      </c>
      <c r="DA70" s="19"/>
      <c r="DB70" s="19">
        <v>1</v>
      </c>
      <c r="DC70" s="19">
        <v>1</v>
      </c>
      <c r="DD70" s="19">
        <v>1</v>
      </c>
      <c r="DE70" s="19">
        <v>1</v>
      </c>
      <c r="DF70" s="19">
        <v>1</v>
      </c>
      <c r="DG70" s="19">
        <v>1</v>
      </c>
      <c r="DH70" s="19">
        <v>1</v>
      </c>
      <c r="DI70" s="19">
        <v>1</v>
      </c>
      <c r="DJ70" s="19">
        <v>1</v>
      </c>
      <c r="DK70" s="19">
        <v>1</v>
      </c>
      <c r="DL70" s="19">
        <v>1</v>
      </c>
      <c r="DM70" s="19">
        <v>1</v>
      </c>
      <c r="DN70" s="19"/>
    </row>
    <row r="71" spans="1:137" hidden="1" outlineLevel="1">
      <c r="A71" s="40" t="s">
        <v>64</v>
      </c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O71" s="19">
        <f>AO67*AO68*AO69*AO70/1000</f>
        <v>21.6</v>
      </c>
      <c r="AP71" s="19">
        <f t="shared" ref="AP71:AZ71" si="92">AP67*AP68*AP69*AP70/1000</f>
        <v>21.6</v>
      </c>
      <c r="AQ71" s="19">
        <f t="shared" si="92"/>
        <v>21.6</v>
      </c>
      <c r="AR71" s="19">
        <f t="shared" si="92"/>
        <v>21.6</v>
      </c>
      <c r="AS71" s="19">
        <f t="shared" si="92"/>
        <v>21.6</v>
      </c>
      <c r="AT71" s="19">
        <f t="shared" si="92"/>
        <v>21.6</v>
      </c>
      <c r="AU71" s="19">
        <f t="shared" si="92"/>
        <v>21.6</v>
      </c>
      <c r="AV71" s="19">
        <f t="shared" si="92"/>
        <v>21.6</v>
      </c>
      <c r="AW71" s="19">
        <f t="shared" si="92"/>
        <v>21.6</v>
      </c>
      <c r="AX71" s="19">
        <f t="shared" si="92"/>
        <v>21.6</v>
      </c>
      <c r="AY71" s="19">
        <f t="shared" si="92"/>
        <v>21.6</v>
      </c>
      <c r="AZ71" s="19">
        <f t="shared" si="92"/>
        <v>21.6</v>
      </c>
      <c r="BA71" s="19"/>
      <c r="BB71" s="19">
        <f>BB67*BB68*BB69*BB70/1000</f>
        <v>21.6</v>
      </c>
      <c r="BC71" s="19">
        <f t="shared" ref="BC71:BM71" si="93">BC67*BC68*BC69*BC70/1000</f>
        <v>21.6</v>
      </c>
      <c r="BD71" s="19">
        <f t="shared" si="93"/>
        <v>21.6</v>
      </c>
      <c r="BE71" s="19">
        <f t="shared" si="93"/>
        <v>21.6</v>
      </c>
      <c r="BF71" s="19">
        <f t="shared" si="93"/>
        <v>21.6</v>
      </c>
      <c r="BG71" s="19">
        <f t="shared" si="93"/>
        <v>21.6</v>
      </c>
      <c r="BH71" s="19">
        <f t="shared" si="93"/>
        <v>21.6</v>
      </c>
      <c r="BI71" s="19">
        <f t="shared" si="93"/>
        <v>21.6</v>
      </c>
      <c r="BJ71" s="19">
        <f t="shared" si="93"/>
        <v>32.4</v>
      </c>
      <c r="BK71" s="19">
        <f t="shared" si="93"/>
        <v>21.6</v>
      </c>
      <c r="BL71" s="19">
        <f t="shared" si="93"/>
        <v>32.4</v>
      </c>
      <c r="BM71" s="19">
        <f t="shared" si="93"/>
        <v>21.6</v>
      </c>
      <c r="BN71" s="19"/>
      <c r="BO71" s="19">
        <f>BO67*BO68*BO69*BO70/1000</f>
        <v>21.6</v>
      </c>
      <c r="BP71" s="19">
        <f t="shared" ref="BP71:BZ71" si="94">BP67*BP68*BP69*BP70/1000</f>
        <v>21.6</v>
      </c>
      <c r="BQ71" s="19">
        <f t="shared" si="94"/>
        <v>21.6</v>
      </c>
      <c r="BR71" s="19">
        <f t="shared" si="94"/>
        <v>21.6</v>
      </c>
      <c r="BS71" s="19">
        <f t="shared" si="94"/>
        <v>21.6</v>
      </c>
      <c r="BT71" s="19">
        <f t="shared" si="94"/>
        <v>21.6</v>
      </c>
      <c r="BU71" s="19">
        <f t="shared" si="94"/>
        <v>21.6</v>
      </c>
      <c r="BV71" s="19">
        <f t="shared" si="94"/>
        <v>21.6</v>
      </c>
      <c r="BW71" s="19">
        <f t="shared" si="94"/>
        <v>21.6</v>
      </c>
      <c r="BX71" s="19">
        <f t="shared" si="94"/>
        <v>21.6</v>
      </c>
      <c r="BY71" s="19">
        <f t="shared" si="94"/>
        <v>21.6</v>
      </c>
      <c r="BZ71" s="19">
        <f t="shared" si="94"/>
        <v>21.6</v>
      </c>
      <c r="CA71" s="19"/>
      <c r="CB71" s="19">
        <f>CB67*CB68*CB69*CB70/1000</f>
        <v>21.6</v>
      </c>
      <c r="CC71" s="19">
        <f t="shared" ref="CC71:CM71" si="95">CC67*CC68*CC69*CC70/1000</f>
        <v>21.6</v>
      </c>
      <c r="CD71" s="19">
        <f t="shared" si="95"/>
        <v>21.6</v>
      </c>
      <c r="CE71" s="19">
        <f t="shared" si="95"/>
        <v>21.6</v>
      </c>
      <c r="CF71" s="19">
        <f t="shared" si="95"/>
        <v>21.6</v>
      </c>
      <c r="CG71" s="19">
        <f t="shared" si="95"/>
        <v>21.6</v>
      </c>
      <c r="CH71" s="19">
        <f t="shared" si="95"/>
        <v>21.6</v>
      </c>
      <c r="CI71" s="19">
        <f t="shared" si="95"/>
        <v>21.6</v>
      </c>
      <c r="CJ71" s="19">
        <f t="shared" si="95"/>
        <v>21.6</v>
      </c>
      <c r="CK71" s="19">
        <f t="shared" si="95"/>
        <v>21.6</v>
      </c>
      <c r="CL71" s="19">
        <f t="shared" si="95"/>
        <v>21.6</v>
      </c>
      <c r="CM71" s="19">
        <f t="shared" si="95"/>
        <v>21.6</v>
      </c>
      <c r="CN71" s="19"/>
      <c r="CO71" s="19">
        <f>CO67*CO68*CO69*CO70/1000</f>
        <v>21.6</v>
      </c>
      <c r="CP71" s="19">
        <f t="shared" ref="CP71:CZ71" si="96">CP67*CP68*CP69*CP70/1000</f>
        <v>21.6</v>
      </c>
      <c r="CQ71" s="19">
        <f t="shared" si="96"/>
        <v>21.6</v>
      </c>
      <c r="CR71" s="19">
        <f t="shared" si="96"/>
        <v>21.6</v>
      </c>
      <c r="CS71" s="19">
        <f t="shared" si="96"/>
        <v>21.6</v>
      </c>
      <c r="CT71" s="19">
        <f t="shared" si="96"/>
        <v>21.6</v>
      </c>
      <c r="CU71" s="19">
        <f t="shared" si="96"/>
        <v>21.6</v>
      </c>
      <c r="CV71" s="19">
        <f t="shared" si="96"/>
        <v>21.6</v>
      </c>
      <c r="CW71" s="19">
        <f t="shared" si="96"/>
        <v>21.6</v>
      </c>
      <c r="CX71" s="19">
        <f t="shared" si="96"/>
        <v>21.6</v>
      </c>
      <c r="CY71" s="19">
        <f t="shared" si="96"/>
        <v>21.6</v>
      </c>
      <c r="CZ71" s="19">
        <f t="shared" si="96"/>
        <v>21.6</v>
      </c>
      <c r="DA71" s="19"/>
      <c r="DB71" s="19">
        <f>DB67*DB68*DB69*DB70/1000</f>
        <v>21.6</v>
      </c>
      <c r="DC71" s="19">
        <f t="shared" ref="DC71:DM71" si="97">DC67*DC68*DC69*DC70/1000</f>
        <v>21.6</v>
      </c>
      <c r="DD71" s="19">
        <f t="shared" si="97"/>
        <v>21.6</v>
      </c>
      <c r="DE71" s="19">
        <f t="shared" si="97"/>
        <v>21.6</v>
      </c>
      <c r="DF71" s="19">
        <f t="shared" si="97"/>
        <v>21.6</v>
      </c>
      <c r="DG71" s="19">
        <f t="shared" si="97"/>
        <v>21.6</v>
      </c>
      <c r="DH71" s="19">
        <f t="shared" si="97"/>
        <v>21.6</v>
      </c>
      <c r="DI71" s="19">
        <f t="shared" si="97"/>
        <v>21.6</v>
      </c>
      <c r="DJ71" s="19">
        <f t="shared" si="97"/>
        <v>21.6</v>
      </c>
      <c r="DK71" s="19">
        <f t="shared" si="97"/>
        <v>21.6</v>
      </c>
      <c r="DL71" s="19">
        <f t="shared" si="97"/>
        <v>21.6</v>
      </c>
      <c r="DM71" s="19">
        <f t="shared" si="97"/>
        <v>21.6</v>
      </c>
      <c r="DN71" s="19"/>
      <c r="DU71" s="19">
        <f>SUM(AO71:AZ71)</f>
        <v>259.2</v>
      </c>
      <c r="DW71" s="19">
        <f>SUM(BB71:BM71)</f>
        <v>280.8</v>
      </c>
      <c r="DY71" s="19">
        <f>SUM(BO71:BZ71)</f>
        <v>259.2</v>
      </c>
      <c r="EA71" s="19">
        <f>SUM(CB71:CM71)</f>
        <v>259.2</v>
      </c>
      <c r="EC71" s="19">
        <f>SUM(CD71:CP71)</f>
        <v>259.2</v>
      </c>
      <c r="EE71" s="19">
        <f>SUM(CF71:CR71)</f>
        <v>259.2</v>
      </c>
    </row>
    <row r="72" spans="1:137" collapsed="1">
      <c r="A72" s="41" t="s">
        <v>66</v>
      </c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O72" s="19">
        <f t="shared" ref="AO72:AZ72" si="98">AO65+AO71</f>
        <v>59.4</v>
      </c>
      <c r="AP72" s="19">
        <f t="shared" si="98"/>
        <v>21.6</v>
      </c>
      <c r="AQ72" s="19">
        <f t="shared" si="98"/>
        <v>59.4</v>
      </c>
      <c r="AR72" s="19">
        <f t="shared" si="98"/>
        <v>75.599999999999994</v>
      </c>
      <c r="AS72" s="19">
        <f t="shared" si="98"/>
        <v>21.6</v>
      </c>
      <c r="AT72" s="19">
        <f t="shared" si="98"/>
        <v>21.6</v>
      </c>
      <c r="AU72" s="19">
        <f t="shared" si="98"/>
        <v>21.6</v>
      </c>
      <c r="AV72" s="19">
        <f t="shared" si="98"/>
        <v>21.6</v>
      </c>
      <c r="AW72" s="19">
        <f t="shared" si="98"/>
        <v>59.4</v>
      </c>
      <c r="AX72" s="19">
        <f t="shared" si="98"/>
        <v>21.6</v>
      </c>
      <c r="AY72" s="19">
        <f t="shared" si="98"/>
        <v>59.4</v>
      </c>
      <c r="AZ72" s="19">
        <f t="shared" si="98"/>
        <v>21.6</v>
      </c>
      <c r="BA72" s="19"/>
      <c r="BB72" s="19">
        <f t="shared" ref="BB72:BL72" si="99">BB65+BB71</f>
        <v>59.4</v>
      </c>
      <c r="BC72" s="19">
        <f t="shared" si="99"/>
        <v>21.6</v>
      </c>
      <c r="BD72" s="19">
        <f t="shared" si="99"/>
        <v>59.4</v>
      </c>
      <c r="BE72" s="19">
        <f t="shared" si="99"/>
        <v>75.599999999999994</v>
      </c>
      <c r="BF72" s="19">
        <f t="shared" si="99"/>
        <v>21.6</v>
      </c>
      <c r="BG72" s="19">
        <f t="shared" si="99"/>
        <v>21.6</v>
      </c>
      <c r="BH72" s="19">
        <f t="shared" si="99"/>
        <v>21.6</v>
      </c>
      <c r="BI72" s="19">
        <f t="shared" si="99"/>
        <v>21.6</v>
      </c>
      <c r="BJ72" s="19">
        <f t="shared" si="99"/>
        <v>32.4</v>
      </c>
      <c r="BK72" s="19">
        <f t="shared" si="99"/>
        <v>21.6</v>
      </c>
      <c r="BL72" s="19">
        <f t="shared" si="99"/>
        <v>32.4</v>
      </c>
      <c r="BM72" s="19">
        <f>BM65+BM71</f>
        <v>21.6</v>
      </c>
      <c r="BN72" s="19"/>
      <c r="BO72" s="19">
        <f>BO65+BO71</f>
        <v>59.4</v>
      </c>
      <c r="BP72" s="19">
        <f t="shared" ref="BP72:BZ72" si="100">BP65+BP71</f>
        <v>21.6</v>
      </c>
      <c r="BQ72" s="19">
        <f t="shared" si="100"/>
        <v>59.4</v>
      </c>
      <c r="BR72" s="19">
        <f t="shared" si="100"/>
        <v>75.599999999999994</v>
      </c>
      <c r="BS72" s="19">
        <f t="shared" si="100"/>
        <v>21.6</v>
      </c>
      <c r="BT72" s="19">
        <f t="shared" si="100"/>
        <v>21.6</v>
      </c>
      <c r="BU72" s="19">
        <f t="shared" si="100"/>
        <v>21.6</v>
      </c>
      <c r="BV72" s="19">
        <f t="shared" si="100"/>
        <v>21.6</v>
      </c>
      <c r="BW72" s="19">
        <f t="shared" si="100"/>
        <v>59.4</v>
      </c>
      <c r="BX72" s="19">
        <f t="shared" si="100"/>
        <v>21.6</v>
      </c>
      <c r="BY72" s="19">
        <f t="shared" si="100"/>
        <v>59.4</v>
      </c>
      <c r="BZ72" s="19">
        <f t="shared" si="100"/>
        <v>21.6</v>
      </c>
      <c r="CA72" s="19"/>
      <c r="CB72" s="19">
        <f t="shared" ref="CB72:DM72" si="101">CB65+CB71</f>
        <v>59.4</v>
      </c>
      <c r="CC72" s="19">
        <f t="shared" si="101"/>
        <v>21.6</v>
      </c>
      <c r="CD72" s="19">
        <f t="shared" si="101"/>
        <v>59.4</v>
      </c>
      <c r="CE72" s="19">
        <f t="shared" si="101"/>
        <v>75.599999999999994</v>
      </c>
      <c r="CF72" s="19">
        <f t="shared" si="101"/>
        <v>21.6</v>
      </c>
      <c r="CG72" s="19">
        <f t="shared" si="101"/>
        <v>21.6</v>
      </c>
      <c r="CH72" s="19">
        <f t="shared" si="101"/>
        <v>21.6</v>
      </c>
      <c r="CI72" s="19">
        <f t="shared" si="101"/>
        <v>21.6</v>
      </c>
      <c r="CJ72" s="19">
        <f t="shared" si="101"/>
        <v>59.4</v>
      </c>
      <c r="CK72" s="19">
        <f t="shared" si="101"/>
        <v>21.6</v>
      </c>
      <c r="CL72" s="19">
        <f t="shared" si="101"/>
        <v>59.4</v>
      </c>
      <c r="CM72" s="19">
        <f t="shared" si="101"/>
        <v>21.6</v>
      </c>
      <c r="CN72" s="19"/>
      <c r="CO72" s="19">
        <f t="shared" si="101"/>
        <v>59.4</v>
      </c>
      <c r="CP72" s="19">
        <f t="shared" si="101"/>
        <v>21.6</v>
      </c>
      <c r="CQ72" s="19">
        <f t="shared" si="101"/>
        <v>59.4</v>
      </c>
      <c r="CR72" s="19">
        <f t="shared" si="101"/>
        <v>75.599999999999994</v>
      </c>
      <c r="CS72" s="19">
        <f t="shared" si="101"/>
        <v>21.6</v>
      </c>
      <c r="CT72" s="19">
        <f t="shared" si="101"/>
        <v>21.6</v>
      </c>
      <c r="CU72" s="19">
        <f t="shared" si="101"/>
        <v>21.6</v>
      </c>
      <c r="CV72" s="19">
        <f t="shared" si="101"/>
        <v>21.6</v>
      </c>
      <c r="CW72" s="19">
        <f t="shared" si="101"/>
        <v>59.4</v>
      </c>
      <c r="CX72" s="19">
        <f t="shared" si="101"/>
        <v>21.6</v>
      </c>
      <c r="CY72" s="19">
        <f t="shared" si="101"/>
        <v>59.4</v>
      </c>
      <c r="CZ72" s="19">
        <f t="shared" si="101"/>
        <v>21.6</v>
      </c>
      <c r="DA72" s="19"/>
      <c r="DB72" s="19">
        <f t="shared" si="101"/>
        <v>59.4</v>
      </c>
      <c r="DC72" s="19">
        <f t="shared" si="101"/>
        <v>21.6</v>
      </c>
      <c r="DD72" s="19">
        <f t="shared" si="101"/>
        <v>59.4</v>
      </c>
      <c r="DE72" s="19">
        <f t="shared" si="101"/>
        <v>75.599999999999994</v>
      </c>
      <c r="DF72" s="19">
        <f t="shared" si="101"/>
        <v>21.6</v>
      </c>
      <c r="DG72" s="19">
        <f t="shared" si="101"/>
        <v>21.6</v>
      </c>
      <c r="DH72" s="19">
        <f t="shared" si="101"/>
        <v>21.6</v>
      </c>
      <c r="DI72" s="19">
        <f t="shared" si="101"/>
        <v>21.6</v>
      </c>
      <c r="DJ72" s="19">
        <f t="shared" si="101"/>
        <v>59.4</v>
      </c>
      <c r="DK72" s="19">
        <f t="shared" si="101"/>
        <v>21.6</v>
      </c>
      <c r="DL72" s="19">
        <f t="shared" si="101"/>
        <v>59.4</v>
      </c>
      <c r="DM72" s="19">
        <f t="shared" si="101"/>
        <v>21.6</v>
      </c>
      <c r="DN72" s="19"/>
      <c r="DU72" s="19">
        <f>SUM(AO72:AZ72)</f>
        <v>464.40000000000003</v>
      </c>
      <c r="DW72" s="19">
        <f>SUM(BB72:BM72)</f>
        <v>410.40000000000003</v>
      </c>
      <c r="DY72" s="19">
        <f>SUM(BO72:BZ72)</f>
        <v>464.40000000000003</v>
      </c>
      <c r="EA72" s="19">
        <f>EA65+EA71</f>
        <v>464.4</v>
      </c>
      <c r="EC72" s="19">
        <f>EC65+EC71</f>
        <v>464.4</v>
      </c>
      <c r="EE72" s="19">
        <f>EE65+EE71</f>
        <v>464.4</v>
      </c>
    </row>
    <row r="73" spans="1:137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BO73" s="19"/>
    </row>
    <row r="74" spans="1:137">
      <c r="A74" s="42" t="s">
        <v>67</v>
      </c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 spans="1:137" ht="14.85" hidden="1" customHeight="1" outlineLevel="1">
      <c r="A75" s="44"/>
    </row>
    <row r="76" spans="1:137" ht="14.85" hidden="1" customHeight="1" outlineLevel="1">
      <c r="A76" s="45" t="s">
        <v>39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B76">
        <v>70</v>
      </c>
      <c r="AO76">
        <v>70</v>
      </c>
      <c r="AP76">
        <v>70</v>
      </c>
      <c r="AQ76">
        <v>70</v>
      </c>
      <c r="AR76">
        <v>70</v>
      </c>
      <c r="AS76">
        <v>70</v>
      </c>
      <c r="AT76">
        <v>70</v>
      </c>
      <c r="AU76">
        <v>70</v>
      </c>
      <c r="AV76">
        <v>70</v>
      </c>
      <c r="AW76">
        <v>70</v>
      </c>
      <c r="AX76">
        <v>70</v>
      </c>
      <c r="AY76">
        <v>70</v>
      </c>
      <c r="AZ76">
        <v>70</v>
      </c>
      <c r="BB76">
        <v>70</v>
      </c>
      <c r="BC76">
        <v>70</v>
      </c>
      <c r="BD76">
        <v>70</v>
      </c>
      <c r="BE76">
        <v>70</v>
      </c>
      <c r="BF76">
        <v>70</v>
      </c>
      <c r="BG76">
        <v>70</v>
      </c>
      <c r="BH76">
        <v>70</v>
      </c>
      <c r="BI76">
        <v>70</v>
      </c>
      <c r="BJ76">
        <v>70</v>
      </c>
      <c r="BK76">
        <v>70</v>
      </c>
      <c r="BL76">
        <v>70</v>
      </c>
      <c r="BM76">
        <v>70</v>
      </c>
      <c r="BO76">
        <v>70</v>
      </c>
      <c r="BP76">
        <v>70</v>
      </c>
      <c r="BQ76">
        <v>70</v>
      </c>
      <c r="BR76">
        <v>70</v>
      </c>
      <c r="BS76">
        <v>70</v>
      </c>
      <c r="BT76">
        <v>70</v>
      </c>
      <c r="BU76">
        <v>70</v>
      </c>
      <c r="BV76">
        <v>70</v>
      </c>
      <c r="BW76">
        <v>70</v>
      </c>
      <c r="BX76">
        <v>70</v>
      </c>
      <c r="BY76">
        <v>70</v>
      </c>
      <c r="BZ76">
        <v>70</v>
      </c>
      <c r="CB76">
        <v>70</v>
      </c>
      <c r="CC76">
        <v>70</v>
      </c>
      <c r="CD76">
        <v>70</v>
      </c>
      <c r="CE76">
        <v>70</v>
      </c>
      <c r="CF76">
        <v>70</v>
      </c>
      <c r="CG76">
        <v>70</v>
      </c>
      <c r="CH76">
        <v>70</v>
      </c>
      <c r="CI76">
        <v>70</v>
      </c>
      <c r="CJ76">
        <v>70</v>
      </c>
      <c r="CK76">
        <v>70</v>
      </c>
      <c r="CL76">
        <v>70</v>
      </c>
      <c r="CM76">
        <v>70</v>
      </c>
      <c r="CO76">
        <v>70</v>
      </c>
      <c r="CP76">
        <v>70</v>
      </c>
      <c r="CQ76">
        <v>70</v>
      </c>
      <c r="CR76">
        <v>70</v>
      </c>
      <c r="CS76">
        <v>70</v>
      </c>
      <c r="CT76">
        <v>70</v>
      </c>
      <c r="CU76">
        <v>70</v>
      </c>
      <c r="CV76">
        <v>70</v>
      </c>
      <c r="CW76">
        <v>70</v>
      </c>
      <c r="CX76">
        <v>70</v>
      </c>
      <c r="CY76">
        <v>70</v>
      </c>
      <c r="CZ76">
        <v>70</v>
      </c>
      <c r="DB76">
        <v>70</v>
      </c>
      <c r="DC76">
        <v>70</v>
      </c>
      <c r="DD76">
        <v>70</v>
      </c>
      <c r="DE76">
        <v>70</v>
      </c>
      <c r="DF76">
        <v>70</v>
      </c>
      <c r="DG76">
        <v>70</v>
      </c>
      <c r="DH76">
        <v>70</v>
      </c>
      <c r="DI76">
        <v>70</v>
      </c>
      <c r="DJ76">
        <v>70</v>
      </c>
      <c r="DK76">
        <v>70</v>
      </c>
      <c r="DL76">
        <v>70</v>
      </c>
      <c r="DM76">
        <v>70</v>
      </c>
    </row>
    <row r="77" spans="1:137" ht="14.85" hidden="1" customHeight="1" outlineLevel="1">
      <c r="A77" s="45" t="s">
        <v>40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B77">
        <v>90</v>
      </c>
      <c r="AO77">
        <v>90</v>
      </c>
      <c r="AP77">
        <v>90</v>
      </c>
      <c r="AQ77">
        <v>90</v>
      </c>
      <c r="AR77">
        <v>90</v>
      </c>
      <c r="AS77">
        <v>90</v>
      </c>
      <c r="AT77">
        <v>90</v>
      </c>
      <c r="AU77">
        <v>90</v>
      </c>
      <c r="AV77">
        <v>90</v>
      </c>
      <c r="AW77">
        <v>90</v>
      </c>
      <c r="AX77">
        <v>90</v>
      </c>
      <c r="AY77">
        <v>90</v>
      </c>
      <c r="AZ77">
        <v>90</v>
      </c>
      <c r="BB77">
        <v>90</v>
      </c>
      <c r="BC77">
        <v>90</v>
      </c>
      <c r="BD77">
        <v>90</v>
      </c>
      <c r="BE77">
        <v>90</v>
      </c>
      <c r="BF77">
        <v>90</v>
      </c>
      <c r="BG77">
        <v>90</v>
      </c>
      <c r="BH77">
        <v>90</v>
      </c>
      <c r="BI77">
        <v>90</v>
      </c>
      <c r="BJ77">
        <v>90</v>
      </c>
      <c r="BK77">
        <v>90</v>
      </c>
      <c r="BL77">
        <v>90</v>
      </c>
      <c r="BM77">
        <v>90</v>
      </c>
      <c r="BO77">
        <v>90</v>
      </c>
      <c r="BP77">
        <v>90</v>
      </c>
      <c r="BQ77">
        <v>90</v>
      </c>
      <c r="BR77">
        <v>90</v>
      </c>
      <c r="BS77">
        <v>90</v>
      </c>
      <c r="BT77">
        <v>90</v>
      </c>
      <c r="BU77">
        <v>90</v>
      </c>
      <c r="BV77">
        <v>90</v>
      </c>
      <c r="BW77">
        <v>90</v>
      </c>
      <c r="BX77">
        <v>90</v>
      </c>
      <c r="BY77">
        <v>90</v>
      </c>
      <c r="BZ77">
        <v>90</v>
      </c>
      <c r="CB77">
        <v>90</v>
      </c>
      <c r="CC77">
        <v>90</v>
      </c>
      <c r="CD77">
        <v>90</v>
      </c>
      <c r="CE77">
        <v>90</v>
      </c>
      <c r="CF77">
        <v>90</v>
      </c>
      <c r="CG77">
        <v>90</v>
      </c>
      <c r="CH77">
        <v>90</v>
      </c>
      <c r="CI77">
        <v>90</v>
      </c>
      <c r="CJ77">
        <v>90</v>
      </c>
      <c r="CK77">
        <v>90</v>
      </c>
      <c r="CL77">
        <v>90</v>
      </c>
      <c r="CM77">
        <v>90</v>
      </c>
      <c r="CO77">
        <v>90</v>
      </c>
      <c r="CP77">
        <v>90</v>
      </c>
      <c r="CQ77">
        <v>90</v>
      </c>
      <c r="CR77">
        <v>90</v>
      </c>
      <c r="CS77">
        <v>90</v>
      </c>
      <c r="CT77">
        <v>90</v>
      </c>
      <c r="CU77">
        <v>90</v>
      </c>
      <c r="CV77">
        <v>90</v>
      </c>
      <c r="CW77">
        <v>90</v>
      </c>
      <c r="CX77">
        <v>90</v>
      </c>
      <c r="CY77">
        <v>90</v>
      </c>
      <c r="CZ77">
        <v>90</v>
      </c>
      <c r="DB77">
        <v>90</v>
      </c>
      <c r="DC77">
        <v>90</v>
      </c>
      <c r="DD77">
        <v>90</v>
      </c>
      <c r="DE77">
        <v>90</v>
      </c>
      <c r="DF77">
        <v>90</v>
      </c>
      <c r="DG77">
        <v>90</v>
      </c>
      <c r="DH77">
        <v>90</v>
      </c>
      <c r="DI77">
        <v>90</v>
      </c>
      <c r="DJ77">
        <v>90</v>
      </c>
      <c r="DK77">
        <v>90</v>
      </c>
      <c r="DL77">
        <v>90</v>
      </c>
      <c r="DM77">
        <v>90</v>
      </c>
    </row>
    <row r="78" spans="1:137" ht="14.85" hidden="1" customHeight="1" outlineLevel="1">
      <c r="A78" s="45" t="s">
        <v>68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B78">
        <v>20</v>
      </c>
      <c r="AO78">
        <v>20</v>
      </c>
      <c r="AP78">
        <v>20</v>
      </c>
      <c r="AQ78">
        <v>20</v>
      </c>
      <c r="AR78">
        <v>20</v>
      </c>
      <c r="AS78">
        <v>20</v>
      </c>
      <c r="AT78">
        <v>20</v>
      </c>
      <c r="AU78">
        <v>20</v>
      </c>
      <c r="AV78">
        <v>20</v>
      </c>
      <c r="AW78">
        <v>20</v>
      </c>
      <c r="AX78">
        <v>20</v>
      </c>
      <c r="AY78">
        <v>20</v>
      </c>
      <c r="AZ78">
        <v>20</v>
      </c>
      <c r="BB78">
        <v>20</v>
      </c>
      <c r="BC78">
        <v>20</v>
      </c>
      <c r="BD78">
        <v>20</v>
      </c>
      <c r="BE78">
        <v>20</v>
      </c>
      <c r="BF78">
        <v>20</v>
      </c>
      <c r="BG78">
        <v>20</v>
      </c>
      <c r="BH78">
        <v>20</v>
      </c>
      <c r="BI78">
        <v>20</v>
      </c>
      <c r="BJ78">
        <v>20</v>
      </c>
      <c r="BK78">
        <v>20</v>
      </c>
      <c r="BL78">
        <v>20</v>
      </c>
      <c r="BM78">
        <v>20</v>
      </c>
      <c r="BO78">
        <v>18</v>
      </c>
      <c r="BP78">
        <v>18</v>
      </c>
      <c r="BQ78">
        <v>18</v>
      </c>
      <c r="BR78">
        <v>18</v>
      </c>
      <c r="BS78">
        <v>18</v>
      </c>
      <c r="BT78">
        <v>18</v>
      </c>
      <c r="BU78">
        <v>18</v>
      </c>
      <c r="BV78">
        <v>18</v>
      </c>
      <c r="BW78">
        <v>18</v>
      </c>
      <c r="BX78">
        <v>18</v>
      </c>
      <c r="BY78">
        <v>18</v>
      </c>
      <c r="BZ78">
        <v>18</v>
      </c>
      <c r="CB78">
        <v>16</v>
      </c>
      <c r="CC78">
        <v>16</v>
      </c>
      <c r="CD78">
        <v>16</v>
      </c>
      <c r="CE78">
        <v>16</v>
      </c>
      <c r="CF78">
        <v>16</v>
      </c>
      <c r="CG78">
        <v>16</v>
      </c>
      <c r="CH78">
        <v>16</v>
      </c>
      <c r="CI78">
        <v>16</v>
      </c>
      <c r="CJ78">
        <v>16</v>
      </c>
      <c r="CK78">
        <v>16</v>
      </c>
      <c r="CL78">
        <v>16</v>
      </c>
      <c r="CM78">
        <v>16</v>
      </c>
      <c r="CO78">
        <v>16</v>
      </c>
      <c r="CP78">
        <v>16</v>
      </c>
      <c r="CQ78">
        <v>16</v>
      </c>
      <c r="CR78">
        <v>16</v>
      </c>
      <c r="CS78">
        <v>16</v>
      </c>
      <c r="CT78">
        <v>16</v>
      </c>
      <c r="CU78">
        <v>16</v>
      </c>
      <c r="CV78">
        <v>16</v>
      </c>
      <c r="CW78">
        <v>16</v>
      </c>
      <c r="CX78">
        <v>16</v>
      </c>
      <c r="CY78">
        <v>16</v>
      </c>
      <c r="CZ78">
        <v>16</v>
      </c>
      <c r="DB78">
        <v>16</v>
      </c>
      <c r="DC78">
        <v>16</v>
      </c>
      <c r="DD78">
        <v>16</v>
      </c>
      <c r="DE78">
        <v>16</v>
      </c>
      <c r="DF78">
        <v>16</v>
      </c>
      <c r="DG78">
        <v>16</v>
      </c>
      <c r="DH78">
        <v>16</v>
      </c>
      <c r="DI78">
        <v>16</v>
      </c>
      <c r="DJ78">
        <v>16</v>
      </c>
      <c r="DK78">
        <v>16</v>
      </c>
      <c r="DL78">
        <v>16</v>
      </c>
      <c r="DM78">
        <v>16</v>
      </c>
    </row>
    <row r="79" spans="1:137" ht="14.85" hidden="1" customHeight="1" outlineLevel="1">
      <c r="A79" s="45" t="s">
        <v>69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B79">
        <f>(AB76*AB77*AB78)/1000</f>
        <v>126</v>
      </c>
      <c r="AO79">
        <f t="shared" ref="AO79:AZ79" si="102">(AO76*AO77*AO78)/1000</f>
        <v>126</v>
      </c>
      <c r="AP79">
        <f t="shared" si="102"/>
        <v>126</v>
      </c>
      <c r="AQ79">
        <f t="shared" si="102"/>
        <v>126</v>
      </c>
      <c r="AR79">
        <f t="shared" si="102"/>
        <v>126</v>
      </c>
      <c r="AS79">
        <f t="shared" si="102"/>
        <v>126</v>
      </c>
      <c r="AT79">
        <f t="shared" si="102"/>
        <v>126</v>
      </c>
      <c r="AU79">
        <f t="shared" si="102"/>
        <v>126</v>
      </c>
      <c r="AV79">
        <f t="shared" si="102"/>
        <v>126</v>
      </c>
      <c r="AW79">
        <f t="shared" si="102"/>
        <v>126</v>
      </c>
      <c r="AX79">
        <f t="shared" si="102"/>
        <v>126</v>
      </c>
      <c r="AY79">
        <f t="shared" si="102"/>
        <v>126</v>
      </c>
      <c r="AZ79">
        <f t="shared" si="102"/>
        <v>126</v>
      </c>
      <c r="BB79">
        <f t="shared" ref="BB79:BM79" si="103">(BB76*BB77*BB78)/1000</f>
        <v>126</v>
      </c>
      <c r="BC79">
        <f t="shared" si="103"/>
        <v>126</v>
      </c>
      <c r="BD79">
        <f t="shared" si="103"/>
        <v>126</v>
      </c>
      <c r="BE79">
        <f t="shared" si="103"/>
        <v>126</v>
      </c>
      <c r="BF79">
        <f t="shared" si="103"/>
        <v>126</v>
      </c>
      <c r="BG79">
        <f t="shared" si="103"/>
        <v>126</v>
      </c>
      <c r="BH79">
        <f t="shared" si="103"/>
        <v>126</v>
      </c>
      <c r="BI79">
        <f t="shared" si="103"/>
        <v>126</v>
      </c>
      <c r="BJ79">
        <f t="shared" si="103"/>
        <v>126</v>
      </c>
      <c r="BK79">
        <f t="shared" si="103"/>
        <v>126</v>
      </c>
      <c r="BL79">
        <f t="shared" si="103"/>
        <v>126</v>
      </c>
      <c r="BM79">
        <f t="shared" si="103"/>
        <v>126</v>
      </c>
      <c r="BO79">
        <f t="shared" ref="BO79:BZ79" si="104">(BO76*BO77*BO78)/1000</f>
        <v>113.4</v>
      </c>
      <c r="BP79">
        <f t="shared" si="104"/>
        <v>113.4</v>
      </c>
      <c r="BQ79">
        <f t="shared" si="104"/>
        <v>113.4</v>
      </c>
      <c r="BR79">
        <f t="shared" si="104"/>
        <v>113.4</v>
      </c>
      <c r="BS79">
        <f t="shared" si="104"/>
        <v>113.4</v>
      </c>
      <c r="BT79">
        <f t="shared" si="104"/>
        <v>113.4</v>
      </c>
      <c r="BU79">
        <f t="shared" si="104"/>
        <v>113.4</v>
      </c>
      <c r="BV79">
        <f t="shared" si="104"/>
        <v>113.4</v>
      </c>
      <c r="BW79">
        <f t="shared" si="104"/>
        <v>113.4</v>
      </c>
      <c r="BX79">
        <f t="shared" si="104"/>
        <v>113.4</v>
      </c>
      <c r="BY79">
        <f t="shared" si="104"/>
        <v>113.4</v>
      </c>
      <c r="BZ79">
        <f t="shared" si="104"/>
        <v>113.4</v>
      </c>
      <c r="CB79">
        <f t="shared" ref="CB79:CM79" si="105">(CB76*CB77*CB78)/1000</f>
        <v>100.8</v>
      </c>
      <c r="CC79">
        <f t="shared" si="105"/>
        <v>100.8</v>
      </c>
      <c r="CD79">
        <f t="shared" si="105"/>
        <v>100.8</v>
      </c>
      <c r="CE79">
        <f t="shared" si="105"/>
        <v>100.8</v>
      </c>
      <c r="CF79">
        <f t="shared" si="105"/>
        <v>100.8</v>
      </c>
      <c r="CG79">
        <f t="shared" si="105"/>
        <v>100.8</v>
      </c>
      <c r="CH79">
        <f t="shared" si="105"/>
        <v>100.8</v>
      </c>
      <c r="CI79">
        <f t="shared" si="105"/>
        <v>100.8</v>
      </c>
      <c r="CJ79">
        <f t="shared" si="105"/>
        <v>100.8</v>
      </c>
      <c r="CK79">
        <f t="shared" si="105"/>
        <v>100.8</v>
      </c>
      <c r="CL79">
        <f t="shared" si="105"/>
        <v>100.8</v>
      </c>
      <c r="CM79">
        <f t="shared" si="105"/>
        <v>100.8</v>
      </c>
      <c r="CO79">
        <f t="shared" ref="CO79:CZ79" si="106">(CO76*CO77*CO78)/1000</f>
        <v>100.8</v>
      </c>
      <c r="CP79">
        <f t="shared" si="106"/>
        <v>100.8</v>
      </c>
      <c r="CQ79">
        <f t="shared" si="106"/>
        <v>100.8</v>
      </c>
      <c r="CR79">
        <f t="shared" si="106"/>
        <v>100.8</v>
      </c>
      <c r="CS79">
        <f t="shared" si="106"/>
        <v>100.8</v>
      </c>
      <c r="CT79">
        <f t="shared" si="106"/>
        <v>100.8</v>
      </c>
      <c r="CU79">
        <f t="shared" si="106"/>
        <v>100.8</v>
      </c>
      <c r="CV79">
        <f t="shared" si="106"/>
        <v>100.8</v>
      </c>
      <c r="CW79">
        <f t="shared" si="106"/>
        <v>100.8</v>
      </c>
      <c r="CX79">
        <f t="shared" si="106"/>
        <v>100.8</v>
      </c>
      <c r="CY79">
        <f t="shared" si="106"/>
        <v>100.8</v>
      </c>
      <c r="CZ79">
        <f t="shared" si="106"/>
        <v>100.8</v>
      </c>
      <c r="DB79">
        <f t="shared" ref="DB79:DM79" si="107">(DB76*DB77*DB78)/1000</f>
        <v>100.8</v>
      </c>
      <c r="DC79">
        <f t="shared" si="107"/>
        <v>100.8</v>
      </c>
      <c r="DD79">
        <f t="shared" si="107"/>
        <v>100.8</v>
      </c>
      <c r="DE79">
        <f t="shared" si="107"/>
        <v>100.8</v>
      </c>
      <c r="DF79">
        <f t="shared" si="107"/>
        <v>100.8</v>
      </c>
      <c r="DG79">
        <f t="shared" si="107"/>
        <v>100.8</v>
      </c>
      <c r="DH79">
        <f t="shared" si="107"/>
        <v>100.8</v>
      </c>
      <c r="DI79">
        <f t="shared" si="107"/>
        <v>100.8</v>
      </c>
      <c r="DJ79">
        <f t="shared" si="107"/>
        <v>100.8</v>
      </c>
      <c r="DK79">
        <f t="shared" si="107"/>
        <v>100.8</v>
      </c>
      <c r="DL79">
        <f t="shared" si="107"/>
        <v>100.8</v>
      </c>
      <c r="DM79">
        <f t="shared" si="107"/>
        <v>100.8</v>
      </c>
    </row>
    <row r="80" spans="1:137" ht="14.85" hidden="1" customHeight="1" outlineLevel="1">
      <c r="A80" s="45" t="s">
        <v>70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O80" s="23">
        <f t="shared" ref="AO80:AZ80" si="108">1.5/1000000*50000000/12</f>
        <v>6.25</v>
      </c>
      <c r="AP80" s="23">
        <f t="shared" si="108"/>
        <v>6.25</v>
      </c>
      <c r="AQ80" s="23">
        <f t="shared" si="108"/>
        <v>6.25</v>
      </c>
      <c r="AR80" s="23">
        <f t="shared" si="108"/>
        <v>6.25</v>
      </c>
      <c r="AS80" s="23">
        <f t="shared" si="108"/>
        <v>6.25</v>
      </c>
      <c r="AT80" s="23">
        <f t="shared" si="108"/>
        <v>6.25</v>
      </c>
      <c r="AU80" s="23">
        <f t="shared" si="108"/>
        <v>6.25</v>
      </c>
      <c r="AV80" s="23">
        <f t="shared" si="108"/>
        <v>6.25</v>
      </c>
      <c r="AW80" s="23">
        <f t="shared" si="108"/>
        <v>6.25</v>
      </c>
      <c r="AX80" s="23">
        <f t="shared" si="108"/>
        <v>6.25</v>
      </c>
      <c r="AY80" s="23">
        <f t="shared" si="108"/>
        <v>6.25</v>
      </c>
      <c r="AZ80" s="23">
        <f t="shared" si="108"/>
        <v>6.25</v>
      </c>
      <c r="BA80" s="23"/>
      <c r="BB80" s="23">
        <f t="shared" ref="BB80:BM80" si="109">1.5/1000000*50000000/12</f>
        <v>6.25</v>
      </c>
      <c r="BC80" s="23">
        <f t="shared" si="109"/>
        <v>6.25</v>
      </c>
      <c r="BD80" s="23">
        <f t="shared" si="109"/>
        <v>6.25</v>
      </c>
      <c r="BE80" s="23">
        <f t="shared" si="109"/>
        <v>6.25</v>
      </c>
      <c r="BF80" s="23">
        <f t="shared" si="109"/>
        <v>6.25</v>
      </c>
      <c r="BG80" s="23">
        <f t="shared" si="109"/>
        <v>6.25</v>
      </c>
      <c r="BH80" s="23">
        <f t="shared" si="109"/>
        <v>6.25</v>
      </c>
      <c r="BI80" s="23">
        <f t="shared" si="109"/>
        <v>6.25</v>
      </c>
      <c r="BJ80" s="23">
        <f t="shared" si="109"/>
        <v>6.25</v>
      </c>
      <c r="BK80" s="23">
        <f t="shared" si="109"/>
        <v>6.25</v>
      </c>
      <c r="BL80" s="23">
        <f t="shared" si="109"/>
        <v>6.25</v>
      </c>
      <c r="BM80" s="23">
        <f t="shared" si="109"/>
        <v>6.25</v>
      </c>
      <c r="BN80" s="23"/>
      <c r="BO80" s="23">
        <f t="shared" ref="BO80:BZ80" si="110">1.5/1000000*50000000/12</f>
        <v>6.25</v>
      </c>
      <c r="BP80" s="23">
        <f t="shared" si="110"/>
        <v>6.25</v>
      </c>
      <c r="BQ80" s="23">
        <f t="shared" si="110"/>
        <v>6.25</v>
      </c>
      <c r="BR80" s="23">
        <f t="shared" si="110"/>
        <v>6.25</v>
      </c>
      <c r="BS80" s="23">
        <f t="shared" si="110"/>
        <v>6.25</v>
      </c>
      <c r="BT80" s="23">
        <f t="shared" si="110"/>
        <v>6.25</v>
      </c>
      <c r="BU80" s="23">
        <f t="shared" si="110"/>
        <v>6.25</v>
      </c>
      <c r="BV80" s="23">
        <f t="shared" si="110"/>
        <v>6.25</v>
      </c>
      <c r="BW80" s="23">
        <f t="shared" si="110"/>
        <v>6.25</v>
      </c>
      <c r="BX80" s="23">
        <f t="shared" si="110"/>
        <v>6.25</v>
      </c>
      <c r="BY80" s="23">
        <f t="shared" si="110"/>
        <v>6.25</v>
      </c>
      <c r="BZ80" s="23">
        <f t="shared" si="110"/>
        <v>6.25</v>
      </c>
      <c r="CA80" s="23"/>
      <c r="CB80" s="23">
        <f t="shared" ref="CB80:DM80" si="111">1.5/1000000*50000000/12</f>
        <v>6.25</v>
      </c>
      <c r="CC80" s="23">
        <f t="shared" si="111"/>
        <v>6.25</v>
      </c>
      <c r="CD80" s="23">
        <f t="shared" si="111"/>
        <v>6.25</v>
      </c>
      <c r="CE80" s="23">
        <f t="shared" si="111"/>
        <v>6.25</v>
      </c>
      <c r="CF80" s="23">
        <f t="shared" si="111"/>
        <v>6.25</v>
      </c>
      <c r="CG80" s="23">
        <f t="shared" si="111"/>
        <v>6.25</v>
      </c>
      <c r="CH80" s="23">
        <f t="shared" si="111"/>
        <v>6.25</v>
      </c>
      <c r="CI80" s="23">
        <f t="shared" si="111"/>
        <v>6.25</v>
      </c>
      <c r="CJ80" s="23">
        <f t="shared" si="111"/>
        <v>6.25</v>
      </c>
      <c r="CK80" s="23">
        <f t="shared" si="111"/>
        <v>6.25</v>
      </c>
      <c r="CL80" s="23">
        <f t="shared" si="111"/>
        <v>6.25</v>
      </c>
      <c r="CM80" s="23">
        <f t="shared" si="111"/>
        <v>6.25</v>
      </c>
      <c r="CN80" s="23"/>
      <c r="CO80" s="23">
        <f t="shared" si="111"/>
        <v>6.25</v>
      </c>
      <c r="CP80" s="23">
        <f t="shared" si="111"/>
        <v>6.25</v>
      </c>
      <c r="CQ80" s="23">
        <f t="shared" si="111"/>
        <v>6.25</v>
      </c>
      <c r="CR80" s="23">
        <f t="shared" si="111"/>
        <v>6.25</v>
      </c>
      <c r="CS80" s="23">
        <f t="shared" si="111"/>
        <v>6.25</v>
      </c>
      <c r="CT80" s="23">
        <f t="shared" si="111"/>
        <v>6.25</v>
      </c>
      <c r="CU80" s="23">
        <f t="shared" si="111"/>
        <v>6.25</v>
      </c>
      <c r="CV80" s="23">
        <f t="shared" si="111"/>
        <v>6.25</v>
      </c>
      <c r="CW80" s="23">
        <f t="shared" si="111"/>
        <v>6.25</v>
      </c>
      <c r="CX80" s="23">
        <f t="shared" si="111"/>
        <v>6.25</v>
      </c>
      <c r="CY80" s="23">
        <f t="shared" si="111"/>
        <v>6.25</v>
      </c>
      <c r="CZ80" s="23">
        <f t="shared" si="111"/>
        <v>6.25</v>
      </c>
      <c r="DA80" s="23"/>
      <c r="DB80" s="23">
        <f t="shared" si="111"/>
        <v>6.25</v>
      </c>
      <c r="DC80" s="23">
        <f t="shared" si="111"/>
        <v>6.25</v>
      </c>
      <c r="DD80" s="23">
        <f t="shared" si="111"/>
        <v>6.25</v>
      </c>
      <c r="DE80" s="23">
        <f t="shared" si="111"/>
        <v>6.25</v>
      </c>
      <c r="DF80" s="23">
        <f t="shared" si="111"/>
        <v>6.25</v>
      </c>
      <c r="DG80" s="23">
        <f t="shared" si="111"/>
        <v>6.25</v>
      </c>
      <c r="DH80" s="23">
        <f t="shared" si="111"/>
        <v>6.25</v>
      </c>
      <c r="DI80" s="23">
        <f t="shared" si="111"/>
        <v>6.25</v>
      </c>
      <c r="DJ80" s="23">
        <f t="shared" si="111"/>
        <v>6.25</v>
      </c>
      <c r="DK80" s="23">
        <f t="shared" si="111"/>
        <v>6.25</v>
      </c>
      <c r="DL80" s="23">
        <f t="shared" si="111"/>
        <v>6.25</v>
      </c>
      <c r="DM80" s="23">
        <f t="shared" si="111"/>
        <v>6.25</v>
      </c>
      <c r="DN80" s="23"/>
    </row>
    <row r="81" spans="1:150" ht="14.85" hidden="1" customHeight="1" outlineLevel="1">
      <c r="A81" s="45" t="s">
        <v>71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O81" s="46">
        <v>0.3</v>
      </c>
      <c r="AP81" s="46">
        <v>0.3</v>
      </c>
      <c r="AQ81" s="46">
        <v>0.3</v>
      </c>
      <c r="AR81" s="46">
        <v>0.4</v>
      </c>
      <c r="AS81" s="46">
        <v>0.4</v>
      </c>
      <c r="AT81" s="46">
        <v>0.4</v>
      </c>
      <c r="AU81" s="46">
        <v>0.4</v>
      </c>
      <c r="AV81" s="46">
        <v>0.4</v>
      </c>
      <c r="AW81" s="46">
        <v>0.4</v>
      </c>
      <c r="AX81" s="46">
        <v>0.45</v>
      </c>
      <c r="AY81" s="46">
        <v>0.4</v>
      </c>
      <c r="AZ81" s="46">
        <v>0.4</v>
      </c>
      <c r="BA81" s="46"/>
      <c r="BB81" s="46">
        <f>AZ81+10%</f>
        <v>0.5</v>
      </c>
      <c r="BC81" s="46">
        <f t="shared" ref="BC81:BM81" si="112">BB81</f>
        <v>0.5</v>
      </c>
      <c r="BD81" s="46">
        <f t="shared" si="112"/>
        <v>0.5</v>
      </c>
      <c r="BE81" s="46">
        <f t="shared" si="112"/>
        <v>0.5</v>
      </c>
      <c r="BF81" s="46">
        <f>BE81</f>
        <v>0.5</v>
      </c>
      <c r="BG81" s="46">
        <f t="shared" si="112"/>
        <v>0.5</v>
      </c>
      <c r="BH81" s="46">
        <f t="shared" si="112"/>
        <v>0.5</v>
      </c>
      <c r="BI81" s="46">
        <f t="shared" si="112"/>
        <v>0.5</v>
      </c>
      <c r="BJ81" s="46">
        <f t="shared" si="112"/>
        <v>0.5</v>
      </c>
      <c r="BK81" s="46">
        <f t="shared" si="112"/>
        <v>0.5</v>
      </c>
      <c r="BL81" s="46">
        <f t="shared" si="112"/>
        <v>0.5</v>
      </c>
      <c r="BM81" s="46">
        <f t="shared" si="112"/>
        <v>0.5</v>
      </c>
      <c r="BN81" s="46"/>
      <c r="BO81" s="46">
        <v>0.55000000000000004</v>
      </c>
      <c r="BP81" s="46">
        <f t="shared" ref="BP81:BZ81" si="113">BO81</f>
        <v>0.55000000000000004</v>
      </c>
      <c r="BQ81" s="46">
        <f t="shared" si="113"/>
        <v>0.55000000000000004</v>
      </c>
      <c r="BR81" s="46">
        <f t="shared" si="113"/>
        <v>0.55000000000000004</v>
      </c>
      <c r="BS81" s="46">
        <f t="shared" si="113"/>
        <v>0.55000000000000004</v>
      </c>
      <c r="BT81" s="46">
        <v>0.65</v>
      </c>
      <c r="BU81" s="46">
        <f t="shared" si="113"/>
        <v>0.65</v>
      </c>
      <c r="BV81" s="46">
        <f t="shared" si="113"/>
        <v>0.65</v>
      </c>
      <c r="BW81" s="46">
        <f t="shared" si="113"/>
        <v>0.65</v>
      </c>
      <c r="BX81" s="46">
        <f t="shared" si="113"/>
        <v>0.65</v>
      </c>
      <c r="BY81" s="46">
        <f t="shared" si="113"/>
        <v>0.65</v>
      </c>
      <c r="BZ81" s="46">
        <f t="shared" si="113"/>
        <v>0.65</v>
      </c>
      <c r="CA81" s="46"/>
      <c r="CB81" s="46">
        <v>0.8</v>
      </c>
      <c r="CC81" s="46">
        <f t="shared" ref="CC81:CM81" si="114">CB81</f>
        <v>0.8</v>
      </c>
      <c r="CD81" s="46">
        <f t="shared" si="114"/>
        <v>0.8</v>
      </c>
      <c r="CE81" s="46">
        <f t="shared" si="114"/>
        <v>0.8</v>
      </c>
      <c r="CF81" s="46">
        <f t="shared" si="114"/>
        <v>0.8</v>
      </c>
      <c r="CG81" s="46">
        <f t="shared" si="114"/>
        <v>0.8</v>
      </c>
      <c r="CH81" s="46">
        <f t="shared" si="114"/>
        <v>0.8</v>
      </c>
      <c r="CI81" s="46">
        <f t="shared" si="114"/>
        <v>0.8</v>
      </c>
      <c r="CJ81" s="46">
        <f t="shared" si="114"/>
        <v>0.8</v>
      </c>
      <c r="CK81" s="46">
        <f t="shared" si="114"/>
        <v>0.8</v>
      </c>
      <c r="CL81" s="46">
        <f t="shared" si="114"/>
        <v>0.8</v>
      </c>
      <c r="CM81" s="46">
        <f t="shared" si="114"/>
        <v>0.8</v>
      </c>
      <c r="CN81" s="46"/>
      <c r="CO81" s="46">
        <v>0.85</v>
      </c>
      <c r="CP81" s="46">
        <f t="shared" ref="CP81:CZ81" si="115">CO81</f>
        <v>0.85</v>
      </c>
      <c r="CQ81" s="46">
        <f t="shared" si="115"/>
        <v>0.85</v>
      </c>
      <c r="CR81" s="46">
        <f t="shared" si="115"/>
        <v>0.85</v>
      </c>
      <c r="CS81" s="46">
        <f t="shared" si="115"/>
        <v>0.85</v>
      </c>
      <c r="CT81" s="46">
        <f t="shared" si="115"/>
        <v>0.85</v>
      </c>
      <c r="CU81" s="46">
        <f t="shared" si="115"/>
        <v>0.85</v>
      </c>
      <c r="CV81" s="46">
        <f t="shared" si="115"/>
        <v>0.85</v>
      </c>
      <c r="CW81" s="46">
        <f t="shared" si="115"/>
        <v>0.85</v>
      </c>
      <c r="CX81" s="46">
        <f t="shared" si="115"/>
        <v>0.85</v>
      </c>
      <c r="CY81" s="46">
        <f t="shared" si="115"/>
        <v>0.85</v>
      </c>
      <c r="CZ81" s="46">
        <f t="shared" si="115"/>
        <v>0.85</v>
      </c>
      <c r="DA81" s="46"/>
      <c r="DB81" s="46">
        <v>0.85</v>
      </c>
      <c r="DC81" s="46">
        <f t="shared" ref="DC81:DM81" si="116">DB81</f>
        <v>0.85</v>
      </c>
      <c r="DD81" s="46">
        <f t="shared" si="116"/>
        <v>0.85</v>
      </c>
      <c r="DE81" s="46">
        <f t="shared" si="116"/>
        <v>0.85</v>
      </c>
      <c r="DF81" s="46">
        <f t="shared" si="116"/>
        <v>0.85</v>
      </c>
      <c r="DG81" s="46">
        <f t="shared" si="116"/>
        <v>0.85</v>
      </c>
      <c r="DH81" s="46">
        <f t="shared" si="116"/>
        <v>0.85</v>
      </c>
      <c r="DI81" s="46">
        <f t="shared" si="116"/>
        <v>0.85</v>
      </c>
      <c r="DJ81" s="46">
        <f t="shared" si="116"/>
        <v>0.85</v>
      </c>
      <c r="DK81" s="46">
        <f t="shared" si="116"/>
        <v>0.85</v>
      </c>
      <c r="DL81" s="46">
        <f t="shared" si="116"/>
        <v>0.85</v>
      </c>
      <c r="DM81" s="46">
        <f t="shared" si="116"/>
        <v>0.85</v>
      </c>
      <c r="DN81" s="46"/>
    </row>
    <row r="82" spans="1:150" ht="14.85" hidden="1" customHeight="1" outlineLevel="1">
      <c r="A82" s="45" t="s">
        <v>72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O82" s="47">
        <f t="shared" ref="AO82:AZ82" si="117">AO80*AO81</f>
        <v>1.875</v>
      </c>
      <c r="AP82" s="47">
        <f t="shared" si="117"/>
        <v>1.875</v>
      </c>
      <c r="AQ82" s="47">
        <f t="shared" si="117"/>
        <v>1.875</v>
      </c>
      <c r="AR82" s="47">
        <f t="shared" si="117"/>
        <v>2.5</v>
      </c>
      <c r="AS82" s="47">
        <f t="shared" si="117"/>
        <v>2.5</v>
      </c>
      <c r="AT82" s="47">
        <f t="shared" si="117"/>
        <v>2.5</v>
      </c>
      <c r="AU82" s="47">
        <f t="shared" si="117"/>
        <v>2.5</v>
      </c>
      <c r="AV82" s="47">
        <f t="shared" si="117"/>
        <v>2.5</v>
      </c>
      <c r="AW82" s="47">
        <f t="shared" si="117"/>
        <v>2.5</v>
      </c>
      <c r="AX82" s="47">
        <f t="shared" si="117"/>
        <v>2.8125</v>
      </c>
      <c r="AY82" s="47">
        <f t="shared" si="117"/>
        <v>2.5</v>
      </c>
      <c r="AZ82" s="47">
        <f t="shared" si="117"/>
        <v>2.5</v>
      </c>
      <c r="BA82" s="47"/>
      <c r="BB82" s="47">
        <f t="shared" ref="BB82:BM82" si="118">BB80*BB81</f>
        <v>3.125</v>
      </c>
      <c r="BC82" s="47">
        <f t="shared" si="118"/>
        <v>3.125</v>
      </c>
      <c r="BD82" s="47">
        <f t="shared" si="118"/>
        <v>3.125</v>
      </c>
      <c r="BE82" s="47">
        <f t="shared" si="118"/>
        <v>3.125</v>
      </c>
      <c r="BF82" s="47">
        <f t="shared" si="118"/>
        <v>3.125</v>
      </c>
      <c r="BG82" s="47">
        <f t="shared" si="118"/>
        <v>3.125</v>
      </c>
      <c r="BH82" s="47">
        <f t="shared" si="118"/>
        <v>3.125</v>
      </c>
      <c r="BI82" s="47">
        <f t="shared" si="118"/>
        <v>3.125</v>
      </c>
      <c r="BJ82" s="47">
        <f t="shared" si="118"/>
        <v>3.125</v>
      </c>
      <c r="BK82" s="47">
        <f t="shared" si="118"/>
        <v>3.125</v>
      </c>
      <c r="BL82" s="47">
        <f t="shared" si="118"/>
        <v>3.125</v>
      </c>
      <c r="BM82" s="47">
        <f t="shared" si="118"/>
        <v>3.125</v>
      </c>
      <c r="BN82" s="47"/>
      <c r="BO82" s="47">
        <f t="shared" ref="BO82:BZ82" si="119">BO80*BO81</f>
        <v>3.4375000000000004</v>
      </c>
      <c r="BP82" s="47">
        <f t="shared" si="119"/>
        <v>3.4375000000000004</v>
      </c>
      <c r="BQ82" s="47">
        <f t="shared" si="119"/>
        <v>3.4375000000000004</v>
      </c>
      <c r="BR82" s="47">
        <f t="shared" si="119"/>
        <v>3.4375000000000004</v>
      </c>
      <c r="BS82" s="47">
        <f t="shared" si="119"/>
        <v>3.4375000000000004</v>
      </c>
      <c r="BT82" s="47">
        <f t="shared" si="119"/>
        <v>4.0625</v>
      </c>
      <c r="BU82" s="47">
        <f t="shared" si="119"/>
        <v>4.0625</v>
      </c>
      <c r="BV82" s="47">
        <f t="shared" si="119"/>
        <v>4.0625</v>
      </c>
      <c r="BW82" s="47">
        <f t="shared" si="119"/>
        <v>4.0625</v>
      </c>
      <c r="BX82" s="47">
        <f t="shared" si="119"/>
        <v>4.0625</v>
      </c>
      <c r="BY82" s="47">
        <f t="shared" si="119"/>
        <v>4.0625</v>
      </c>
      <c r="BZ82" s="47">
        <f t="shared" si="119"/>
        <v>4.0625</v>
      </c>
      <c r="CA82" s="47"/>
      <c r="CB82" s="47">
        <f t="shared" ref="CB82:CM82" si="120">CB80*CB81</f>
        <v>5</v>
      </c>
      <c r="CC82" s="47">
        <f t="shared" si="120"/>
        <v>5</v>
      </c>
      <c r="CD82" s="47">
        <f t="shared" si="120"/>
        <v>5</v>
      </c>
      <c r="CE82" s="47">
        <f t="shared" si="120"/>
        <v>5</v>
      </c>
      <c r="CF82" s="47">
        <f t="shared" si="120"/>
        <v>5</v>
      </c>
      <c r="CG82" s="47">
        <f t="shared" si="120"/>
        <v>5</v>
      </c>
      <c r="CH82" s="47">
        <f t="shared" si="120"/>
        <v>5</v>
      </c>
      <c r="CI82" s="47">
        <f t="shared" si="120"/>
        <v>5</v>
      </c>
      <c r="CJ82" s="47">
        <f t="shared" si="120"/>
        <v>5</v>
      </c>
      <c r="CK82" s="47">
        <f t="shared" si="120"/>
        <v>5</v>
      </c>
      <c r="CL82" s="47">
        <f t="shared" si="120"/>
        <v>5</v>
      </c>
      <c r="CM82" s="47">
        <f t="shared" si="120"/>
        <v>5</v>
      </c>
      <c r="CN82" s="47"/>
      <c r="CO82" s="47">
        <f t="shared" ref="CO82:CZ82" si="121">CO80*CO81</f>
        <v>5.3125</v>
      </c>
      <c r="CP82" s="47">
        <f t="shared" si="121"/>
        <v>5.3125</v>
      </c>
      <c r="CQ82" s="47">
        <f t="shared" si="121"/>
        <v>5.3125</v>
      </c>
      <c r="CR82" s="47">
        <f t="shared" si="121"/>
        <v>5.3125</v>
      </c>
      <c r="CS82" s="47">
        <f t="shared" si="121"/>
        <v>5.3125</v>
      </c>
      <c r="CT82" s="47">
        <f t="shared" si="121"/>
        <v>5.3125</v>
      </c>
      <c r="CU82" s="47">
        <f t="shared" si="121"/>
        <v>5.3125</v>
      </c>
      <c r="CV82" s="47">
        <f t="shared" si="121"/>
        <v>5.3125</v>
      </c>
      <c r="CW82" s="47">
        <f t="shared" si="121"/>
        <v>5.3125</v>
      </c>
      <c r="CX82" s="47">
        <f t="shared" si="121"/>
        <v>5.3125</v>
      </c>
      <c r="CY82" s="47">
        <f t="shared" si="121"/>
        <v>5.3125</v>
      </c>
      <c r="CZ82" s="47">
        <f t="shared" si="121"/>
        <v>5.3125</v>
      </c>
      <c r="DA82" s="47"/>
      <c r="DB82" s="47">
        <f t="shared" ref="DB82:DM82" si="122">DB80*DB81</f>
        <v>5.3125</v>
      </c>
      <c r="DC82" s="47">
        <f t="shared" si="122"/>
        <v>5.3125</v>
      </c>
      <c r="DD82" s="47">
        <f t="shared" si="122"/>
        <v>5.3125</v>
      </c>
      <c r="DE82" s="47">
        <f t="shared" si="122"/>
        <v>5.3125</v>
      </c>
      <c r="DF82" s="47">
        <f t="shared" si="122"/>
        <v>5.3125</v>
      </c>
      <c r="DG82" s="47">
        <f t="shared" si="122"/>
        <v>5.3125</v>
      </c>
      <c r="DH82" s="47">
        <f t="shared" si="122"/>
        <v>5.3125</v>
      </c>
      <c r="DI82" s="47">
        <f t="shared" si="122"/>
        <v>5.3125</v>
      </c>
      <c r="DJ82" s="47">
        <f t="shared" si="122"/>
        <v>5.3125</v>
      </c>
      <c r="DK82" s="47">
        <f t="shared" si="122"/>
        <v>5.3125</v>
      </c>
      <c r="DL82" s="47">
        <f t="shared" si="122"/>
        <v>5.3125</v>
      </c>
      <c r="DM82" s="47">
        <f t="shared" si="122"/>
        <v>5.3125</v>
      </c>
      <c r="DN82" s="47"/>
    </row>
    <row r="83" spans="1:150" ht="14.85" hidden="1" customHeight="1" outlineLevel="1">
      <c r="A83" s="45" t="s">
        <v>73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O83" s="48">
        <v>0.7</v>
      </c>
      <c r="AP83" s="48">
        <v>0.7</v>
      </c>
      <c r="AQ83" s="48">
        <v>0.7</v>
      </c>
      <c r="AR83" s="48">
        <v>0.7</v>
      </c>
      <c r="AS83" s="48">
        <v>0.7</v>
      </c>
      <c r="AT83" s="48">
        <v>0.7</v>
      </c>
      <c r="AU83" s="48">
        <v>0.7</v>
      </c>
      <c r="AV83" s="48">
        <v>0.7</v>
      </c>
      <c r="AW83" s="48">
        <v>0.7</v>
      </c>
      <c r="AX83" s="48">
        <v>0.7</v>
      </c>
      <c r="AY83" s="48">
        <v>0.7</v>
      </c>
      <c r="AZ83" s="48">
        <v>0.7</v>
      </c>
      <c r="BA83" s="48"/>
      <c r="BB83" s="48">
        <v>0.7</v>
      </c>
      <c r="BC83" s="48">
        <v>0.7</v>
      </c>
      <c r="BD83" s="48">
        <v>0.7</v>
      </c>
      <c r="BE83" s="48">
        <v>0.7</v>
      </c>
      <c r="BF83" s="48">
        <v>0.7</v>
      </c>
      <c r="BG83" s="48">
        <v>0.7</v>
      </c>
      <c r="BH83" s="48">
        <v>0.7</v>
      </c>
      <c r="BI83" s="48">
        <v>0.7</v>
      </c>
      <c r="BJ83" s="48">
        <v>0.7</v>
      </c>
      <c r="BK83" s="48">
        <v>0.7</v>
      </c>
      <c r="BL83" s="48">
        <v>0.7</v>
      </c>
      <c r="BM83" s="48">
        <v>0.7</v>
      </c>
      <c r="BN83" s="48"/>
      <c r="BO83" s="48">
        <v>0.7</v>
      </c>
      <c r="BP83" s="48">
        <v>0.7</v>
      </c>
      <c r="BQ83" s="48">
        <v>0.7</v>
      </c>
      <c r="BR83" s="48">
        <v>0.7</v>
      </c>
      <c r="BS83" s="48">
        <v>0.7</v>
      </c>
      <c r="BT83" s="48">
        <v>0.7</v>
      </c>
      <c r="BU83" s="48">
        <v>0.7</v>
      </c>
      <c r="BV83" s="48">
        <v>0.7</v>
      </c>
      <c r="BW83" s="48">
        <v>0.7</v>
      </c>
      <c r="BX83" s="48">
        <v>0.7</v>
      </c>
      <c r="BY83" s="48">
        <v>0.7</v>
      </c>
      <c r="BZ83" s="48">
        <v>0.7</v>
      </c>
      <c r="CA83" s="48"/>
      <c r="CB83" s="48">
        <v>0.7</v>
      </c>
      <c r="CC83" s="48">
        <v>0.7</v>
      </c>
      <c r="CD83" s="48">
        <v>0.7</v>
      </c>
      <c r="CE83" s="48">
        <v>0.7</v>
      </c>
      <c r="CF83" s="48">
        <v>0.7</v>
      </c>
      <c r="CG83" s="48">
        <v>0.7</v>
      </c>
      <c r="CH83" s="48">
        <v>0.7</v>
      </c>
      <c r="CI83" s="48">
        <v>0.7</v>
      </c>
      <c r="CJ83" s="48">
        <v>0.7</v>
      </c>
      <c r="CK83" s="48">
        <v>0.7</v>
      </c>
      <c r="CL83" s="48">
        <v>0.7</v>
      </c>
      <c r="CM83" s="48">
        <v>0.7</v>
      </c>
      <c r="CN83" s="48"/>
      <c r="CO83" s="48">
        <v>0.7</v>
      </c>
      <c r="CP83" s="48">
        <v>0.7</v>
      </c>
      <c r="CQ83" s="48">
        <v>0.7</v>
      </c>
      <c r="CR83" s="48">
        <v>0.7</v>
      </c>
      <c r="CS83" s="48">
        <v>0.7</v>
      </c>
      <c r="CT83" s="48">
        <v>0.7</v>
      </c>
      <c r="CU83" s="48">
        <v>0.7</v>
      </c>
      <c r="CV83" s="48">
        <v>0.7</v>
      </c>
      <c r="CW83" s="48">
        <v>0.7</v>
      </c>
      <c r="CX83" s="48">
        <v>0.7</v>
      </c>
      <c r="CY83" s="48">
        <v>0.7</v>
      </c>
      <c r="CZ83" s="48">
        <v>0.7</v>
      </c>
      <c r="DA83" s="48"/>
      <c r="DB83" s="48">
        <v>0.7</v>
      </c>
      <c r="DC83" s="48">
        <v>0.7</v>
      </c>
      <c r="DD83" s="48">
        <v>0.7</v>
      </c>
      <c r="DE83" s="48">
        <v>0.7</v>
      </c>
      <c r="DF83" s="48">
        <v>0.7</v>
      </c>
      <c r="DG83" s="48">
        <v>0.7</v>
      </c>
      <c r="DH83" s="48">
        <v>0.7</v>
      </c>
      <c r="DI83" s="48">
        <v>0.7</v>
      </c>
      <c r="DJ83" s="48">
        <v>0.7</v>
      </c>
      <c r="DK83" s="48">
        <v>0.7</v>
      </c>
      <c r="DL83" s="48">
        <v>0.7</v>
      </c>
      <c r="DM83" s="48">
        <v>0.7</v>
      </c>
      <c r="DN83" s="48"/>
    </row>
    <row r="84" spans="1:150" ht="14.85" hidden="1" customHeight="1" outlineLevel="1">
      <c r="A84" s="45" t="s">
        <v>74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O84" s="49">
        <f>AO82*AO83</f>
        <v>1.3125</v>
      </c>
      <c r="AP84" s="49">
        <f t="shared" ref="AP84:AZ84" si="123">AP82*70%</f>
        <v>1.3125</v>
      </c>
      <c r="AQ84" s="49">
        <f t="shared" si="123"/>
        <v>1.3125</v>
      </c>
      <c r="AR84" s="49">
        <f t="shared" si="123"/>
        <v>1.75</v>
      </c>
      <c r="AS84" s="49">
        <f t="shared" si="123"/>
        <v>1.75</v>
      </c>
      <c r="AT84" s="49">
        <f t="shared" si="123"/>
        <v>1.75</v>
      </c>
      <c r="AU84" s="49">
        <f t="shared" si="123"/>
        <v>1.75</v>
      </c>
      <c r="AV84" s="49">
        <f t="shared" si="123"/>
        <v>1.75</v>
      </c>
      <c r="AW84" s="49">
        <f t="shared" si="123"/>
        <v>1.75</v>
      </c>
      <c r="AX84" s="49">
        <f t="shared" si="123"/>
        <v>1.9687499999999998</v>
      </c>
      <c r="AY84" s="49">
        <f t="shared" si="123"/>
        <v>1.75</v>
      </c>
      <c r="AZ84" s="49">
        <f t="shared" si="123"/>
        <v>1.75</v>
      </c>
      <c r="BA84" s="49"/>
      <c r="BB84" s="49">
        <f>BB82*BB83</f>
        <v>2.1875</v>
      </c>
      <c r="BC84" s="49">
        <f t="shared" ref="BC84:BM84" si="124">BC82*70%</f>
        <v>2.1875</v>
      </c>
      <c r="BD84" s="49">
        <f t="shared" si="124"/>
        <v>2.1875</v>
      </c>
      <c r="BE84" s="49">
        <f t="shared" si="124"/>
        <v>2.1875</v>
      </c>
      <c r="BF84" s="49">
        <f t="shared" si="124"/>
        <v>2.1875</v>
      </c>
      <c r="BG84" s="49">
        <f t="shared" si="124"/>
        <v>2.1875</v>
      </c>
      <c r="BH84" s="49">
        <f t="shared" si="124"/>
        <v>2.1875</v>
      </c>
      <c r="BI84" s="49">
        <f t="shared" si="124"/>
        <v>2.1875</v>
      </c>
      <c r="BJ84" s="49">
        <f t="shared" si="124"/>
        <v>2.1875</v>
      </c>
      <c r="BK84" s="49">
        <f t="shared" si="124"/>
        <v>2.1875</v>
      </c>
      <c r="BL84" s="49">
        <f t="shared" si="124"/>
        <v>2.1875</v>
      </c>
      <c r="BM84" s="49">
        <f t="shared" si="124"/>
        <v>2.1875</v>
      </c>
      <c r="BN84" s="49"/>
      <c r="BO84" s="49">
        <f>BO82*BO83</f>
        <v>2.40625</v>
      </c>
      <c r="BP84" s="49">
        <f t="shared" ref="BP84:BZ84" si="125">BP82*70%</f>
        <v>2.40625</v>
      </c>
      <c r="BQ84" s="49">
        <f t="shared" si="125"/>
        <v>2.40625</v>
      </c>
      <c r="BR84" s="49">
        <f t="shared" si="125"/>
        <v>2.40625</v>
      </c>
      <c r="BS84" s="49">
        <f t="shared" si="125"/>
        <v>2.40625</v>
      </c>
      <c r="BT84" s="49">
        <f t="shared" si="125"/>
        <v>2.84375</v>
      </c>
      <c r="BU84" s="49">
        <f t="shared" si="125"/>
        <v>2.84375</v>
      </c>
      <c r="BV84" s="49">
        <f t="shared" si="125"/>
        <v>2.84375</v>
      </c>
      <c r="BW84" s="49">
        <f t="shared" si="125"/>
        <v>2.84375</v>
      </c>
      <c r="BX84" s="49">
        <f t="shared" si="125"/>
        <v>2.84375</v>
      </c>
      <c r="BY84" s="49">
        <f t="shared" si="125"/>
        <v>2.84375</v>
      </c>
      <c r="BZ84" s="49">
        <f t="shared" si="125"/>
        <v>2.84375</v>
      </c>
      <c r="CA84" s="49"/>
      <c r="CB84" s="49">
        <f>CB82*CB83</f>
        <v>3.5</v>
      </c>
      <c r="CC84" s="49">
        <f t="shared" ref="CC84:CM84" si="126">CC82*70%</f>
        <v>3.5</v>
      </c>
      <c r="CD84" s="49">
        <f t="shared" si="126"/>
        <v>3.5</v>
      </c>
      <c r="CE84" s="49">
        <f t="shared" si="126"/>
        <v>3.5</v>
      </c>
      <c r="CF84" s="49">
        <f t="shared" si="126"/>
        <v>3.5</v>
      </c>
      <c r="CG84" s="49">
        <f t="shared" si="126"/>
        <v>3.5</v>
      </c>
      <c r="CH84" s="49">
        <f t="shared" si="126"/>
        <v>3.5</v>
      </c>
      <c r="CI84" s="49">
        <f t="shared" si="126"/>
        <v>3.5</v>
      </c>
      <c r="CJ84" s="49">
        <f t="shared" si="126"/>
        <v>3.5</v>
      </c>
      <c r="CK84" s="49">
        <f t="shared" si="126"/>
        <v>3.5</v>
      </c>
      <c r="CL84" s="49">
        <f t="shared" si="126"/>
        <v>3.5</v>
      </c>
      <c r="CM84" s="49">
        <f t="shared" si="126"/>
        <v>3.5</v>
      </c>
      <c r="CN84" s="49"/>
      <c r="CO84" s="49">
        <f>CO82*CO83</f>
        <v>3.7187499999999996</v>
      </c>
      <c r="CP84" s="49">
        <f t="shared" ref="CP84:CZ84" si="127">CP82*70%</f>
        <v>3.7187499999999996</v>
      </c>
      <c r="CQ84" s="49">
        <f t="shared" si="127"/>
        <v>3.7187499999999996</v>
      </c>
      <c r="CR84" s="49">
        <f t="shared" si="127"/>
        <v>3.7187499999999996</v>
      </c>
      <c r="CS84" s="49">
        <f t="shared" si="127"/>
        <v>3.7187499999999996</v>
      </c>
      <c r="CT84" s="49">
        <f t="shared" si="127"/>
        <v>3.7187499999999996</v>
      </c>
      <c r="CU84" s="49">
        <f t="shared" si="127"/>
        <v>3.7187499999999996</v>
      </c>
      <c r="CV84" s="49">
        <f t="shared" si="127"/>
        <v>3.7187499999999996</v>
      </c>
      <c r="CW84" s="49">
        <f t="shared" si="127"/>
        <v>3.7187499999999996</v>
      </c>
      <c r="CX84" s="49">
        <f t="shared" si="127"/>
        <v>3.7187499999999996</v>
      </c>
      <c r="CY84" s="49">
        <f t="shared" si="127"/>
        <v>3.7187499999999996</v>
      </c>
      <c r="CZ84" s="49">
        <f t="shared" si="127"/>
        <v>3.7187499999999996</v>
      </c>
      <c r="DA84" s="49"/>
      <c r="DB84" s="49">
        <f>DB82*DB83</f>
        <v>3.7187499999999996</v>
      </c>
      <c r="DC84" s="49">
        <f t="shared" ref="DC84:DM84" si="128">DC82*70%</f>
        <v>3.7187499999999996</v>
      </c>
      <c r="DD84" s="49">
        <f t="shared" si="128"/>
        <v>3.7187499999999996</v>
      </c>
      <c r="DE84" s="49">
        <f t="shared" si="128"/>
        <v>3.7187499999999996</v>
      </c>
      <c r="DF84" s="49">
        <f t="shared" si="128"/>
        <v>3.7187499999999996</v>
      </c>
      <c r="DG84" s="49">
        <f t="shared" si="128"/>
        <v>3.7187499999999996</v>
      </c>
      <c r="DH84" s="49">
        <f t="shared" si="128"/>
        <v>3.7187499999999996</v>
      </c>
      <c r="DI84" s="49">
        <f t="shared" si="128"/>
        <v>3.7187499999999996</v>
      </c>
      <c r="DJ84" s="49">
        <f t="shared" si="128"/>
        <v>3.7187499999999996</v>
      </c>
      <c r="DK84" s="49">
        <f t="shared" si="128"/>
        <v>3.7187499999999996</v>
      </c>
      <c r="DL84" s="49">
        <f t="shared" si="128"/>
        <v>3.7187499999999996</v>
      </c>
      <c r="DM84" s="49">
        <f t="shared" si="128"/>
        <v>3.7187499999999996</v>
      </c>
      <c r="DN84" s="49"/>
    </row>
    <row r="85" spans="1:150" ht="14.85" hidden="1" customHeight="1" outlineLevel="1">
      <c r="A85" s="45" t="s">
        <v>75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O85" s="46">
        <v>0.7</v>
      </c>
      <c r="AP85" s="46">
        <v>0.7</v>
      </c>
      <c r="AQ85" s="46">
        <v>0.7</v>
      </c>
      <c r="AR85" s="46">
        <v>0.7</v>
      </c>
      <c r="AS85" s="46">
        <v>0.7</v>
      </c>
      <c r="AT85" s="46">
        <v>0.7</v>
      </c>
      <c r="AU85" s="46">
        <v>0.7</v>
      </c>
      <c r="AV85" s="46">
        <v>0.7</v>
      </c>
      <c r="AW85" s="46">
        <v>0.7</v>
      </c>
      <c r="AX85" s="46">
        <v>0.7</v>
      </c>
      <c r="AY85" s="46">
        <v>0.7</v>
      </c>
      <c r="AZ85" s="46">
        <v>0.7</v>
      </c>
      <c r="BA85" s="46"/>
      <c r="BB85" s="46">
        <v>0.7</v>
      </c>
      <c r="BC85" s="46">
        <v>0.7</v>
      </c>
      <c r="BD85" s="46">
        <v>0.7</v>
      </c>
      <c r="BE85" s="46">
        <v>0.7</v>
      </c>
      <c r="BF85" s="46">
        <v>0.7</v>
      </c>
      <c r="BG85" s="46">
        <v>0.7</v>
      </c>
      <c r="BH85" s="46">
        <v>0.7</v>
      </c>
      <c r="BI85" s="46">
        <v>0.7</v>
      </c>
      <c r="BJ85" s="46">
        <v>0.7</v>
      </c>
      <c r="BK85" s="46">
        <v>0.7</v>
      </c>
      <c r="BL85" s="46">
        <v>0.7</v>
      </c>
      <c r="BM85" s="46">
        <v>0.7</v>
      </c>
      <c r="BN85" s="46"/>
      <c r="BO85" s="46">
        <v>0.75</v>
      </c>
      <c r="BP85" s="46">
        <v>0.75</v>
      </c>
      <c r="BQ85" s="46">
        <v>0.75</v>
      </c>
      <c r="BR85" s="46">
        <v>0.75</v>
      </c>
      <c r="BS85" s="46">
        <v>0.75</v>
      </c>
      <c r="BT85" s="46">
        <v>0.75</v>
      </c>
      <c r="BU85" s="46">
        <v>0.75</v>
      </c>
      <c r="BV85" s="46">
        <v>0.75</v>
      </c>
      <c r="BW85" s="46">
        <v>0.75</v>
      </c>
      <c r="BX85" s="46">
        <v>0.75</v>
      </c>
      <c r="BY85" s="46">
        <v>0.75</v>
      </c>
      <c r="BZ85" s="46">
        <v>0.75</v>
      </c>
      <c r="CA85" s="46"/>
      <c r="CB85" s="46">
        <v>0.77</v>
      </c>
      <c r="CC85" s="46">
        <v>0.77</v>
      </c>
      <c r="CD85" s="46">
        <v>0.77</v>
      </c>
      <c r="CE85" s="46">
        <v>0.77</v>
      </c>
      <c r="CF85" s="46">
        <v>0.77</v>
      </c>
      <c r="CG85" s="46">
        <v>0.77</v>
      </c>
      <c r="CH85" s="46">
        <v>0.77</v>
      </c>
      <c r="CI85" s="46">
        <v>0.77</v>
      </c>
      <c r="CJ85" s="46">
        <v>0.77</v>
      </c>
      <c r="CK85" s="46">
        <v>0.77</v>
      </c>
      <c r="CL85" s="46">
        <v>0.77</v>
      </c>
      <c r="CM85" s="46">
        <v>0.77</v>
      </c>
      <c r="CN85" s="46"/>
      <c r="CO85" s="46">
        <v>0.79</v>
      </c>
      <c r="CP85" s="46">
        <v>0.79</v>
      </c>
      <c r="CQ85" s="46">
        <v>0.79</v>
      </c>
      <c r="CR85" s="46">
        <v>0.79</v>
      </c>
      <c r="CS85" s="46">
        <v>0.79</v>
      </c>
      <c r="CT85" s="46">
        <v>0.79</v>
      </c>
      <c r="CU85" s="46">
        <v>0.79</v>
      </c>
      <c r="CV85" s="46">
        <v>0.79</v>
      </c>
      <c r="CW85" s="46">
        <v>0.79</v>
      </c>
      <c r="CX85" s="46">
        <v>0.79</v>
      </c>
      <c r="CY85" s="46">
        <v>0.79</v>
      </c>
      <c r="CZ85" s="46">
        <v>0.79</v>
      </c>
      <c r="DA85" s="46"/>
      <c r="DB85" s="46">
        <v>0.81</v>
      </c>
      <c r="DC85" s="46">
        <v>0.81</v>
      </c>
      <c r="DD85" s="46">
        <v>0.81</v>
      </c>
      <c r="DE85" s="46">
        <v>0.81</v>
      </c>
      <c r="DF85" s="46">
        <v>0.81</v>
      </c>
      <c r="DG85" s="46">
        <v>0.81</v>
      </c>
      <c r="DH85" s="46">
        <v>0.81</v>
      </c>
      <c r="DI85" s="46">
        <v>0.81</v>
      </c>
      <c r="DJ85" s="46">
        <v>0.81</v>
      </c>
      <c r="DK85" s="46">
        <v>0.81</v>
      </c>
      <c r="DL85" s="46">
        <v>0.81</v>
      </c>
      <c r="DM85" s="46">
        <v>0.81</v>
      </c>
      <c r="DN85" s="46"/>
    </row>
    <row r="86" spans="1:150" s="53" customFormat="1" ht="14.85" hidden="1" customHeight="1" outlineLevel="1">
      <c r="A86" s="50" t="s">
        <v>76</v>
      </c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>
        <f t="shared" ref="AO86:AZ86" si="129">AO80*AO81*AO83*AO85</f>
        <v>0.91874999999999996</v>
      </c>
      <c r="AP86" s="52">
        <f t="shared" si="129"/>
        <v>0.91874999999999996</v>
      </c>
      <c r="AQ86" s="52">
        <f t="shared" si="129"/>
        <v>0.91874999999999996</v>
      </c>
      <c r="AR86" s="52">
        <f t="shared" si="129"/>
        <v>1.2249999999999999</v>
      </c>
      <c r="AS86" s="52">
        <f t="shared" si="129"/>
        <v>1.2249999999999999</v>
      </c>
      <c r="AT86" s="52">
        <f t="shared" si="129"/>
        <v>1.2249999999999999</v>
      </c>
      <c r="AU86" s="52">
        <f t="shared" si="129"/>
        <v>1.2249999999999999</v>
      </c>
      <c r="AV86" s="52">
        <f t="shared" si="129"/>
        <v>1.2249999999999999</v>
      </c>
      <c r="AW86" s="52">
        <f t="shared" si="129"/>
        <v>1.2249999999999999</v>
      </c>
      <c r="AX86" s="52">
        <f t="shared" si="129"/>
        <v>1.3781249999999998</v>
      </c>
      <c r="AY86" s="52">
        <f t="shared" si="129"/>
        <v>1.2249999999999999</v>
      </c>
      <c r="AZ86" s="52">
        <f t="shared" si="129"/>
        <v>1.2249999999999999</v>
      </c>
      <c r="BA86" s="52"/>
      <c r="BB86" s="52">
        <f t="shared" ref="BB86:BM86" si="130">BB80*BB81*BB83*BB85</f>
        <v>1.53125</v>
      </c>
      <c r="BC86" s="52">
        <f t="shared" si="130"/>
        <v>1.53125</v>
      </c>
      <c r="BD86" s="52">
        <f t="shared" si="130"/>
        <v>1.53125</v>
      </c>
      <c r="BE86" s="52">
        <f t="shared" si="130"/>
        <v>1.53125</v>
      </c>
      <c r="BF86" s="52">
        <f t="shared" si="130"/>
        <v>1.53125</v>
      </c>
      <c r="BG86" s="52">
        <f t="shared" si="130"/>
        <v>1.53125</v>
      </c>
      <c r="BH86" s="52">
        <f t="shared" si="130"/>
        <v>1.53125</v>
      </c>
      <c r="BI86" s="52">
        <f t="shared" si="130"/>
        <v>1.53125</v>
      </c>
      <c r="BJ86" s="52">
        <f t="shared" si="130"/>
        <v>1.53125</v>
      </c>
      <c r="BK86" s="52">
        <f t="shared" si="130"/>
        <v>1.53125</v>
      </c>
      <c r="BL86" s="52">
        <f t="shared" si="130"/>
        <v>1.53125</v>
      </c>
      <c r="BM86" s="52">
        <f t="shared" si="130"/>
        <v>1.53125</v>
      </c>
      <c r="BN86" s="52"/>
      <c r="BO86" s="52">
        <f t="shared" ref="BO86:BZ86" si="131">BO80*BO81*BO83*BO85</f>
        <v>1.8046875</v>
      </c>
      <c r="BP86" s="52">
        <f t="shared" si="131"/>
        <v>1.8046875</v>
      </c>
      <c r="BQ86" s="52">
        <f t="shared" si="131"/>
        <v>1.8046875</v>
      </c>
      <c r="BR86" s="52">
        <f t="shared" si="131"/>
        <v>1.8046875</v>
      </c>
      <c r="BS86" s="52">
        <f t="shared" si="131"/>
        <v>1.8046875</v>
      </c>
      <c r="BT86" s="52">
        <f t="shared" si="131"/>
        <v>2.1328125</v>
      </c>
      <c r="BU86" s="52">
        <f t="shared" si="131"/>
        <v>2.1328125</v>
      </c>
      <c r="BV86" s="52">
        <f t="shared" si="131"/>
        <v>2.1328125</v>
      </c>
      <c r="BW86" s="52">
        <f t="shared" si="131"/>
        <v>2.1328125</v>
      </c>
      <c r="BX86" s="52">
        <f t="shared" si="131"/>
        <v>2.1328125</v>
      </c>
      <c r="BY86" s="52">
        <f t="shared" si="131"/>
        <v>2.1328125</v>
      </c>
      <c r="BZ86" s="52">
        <f t="shared" si="131"/>
        <v>2.1328125</v>
      </c>
      <c r="CA86" s="52"/>
      <c r="CB86" s="52">
        <f t="shared" ref="CB86:CM86" si="132">CB80*CB81*CB83*CB85</f>
        <v>2.6950000000000003</v>
      </c>
      <c r="CC86" s="52">
        <f t="shared" si="132"/>
        <v>2.6950000000000003</v>
      </c>
      <c r="CD86" s="52">
        <f t="shared" si="132"/>
        <v>2.6950000000000003</v>
      </c>
      <c r="CE86" s="52">
        <f t="shared" si="132"/>
        <v>2.6950000000000003</v>
      </c>
      <c r="CF86" s="52">
        <f t="shared" si="132"/>
        <v>2.6950000000000003</v>
      </c>
      <c r="CG86" s="52">
        <f t="shared" si="132"/>
        <v>2.6950000000000003</v>
      </c>
      <c r="CH86" s="52">
        <f t="shared" si="132"/>
        <v>2.6950000000000003</v>
      </c>
      <c r="CI86" s="52">
        <f t="shared" si="132"/>
        <v>2.6950000000000003</v>
      </c>
      <c r="CJ86" s="52">
        <f t="shared" si="132"/>
        <v>2.6950000000000003</v>
      </c>
      <c r="CK86" s="52">
        <f t="shared" si="132"/>
        <v>2.6950000000000003</v>
      </c>
      <c r="CL86" s="52">
        <f t="shared" si="132"/>
        <v>2.6950000000000003</v>
      </c>
      <c r="CM86" s="52">
        <f t="shared" si="132"/>
        <v>2.6950000000000003</v>
      </c>
      <c r="CN86" s="52"/>
      <c r="CO86" s="52">
        <f t="shared" ref="CO86:CZ86" si="133">CO80*CO81*CO83*CO85</f>
        <v>2.9378124999999997</v>
      </c>
      <c r="CP86" s="52">
        <f t="shared" si="133"/>
        <v>2.9378124999999997</v>
      </c>
      <c r="CQ86" s="52">
        <f t="shared" si="133"/>
        <v>2.9378124999999997</v>
      </c>
      <c r="CR86" s="52">
        <f t="shared" si="133"/>
        <v>2.9378124999999997</v>
      </c>
      <c r="CS86" s="52">
        <f t="shared" si="133"/>
        <v>2.9378124999999997</v>
      </c>
      <c r="CT86" s="52">
        <f t="shared" si="133"/>
        <v>2.9378124999999997</v>
      </c>
      <c r="CU86" s="52">
        <f t="shared" si="133"/>
        <v>2.9378124999999997</v>
      </c>
      <c r="CV86" s="52">
        <f t="shared" si="133"/>
        <v>2.9378124999999997</v>
      </c>
      <c r="CW86" s="52">
        <f t="shared" si="133"/>
        <v>2.9378124999999997</v>
      </c>
      <c r="CX86" s="52">
        <f t="shared" si="133"/>
        <v>2.9378124999999997</v>
      </c>
      <c r="CY86" s="52">
        <f t="shared" si="133"/>
        <v>2.9378124999999997</v>
      </c>
      <c r="CZ86" s="52">
        <f t="shared" si="133"/>
        <v>2.9378124999999997</v>
      </c>
      <c r="DA86" s="52"/>
      <c r="DB86" s="52">
        <f t="shared" ref="DB86:DM86" si="134">DB80*DB81*DB83*DB85</f>
        <v>3.0121875</v>
      </c>
      <c r="DC86" s="52">
        <f t="shared" si="134"/>
        <v>3.0121875</v>
      </c>
      <c r="DD86" s="52">
        <f t="shared" si="134"/>
        <v>3.0121875</v>
      </c>
      <c r="DE86" s="52">
        <f t="shared" si="134"/>
        <v>3.0121875</v>
      </c>
      <c r="DF86" s="52">
        <f t="shared" si="134"/>
        <v>3.0121875</v>
      </c>
      <c r="DG86" s="52">
        <f t="shared" si="134"/>
        <v>3.0121875</v>
      </c>
      <c r="DH86" s="52">
        <f t="shared" si="134"/>
        <v>3.0121875</v>
      </c>
      <c r="DI86" s="52">
        <f t="shared" si="134"/>
        <v>3.0121875</v>
      </c>
      <c r="DJ86" s="52">
        <f t="shared" si="134"/>
        <v>3.0121875</v>
      </c>
      <c r="DK86" s="52">
        <f t="shared" si="134"/>
        <v>3.0121875</v>
      </c>
      <c r="DL86" s="52">
        <f t="shared" si="134"/>
        <v>3.0121875</v>
      </c>
      <c r="DM86" s="52">
        <f t="shared" si="134"/>
        <v>3.0121875</v>
      </c>
      <c r="DN86" s="52"/>
      <c r="DO86" s="52"/>
      <c r="DP86" s="52"/>
      <c r="DQ86" s="52"/>
      <c r="DS86" s="54">
        <v>11</v>
      </c>
      <c r="DT86" s="54"/>
      <c r="DU86" s="49">
        <f>SUM(AO86:AZ86)</f>
        <v>13.934374999999996</v>
      </c>
      <c r="DV86" s="52"/>
      <c r="DW86" s="49">
        <f>SUM(BB86:BM86)</f>
        <v>18.375</v>
      </c>
      <c r="DX86" s="52"/>
      <c r="DY86" s="49">
        <f>SUM(BO86:BZ86)</f>
        <v>23.953125</v>
      </c>
      <c r="DZ86" s="52"/>
      <c r="EA86" s="49">
        <f>SUM(CB86:CM86)</f>
        <v>32.340000000000003</v>
      </c>
      <c r="EB86" s="52"/>
      <c r="EC86" s="49">
        <f>SUM(CO86:CZ86)</f>
        <v>35.253749999999997</v>
      </c>
      <c r="ED86" s="52"/>
      <c r="EE86" s="49">
        <f>SUM(DB86:DM86)</f>
        <v>36.146250000000002</v>
      </c>
      <c r="EF86" s="52"/>
      <c r="EH86" s="52"/>
      <c r="EI86" s="52"/>
      <c r="EJ86" s="52"/>
      <c r="EK86" s="52"/>
      <c r="EL86" s="52"/>
      <c r="EM86" s="52"/>
      <c r="EN86" s="52"/>
      <c r="EO86" s="52"/>
      <c r="EP86" s="52"/>
      <c r="EQ86" s="52"/>
      <c r="ER86" s="52"/>
      <c r="ES86" s="52"/>
      <c r="ET86" s="52"/>
    </row>
    <row r="87" spans="1:150" s="53" customFormat="1" ht="14.85" hidden="1" customHeight="1" outlineLevel="1">
      <c r="A87" s="50" t="s">
        <v>77</v>
      </c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5">
        <v>2.5</v>
      </c>
      <c r="AP87" s="55">
        <v>2.5</v>
      </c>
      <c r="AQ87" s="55">
        <v>2.5</v>
      </c>
      <c r="AR87" s="55">
        <v>2.5</v>
      </c>
      <c r="AS87" s="55">
        <v>2.5</v>
      </c>
      <c r="AT87" s="55">
        <v>2.5</v>
      </c>
      <c r="AU87" s="55">
        <v>2.5</v>
      </c>
      <c r="AV87" s="55">
        <v>2.5</v>
      </c>
      <c r="AW87" s="55">
        <v>2.5</v>
      </c>
      <c r="AX87" s="55">
        <v>2.5</v>
      </c>
      <c r="AY87" s="55">
        <v>2.5</v>
      </c>
      <c r="AZ87" s="55">
        <v>2.5</v>
      </c>
      <c r="BA87" s="55"/>
      <c r="BB87" s="55">
        <v>2.5</v>
      </c>
      <c r="BC87" s="55">
        <v>2.5</v>
      </c>
      <c r="BD87" s="55">
        <v>2.5</v>
      </c>
      <c r="BE87" s="55">
        <v>2.5</v>
      </c>
      <c r="BF87" s="55">
        <v>2.5</v>
      </c>
      <c r="BG87" s="55">
        <v>2.6</v>
      </c>
      <c r="BH87" s="55">
        <v>2.6</v>
      </c>
      <c r="BI87" s="55">
        <v>2.5</v>
      </c>
      <c r="BJ87" s="55">
        <v>2.5</v>
      </c>
      <c r="BK87" s="55">
        <v>2.6</v>
      </c>
      <c r="BL87" s="55">
        <v>2.5</v>
      </c>
      <c r="BM87" s="55">
        <v>2.5</v>
      </c>
      <c r="BN87" s="55"/>
      <c r="BO87" s="55">
        <v>2.5</v>
      </c>
      <c r="BP87" s="55">
        <v>2.5</v>
      </c>
      <c r="BQ87" s="55">
        <v>2.5</v>
      </c>
      <c r="BR87" s="55">
        <v>2.5</v>
      </c>
      <c r="BS87" s="55">
        <v>2.5</v>
      </c>
      <c r="BT87" s="55">
        <v>2.5</v>
      </c>
      <c r="BU87" s="55">
        <v>2.5</v>
      </c>
      <c r="BV87" s="55">
        <v>2.5</v>
      </c>
      <c r="BW87" s="55">
        <v>2.5</v>
      </c>
      <c r="BX87" s="55">
        <v>2.5</v>
      </c>
      <c r="BY87" s="55">
        <v>2.5</v>
      </c>
      <c r="BZ87" s="55">
        <v>2.5</v>
      </c>
      <c r="CA87" s="55"/>
      <c r="CB87" s="52">
        <v>2.5</v>
      </c>
      <c r="CC87" s="52">
        <v>2.5</v>
      </c>
      <c r="CD87" s="52">
        <v>2.5</v>
      </c>
      <c r="CE87" s="52">
        <v>2.5</v>
      </c>
      <c r="CF87" s="52">
        <v>2.5</v>
      </c>
      <c r="CG87" s="52">
        <v>2.5</v>
      </c>
      <c r="CH87" s="52">
        <v>2.5</v>
      </c>
      <c r="CI87" s="52">
        <v>2.5</v>
      </c>
      <c r="CJ87" s="52">
        <v>2.5</v>
      </c>
      <c r="CK87" s="52">
        <v>2.5</v>
      </c>
      <c r="CL87" s="52">
        <v>2.5</v>
      </c>
      <c r="CM87" s="52">
        <v>2.5</v>
      </c>
      <c r="CN87" s="55"/>
      <c r="CO87" s="52">
        <v>2.5</v>
      </c>
      <c r="CP87" s="52">
        <v>2.5</v>
      </c>
      <c r="CQ87" s="52">
        <v>2.5</v>
      </c>
      <c r="CR87" s="52">
        <v>2.5</v>
      </c>
      <c r="CS87" s="52">
        <v>2.5</v>
      </c>
      <c r="CT87" s="52">
        <v>2.5</v>
      </c>
      <c r="CU87" s="52">
        <v>2.5</v>
      </c>
      <c r="CV87" s="52">
        <v>2.5</v>
      </c>
      <c r="CW87" s="52">
        <v>2.5</v>
      </c>
      <c r="CX87" s="52">
        <v>2.5</v>
      </c>
      <c r="CY87" s="52">
        <v>2.5</v>
      </c>
      <c r="CZ87" s="52">
        <v>2.5</v>
      </c>
      <c r="DA87" s="55"/>
      <c r="DB87" s="52">
        <v>2.5</v>
      </c>
      <c r="DC87" s="52">
        <v>2.5</v>
      </c>
      <c r="DD87" s="52">
        <v>2.5</v>
      </c>
      <c r="DE87" s="52">
        <v>2.5</v>
      </c>
      <c r="DF87" s="52">
        <v>2.5</v>
      </c>
      <c r="DG87" s="52">
        <v>2.5</v>
      </c>
      <c r="DH87" s="52">
        <v>2.5</v>
      </c>
      <c r="DI87" s="52">
        <v>2.5</v>
      </c>
      <c r="DJ87" s="52">
        <v>2.5</v>
      </c>
      <c r="DK87" s="52">
        <v>2.5</v>
      </c>
      <c r="DL87" s="52">
        <v>2.5</v>
      </c>
      <c r="DM87" s="52">
        <v>2.5</v>
      </c>
      <c r="DN87" s="55"/>
      <c r="DO87" s="52"/>
      <c r="DP87" s="52"/>
      <c r="DQ87" s="52"/>
      <c r="DS87" s="52"/>
      <c r="DT87" s="52"/>
      <c r="DU87" s="49"/>
      <c r="DV87" s="52"/>
      <c r="DW87" s="49"/>
      <c r="DX87" s="52"/>
      <c r="DY87" s="49"/>
      <c r="DZ87" s="52"/>
      <c r="EA87" s="49"/>
      <c r="EB87" s="52"/>
      <c r="EC87" s="49"/>
      <c r="ED87" s="52"/>
      <c r="EE87" s="49"/>
      <c r="EF87" s="52"/>
      <c r="EH87" s="52"/>
      <c r="EI87" s="52"/>
      <c r="EJ87" s="52"/>
      <c r="EK87" s="52"/>
      <c r="EL87" s="52"/>
      <c r="EM87" s="52"/>
      <c r="EN87" s="52"/>
      <c r="EO87" s="52"/>
      <c r="EP87" s="52"/>
      <c r="EQ87" s="52"/>
      <c r="ER87" s="52"/>
      <c r="ES87" s="52"/>
      <c r="ET87" s="52"/>
    </row>
    <row r="88" spans="1:150" s="53" customFormat="1" ht="14.85" hidden="1" customHeight="1" outlineLevel="1">
      <c r="A88" s="50" t="s">
        <v>78</v>
      </c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3">
        <f>AO86*AO79*AO87</f>
        <v>289.40625</v>
      </c>
      <c r="AP88" s="53">
        <f t="shared" ref="AP88:AZ88" si="135">AP86*AP79*AP87</f>
        <v>289.40625</v>
      </c>
      <c r="AQ88" s="53">
        <f t="shared" si="135"/>
        <v>289.40625</v>
      </c>
      <c r="AR88" s="53">
        <f t="shared" si="135"/>
        <v>385.875</v>
      </c>
      <c r="AS88" s="53">
        <f t="shared" si="135"/>
        <v>385.875</v>
      </c>
      <c r="AT88" s="53">
        <f t="shared" si="135"/>
        <v>385.875</v>
      </c>
      <c r="AU88" s="53">
        <f t="shared" si="135"/>
        <v>385.875</v>
      </c>
      <c r="AV88" s="53">
        <f t="shared" si="135"/>
        <v>385.875</v>
      </c>
      <c r="AW88" s="53">
        <f t="shared" si="135"/>
        <v>385.875</v>
      </c>
      <c r="AX88" s="53">
        <f t="shared" si="135"/>
        <v>434.10937499999994</v>
      </c>
      <c r="AY88" s="52">
        <f t="shared" si="135"/>
        <v>385.875</v>
      </c>
      <c r="AZ88" s="53">
        <f t="shared" si="135"/>
        <v>385.875</v>
      </c>
      <c r="BB88" s="53">
        <f t="shared" ref="BB88:BL88" si="136">BB86*BB79*BB87</f>
        <v>482.34375</v>
      </c>
      <c r="BC88" s="53">
        <f t="shared" si="136"/>
        <v>482.34375</v>
      </c>
      <c r="BD88" s="53">
        <f t="shared" si="136"/>
        <v>482.34375</v>
      </c>
      <c r="BE88" s="53">
        <f t="shared" si="136"/>
        <v>482.34375</v>
      </c>
      <c r="BF88" s="53">
        <f t="shared" si="136"/>
        <v>482.34375</v>
      </c>
      <c r="BG88" s="53">
        <f t="shared" si="136"/>
        <v>501.63750000000005</v>
      </c>
      <c r="BH88" s="53">
        <f t="shared" si="136"/>
        <v>501.63750000000005</v>
      </c>
      <c r="BI88" s="53">
        <f t="shared" si="136"/>
        <v>482.34375</v>
      </c>
      <c r="BJ88" s="53">
        <f t="shared" si="136"/>
        <v>482.34375</v>
      </c>
      <c r="BK88" s="53">
        <f t="shared" si="136"/>
        <v>501.63750000000005</v>
      </c>
      <c r="BL88" s="53">
        <f t="shared" si="136"/>
        <v>482.34375</v>
      </c>
      <c r="BM88" s="53">
        <f>BM86*BM79*BM87</f>
        <v>482.34375</v>
      </c>
      <c r="BO88" s="53">
        <f t="shared" ref="BO88:BZ88" si="137">BO86*BO79*BO87</f>
        <v>511.62890625</v>
      </c>
      <c r="BP88" s="53">
        <f t="shared" si="137"/>
        <v>511.62890625</v>
      </c>
      <c r="BQ88" s="53">
        <f t="shared" si="137"/>
        <v>511.62890625</v>
      </c>
      <c r="BR88" s="53">
        <f t="shared" si="137"/>
        <v>511.62890625</v>
      </c>
      <c r="BS88" s="53">
        <f t="shared" si="137"/>
        <v>511.62890625</v>
      </c>
      <c r="BT88" s="53">
        <f t="shared" si="137"/>
        <v>604.65234375</v>
      </c>
      <c r="BU88" s="53">
        <f t="shared" si="137"/>
        <v>604.65234375</v>
      </c>
      <c r="BV88" s="53">
        <f t="shared" si="137"/>
        <v>604.65234375</v>
      </c>
      <c r="BW88" s="53">
        <f t="shared" si="137"/>
        <v>604.65234375</v>
      </c>
      <c r="BX88" s="53">
        <f t="shared" si="137"/>
        <v>604.65234375</v>
      </c>
      <c r="BY88" s="53">
        <f t="shared" si="137"/>
        <v>604.65234375</v>
      </c>
      <c r="BZ88" s="53">
        <f t="shared" si="137"/>
        <v>604.65234375</v>
      </c>
      <c r="CB88" s="53">
        <f t="shared" ref="CB88:DM88" si="138">CB86*CB79*CB87</f>
        <v>679.14</v>
      </c>
      <c r="CC88" s="53">
        <f t="shared" si="138"/>
        <v>679.14</v>
      </c>
      <c r="CD88" s="53">
        <f t="shared" si="138"/>
        <v>679.14</v>
      </c>
      <c r="CE88" s="53">
        <f t="shared" si="138"/>
        <v>679.14</v>
      </c>
      <c r="CF88" s="53">
        <f t="shared" si="138"/>
        <v>679.14</v>
      </c>
      <c r="CG88" s="53">
        <f t="shared" si="138"/>
        <v>679.14</v>
      </c>
      <c r="CH88" s="53">
        <f t="shared" si="138"/>
        <v>679.14</v>
      </c>
      <c r="CI88" s="53">
        <f t="shared" si="138"/>
        <v>679.14</v>
      </c>
      <c r="CJ88" s="53">
        <f t="shared" si="138"/>
        <v>679.14</v>
      </c>
      <c r="CK88" s="53">
        <f t="shared" si="138"/>
        <v>679.14</v>
      </c>
      <c r="CL88" s="53">
        <f t="shared" si="138"/>
        <v>679.14</v>
      </c>
      <c r="CM88" s="53">
        <f t="shared" si="138"/>
        <v>679.14</v>
      </c>
      <c r="CO88" s="53">
        <f t="shared" si="138"/>
        <v>740.3287499999999</v>
      </c>
      <c r="CP88" s="53">
        <f t="shared" si="138"/>
        <v>740.3287499999999</v>
      </c>
      <c r="CQ88" s="53">
        <f t="shared" si="138"/>
        <v>740.3287499999999</v>
      </c>
      <c r="CR88" s="53">
        <f t="shared" si="138"/>
        <v>740.3287499999999</v>
      </c>
      <c r="CS88" s="53">
        <f t="shared" si="138"/>
        <v>740.3287499999999</v>
      </c>
      <c r="CT88" s="53">
        <f t="shared" si="138"/>
        <v>740.3287499999999</v>
      </c>
      <c r="CU88" s="53">
        <f t="shared" si="138"/>
        <v>740.3287499999999</v>
      </c>
      <c r="CV88" s="53">
        <f t="shared" si="138"/>
        <v>740.3287499999999</v>
      </c>
      <c r="CW88" s="53">
        <f t="shared" si="138"/>
        <v>740.3287499999999</v>
      </c>
      <c r="CX88" s="53">
        <f t="shared" si="138"/>
        <v>740.3287499999999</v>
      </c>
      <c r="CY88" s="53">
        <f t="shared" si="138"/>
        <v>740.3287499999999</v>
      </c>
      <c r="CZ88" s="53">
        <f t="shared" si="138"/>
        <v>740.3287499999999</v>
      </c>
      <c r="DB88" s="53">
        <f t="shared" si="138"/>
        <v>759.07124999999996</v>
      </c>
      <c r="DC88" s="53">
        <f t="shared" si="138"/>
        <v>759.07124999999996</v>
      </c>
      <c r="DD88" s="53">
        <f t="shared" si="138"/>
        <v>759.07124999999996</v>
      </c>
      <c r="DE88" s="53">
        <f t="shared" si="138"/>
        <v>759.07124999999996</v>
      </c>
      <c r="DF88" s="53">
        <f t="shared" si="138"/>
        <v>759.07124999999996</v>
      </c>
      <c r="DG88" s="53">
        <f t="shared" si="138"/>
        <v>759.07124999999996</v>
      </c>
      <c r="DH88" s="53">
        <f t="shared" si="138"/>
        <v>759.07124999999996</v>
      </c>
      <c r="DI88" s="53">
        <f t="shared" si="138"/>
        <v>759.07124999999996</v>
      </c>
      <c r="DJ88" s="53">
        <f t="shared" si="138"/>
        <v>759.07124999999996</v>
      </c>
      <c r="DK88" s="53">
        <f t="shared" si="138"/>
        <v>759.07124999999996</v>
      </c>
      <c r="DL88" s="53">
        <f t="shared" si="138"/>
        <v>759.07124999999996</v>
      </c>
      <c r="DM88" s="53">
        <f t="shared" si="138"/>
        <v>759.07124999999996</v>
      </c>
      <c r="DO88" s="52"/>
      <c r="DP88" s="52"/>
      <c r="DQ88" s="52"/>
      <c r="DS88" s="52"/>
      <c r="DT88" s="52"/>
      <c r="DU88" s="49">
        <f>SUM(AO88:AZ88)</f>
        <v>4389.328125</v>
      </c>
      <c r="DV88" s="52"/>
      <c r="DW88" s="49">
        <f>SUM(BB88:BM88)</f>
        <v>5846.0062499999995</v>
      </c>
      <c r="DX88" s="52"/>
      <c r="DY88" s="49">
        <f>SUM(BO88:BZ88)</f>
        <v>6790.7109375</v>
      </c>
      <c r="DZ88" s="52"/>
      <c r="EA88" s="49">
        <f>SUM(CB88:CM88)</f>
        <v>8149.6800000000012</v>
      </c>
      <c r="EB88" s="52"/>
      <c r="EC88" s="49">
        <f>SUM(CO88:CZ88)</f>
        <v>8883.9449999999979</v>
      </c>
      <c r="ED88" s="52"/>
      <c r="EE88" s="49">
        <f>SUM(DB88:DM88)</f>
        <v>9108.8549999999996</v>
      </c>
      <c r="EF88" s="52"/>
      <c r="EH88" s="52"/>
      <c r="EI88" s="52"/>
      <c r="EJ88" s="52"/>
      <c r="EK88" s="52"/>
      <c r="EL88" s="52"/>
      <c r="EM88" s="52"/>
      <c r="EN88" s="52"/>
      <c r="EO88" s="52"/>
      <c r="EP88" s="52"/>
      <c r="EQ88" s="52"/>
      <c r="ER88" s="52"/>
      <c r="ES88" s="52"/>
      <c r="ET88" s="52"/>
    </row>
    <row r="89" spans="1:150" s="53" customFormat="1" ht="14.85" hidden="1" customHeight="1" outlineLevel="1">
      <c r="A89" s="50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Y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  <c r="CY89" s="52"/>
      <c r="CZ89" s="52"/>
      <c r="DA89" s="52"/>
      <c r="DB89" s="52"/>
      <c r="DC89" s="52"/>
      <c r="DD89" s="52"/>
      <c r="DE89" s="52"/>
      <c r="DF89" s="52"/>
      <c r="DG89" s="52"/>
      <c r="DH89" s="52"/>
      <c r="DI89" s="52"/>
      <c r="DJ89" s="52"/>
      <c r="DK89" s="52"/>
      <c r="DL89" s="52"/>
      <c r="DM89" s="52"/>
      <c r="DN89" s="52"/>
      <c r="DO89" s="52"/>
      <c r="DP89" s="52"/>
      <c r="DQ89" s="52"/>
      <c r="DS89" s="52"/>
      <c r="DT89" s="52"/>
      <c r="DU89" s="49"/>
      <c r="DV89" s="52"/>
      <c r="DW89" s="52"/>
      <c r="DX89" s="52"/>
      <c r="DY89" s="52"/>
      <c r="DZ89" s="52"/>
      <c r="EA89" s="52"/>
      <c r="EB89" s="52"/>
      <c r="EC89" s="52"/>
      <c r="ED89" s="52"/>
      <c r="EE89" s="52"/>
      <c r="EF89" s="52"/>
      <c r="EH89" s="52"/>
      <c r="EI89" s="52"/>
      <c r="EJ89" s="52"/>
      <c r="EK89" s="52"/>
      <c r="EL89" s="52"/>
      <c r="EM89" s="52"/>
      <c r="EN89" s="52"/>
      <c r="EO89" s="52"/>
      <c r="EP89" s="52"/>
      <c r="EQ89" s="52"/>
      <c r="ER89" s="52"/>
      <c r="ES89" s="52"/>
      <c r="ET89" s="52"/>
    </row>
    <row r="90" spans="1:150" s="53" customFormat="1" ht="14.85" hidden="1" customHeight="1" outlineLevel="1">
      <c r="A90" s="50" t="s">
        <v>79</v>
      </c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6">
        <v>1</v>
      </c>
      <c r="AP90" s="56">
        <v>1</v>
      </c>
      <c r="AU90" s="56">
        <v>1</v>
      </c>
      <c r="AX90" s="56">
        <v>1</v>
      </c>
      <c r="AY90" s="52"/>
      <c r="BB90" s="52"/>
      <c r="BC90" s="56"/>
      <c r="BD90" s="52"/>
      <c r="BE90" s="52"/>
      <c r="BF90" s="56">
        <v>1</v>
      </c>
      <c r="BG90" s="56"/>
      <c r="BH90" s="56"/>
      <c r="BI90" s="49">
        <v>1</v>
      </c>
      <c r="BJ90" s="56">
        <v>2</v>
      </c>
      <c r="BK90" s="56"/>
      <c r="BL90" s="56">
        <v>1</v>
      </c>
      <c r="BM90" s="56">
        <v>2</v>
      </c>
      <c r="BN90" s="52"/>
      <c r="BO90" s="52"/>
      <c r="BP90" s="56">
        <v>1</v>
      </c>
      <c r="BQ90" s="52"/>
      <c r="BR90" s="56"/>
      <c r="BS90" s="56">
        <v>1</v>
      </c>
      <c r="BT90" s="52"/>
      <c r="BU90" s="56"/>
      <c r="BV90" s="56"/>
      <c r="BW90" s="52"/>
      <c r="BX90" s="52"/>
      <c r="BY90" s="56">
        <v>1</v>
      </c>
      <c r="BZ90" s="52"/>
      <c r="CA90" s="52"/>
      <c r="CB90" s="56">
        <v>1</v>
      </c>
      <c r="CC90" s="52"/>
      <c r="CD90" s="56">
        <v>1</v>
      </c>
      <c r="CE90" s="56">
        <v>1</v>
      </c>
      <c r="CF90" s="52"/>
      <c r="CG90" s="56">
        <v>1</v>
      </c>
      <c r="CH90" s="56">
        <v>1</v>
      </c>
      <c r="CI90" s="52"/>
      <c r="CJ90" s="56">
        <v>1</v>
      </c>
      <c r="CK90" s="52"/>
      <c r="CL90" s="56">
        <v>1</v>
      </c>
      <c r="CM90" s="56">
        <v>1</v>
      </c>
      <c r="CN90" s="52"/>
      <c r="CO90" s="56">
        <v>1</v>
      </c>
      <c r="CP90" s="52"/>
      <c r="CQ90" s="56">
        <v>1</v>
      </c>
      <c r="CR90" s="56">
        <v>1</v>
      </c>
      <c r="CS90" s="52"/>
      <c r="CT90" s="56">
        <v>1</v>
      </c>
      <c r="CU90" s="56">
        <v>1</v>
      </c>
      <c r="CV90" s="52"/>
      <c r="CW90" s="56">
        <v>1</v>
      </c>
      <c r="CX90" s="52"/>
      <c r="CY90" s="56">
        <v>1</v>
      </c>
      <c r="CZ90" s="52"/>
      <c r="DA90" s="52"/>
      <c r="DB90" s="56">
        <v>1</v>
      </c>
      <c r="DC90" s="52"/>
      <c r="DD90" s="56">
        <v>1</v>
      </c>
      <c r="DE90" s="56">
        <v>1</v>
      </c>
      <c r="DF90" s="52"/>
      <c r="DG90" s="56">
        <v>1</v>
      </c>
      <c r="DH90" s="56">
        <v>1</v>
      </c>
      <c r="DI90" s="52"/>
      <c r="DJ90" s="56">
        <v>1</v>
      </c>
      <c r="DK90" s="52"/>
      <c r="DL90" s="56">
        <v>1</v>
      </c>
      <c r="DM90" s="52"/>
      <c r="DN90" s="52"/>
      <c r="DO90" s="52"/>
      <c r="DP90" s="52"/>
      <c r="DQ90" s="52"/>
      <c r="DS90" s="54">
        <v>3</v>
      </c>
      <c r="DT90" s="54"/>
      <c r="DU90" s="52"/>
      <c r="DV90" s="52"/>
      <c r="DW90" s="52"/>
      <c r="DX90" s="52"/>
      <c r="DY90" s="52"/>
      <c r="DZ90" s="52"/>
      <c r="EA90" s="52"/>
      <c r="EB90" s="52"/>
      <c r="EC90" s="52"/>
      <c r="ED90" s="52"/>
      <c r="EE90" s="52"/>
      <c r="EF90" s="52"/>
      <c r="EH90" s="52"/>
      <c r="EI90" s="52"/>
      <c r="EJ90" s="52"/>
      <c r="EK90" s="52"/>
      <c r="EL90" s="52"/>
      <c r="EM90" s="52"/>
      <c r="EN90" s="52"/>
      <c r="EO90" s="52"/>
      <c r="EP90" s="52"/>
      <c r="EQ90" s="52"/>
      <c r="ER90" s="52"/>
      <c r="ES90" s="52"/>
      <c r="ET90" s="52"/>
    </row>
    <row r="91" spans="1:150" s="53" customFormat="1" ht="14.85" hidden="1" customHeight="1" outlineLevel="1">
      <c r="A91" s="50" t="s">
        <v>40</v>
      </c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6">
        <v>90</v>
      </c>
      <c r="AP91" s="56">
        <v>90</v>
      </c>
      <c r="AU91" s="56">
        <v>90</v>
      </c>
      <c r="AX91" s="56">
        <v>90</v>
      </c>
      <c r="AY91" s="52"/>
      <c r="BB91" s="52"/>
      <c r="BC91" s="56"/>
      <c r="BD91" s="52"/>
      <c r="BE91" s="52"/>
      <c r="BF91" s="56">
        <v>90</v>
      </c>
      <c r="BG91" s="56"/>
      <c r="BH91" s="56"/>
      <c r="BI91" s="49">
        <v>90</v>
      </c>
      <c r="BJ91" s="56">
        <v>90</v>
      </c>
      <c r="BK91" s="56"/>
      <c r="BL91" s="56">
        <v>90</v>
      </c>
      <c r="BM91" s="56">
        <v>90</v>
      </c>
      <c r="BN91" s="52"/>
      <c r="BO91" s="52"/>
      <c r="BP91" s="56">
        <v>90</v>
      </c>
      <c r="BQ91" s="52"/>
      <c r="BR91" s="56"/>
      <c r="BS91" s="56">
        <v>90</v>
      </c>
      <c r="BT91" s="52"/>
      <c r="BU91" s="56"/>
      <c r="BV91" s="56"/>
      <c r="BW91" s="52"/>
      <c r="BX91" s="52"/>
      <c r="BY91" s="56">
        <v>90</v>
      </c>
      <c r="BZ91" s="52"/>
      <c r="CA91" s="52"/>
      <c r="CB91" s="56">
        <v>90</v>
      </c>
      <c r="CC91" s="52"/>
      <c r="CD91" s="56">
        <v>90</v>
      </c>
      <c r="CE91" s="56">
        <v>90</v>
      </c>
      <c r="CF91" s="52"/>
      <c r="CG91" s="56">
        <v>90</v>
      </c>
      <c r="CH91" s="56">
        <v>90</v>
      </c>
      <c r="CI91" s="52"/>
      <c r="CJ91" s="56">
        <v>90</v>
      </c>
      <c r="CK91" s="52"/>
      <c r="CL91" s="56">
        <v>90</v>
      </c>
      <c r="CM91" s="56">
        <v>90</v>
      </c>
      <c r="CN91" s="52"/>
      <c r="CO91" s="56">
        <v>90</v>
      </c>
      <c r="CP91" s="52"/>
      <c r="CQ91" s="56">
        <v>90</v>
      </c>
      <c r="CR91" s="56">
        <v>90</v>
      </c>
      <c r="CS91" s="52"/>
      <c r="CT91" s="56">
        <v>90</v>
      </c>
      <c r="CU91" s="56">
        <v>90</v>
      </c>
      <c r="CV91" s="52"/>
      <c r="CW91" s="56">
        <v>90</v>
      </c>
      <c r="CX91" s="52"/>
      <c r="CY91" s="56">
        <v>90</v>
      </c>
      <c r="CZ91" s="52"/>
      <c r="DA91" s="52"/>
      <c r="DB91" s="56">
        <v>90</v>
      </c>
      <c r="DC91" s="52"/>
      <c r="DD91" s="56">
        <v>90</v>
      </c>
      <c r="DE91" s="56">
        <v>90</v>
      </c>
      <c r="DF91" s="52"/>
      <c r="DG91" s="56">
        <v>90</v>
      </c>
      <c r="DH91" s="56">
        <v>90</v>
      </c>
      <c r="DI91" s="52"/>
      <c r="DJ91" s="56">
        <v>90</v>
      </c>
      <c r="DK91" s="52"/>
      <c r="DL91" s="56">
        <v>90</v>
      </c>
      <c r="DM91" s="52"/>
      <c r="DN91" s="52"/>
      <c r="DO91" s="52"/>
      <c r="DP91" s="52"/>
      <c r="DQ91" s="52"/>
      <c r="DS91" s="52"/>
      <c r="DT91" s="52"/>
      <c r="DU91" s="52"/>
      <c r="DV91" s="52"/>
      <c r="DW91" s="52"/>
      <c r="DX91" s="52"/>
      <c r="DY91" s="52"/>
      <c r="DZ91" s="52"/>
      <c r="EA91" s="52"/>
      <c r="EB91" s="52"/>
      <c r="EC91" s="52"/>
      <c r="ED91" s="52"/>
      <c r="EE91" s="52"/>
      <c r="EF91" s="52"/>
      <c r="EH91" s="52"/>
      <c r="EI91" s="52"/>
      <c r="EJ91" s="52"/>
      <c r="EK91" s="52"/>
      <c r="EL91" s="52"/>
      <c r="EM91" s="52"/>
      <c r="EN91" s="52"/>
      <c r="EO91" s="52"/>
      <c r="EP91" s="52"/>
      <c r="EQ91" s="52"/>
      <c r="ER91" s="52"/>
      <c r="ES91" s="52"/>
      <c r="ET91" s="52"/>
    </row>
    <row r="92" spans="1:150" s="53" customFormat="1" ht="14.85" hidden="1" customHeight="1" outlineLevel="1">
      <c r="A92" s="50" t="s">
        <v>68</v>
      </c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6">
        <v>50</v>
      </c>
      <c r="AP92" s="56">
        <v>50</v>
      </c>
      <c r="AU92" s="56">
        <v>50</v>
      </c>
      <c r="AX92" s="56">
        <v>50</v>
      </c>
      <c r="AY92" s="52"/>
      <c r="BB92" s="52"/>
      <c r="BC92" s="56"/>
      <c r="BD92" s="52"/>
      <c r="BE92" s="52"/>
      <c r="BF92" s="56">
        <v>34</v>
      </c>
      <c r="BG92" s="56"/>
      <c r="BH92" s="56"/>
      <c r="BI92" s="49">
        <v>23.5</v>
      </c>
      <c r="BJ92" s="56">
        <v>25</v>
      </c>
      <c r="BK92" s="56"/>
      <c r="BL92" s="56">
        <v>34</v>
      </c>
      <c r="BM92" s="56">
        <v>25</v>
      </c>
      <c r="BN92" s="52"/>
      <c r="BO92" s="52"/>
      <c r="BP92" s="56">
        <v>50</v>
      </c>
      <c r="BQ92" s="52"/>
      <c r="BR92" s="56"/>
      <c r="BS92" s="56">
        <v>50</v>
      </c>
      <c r="BT92" s="52"/>
      <c r="BU92" s="56"/>
      <c r="BV92" s="56"/>
      <c r="BW92" s="52"/>
      <c r="BX92" s="52"/>
      <c r="BY92" s="56">
        <v>50</v>
      </c>
      <c r="BZ92" s="52"/>
      <c r="CA92" s="52"/>
      <c r="CB92" s="56">
        <v>50</v>
      </c>
      <c r="CC92" s="52"/>
      <c r="CD92" s="56">
        <v>50</v>
      </c>
      <c r="CE92" s="56">
        <v>50</v>
      </c>
      <c r="CF92" s="52"/>
      <c r="CG92" s="56">
        <v>50</v>
      </c>
      <c r="CH92" s="56">
        <v>50</v>
      </c>
      <c r="CI92" s="52"/>
      <c r="CJ92" s="56">
        <v>50</v>
      </c>
      <c r="CK92" s="52"/>
      <c r="CL92" s="56">
        <v>50</v>
      </c>
      <c r="CM92" s="56">
        <v>50</v>
      </c>
      <c r="CN92" s="52"/>
      <c r="CO92" s="56">
        <v>50</v>
      </c>
      <c r="CP92" s="52"/>
      <c r="CQ92" s="56">
        <v>50</v>
      </c>
      <c r="CR92" s="56">
        <v>50</v>
      </c>
      <c r="CS92" s="52"/>
      <c r="CT92" s="56">
        <v>50</v>
      </c>
      <c r="CU92" s="56">
        <v>50</v>
      </c>
      <c r="CV92" s="52"/>
      <c r="CW92" s="56">
        <v>50</v>
      </c>
      <c r="CX92" s="52"/>
      <c r="CY92" s="56">
        <v>50</v>
      </c>
      <c r="CZ92" s="52"/>
      <c r="DA92" s="52"/>
      <c r="DB92" s="56">
        <v>50</v>
      </c>
      <c r="DC92" s="52"/>
      <c r="DD92" s="56">
        <v>50</v>
      </c>
      <c r="DE92" s="56">
        <v>50</v>
      </c>
      <c r="DF92" s="52"/>
      <c r="DG92" s="56">
        <v>50</v>
      </c>
      <c r="DH92" s="56">
        <v>50</v>
      </c>
      <c r="DI92" s="52"/>
      <c r="DJ92" s="56">
        <v>50</v>
      </c>
      <c r="DK92" s="52"/>
      <c r="DL92" s="56">
        <v>50</v>
      </c>
      <c r="DM92" s="52"/>
      <c r="DN92" s="52"/>
      <c r="DO92" s="52"/>
      <c r="DP92" s="52"/>
      <c r="DQ92" s="52"/>
      <c r="DS92" s="52"/>
      <c r="DT92" s="52"/>
      <c r="DU92" s="52"/>
      <c r="DV92" s="52"/>
      <c r="DW92" s="52"/>
      <c r="DX92" s="52"/>
      <c r="DY92" s="52"/>
      <c r="DZ92" s="52"/>
      <c r="EA92" s="52"/>
      <c r="EB92" s="52"/>
      <c r="EC92" s="52"/>
      <c r="ED92" s="52"/>
      <c r="EE92" s="52"/>
      <c r="EF92" s="52"/>
      <c r="EH92" s="52"/>
      <c r="EI92" s="52"/>
      <c r="EJ92" s="52"/>
      <c r="EK92" s="52"/>
      <c r="EL92" s="52"/>
      <c r="EM92" s="52"/>
      <c r="EN92" s="52"/>
      <c r="EO92" s="52"/>
      <c r="EP92" s="52"/>
      <c r="EQ92" s="52"/>
      <c r="ER92" s="52"/>
      <c r="ES92" s="52"/>
      <c r="ET92" s="52"/>
    </row>
    <row r="93" spans="1:150" s="53" customFormat="1" ht="14.85" hidden="1" customHeight="1" outlineLevel="1">
      <c r="A93" s="50" t="s">
        <v>69</v>
      </c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6">
        <f>AO76*AO90*AO91*AO92/1000</f>
        <v>315</v>
      </c>
      <c r="AP93" s="56">
        <f>AP76*AP90*AP91*AP92/1000</f>
        <v>315</v>
      </c>
      <c r="AU93" s="56">
        <f>AU76*AU90*AU91*AU92/1000</f>
        <v>315</v>
      </c>
      <c r="AX93" s="56">
        <f>AX76*AX90*AX91*AX92/1000</f>
        <v>315</v>
      </c>
      <c r="AY93" s="52"/>
      <c r="BB93" s="52"/>
      <c r="BC93" s="56"/>
      <c r="BD93" s="52"/>
      <c r="BE93" s="52"/>
      <c r="BF93" s="56">
        <f t="shared" ref="BF93:BM93" si="139">BF76*BF90*BF91*BF92/1000</f>
        <v>214.2</v>
      </c>
      <c r="BG93" s="56"/>
      <c r="BH93" s="56"/>
      <c r="BI93" s="49">
        <f t="shared" ref="BI93:BJ93" si="140">BI76*BI90*BI91*BI92/1000</f>
        <v>148.05000000000001</v>
      </c>
      <c r="BJ93" s="56">
        <f t="shared" si="140"/>
        <v>315</v>
      </c>
      <c r="BK93" s="56"/>
      <c r="BL93" s="56">
        <f t="shared" ref="BL93" si="141">BL76*BL90*BL91*BL92/1000</f>
        <v>214.2</v>
      </c>
      <c r="BM93" s="56">
        <f t="shared" si="139"/>
        <v>315</v>
      </c>
      <c r="BN93" s="52"/>
      <c r="BO93" s="52"/>
      <c r="BP93" s="56">
        <f>BP76*BP90*BP91*BP92/1000</f>
        <v>315</v>
      </c>
      <c r="BQ93" s="52"/>
      <c r="BR93" s="56"/>
      <c r="BS93" s="56">
        <f>BS76*BS90*BS91*BS92/1000</f>
        <v>315</v>
      </c>
      <c r="BT93" s="52"/>
      <c r="BU93" s="56"/>
      <c r="BV93" s="56"/>
      <c r="BW93" s="52"/>
      <c r="BX93" s="52"/>
      <c r="BY93" s="56">
        <f>BY76*BY90*BY91*BY92/1000</f>
        <v>315</v>
      </c>
      <c r="BZ93" s="52"/>
      <c r="CA93" s="52"/>
      <c r="CB93" s="56">
        <f>CB76*CB90*CB91*CB92/1000</f>
        <v>315</v>
      </c>
      <c r="CC93" s="52"/>
      <c r="CD93" s="56">
        <f>CD76*CD90*CD91*CD92/1000</f>
        <v>315</v>
      </c>
      <c r="CE93" s="56">
        <f>CE76*CE90*CE91*CE92/1000</f>
        <v>315</v>
      </c>
      <c r="CF93" s="52"/>
      <c r="CG93" s="56">
        <f>CG76*CG90*CG91*CG92/1000</f>
        <v>315</v>
      </c>
      <c r="CH93" s="56">
        <f>CH76*CH90*CH91*CH92/1000</f>
        <v>315</v>
      </c>
      <c r="CI93" s="52"/>
      <c r="CJ93" s="56">
        <f>CJ76*CJ90*CJ91*CJ92/1000</f>
        <v>315</v>
      </c>
      <c r="CK93" s="52"/>
      <c r="CL93" s="56">
        <f>CL76*CL90*CL91*CL92/1000</f>
        <v>315</v>
      </c>
      <c r="CM93" s="56">
        <f>CM76*CM90*CM91*CM92/1000</f>
        <v>315</v>
      </c>
      <c r="CN93" s="52"/>
      <c r="CO93" s="56">
        <f>CO76*CO90*CO91*CO92/1000</f>
        <v>315</v>
      </c>
      <c r="CP93" s="52"/>
      <c r="CQ93" s="56">
        <f>CQ76*CQ90*CQ91*CQ92/1000</f>
        <v>315</v>
      </c>
      <c r="CR93" s="56">
        <f>CR76*CR90*CR91*CR92/1000</f>
        <v>315</v>
      </c>
      <c r="CS93" s="52"/>
      <c r="CT93" s="56">
        <f>CT76*CT90*CT91*CT92/1000</f>
        <v>315</v>
      </c>
      <c r="CU93" s="56">
        <f>CU76*CU90*CU91*CU92/1000</f>
        <v>315</v>
      </c>
      <c r="CV93" s="52"/>
      <c r="CW93" s="56">
        <f>CW76*CW90*CW91*CW92/1000</f>
        <v>315</v>
      </c>
      <c r="CX93" s="52"/>
      <c r="CY93" s="56">
        <f>CY76*CY90*CY91*CY92/1000</f>
        <v>315</v>
      </c>
      <c r="CZ93" s="52"/>
      <c r="DA93" s="52"/>
      <c r="DB93" s="56">
        <f>DB76*DB90*DB91*DB92/1000</f>
        <v>315</v>
      </c>
      <c r="DC93" s="52"/>
      <c r="DD93" s="56">
        <f>DD76*DD90*DD91*DD92/1000</f>
        <v>315</v>
      </c>
      <c r="DE93" s="56">
        <f>DE76*DE90*DE91*DE92/1000</f>
        <v>315</v>
      </c>
      <c r="DF93" s="52"/>
      <c r="DG93" s="56">
        <f>DG76*DG90*DG91*DG92/1000</f>
        <v>315</v>
      </c>
      <c r="DH93" s="56">
        <f>DH76*DH90*DH91*DH92/1000</f>
        <v>315</v>
      </c>
      <c r="DI93" s="52"/>
      <c r="DJ93" s="56">
        <f>DJ76*DJ90*DJ91*DJ92/1000</f>
        <v>315</v>
      </c>
      <c r="DK93" s="52"/>
      <c r="DL93" s="56">
        <f>DL76*DL90*DL91*DL92/1000</f>
        <v>315</v>
      </c>
      <c r="DM93" s="52"/>
      <c r="DN93" s="52"/>
      <c r="DO93" s="52"/>
      <c r="DP93" s="52"/>
      <c r="DQ93" s="52"/>
      <c r="DS93" s="52"/>
      <c r="DT93" s="52"/>
      <c r="DU93" s="49">
        <f>SUM(AO93:AZ93)</f>
        <v>1260</v>
      </c>
      <c r="DV93" s="52"/>
      <c r="DW93" s="49">
        <f>SUM(BB93:BM93)</f>
        <v>1206.45</v>
      </c>
      <c r="DX93" s="52"/>
      <c r="DY93" s="49">
        <f>SUM(BO93:BZ93)</f>
        <v>945</v>
      </c>
      <c r="DZ93" s="52"/>
      <c r="EA93" s="49">
        <f>SUM(CB93:CM93)</f>
        <v>2520</v>
      </c>
      <c r="EB93" s="52"/>
      <c r="EC93" s="49">
        <f>SUM(CO93:CZ93)</f>
        <v>2205</v>
      </c>
      <c r="ED93" s="52"/>
      <c r="EE93" s="49">
        <f>SUM(DB93:DM93)</f>
        <v>2205</v>
      </c>
      <c r="EF93" s="52"/>
      <c r="EH93" s="52"/>
      <c r="EI93" s="52"/>
      <c r="EJ93" s="52"/>
      <c r="EK93" s="52"/>
      <c r="EL93" s="52"/>
      <c r="EM93" s="52"/>
      <c r="EN93" s="52"/>
      <c r="EO93" s="52"/>
      <c r="EP93" s="52"/>
      <c r="EQ93" s="52"/>
      <c r="ER93" s="52"/>
      <c r="ES93" s="52"/>
      <c r="ET93" s="52"/>
    </row>
    <row r="94" spans="1:150" collapsed="1">
      <c r="A94" s="57" t="s">
        <v>80</v>
      </c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B94" t="e">
        <f>AB79*#REF!</f>
        <v>#REF!</v>
      </c>
      <c r="AO94" s="49">
        <f t="shared" ref="AO94:AZ94" si="142">AO88+AO93</f>
        <v>604.40625</v>
      </c>
      <c r="AP94" s="49">
        <f t="shared" si="142"/>
        <v>604.40625</v>
      </c>
      <c r="AQ94" s="49">
        <f t="shared" si="142"/>
        <v>289.40625</v>
      </c>
      <c r="AR94" s="49">
        <f t="shared" si="142"/>
        <v>385.875</v>
      </c>
      <c r="AS94" s="49">
        <f t="shared" si="142"/>
        <v>385.875</v>
      </c>
      <c r="AT94" s="49">
        <f t="shared" si="142"/>
        <v>385.875</v>
      </c>
      <c r="AU94" s="49">
        <f t="shared" si="142"/>
        <v>700.875</v>
      </c>
      <c r="AV94" s="49">
        <f t="shared" si="142"/>
        <v>385.875</v>
      </c>
      <c r="AW94" s="49">
        <f t="shared" si="142"/>
        <v>385.875</v>
      </c>
      <c r="AX94" s="49">
        <f t="shared" si="142"/>
        <v>749.109375</v>
      </c>
      <c r="AY94" s="49">
        <f t="shared" si="142"/>
        <v>385.875</v>
      </c>
      <c r="AZ94" s="49">
        <f t="shared" si="142"/>
        <v>385.875</v>
      </c>
      <c r="BA94" s="49"/>
      <c r="BB94" s="49">
        <f t="shared" ref="BB94:BM94" si="143">BB88+BB93</f>
        <v>482.34375</v>
      </c>
      <c r="BC94" s="49">
        <f>BC88+BC93</f>
        <v>482.34375</v>
      </c>
      <c r="BD94" s="49">
        <f t="shared" si="143"/>
        <v>482.34375</v>
      </c>
      <c r="BE94" s="49">
        <f t="shared" si="143"/>
        <v>482.34375</v>
      </c>
      <c r="BF94" s="49">
        <f t="shared" si="143"/>
        <v>696.54375000000005</v>
      </c>
      <c r="BG94" s="49">
        <f>BG88+BG93</f>
        <v>501.63750000000005</v>
      </c>
      <c r="BH94" s="49">
        <f t="shared" si="143"/>
        <v>501.63750000000005</v>
      </c>
      <c r="BI94" s="49">
        <f t="shared" si="143"/>
        <v>630.39374999999995</v>
      </c>
      <c r="BJ94" s="49">
        <f t="shared" si="143"/>
        <v>797.34375</v>
      </c>
      <c r="BK94" s="49">
        <f t="shared" si="143"/>
        <v>501.63750000000005</v>
      </c>
      <c r="BL94" s="49">
        <f t="shared" si="143"/>
        <v>696.54375000000005</v>
      </c>
      <c r="BM94" s="49">
        <f t="shared" si="143"/>
        <v>797.34375</v>
      </c>
      <c r="BN94" s="49"/>
      <c r="BO94" s="49">
        <f>BO88+BO93</f>
        <v>511.62890625</v>
      </c>
      <c r="BP94" s="49">
        <f t="shared" ref="BP94:BZ94" si="144">BP88+BP93</f>
        <v>826.62890625</v>
      </c>
      <c r="BQ94" s="49">
        <f t="shared" si="144"/>
        <v>511.62890625</v>
      </c>
      <c r="BR94" s="49">
        <f t="shared" si="144"/>
        <v>511.62890625</v>
      </c>
      <c r="BS94" s="49">
        <f t="shared" si="144"/>
        <v>826.62890625</v>
      </c>
      <c r="BT94" s="49">
        <f t="shared" si="144"/>
        <v>604.65234375</v>
      </c>
      <c r="BU94" s="49">
        <f t="shared" si="144"/>
        <v>604.65234375</v>
      </c>
      <c r="BV94" s="49">
        <f t="shared" si="144"/>
        <v>604.65234375</v>
      </c>
      <c r="BW94" s="49">
        <f t="shared" si="144"/>
        <v>604.65234375</v>
      </c>
      <c r="BX94" s="49">
        <f t="shared" si="144"/>
        <v>604.65234375</v>
      </c>
      <c r="BY94" s="49">
        <f t="shared" si="144"/>
        <v>919.65234375</v>
      </c>
      <c r="BZ94" s="49">
        <f t="shared" si="144"/>
        <v>604.65234375</v>
      </c>
      <c r="CA94" s="49"/>
      <c r="CB94" s="49">
        <f t="shared" ref="CB94:DM94" si="145">CB88+CB93</f>
        <v>994.14</v>
      </c>
      <c r="CC94" s="49">
        <f t="shared" si="145"/>
        <v>679.14</v>
      </c>
      <c r="CD94" s="49">
        <f t="shared" si="145"/>
        <v>994.14</v>
      </c>
      <c r="CE94" s="49">
        <f t="shared" si="145"/>
        <v>994.14</v>
      </c>
      <c r="CF94" s="49">
        <f t="shared" si="145"/>
        <v>679.14</v>
      </c>
      <c r="CG94" s="49">
        <f t="shared" si="145"/>
        <v>994.14</v>
      </c>
      <c r="CH94" s="49">
        <f t="shared" si="145"/>
        <v>994.14</v>
      </c>
      <c r="CI94" s="49">
        <f t="shared" si="145"/>
        <v>679.14</v>
      </c>
      <c r="CJ94" s="49">
        <f t="shared" si="145"/>
        <v>994.14</v>
      </c>
      <c r="CK94" s="49">
        <f t="shared" si="145"/>
        <v>679.14</v>
      </c>
      <c r="CL94" s="49">
        <f t="shared" si="145"/>
        <v>994.14</v>
      </c>
      <c r="CM94" s="49">
        <f t="shared" si="145"/>
        <v>994.14</v>
      </c>
      <c r="CN94" s="49"/>
      <c r="CO94" s="49">
        <f t="shared" si="145"/>
        <v>1055.3287499999999</v>
      </c>
      <c r="CP94" s="49">
        <f t="shared" si="145"/>
        <v>740.3287499999999</v>
      </c>
      <c r="CQ94" s="49">
        <f t="shared" si="145"/>
        <v>1055.3287499999999</v>
      </c>
      <c r="CR94" s="49">
        <f t="shared" si="145"/>
        <v>1055.3287499999999</v>
      </c>
      <c r="CS94" s="49">
        <f t="shared" si="145"/>
        <v>740.3287499999999</v>
      </c>
      <c r="CT94" s="49">
        <f t="shared" si="145"/>
        <v>1055.3287499999999</v>
      </c>
      <c r="CU94" s="49">
        <f t="shared" si="145"/>
        <v>1055.3287499999999</v>
      </c>
      <c r="CV94" s="49">
        <f t="shared" si="145"/>
        <v>740.3287499999999</v>
      </c>
      <c r="CW94" s="49">
        <f t="shared" si="145"/>
        <v>1055.3287499999999</v>
      </c>
      <c r="CX94" s="49">
        <f t="shared" si="145"/>
        <v>740.3287499999999</v>
      </c>
      <c r="CY94" s="49">
        <f t="shared" si="145"/>
        <v>1055.3287499999999</v>
      </c>
      <c r="CZ94" s="49">
        <f t="shared" si="145"/>
        <v>740.3287499999999</v>
      </c>
      <c r="DA94" s="49"/>
      <c r="DB94" s="49">
        <f t="shared" si="145"/>
        <v>1074.07125</v>
      </c>
      <c r="DC94" s="49">
        <f t="shared" si="145"/>
        <v>759.07124999999996</v>
      </c>
      <c r="DD94" s="49">
        <f t="shared" si="145"/>
        <v>1074.07125</v>
      </c>
      <c r="DE94" s="49">
        <f t="shared" si="145"/>
        <v>1074.07125</v>
      </c>
      <c r="DF94" s="49">
        <f t="shared" si="145"/>
        <v>759.07124999999996</v>
      </c>
      <c r="DG94" s="49">
        <f t="shared" si="145"/>
        <v>1074.07125</v>
      </c>
      <c r="DH94" s="49">
        <f t="shared" si="145"/>
        <v>1074.07125</v>
      </c>
      <c r="DI94" s="49">
        <f t="shared" si="145"/>
        <v>759.07124999999996</v>
      </c>
      <c r="DJ94" s="49">
        <f t="shared" si="145"/>
        <v>1074.07125</v>
      </c>
      <c r="DK94" s="49">
        <f t="shared" si="145"/>
        <v>759.07124999999996</v>
      </c>
      <c r="DL94" s="49">
        <f t="shared" si="145"/>
        <v>1074.07125</v>
      </c>
      <c r="DM94" s="49">
        <f t="shared" si="145"/>
        <v>759.07124999999996</v>
      </c>
      <c r="DN94" s="49"/>
      <c r="DR94" s="27"/>
      <c r="DS94" s="58">
        <v>4276</v>
      </c>
      <c r="DT94" s="58"/>
      <c r="DU94" s="49">
        <f>DU88+DU93</f>
        <v>5649.328125</v>
      </c>
      <c r="DV94" s="28">
        <f>IFERROR(DU94/DS94*100,0)</f>
        <v>132.11712172591206</v>
      </c>
      <c r="DW94" s="49">
        <f>DW88+DW93</f>
        <v>7052.4562499999993</v>
      </c>
      <c r="DX94" s="28">
        <f>IFERROR(DW94/DU94*100,0)</f>
        <v>124.83707963059764</v>
      </c>
      <c r="DY94" s="49">
        <f>DY88+DY93</f>
        <v>7735.7109375</v>
      </c>
      <c r="DZ94" s="28">
        <f>IFERROR(DY94/DW94*100,0)</f>
        <v>109.68818044776954</v>
      </c>
      <c r="EA94" s="49">
        <f>EA88+EA93</f>
        <v>10669.68</v>
      </c>
      <c r="EB94" s="28">
        <f>IFERROR(EA94/DY94*100,0)</f>
        <v>137.92759432461665</v>
      </c>
      <c r="EC94" s="49">
        <f>EC88+EC93</f>
        <v>11088.944999999998</v>
      </c>
      <c r="ED94" s="28">
        <f>IFERROR(EC94/EA94*100,0)</f>
        <v>103.92949929145014</v>
      </c>
      <c r="EE94" s="49">
        <f>EE88+EE93</f>
        <v>11313.855</v>
      </c>
      <c r="EF94" s="28">
        <f>IFERROR(EE94/EC94*100,0)</f>
        <v>102.02823622986679</v>
      </c>
      <c r="EG94" s="27"/>
    </row>
    <row r="95" spans="1:150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</row>
    <row r="96" spans="1:150">
      <c r="A96" s="59" t="s">
        <v>81</v>
      </c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</row>
    <row r="97" spans="1:150">
      <c r="A97" s="59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</row>
    <row r="98" spans="1:150" ht="14.85" hidden="1" customHeight="1" outlineLevel="1">
      <c r="A98" s="60" t="s">
        <v>39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B98">
        <v>70</v>
      </c>
      <c r="AO98">
        <v>40</v>
      </c>
      <c r="AP98">
        <v>40</v>
      </c>
      <c r="AQ98">
        <v>40</v>
      </c>
      <c r="AR98">
        <v>40</v>
      </c>
      <c r="AS98">
        <v>40</v>
      </c>
      <c r="AT98">
        <v>40</v>
      </c>
      <c r="AU98">
        <v>40</v>
      </c>
      <c r="AV98">
        <v>40</v>
      </c>
      <c r="AW98">
        <v>40</v>
      </c>
      <c r="AX98">
        <v>40</v>
      </c>
      <c r="AY98">
        <v>40</v>
      </c>
      <c r="AZ98">
        <v>40</v>
      </c>
      <c r="BB98">
        <v>40</v>
      </c>
      <c r="BC98">
        <v>40</v>
      </c>
      <c r="BD98">
        <v>40</v>
      </c>
      <c r="BE98">
        <v>40</v>
      </c>
      <c r="BF98">
        <v>40</v>
      </c>
      <c r="BG98">
        <v>40</v>
      </c>
      <c r="BH98">
        <v>40</v>
      </c>
      <c r="BI98">
        <v>40</v>
      </c>
      <c r="BJ98">
        <v>40</v>
      </c>
      <c r="BK98">
        <v>40</v>
      </c>
      <c r="BL98">
        <v>40</v>
      </c>
      <c r="BM98">
        <v>40</v>
      </c>
      <c r="BO98">
        <v>40</v>
      </c>
      <c r="BP98">
        <v>40</v>
      </c>
      <c r="BQ98">
        <v>40</v>
      </c>
      <c r="BR98">
        <v>40</v>
      </c>
      <c r="BS98">
        <v>40</v>
      </c>
      <c r="BT98">
        <v>40</v>
      </c>
      <c r="BU98">
        <v>40</v>
      </c>
      <c r="BV98">
        <v>40</v>
      </c>
      <c r="BW98">
        <v>40</v>
      </c>
      <c r="BX98">
        <v>40</v>
      </c>
      <c r="BY98">
        <v>40</v>
      </c>
      <c r="BZ98">
        <v>40</v>
      </c>
      <c r="CB98">
        <v>40</v>
      </c>
      <c r="CC98">
        <v>40</v>
      </c>
      <c r="CD98">
        <v>40</v>
      </c>
      <c r="CE98">
        <v>40</v>
      </c>
      <c r="CF98">
        <v>40</v>
      </c>
      <c r="CG98">
        <v>40</v>
      </c>
      <c r="CH98">
        <v>40</v>
      </c>
      <c r="CI98">
        <v>40</v>
      </c>
      <c r="CJ98">
        <v>40</v>
      </c>
      <c r="CK98">
        <v>40</v>
      </c>
      <c r="CL98">
        <v>40</v>
      </c>
      <c r="CM98">
        <v>40</v>
      </c>
      <c r="CO98">
        <v>40</v>
      </c>
      <c r="CP98">
        <v>40</v>
      </c>
      <c r="CQ98">
        <v>40</v>
      </c>
      <c r="CR98">
        <v>40</v>
      </c>
      <c r="CS98">
        <v>40</v>
      </c>
      <c r="CT98">
        <v>40</v>
      </c>
      <c r="CU98">
        <v>40</v>
      </c>
      <c r="CV98">
        <v>40</v>
      </c>
      <c r="CW98">
        <v>40</v>
      </c>
      <c r="CX98">
        <v>40</v>
      </c>
      <c r="CY98">
        <v>40</v>
      </c>
      <c r="CZ98">
        <v>40</v>
      </c>
      <c r="DB98">
        <v>40</v>
      </c>
      <c r="DC98">
        <v>40</v>
      </c>
      <c r="DD98">
        <v>40</v>
      </c>
      <c r="DE98">
        <v>40</v>
      </c>
      <c r="DF98">
        <v>40</v>
      </c>
      <c r="DG98">
        <v>40</v>
      </c>
      <c r="DH98">
        <v>40</v>
      </c>
      <c r="DI98">
        <v>40</v>
      </c>
      <c r="DJ98">
        <v>40</v>
      </c>
      <c r="DK98">
        <v>40</v>
      </c>
      <c r="DL98">
        <v>40</v>
      </c>
      <c r="DM98">
        <v>40</v>
      </c>
    </row>
    <row r="99" spans="1:150" ht="14.85" hidden="1" customHeight="1" outlineLevel="1">
      <c r="A99" s="60" t="s">
        <v>40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B99">
        <v>90</v>
      </c>
      <c r="AO99">
        <v>30</v>
      </c>
      <c r="AP99">
        <v>30</v>
      </c>
      <c r="AQ99">
        <v>30</v>
      </c>
      <c r="AR99">
        <v>30</v>
      </c>
      <c r="AS99">
        <v>30</v>
      </c>
      <c r="AT99">
        <v>30</v>
      </c>
      <c r="AU99">
        <v>30</v>
      </c>
      <c r="AV99">
        <v>30</v>
      </c>
      <c r="AW99">
        <v>30</v>
      </c>
      <c r="AX99">
        <v>30</v>
      </c>
      <c r="AY99">
        <v>30</v>
      </c>
      <c r="AZ99">
        <v>30</v>
      </c>
      <c r="BB99">
        <v>30</v>
      </c>
      <c r="BC99">
        <v>30</v>
      </c>
      <c r="BD99">
        <v>30</v>
      </c>
      <c r="BE99">
        <v>30</v>
      </c>
      <c r="BF99">
        <v>30</v>
      </c>
      <c r="BG99">
        <v>30</v>
      </c>
      <c r="BH99">
        <v>30</v>
      </c>
      <c r="BI99">
        <v>30</v>
      </c>
      <c r="BJ99">
        <v>30</v>
      </c>
      <c r="BK99">
        <v>30</v>
      </c>
      <c r="BL99">
        <v>30</v>
      </c>
      <c r="BM99">
        <v>30</v>
      </c>
      <c r="BO99">
        <v>30</v>
      </c>
      <c r="BP99">
        <v>30</v>
      </c>
      <c r="BQ99">
        <v>30</v>
      </c>
      <c r="BR99">
        <v>30</v>
      </c>
      <c r="BS99">
        <v>30</v>
      </c>
      <c r="BT99">
        <v>30</v>
      </c>
      <c r="BU99">
        <v>30</v>
      </c>
      <c r="BV99">
        <v>30</v>
      </c>
      <c r="BW99">
        <v>30</v>
      </c>
      <c r="BX99">
        <v>30</v>
      </c>
      <c r="BY99">
        <v>30</v>
      </c>
      <c r="BZ99">
        <v>30</v>
      </c>
      <c r="CB99">
        <v>30</v>
      </c>
      <c r="CC99">
        <v>30</v>
      </c>
      <c r="CD99">
        <v>30</v>
      </c>
      <c r="CE99">
        <v>30</v>
      </c>
      <c r="CF99">
        <v>30</v>
      </c>
      <c r="CG99">
        <v>30</v>
      </c>
      <c r="CH99">
        <v>30</v>
      </c>
      <c r="CI99">
        <v>30</v>
      </c>
      <c r="CJ99">
        <v>30</v>
      </c>
      <c r="CK99">
        <v>30</v>
      </c>
      <c r="CL99">
        <v>30</v>
      </c>
      <c r="CM99">
        <v>30</v>
      </c>
      <c r="CO99">
        <v>30</v>
      </c>
      <c r="CP99">
        <v>30</v>
      </c>
      <c r="CQ99">
        <v>30</v>
      </c>
      <c r="CR99">
        <v>30</v>
      </c>
      <c r="CS99">
        <v>30</v>
      </c>
      <c r="CT99">
        <v>30</v>
      </c>
      <c r="CU99">
        <v>30</v>
      </c>
      <c r="CV99">
        <v>30</v>
      </c>
      <c r="CW99">
        <v>30</v>
      </c>
      <c r="CX99">
        <v>30</v>
      </c>
      <c r="CY99">
        <v>30</v>
      </c>
      <c r="CZ99">
        <v>30</v>
      </c>
      <c r="DB99">
        <v>30</v>
      </c>
      <c r="DC99">
        <v>30</v>
      </c>
      <c r="DD99">
        <v>30</v>
      </c>
      <c r="DE99">
        <v>30</v>
      </c>
      <c r="DF99">
        <v>30</v>
      </c>
      <c r="DG99">
        <v>30</v>
      </c>
      <c r="DH99">
        <v>30</v>
      </c>
      <c r="DI99">
        <v>30</v>
      </c>
      <c r="DJ99">
        <v>30</v>
      </c>
      <c r="DK99">
        <v>30</v>
      </c>
      <c r="DL99">
        <v>30</v>
      </c>
      <c r="DM99">
        <v>30</v>
      </c>
    </row>
    <row r="100" spans="1:150" ht="14.85" hidden="1" customHeight="1" outlineLevel="1">
      <c r="A100" s="60" t="s">
        <v>70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B100">
        <f t="shared" ref="AB100:AM100" si="146">1.5/1000000*50000000</f>
        <v>75</v>
      </c>
      <c r="AC100">
        <f t="shared" si="146"/>
        <v>75</v>
      </c>
      <c r="AD100">
        <f t="shared" si="146"/>
        <v>75</v>
      </c>
      <c r="AE100">
        <f t="shared" si="146"/>
        <v>75</v>
      </c>
      <c r="AF100">
        <f t="shared" si="146"/>
        <v>75</v>
      </c>
      <c r="AG100">
        <f t="shared" si="146"/>
        <v>75</v>
      </c>
      <c r="AH100">
        <f t="shared" si="146"/>
        <v>75</v>
      </c>
      <c r="AI100">
        <f t="shared" si="146"/>
        <v>75</v>
      </c>
      <c r="AJ100">
        <f t="shared" si="146"/>
        <v>75</v>
      </c>
      <c r="AK100">
        <f t="shared" si="146"/>
        <v>75</v>
      </c>
      <c r="AL100">
        <f t="shared" si="146"/>
        <v>75</v>
      </c>
      <c r="AM100">
        <f t="shared" si="146"/>
        <v>75</v>
      </c>
      <c r="AO100" s="23">
        <f>1/500000*50000000/12</f>
        <v>8.3333333333333339</v>
      </c>
      <c r="AP100" s="23">
        <f t="shared" ref="AP100:AZ100" si="147">1/500000*50000000/12</f>
        <v>8.3333333333333339</v>
      </c>
      <c r="AQ100" s="23">
        <f t="shared" si="147"/>
        <v>8.3333333333333339</v>
      </c>
      <c r="AR100" s="23">
        <f t="shared" si="147"/>
        <v>8.3333333333333339</v>
      </c>
      <c r="AS100" s="23">
        <f t="shared" si="147"/>
        <v>8.3333333333333339</v>
      </c>
      <c r="AT100" s="23">
        <f t="shared" si="147"/>
        <v>8.3333333333333339</v>
      </c>
      <c r="AU100" s="23">
        <f t="shared" si="147"/>
        <v>8.3333333333333339</v>
      </c>
      <c r="AV100" s="23">
        <f t="shared" si="147"/>
        <v>8.3333333333333339</v>
      </c>
      <c r="AW100" s="23">
        <f t="shared" si="147"/>
        <v>8.3333333333333339</v>
      </c>
      <c r="AX100" s="23">
        <f t="shared" si="147"/>
        <v>8.3333333333333339</v>
      </c>
      <c r="AY100" s="23">
        <f t="shared" si="147"/>
        <v>8.3333333333333339</v>
      </c>
      <c r="AZ100" s="23">
        <f t="shared" si="147"/>
        <v>8.3333333333333339</v>
      </c>
      <c r="BA100" s="23"/>
      <c r="BB100" s="23">
        <f t="shared" ref="BB100:BM100" si="148">1/500000*50000000/12</f>
        <v>8.3333333333333339</v>
      </c>
      <c r="BC100" s="23">
        <f t="shared" si="148"/>
        <v>8.3333333333333339</v>
      </c>
      <c r="BD100" s="23">
        <f t="shared" si="148"/>
        <v>8.3333333333333339</v>
      </c>
      <c r="BE100" s="23">
        <f t="shared" si="148"/>
        <v>8.3333333333333339</v>
      </c>
      <c r="BF100" s="23">
        <f t="shared" si="148"/>
        <v>8.3333333333333339</v>
      </c>
      <c r="BG100" s="23">
        <f t="shared" si="148"/>
        <v>8.3333333333333339</v>
      </c>
      <c r="BH100" s="23">
        <f t="shared" si="148"/>
        <v>8.3333333333333339</v>
      </c>
      <c r="BI100" s="23">
        <f t="shared" si="148"/>
        <v>8.3333333333333339</v>
      </c>
      <c r="BJ100" s="23">
        <f t="shared" si="148"/>
        <v>8.3333333333333339</v>
      </c>
      <c r="BK100" s="23">
        <f t="shared" si="148"/>
        <v>8.3333333333333339</v>
      </c>
      <c r="BL100" s="23">
        <f t="shared" si="148"/>
        <v>8.3333333333333339</v>
      </c>
      <c r="BM100" s="23">
        <f t="shared" si="148"/>
        <v>8.3333333333333339</v>
      </c>
      <c r="BN100" s="23"/>
      <c r="BO100" s="23">
        <f t="shared" ref="BO100:BZ100" si="149">1.5/1000000*50000000/12</f>
        <v>6.25</v>
      </c>
      <c r="BP100" s="23">
        <f t="shared" si="149"/>
        <v>6.25</v>
      </c>
      <c r="BQ100" s="23">
        <f t="shared" si="149"/>
        <v>6.25</v>
      </c>
      <c r="BR100" s="23">
        <f t="shared" si="149"/>
        <v>6.25</v>
      </c>
      <c r="BS100" s="23">
        <f t="shared" si="149"/>
        <v>6.25</v>
      </c>
      <c r="BT100" s="23">
        <f t="shared" si="149"/>
        <v>6.25</v>
      </c>
      <c r="BU100" s="23">
        <f t="shared" si="149"/>
        <v>6.25</v>
      </c>
      <c r="BV100" s="23">
        <f t="shared" si="149"/>
        <v>6.25</v>
      </c>
      <c r="BW100" s="23">
        <f t="shared" si="149"/>
        <v>6.25</v>
      </c>
      <c r="BX100" s="23">
        <f t="shared" si="149"/>
        <v>6.25</v>
      </c>
      <c r="BY100" s="23">
        <f t="shared" si="149"/>
        <v>6.25</v>
      </c>
      <c r="BZ100" s="23">
        <f t="shared" si="149"/>
        <v>6.25</v>
      </c>
      <c r="CA100" s="23"/>
      <c r="CB100" s="23">
        <f t="shared" ref="CB100:DM100" si="150">1.5/1000000*50000000/12</f>
        <v>6.25</v>
      </c>
      <c r="CC100" s="23">
        <f t="shared" si="150"/>
        <v>6.25</v>
      </c>
      <c r="CD100" s="23">
        <f t="shared" si="150"/>
        <v>6.25</v>
      </c>
      <c r="CE100" s="23">
        <f t="shared" si="150"/>
        <v>6.25</v>
      </c>
      <c r="CF100" s="23">
        <f t="shared" si="150"/>
        <v>6.25</v>
      </c>
      <c r="CG100" s="23">
        <f t="shared" si="150"/>
        <v>6.25</v>
      </c>
      <c r="CH100" s="23">
        <f t="shared" si="150"/>
        <v>6.25</v>
      </c>
      <c r="CI100" s="23">
        <f t="shared" si="150"/>
        <v>6.25</v>
      </c>
      <c r="CJ100" s="23">
        <f t="shared" si="150"/>
        <v>6.25</v>
      </c>
      <c r="CK100" s="23">
        <f t="shared" si="150"/>
        <v>6.25</v>
      </c>
      <c r="CL100" s="23">
        <f t="shared" si="150"/>
        <v>6.25</v>
      </c>
      <c r="CM100" s="23">
        <f t="shared" si="150"/>
        <v>6.25</v>
      </c>
      <c r="CN100" s="23"/>
      <c r="CO100" s="23">
        <f t="shared" si="150"/>
        <v>6.25</v>
      </c>
      <c r="CP100" s="23">
        <f t="shared" si="150"/>
        <v>6.25</v>
      </c>
      <c r="CQ100" s="23">
        <f t="shared" si="150"/>
        <v>6.25</v>
      </c>
      <c r="CR100" s="23">
        <f t="shared" si="150"/>
        <v>6.25</v>
      </c>
      <c r="CS100" s="23">
        <f t="shared" si="150"/>
        <v>6.25</v>
      </c>
      <c r="CT100" s="23">
        <f t="shared" si="150"/>
        <v>6.25</v>
      </c>
      <c r="CU100" s="23">
        <f t="shared" si="150"/>
        <v>6.25</v>
      </c>
      <c r="CV100" s="23">
        <f t="shared" si="150"/>
        <v>6.25</v>
      </c>
      <c r="CW100" s="23">
        <f t="shared" si="150"/>
        <v>6.25</v>
      </c>
      <c r="CX100" s="23">
        <f t="shared" si="150"/>
        <v>6.25</v>
      </c>
      <c r="CY100" s="23">
        <f t="shared" si="150"/>
        <v>6.25</v>
      </c>
      <c r="CZ100" s="23">
        <f t="shared" si="150"/>
        <v>6.25</v>
      </c>
      <c r="DA100" s="23"/>
      <c r="DB100" s="23">
        <f t="shared" si="150"/>
        <v>6.25</v>
      </c>
      <c r="DC100" s="23">
        <f t="shared" si="150"/>
        <v>6.25</v>
      </c>
      <c r="DD100" s="23">
        <f t="shared" si="150"/>
        <v>6.25</v>
      </c>
      <c r="DE100" s="23">
        <f t="shared" si="150"/>
        <v>6.25</v>
      </c>
      <c r="DF100" s="23">
        <f t="shared" si="150"/>
        <v>6.25</v>
      </c>
      <c r="DG100" s="23">
        <f t="shared" si="150"/>
        <v>6.25</v>
      </c>
      <c r="DH100" s="23">
        <f t="shared" si="150"/>
        <v>6.25</v>
      </c>
      <c r="DI100" s="23">
        <f t="shared" si="150"/>
        <v>6.25</v>
      </c>
      <c r="DJ100" s="23">
        <f t="shared" si="150"/>
        <v>6.25</v>
      </c>
      <c r="DK100" s="23">
        <f t="shared" si="150"/>
        <v>6.25</v>
      </c>
      <c r="DL100" s="23">
        <f t="shared" si="150"/>
        <v>6.25</v>
      </c>
      <c r="DM100" s="23">
        <f t="shared" si="150"/>
        <v>6.25</v>
      </c>
      <c r="DN100" s="23"/>
    </row>
    <row r="101" spans="1:150" ht="14.85" hidden="1" customHeight="1" outlineLevel="1">
      <c r="A101" s="60" t="s">
        <v>71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O101" s="46">
        <v>0.7</v>
      </c>
      <c r="AP101" s="46">
        <v>0.7</v>
      </c>
      <c r="AQ101" s="46">
        <v>0.7</v>
      </c>
      <c r="AR101" s="46">
        <v>0.7</v>
      </c>
      <c r="AS101" s="46">
        <v>0.7</v>
      </c>
      <c r="AT101" s="46">
        <v>0.7</v>
      </c>
      <c r="AU101" s="46">
        <v>0.7</v>
      </c>
      <c r="AV101" s="46">
        <v>0.7</v>
      </c>
      <c r="AW101" s="46">
        <v>0.7</v>
      </c>
      <c r="AX101" s="46">
        <v>0.7</v>
      </c>
      <c r="AY101" s="46">
        <v>0.7</v>
      </c>
      <c r="AZ101" s="46">
        <v>0.7</v>
      </c>
      <c r="BA101" s="46"/>
      <c r="BB101" s="46">
        <v>0.7</v>
      </c>
      <c r="BC101" s="46">
        <f t="shared" ref="BC101:BM101" si="151">BB101</f>
        <v>0.7</v>
      </c>
      <c r="BD101" s="46">
        <f t="shared" si="151"/>
        <v>0.7</v>
      </c>
      <c r="BE101" s="46">
        <f t="shared" si="151"/>
        <v>0.7</v>
      </c>
      <c r="BF101" s="46">
        <f>BE101</f>
        <v>0.7</v>
      </c>
      <c r="BG101" s="46">
        <f t="shared" si="151"/>
        <v>0.7</v>
      </c>
      <c r="BH101" s="46">
        <f t="shared" si="151"/>
        <v>0.7</v>
      </c>
      <c r="BI101" s="46">
        <f t="shared" si="151"/>
        <v>0.7</v>
      </c>
      <c r="BJ101" s="46">
        <f t="shared" si="151"/>
        <v>0.7</v>
      </c>
      <c r="BK101" s="46">
        <f t="shared" si="151"/>
        <v>0.7</v>
      </c>
      <c r="BL101" s="46">
        <f t="shared" si="151"/>
        <v>0.7</v>
      </c>
      <c r="BM101" s="46">
        <f t="shared" si="151"/>
        <v>0.7</v>
      </c>
      <c r="BN101" s="46"/>
      <c r="BO101" s="46">
        <f>BM101+10%</f>
        <v>0.79999999999999993</v>
      </c>
      <c r="BP101" s="46">
        <f t="shared" ref="BP101:BZ101" si="152">BO101</f>
        <v>0.79999999999999993</v>
      </c>
      <c r="BQ101" s="46">
        <f t="shared" si="152"/>
        <v>0.79999999999999993</v>
      </c>
      <c r="BR101" s="46">
        <f t="shared" si="152"/>
        <v>0.79999999999999993</v>
      </c>
      <c r="BS101" s="46">
        <f t="shared" si="152"/>
        <v>0.79999999999999993</v>
      </c>
      <c r="BT101" s="46">
        <f t="shared" si="152"/>
        <v>0.79999999999999993</v>
      </c>
      <c r="BU101" s="46">
        <f t="shared" si="152"/>
        <v>0.79999999999999993</v>
      </c>
      <c r="BV101" s="46">
        <f t="shared" si="152"/>
        <v>0.79999999999999993</v>
      </c>
      <c r="BW101" s="46">
        <f t="shared" si="152"/>
        <v>0.79999999999999993</v>
      </c>
      <c r="BX101" s="46">
        <f t="shared" si="152"/>
        <v>0.79999999999999993</v>
      </c>
      <c r="BY101" s="46">
        <f t="shared" si="152"/>
        <v>0.79999999999999993</v>
      </c>
      <c r="BZ101" s="46">
        <f t="shared" si="152"/>
        <v>0.79999999999999993</v>
      </c>
      <c r="CA101" s="46"/>
      <c r="CB101" s="46">
        <f>BZ101+10%</f>
        <v>0.89999999999999991</v>
      </c>
      <c r="CC101" s="46">
        <f t="shared" ref="CC101:CM101" si="153">CB101</f>
        <v>0.89999999999999991</v>
      </c>
      <c r="CD101" s="46">
        <f t="shared" si="153"/>
        <v>0.89999999999999991</v>
      </c>
      <c r="CE101" s="46">
        <f t="shared" si="153"/>
        <v>0.89999999999999991</v>
      </c>
      <c r="CF101" s="46">
        <f t="shared" si="153"/>
        <v>0.89999999999999991</v>
      </c>
      <c r="CG101" s="46">
        <f t="shared" si="153"/>
        <v>0.89999999999999991</v>
      </c>
      <c r="CH101" s="46">
        <f t="shared" si="153"/>
        <v>0.89999999999999991</v>
      </c>
      <c r="CI101" s="46">
        <f t="shared" si="153"/>
        <v>0.89999999999999991</v>
      </c>
      <c r="CJ101" s="46">
        <f t="shared" si="153"/>
        <v>0.89999999999999991</v>
      </c>
      <c r="CK101" s="46">
        <f t="shared" si="153"/>
        <v>0.89999999999999991</v>
      </c>
      <c r="CL101" s="46">
        <f t="shared" si="153"/>
        <v>0.89999999999999991</v>
      </c>
      <c r="CM101" s="46">
        <f t="shared" si="153"/>
        <v>0.89999999999999991</v>
      </c>
      <c r="CN101" s="46"/>
      <c r="CO101" s="46">
        <f>CM101+10%</f>
        <v>0.99999999999999989</v>
      </c>
      <c r="CP101" s="46">
        <f t="shared" ref="CP101:CZ101" si="154">CO101</f>
        <v>0.99999999999999989</v>
      </c>
      <c r="CQ101" s="46">
        <f t="shared" si="154"/>
        <v>0.99999999999999989</v>
      </c>
      <c r="CR101" s="46">
        <f t="shared" si="154"/>
        <v>0.99999999999999989</v>
      </c>
      <c r="CS101" s="46">
        <f t="shared" si="154"/>
        <v>0.99999999999999989</v>
      </c>
      <c r="CT101" s="46">
        <f t="shared" si="154"/>
        <v>0.99999999999999989</v>
      </c>
      <c r="CU101" s="46">
        <f t="shared" si="154"/>
        <v>0.99999999999999989</v>
      </c>
      <c r="CV101" s="46">
        <f t="shared" si="154"/>
        <v>0.99999999999999989</v>
      </c>
      <c r="CW101" s="46">
        <f t="shared" si="154"/>
        <v>0.99999999999999989</v>
      </c>
      <c r="CX101" s="46">
        <f t="shared" si="154"/>
        <v>0.99999999999999989</v>
      </c>
      <c r="CY101" s="46">
        <f t="shared" si="154"/>
        <v>0.99999999999999989</v>
      </c>
      <c r="CZ101" s="46">
        <f t="shared" si="154"/>
        <v>0.99999999999999989</v>
      </c>
      <c r="DA101" s="46"/>
      <c r="DB101" s="46">
        <f t="shared" ref="DB101" si="155">CZ101</f>
        <v>0.99999999999999989</v>
      </c>
      <c r="DC101" s="46">
        <f t="shared" ref="DC101:DM101" si="156">DB101</f>
        <v>0.99999999999999989</v>
      </c>
      <c r="DD101" s="46">
        <f t="shared" si="156"/>
        <v>0.99999999999999989</v>
      </c>
      <c r="DE101" s="46">
        <f t="shared" si="156"/>
        <v>0.99999999999999989</v>
      </c>
      <c r="DF101" s="46">
        <f t="shared" si="156"/>
        <v>0.99999999999999989</v>
      </c>
      <c r="DG101" s="46">
        <f t="shared" si="156"/>
        <v>0.99999999999999989</v>
      </c>
      <c r="DH101" s="46">
        <f t="shared" si="156"/>
        <v>0.99999999999999989</v>
      </c>
      <c r="DI101" s="46">
        <f t="shared" si="156"/>
        <v>0.99999999999999989</v>
      </c>
      <c r="DJ101" s="46">
        <f t="shared" si="156"/>
        <v>0.99999999999999989</v>
      </c>
      <c r="DK101" s="46">
        <f t="shared" si="156"/>
        <v>0.99999999999999989</v>
      </c>
      <c r="DL101" s="46">
        <f t="shared" si="156"/>
        <v>0.99999999999999989</v>
      </c>
      <c r="DM101" s="46">
        <f t="shared" si="156"/>
        <v>0.99999999999999989</v>
      </c>
      <c r="DN101" s="46"/>
    </row>
    <row r="102" spans="1:150" ht="14.85" hidden="1" customHeight="1" outlineLevel="1">
      <c r="A102" s="60" t="s">
        <v>72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O102" s="47">
        <f t="shared" ref="AO102:AZ102" si="157">AO100*AO101</f>
        <v>5.833333333333333</v>
      </c>
      <c r="AP102" s="47">
        <f t="shared" si="157"/>
        <v>5.833333333333333</v>
      </c>
      <c r="AQ102" s="47">
        <f t="shared" si="157"/>
        <v>5.833333333333333</v>
      </c>
      <c r="AR102" s="47">
        <f t="shared" si="157"/>
        <v>5.833333333333333</v>
      </c>
      <c r="AS102" s="47">
        <f t="shared" si="157"/>
        <v>5.833333333333333</v>
      </c>
      <c r="AT102" s="47">
        <f t="shared" si="157"/>
        <v>5.833333333333333</v>
      </c>
      <c r="AU102" s="47">
        <f t="shared" si="157"/>
        <v>5.833333333333333</v>
      </c>
      <c r="AV102" s="47">
        <f t="shared" si="157"/>
        <v>5.833333333333333</v>
      </c>
      <c r="AW102" s="47">
        <f t="shared" si="157"/>
        <v>5.833333333333333</v>
      </c>
      <c r="AX102" s="47">
        <f t="shared" si="157"/>
        <v>5.833333333333333</v>
      </c>
      <c r="AY102" s="47">
        <f t="shared" si="157"/>
        <v>5.833333333333333</v>
      </c>
      <c r="AZ102" s="47">
        <f t="shared" si="157"/>
        <v>5.833333333333333</v>
      </c>
      <c r="BA102" s="47"/>
      <c r="BB102" s="47">
        <f t="shared" ref="BB102:BM102" si="158">BB100*BB101</f>
        <v>5.833333333333333</v>
      </c>
      <c r="BC102" s="47">
        <f t="shared" si="158"/>
        <v>5.833333333333333</v>
      </c>
      <c r="BD102" s="47">
        <f t="shared" si="158"/>
        <v>5.833333333333333</v>
      </c>
      <c r="BE102" s="47">
        <f t="shared" si="158"/>
        <v>5.833333333333333</v>
      </c>
      <c r="BF102" s="47">
        <f t="shared" si="158"/>
        <v>5.833333333333333</v>
      </c>
      <c r="BG102" s="47">
        <f t="shared" si="158"/>
        <v>5.833333333333333</v>
      </c>
      <c r="BH102" s="47">
        <f t="shared" si="158"/>
        <v>5.833333333333333</v>
      </c>
      <c r="BI102" s="47">
        <f t="shared" si="158"/>
        <v>5.833333333333333</v>
      </c>
      <c r="BJ102" s="47">
        <f t="shared" si="158"/>
        <v>5.833333333333333</v>
      </c>
      <c r="BK102" s="47">
        <f t="shared" si="158"/>
        <v>5.833333333333333</v>
      </c>
      <c r="BL102" s="47">
        <f t="shared" si="158"/>
        <v>5.833333333333333</v>
      </c>
      <c r="BM102" s="47">
        <f t="shared" si="158"/>
        <v>5.833333333333333</v>
      </c>
      <c r="BN102" s="47"/>
      <c r="BO102" s="47">
        <f t="shared" ref="BO102:BZ102" si="159">BO100*BO101</f>
        <v>5</v>
      </c>
      <c r="BP102" s="47">
        <f t="shared" si="159"/>
        <v>5</v>
      </c>
      <c r="BQ102" s="47">
        <f t="shared" si="159"/>
        <v>5</v>
      </c>
      <c r="BR102" s="47">
        <f t="shared" si="159"/>
        <v>5</v>
      </c>
      <c r="BS102" s="47">
        <f t="shared" si="159"/>
        <v>5</v>
      </c>
      <c r="BT102" s="47">
        <f t="shared" si="159"/>
        <v>5</v>
      </c>
      <c r="BU102" s="47">
        <f t="shared" si="159"/>
        <v>5</v>
      </c>
      <c r="BV102" s="47">
        <f t="shared" si="159"/>
        <v>5</v>
      </c>
      <c r="BW102" s="47">
        <f t="shared" si="159"/>
        <v>5</v>
      </c>
      <c r="BX102" s="47">
        <f t="shared" si="159"/>
        <v>5</v>
      </c>
      <c r="BY102" s="47">
        <f t="shared" si="159"/>
        <v>5</v>
      </c>
      <c r="BZ102" s="47">
        <f t="shared" si="159"/>
        <v>5</v>
      </c>
      <c r="CA102" s="47"/>
      <c r="CB102" s="47">
        <f t="shared" ref="CB102:CM102" si="160">CB100*CB101</f>
        <v>5.6249999999999991</v>
      </c>
      <c r="CC102" s="47">
        <f t="shared" si="160"/>
        <v>5.6249999999999991</v>
      </c>
      <c r="CD102" s="47">
        <f t="shared" si="160"/>
        <v>5.6249999999999991</v>
      </c>
      <c r="CE102" s="47">
        <f t="shared" si="160"/>
        <v>5.6249999999999991</v>
      </c>
      <c r="CF102" s="47">
        <f t="shared" si="160"/>
        <v>5.6249999999999991</v>
      </c>
      <c r="CG102" s="47">
        <f t="shared" si="160"/>
        <v>5.6249999999999991</v>
      </c>
      <c r="CH102" s="47">
        <f t="shared" si="160"/>
        <v>5.6249999999999991</v>
      </c>
      <c r="CI102" s="47">
        <f t="shared" si="160"/>
        <v>5.6249999999999991</v>
      </c>
      <c r="CJ102" s="47">
        <f t="shared" si="160"/>
        <v>5.6249999999999991</v>
      </c>
      <c r="CK102" s="47">
        <f t="shared" si="160"/>
        <v>5.6249999999999991</v>
      </c>
      <c r="CL102" s="47">
        <f t="shared" si="160"/>
        <v>5.6249999999999991</v>
      </c>
      <c r="CM102" s="47">
        <f t="shared" si="160"/>
        <v>5.6249999999999991</v>
      </c>
      <c r="CN102" s="47"/>
      <c r="CO102" s="47">
        <f t="shared" ref="CO102:CZ102" si="161">CO100*CO101</f>
        <v>6.2499999999999991</v>
      </c>
      <c r="CP102" s="47">
        <f t="shared" si="161"/>
        <v>6.2499999999999991</v>
      </c>
      <c r="CQ102" s="47">
        <f t="shared" si="161"/>
        <v>6.2499999999999991</v>
      </c>
      <c r="CR102" s="47">
        <f t="shared" si="161"/>
        <v>6.2499999999999991</v>
      </c>
      <c r="CS102" s="47">
        <f t="shared" si="161"/>
        <v>6.2499999999999991</v>
      </c>
      <c r="CT102" s="47">
        <f t="shared" si="161"/>
        <v>6.2499999999999991</v>
      </c>
      <c r="CU102" s="47">
        <f t="shared" si="161"/>
        <v>6.2499999999999991</v>
      </c>
      <c r="CV102" s="47">
        <f t="shared" si="161"/>
        <v>6.2499999999999991</v>
      </c>
      <c r="CW102" s="47">
        <f t="shared" si="161"/>
        <v>6.2499999999999991</v>
      </c>
      <c r="CX102" s="47">
        <f t="shared" si="161"/>
        <v>6.2499999999999991</v>
      </c>
      <c r="CY102" s="47">
        <f t="shared" si="161"/>
        <v>6.2499999999999991</v>
      </c>
      <c r="CZ102" s="47">
        <f t="shared" si="161"/>
        <v>6.2499999999999991</v>
      </c>
      <c r="DA102" s="47"/>
      <c r="DB102" s="47">
        <f t="shared" ref="DB102:DM102" si="162">DB100*DB101</f>
        <v>6.2499999999999991</v>
      </c>
      <c r="DC102" s="47">
        <f t="shared" si="162"/>
        <v>6.2499999999999991</v>
      </c>
      <c r="DD102" s="47">
        <f t="shared" si="162"/>
        <v>6.2499999999999991</v>
      </c>
      <c r="DE102" s="47">
        <f t="shared" si="162"/>
        <v>6.2499999999999991</v>
      </c>
      <c r="DF102" s="47">
        <f t="shared" si="162"/>
        <v>6.2499999999999991</v>
      </c>
      <c r="DG102" s="47">
        <f t="shared" si="162"/>
        <v>6.2499999999999991</v>
      </c>
      <c r="DH102" s="47">
        <f t="shared" si="162"/>
        <v>6.2499999999999991</v>
      </c>
      <c r="DI102" s="47">
        <f t="shared" si="162"/>
        <v>6.2499999999999991</v>
      </c>
      <c r="DJ102" s="47">
        <f t="shared" si="162"/>
        <v>6.2499999999999991</v>
      </c>
      <c r="DK102" s="47">
        <f t="shared" si="162"/>
        <v>6.2499999999999991</v>
      </c>
      <c r="DL102" s="47">
        <f t="shared" si="162"/>
        <v>6.2499999999999991</v>
      </c>
      <c r="DM102" s="47">
        <f t="shared" si="162"/>
        <v>6.2499999999999991</v>
      </c>
      <c r="DN102" s="47"/>
    </row>
    <row r="103" spans="1:150" ht="14.85" hidden="1" customHeight="1" outlineLevel="1">
      <c r="A103" s="60" t="s">
        <v>73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O103" s="48">
        <v>0.7</v>
      </c>
      <c r="AP103" s="48">
        <v>0.7</v>
      </c>
      <c r="AQ103" s="48">
        <v>0.7</v>
      </c>
      <c r="AR103" s="48">
        <v>0.7</v>
      </c>
      <c r="AS103" s="48">
        <v>0.7</v>
      </c>
      <c r="AT103" s="48">
        <v>0.7</v>
      </c>
      <c r="AU103" s="48">
        <v>0.7</v>
      </c>
      <c r="AV103" s="48">
        <v>0.7</v>
      </c>
      <c r="AW103" s="48">
        <v>0.7</v>
      </c>
      <c r="AX103" s="48">
        <v>0.7</v>
      </c>
      <c r="AY103" s="48">
        <v>0.7</v>
      </c>
      <c r="AZ103" s="48">
        <v>0.7</v>
      </c>
      <c r="BA103" s="48"/>
      <c r="BB103" s="48">
        <v>0.7</v>
      </c>
      <c r="BC103" s="48">
        <v>0.7</v>
      </c>
      <c r="BD103" s="48">
        <v>0.7</v>
      </c>
      <c r="BE103" s="48">
        <v>0.7</v>
      </c>
      <c r="BF103" s="48">
        <v>0.7</v>
      </c>
      <c r="BG103" s="48">
        <v>0.7</v>
      </c>
      <c r="BH103" s="48">
        <v>0.7</v>
      </c>
      <c r="BI103" s="48">
        <v>0.7</v>
      </c>
      <c r="BJ103" s="48">
        <v>0.7</v>
      </c>
      <c r="BK103" s="48">
        <v>0.7</v>
      </c>
      <c r="BL103" s="48">
        <v>0.7</v>
      </c>
      <c r="BM103" s="48">
        <v>0.7</v>
      </c>
      <c r="BN103" s="48"/>
      <c r="BO103" s="48">
        <v>0.7</v>
      </c>
      <c r="BP103" s="48">
        <v>0.7</v>
      </c>
      <c r="BQ103" s="48">
        <v>0.7</v>
      </c>
      <c r="BR103" s="48">
        <v>0.7</v>
      </c>
      <c r="BS103" s="48">
        <v>0.7</v>
      </c>
      <c r="BT103" s="48">
        <v>0.7</v>
      </c>
      <c r="BU103" s="48">
        <v>0.7</v>
      </c>
      <c r="BV103" s="48">
        <v>0.7</v>
      </c>
      <c r="BW103" s="48">
        <v>0.7</v>
      </c>
      <c r="BX103" s="48">
        <v>0.7</v>
      </c>
      <c r="BY103" s="48">
        <v>0.7</v>
      </c>
      <c r="BZ103" s="48">
        <v>0.7</v>
      </c>
      <c r="CA103" s="48"/>
      <c r="CB103" s="48">
        <v>0.7</v>
      </c>
      <c r="CC103" s="48">
        <v>0.7</v>
      </c>
      <c r="CD103" s="48">
        <v>0.7</v>
      </c>
      <c r="CE103" s="48">
        <v>0.7</v>
      </c>
      <c r="CF103" s="48">
        <v>0.7</v>
      </c>
      <c r="CG103" s="48">
        <v>0.7</v>
      </c>
      <c r="CH103" s="48">
        <v>0.7</v>
      </c>
      <c r="CI103" s="48">
        <v>0.7</v>
      </c>
      <c r="CJ103" s="48">
        <v>0.7</v>
      </c>
      <c r="CK103" s="48">
        <v>0.7</v>
      </c>
      <c r="CL103" s="48">
        <v>0.7</v>
      </c>
      <c r="CM103" s="48">
        <v>0.7</v>
      </c>
      <c r="CN103" s="48"/>
      <c r="CO103" s="48">
        <v>0.7</v>
      </c>
      <c r="CP103" s="48">
        <v>0.7</v>
      </c>
      <c r="CQ103" s="48">
        <v>0.7</v>
      </c>
      <c r="CR103" s="48">
        <v>0.7</v>
      </c>
      <c r="CS103" s="48">
        <v>0.7</v>
      </c>
      <c r="CT103" s="48">
        <v>0.7</v>
      </c>
      <c r="CU103" s="48">
        <v>0.7</v>
      </c>
      <c r="CV103" s="48">
        <v>0.7</v>
      </c>
      <c r="CW103" s="48">
        <v>0.7</v>
      </c>
      <c r="CX103" s="48">
        <v>0.7</v>
      </c>
      <c r="CY103" s="48">
        <v>0.7</v>
      </c>
      <c r="CZ103" s="48">
        <v>0.7</v>
      </c>
      <c r="DA103" s="48"/>
      <c r="DB103" s="48">
        <v>0.7</v>
      </c>
      <c r="DC103" s="48">
        <v>0.7</v>
      </c>
      <c r="DD103" s="48">
        <v>0.7</v>
      </c>
      <c r="DE103" s="48">
        <v>0.7</v>
      </c>
      <c r="DF103" s="48">
        <v>0.7</v>
      </c>
      <c r="DG103" s="48">
        <v>0.7</v>
      </c>
      <c r="DH103" s="48">
        <v>0.7</v>
      </c>
      <c r="DI103" s="48">
        <v>0.7</v>
      </c>
      <c r="DJ103" s="48">
        <v>0.7</v>
      </c>
      <c r="DK103" s="48">
        <v>0.7</v>
      </c>
      <c r="DL103" s="48">
        <v>0.7</v>
      </c>
      <c r="DM103" s="48">
        <v>0.7</v>
      </c>
      <c r="DN103" s="48"/>
    </row>
    <row r="104" spans="1:150" ht="14.85" hidden="1" customHeight="1" outlineLevel="1">
      <c r="A104" s="60" t="s">
        <v>74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O104" s="49">
        <f>AO102*AO103</f>
        <v>4.083333333333333</v>
      </c>
      <c r="AP104" s="49">
        <f t="shared" ref="AP104:AZ104" si="163">AP102*70%</f>
        <v>4.083333333333333</v>
      </c>
      <c r="AQ104" s="49">
        <f t="shared" si="163"/>
        <v>4.083333333333333</v>
      </c>
      <c r="AR104" s="49">
        <f t="shared" si="163"/>
        <v>4.083333333333333</v>
      </c>
      <c r="AS104" s="49">
        <f t="shared" si="163"/>
        <v>4.083333333333333</v>
      </c>
      <c r="AT104" s="49">
        <f t="shared" si="163"/>
        <v>4.083333333333333</v>
      </c>
      <c r="AU104" s="49">
        <f t="shared" si="163"/>
        <v>4.083333333333333</v>
      </c>
      <c r="AV104" s="49">
        <f t="shared" si="163"/>
        <v>4.083333333333333</v>
      </c>
      <c r="AW104" s="49">
        <f t="shared" si="163"/>
        <v>4.083333333333333</v>
      </c>
      <c r="AX104" s="49">
        <f t="shared" si="163"/>
        <v>4.083333333333333</v>
      </c>
      <c r="AY104" s="49">
        <f t="shared" si="163"/>
        <v>4.083333333333333</v>
      </c>
      <c r="AZ104" s="49">
        <f t="shared" si="163"/>
        <v>4.083333333333333</v>
      </c>
      <c r="BA104" s="49"/>
      <c r="BB104" s="49">
        <f t="shared" ref="BB104:BM104" si="164">BB102*70%</f>
        <v>4.083333333333333</v>
      </c>
      <c r="BC104" s="49">
        <f t="shared" si="164"/>
        <v>4.083333333333333</v>
      </c>
      <c r="BD104" s="49">
        <f t="shared" si="164"/>
        <v>4.083333333333333</v>
      </c>
      <c r="BE104" s="49">
        <f t="shared" si="164"/>
        <v>4.083333333333333</v>
      </c>
      <c r="BF104" s="49">
        <f t="shared" si="164"/>
        <v>4.083333333333333</v>
      </c>
      <c r="BG104" s="49">
        <f t="shared" si="164"/>
        <v>4.083333333333333</v>
      </c>
      <c r="BH104" s="49">
        <f t="shared" si="164"/>
        <v>4.083333333333333</v>
      </c>
      <c r="BI104" s="49">
        <f t="shared" si="164"/>
        <v>4.083333333333333</v>
      </c>
      <c r="BJ104" s="49">
        <f t="shared" si="164"/>
        <v>4.083333333333333</v>
      </c>
      <c r="BK104" s="49">
        <f t="shared" si="164"/>
        <v>4.083333333333333</v>
      </c>
      <c r="BL104" s="49">
        <f t="shared" si="164"/>
        <v>4.083333333333333</v>
      </c>
      <c r="BM104" s="49">
        <f t="shared" si="164"/>
        <v>4.083333333333333</v>
      </c>
      <c r="BN104" s="49"/>
      <c r="BO104" s="49">
        <f>BO102*BO103</f>
        <v>3.5</v>
      </c>
      <c r="BP104" s="49">
        <f t="shared" ref="BP104:BZ104" si="165">BP102*70%</f>
        <v>3.5</v>
      </c>
      <c r="BQ104" s="49">
        <f t="shared" si="165"/>
        <v>3.5</v>
      </c>
      <c r="BR104" s="49">
        <f t="shared" si="165"/>
        <v>3.5</v>
      </c>
      <c r="BS104" s="49">
        <f t="shared" si="165"/>
        <v>3.5</v>
      </c>
      <c r="BT104" s="49">
        <f t="shared" si="165"/>
        <v>3.5</v>
      </c>
      <c r="BU104" s="49">
        <f t="shared" si="165"/>
        <v>3.5</v>
      </c>
      <c r="BV104" s="49">
        <f t="shared" si="165"/>
        <v>3.5</v>
      </c>
      <c r="BW104" s="49">
        <f t="shared" si="165"/>
        <v>3.5</v>
      </c>
      <c r="BX104" s="49">
        <f t="shared" si="165"/>
        <v>3.5</v>
      </c>
      <c r="BY104" s="49">
        <f t="shared" si="165"/>
        <v>3.5</v>
      </c>
      <c r="BZ104" s="49">
        <f t="shared" si="165"/>
        <v>3.5</v>
      </c>
      <c r="CA104" s="49"/>
      <c r="CB104" s="49">
        <f>CB102*CB103</f>
        <v>3.9374999999999991</v>
      </c>
      <c r="CC104" s="49">
        <f t="shared" ref="CC104:CM104" si="166">CC102*70%</f>
        <v>3.9374999999999991</v>
      </c>
      <c r="CD104" s="49">
        <f t="shared" si="166"/>
        <v>3.9374999999999991</v>
      </c>
      <c r="CE104" s="49">
        <f t="shared" si="166"/>
        <v>3.9374999999999991</v>
      </c>
      <c r="CF104" s="49">
        <f t="shared" si="166"/>
        <v>3.9374999999999991</v>
      </c>
      <c r="CG104" s="49">
        <f t="shared" si="166"/>
        <v>3.9374999999999991</v>
      </c>
      <c r="CH104" s="49">
        <f t="shared" si="166"/>
        <v>3.9374999999999991</v>
      </c>
      <c r="CI104" s="49">
        <f t="shared" si="166"/>
        <v>3.9374999999999991</v>
      </c>
      <c r="CJ104" s="49">
        <f t="shared" si="166"/>
        <v>3.9374999999999991</v>
      </c>
      <c r="CK104" s="49">
        <f t="shared" si="166"/>
        <v>3.9374999999999991</v>
      </c>
      <c r="CL104" s="49">
        <f t="shared" si="166"/>
        <v>3.9374999999999991</v>
      </c>
      <c r="CM104" s="49">
        <f t="shared" si="166"/>
        <v>3.9374999999999991</v>
      </c>
      <c r="CN104" s="49"/>
      <c r="CO104" s="49">
        <f>CO102*CO103</f>
        <v>4.3749999999999991</v>
      </c>
      <c r="CP104" s="49">
        <f t="shared" ref="CP104:CZ104" si="167">CP102*70%</f>
        <v>4.3749999999999991</v>
      </c>
      <c r="CQ104" s="49">
        <f t="shared" si="167"/>
        <v>4.3749999999999991</v>
      </c>
      <c r="CR104" s="49">
        <f t="shared" si="167"/>
        <v>4.3749999999999991</v>
      </c>
      <c r="CS104" s="49">
        <f t="shared" si="167"/>
        <v>4.3749999999999991</v>
      </c>
      <c r="CT104" s="49">
        <f t="shared" si="167"/>
        <v>4.3749999999999991</v>
      </c>
      <c r="CU104" s="49">
        <f t="shared" si="167"/>
        <v>4.3749999999999991</v>
      </c>
      <c r="CV104" s="49">
        <f t="shared" si="167"/>
        <v>4.3749999999999991</v>
      </c>
      <c r="CW104" s="49">
        <f t="shared" si="167"/>
        <v>4.3749999999999991</v>
      </c>
      <c r="CX104" s="49">
        <f t="shared" si="167"/>
        <v>4.3749999999999991</v>
      </c>
      <c r="CY104" s="49">
        <f t="shared" si="167"/>
        <v>4.3749999999999991</v>
      </c>
      <c r="CZ104" s="49">
        <f t="shared" si="167"/>
        <v>4.3749999999999991</v>
      </c>
      <c r="DA104" s="49"/>
      <c r="DB104" s="49">
        <f>DB102*DB103</f>
        <v>4.3749999999999991</v>
      </c>
      <c r="DC104" s="49">
        <f t="shared" ref="DC104:DM104" si="168">DC102*70%</f>
        <v>4.3749999999999991</v>
      </c>
      <c r="DD104" s="49">
        <f t="shared" si="168"/>
        <v>4.3749999999999991</v>
      </c>
      <c r="DE104" s="49">
        <f t="shared" si="168"/>
        <v>4.3749999999999991</v>
      </c>
      <c r="DF104" s="49">
        <f t="shared" si="168"/>
        <v>4.3749999999999991</v>
      </c>
      <c r="DG104" s="49">
        <f t="shared" si="168"/>
        <v>4.3749999999999991</v>
      </c>
      <c r="DH104" s="49">
        <f t="shared" si="168"/>
        <v>4.3749999999999991</v>
      </c>
      <c r="DI104" s="49">
        <f t="shared" si="168"/>
        <v>4.3749999999999991</v>
      </c>
      <c r="DJ104" s="49">
        <f t="shared" si="168"/>
        <v>4.3749999999999991</v>
      </c>
      <c r="DK104" s="49">
        <f t="shared" si="168"/>
        <v>4.3749999999999991</v>
      </c>
      <c r="DL104" s="49">
        <f t="shared" si="168"/>
        <v>4.3749999999999991</v>
      </c>
      <c r="DM104" s="49">
        <f t="shared" si="168"/>
        <v>4.3749999999999991</v>
      </c>
      <c r="DN104" s="49"/>
    </row>
    <row r="105" spans="1:150" ht="14.85" hidden="1" customHeight="1" outlineLevel="1">
      <c r="A105" s="60" t="s">
        <v>75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O105" s="46">
        <v>0.85</v>
      </c>
      <c r="AP105" s="46">
        <v>0.85</v>
      </c>
      <c r="AQ105" s="46">
        <v>0.85</v>
      </c>
      <c r="AR105" s="46">
        <v>0.85</v>
      </c>
      <c r="AS105" s="46">
        <v>0.85</v>
      </c>
      <c r="AT105" s="46">
        <v>0.85</v>
      </c>
      <c r="AU105" s="46">
        <v>0.85</v>
      </c>
      <c r="AV105" s="46">
        <v>0.85</v>
      </c>
      <c r="AW105" s="46">
        <v>0.85</v>
      </c>
      <c r="AX105" s="46">
        <v>0.85</v>
      </c>
      <c r="AY105" s="46">
        <v>0.85</v>
      </c>
      <c r="AZ105" s="46">
        <v>0.85</v>
      </c>
      <c r="BA105" s="46"/>
      <c r="BB105" s="46">
        <v>0.85</v>
      </c>
      <c r="BC105" s="46">
        <v>0.85</v>
      </c>
      <c r="BD105" s="46">
        <v>0.85</v>
      </c>
      <c r="BE105" s="46">
        <v>0.85</v>
      </c>
      <c r="BF105" s="46">
        <v>0.85</v>
      </c>
      <c r="BG105" s="46">
        <v>0.85</v>
      </c>
      <c r="BH105" s="46">
        <v>0.85</v>
      </c>
      <c r="BI105" s="46">
        <v>0.85</v>
      </c>
      <c r="BJ105" s="46">
        <v>0.85</v>
      </c>
      <c r="BK105" s="46">
        <v>0.85</v>
      </c>
      <c r="BL105" s="46">
        <v>0.85</v>
      </c>
      <c r="BM105" s="46">
        <v>0.85</v>
      </c>
      <c r="BN105" s="46"/>
      <c r="BO105" s="46">
        <v>0.85</v>
      </c>
      <c r="BP105" s="46">
        <v>0.85</v>
      </c>
      <c r="BQ105" s="46">
        <v>0.85</v>
      </c>
      <c r="BR105" s="46">
        <v>0.85</v>
      </c>
      <c r="BS105" s="46">
        <v>0.85</v>
      </c>
      <c r="BT105" s="46">
        <v>0.85</v>
      </c>
      <c r="BU105" s="46">
        <v>0.85</v>
      </c>
      <c r="BV105" s="46">
        <v>0.85</v>
      </c>
      <c r="BW105" s="46">
        <v>0.85</v>
      </c>
      <c r="BX105" s="46">
        <v>0.85</v>
      </c>
      <c r="BY105" s="46">
        <v>0.85</v>
      </c>
      <c r="BZ105" s="46">
        <v>0.85</v>
      </c>
      <c r="CA105" s="46"/>
      <c r="CB105" s="46">
        <v>0.85</v>
      </c>
      <c r="CC105" s="46">
        <v>0.85</v>
      </c>
      <c r="CD105" s="46">
        <v>0.85</v>
      </c>
      <c r="CE105" s="46">
        <v>0.85</v>
      </c>
      <c r="CF105" s="46">
        <v>0.85</v>
      </c>
      <c r="CG105" s="46">
        <v>0.85</v>
      </c>
      <c r="CH105" s="46">
        <v>0.85</v>
      </c>
      <c r="CI105" s="46">
        <v>0.85</v>
      </c>
      <c r="CJ105" s="46">
        <v>0.85</v>
      </c>
      <c r="CK105" s="46">
        <v>0.85</v>
      </c>
      <c r="CL105" s="46">
        <v>0.85</v>
      </c>
      <c r="CM105" s="46">
        <v>0.85</v>
      </c>
      <c r="CN105" s="46"/>
      <c r="CO105" s="46">
        <v>0.85</v>
      </c>
      <c r="CP105" s="46">
        <v>0.85</v>
      </c>
      <c r="CQ105" s="46">
        <v>0.85</v>
      </c>
      <c r="CR105" s="46">
        <v>0.85</v>
      </c>
      <c r="CS105" s="46">
        <v>0.85</v>
      </c>
      <c r="CT105" s="46">
        <v>0.85</v>
      </c>
      <c r="CU105" s="46">
        <v>0.85</v>
      </c>
      <c r="CV105" s="46">
        <v>0.85</v>
      </c>
      <c r="CW105" s="46">
        <v>0.85</v>
      </c>
      <c r="CX105" s="46">
        <v>0.85</v>
      </c>
      <c r="CY105" s="46">
        <v>0.85</v>
      </c>
      <c r="CZ105" s="46">
        <v>0.85</v>
      </c>
      <c r="DA105" s="46"/>
      <c r="DB105" s="46">
        <v>0.85</v>
      </c>
      <c r="DC105" s="46">
        <v>0.85</v>
      </c>
      <c r="DD105" s="46">
        <v>0.85</v>
      </c>
      <c r="DE105" s="46">
        <v>0.85</v>
      </c>
      <c r="DF105" s="46">
        <v>0.85</v>
      </c>
      <c r="DG105" s="46">
        <v>0.85</v>
      </c>
      <c r="DH105" s="46">
        <v>0.85</v>
      </c>
      <c r="DI105" s="46">
        <v>0.85</v>
      </c>
      <c r="DJ105" s="46">
        <v>0.85</v>
      </c>
      <c r="DK105" s="46">
        <v>0.85</v>
      </c>
      <c r="DL105" s="46">
        <v>0.85</v>
      </c>
      <c r="DM105" s="46">
        <v>0.85</v>
      </c>
      <c r="DN105" s="46"/>
    </row>
    <row r="106" spans="1:150" s="53" customFormat="1" ht="14.85" hidden="1" customHeight="1" outlineLevel="1">
      <c r="A106" s="61" t="s">
        <v>76</v>
      </c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>
        <f t="shared" ref="AO106:AZ106" si="169">AO100*AO101*AO103*AO105</f>
        <v>3.4708333333333328</v>
      </c>
      <c r="AP106" s="52">
        <f t="shared" si="169"/>
        <v>3.4708333333333328</v>
      </c>
      <c r="AQ106" s="52">
        <f t="shared" si="169"/>
        <v>3.4708333333333328</v>
      </c>
      <c r="AR106" s="52">
        <f t="shared" si="169"/>
        <v>3.4708333333333328</v>
      </c>
      <c r="AS106" s="52">
        <f t="shared" si="169"/>
        <v>3.4708333333333328</v>
      </c>
      <c r="AT106" s="52">
        <f t="shared" si="169"/>
        <v>3.4708333333333328</v>
      </c>
      <c r="AU106" s="52">
        <f t="shared" si="169"/>
        <v>3.4708333333333328</v>
      </c>
      <c r="AV106" s="52">
        <f t="shared" si="169"/>
        <v>3.4708333333333328</v>
      </c>
      <c r="AW106" s="52">
        <f t="shared" si="169"/>
        <v>3.4708333333333328</v>
      </c>
      <c r="AX106" s="52">
        <f t="shared" si="169"/>
        <v>3.4708333333333328</v>
      </c>
      <c r="AY106" s="52">
        <f t="shared" si="169"/>
        <v>3.4708333333333328</v>
      </c>
      <c r="AZ106" s="52">
        <f t="shared" si="169"/>
        <v>3.4708333333333328</v>
      </c>
      <c r="BA106" s="52"/>
      <c r="BB106" s="52">
        <f t="shared" ref="BB106:BM106" si="170">BB100*BB101*BB103*BB105</f>
        <v>3.4708333333333328</v>
      </c>
      <c r="BC106" s="52">
        <f t="shared" si="170"/>
        <v>3.4708333333333328</v>
      </c>
      <c r="BD106" s="52">
        <f t="shared" si="170"/>
        <v>3.4708333333333328</v>
      </c>
      <c r="BE106" s="52">
        <f t="shared" si="170"/>
        <v>3.4708333333333328</v>
      </c>
      <c r="BF106" s="52">
        <f t="shared" si="170"/>
        <v>3.4708333333333328</v>
      </c>
      <c r="BG106" s="52">
        <f t="shared" si="170"/>
        <v>3.4708333333333328</v>
      </c>
      <c r="BH106" s="52">
        <f t="shared" si="170"/>
        <v>3.4708333333333328</v>
      </c>
      <c r="BI106" s="52">
        <f t="shared" si="170"/>
        <v>3.4708333333333328</v>
      </c>
      <c r="BJ106" s="52">
        <f t="shared" si="170"/>
        <v>3.4708333333333328</v>
      </c>
      <c r="BK106" s="52">
        <f t="shared" si="170"/>
        <v>3.4708333333333328</v>
      </c>
      <c r="BL106" s="52">
        <f t="shared" si="170"/>
        <v>3.4708333333333328</v>
      </c>
      <c r="BM106" s="52">
        <f t="shared" si="170"/>
        <v>3.4708333333333328</v>
      </c>
      <c r="BN106" s="52"/>
      <c r="BO106" s="52">
        <f t="shared" ref="BO106:BZ106" si="171">BO100*BO101*BO103*BO105</f>
        <v>2.9750000000000001</v>
      </c>
      <c r="BP106" s="52">
        <f t="shared" si="171"/>
        <v>2.9750000000000001</v>
      </c>
      <c r="BQ106" s="52">
        <f t="shared" si="171"/>
        <v>2.9750000000000001</v>
      </c>
      <c r="BR106" s="52">
        <f t="shared" si="171"/>
        <v>2.9750000000000001</v>
      </c>
      <c r="BS106" s="52">
        <f t="shared" si="171"/>
        <v>2.9750000000000001</v>
      </c>
      <c r="BT106" s="52">
        <f t="shared" si="171"/>
        <v>2.9750000000000001</v>
      </c>
      <c r="BU106" s="52">
        <f t="shared" si="171"/>
        <v>2.9750000000000001</v>
      </c>
      <c r="BV106" s="52">
        <f t="shared" si="171"/>
        <v>2.9750000000000001</v>
      </c>
      <c r="BW106" s="52">
        <f t="shared" si="171"/>
        <v>2.9750000000000001</v>
      </c>
      <c r="BX106" s="52">
        <f t="shared" si="171"/>
        <v>2.9750000000000001</v>
      </c>
      <c r="BY106" s="52">
        <f t="shared" si="171"/>
        <v>2.9750000000000001</v>
      </c>
      <c r="BZ106" s="52">
        <f t="shared" si="171"/>
        <v>2.9750000000000001</v>
      </c>
      <c r="CA106" s="52"/>
      <c r="CB106" s="52">
        <f t="shared" ref="CB106:CM106" si="172">CB100*CB101*CB103*CB105</f>
        <v>3.3468749999999994</v>
      </c>
      <c r="CC106" s="52">
        <f t="shared" si="172"/>
        <v>3.3468749999999994</v>
      </c>
      <c r="CD106" s="52">
        <f t="shared" si="172"/>
        <v>3.3468749999999994</v>
      </c>
      <c r="CE106" s="52">
        <f t="shared" si="172"/>
        <v>3.3468749999999994</v>
      </c>
      <c r="CF106" s="52">
        <f t="shared" si="172"/>
        <v>3.3468749999999994</v>
      </c>
      <c r="CG106" s="52">
        <f t="shared" si="172"/>
        <v>3.3468749999999994</v>
      </c>
      <c r="CH106" s="52">
        <f t="shared" si="172"/>
        <v>3.3468749999999994</v>
      </c>
      <c r="CI106" s="52">
        <f t="shared" si="172"/>
        <v>3.3468749999999994</v>
      </c>
      <c r="CJ106" s="52">
        <f t="shared" si="172"/>
        <v>3.3468749999999994</v>
      </c>
      <c r="CK106" s="52">
        <f t="shared" si="172"/>
        <v>3.3468749999999994</v>
      </c>
      <c r="CL106" s="52">
        <f t="shared" si="172"/>
        <v>3.3468749999999994</v>
      </c>
      <c r="CM106" s="52">
        <f t="shared" si="172"/>
        <v>3.3468749999999994</v>
      </c>
      <c r="CN106" s="52"/>
      <c r="CO106" s="52">
        <f t="shared" ref="CO106:CZ106" si="173">CO100*CO101*CO103*CO105</f>
        <v>3.7187499999999991</v>
      </c>
      <c r="CP106" s="52">
        <f t="shared" si="173"/>
        <v>3.7187499999999991</v>
      </c>
      <c r="CQ106" s="52">
        <f t="shared" si="173"/>
        <v>3.7187499999999991</v>
      </c>
      <c r="CR106" s="52">
        <f t="shared" si="173"/>
        <v>3.7187499999999991</v>
      </c>
      <c r="CS106" s="52">
        <f t="shared" si="173"/>
        <v>3.7187499999999991</v>
      </c>
      <c r="CT106" s="52">
        <f t="shared" si="173"/>
        <v>3.7187499999999991</v>
      </c>
      <c r="CU106" s="52">
        <f t="shared" si="173"/>
        <v>3.7187499999999991</v>
      </c>
      <c r="CV106" s="52">
        <f t="shared" si="173"/>
        <v>3.7187499999999991</v>
      </c>
      <c r="CW106" s="52">
        <f t="shared" si="173"/>
        <v>3.7187499999999991</v>
      </c>
      <c r="CX106" s="52">
        <f t="shared" si="173"/>
        <v>3.7187499999999991</v>
      </c>
      <c r="CY106" s="52">
        <f t="shared" si="173"/>
        <v>3.7187499999999991</v>
      </c>
      <c r="CZ106" s="52">
        <f t="shared" si="173"/>
        <v>3.7187499999999991</v>
      </c>
      <c r="DA106" s="52"/>
      <c r="DB106" s="52">
        <f t="shared" ref="DB106:DM106" si="174">DB100*DB101*DB103*DB105</f>
        <v>3.7187499999999991</v>
      </c>
      <c r="DC106" s="52">
        <f t="shared" si="174"/>
        <v>3.7187499999999991</v>
      </c>
      <c r="DD106" s="52">
        <f t="shared" si="174"/>
        <v>3.7187499999999991</v>
      </c>
      <c r="DE106" s="52">
        <f t="shared" si="174"/>
        <v>3.7187499999999991</v>
      </c>
      <c r="DF106" s="52">
        <f t="shared" si="174"/>
        <v>3.7187499999999991</v>
      </c>
      <c r="DG106" s="52">
        <f t="shared" si="174"/>
        <v>3.7187499999999991</v>
      </c>
      <c r="DH106" s="52">
        <f t="shared" si="174"/>
        <v>3.7187499999999991</v>
      </c>
      <c r="DI106" s="52">
        <f t="shared" si="174"/>
        <v>3.7187499999999991</v>
      </c>
      <c r="DJ106" s="52">
        <f t="shared" si="174"/>
        <v>3.7187499999999991</v>
      </c>
      <c r="DK106" s="52">
        <f t="shared" si="174"/>
        <v>3.7187499999999991</v>
      </c>
      <c r="DL106" s="52">
        <f t="shared" si="174"/>
        <v>3.7187499999999991</v>
      </c>
      <c r="DM106" s="52">
        <f t="shared" si="174"/>
        <v>3.7187499999999991</v>
      </c>
      <c r="DN106" s="52"/>
      <c r="DO106" s="52"/>
      <c r="DP106" s="52"/>
      <c r="DQ106" s="52"/>
      <c r="DS106" s="52"/>
      <c r="DT106" s="52"/>
      <c r="DU106" s="49">
        <f>SUM(AO106:AZ106)</f>
        <v>41.649999999999984</v>
      </c>
      <c r="DV106" s="52"/>
      <c r="DW106" s="49">
        <f>SUM(BB106:BM106)</f>
        <v>41.649999999999984</v>
      </c>
      <c r="DX106" s="52"/>
      <c r="DY106" s="49">
        <f>SUM(BO106:BZ106)</f>
        <v>35.70000000000001</v>
      </c>
      <c r="DZ106" s="52"/>
      <c r="EA106" s="49">
        <f>SUM(CB106:CM106)</f>
        <v>40.162499999999994</v>
      </c>
      <c r="EB106" s="52"/>
      <c r="EC106" s="49">
        <f>SUM(CO106:CZ106)</f>
        <v>44.624999999999993</v>
      </c>
      <c r="ED106" s="52"/>
      <c r="EE106" s="49">
        <f>SUM(DB106:DM106)</f>
        <v>44.624999999999993</v>
      </c>
      <c r="EF106" s="52"/>
      <c r="EH106" s="52"/>
      <c r="EI106" s="52"/>
      <c r="EJ106" s="52"/>
      <c r="EK106" s="52"/>
      <c r="EL106" s="52"/>
      <c r="EM106" s="52"/>
      <c r="EN106" s="52"/>
      <c r="EO106" s="52"/>
      <c r="EP106" s="52"/>
      <c r="EQ106" s="52"/>
      <c r="ER106" s="52"/>
      <c r="ES106" s="52"/>
      <c r="ET106" s="52"/>
    </row>
    <row r="107" spans="1:150" s="53" customFormat="1" ht="14.85" hidden="1" customHeight="1" outlineLevel="1">
      <c r="A107" s="6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  <c r="DI107" s="52"/>
      <c r="DJ107" s="52"/>
      <c r="DK107" s="52"/>
      <c r="DL107" s="52"/>
      <c r="DM107" s="52"/>
      <c r="DN107" s="52"/>
      <c r="DO107" s="52"/>
      <c r="DP107" s="52"/>
      <c r="DQ107" s="52"/>
      <c r="DS107" s="52"/>
      <c r="DT107" s="52"/>
      <c r="DU107" s="52"/>
      <c r="DV107" s="52"/>
      <c r="DW107" s="52"/>
      <c r="DX107" s="52"/>
      <c r="DY107" s="52"/>
      <c r="DZ107" s="52"/>
      <c r="EA107" s="52"/>
      <c r="EB107" s="52"/>
      <c r="EC107" s="52"/>
      <c r="ED107" s="52"/>
      <c r="EE107" s="52"/>
      <c r="EF107" s="52"/>
      <c r="EH107" s="52"/>
      <c r="EI107" s="52"/>
      <c r="EJ107" s="52"/>
      <c r="EK107" s="52"/>
      <c r="EL107" s="52"/>
      <c r="EM107" s="52"/>
      <c r="EN107" s="52"/>
      <c r="EO107" s="52"/>
      <c r="EP107" s="52"/>
      <c r="EQ107" s="52"/>
      <c r="ER107" s="52"/>
      <c r="ES107" s="52"/>
      <c r="ET107" s="52"/>
    </row>
    <row r="108" spans="1:150" ht="14.85" hidden="1" customHeight="1" outlineLevel="1">
      <c r="A108" s="62" t="s">
        <v>82</v>
      </c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/>
      <c r="CL108" s="65"/>
      <c r="CM108" s="65"/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/>
      <c r="DJ108" s="65"/>
      <c r="DK108" s="65"/>
      <c r="DL108" s="65"/>
      <c r="DM108" s="65"/>
      <c r="DN108" s="65"/>
    </row>
    <row r="109" spans="1:150" s="56" customFormat="1" ht="14.85" hidden="1" customHeight="1" outlineLevel="1">
      <c r="A109" s="66" t="s">
        <v>83</v>
      </c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64">
        <f>(AO106*15%)+DS109</f>
        <v>7.5206249999999999</v>
      </c>
      <c r="AP109" s="64">
        <f t="shared" ref="AP109:AZ109" si="175">(AP106*15%)+AO109</f>
        <v>8.0412499999999998</v>
      </c>
      <c r="AQ109" s="64">
        <f t="shared" si="175"/>
        <v>8.5618750000000006</v>
      </c>
      <c r="AR109" s="64">
        <f t="shared" si="175"/>
        <v>9.0824999999999996</v>
      </c>
      <c r="AS109" s="64">
        <f t="shared" si="175"/>
        <v>9.6031249999999986</v>
      </c>
      <c r="AT109" s="64">
        <f t="shared" si="175"/>
        <v>10.123749999999998</v>
      </c>
      <c r="AU109" s="64">
        <f t="shared" si="175"/>
        <v>10.644374999999997</v>
      </c>
      <c r="AV109" s="64">
        <f t="shared" si="175"/>
        <v>11.164999999999996</v>
      </c>
      <c r="AW109" s="64">
        <f t="shared" si="175"/>
        <v>11.685624999999995</v>
      </c>
      <c r="AX109" s="64">
        <f t="shared" si="175"/>
        <v>12.206249999999994</v>
      </c>
      <c r="AY109" s="64">
        <f t="shared" si="175"/>
        <v>12.726874999999993</v>
      </c>
      <c r="AZ109" s="64">
        <f t="shared" si="175"/>
        <v>13.247499999999992</v>
      </c>
      <c r="BA109" s="64"/>
      <c r="BB109" s="64">
        <f>(BB106*15%)+AZ109</f>
        <v>13.768124999999991</v>
      </c>
      <c r="BC109" s="64">
        <f t="shared" ref="BC109:BE109" si="176">(BC106*15%)+BB109</f>
        <v>14.28874999999999</v>
      </c>
      <c r="BD109" s="64">
        <f t="shared" si="176"/>
        <v>14.809374999999989</v>
      </c>
      <c r="BE109" s="64">
        <f t="shared" si="176"/>
        <v>15.329999999999988</v>
      </c>
      <c r="BF109" s="64">
        <f>(BF106*15%)+BE109</f>
        <v>15.850624999999987</v>
      </c>
      <c r="BG109" s="64">
        <f t="shared" ref="BG109:BM109" si="177">(BG106*15%)+BF109</f>
        <v>16.371249999999986</v>
      </c>
      <c r="BH109" s="64">
        <f t="shared" si="177"/>
        <v>16.891874999999985</v>
      </c>
      <c r="BI109" s="64">
        <f t="shared" si="177"/>
        <v>17.412499999999984</v>
      </c>
      <c r="BJ109" s="64">
        <f t="shared" si="177"/>
        <v>17.933124999999983</v>
      </c>
      <c r="BK109" s="64">
        <f t="shared" si="177"/>
        <v>18.453749999999982</v>
      </c>
      <c r="BL109" s="64">
        <f t="shared" si="177"/>
        <v>18.974374999999981</v>
      </c>
      <c r="BM109" s="64">
        <f t="shared" si="177"/>
        <v>19.49499999999998</v>
      </c>
      <c r="BN109" s="64"/>
      <c r="BO109" s="64">
        <f t="shared" ref="BO109" si="178">(BO106*15%)+BM109</f>
        <v>19.941249999999979</v>
      </c>
      <c r="BP109" s="64">
        <f t="shared" ref="BP109:BZ109" si="179">(BP106*15%)+BO109</f>
        <v>20.387499999999978</v>
      </c>
      <c r="BQ109" s="64">
        <f t="shared" si="179"/>
        <v>20.833749999999977</v>
      </c>
      <c r="BR109" s="64">
        <f t="shared" si="179"/>
        <v>21.279999999999976</v>
      </c>
      <c r="BS109" s="64">
        <f t="shared" si="179"/>
        <v>21.726249999999975</v>
      </c>
      <c r="BT109" s="64">
        <f t="shared" si="179"/>
        <v>22.172499999999975</v>
      </c>
      <c r="BU109" s="64">
        <f t="shared" si="179"/>
        <v>22.618749999999974</v>
      </c>
      <c r="BV109" s="64">
        <f t="shared" si="179"/>
        <v>23.064999999999973</v>
      </c>
      <c r="BW109" s="64">
        <f t="shared" si="179"/>
        <v>23.511249999999972</v>
      </c>
      <c r="BX109" s="64">
        <f t="shared" si="179"/>
        <v>23.957499999999971</v>
      </c>
      <c r="BY109" s="64">
        <f t="shared" si="179"/>
        <v>24.40374999999997</v>
      </c>
      <c r="BZ109" s="64">
        <f t="shared" si="179"/>
        <v>24.849999999999969</v>
      </c>
      <c r="CA109" s="64"/>
      <c r="CB109" s="64">
        <f t="shared" ref="CB109" si="180">(CB106*15%)+BZ109</f>
        <v>25.352031249999968</v>
      </c>
      <c r="CC109" s="64">
        <f t="shared" ref="CC109:CM109" si="181">(CC106*15%)+CB109</f>
        <v>25.854062499999969</v>
      </c>
      <c r="CD109" s="64">
        <f t="shared" si="181"/>
        <v>26.356093749999971</v>
      </c>
      <c r="CE109" s="64">
        <f t="shared" si="181"/>
        <v>26.858124999999973</v>
      </c>
      <c r="CF109" s="64">
        <f t="shared" si="181"/>
        <v>27.360156249999974</v>
      </c>
      <c r="CG109" s="64">
        <f t="shared" si="181"/>
        <v>27.862187499999976</v>
      </c>
      <c r="CH109" s="64">
        <f t="shared" si="181"/>
        <v>28.364218749999978</v>
      </c>
      <c r="CI109" s="64">
        <f t="shared" si="181"/>
        <v>28.86624999999998</v>
      </c>
      <c r="CJ109" s="64">
        <f t="shared" si="181"/>
        <v>29.368281249999981</v>
      </c>
      <c r="CK109" s="64">
        <f t="shared" si="181"/>
        <v>29.870312499999983</v>
      </c>
      <c r="CL109" s="64">
        <f t="shared" si="181"/>
        <v>30.372343749999985</v>
      </c>
      <c r="CM109" s="64">
        <f t="shared" si="181"/>
        <v>30.874374999999986</v>
      </c>
      <c r="CN109" s="64"/>
      <c r="CO109" s="64">
        <f t="shared" ref="CO109" si="182">(CO106*15%)+CM109</f>
        <v>31.432187499999987</v>
      </c>
      <c r="CP109" s="64">
        <f t="shared" ref="CP109:CZ109" si="183">(CP106*15%)+CO109</f>
        <v>31.989999999999988</v>
      </c>
      <c r="CQ109" s="64">
        <f t="shared" si="183"/>
        <v>32.547812499999985</v>
      </c>
      <c r="CR109" s="64">
        <f t="shared" si="183"/>
        <v>33.105624999999982</v>
      </c>
      <c r="CS109" s="64">
        <f t="shared" si="183"/>
        <v>33.663437499999979</v>
      </c>
      <c r="CT109" s="64">
        <f t="shared" si="183"/>
        <v>34.221249999999976</v>
      </c>
      <c r="CU109" s="64">
        <f t="shared" si="183"/>
        <v>34.779062499999974</v>
      </c>
      <c r="CV109" s="64">
        <f t="shared" si="183"/>
        <v>35.336874999999971</v>
      </c>
      <c r="CW109" s="64">
        <f t="shared" si="183"/>
        <v>35.894687499999968</v>
      </c>
      <c r="CX109" s="64">
        <f t="shared" si="183"/>
        <v>36.452499999999965</v>
      </c>
      <c r="CY109" s="64">
        <f t="shared" si="183"/>
        <v>37.010312499999962</v>
      </c>
      <c r="CZ109" s="64">
        <f t="shared" si="183"/>
        <v>37.568124999999959</v>
      </c>
      <c r="DA109" s="64"/>
      <c r="DB109" s="64">
        <f t="shared" ref="DB109" si="184">(DB106*15%)+CZ109</f>
        <v>38.125937499999957</v>
      </c>
      <c r="DC109" s="64">
        <f t="shared" ref="DC109:DM109" si="185">(DC106*15%)+DB109</f>
        <v>38.683749999999954</v>
      </c>
      <c r="DD109" s="64">
        <f t="shared" si="185"/>
        <v>39.241562499999951</v>
      </c>
      <c r="DE109" s="64">
        <f t="shared" si="185"/>
        <v>39.799374999999948</v>
      </c>
      <c r="DF109" s="64">
        <f t="shared" si="185"/>
        <v>40.357187499999945</v>
      </c>
      <c r="DG109" s="64">
        <f t="shared" si="185"/>
        <v>40.914999999999942</v>
      </c>
      <c r="DH109" s="64">
        <f t="shared" si="185"/>
        <v>41.472812499999939</v>
      </c>
      <c r="DI109" s="64">
        <f t="shared" si="185"/>
        <v>42.030624999999937</v>
      </c>
      <c r="DJ109" s="64">
        <f t="shared" si="185"/>
        <v>42.588437499999934</v>
      </c>
      <c r="DK109" s="64">
        <f t="shared" si="185"/>
        <v>43.146249999999931</v>
      </c>
      <c r="DL109" s="64">
        <f t="shared" si="185"/>
        <v>43.704062499999928</v>
      </c>
      <c r="DM109" s="64">
        <f t="shared" si="185"/>
        <v>44.261874999999925</v>
      </c>
      <c r="DN109" s="64"/>
      <c r="DO109" s="49"/>
      <c r="DP109" s="49"/>
      <c r="DQ109" s="49"/>
      <c r="DS109" s="49">
        <v>7</v>
      </c>
      <c r="DT109" s="49"/>
      <c r="DU109" s="49">
        <f>+AZ109</f>
        <v>13.247499999999992</v>
      </c>
      <c r="DV109" s="49"/>
      <c r="DW109" s="49">
        <f>+BO109</f>
        <v>19.941249999999979</v>
      </c>
      <c r="DX109" s="49"/>
      <c r="DY109" s="49">
        <f>+BZ109</f>
        <v>24.849999999999969</v>
      </c>
      <c r="DZ109" s="49"/>
      <c r="EA109" s="49">
        <f>+CM109</f>
        <v>30.874374999999986</v>
      </c>
      <c r="EB109" s="49"/>
      <c r="EC109" s="49">
        <f>+CZ109</f>
        <v>37.568124999999959</v>
      </c>
      <c r="ED109" s="52"/>
      <c r="EE109" s="49">
        <f>+DM109</f>
        <v>44.261874999999925</v>
      </c>
      <c r="EF109" s="49"/>
      <c r="EH109" s="49"/>
      <c r="EI109" s="49"/>
      <c r="EJ109" s="49"/>
      <c r="EK109" s="49"/>
      <c r="EL109" s="49"/>
      <c r="EM109" s="49"/>
      <c r="EN109" s="49"/>
      <c r="EO109" s="49"/>
      <c r="EP109" s="49"/>
      <c r="EQ109" s="49"/>
      <c r="ER109" s="49"/>
      <c r="ES109" s="49"/>
      <c r="ET109" s="49"/>
    </row>
    <row r="110" spans="1:150" s="56" customFormat="1" ht="14.85" hidden="1" customHeight="1" outlineLevel="1">
      <c r="A110" s="60" t="s">
        <v>68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>
        <v>12</v>
      </c>
      <c r="AP110" s="47">
        <v>12</v>
      </c>
      <c r="AQ110" s="47">
        <v>12</v>
      </c>
      <c r="AR110" s="47">
        <v>12</v>
      </c>
      <c r="AS110" s="47">
        <v>12</v>
      </c>
      <c r="AT110" s="47">
        <v>12</v>
      </c>
      <c r="AU110" s="47">
        <v>12</v>
      </c>
      <c r="AV110" s="47">
        <v>12</v>
      </c>
      <c r="AW110" s="47">
        <v>12</v>
      </c>
      <c r="AX110" s="47">
        <v>12</v>
      </c>
      <c r="AY110" s="47">
        <v>12</v>
      </c>
      <c r="AZ110" s="47">
        <v>12</v>
      </c>
      <c r="BA110" s="47"/>
      <c r="BB110" s="47">
        <v>12</v>
      </c>
      <c r="BC110" s="47">
        <v>12</v>
      </c>
      <c r="BD110" s="47">
        <v>12</v>
      </c>
      <c r="BE110" s="47">
        <v>12</v>
      </c>
      <c r="BF110" s="47">
        <v>12</v>
      </c>
      <c r="BG110" s="47">
        <v>12</v>
      </c>
      <c r="BH110" s="47">
        <v>12</v>
      </c>
      <c r="BI110" s="47">
        <v>12</v>
      </c>
      <c r="BJ110" s="47">
        <v>12</v>
      </c>
      <c r="BK110" s="47">
        <v>12</v>
      </c>
      <c r="BL110" s="47">
        <v>12</v>
      </c>
      <c r="BM110" s="47">
        <v>12</v>
      </c>
      <c r="BN110" s="47"/>
      <c r="BO110" s="47">
        <v>12</v>
      </c>
      <c r="BP110" s="47">
        <v>12</v>
      </c>
      <c r="BQ110" s="47">
        <v>12</v>
      </c>
      <c r="BR110" s="47">
        <v>12</v>
      </c>
      <c r="BS110" s="47">
        <v>12</v>
      </c>
      <c r="BT110" s="47">
        <v>12</v>
      </c>
      <c r="BU110" s="47">
        <v>12</v>
      </c>
      <c r="BV110" s="47">
        <v>12</v>
      </c>
      <c r="BW110" s="47">
        <v>12</v>
      </c>
      <c r="BX110" s="47">
        <v>12</v>
      </c>
      <c r="BY110" s="47">
        <v>12</v>
      </c>
      <c r="BZ110" s="47">
        <v>12</v>
      </c>
      <c r="CA110" s="47"/>
      <c r="CB110" s="47">
        <v>12</v>
      </c>
      <c r="CC110" s="47">
        <v>12</v>
      </c>
      <c r="CD110" s="47">
        <v>12</v>
      </c>
      <c r="CE110" s="47">
        <v>12</v>
      </c>
      <c r="CF110" s="47">
        <v>12</v>
      </c>
      <c r="CG110" s="47">
        <v>12</v>
      </c>
      <c r="CH110" s="47">
        <v>12</v>
      </c>
      <c r="CI110" s="47">
        <v>12</v>
      </c>
      <c r="CJ110" s="47">
        <v>12</v>
      </c>
      <c r="CK110" s="47">
        <v>12</v>
      </c>
      <c r="CL110" s="47">
        <v>12</v>
      </c>
      <c r="CM110" s="47">
        <v>12</v>
      </c>
      <c r="CN110" s="47"/>
      <c r="CO110" s="47">
        <v>12</v>
      </c>
      <c r="CP110" s="47">
        <v>12</v>
      </c>
      <c r="CQ110" s="47">
        <v>12</v>
      </c>
      <c r="CR110" s="47">
        <v>12</v>
      </c>
      <c r="CS110" s="47">
        <v>12</v>
      </c>
      <c r="CT110" s="47">
        <v>12</v>
      </c>
      <c r="CU110" s="47">
        <v>12</v>
      </c>
      <c r="CV110" s="47">
        <v>12</v>
      </c>
      <c r="CW110" s="47">
        <v>12</v>
      </c>
      <c r="CX110" s="47">
        <v>12</v>
      </c>
      <c r="CY110" s="47">
        <v>12</v>
      </c>
      <c r="CZ110" s="47">
        <v>12</v>
      </c>
      <c r="DA110" s="47"/>
      <c r="DB110" s="47">
        <v>12</v>
      </c>
      <c r="DC110" s="47">
        <v>12</v>
      </c>
      <c r="DD110" s="47">
        <v>12</v>
      </c>
      <c r="DE110" s="47">
        <v>12</v>
      </c>
      <c r="DF110" s="47">
        <v>12</v>
      </c>
      <c r="DG110" s="47">
        <v>12</v>
      </c>
      <c r="DH110" s="47">
        <v>12</v>
      </c>
      <c r="DI110" s="47">
        <v>12</v>
      </c>
      <c r="DJ110" s="47">
        <v>12</v>
      </c>
      <c r="DK110" s="47">
        <v>12</v>
      </c>
      <c r="DL110" s="47">
        <v>12</v>
      </c>
      <c r="DM110" s="47">
        <v>12</v>
      </c>
      <c r="DN110" s="47"/>
      <c r="DO110" s="49"/>
      <c r="DP110" s="49"/>
      <c r="DQ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H110" s="49"/>
      <c r="EI110" s="49"/>
      <c r="EJ110" s="49"/>
      <c r="EK110" s="49"/>
      <c r="EL110" s="49"/>
      <c r="EM110" s="49"/>
      <c r="EN110" s="49"/>
      <c r="EO110" s="49"/>
      <c r="EP110" s="49"/>
      <c r="EQ110" s="49"/>
      <c r="ER110" s="49"/>
      <c r="ES110" s="49"/>
      <c r="ET110" s="49"/>
    </row>
    <row r="111" spans="1:150" s="56" customFormat="1" ht="14.85" hidden="1" customHeight="1" outlineLevel="1">
      <c r="A111" s="66" t="s">
        <v>84</v>
      </c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9">
        <f>AO109*AO110*AO99*AO98/1000</f>
        <v>108.297</v>
      </c>
      <c r="AP111" s="49">
        <f t="shared" ref="AP111:AZ111" si="186">AP109*AP110*AP99*AP98/1000</f>
        <v>115.79400000000001</v>
      </c>
      <c r="AQ111" s="49">
        <f t="shared" si="186"/>
        <v>123.291</v>
      </c>
      <c r="AR111" s="49">
        <f t="shared" si="186"/>
        <v>130.78800000000001</v>
      </c>
      <c r="AS111" s="49">
        <f t="shared" si="186"/>
        <v>138.28499999999997</v>
      </c>
      <c r="AT111" s="49">
        <f t="shared" si="186"/>
        <v>145.78199999999998</v>
      </c>
      <c r="AU111" s="49">
        <f t="shared" si="186"/>
        <v>153.27899999999994</v>
      </c>
      <c r="AV111" s="49">
        <f t="shared" si="186"/>
        <v>160.77599999999995</v>
      </c>
      <c r="AW111" s="49">
        <f t="shared" si="186"/>
        <v>168.27299999999991</v>
      </c>
      <c r="AX111" s="49">
        <f t="shared" si="186"/>
        <v>175.7699999999999</v>
      </c>
      <c r="AY111" s="49">
        <f t="shared" si="186"/>
        <v>183.26699999999988</v>
      </c>
      <c r="AZ111" s="49">
        <f t="shared" si="186"/>
        <v>190.76399999999992</v>
      </c>
      <c r="BA111" s="49"/>
      <c r="BB111" s="49">
        <f t="shared" ref="BB111:BM111" si="187">BB109*BB110*BB99*BB98/1000</f>
        <v>198.26099999999988</v>
      </c>
      <c r="BC111" s="49">
        <f t="shared" si="187"/>
        <v>205.75799999999987</v>
      </c>
      <c r="BD111" s="49">
        <f t="shared" si="187"/>
        <v>213.25499999999985</v>
      </c>
      <c r="BE111" s="49">
        <f t="shared" si="187"/>
        <v>220.75199999999984</v>
      </c>
      <c r="BF111" s="49">
        <f t="shared" si="187"/>
        <v>228.2489999999998</v>
      </c>
      <c r="BG111" s="49">
        <f t="shared" si="187"/>
        <v>235.74599999999975</v>
      </c>
      <c r="BH111" s="49">
        <f t="shared" si="187"/>
        <v>243.24299999999977</v>
      </c>
      <c r="BI111" s="49">
        <f t="shared" si="187"/>
        <v>250.73999999999975</v>
      </c>
      <c r="BJ111" s="49">
        <f t="shared" si="187"/>
        <v>258.23699999999974</v>
      </c>
      <c r="BK111" s="49">
        <f t="shared" si="187"/>
        <v>265.7339999999997</v>
      </c>
      <c r="BL111" s="49">
        <f t="shared" si="187"/>
        <v>273.23099999999971</v>
      </c>
      <c r="BM111" s="49">
        <f t="shared" si="187"/>
        <v>280.72799999999978</v>
      </c>
      <c r="BN111" s="49"/>
      <c r="BO111" s="49">
        <f t="shared" ref="BO111:BZ111" si="188">BO109*BO110*BO99*BO98/1000</f>
        <v>287.15399999999971</v>
      </c>
      <c r="BP111" s="49">
        <f t="shared" si="188"/>
        <v>293.5799999999997</v>
      </c>
      <c r="BQ111" s="49">
        <f t="shared" si="188"/>
        <v>300.00599999999963</v>
      </c>
      <c r="BR111" s="49">
        <f t="shared" si="188"/>
        <v>306.43199999999968</v>
      </c>
      <c r="BS111" s="49">
        <f t="shared" si="188"/>
        <v>312.85799999999966</v>
      </c>
      <c r="BT111" s="49">
        <f t="shared" si="188"/>
        <v>319.28399999999965</v>
      </c>
      <c r="BU111" s="49">
        <f t="shared" si="188"/>
        <v>325.70999999999958</v>
      </c>
      <c r="BV111" s="49">
        <f t="shared" si="188"/>
        <v>332.13599999999963</v>
      </c>
      <c r="BW111" s="49">
        <f t="shared" si="188"/>
        <v>338.56199999999961</v>
      </c>
      <c r="BX111" s="49">
        <f t="shared" si="188"/>
        <v>344.9879999999996</v>
      </c>
      <c r="BY111" s="49">
        <f t="shared" si="188"/>
        <v>351.41399999999959</v>
      </c>
      <c r="BZ111" s="49">
        <f t="shared" si="188"/>
        <v>357.83999999999952</v>
      </c>
      <c r="CA111" s="49"/>
      <c r="CB111" s="49">
        <f t="shared" ref="CB111:CZ111" si="189">CB109*CB110*CB99*CB98/1000</f>
        <v>365.06924999999956</v>
      </c>
      <c r="CC111" s="49">
        <f t="shared" si="189"/>
        <v>372.29849999999954</v>
      </c>
      <c r="CD111" s="49">
        <f t="shared" si="189"/>
        <v>379.52774999999957</v>
      </c>
      <c r="CE111" s="49">
        <f t="shared" si="189"/>
        <v>386.75699999999961</v>
      </c>
      <c r="CF111" s="49">
        <f t="shared" si="189"/>
        <v>393.98624999999964</v>
      </c>
      <c r="CG111" s="49">
        <f t="shared" si="189"/>
        <v>401.21549999999968</v>
      </c>
      <c r="CH111" s="49">
        <f t="shared" si="189"/>
        <v>408.44474999999971</v>
      </c>
      <c r="CI111" s="49">
        <f t="shared" si="189"/>
        <v>415.67399999999969</v>
      </c>
      <c r="CJ111" s="49">
        <f t="shared" si="189"/>
        <v>422.90324999999979</v>
      </c>
      <c r="CK111" s="49">
        <f t="shared" si="189"/>
        <v>430.13249999999977</v>
      </c>
      <c r="CL111" s="49">
        <f t="shared" si="189"/>
        <v>437.3617499999998</v>
      </c>
      <c r="CM111" s="49">
        <f t="shared" si="189"/>
        <v>444.59099999999978</v>
      </c>
      <c r="CN111" s="49"/>
      <c r="CO111" s="49">
        <f t="shared" si="189"/>
        <v>452.62349999999981</v>
      </c>
      <c r="CP111" s="49">
        <f t="shared" si="189"/>
        <v>460.65599999999984</v>
      </c>
      <c r="CQ111" s="49">
        <f t="shared" si="189"/>
        <v>468.68849999999975</v>
      </c>
      <c r="CR111" s="49">
        <f t="shared" si="189"/>
        <v>476.72099999999978</v>
      </c>
      <c r="CS111" s="49">
        <f t="shared" si="189"/>
        <v>484.75349999999969</v>
      </c>
      <c r="CT111" s="49">
        <f t="shared" si="189"/>
        <v>492.78599999999972</v>
      </c>
      <c r="CU111" s="49">
        <f t="shared" si="189"/>
        <v>500.81849999999963</v>
      </c>
      <c r="CV111" s="49">
        <f t="shared" si="189"/>
        <v>508.85099999999966</v>
      </c>
      <c r="CW111" s="49">
        <f t="shared" si="189"/>
        <v>516.88349999999946</v>
      </c>
      <c r="CX111" s="49">
        <f t="shared" si="189"/>
        <v>524.91599999999949</v>
      </c>
      <c r="CY111" s="49">
        <f t="shared" si="189"/>
        <v>532.9484999999994</v>
      </c>
      <c r="CZ111" s="49">
        <f t="shared" si="189"/>
        <v>540.98099999999954</v>
      </c>
      <c r="DA111" s="49"/>
      <c r="DB111" s="49">
        <f t="shared" ref="DB111:DM111" si="190">DB109*DB110*DB99*DB98/1000</f>
        <v>549.01349999999934</v>
      </c>
      <c r="DC111" s="49">
        <f t="shared" si="190"/>
        <v>557.04599999999925</v>
      </c>
      <c r="DD111" s="49">
        <f t="shared" si="190"/>
        <v>565.07849999999928</v>
      </c>
      <c r="DE111" s="49">
        <f t="shared" si="190"/>
        <v>573.11099999999931</v>
      </c>
      <c r="DF111" s="49">
        <f t="shared" si="190"/>
        <v>581.14349999999922</v>
      </c>
      <c r="DG111" s="49">
        <f t="shared" si="190"/>
        <v>589.17599999999914</v>
      </c>
      <c r="DH111" s="49">
        <f t="shared" si="190"/>
        <v>597.20849999999905</v>
      </c>
      <c r="DI111" s="49">
        <f t="shared" si="190"/>
        <v>605.24099999999908</v>
      </c>
      <c r="DJ111" s="49">
        <f t="shared" si="190"/>
        <v>613.2734999999991</v>
      </c>
      <c r="DK111" s="49">
        <f t="shared" si="190"/>
        <v>621.30599999999902</v>
      </c>
      <c r="DL111" s="49">
        <f t="shared" si="190"/>
        <v>629.33849999999882</v>
      </c>
      <c r="DM111" s="49">
        <f t="shared" si="190"/>
        <v>637.37099999999896</v>
      </c>
      <c r="DN111" s="49"/>
      <c r="DO111" s="49"/>
      <c r="DP111" s="49"/>
      <c r="DQ111" s="49"/>
      <c r="DS111" s="49"/>
      <c r="DT111" s="49"/>
      <c r="DU111" s="49">
        <f>SUM(AO111:AZ111)</f>
        <v>1794.3659999999995</v>
      </c>
      <c r="DV111" s="49"/>
      <c r="DW111" s="49">
        <f>SUM(BB111:BM111)</f>
        <v>2873.933999999997</v>
      </c>
      <c r="DX111" s="49"/>
      <c r="DY111" s="49">
        <f>SUM(BO111:BZ111)</f>
        <v>3869.9639999999958</v>
      </c>
      <c r="DZ111" s="49"/>
      <c r="EA111" s="49">
        <f>SUM(CB111:CM111)</f>
        <v>4857.9614999999958</v>
      </c>
      <c r="EB111" s="49"/>
      <c r="EC111" s="49">
        <f>SUM(CO111:CZ111)</f>
        <v>5961.6269999999959</v>
      </c>
      <c r="ED111" s="52"/>
      <c r="EE111" s="49">
        <f>SUM(DB111:DM111)</f>
        <v>7118.3069999999898</v>
      </c>
      <c r="EF111" s="49"/>
      <c r="EH111" s="49"/>
      <c r="EI111" s="49"/>
      <c r="EJ111" s="49"/>
      <c r="EK111" s="49"/>
      <c r="EL111" s="49"/>
      <c r="EM111" s="49"/>
      <c r="EN111" s="49"/>
      <c r="EO111" s="49"/>
      <c r="EP111" s="49"/>
      <c r="EQ111" s="49"/>
      <c r="ER111" s="49"/>
      <c r="ES111" s="49"/>
      <c r="ET111" s="49"/>
    </row>
    <row r="112" spans="1:150" s="56" customFormat="1" ht="14.85" hidden="1" customHeight="1" outlineLevel="1">
      <c r="A112" s="66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52"/>
      <c r="EE112" s="49"/>
      <c r="EF112" s="49"/>
      <c r="EH112" s="49"/>
      <c r="EI112" s="49"/>
      <c r="EJ112" s="49"/>
      <c r="EK112" s="49"/>
      <c r="EL112" s="49"/>
      <c r="EM112" s="49"/>
      <c r="EN112" s="49"/>
      <c r="EO112" s="49"/>
      <c r="EP112" s="49"/>
      <c r="EQ112" s="49"/>
      <c r="ER112" s="49"/>
      <c r="ES112" s="49"/>
      <c r="ET112" s="49"/>
    </row>
    <row r="113" spans="1:137" ht="14.85" hidden="1" customHeight="1" outlineLevel="1">
      <c r="A113" s="62" t="s">
        <v>85</v>
      </c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69"/>
      <c r="CA113" s="69"/>
      <c r="CB113" s="69"/>
      <c r="CC113" s="69"/>
      <c r="CD113" s="69"/>
      <c r="CE113" s="69"/>
      <c r="CF113" s="69"/>
      <c r="CG113" s="69"/>
      <c r="CH113" s="69"/>
      <c r="CI113" s="69"/>
      <c r="CJ113" s="69"/>
      <c r="CK113" s="69"/>
      <c r="CL113" s="69"/>
      <c r="CM113" s="69"/>
      <c r="CN113" s="69"/>
      <c r="CO113" s="69"/>
      <c r="CP113" s="69"/>
      <c r="CQ113" s="69"/>
      <c r="CR113" s="69"/>
      <c r="CS113" s="69"/>
      <c r="CT113" s="69"/>
      <c r="CU113" s="69"/>
      <c r="CV113" s="69"/>
      <c r="CW113" s="69"/>
      <c r="CX113" s="69"/>
      <c r="CY113" s="69"/>
      <c r="CZ113" s="69"/>
      <c r="DA113" s="69"/>
      <c r="DB113" s="69"/>
      <c r="DC113" s="69"/>
      <c r="DD113" s="69"/>
      <c r="DE113" s="69"/>
      <c r="DF113" s="69"/>
      <c r="DG113" s="69"/>
      <c r="DH113" s="69"/>
      <c r="DI113" s="69"/>
      <c r="DJ113" s="69"/>
      <c r="DK113" s="69"/>
      <c r="DL113" s="69"/>
      <c r="DM113" s="69"/>
      <c r="DN113" s="69"/>
    </row>
    <row r="114" spans="1:137" ht="14.85" hidden="1" customHeight="1" outlineLevel="1">
      <c r="A114" s="66" t="s">
        <v>86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69">
        <f>AO106*85%</f>
        <v>2.9502083333333329</v>
      </c>
      <c r="AP114" s="69">
        <f t="shared" ref="AP114:AZ114" si="191">AP106*85%</f>
        <v>2.9502083333333329</v>
      </c>
      <c r="AQ114" s="69">
        <f t="shared" si="191"/>
        <v>2.9502083333333329</v>
      </c>
      <c r="AR114" s="69">
        <f t="shared" si="191"/>
        <v>2.9502083333333329</v>
      </c>
      <c r="AS114" s="69">
        <f t="shared" si="191"/>
        <v>2.9502083333333329</v>
      </c>
      <c r="AT114" s="69">
        <f t="shared" si="191"/>
        <v>2.9502083333333329</v>
      </c>
      <c r="AU114" s="69">
        <f t="shared" si="191"/>
        <v>2.9502083333333329</v>
      </c>
      <c r="AV114" s="69">
        <f t="shared" si="191"/>
        <v>2.9502083333333329</v>
      </c>
      <c r="AW114" s="69">
        <f t="shared" si="191"/>
        <v>2.9502083333333329</v>
      </c>
      <c r="AX114" s="69">
        <f t="shared" si="191"/>
        <v>2.9502083333333329</v>
      </c>
      <c r="AY114" s="69">
        <f t="shared" si="191"/>
        <v>2.9502083333333329</v>
      </c>
      <c r="AZ114" s="69">
        <f t="shared" si="191"/>
        <v>2.9502083333333329</v>
      </c>
      <c r="BA114" s="69"/>
      <c r="BB114" s="69">
        <f>BB106*85%</f>
        <v>2.9502083333333329</v>
      </c>
      <c r="BC114" s="69">
        <f t="shared" ref="BC114:BM114" si="192">BC106*85%</f>
        <v>2.9502083333333329</v>
      </c>
      <c r="BD114" s="69">
        <f t="shared" si="192"/>
        <v>2.9502083333333329</v>
      </c>
      <c r="BE114" s="69">
        <f t="shared" si="192"/>
        <v>2.9502083333333329</v>
      </c>
      <c r="BF114" s="69">
        <f t="shared" si="192"/>
        <v>2.9502083333333329</v>
      </c>
      <c r="BG114" s="69">
        <f t="shared" si="192"/>
        <v>2.9502083333333329</v>
      </c>
      <c r="BH114" s="69">
        <f t="shared" si="192"/>
        <v>2.9502083333333329</v>
      </c>
      <c r="BI114" s="69">
        <f t="shared" si="192"/>
        <v>2.9502083333333329</v>
      </c>
      <c r="BJ114" s="69">
        <f t="shared" si="192"/>
        <v>2.9502083333333329</v>
      </c>
      <c r="BK114" s="69">
        <f t="shared" si="192"/>
        <v>2.9502083333333329</v>
      </c>
      <c r="BL114" s="69">
        <f t="shared" si="192"/>
        <v>2.9502083333333329</v>
      </c>
      <c r="BM114" s="69">
        <f t="shared" si="192"/>
        <v>2.9502083333333329</v>
      </c>
      <c r="BN114" s="69"/>
      <c r="BO114" s="69">
        <f t="shared" ref="BO114:BZ114" si="193">BO106*85%</f>
        <v>2.5287500000000001</v>
      </c>
      <c r="BP114" s="69">
        <f t="shared" si="193"/>
        <v>2.5287500000000001</v>
      </c>
      <c r="BQ114" s="69">
        <f t="shared" si="193"/>
        <v>2.5287500000000001</v>
      </c>
      <c r="BR114" s="69">
        <f t="shared" si="193"/>
        <v>2.5287500000000001</v>
      </c>
      <c r="BS114" s="69">
        <f t="shared" si="193"/>
        <v>2.5287500000000001</v>
      </c>
      <c r="BT114" s="69">
        <f t="shared" si="193"/>
        <v>2.5287500000000001</v>
      </c>
      <c r="BU114" s="69">
        <f t="shared" si="193"/>
        <v>2.5287500000000001</v>
      </c>
      <c r="BV114" s="69">
        <f t="shared" si="193"/>
        <v>2.5287500000000001</v>
      </c>
      <c r="BW114" s="69">
        <f t="shared" si="193"/>
        <v>2.5287500000000001</v>
      </c>
      <c r="BX114" s="69">
        <f t="shared" si="193"/>
        <v>2.5287500000000001</v>
      </c>
      <c r="BY114" s="69">
        <f t="shared" si="193"/>
        <v>2.5287500000000001</v>
      </c>
      <c r="BZ114" s="69">
        <f t="shared" si="193"/>
        <v>2.5287500000000001</v>
      </c>
      <c r="CA114" s="69"/>
      <c r="CB114" s="69">
        <f>CB106*85%</f>
        <v>2.8448437499999994</v>
      </c>
      <c r="CC114" s="69">
        <f t="shared" ref="CC114:CM114" si="194">CC106*85%</f>
        <v>2.8448437499999994</v>
      </c>
      <c r="CD114" s="69">
        <f t="shared" si="194"/>
        <v>2.8448437499999994</v>
      </c>
      <c r="CE114" s="69">
        <f t="shared" si="194"/>
        <v>2.8448437499999994</v>
      </c>
      <c r="CF114" s="69">
        <f t="shared" si="194"/>
        <v>2.8448437499999994</v>
      </c>
      <c r="CG114" s="69">
        <f t="shared" si="194"/>
        <v>2.8448437499999994</v>
      </c>
      <c r="CH114" s="69">
        <f t="shared" si="194"/>
        <v>2.8448437499999994</v>
      </c>
      <c r="CI114" s="69">
        <f t="shared" si="194"/>
        <v>2.8448437499999994</v>
      </c>
      <c r="CJ114" s="69">
        <f t="shared" si="194"/>
        <v>2.8448437499999994</v>
      </c>
      <c r="CK114" s="69">
        <f t="shared" si="194"/>
        <v>2.8448437499999994</v>
      </c>
      <c r="CL114" s="69">
        <f t="shared" si="194"/>
        <v>2.8448437499999994</v>
      </c>
      <c r="CM114" s="69">
        <f t="shared" si="194"/>
        <v>2.8448437499999994</v>
      </c>
      <c r="CN114" s="69"/>
      <c r="CO114" s="69">
        <f>CO106*85%</f>
        <v>3.1609374999999993</v>
      </c>
      <c r="CP114" s="69">
        <f t="shared" ref="CP114:CZ114" si="195">CP106*85%</f>
        <v>3.1609374999999993</v>
      </c>
      <c r="CQ114" s="69">
        <f t="shared" si="195"/>
        <v>3.1609374999999993</v>
      </c>
      <c r="CR114" s="69">
        <f t="shared" si="195"/>
        <v>3.1609374999999993</v>
      </c>
      <c r="CS114" s="69">
        <f t="shared" si="195"/>
        <v>3.1609374999999993</v>
      </c>
      <c r="CT114" s="69">
        <f t="shared" si="195"/>
        <v>3.1609374999999993</v>
      </c>
      <c r="CU114" s="69">
        <f t="shared" si="195"/>
        <v>3.1609374999999993</v>
      </c>
      <c r="CV114" s="69">
        <f t="shared" si="195"/>
        <v>3.1609374999999993</v>
      </c>
      <c r="CW114" s="69">
        <f t="shared" si="195"/>
        <v>3.1609374999999993</v>
      </c>
      <c r="CX114" s="69">
        <f t="shared" si="195"/>
        <v>3.1609374999999993</v>
      </c>
      <c r="CY114" s="69">
        <f t="shared" si="195"/>
        <v>3.1609374999999993</v>
      </c>
      <c r="CZ114" s="69">
        <f t="shared" si="195"/>
        <v>3.1609374999999993</v>
      </c>
      <c r="DA114" s="69"/>
      <c r="DB114" s="69">
        <f>DB106*85%</f>
        <v>3.1609374999999993</v>
      </c>
      <c r="DC114" s="69">
        <f t="shared" ref="DC114:DM114" si="196">DC106*85%</f>
        <v>3.1609374999999993</v>
      </c>
      <c r="DD114" s="69">
        <f t="shared" si="196"/>
        <v>3.1609374999999993</v>
      </c>
      <c r="DE114" s="69">
        <f t="shared" si="196"/>
        <v>3.1609374999999993</v>
      </c>
      <c r="DF114" s="69">
        <f t="shared" si="196"/>
        <v>3.1609374999999993</v>
      </c>
      <c r="DG114" s="69">
        <f t="shared" si="196"/>
        <v>3.1609374999999993</v>
      </c>
      <c r="DH114" s="69">
        <f t="shared" si="196"/>
        <v>3.1609374999999993</v>
      </c>
      <c r="DI114" s="69">
        <f t="shared" si="196"/>
        <v>3.1609374999999993</v>
      </c>
      <c r="DJ114" s="69">
        <f t="shared" si="196"/>
        <v>3.1609374999999993</v>
      </c>
      <c r="DK114" s="69">
        <f t="shared" si="196"/>
        <v>3.1609374999999993</v>
      </c>
      <c r="DL114" s="69">
        <f t="shared" si="196"/>
        <v>3.1609374999999993</v>
      </c>
      <c r="DM114" s="69">
        <f t="shared" si="196"/>
        <v>3.1609374999999993</v>
      </c>
      <c r="DN114" s="69"/>
      <c r="DU114" s="49">
        <f>SUM(AO114:AZ114)</f>
        <v>35.402499999999996</v>
      </c>
      <c r="DW114" s="49">
        <f>SUM(BB114:BM114)</f>
        <v>35.402499999999996</v>
      </c>
      <c r="DY114" s="49">
        <f>SUM(BO114:BZ114)</f>
        <v>30.344999999999995</v>
      </c>
      <c r="EA114" s="49">
        <f>SUM(CB114:CM114)</f>
        <v>34.138124999999995</v>
      </c>
      <c r="EC114" s="49">
        <f>SUM(CO114:CZ114)</f>
        <v>37.931249999999991</v>
      </c>
      <c r="ED114" s="52"/>
      <c r="EE114" s="49">
        <f>SUM(DB114:DM114)</f>
        <v>37.931249999999991</v>
      </c>
    </row>
    <row r="115" spans="1:137" ht="14.85" hidden="1" customHeight="1" outlineLevel="1">
      <c r="A115" s="60" t="s">
        <v>68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69">
        <v>3</v>
      </c>
      <c r="AP115" s="69">
        <v>3</v>
      </c>
      <c r="AQ115" s="69">
        <v>3</v>
      </c>
      <c r="AR115" s="69">
        <v>3</v>
      </c>
      <c r="AS115" s="69">
        <v>3</v>
      </c>
      <c r="AT115" s="69">
        <v>3</v>
      </c>
      <c r="AU115" s="69">
        <v>3</v>
      </c>
      <c r="AV115" s="69">
        <v>3</v>
      </c>
      <c r="AW115" s="69">
        <v>3</v>
      </c>
      <c r="AX115" s="69">
        <v>3</v>
      </c>
      <c r="AY115" s="69">
        <v>3</v>
      </c>
      <c r="AZ115" s="69">
        <v>3</v>
      </c>
      <c r="BA115" s="69"/>
      <c r="BB115" s="69">
        <v>3</v>
      </c>
      <c r="BC115" s="69">
        <v>3</v>
      </c>
      <c r="BD115" s="69">
        <v>3</v>
      </c>
      <c r="BE115" s="69">
        <v>3</v>
      </c>
      <c r="BF115" s="69">
        <v>3</v>
      </c>
      <c r="BG115" s="69">
        <v>3</v>
      </c>
      <c r="BH115" s="69">
        <v>3</v>
      </c>
      <c r="BI115" s="69">
        <v>3</v>
      </c>
      <c r="BJ115" s="69">
        <v>3</v>
      </c>
      <c r="BK115" s="69">
        <v>3</v>
      </c>
      <c r="BL115" s="69">
        <v>3</v>
      </c>
      <c r="BM115" s="69">
        <v>3</v>
      </c>
      <c r="BN115" s="69"/>
      <c r="BO115" s="69">
        <v>3</v>
      </c>
      <c r="BP115" s="69">
        <v>3</v>
      </c>
      <c r="BQ115" s="69">
        <v>3</v>
      </c>
      <c r="BR115" s="69">
        <v>3</v>
      </c>
      <c r="BS115" s="69">
        <v>3</v>
      </c>
      <c r="BT115" s="69">
        <v>3</v>
      </c>
      <c r="BU115" s="69">
        <v>3</v>
      </c>
      <c r="BV115" s="69">
        <v>3</v>
      </c>
      <c r="BW115" s="69">
        <v>3</v>
      </c>
      <c r="BX115" s="69">
        <v>3</v>
      </c>
      <c r="BY115" s="69">
        <v>3</v>
      </c>
      <c r="BZ115" s="69">
        <v>3</v>
      </c>
      <c r="CA115" s="69"/>
      <c r="CB115" s="69">
        <v>3</v>
      </c>
      <c r="CC115" s="69">
        <v>3</v>
      </c>
      <c r="CD115" s="69">
        <v>3</v>
      </c>
      <c r="CE115" s="69">
        <v>3</v>
      </c>
      <c r="CF115" s="69">
        <v>3</v>
      </c>
      <c r="CG115" s="69">
        <v>3</v>
      </c>
      <c r="CH115" s="69">
        <v>3</v>
      </c>
      <c r="CI115" s="69">
        <v>3</v>
      </c>
      <c r="CJ115" s="69">
        <v>3</v>
      </c>
      <c r="CK115" s="69">
        <v>3</v>
      </c>
      <c r="CL115" s="69">
        <v>3</v>
      </c>
      <c r="CM115" s="69">
        <v>3</v>
      </c>
      <c r="CN115" s="69"/>
      <c r="CO115" s="69">
        <v>3</v>
      </c>
      <c r="CP115" s="69">
        <v>3</v>
      </c>
      <c r="CQ115" s="69">
        <v>3</v>
      </c>
      <c r="CR115" s="69">
        <v>3</v>
      </c>
      <c r="CS115" s="69">
        <v>3</v>
      </c>
      <c r="CT115" s="69">
        <v>3</v>
      </c>
      <c r="CU115" s="69">
        <v>3</v>
      </c>
      <c r="CV115" s="69">
        <v>3</v>
      </c>
      <c r="CW115" s="69">
        <v>3</v>
      </c>
      <c r="CX115" s="69">
        <v>3</v>
      </c>
      <c r="CY115" s="69">
        <v>3</v>
      </c>
      <c r="CZ115" s="69">
        <v>3</v>
      </c>
      <c r="DA115" s="69"/>
      <c r="DB115" s="69">
        <v>3</v>
      </c>
      <c r="DC115" s="69">
        <v>3</v>
      </c>
      <c r="DD115" s="69">
        <v>3</v>
      </c>
      <c r="DE115" s="69">
        <v>3</v>
      </c>
      <c r="DF115" s="69">
        <v>3</v>
      </c>
      <c r="DG115" s="69">
        <v>3</v>
      </c>
      <c r="DH115" s="69">
        <v>3</v>
      </c>
      <c r="DI115" s="69">
        <v>3</v>
      </c>
      <c r="DJ115" s="69">
        <v>3</v>
      </c>
      <c r="DK115" s="69">
        <v>3</v>
      </c>
      <c r="DL115" s="69">
        <v>3</v>
      </c>
      <c r="DM115" s="69">
        <v>3</v>
      </c>
      <c r="DN115" s="69"/>
      <c r="DU115" s="49"/>
      <c r="DW115" s="49"/>
      <c r="DY115" s="49"/>
      <c r="EA115" s="49">
        <f>SUM(CB115:CM115)</f>
        <v>36</v>
      </c>
      <c r="EC115" s="49">
        <f>SUM(CD115:CP115)</f>
        <v>36</v>
      </c>
      <c r="EE115" s="49">
        <f>SUM(CF115:CR115)</f>
        <v>36</v>
      </c>
    </row>
    <row r="116" spans="1:137" ht="14.85" hidden="1" customHeight="1" outlineLevel="1">
      <c r="A116" s="60" t="s">
        <v>87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69">
        <f>AO114*AO115*AO99*AO98/1000</f>
        <v>10.620749999999997</v>
      </c>
      <c r="AP116" s="69">
        <f t="shared" ref="AP116:AZ116" si="197">AP114*AP115*AP99*AP98/1000</f>
        <v>10.620749999999997</v>
      </c>
      <c r="AQ116" s="69">
        <f t="shared" si="197"/>
        <v>10.620749999999997</v>
      </c>
      <c r="AR116" s="69">
        <f t="shared" si="197"/>
        <v>10.620749999999997</v>
      </c>
      <c r="AS116" s="69">
        <f t="shared" si="197"/>
        <v>10.620749999999997</v>
      </c>
      <c r="AT116" s="69">
        <f t="shared" si="197"/>
        <v>10.620749999999997</v>
      </c>
      <c r="AU116" s="69">
        <f t="shared" si="197"/>
        <v>10.620749999999997</v>
      </c>
      <c r="AV116" s="69">
        <f t="shared" si="197"/>
        <v>10.620749999999997</v>
      </c>
      <c r="AW116" s="69">
        <f t="shared" si="197"/>
        <v>10.620749999999997</v>
      </c>
      <c r="AX116" s="69">
        <f t="shared" si="197"/>
        <v>10.620749999999997</v>
      </c>
      <c r="AY116" s="69">
        <f t="shared" si="197"/>
        <v>10.620749999999997</v>
      </c>
      <c r="AZ116" s="69">
        <f t="shared" si="197"/>
        <v>10.620749999999997</v>
      </c>
      <c r="BA116" s="69"/>
      <c r="BB116" s="69">
        <f>BB114*BB115*BB99*BB98/1000</f>
        <v>10.620749999999997</v>
      </c>
      <c r="BC116" s="69">
        <f t="shared" ref="BC116:BM116" si="198">BC114*BC115*BC99*BC98/1000</f>
        <v>10.620749999999997</v>
      </c>
      <c r="BD116" s="69">
        <f t="shared" si="198"/>
        <v>10.620749999999997</v>
      </c>
      <c r="BE116" s="69">
        <f t="shared" si="198"/>
        <v>10.620749999999997</v>
      </c>
      <c r="BF116" s="69">
        <f t="shared" si="198"/>
        <v>10.620749999999997</v>
      </c>
      <c r="BG116" s="69">
        <f t="shared" si="198"/>
        <v>10.620749999999997</v>
      </c>
      <c r="BH116" s="69">
        <f t="shared" si="198"/>
        <v>10.620749999999997</v>
      </c>
      <c r="BI116" s="69">
        <f t="shared" si="198"/>
        <v>10.620749999999997</v>
      </c>
      <c r="BJ116" s="69">
        <f t="shared" si="198"/>
        <v>10.620749999999997</v>
      </c>
      <c r="BK116" s="69">
        <f t="shared" si="198"/>
        <v>10.620749999999997</v>
      </c>
      <c r="BL116" s="69">
        <f t="shared" si="198"/>
        <v>10.620749999999997</v>
      </c>
      <c r="BM116" s="69">
        <f t="shared" si="198"/>
        <v>10.620749999999997</v>
      </c>
      <c r="BN116" s="69"/>
      <c r="BO116" s="69">
        <f t="shared" ref="BO116:BZ116" si="199">BO114*BO115*BO99*BO98/1000</f>
        <v>9.1035000000000004</v>
      </c>
      <c r="BP116" s="69">
        <f t="shared" si="199"/>
        <v>9.1035000000000004</v>
      </c>
      <c r="BQ116" s="69">
        <f t="shared" si="199"/>
        <v>9.1035000000000004</v>
      </c>
      <c r="BR116" s="69">
        <f t="shared" si="199"/>
        <v>9.1035000000000004</v>
      </c>
      <c r="BS116" s="69">
        <f t="shared" si="199"/>
        <v>9.1035000000000004</v>
      </c>
      <c r="BT116" s="69">
        <f t="shared" si="199"/>
        <v>9.1035000000000004</v>
      </c>
      <c r="BU116" s="69">
        <f t="shared" si="199"/>
        <v>9.1035000000000004</v>
      </c>
      <c r="BV116" s="69">
        <f t="shared" si="199"/>
        <v>9.1035000000000004</v>
      </c>
      <c r="BW116" s="69">
        <f t="shared" si="199"/>
        <v>9.1035000000000004</v>
      </c>
      <c r="BX116" s="69">
        <f t="shared" si="199"/>
        <v>9.1035000000000004</v>
      </c>
      <c r="BY116" s="69">
        <f t="shared" si="199"/>
        <v>9.1035000000000004</v>
      </c>
      <c r="BZ116" s="69">
        <f t="shared" si="199"/>
        <v>9.1035000000000004</v>
      </c>
      <c r="CA116" s="69"/>
      <c r="CB116" s="69">
        <f t="shared" ref="CB116:CM116" si="200">CB114*CB115*CB99*CB98/1000</f>
        <v>10.2414375</v>
      </c>
      <c r="CC116" s="69">
        <f t="shared" si="200"/>
        <v>10.2414375</v>
      </c>
      <c r="CD116" s="69">
        <f t="shared" si="200"/>
        <v>10.2414375</v>
      </c>
      <c r="CE116" s="69">
        <f t="shared" si="200"/>
        <v>10.2414375</v>
      </c>
      <c r="CF116" s="69">
        <f t="shared" si="200"/>
        <v>10.2414375</v>
      </c>
      <c r="CG116" s="69">
        <f t="shared" si="200"/>
        <v>10.2414375</v>
      </c>
      <c r="CH116" s="69">
        <f t="shared" si="200"/>
        <v>10.2414375</v>
      </c>
      <c r="CI116" s="69">
        <f t="shared" si="200"/>
        <v>10.2414375</v>
      </c>
      <c r="CJ116" s="69">
        <f t="shared" si="200"/>
        <v>10.2414375</v>
      </c>
      <c r="CK116" s="69">
        <f t="shared" si="200"/>
        <v>10.2414375</v>
      </c>
      <c r="CL116" s="69">
        <f t="shared" si="200"/>
        <v>10.2414375</v>
      </c>
      <c r="CM116" s="69">
        <f t="shared" si="200"/>
        <v>10.2414375</v>
      </c>
      <c r="CN116" s="69"/>
      <c r="CO116" s="69">
        <f t="shared" ref="CO116:CZ116" si="201">CO114*CO115*CO99*CO98/1000</f>
        <v>11.379374999999998</v>
      </c>
      <c r="CP116" s="69">
        <f t="shared" si="201"/>
        <v>11.379374999999998</v>
      </c>
      <c r="CQ116" s="69">
        <f t="shared" si="201"/>
        <v>11.379374999999998</v>
      </c>
      <c r="CR116" s="69">
        <f t="shared" si="201"/>
        <v>11.379374999999998</v>
      </c>
      <c r="CS116" s="69">
        <f t="shared" si="201"/>
        <v>11.379374999999998</v>
      </c>
      <c r="CT116" s="69">
        <f t="shared" si="201"/>
        <v>11.379374999999998</v>
      </c>
      <c r="CU116" s="69">
        <f t="shared" si="201"/>
        <v>11.379374999999998</v>
      </c>
      <c r="CV116" s="69">
        <f t="shared" si="201"/>
        <v>11.379374999999998</v>
      </c>
      <c r="CW116" s="69">
        <f t="shared" si="201"/>
        <v>11.379374999999998</v>
      </c>
      <c r="CX116" s="69">
        <f t="shared" si="201"/>
        <v>11.379374999999998</v>
      </c>
      <c r="CY116" s="69">
        <f t="shared" si="201"/>
        <v>11.379374999999998</v>
      </c>
      <c r="CZ116" s="69">
        <f t="shared" si="201"/>
        <v>11.379374999999998</v>
      </c>
      <c r="DA116" s="69"/>
      <c r="DB116" s="69">
        <f t="shared" ref="DB116:DM116" si="202">DB114*DB115*DB99*DB98/1000</f>
        <v>11.379374999999998</v>
      </c>
      <c r="DC116" s="69">
        <f t="shared" si="202"/>
        <v>11.379374999999998</v>
      </c>
      <c r="DD116" s="69">
        <f t="shared" si="202"/>
        <v>11.379374999999998</v>
      </c>
      <c r="DE116" s="69">
        <f t="shared" si="202"/>
        <v>11.379374999999998</v>
      </c>
      <c r="DF116" s="69">
        <f t="shared" si="202"/>
        <v>11.379374999999998</v>
      </c>
      <c r="DG116" s="69">
        <f t="shared" si="202"/>
        <v>11.379374999999998</v>
      </c>
      <c r="DH116" s="69">
        <f t="shared" si="202"/>
        <v>11.379374999999998</v>
      </c>
      <c r="DI116" s="69">
        <f t="shared" si="202"/>
        <v>11.379374999999998</v>
      </c>
      <c r="DJ116" s="69">
        <f t="shared" si="202"/>
        <v>11.379374999999998</v>
      </c>
      <c r="DK116" s="69">
        <f t="shared" si="202"/>
        <v>11.379374999999998</v>
      </c>
      <c r="DL116" s="69">
        <f t="shared" si="202"/>
        <v>11.379374999999998</v>
      </c>
      <c r="DM116" s="69">
        <f t="shared" si="202"/>
        <v>11.379374999999998</v>
      </c>
      <c r="DN116" s="69"/>
      <c r="DU116" s="49">
        <f>SUM(AO116:AZ116)</f>
        <v>127.449</v>
      </c>
      <c r="DW116" s="49">
        <f>SUM(BB116:BM116)</f>
        <v>127.449</v>
      </c>
      <c r="DY116" s="49">
        <f>SUM(BO116:BZ116)</f>
        <v>109.24199999999998</v>
      </c>
      <c r="EA116" s="49">
        <f>SUM(CB116:CM116)</f>
        <v>122.89725000000003</v>
      </c>
      <c r="EC116" s="49">
        <f>SUM(CD116:CP116)</f>
        <v>125.17312500000001</v>
      </c>
      <c r="EE116" s="49">
        <f>SUM(CF116:CR116)</f>
        <v>127.449</v>
      </c>
    </row>
    <row r="117" spans="1:137" ht="14.85" hidden="1" customHeight="1" outlineLevel="1">
      <c r="A117" s="60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</row>
    <row r="118" spans="1:137" ht="14.85" hidden="1" customHeight="1" outlineLevel="1">
      <c r="A118" s="62" t="s">
        <v>88</v>
      </c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  <c r="CI118" s="69"/>
      <c r="CJ118" s="69"/>
      <c r="CK118" s="69"/>
      <c r="CL118" s="69"/>
      <c r="CM118" s="69"/>
      <c r="CN118" s="69"/>
      <c r="CO118" s="69"/>
      <c r="CP118" s="69"/>
      <c r="CQ118" s="69"/>
      <c r="CR118" s="69"/>
      <c r="CS118" s="69"/>
      <c r="CT118" s="69"/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  <c r="DI118" s="69"/>
      <c r="DJ118" s="69"/>
      <c r="DK118" s="69"/>
      <c r="DL118" s="69"/>
      <c r="DM118" s="69"/>
      <c r="DN118" s="69"/>
    </row>
    <row r="119" spans="1:137" ht="14.85" hidden="1" customHeight="1" outlineLevel="1">
      <c r="A119" s="60" t="s">
        <v>54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>
        <v>2</v>
      </c>
      <c r="BI119" s="69">
        <v>1</v>
      </c>
      <c r="BJ119" s="69">
        <v>2</v>
      </c>
      <c r="BK119" s="69">
        <v>2</v>
      </c>
      <c r="BL119" s="69">
        <v>2</v>
      </c>
      <c r="BM119" s="69">
        <v>1</v>
      </c>
      <c r="BN119" s="69"/>
      <c r="BO119" s="69">
        <v>1.5</v>
      </c>
      <c r="BP119" s="69">
        <v>1.5</v>
      </c>
      <c r="BQ119" s="69">
        <v>1.5</v>
      </c>
      <c r="BR119" s="69">
        <v>1</v>
      </c>
      <c r="BS119" s="69">
        <v>1</v>
      </c>
      <c r="BT119" s="69">
        <v>1</v>
      </c>
      <c r="BU119" s="69">
        <v>1</v>
      </c>
      <c r="BV119" s="69">
        <v>1</v>
      </c>
      <c r="BW119" s="69">
        <v>1</v>
      </c>
      <c r="BX119" s="69">
        <v>1</v>
      </c>
      <c r="BY119" s="69">
        <v>1</v>
      </c>
      <c r="BZ119" s="69">
        <v>1</v>
      </c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</row>
    <row r="120" spans="1:137" ht="14.85" hidden="1" customHeight="1" outlineLevel="1">
      <c r="A120" s="60" t="s">
        <v>41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>
        <v>15</v>
      </c>
      <c r="BI120" s="69">
        <v>15</v>
      </c>
      <c r="BJ120" s="69">
        <v>15</v>
      </c>
      <c r="BK120" s="69">
        <v>15</v>
      </c>
      <c r="BL120" s="69">
        <v>15</v>
      </c>
      <c r="BM120" s="69">
        <v>15</v>
      </c>
      <c r="BN120" s="69"/>
      <c r="BO120" s="69">
        <v>15</v>
      </c>
      <c r="BP120" s="69">
        <v>15</v>
      </c>
      <c r="BQ120" s="69">
        <v>15</v>
      </c>
      <c r="BR120" s="69">
        <v>15</v>
      </c>
      <c r="BS120" s="69">
        <v>15</v>
      </c>
      <c r="BT120" s="69">
        <v>15</v>
      </c>
      <c r="BU120" s="69">
        <v>15</v>
      </c>
      <c r="BV120" s="69">
        <v>15</v>
      </c>
      <c r="BW120" s="69">
        <v>15</v>
      </c>
      <c r="BX120" s="69">
        <v>15</v>
      </c>
      <c r="BY120" s="69">
        <v>15</v>
      </c>
      <c r="BZ120" s="69">
        <v>15</v>
      </c>
      <c r="CA120" s="69"/>
      <c r="CB120" s="69">
        <v>15</v>
      </c>
      <c r="CC120" s="69">
        <v>15</v>
      </c>
      <c r="CD120" s="69">
        <v>15</v>
      </c>
      <c r="CE120" s="69">
        <v>15</v>
      </c>
      <c r="CF120" s="69">
        <v>15</v>
      </c>
      <c r="CG120" s="69">
        <v>15</v>
      </c>
      <c r="CH120" s="69">
        <v>15</v>
      </c>
      <c r="CI120" s="69">
        <v>15</v>
      </c>
      <c r="CJ120" s="69">
        <v>15</v>
      </c>
      <c r="CK120" s="69">
        <v>15</v>
      </c>
      <c r="CL120" s="69">
        <v>15</v>
      </c>
      <c r="CM120" s="69">
        <v>15</v>
      </c>
      <c r="CN120" s="69"/>
      <c r="CO120" s="69">
        <v>15</v>
      </c>
      <c r="CP120" s="69">
        <v>15</v>
      </c>
      <c r="CQ120" s="69">
        <v>15</v>
      </c>
      <c r="CR120" s="69">
        <v>15</v>
      </c>
      <c r="CS120" s="69">
        <v>15</v>
      </c>
      <c r="CT120" s="69">
        <v>15</v>
      </c>
      <c r="CU120" s="69">
        <v>15</v>
      </c>
      <c r="CV120" s="69">
        <v>15</v>
      </c>
      <c r="CW120" s="69">
        <v>15</v>
      </c>
      <c r="CX120" s="69">
        <v>15</v>
      </c>
      <c r="CY120" s="69">
        <v>15</v>
      </c>
      <c r="CZ120" s="69">
        <v>15</v>
      </c>
      <c r="DA120" s="69"/>
      <c r="DB120" s="69">
        <v>15</v>
      </c>
      <c r="DC120" s="69">
        <v>15</v>
      </c>
      <c r="DD120" s="69">
        <v>15</v>
      </c>
      <c r="DE120" s="69">
        <v>15</v>
      </c>
      <c r="DF120" s="69">
        <v>15</v>
      </c>
      <c r="DG120" s="69">
        <v>15</v>
      </c>
      <c r="DH120" s="69">
        <v>15</v>
      </c>
      <c r="DI120" s="69">
        <v>15</v>
      </c>
      <c r="DJ120" s="69">
        <v>15</v>
      </c>
      <c r="DK120" s="69">
        <v>15</v>
      </c>
      <c r="DL120" s="69">
        <v>15</v>
      </c>
      <c r="DM120" s="69">
        <v>15</v>
      </c>
      <c r="DN120" s="69"/>
    </row>
    <row r="121" spans="1:137" ht="14.85" hidden="1" customHeight="1" outlineLevel="1">
      <c r="A121" s="60" t="s">
        <v>61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>
        <v>30</v>
      </c>
      <c r="BI121" s="69">
        <v>30</v>
      </c>
      <c r="BJ121" s="69">
        <v>30</v>
      </c>
      <c r="BK121" s="69">
        <v>30</v>
      </c>
      <c r="BL121" s="69">
        <v>30</v>
      </c>
      <c r="BM121" s="69">
        <v>30</v>
      </c>
      <c r="BN121" s="69"/>
      <c r="BO121" s="69">
        <v>30</v>
      </c>
      <c r="BP121" s="69">
        <v>30</v>
      </c>
      <c r="BQ121" s="69">
        <v>30</v>
      </c>
      <c r="BR121" s="69">
        <v>30</v>
      </c>
      <c r="BS121" s="69">
        <v>30</v>
      </c>
      <c r="BT121" s="69">
        <v>30</v>
      </c>
      <c r="BU121" s="69">
        <v>30</v>
      </c>
      <c r="BV121" s="69">
        <v>30</v>
      </c>
      <c r="BW121" s="69">
        <v>30</v>
      </c>
      <c r="BX121" s="69">
        <v>30</v>
      </c>
      <c r="BY121" s="69">
        <v>30</v>
      </c>
      <c r="BZ121" s="69">
        <v>30</v>
      </c>
      <c r="CA121" s="69"/>
      <c r="CB121" s="69">
        <v>30</v>
      </c>
      <c r="CC121" s="69">
        <v>30</v>
      </c>
      <c r="CD121" s="69">
        <v>30</v>
      </c>
      <c r="CE121" s="69">
        <v>30</v>
      </c>
      <c r="CF121" s="69">
        <v>30</v>
      </c>
      <c r="CG121" s="69">
        <v>30</v>
      </c>
      <c r="CH121" s="69">
        <v>30</v>
      </c>
      <c r="CI121" s="69">
        <v>30</v>
      </c>
      <c r="CJ121" s="69">
        <v>30</v>
      </c>
      <c r="CK121" s="69">
        <v>30</v>
      </c>
      <c r="CL121" s="69">
        <v>30</v>
      </c>
      <c r="CM121" s="69">
        <v>30</v>
      </c>
      <c r="CN121" s="69"/>
      <c r="CO121" s="69">
        <v>30</v>
      </c>
      <c r="CP121" s="69">
        <v>30</v>
      </c>
      <c r="CQ121" s="69">
        <v>30</v>
      </c>
      <c r="CR121" s="69">
        <v>30</v>
      </c>
      <c r="CS121" s="69">
        <v>30</v>
      </c>
      <c r="CT121" s="69">
        <v>30</v>
      </c>
      <c r="CU121" s="69">
        <v>30</v>
      </c>
      <c r="CV121" s="69">
        <v>30</v>
      </c>
      <c r="CW121" s="69">
        <v>30</v>
      </c>
      <c r="CX121" s="69">
        <v>30</v>
      </c>
      <c r="CY121" s="69">
        <v>30</v>
      </c>
      <c r="CZ121" s="69">
        <v>30</v>
      </c>
      <c r="DA121" s="69"/>
      <c r="DB121" s="69">
        <v>30</v>
      </c>
      <c r="DC121" s="69">
        <v>30</v>
      </c>
      <c r="DD121" s="69">
        <v>30</v>
      </c>
      <c r="DE121" s="69">
        <v>30</v>
      </c>
      <c r="DF121" s="69">
        <v>30</v>
      </c>
      <c r="DG121" s="69">
        <v>30</v>
      </c>
      <c r="DH121" s="69">
        <v>30</v>
      </c>
      <c r="DI121" s="69">
        <v>30</v>
      </c>
      <c r="DJ121" s="69">
        <v>30</v>
      </c>
      <c r="DK121" s="69">
        <v>30</v>
      </c>
      <c r="DL121" s="69">
        <v>30</v>
      </c>
      <c r="DM121" s="69">
        <v>30</v>
      </c>
      <c r="DN121" s="69"/>
    </row>
    <row r="122" spans="1:137" ht="14.85" hidden="1" customHeight="1" outlineLevel="1">
      <c r="A122" s="60" t="s">
        <v>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>
        <f>BH120*BH106*BH119</f>
        <v>104.12499999999999</v>
      </c>
      <c r="BI122" s="69">
        <f t="shared" ref="BI122:BK122" si="203">BI120*BI106*BI119</f>
        <v>52.062499999999993</v>
      </c>
      <c r="BJ122" s="69">
        <f>BJ120*BJ106*BJ119</f>
        <v>104.12499999999999</v>
      </c>
      <c r="BK122" s="69">
        <f t="shared" si="203"/>
        <v>104.12499999999999</v>
      </c>
      <c r="BL122" s="69">
        <f>BL120*BL106*BL119</f>
        <v>104.12499999999999</v>
      </c>
      <c r="BM122" s="69">
        <f t="shared" ref="BM122:DM122" si="204">BM120*BM106*BM119</f>
        <v>52.062499999999993</v>
      </c>
      <c r="BN122" s="69"/>
      <c r="BO122" s="69">
        <f t="shared" si="204"/>
        <v>66.9375</v>
      </c>
      <c r="BP122" s="69">
        <f t="shared" si="204"/>
        <v>66.9375</v>
      </c>
      <c r="BQ122" s="69">
        <f t="shared" si="204"/>
        <v>66.9375</v>
      </c>
      <c r="BR122" s="69">
        <f t="shared" si="204"/>
        <v>44.625</v>
      </c>
      <c r="BS122" s="69">
        <f t="shared" si="204"/>
        <v>44.625</v>
      </c>
      <c r="BT122" s="69">
        <f t="shared" si="204"/>
        <v>44.625</v>
      </c>
      <c r="BU122" s="69">
        <f t="shared" si="204"/>
        <v>44.625</v>
      </c>
      <c r="BV122" s="69">
        <f t="shared" si="204"/>
        <v>44.625</v>
      </c>
      <c r="BW122" s="69">
        <f t="shared" si="204"/>
        <v>44.625</v>
      </c>
      <c r="BX122" s="69">
        <f t="shared" si="204"/>
        <v>44.625</v>
      </c>
      <c r="BY122" s="69">
        <f t="shared" si="204"/>
        <v>44.625</v>
      </c>
      <c r="BZ122" s="69">
        <f t="shared" si="204"/>
        <v>44.625</v>
      </c>
      <c r="CA122" s="69"/>
      <c r="CB122" s="69">
        <f t="shared" si="204"/>
        <v>0</v>
      </c>
      <c r="CC122" s="69">
        <f t="shared" si="204"/>
        <v>0</v>
      </c>
      <c r="CD122" s="69">
        <f t="shared" si="204"/>
        <v>0</v>
      </c>
      <c r="CE122" s="69">
        <f t="shared" si="204"/>
        <v>0</v>
      </c>
      <c r="CF122" s="69">
        <f t="shared" si="204"/>
        <v>0</v>
      </c>
      <c r="CG122" s="69">
        <f t="shared" si="204"/>
        <v>0</v>
      </c>
      <c r="CH122" s="69">
        <f t="shared" si="204"/>
        <v>0</v>
      </c>
      <c r="CI122" s="69">
        <f t="shared" si="204"/>
        <v>0</v>
      </c>
      <c r="CJ122" s="69">
        <f t="shared" si="204"/>
        <v>0</v>
      </c>
      <c r="CK122" s="69">
        <f t="shared" si="204"/>
        <v>0</v>
      </c>
      <c r="CL122" s="69">
        <f t="shared" si="204"/>
        <v>0</v>
      </c>
      <c r="CM122" s="69">
        <f t="shared" si="204"/>
        <v>0</v>
      </c>
      <c r="CN122" s="69"/>
      <c r="CO122" s="69">
        <f t="shared" si="204"/>
        <v>0</v>
      </c>
      <c r="CP122" s="69">
        <f t="shared" si="204"/>
        <v>0</v>
      </c>
      <c r="CQ122" s="69">
        <f t="shared" si="204"/>
        <v>0</v>
      </c>
      <c r="CR122" s="69">
        <f t="shared" si="204"/>
        <v>0</v>
      </c>
      <c r="CS122" s="69">
        <f t="shared" si="204"/>
        <v>0</v>
      </c>
      <c r="CT122" s="69">
        <f t="shared" si="204"/>
        <v>0</v>
      </c>
      <c r="CU122" s="69">
        <f t="shared" si="204"/>
        <v>0</v>
      </c>
      <c r="CV122" s="69">
        <f t="shared" si="204"/>
        <v>0</v>
      </c>
      <c r="CW122" s="69">
        <f t="shared" si="204"/>
        <v>0</v>
      </c>
      <c r="CX122" s="69">
        <f t="shared" si="204"/>
        <v>0</v>
      </c>
      <c r="CY122" s="69">
        <f t="shared" si="204"/>
        <v>0</v>
      </c>
      <c r="CZ122" s="69">
        <f t="shared" si="204"/>
        <v>0</v>
      </c>
      <c r="DA122" s="69"/>
      <c r="DB122" s="69">
        <f t="shared" si="204"/>
        <v>0</v>
      </c>
      <c r="DC122" s="69">
        <f t="shared" si="204"/>
        <v>0</v>
      </c>
      <c r="DD122" s="69">
        <f t="shared" si="204"/>
        <v>0</v>
      </c>
      <c r="DE122" s="69">
        <f t="shared" si="204"/>
        <v>0</v>
      </c>
      <c r="DF122" s="69">
        <f t="shared" si="204"/>
        <v>0</v>
      </c>
      <c r="DG122" s="69">
        <f t="shared" si="204"/>
        <v>0</v>
      </c>
      <c r="DH122" s="69">
        <f t="shared" si="204"/>
        <v>0</v>
      </c>
      <c r="DI122" s="69">
        <f t="shared" si="204"/>
        <v>0</v>
      </c>
      <c r="DJ122" s="69">
        <f t="shared" si="204"/>
        <v>0</v>
      </c>
      <c r="DK122" s="69">
        <f t="shared" si="204"/>
        <v>0</v>
      </c>
      <c r="DL122" s="69">
        <f t="shared" si="204"/>
        <v>0</v>
      </c>
      <c r="DM122" s="69">
        <f t="shared" si="204"/>
        <v>0</v>
      </c>
      <c r="DN122" s="69"/>
    </row>
    <row r="123" spans="1:137" ht="14.85" hidden="1" customHeight="1" outlineLevel="1">
      <c r="A123" s="60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  <c r="CI123" s="69"/>
      <c r="CJ123" s="69"/>
      <c r="CK123" s="69"/>
      <c r="CL123" s="69"/>
      <c r="CM123" s="69"/>
      <c r="CN123" s="69"/>
      <c r="CO123" s="69"/>
      <c r="CP123" s="69"/>
      <c r="CQ123" s="69"/>
      <c r="CR123" s="69"/>
      <c r="CS123" s="69"/>
      <c r="CT123" s="69"/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  <c r="DI123" s="69"/>
      <c r="DJ123" s="69"/>
      <c r="DK123" s="69"/>
      <c r="DL123" s="69"/>
      <c r="DM123" s="69"/>
      <c r="DN123" s="69"/>
    </row>
    <row r="124" spans="1:137" collapsed="1">
      <c r="A124" s="70" t="s">
        <v>90</v>
      </c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B124" t="e">
        <f>#REF!*AB109</f>
        <v>#REF!</v>
      </c>
      <c r="AO124" s="49">
        <f>AO111+AO116</f>
        <v>118.91775</v>
      </c>
      <c r="AP124" s="49">
        <f t="shared" ref="AP124:AZ124" si="205">AP111+AP116</f>
        <v>126.41475000000001</v>
      </c>
      <c r="AQ124" s="49">
        <f t="shared" si="205"/>
        <v>133.91174999999998</v>
      </c>
      <c r="AR124" s="49">
        <f t="shared" si="205"/>
        <v>141.40875</v>
      </c>
      <c r="AS124" s="49">
        <f t="shared" si="205"/>
        <v>148.90574999999995</v>
      </c>
      <c r="AT124" s="49">
        <f t="shared" si="205"/>
        <v>156.40274999999997</v>
      </c>
      <c r="AU124" s="49">
        <f t="shared" si="205"/>
        <v>163.89974999999993</v>
      </c>
      <c r="AV124" s="49">
        <f t="shared" si="205"/>
        <v>171.39674999999994</v>
      </c>
      <c r="AW124" s="49">
        <f t="shared" si="205"/>
        <v>178.8937499999999</v>
      </c>
      <c r="AX124" s="49">
        <f t="shared" si="205"/>
        <v>186.39074999999988</v>
      </c>
      <c r="AY124" s="49">
        <f t="shared" si="205"/>
        <v>193.88774999999987</v>
      </c>
      <c r="AZ124" s="49">
        <f t="shared" si="205"/>
        <v>201.38474999999991</v>
      </c>
      <c r="BA124" s="49"/>
      <c r="BB124" s="49">
        <f t="shared" ref="BB124:BM124" si="206">BB111+BB116+BB122</f>
        <v>208.88174999999987</v>
      </c>
      <c r="BC124" s="49">
        <f t="shared" si="206"/>
        <v>216.37874999999985</v>
      </c>
      <c r="BD124" s="49">
        <f t="shared" si="206"/>
        <v>223.87574999999984</v>
      </c>
      <c r="BE124" s="49">
        <f t="shared" si="206"/>
        <v>231.37274999999983</v>
      </c>
      <c r="BF124" s="49">
        <f t="shared" si="206"/>
        <v>238.86974999999978</v>
      </c>
      <c r="BG124" s="49">
        <f t="shared" si="206"/>
        <v>246.36674999999974</v>
      </c>
      <c r="BH124" s="49">
        <f t="shared" si="206"/>
        <v>357.98874999999975</v>
      </c>
      <c r="BI124" s="49">
        <f t="shared" si="206"/>
        <v>313.42324999999977</v>
      </c>
      <c r="BJ124" s="49">
        <f>BJ111+BJ116+BJ122</f>
        <v>372.98274999999973</v>
      </c>
      <c r="BK124" s="49">
        <f t="shared" si="206"/>
        <v>380.47974999999968</v>
      </c>
      <c r="BL124" s="49">
        <f t="shared" si="206"/>
        <v>387.9767499999997</v>
      </c>
      <c r="BM124" s="49">
        <f t="shared" si="206"/>
        <v>343.41124999999977</v>
      </c>
      <c r="BN124" s="49"/>
      <c r="BO124" s="49">
        <f t="shared" ref="BO124:BZ124" si="207">BO111+BO116+BO122</f>
        <v>363.19499999999971</v>
      </c>
      <c r="BP124" s="49">
        <f t="shared" si="207"/>
        <v>369.6209999999997</v>
      </c>
      <c r="BQ124" s="49">
        <f t="shared" si="207"/>
        <v>376.04699999999963</v>
      </c>
      <c r="BR124" s="49">
        <f t="shared" si="207"/>
        <v>360.16049999999967</v>
      </c>
      <c r="BS124" s="49">
        <f t="shared" si="207"/>
        <v>366.58649999999966</v>
      </c>
      <c r="BT124" s="49">
        <f t="shared" si="207"/>
        <v>373.01249999999965</v>
      </c>
      <c r="BU124" s="49">
        <f t="shared" si="207"/>
        <v>379.43849999999958</v>
      </c>
      <c r="BV124" s="49">
        <f t="shared" si="207"/>
        <v>385.86449999999962</v>
      </c>
      <c r="BW124" s="49">
        <f t="shared" si="207"/>
        <v>392.29049999999961</v>
      </c>
      <c r="BX124" s="49">
        <f t="shared" si="207"/>
        <v>398.7164999999996</v>
      </c>
      <c r="BY124" s="49">
        <f t="shared" si="207"/>
        <v>405.14249999999959</v>
      </c>
      <c r="BZ124" s="49">
        <f t="shared" si="207"/>
        <v>411.56849999999952</v>
      </c>
      <c r="CA124" s="49"/>
      <c r="CB124" s="49">
        <f t="shared" ref="CB124:CM124" si="208">CB111+CB116+CB122</f>
        <v>375.31068749999957</v>
      </c>
      <c r="CC124" s="49">
        <f t="shared" si="208"/>
        <v>382.53993749999955</v>
      </c>
      <c r="CD124" s="49">
        <f t="shared" si="208"/>
        <v>389.76918749999959</v>
      </c>
      <c r="CE124" s="49">
        <f t="shared" si="208"/>
        <v>396.99843749999962</v>
      </c>
      <c r="CF124" s="49">
        <f t="shared" si="208"/>
        <v>404.22768749999966</v>
      </c>
      <c r="CG124" s="49">
        <f t="shared" si="208"/>
        <v>411.4569374999997</v>
      </c>
      <c r="CH124" s="49">
        <f t="shared" si="208"/>
        <v>418.68618749999973</v>
      </c>
      <c r="CI124" s="49">
        <f t="shared" si="208"/>
        <v>425.91543749999971</v>
      </c>
      <c r="CJ124" s="49">
        <f t="shared" si="208"/>
        <v>433.1446874999998</v>
      </c>
      <c r="CK124" s="49">
        <f t="shared" si="208"/>
        <v>440.37393749999978</v>
      </c>
      <c r="CL124" s="49">
        <f t="shared" si="208"/>
        <v>447.60318749999982</v>
      </c>
      <c r="CM124" s="49">
        <f t="shared" si="208"/>
        <v>454.8324374999998</v>
      </c>
      <c r="CN124" s="49"/>
      <c r="CO124" s="49">
        <f t="shared" ref="CO124:CZ124" si="209">CO111+CO116+CO122</f>
        <v>464.00287499999979</v>
      </c>
      <c r="CP124" s="49">
        <f t="shared" si="209"/>
        <v>472.03537499999982</v>
      </c>
      <c r="CQ124" s="49">
        <f t="shared" si="209"/>
        <v>480.06787499999973</v>
      </c>
      <c r="CR124" s="49">
        <f t="shared" si="209"/>
        <v>488.10037499999976</v>
      </c>
      <c r="CS124" s="49">
        <f t="shared" si="209"/>
        <v>496.13287499999967</v>
      </c>
      <c r="CT124" s="49">
        <f t="shared" si="209"/>
        <v>504.1653749999997</v>
      </c>
      <c r="CU124" s="49">
        <f t="shared" si="209"/>
        <v>512.19787499999961</v>
      </c>
      <c r="CV124" s="49">
        <f t="shared" si="209"/>
        <v>520.23037499999964</v>
      </c>
      <c r="CW124" s="49">
        <f t="shared" si="209"/>
        <v>528.26287499999944</v>
      </c>
      <c r="CX124" s="49">
        <f t="shared" si="209"/>
        <v>536.29537499999947</v>
      </c>
      <c r="CY124" s="49">
        <f t="shared" si="209"/>
        <v>544.32787499999938</v>
      </c>
      <c r="CZ124" s="49">
        <f t="shared" si="209"/>
        <v>552.36037499999952</v>
      </c>
      <c r="DA124" s="49"/>
      <c r="DB124" s="49">
        <f t="shared" ref="DB124:DM124" si="210">DB111+DB116+DB122</f>
        <v>560.39287499999932</v>
      </c>
      <c r="DC124" s="49">
        <f t="shared" si="210"/>
        <v>568.42537499999924</v>
      </c>
      <c r="DD124" s="49">
        <f t="shared" si="210"/>
        <v>576.45787499999926</v>
      </c>
      <c r="DE124" s="49">
        <f t="shared" si="210"/>
        <v>584.49037499999929</v>
      </c>
      <c r="DF124" s="49">
        <f t="shared" si="210"/>
        <v>592.5228749999992</v>
      </c>
      <c r="DG124" s="49">
        <f t="shared" si="210"/>
        <v>600.55537499999912</v>
      </c>
      <c r="DH124" s="49">
        <f t="shared" si="210"/>
        <v>608.58787499999903</v>
      </c>
      <c r="DI124" s="49">
        <f t="shared" si="210"/>
        <v>616.62037499999906</v>
      </c>
      <c r="DJ124" s="49">
        <f t="shared" si="210"/>
        <v>624.65287499999909</v>
      </c>
      <c r="DK124" s="49">
        <f t="shared" si="210"/>
        <v>632.685374999999</v>
      </c>
      <c r="DL124" s="49">
        <f t="shared" si="210"/>
        <v>640.7178749999988</v>
      </c>
      <c r="DM124" s="49">
        <f t="shared" si="210"/>
        <v>648.75037499999894</v>
      </c>
      <c r="DN124" s="49"/>
      <c r="DR124" s="27"/>
      <c r="DS124">
        <v>1872</v>
      </c>
      <c r="DU124" s="49">
        <f>SUM(AO124:AZ124)</f>
        <v>1921.8149999999994</v>
      </c>
      <c r="DV124" s="28">
        <f>IFERROR(DU124/DS124*100,0)</f>
        <v>102.66105769230766</v>
      </c>
      <c r="DW124" s="49">
        <f>SUM(BB124:BM124)</f>
        <v>3522.0079999999971</v>
      </c>
      <c r="DX124" s="28">
        <f>IFERROR(DW124/DU124*100,0)</f>
        <v>183.26467427926195</v>
      </c>
      <c r="DY124" s="49">
        <f>SUM(BO124:BZ124)</f>
        <v>4581.6434999999956</v>
      </c>
      <c r="DZ124" s="28">
        <f>IFERROR(DY124/DW124*100,0)</f>
        <v>130.08611848695401</v>
      </c>
      <c r="EA124" s="49">
        <f>SUM(CB124:CM124)</f>
        <v>4980.8587499999967</v>
      </c>
      <c r="EB124" s="28">
        <f>IFERROR(EA124/DY124*100,0)</f>
        <v>108.71336344698146</v>
      </c>
      <c r="EC124" s="49">
        <f>SUM(CO124:CZ124)</f>
        <v>6098.1794999999956</v>
      </c>
      <c r="ED124" s="28">
        <f>IFERROR(EC124/EA124*100,0)</f>
        <v>122.43229141962719</v>
      </c>
      <c r="EE124" s="49">
        <f>SUM(DB124:DM124)</f>
        <v>7254.8594999999877</v>
      </c>
      <c r="EF124" s="28">
        <f>IFERROR(EE124/EC124*100,0)</f>
        <v>118.9676279617547</v>
      </c>
      <c r="EG124" s="27"/>
    </row>
    <row r="125" spans="1:137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R125" s="27"/>
      <c r="DU125" s="49"/>
      <c r="DV125" s="28"/>
      <c r="DW125" s="49"/>
      <c r="DX125" s="28"/>
      <c r="DY125" s="49"/>
      <c r="DZ125" s="28"/>
      <c r="EA125" s="49"/>
      <c r="EB125" s="28"/>
      <c r="EC125" s="49"/>
      <c r="ED125" s="28"/>
      <c r="EE125" s="49"/>
      <c r="EF125" s="28"/>
      <c r="EG125" s="27"/>
    </row>
    <row r="126" spans="1:137">
      <c r="A126" s="71" t="s">
        <v>91</v>
      </c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</row>
    <row r="127" spans="1:137">
      <c r="A127" s="71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</row>
    <row r="128" spans="1:137" ht="14.85" hidden="1" customHeight="1" outlineLevel="1">
      <c r="A128" s="13" t="s">
        <v>39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B128">
        <v>70</v>
      </c>
      <c r="AO128">
        <v>40</v>
      </c>
      <c r="AP128">
        <v>40</v>
      </c>
      <c r="AQ128">
        <v>40</v>
      </c>
      <c r="AR128">
        <v>40</v>
      </c>
      <c r="AS128">
        <v>40</v>
      </c>
      <c r="AT128">
        <v>40</v>
      </c>
      <c r="AU128">
        <v>40</v>
      </c>
      <c r="AV128">
        <v>40</v>
      </c>
      <c r="AW128">
        <v>40</v>
      </c>
      <c r="AX128">
        <v>40</v>
      </c>
      <c r="AY128">
        <v>40</v>
      </c>
      <c r="AZ128">
        <v>40</v>
      </c>
      <c r="BB128">
        <v>40</v>
      </c>
      <c r="BC128">
        <v>40</v>
      </c>
      <c r="BD128">
        <v>40</v>
      </c>
      <c r="BE128">
        <v>40</v>
      </c>
      <c r="BF128">
        <v>40</v>
      </c>
      <c r="BG128">
        <v>40</v>
      </c>
      <c r="BH128">
        <v>40</v>
      </c>
      <c r="BI128">
        <v>40</v>
      </c>
      <c r="BJ128">
        <v>40</v>
      </c>
      <c r="BK128">
        <v>40</v>
      </c>
      <c r="BL128">
        <v>40</v>
      </c>
      <c r="BM128">
        <v>40</v>
      </c>
      <c r="BO128">
        <v>40</v>
      </c>
      <c r="BP128">
        <v>40</v>
      </c>
      <c r="BQ128">
        <v>40</v>
      </c>
      <c r="BR128">
        <v>40</v>
      </c>
      <c r="BS128">
        <v>40</v>
      </c>
      <c r="BT128">
        <v>40</v>
      </c>
      <c r="BU128">
        <v>40</v>
      </c>
      <c r="BV128">
        <v>40</v>
      </c>
      <c r="BW128">
        <v>40</v>
      </c>
      <c r="BX128">
        <v>40</v>
      </c>
      <c r="BY128">
        <v>40</v>
      </c>
      <c r="BZ128">
        <v>40</v>
      </c>
      <c r="CB128">
        <v>40</v>
      </c>
      <c r="CC128">
        <v>40</v>
      </c>
      <c r="CD128">
        <v>40</v>
      </c>
      <c r="CE128">
        <v>40</v>
      </c>
      <c r="CF128">
        <v>40</v>
      </c>
      <c r="CG128">
        <v>40</v>
      </c>
      <c r="CH128">
        <v>40</v>
      </c>
      <c r="CI128">
        <v>40</v>
      </c>
      <c r="CJ128">
        <v>40</v>
      </c>
      <c r="CK128">
        <v>40</v>
      </c>
      <c r="CL128">
        <v>40</v>
      </c>
      <c r="CM128">
        <v>40</v>
      </c>
      <c r="CO128">
        <v>40</v>
      </c>
      <c r="CP128">
        <v>40</v>
      </c>
      <c r="CQ128">
        <v>40</v>
      </c>
      <c r="CR128">
        <v>40</v>
      </c>
      <c r="CS128">
        <v>40</v>
      </c>
      <c r="CT128">
        <v>40</v>
      </c>
      <c r="CU128">
        <v>40</v>
      </c>
      <c r="CV128">
        <v>40</v>
      </c>
      <c r="CW128">
        <v>40</v>
      </c>
      <c r="CX128">
        <v>40</v>
      </c>
      <c r="CY128">
        <v>40</v>
      </c>
      <c r="CZ128">
        <v>40</v>
      </c>
      <c r="DB128">
        <v>40</v>
      </c>
      <c r="DC128">
        <v>40</v>
      </c>
      <c r="DD128">
        <v>40</v>
      </c>
      <c r="DE128">
        <v>40</v>
      </c>
      <c r="DF128">
        <v>40</v>
      </c>
      <c r="DG128">
        <v>40</v>
      </c>
      <c r="DH128">
        <v>40</v>
      </c>
      <c r="DI128">
        <v>40</v>
      </c>
      <c r="DJ128">
        <v>40</v>
      </c>
      <c r="DK128">
        <v>40</v>
      </c>
      <c r="DL128">
        <v>40</v>
      </c>
      <c r="DM128">
        <v>40</v>
      </c>
    </row>
    <row r="129" spans="1:150" ht="14.85" hidden="1" customHeight="1" outlineLevel="1">
      <c r="A129" s="13" t="s">
        <v>40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B129">
        <v>90</v>
      </c>
      <c r="AO129">
        <v>90</v>
      </c>
      <c r="AP129">
        <v>90</v>
      </c>
      <c r="AQ129">
        <v>90</v>
      </c>
      <c r="AR129">
        <v>90</v>
      </c>
      <c r="AS129">
        <v>90</v>
      </c>
      <c r="AT129">
        <v>90</v>
      </c>
      <c r="AU129">
        <v>90</v>
      </c>
      <c r="AV129">
        <v>90</v>
      </c>
      <c r="AW129">
        <v>90</v>
      </c>
      <c r="AX129">
        <v>90</v>
      </c>
      <c r="AY129">
        <v>90</v>
      </c>
      <c r="AZ129">
        <v>90</v>
      </c>
      <c r="BB129">
        <v>90</v>
      </c>
      <c r="BC129">
        <v>90</v>
      </c>
      <c r="BD129">
        <v>90</v>
      </c>
      <c r="BE129">
        <v>90</v>
      </c>
      <c r="BF129">
        <v>90</v>
      </c>
      <c r="BG129">
        <v>90</v>
      </c>
      <c r="BH129">
        <v>90</v>
      </c>
      <c r="BI129">
        <v>90</v>
      </c>
      <c r="BJ129">
        <v>90</v>
      </c>
      <c r="BK129">
        <v>90</v>
      </c>
      <c r="BL129">
        <v>90</v>
      </c>
      <c r="BM129">
        <v>90</v>
      </c>
      <c r="BO129">
        <v>90</v>
      </c>
      <c r="BP129">
        <v>90</v>
      </c>
      <c r="BQ129">
        <v>90</v>
      </c>
      <c r="BR129">
        <v>90</v>
      </c>
      <c r="BS129">
        <v>90</v>
      </c>
      <c r="BT129">
        <v>90</v>
      </c>
      <c r="BU129">
        <v>90</v>
      </c>
      <c r="BV129">
        <v>90</v>
      </c>
      <c r="BW129">
        <v>90</v>
      </c>
      <c r="BX129">
        <v>90</v>
      </c>
      <c r="BY129">
        <v>90</v>
      </c>
      <c r="BZ129">
        <v>90</v>
      </c>
      <c r="CB129">
        <v>90</v>
      </c>
      <c r="CC129">
        <v>90</v>
      </c>
      <c r="CD129">
        <v>90</v>
      </c>
      <c r="CE129">
        <v>90</v>
      </c>
      <c r="CF129">
        <v>90</v>
      </c>
      <c r="CG129">
        <v>90</v>
      </c>
      <c r="CH129">
        <v>90</v>
      </c>
      <c r="CI129">
        <v>90</v>
      </c>
      <c r="CJ129">
        <v>90</v>
      </c>
      <c r="CK129">
        <v>90</v>
      </c>
      <c r="CL129">
        <v>90</v>
      </c>
      <c r="CM129">
        <v>90</v>
      </c>
      <c r="CO129">
        <v>90</v>
      </c>
      <c r="CP129">
        <v>90</v>
      </c>
      <c r="CQ129">
        <v>90</v>
      </c>
      <c r="CR129">
        <v>90</v>
      </c>
      <c r="CS129">
        <v>90</v>
      </c>
      <c r="CT129">
        <v>90</v>
      </c>
      <c r="CU129">
        <v>90</v>
      </c>
      <c r="CV129">
        <v>90</v>
      </c>
      <c r="CW129">
        <v>90</v>
      </c>
      <c r="CX129">
        <v>90</v>
      </c>
      <c r="CY129">
        <v>90</v>
      </c>
      <c r="CZ129">
        <v>90</v>
      </c>
      <c r="DB129">
        <v>90</v>
      </c>
      <c r="DC129">
        <v>90</v>
      </c>
      <c r="DD129">
        <v>90</v>
      </c>
      <c r="DE129">
        <v>90</v>
      </c>
      <c r="DF129">
        <v>90</v>
      </c>
      <c r="DG129">
        <v>90</v>
      </c>
      <c r="DH129">
        <v>90</v>
      </c>
      <c r="DI129">
        <v>90</v>
      </c>
      <c r="DJ129">
        <v>90</v>
      </c>
      <c r="DK129">
        <v>90</v>
      </c>
      <c r="DL129">
        <v>90</v>
      </c>
      <c r="DM129">
        <v>90</v>
      </c>
    </row>
    <row r="130" spans="1:150" ht="14.85" hidden="1" customHeight="1" outlineLevel="1">
      <c r="A130" s="13" t="s">
        <v>70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B130">
        <f t="shared" ref="AB130:AM130" si="211">1.5/1000000*50000000</f>
        <v>75</v>
      </c>
      <c r="AC130">
        <f t="shared" si="211"/>
        <v>75</v>
      </c>
      <c r="AD130">
        <f t="shared" si="211"/>
        <v>75</v>
      </c>
      <c r="AE130">
        <f t="shared" si="211"/>
        <v>75</v>
      </c>
      <c r="AF130">
        <f t="shared" si="211"/>
        <v>75</v>
      </c>
      <c r="AG130">
        <f t="shared" si="211"/>
        <v>75</v>
      </c>
      <c r="AH130">
        <f t="shared" si="211"/>
        <v>75</v>
      </c>
      <c r="AI130">
        <f t="shared" si="211"/>
        <v>75</v>
      </c>
      <c r="AJ130">
        <f t="shared" si="211"/>
        <v>75</v>
      </c>
      <c r="AK130">
        <f t="shared" si="211"/>
        <v>75</v>
      </c>
      <c r="AL130">
        <f t="shared" si="211"/>
        <v>75</v>
      </c>
      <c r="AM130">
        <f t="shared" si="211"/>
        <v>75</v>
      </c>
      <c r="AO130" s="23">
        <f>1/1000000*50000000/12</f>
        <v>4.166666666666667</v>
      </c>
      <c r="AP130" s="23">
        <f t="shared" ref="AP130:AZ130" si="212">1/1000000*50000000/12</f>
        <v>4.166666666666667</v>
      </c>
      <c r="AQ130" s="23">
        <f t="shared" si="212"/>
        <v>4.166666666666667</v>
      </c>
      <c r="AR130" s="23">
        <f t="shared" si="212"/>
        <v>4.166666666666667</v>
      </c>
      <c r="AS130" s="23">
        <f t="shared" si="212"/>
        <v>4.166666666666667</v>
      </c>
      <c r="AT130" s="23">
        <f t="shared" si="212"/>
        <v>4.166666666666667</v>
      </c>
      <c r="AU130" s="23">
        <f t="shared" si="212"/>
        <v>4.166666666666667</v>
      </c>
      <c r="AV130" s="23">
        <f t="shared" si="212"/>
        <v>4.166666666666667</v>
      </c>
      <c r="AW130" s="23">
        <f t="shared" si="212"/>
        <v>4.166666666666667</v>
      </c>
      <c r="AX130" s="23">
        <f t="shared" si="212"/>
        <v>4.166666666666667</v>
      </c>
      <c r="AY130" s="23">
        <f t="shared" si="212"/>
        <v>4.166666666666667</v>
      </c>
      <c r="AZ130" s="23">
        <f t="shared" si="212"/>
        <v>4.166666666666667</v>
      </c>
      <c r="BA130" s="23"/>
      <c r="BB130" s="23">
        <f t="shared" ref="BB130:BM130" si="213">1/1000000*50000000/12</f>
        <v>4.166666666666667</v>
      </c>
      <c r="BC130" s="23">
        <f t="shared" si="213"/>
        <v>4.166666666666667</v>
      </c>
      <c r="BD130" s="23">
        <f t="shared" si="213"/>
        <v>4.166666666666667</v>
      </c>
      <c r="BE130" s="23">
        <f t="shared" si="213"/>
        <v>4.166666666666667</v>
      </c>
      <c r="BF130" s="23">
        <f t="shared" si="213"/>
        <v>4.166666666666667</v>
      </c>
      <c r="BG130" s="23">
        <f t="shared" si="213"/>
        <v>4.166666666666667</v>
      </c>
      <c r="BH130" s="23">
        <f t="shared" si="213"/>
        <v>4.166666666666667</v>
      </c>
      <c r="BI130" s="23">
        <f t="shared" si="213"/>
        <v>4.166666666666667</v>
      </c>
      <c r="BJ130" s="23">
        <f t="shared" si="213"/>
        <v>4.166666666666667</v>
      </c>
      <c r="BK130" s="23">
        <f t="shared" si="213"/>
        <v>4.166666666666667</v>
      </c>
      <c r="BL130" s="23">
        <f t="shared" si="213"/>
        <v>4.166666666666667</v>
      </c>
      <c r="BM130" s="23">
        <f t="shared" si="213"/>
        <v>4.166666666666667</v>
      </c>
      <c r="BN130" s="23"/>
      <c r="BO130" s="23">
        <f t="shared" ref="BO130:BZ130" si="214">1/1000000*50000000/12</f>
        <v>4.166666666666667</v>
      </c>
      <c r="BP130" s="23">
        <f t="shared" si="214"/>
        <v>4.166666666666667</v>
      </c>
      <c r="BQ130" s="23">
        <f t="shared" si="214"/>
        <v>4.166666666666667</v>
      </c>
      <c r="BR130" s="23">
        <f t="shared" si="214"/>
        <v>4.166666666666667</v>
      </c>
      <c r="BS130" s="23">
        <f t="shared" si="214"/>
        <v>4.166666666666667</v>
      </c>
      <c r="BT130" s="23">
        <f t="shared" si="214"/>
        <v>4.166666666666667</v>
      </c>
      <c r="BU130" s="23">
        <f t="shared" si="214"/>
        <v>4.166666666666667</v>
      </c>
      <c r="BV130" s="23">
        <f t="shared" si="214"/>
        <v>4.166666666666667</v>
      </c>
      <c r="BW130" s="23">
        <f t="shared" si="214"/>
        <v>4.166666666666667</v>
      </c>
      <c r="BX130" s="23">
        <f t="shared" si="214"/>
        <v>4.166666666666667</v>
      </c>
      <c r="BY130" s="23">
        <f t="shared" si="214"/>
        <v>4.166666666666667</v>
      </c>
      <c r="BZ130" s="23">
        <f t="shared" si="214"/>
        <v>4.166666666666667</v>
      </c>
      <c r="CA130" s="23"/>
      <c r="CB130" s="23">
        <f t="shared" ref="CB130:DM130" si="215">1/1000000*50000000/12</f>
        <v>4.166666666666667</v>
      </c>
      <c r="CC130" s="23">
        <f t="shared" si="215"/>
        <v>4.166666666666667</v>
      </c>
      <c r="CD130" s="23">
        <f t="shared" si="215"/>
        <v>4.166666666666667</v>
      </c>
      <c r="CE130" s="23">
        <f t="shared" si="215"/>
        <v>4.166666666666667</v>
      </c>
      <c r="CF130" s="23">
        <f t="shared" si="215"/>
        <v>4.166666666666667</v>
      </c>
      <c r="CG130" s="23">
        <f t="shared" si="215"/>
        <v>4.166666666666667</v>
      </c>
      <c r="CH130" s="23">
        <f t="shared" si="215"/>
        <v>4.166666666666667</v>
      </c>
      <c r="CI130" s="23">
        <f t="shared" si="215"/>
        <v>4.166666666666667</v>
      </c>
      <c r="CJ130" s="23">
        <f t="shared" si="215"/>
        <v>4.166666666666667</v>
      </c>
      <c r="CK130" s="23">
        <f t="shared" si="215"/>
        <v>4.166666666666667</v>
      </c>
      <c r="CL130" s="23">
        <f t="shared" si="215"/>
        <v>4.166666666666667</v>
      </c>
      <c r="CM130" s="23">
        <f t="shared" si="215"/>
        <v>4.166666666666667</v>
      </c>
      <c r="CN130" s="23"/>
      <c r="CO130" s="23">
        <f t="shared" si="215"/>
        <v>4.166666666666667</v>
      </c>
      <c r="CP130" s="23">
        <f t="shared" si="215"/>
        <v>4.166666666666667</v>
      </c>
      <c r="CQ130" s="23">
        <f t="shared" si="215"/>
        <v>4.166666666666667</v>
      </c>
      <c r="CR130" s="23">
        <f t="shared" si="215"/>
        <v>4.166666666666667</v>
      </c>
      <c r="CS130" s="23">
        <f t="shared" si="215"/>
        <v>4.166666666666667</v>
      </c>
      <c r="CT130" s="23">
        <f t="shared" si="215"/>
        <v>4.166666666666667</v>
      </c>
      <c r="CU130" s="23">
        <f t="shared" si="215"/>
        <v>4.166666666666667</v>
      </c>
      <c r="CV130" s="23">
        <f t="shared" si="215"/>
        <v>4.166666666666667</v>
      </c>
      <c r="CW130" s="23">
        <f t="shared" si="215"/>
        <v>4.166666666666667</v>
      </c>
      <c r="CX130" s="23">
        <f t="shared" si="215"/>
        <v>4.166666666666667</v>
      </c>
      <c r="CY130" s="23">
        <f t="shared" si="215"/>
        <v>4.166666666666667</v>
      </c>
      <c r="CZ130" s="23">
        <f t="shared" si="215"/>
        <v>4.166666666666667</v>
      </c>
      <c r="DA130" s="23"/>
      <c r="DB130" s="23">
        <f t="shared" si="215"/>
        <v>4.166666666666667</v>
      </c>
      <c r="DC130" s="23">
        <f t="shared" si="215"/>
        <v>4.166666666666667</v>
      </c>
      <c r="DD130" s="23">
        <f t="shared" si="215"/>
        <v>4.166666666666667</v>
      </c>
      <c r="DE130" s="23">
        <f t="shared" si="215"/>
        <v>4.166666666666667</v>
      </c>
      <c r="DF130" s="23">
        <f t="shared" si="215"/>
        <v>4.166666666666667</v>
      </c>
      <c r="DG130" s="23">
        <f t="shared" si="215"/>
        <v>4.166666666666667</v>
      </c>
      <c r="DH130" s="23">
        <f t="shared" si="215"/>
        <v>4.166666666666667</v>
      </c>
      <c r="DI130" s="23">
        <f t="shared" si="215"/>
        <v>4.166666666666667</v>
      </c>
      <c r="DJ130" s="23">
        <f t="shared" si="215"/>
        <v>4.166666666666667</v>
      </c>
      <c r="DK130" s="23">
        <f t="shared" si="215"/>
        <v>4.166666666666667</v>
      </c>
      <c r="DL130" s="23">
        <f t="shared" si="215"/>
        <v>4.166666666666667</v>
      </c>
      <c r="DM130" s="23">
        <f t="shared" si="215"/>
        <v>4.166666666666667</v>
      </c>
      <c r="DN130" s="23"/>
    </row>
    <row r="131" spans="1:150" ht="14.85" hidden="1" customHeight="1" outlineLevel="1">
      <c r="A131" s="13" t="s">
        <v>71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O131" s="46">
        <v>0.3</v>
      </c>
      <c r="AP131" s="46">
        <v>0.3</v>
      </c>
      <c r="AQ131" s="46">
        <v>0.3</v>
      </c>
      <c r="AR131" s="46">
        <v>0.3</v>
      </c>
      <c r="AS131" s="46">
        <v>0.3</v>
      </c>
      <c r="AT131" s="46">
        <v>0.3</v>
      </c>
      <c r="AU131" s="46">
        <v>0.3</v>
      </c>
      <c r="AV131" s="46">
        <v>0.3</v>
      </c>
      <c r="AW131" s="46">
        <v>0.3</v>
      </c>
      <c r="AX131" s="46">
        <v>0.3</v>
      </c>
      <c r="AY131" s="46">
        <v>0.3</v>
      </c>
      <c r="AZ131" s="46">
        <v>0.3</v>
      </c>
      <c r="BA131" s="46"/>
      <c r="BB131" s="46">
        <v>0.4</v>
      </c>
      <c r="BC131" s="46">
        <f t="shared" ref="BC131:BM131" si="216">BB131</f>
        <v>0.4</v>
      </c>
      <c r="BD131" s="46">
        <f t="shared" si="216"/>
        <v>0.4</v>
      </c>
      <c r="BE131" s="46">
        <f t="shared" si="216"/>
        <v>0.4</v>
      </c>
      <c r="BF131" s="46">
        <f t="shared" si="216"/>
        <v>0.4</v>
      </c>
      <c r="BG131" s="46">
        <f t="shared" si="216"/>
        <v>0.4</v>
      </c>
      <c r="BH131" s="46">
        <f t="shared" si="216"/>
        <v>0.4</v>
      </c>
      <c r="BI131" s="46">
        <f t="shared" si="216"/>
        <v>0.4</v>
      </c>
      <c r="BJ131" s="46">
        <f t="shared" si="216"/>
        <v>0.4</v>
      </c>
      <c r="BK131" s="46">
        <f t="shared" si="216"/>
        <v>0.4</v>
      </c>
      <c r="BL131" s="46">
        <f t="shared" si="216"/>
        <v>0.4</v>
      </c>
      <c r="BM131" s="46">
        <f t="shared" si="216"/>
        <v>0.4</v>
      </c>
      <c r="BN131" s="46"/>
      <c r="BO131" s="46">
        <v>0.5</v>
      </c>
      <c r="BP131" s="46">
        <v>0.5</v>
      </c>
      <c r="BQ131" s="46">
        <v>0.5</v>
      </c>
      <c r="BR131" s="46">
        <v>0.5</v>
      </c>
      <c r="BS131" s="46">
        <v>0.5</v>
      </c>
      <c r="BT131" s="46">
        <v>0.5</v>
      </c>
      <c r="BU131" s="46">
        <v>0.5</v>
      </c>
      <c r="BV131" s="46">
        <v>0.5</v>
      </c>
      <c r="BW131" s="46">
        <v>0.5</v>
      </c>
      <c r="BX131" s="46">
        <v>0.5</v>
      </c>
      <c r="BY131" s="46">
        <v>0.5</v>
      </c>
      <c r="BZ131" s="46">
        <v>0.5</v>
      </c>
      <c r="CA131" s="46"/>
      <c r="CB131" s="46">
        <v>0.6</v>
      </c>
      <c r="CC131" s="46">
        <f t="shared" ref="CC131:CM131" si="217">CB131</f>
        <v>0.6</v>
      </c>
      <c r="CD131" s="46">
        <f t="shared" si="217"/>
        <v>0.6</v>
      </c>
      <c r="CE131" s="46">
        <f t="shared" si="217"/>
        <v>0.6</v>
      </c>
      <c r="CF131" s="46">
        <f t="shared" si="217"/>
        <v>0.6</v>
      </c>
      <c r="CG131" s="46">
        <f t="shared" si="217"/>
        <v>0.6</v>
      </c>
      <c r="CH131" s="46">
        <f t="shared" si="217"/>
        <v>0.6</v>
      </c>
      <c r="CI131" s="46">
        <f t="shared" si="217"/>
        <v>0.6</v>
      </c>
      <c r="CJ131" s="46">
        <f t="shared" si="217"/>
        <v>0.6</v>
      </c>
      <c r="CK131" s="46">
        <f t="shared" si="217"/>
        <v>0.6</v>
      </c>
      <c r="CL131" s="46">
        <f t="shared" si="217"/>
        <v>0.6</v>
      </c>
      <c r="CM131" s="46">
        <f t="shared" si="217"/>
        <v>0.6</v>
      </c>
      <c r="CN131" s="46"/>
      <c r="CO131" s="46">
        <v>0.6</v>
      </c>
      <c r="CP131" s="46">
        <f t="shared" ref="CP131:CZ131" si="218">CO131</f>
        <v>0.6</v>
      </c>
      <c r="CQ131" s="46">
        <f t="shared" si="218"/>
        <v>0.6</v>
      </c>
      <c r="CR131" s="46">
        <f t="shared" si="218"/>
        <v>0.6</v>
      </c>
      <c r="CS131" s="46">
        <f t="shared" si="218"/>
        <v>0.6</v>
      </c>
      <c r="CT131" s="46">
        <f t="shared" si="218"/>
        <v>0.6</v>
      </c>
      <c r="CU131" s="46">
        <f t="shared" si="218"/>
        <v>0.6</v>
      </c>
      <c r="CV131" s="46">
        <f t="shared" si="218"/>
        <v>0.6</v>
      </c>
      <c r="CW131" s="46">
        <f t="shared" si="218"/>
        <v>0.6</v>
      </c>
      <c r="CX131" s="46">
        <f t="shared" si="218"/>
        <v>0.6</v>
      </c>
      <c r="CY131" s="46">
        <f t="shared" si="218"/>
        <v>0.6</v>
      </c>
      <c r="CZ131" s="46">
        <f t="shared" si="218"/>
        <v>0.6</v>
      </c>
      <c r="DA131" s="46"/>
      <c r="DB131" s="46">
        <v>0.6</v>
      </c>
      <c r="DC131" s="46">
        <f t="shared" ref="DC131:DM131" si="219">DB131</f>
        <v>0.6</v>
      </c>
      <c r="DD131" s="46">
        <f t="shared" si="219"/>
        <v>0.6</v>
      </c>
      <c r="DE131" s="46">
        <f t="shared" si="219"/>
        <v>0.6</v>
      </c>
      <c r="DF131" s="46">
        <f t="shared" si="219"/>
        <v>0.6</v>
      </c>
      <c r="DG131" s="46">
        <f t="shared" si="219"/>
        <v>0.6</v>
      </c>
      <c r="DH131" s="46">
        <f t="shared" si="219"/>
        <v>0.6</v>
      </c>
      <c r="DI131" s="46">
        <f t="shared" si="219"/>
        <v>0.6</v>
      </c>
      <c r="DJ131" s="46">
        <f t="shared" si="219"/>
        <v>0.6</v>
      </c>
      <c r="DK131" s="46">
        <f t="shared" si="219"/>
        <v>0.6</v>
      </c>
      <c r="DL131" s="46">
        <f t="shared" si="219"/>
        <v>0.6</v>
      </c>
      <c r="DM131" s="46">
        <f t="shared" si="219"/>
        <v>0.6</v>
      </c>
      <c r="DN131" s="46"/>
    </row>
    <row r="132" spans="1:150" ht="14.85" hidden="1" customHeight="1" outlineLevel="1">
      <c r="A132" s="13" t="s">
        <v>72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O132" s="47">
        <f t="shared" ref="AO132:AZ132" si="220">AO130*AO131</f>
        <v>1.25</v>
      </c>
      <c r="AP132" s="47">
        <f t="shared" si="220"/>
        <v>1.25</v>
      </c>
      <c r="AQ132" s="47">
        <f t="shared" si="220"/>
        <v>1.25</v>
      </c>
      <c r="AR132" s="47">
        <f t="shared" si="220"/>
        <v>1.25</v>
      </c>
      <c r="AS132" s="47">
        <f t="shared" si="220"/>
        <v>1.25</v>
      </c>
      <c r="AT132" s="47">
        <f t="shared" si="220"/>
        <v>1.25</v>
      </c>
      <c r="AU132" s="47">
        <f t="shared" si="220"/>
        <v>1.25</v>
      </c>
      <c r="AV132" s="47">
        <f t="shared" si="220"/>
        <v>1.25</v>
      </c>
      <c r="AW132" s="47">
        <f t="shared" si="220"/>
        <v>1.25</v>
      </c>
      <c r="AX132" s="47">
        <f t="shared" si="220"/>
        <v>1.25</v>
      </c>
      <c r="AY132" s="47">
        <f t="shared" si="220"/>
        <v>1.25</v>
      </c>
      <c r="AZ132" s="47">
        <f t="shared" si="220"/>
        <v>1.25</v>
      </c>
      <c r="BA132" s="47"/>
      <c r="BB132" s="47">
        <f>BB130*BB131</f>
        <v>1.666666666666667</v>
      </c>
      <c r="BC132" s="47">
        <f t="shared" ref="BC132:BM132" si="221">BC130*BC131</f>
        <v>1.666666666666667</v>
      </c>
      <c r="BD132" s="47">
        <f t="shared" si="221"/>
        <v>1.666666666666667</v>
      </c>
      <c r="BE132" s="47">
        <f t="shared" si="221"/>
        <v>1.666666666666667</v>
      </c>
      <c r="BF132" s="47">
        <f t="shared" si="221"/>
        <v>1.666666666666667</v>
      </c>
      <c r="BG132" s="47">
        <f t="shared" si="221"/>
        <v>1.666666666666667</v>
      </c>
      <c r="BH132" s="47">
        <f t="shared" si="221"/>
        <v>1.666666666666667</v>
      </c>
      <c r="BI132" s="47">
        <f t="shared" si="221"/>
        <v>1.666666666666667</v>
      </c>
      <c r="BJ132" s="47">
        <f t="shared" si="221"/>
        <v>1.666666666666667</v>
      </c>
      <c r="BK132" s="47">
        <f t="shared" si="221"/>
        <v>1.666666666666667</v>
      </c>
      <c r="BL132" s="47">
        <f t="shared" si="221"/>
        <v>1.666666666666667</v>
      </c>
      <c r="BM132" s="47">
        <f t="shared" si="221"/>
        <v>1.666666666666667</v>
      </c>
      <c r="BN132" s="47"/>
      <c r="BO132" s="47">
        <f>BO130*BO131</f>
        <v>2.0833333333333335</v>
      </c>
      <c r="BP132" s="47">
        <f t="shared" ref="BP132:BZ132" si="222">BP130*BP131</f>
        <v>2.0833333333333335</v>
      </c>
      <c r="BQ132" s="47">
        <f t="shared" si="222"/>
        <v>2.0833333333333335</v>
      </c>
      <c r="BR132" s="47">
        <f t="shared" si="222"/>
        <v>2.0833333333333335</v>
      </c>
      <c r="BS132" s="47">
        <f t="shared" si="222"/>
        <v>2.0833333333333335</v>
      </c>
      <c r="BT132" s="47">
        <f t="shared" si="222"/>
        <v>2.0833333333333335</v>
      </c>
      <c r="BU132" s="47">
        <f t="shared" si="222"/>
        <v>2.0833333333333335</v>
      </c>
      <c r="BV132" s="47">
        <f t="shared" si="222"/>
        <v>2.0833333333333335</v>
      </c>
      <c r="BW132" s="47">
        <f t="shared" si="222"/>
        <v>2.0833333333333335</v>
      </c>
      <c r="BX132" s="47">
        <f t="shared" si="222"/>
        <v>2.0833333333333335</v>
      </c>
      <c r="BY132" s="47">
        <f t="shared" si="222"/>
        <v>2.0833333333333335</v>
      </c>
      <c r="BZ132" s="47">
        <f t="shared" si="222"/>
        <v>2.0833333333333335</v>
      </c>
      <c r="CA132" s="47"/>
      <c r="CB132" s="47">
        <f>CB130*CB131</f>
        <v>2.5</v>
      </c>
      <c r="CC132" s="47">
        <f t="shared" ref="CC132:CM132" si="223">CC130*CC131</f>
        <v>2.5</v>
      </c>
      <c r="CD132" s="47">
        <f t="shared" si="223"/>
        <v>2.5</v>
      </c>
      <c r="CE132" s="47">
        <f t="shared" si="223"/>
        <v>2.5</v>
      </c>
      <c r="CF132" s="47">
        <f t="shared" si="223"/>
        <v>2.5</v>
      </c>
      <c r="CG132" s="47">
        <f t="shared" si="223"/>
        <v>2.5</v>
      </c>
      <c r="CH132" s="47">
        <f t="shared" si="223"/>
        <v>2.5</v>
      </c>
      <c r="CI132" s="47">
        <f t="shared" si="223"/>
        <v>2.5</v>
      </c>
      <c r="CJ132" s="47">
        <f t="shared" si="223"/>
        <v>2.5</v>
      </c>
      <c r="CK132" s="47">
        <f t="shared" si="223"/>
        <v>2.5</v>
      </c>
      <c r="CL132" s="47">
        <f t="shared" si="223"/>
        <v>2.5</v>
      </c>
      <c r="CM132" s="47">
        <f t="shared" si="223"/>
        <v>2.5</v>
      </c>
      <c r="CN132" s="47"/>
      <c r="CO132" s="47">
        <f>CO130*CO131</f>
        <v>2.5</v>
      </c>
      <c r="CP132" s="47">
        <f t="shared" ref="CP132:CZ132" si="224">CP130*CP131</f>
        <v>2.5</v>
      </c>
      <c r="CQ132" s="47">
        <f t="shared" si="224"/>
        <v>2.5</v>
      </c>
      <c r="CR132" s="47">
        <f t="shared" si="224"/>
        <v>2.5</v>
      </c>
      <c r="CS132" s="47">
        <f t="shared" si="224"/>
        <v>2.5</v>
      </c>
      <c r="CT132" s="47">
        <f t="shared" si="224"/>
        <v>2.5</v>
      </c>
      <c r="CU132" s="47">
        <f t="shared" si="224"/>
        <v>2.5</v>
      </c>
      <c r="CV132" s="47">
        <f t="shared" si="224"/>
        <v>2.5</v>
      </c>
      <c r="CW132" s="47">
        <f t="shared" si="224"/>
        <v>2.5</v>
      </c>
      <c r="CX132" s="47">
        <f t="shared" si="224"/>
        <v>2.5</v>
      </c>
      <c r="CY132" s="47">
        <f t="shared" si="224"/>
        <v>2.5</v>
      </c>
      <c r="CZ132" s="47">
        <f t="shared" si="224"/>
        <v>2.5</v>
      </c>
      <c r="DA132" s="47"/>
      <c r="DB132" s="47">
        <f>DB130*DB131</f>
        <v>2.5</v>
      </c>
      <c r="DC132" s="47">
        <f t="shared" ref="DC132:DM132" si="225">DC130*DC131</f>
        <v>2.5</v>
      </c>
      <c r="DD132" s="47">
        <f t="shared" si="225"/>
        <v>2.5</v>
      </c>
      <c r="DE132" s="47">
        <f t="shared" si="225"/>
        <v>2.5</v>
      </c>
      <c r="DF132" s="47">
        <f t="shared" si="225"/>
        <v>2.5</v>
      </c>
      <c r="DG132" s="47">
        <f t="shared" si="225"/>
        <v>2.5</v>
      </c>
      <c r="DH132" s="47">
        <f t="shared" si="225"/>
        <v>2.5</v>
      </c>
      <c r="DI132" s="47">
        <f t="shared" si="225"/>
        <v>2.5</v>
      </c>
      <c r="DJ132" s="47">
        <f t="shared" si="225"/>
        <v>2.5</v>
      </c>
      <c r="DK132" s="47">
        <f t="shared" si="225"/>
        <v>2.5</v>
      </c>
      <c r="DL132" s="47">
        <f t="shared" si="225"/>
        <v>2.5</v>
      </c>
      <c r="DM132" s="47">
        <f t="shared" si="225"/>
        <v>2.5</v>
      </c>
      <c r="DN132" s="47"/>
    </row>
    <row r="133" spans="1:150" ht="14.85" hidden="1" customHeight="1" outlineLevel="1">
      <c r="A133" s="13" t="s">
        <v>73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O133" s="72">
        <v>0.6</v>
      </c>
      <c r="AP133" s="48">
        <v>0.6</v>
      </c>
      <c r="AQ133" s="48">
        <v>0.6</v>
      </c>
      <c r="AR133" s="48">
        <v>0.6</v>
      </c>
      <c r="AS133" s="48">
        <v>0.6</v>
      </c>
      <c r="AT133" s="48">
        <v>0.6</v>
      </c>
      <c r="AU133" s="48">
        <v>0.6</v>
      </c>
      <c r="AV133" s="48">
        <v>0.6</v>
      </c>
      <c r="AW133" s="48">
        <v>0.6</v>
      </c>
      <c r="AX133" s="48">
        <v>0.6</v>
      </c>
      <c r="AY133" s="48">
        <v>0.6</v>
      </c>
      <c r="AZ133" s="48">
        <v>0.6</v>
      </c>
      <c r="BA133" s="48"/>
      <c r="BB133" s="48">
        <v>0.6</v>
      </c>
      <c r="BC133" s="48">
        <v>0.6</v>
      </c>
      <c r="BD133" s="48">
        <v>0.6</v>
      </c>
      <c r="BE133" s="48">
        <v>0.6</v>
      </c>
      <c r="BF133" s="48">
        <v>0.6</v>
      </c>
      <c r="BG133" s="48">
        <v>0.6</v>
      </c>
      <c r="BH133" s="48">
        <v>0.6</v>
      </c>
      <c r="BI133" s="48">
        <v>0.6</v>
      </c>
      <c r="BJ133" s="48">
        <v>0.6</v>
      </c>
      <c r="BK133" s="48">
        <v>0.6</v>
      </c>
      <c r="BL133" s="48">
        <v>0.6</v>
      </c>
      <c r="BM133" s="48">
        <v>0.6</v>
      </c>
      <c r="BN133" s="48"/>
      <c r="BO133" s="48">
        <v>0.6</v>
      </c>
      <c r="BP133" s="48">
        <v>0.6</v>
      </c>
      <c r="BQ133" s="48">
        <v>0.6</v>
      </c>
      <c r="BR133" s="48">
        <v>0.6</v>
      </c>
      <c r="BS133" s="48">
        <v>0.6</v>
      </c>
      <c r="BT133" s="48">
        <v>0.6</v>
      </c>
      <c r="BU133" s="48">
        <v>0.6</v>
      </c>
      <c r="BV133" s="48">
        <v>0.6</v>
      </c>
      <c r="BW133" s="48">
        <v>0.6</v>
      </c>
      <c r="BX133" s="48">
        <v>0.6</v>
      </c>
      <c r="BY133" s="48">
        <v>0.6</v>
      </c>
      <c r="BZ133" s="48">
        <v>0.6</v>
      </c>
      <c r="CA133" s="48"/>
      <c r="CB133" s="48">
        <v>0.6</v>
      </c>
      <c r="CC133" s="48">
        <v>0.6</v>
      </c>
      <c r="CD133" s="48">
        <v>0.6</v>
      </c>
      <c r="CE133" s="48">
        <v>0.6</v>
      </c>
      <c r="CF133" s="48">
        <v>0.6</v>
      </c>
      <c r="CG133" s="48">
        <v>0.6</v>
      </c>
      <c r="CH133" s="48">
        <v>0.6</v>
      </c>
      <c r="CI133" s="48">
        <v>0.6</v>
      </c>
      <c r="CJ133" s="48">
        <v>0.6</v>
      </c>
      <c r="CK133" s="48">
        <v>0.6</v>
      </c>
      <c r="CL133" s="48">
        <v>0.6</v>
      </c>
      <c r="CM133" s="48">
        <v>0.6</v>
      </c>
      <c r="CN133" s="48"/>
      <c r="CO133" s="48">
        <v>0.6</v>
      </c>
      <c r="CP133" s="48">
        <v>0.6</v>
      </c>
      <c r="CQ133" s="48">
        <v>0.6</v>
      </c>
      <c r="CR133" s="48">
        <v>0.6</v>
      </c>
      <c r="CS133" s="48">
        <v>0.6</v>
      </c>
      <c r="CT133" s="48">
        <v>0.6</v>
      </c>
      <c r="CU133" s="48">
        <v>0.6</v>
      </c>
      <c r="CV133" s="48">
        <v>0.6</v>
      </c>
      <c r="CW133" s="48">
        <v>0.6</v>
      </c>
      <c r="CX133" s="48">
        <v>0.6</v>
      </c>
      <c r="CY133" s="48">
        <v>0.6</v>
      </c>
      <c r="CZ133" s="48">
        <v>0.6</v>
      </c>
      <c r="DA133" s="48"/>
      <c r="DB133" s="48">
        <v>0.6</v>
      </c>
      <c r="DC133" s="48">
        <v>0.6</v>
      </c>
      <c r="DD133" s="48">
        <v>0.6</v>
      </c>
      <c r="DE133" s="48">
        <v>0.6</v>
      </c>
      <c r="DF133" s="48">
        <v>0.6</v>
      </c>
      <c r="DG133" s="48">
        <v>0.6</v>
      </c>
      <c r="DH133" s="48">
        <v>0.6</v>
      </c>
      <c r="DI133" s="48">
        <v>0.6</v>
      </c>
      <c r="DJ133" s="48">
        <v>0.6</v>
      </c>
      <c r="DK133" s="48">
        <v>0.6</v>
      </c>
      <c r="DL133" s="48">
        <v>0.6</v>
      </c>
      <c r="DM133" s="48">
        <v>0.6</v>
      </c>
      <c r="DN133" s="48"/>
    </row>
    <row r="134" spans="1:150" ht="14.85" hidden="1" customHeight="1" outlineLevel="1">
      <c r="A134" s="13" t="s">
        <v>74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O134" s="49">
        <f>AO132*AO133</f>
        <v>0.75</v>
      </c>
      <c r="AP134" s="49">
        <f t="shared" ref="AP134:AZ134" si="226">AP132*70%</f>
        <v>0.875</v>
      </c>
      <c r="AQ134" s="49">
        <f t="shared" si="226"/>
        <v>0.875</v>
      </c>
      <c r="AR134" s="49">
        <f t="shared" si="226"/>
        <v>0.875</v>
      </c>
      <c r="AS134" s="49">
        <f t="shared" si="226"/>
        <v>0.875</v>
      </c>
      <c r="AT134" s="49">
        <f t="shared" si="226"/>
        <v>0.875</v>
      </c>
      <c r="AU134" s="49">
        <f t="shared" si="226"/>
        <v>0.875</v>
      </c>
      <c r="AV134" s="49">
        <f t="shared" si="226"/>
        <v>0.875</v>
      </c>
      <c r="AW134" s="49">
        <f t="shared" si="226"/>
        <v>0.875</v>
      </c>
      <c r="AX134" s="49">
        <f t="shared" si="226"/>
        <v>0.875</v>
      </c>
      <c r="AY134" s="49">
        <f t="shared" si="226"/>
        <v>0.875</v>
      </c>
      <c r="AZ134" s="49">
        <f t="shared" si="226"/>
        <v>0.875</v>
      </c>
      <c r="BA134" s="49"/>
      <c r="BB134" s="49">
        <f>BB132*70%</f>
        <v>1.1666666666666667</v>
      </c>
      <c r="BC134" s="49">
        <f t="shared" ref="BC134:BM134" si="227">BC132*70%</f>
        <v>1.1666666666666667</v>
      </c>
      <c r="BD134" s="49">
        <f t="shared" si="227"/>
        <v>1.1666666666666667</v>
      </c>
      <c r="BE134" s="49">
        <f t="shared" si="227"/>
        <v>1.1666666666666667</v>
      </c>
      <c r="BF134" s="49">
        <f t="shared" si="227"/>
        <v>1.1666666666666667</v>
      </c>
      <c r="BG134" s="49">
        <f t="shared" si="227"/>
        <v>1.1666666666666667</v>
      </c>
      <c r="BH134" s="49">
        <f t="shared" si="227"/>
        <v>1.1666666666666667</v>
      </c>
      <c r="BI134" s="49">
        <f t="shared" si="227"/>
        <v>1.1666666666666667</v>
      </c>
      <c r="BJ134" s="49">
        <f t="shared" si="227"/>
        <v>1.1666666666666667</v>
      </c>
      <c r="BK134" s="49">
        <f t="shared" si="227"/>
        <v>1.1666666666666667</v>
      </c>
      <c r="BL134" s="49">
        <f t="shared" si="227"/>
        <v>1.1666666666666667</v>
      </c>
      <c r="BM134" s="49">
        <f t="shared" si="227"/>
        <v>1.1666666666666667</v>
      </c>
      <c r="BN134" s="49"/>
      <c r="BO134" s="49">
        <f>BO132*70%</f>
        <v>1.4583333333333333</v>
      </c>
      <c r="BP134" s="49">
        <f t="shared" ref="BP134:BZ134" si="228">BP132*70%</f>
        <v>1.4583333333333333</v>
      </c>
      <c r="BQ134" s="49">
        <f t="shared" si="228"/>
        <v>1.4583333333333333</v>
      </c>
      <c r="BR134" s="49">
        <f t="shared" si="228"/>
        <v>1.4583333333333333</v>
      </c>
      <c r="BS134" s="49">
        <f t="shared" si="228"/>
        <v>1.4583333333333333</v>
      </c>
      <c r="BT134" s="49">
        <f t="shared" si="228"/>
        <v>1.4583333333333333</v>
      </c>
      <c r="BU134" s="49">
        <f t="shared" si="228"/>
        <v>1.4583333333333333</v>
      </c>
      <c r="BV134" s="49">
        <f t="shared" si="228"/>
        <v>1.4583333333333333</v>
      </c>
      <c r="BW134" s="49">
        <f t="shared" si="228"/>
        <v>1.4583333333333333</v>
      </c>
      <c r="BX134" s="49">
        <f t="shared" si="228"/>
        <v>1.4583333333333333</v>
      </c>
      <c r="BY134" s="49">
        <f t="shared" si="228"/>
        <v>1.4583333333333333</v>
      </c>
      <c r="BZ134" s="49">
        <f t="shared" si="228"/>
        <v>1.4583333333333333</v>
      </c>
      <c r="CA134" s="49"/>
      <c r="CB134" s="49">
        <f>CB132*70%</f>
        <v>1.75</v>
      </c>
      <c r="CC134" s="49">
        <f t="shared" ref="CC134:CM134" si="229">CC132*70%</f>
        <v>1.75</v>
      </c>
      <c r="CD134" s="49">
        <f t="shared" si="229"/>
        <v>1.75</v>
      </c>
      <c r="CE134" s="49">
        <f t="shared" si="229"/>
        <v>1.75</v>
      </c>
      <c r="CF134" s="49">
        <f t="shared" si="229"/>
        <v>1.75</v>
      </c>
      <c r="CG134" s="49">
        <f t="shared" si="229"/>
        <v>1.75</v>
      </c>
      <c r="CH134" s="49">
        <f t="shared" si="229"/>
        <v>1.75</v>
      </c>
      <c r="CI134" s="49">
        <f t="shared" si="229"/>
        <v>1.75</v>
      </c>
      <c r="CJ134" s="49">
        <f t="shared" si="229"/>
        <v>1.75</v>
      </c>
      <c r="CK134" s="49">
        <f t="shared" si="229"/>
        <v>1.75</v>
      </c>
      <c r="CL134" s="49">
        <f t="shared" si="229"/>
        <v>1.75</v>
      </c>
      <c r="CM134" s="49">
        <f t="shared" si="229"/>
        <v>1.75</v>
      </c>
      <c r="CN134" s="49"/>
      <c r="CO134" s="49">
        <f>CO132*70%</f>
        <v>1.75</v>
      </c>
      <c r="CP134" s="49">
        <f t="shared" ref="CP134:CZ134" si="230">CP132*70%</f>
        <v>1.75</v>
      </c>
      <c r="CQ134" s="49">
        <f t="shared" si="230"/>
        <v>1.75</v>
      </c>
      <c r="CR134" s="49">
        <f t="shared" si="230"/>
        <v>1.75</v>
      </c>
      <c r="CS134" s="49">
        <f t="shared" si="230"/>
        <v>1.75</v>
      </c>
      <c r="CT134" s="49">
        <f t="shared" si="230"/>
        <v>1.75</v>
      </c>
      <c r="CU134" s="49">
        <f t="shared" si="230"/>
        <v>1.75</v>
      </c>
      <c r="CV134" s="49">
        <f t="shared" si="230"/>
        <v>1.75</v>
      </c>
      <c r="CW134" s="49">
        <f t="shared" si="230"/>
        <v>1.75</v>
      </c>
      <c r="CX134" s="49">
        <f t="shared" si="230"/>
        <v>1.75</v>
      </c>
      <c r="CY134" s="49">
        <f t="shared" si="230"/>
        <v>1.75</v>
      </c>
      <c r="CZ134" s="49">
        <f t="shared" si="230"/>
        <v>1.75</v>
      </c>
      <c r="DA134" s="49"/>
      <c r="DB134" s="49">
        <f>DB132*70%</f>
        <v>1.75</v>
      </c>
      <c r="DC134" s="49">
        <f t="shared" ref="DC134:DM134" si="231">DC132*70%</f>
        <v>1.75</v>
      </c>
      <c r="DD134" s="49">
        <f t="shared" si="231"/>
        <v>1.75</v>
      </c>
      <c r="DE134" s="49">
        <f t="shared" si="231"/>
        <v>1.75</v>
      </c>
      <c r="DF134" s="49">
        <f t="shared" si="231"/>
        <v>1.75</v>
      </c>
      <c r="DG134" s="49">
        <f t="shared" si="231"/>
        <v>1.75</v>
      </c>
      <c r="DH134" s="49">
        <f t="shared" si="231"/>
        <v>1.75</v>
      </c>
      <c r="DI134" s="49">
        <f t="shared" si="231"/>
        <v>1.75</v>
      </c>
      <c r="DJ134" s="49">
        <f t="shared" si="231"/>
        <v>1.75</v>
      </c>
      <c r="DK134" s="49">
        <f t="shared" si="231"/>
        <v>1.75</v>
      </c>
      <c r="DL134" s="49">
        <f t="shared" si="231"/>
        <v>1.75</v>
      </c>
      <c r="DM134" s="49">
        <f t="shared" si="231"/>
        <v>1.75</v>
      </c>
      <c r="DN134" s="49"/>
    </row>
    <row r="135" spans="1:150" ht="14.85" hidden="1" customHeight="1" outlineLevel="1">
      <c r="A135" s="13" t="s">
        <v>75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O135" s="46">
        <v>0.5</v>
      </c>
      <c r="AP135" s="46">
        <v>0.5</v>
      </c>
      <c r="AQ135" s="46">
        <v>0.5</v>
      </c>
      <c r="AR135" s="46">
        <v>0.5</v>
      </c>
      <c r="AS135" s="46">
        <v>0.5</v>
      </c>
      <c r="AT135" s="46">
        <v>0.5</v>
      </c>
      <c r="AU135" s="46">
        <v>0.5</v>
      </c>
      <c r="AV135" s="46">
        <v>0.5</v>
      </c>
      <c r="AW135" s="46">
        <v>0.5</v>
      </c>
      <c r="AX135" s="46">
        <v>0.5</v>
      </c>
      <c r="AY135" s="46">
        <v>0.5</v>
      </c>
      <c r="AZ135" s="46">
        <v>0.5</v>
      </c>
      <c r="BA135" s="46"/>
      <c r="BB135" s="46">
        <v>0.5</v>
      </c>
      <c r="BC135" s="46">
        <v>0.5</v>
      </c>
      <c r="BD135" s="46">
        <v>0.5</v>
      </c>
      <c r="BE135" s="46">
        <v>0.5</v>
      </c>
      <c r="BF135" s="46">
        <v>0.5</v>
      </c>
      <c r="BG135" s="46">
        <v>0.5</v>
      </c>
      <c r="BH135" s="46">
        <v>0.5</v>
      </c>
      <c r="BI135" s="46">
        <v>0.5</v>
      </c>
      <c r="BJ135" s="46">
        <v>0.5</v>
      </c>
      <c r="BK135" s="46">
        <v>0.5</v>
      </c>
      <c r="BL135" s="46">
        <v>0.5</v>
      </c>
      <c r="BM135" s="46">
        <v>0.5</v>
      </c>
      <c r="BN135" s="46"/>
      <c r="BO135" s="46">
        <v>0.5</v>
      </c>
      <c r="BP135" s="46">
        <v>0.5</v>
      </c>
      <c r="BQ135" s="46">
        <v>0.5</v>
      </c>
      <c r="BR135" s="46">
        <v>0.5</v>
      </c>
      <c r="BS135" s="46">
        <v>0.5</v>
      </c>
      <c r="BT135" s="46">
        <v>0.5</v>
      </c>
      <c r="BU135" s="46">
        <v>0.5</v>
      </c>
      <c r="BV135" s="46">
        <v>0.5</v>
      </c>
      <c r="BW135" s="46">
        <v>0.5</v>
      </c>
      <c r="BX135" s="46">
        <v>0.5</v>
      </c>
      <c r="BY135" s="46">
        <v>0.5</v>
      </c>
      <c r="BZ135" s="46">
        <v>0.5</v>
      </c>
      <c r="CA135" s="46"/>
      <c r="CB135" s="46">
        <v>0.5</v>
      </c>
      <c r="CC135" s="46">
        <v>0.5</v>
      </c>
      <c r="CD135" s="46">
        <v>0.5</v>
      </c>
      <c r="CE135" s="46">
        <v>0.5</v>
      </c>
      <c r="CF135" s="46">
        <v>0.5</v>
      </c>
      <c r="CG135" s="46">
        <v>0.5</v>
      </c>
      <c r="CH135" s="46">
        <v>0.5</v>
      </c>
      <c r="CI135" s="46">
        <v>0.5</v>
      </c>
      <c r="CJ135" s="46">
        <v>0.5</v>
      </c>
      <c r="CK135" s="46">
        <v>0.5</v>
      </c>
      <c r="CL135" s="46">
        <v>0.5</v>
      </c>
      <c r="CM135" s="46">
        <v>0.5</v>
      </c>
      <c r="CN135" s="46"/>
      <c r="CO135" s="46">
        <v>0.5</v>
      </c>
      <c r="CP135" s="46">
        <v>0.5</v>
      </c>
      <c r="CQ135" s="46">
        <v>0.5</v>
      </c>
      <c r="CR135" s="46">
        <v>0.5</v>
      </c>
      <c r="CS135" s="46">
        <v>0.5</v>
      </c>
      <c r="CT135" s="46">
        <v>0.5</v>
      </c>
      <c r="CU135" s="46">
        <v>0.5</v>
      </c>
      <c r="CV135" s="46">
        <v>0.5</v>
      </c>
      <c r="CW135" s="46">
        <v>0.5</v>
      </c>
      <c r="CX135" s="46">
        <v>0.5</v>
      </c>
      <c r="CY135" s="46">
        <v>0.5</v>
      </c>
      <c r="CZ135" s="46">
        <v>0.5</v>
      </c>
      <c r="DA135" s="46"/>
      <c r="DB135" s="46">
        <v>0.5</v>
      </c>
      <c r="DC135" s="46">
        <v>0.5</v>
      </c>
      <c r="DD135" s="46">
        <v>0.5</v>
      </c>
      <c r="DE135" s="46">
        <v>0.5</v>
      </c>
      <c r="DF135" s="46">
        <v>0.5</v>
      </c>
      <c r="DG135" s="46">
        <v>0.5</v>
      </c>
      <c r="DH135" s="46">
        <v>0.5</v>
      </c>
      <c r="DI135" s="46">
        <v>0.5</v>
      </c>
      <c r="DJ135" s="46">
        <v>0.5</v>
      </c>
      <c r="DK135" s="46">
        <v>0.5</v>
      </c>
      <c r="DL135" s="46">
        <v>0.5</v>
      </c>
      <c r="DM135" s="46">
        <v>0.5</v>
      </c>
      <c r="DN135" s="46"/>
    </row>
    <row r="136" spans="1:150" s="53" customFormat="1" ht="14.85" hidden="1" customHeight="1" outlineLevel="1">
      <c r="A136" s="73" t="s">
        <v>76</v>
      </c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>
        <f t="shared" ref="AO136:AZ136" si="232">AO130*AO131*AO133*AO135</f>
        <v>0.375</v>
      </c>
      <c r="AP136" s="52">
        <f t="shared" si="232"/>
        <v>0.375</v>
      </c>
      <c r="AQ136" s="52">
        <f t="shared" si="232"/>
        <v>0.375</v>
      </c>
      <c r="AR136" s="52">
        <f t="shared" si="232"/>
        <v>0.375</v>
      </c>
      <c r="AS136" s="52">
        <f t="shared" si="232"/>
        <v>0.375</v>
      </c>
      <c r="AT136" s="52">
        <f t="shared" si="232"/>
        <v>0.375</v>
      </c>
      <c r="AU136" s="52">
        <f t="shared" si="232"/>
        <v>0.375</v>
      </c>
      <c r="AV136" s="52">
        <f t="shared" si="232"/>
        <v>0.375</v>
      </c>
      <c r="AW136" s="52">
        <f t="shared" si="232"/>
        <v>0.375</v>
      </c>
      <c r="AX136" s="52">
        <f t="shared" si="232"/>
        <v>0.375</v>
      </c>
      <c r="AY136" s="52">
        <f t="shared" si="232"/>
        <v>0.375</v>
      </c>
      <c r="AZ136" s="52">
        <f t="shared" si="232"/>
        <v>0.375</v>
      </c>
      <c r="BA136" s="52"/>
      <c r="BB136" s="52">
        <f>BB130*BB131*BB133*BB135</f>
        <v>0.50000000000000011</v>
      </c>
      <c r="BC136" s="52">
        <f t="shared" ref="BC136:BM136" si="233">BC130*BC131*BC133*BC135</f>
        <v>0.50000000000000011</v>
      </c>
      <c r="BD136" s="52">
        <f t="shared" si="233"/>
        <v>0.50000000000000011</v>
      </c>
      <c r="BE136" s="52">
        <f t="shared" si="233"/>
        <v>0.50000000000000011</v>
      </c>
      <c r="BF136" s="52">
        <f t="shared" si="233"/>
        <v>0.50000000000000011</v>
      </c>
      <c r="BG136" s="52">
        <f t="shared" si="233"/>
        <v>0.50000000000000011</v>
      </c>
      <c r="BH136" s="52">
        <f t="shared" si="233"/>
        <v>0.50000000000000011</v>
      </c>
      <c r="BI136" s="52">
        <f t="shared" si="233"/>
        <v>0.50000000000000011</v>
      </c>
      <c r="BJ136" s="52">
        <f t="shared" si="233"/>
        <v>0.50000000000000011</v>
      </c>
      <c r="BK136" s="52">
        <f t="shared" si="233"/>
        <v>0.50000000000000011</v>
      </c>
      <c r="BL136" s="52">
        <f t="shared" si="233"/>
        <v>0.50000000000000011</v>
      </c>
      <c r="BM136" s="52">
        <f t="shared" si="233"/>
        <v>0.50000000000000011</v>
      </c>
      <c r="BN136" s="52"/>
      <c r="BO136" s="52">
        <f>BO130*BO131*BO133*BO135</f>
        <v>0.625</v>
      </c>
      <c r="BP136" s="52">
        <f t="shared" ref="BP136:BZ136" si="234">BP130*BP131*BP133*BP135</f>
        <v>0.625</v>
      </c>
      <c r="BQ136" s="52">
        <f t="shared" si="234"/>
        <v>0.625</v>
      </c>
      <c r="BR136" s="52">
        <f t="shared" si="234"/>
        <v>0.625</v>
      </c>
      <c r="BS136" s="52">
        <f t="shared" si="234"/>
        <v>0.625</v>
      </c>
      <c r="BT136" s="52">
        <f t="shared" si="234"/>
        <v>0.625</v>
      </c>
      <c r="BU136" s="52">
        <f t="shared" si="234"/>
        <v>0.625</v>
      </c>
      <c r="BV136" s="52">
        <f t="shared" si="234"/>
        <v>0.625</v>
      </c>
      <c r="BW136" s="52">
        <f t="shared" si="234"/>
        <v>0.625</v>
      </c>
      <c r="BX136" s="52">
        <f t="shared" si="234"/>
        <v>0.625</v>
      </c>
      <c r="BY136" s="52">
        <f t="shared" si="234"/>
        <v>0.625</v>
      </c>
      <c r="BZ136" s="52">
        <f t="shared" si="234"/>
        <v>0.625</v>
      </c>
      <c r="CA136" s="52"/>
      <c r="CB136" s="52">
        <f>CB130*CB131*CB133*CB135</f>
        <v>0.75</v>
      </c>
      <c r="CC136" s="52">
        <f t="shared" ref="CC136:CM136" si="235">CC130*CC131*CC133*CC135</f>
        <v>0.75</v>
      </c>
      <c r="CD136" s="52">
        <f t="shared" si="235"/>
        <v>0.75</v>
      </c>
      <c r="CE136" s="52">
        <f t="shared" si="235"/>
        <v>0.75</v>
      </c>
      <c r="CF136" s="52">
        <f t="shared" si="235"/>
        <v>0.75</v>
      </c>
      <c r="CG136" s="52">
        <f t="shared" si="235"/>
        <v>0.75</v>
      </c>
      <c r="CH136" s="52">
        <f t="shared" si="235"/>
        <v>0.75</v>
      </c>
      <c r="CI136" s="52">
        <f t="shared" si="235"/>
        <v>0.75</v>
      </c>
      <c r="CJ136" s="52">
        <f t="shared" si="235"/>
        <v>0.75</v>
      </c>
      <c r="CK136" s="52">
        <f t="shared" si="235"/>
        <v>0.75</v>
      </c>
      <c r="CL136" s="52">
        <f t="shared" si="235"/>
        <v>0.75</v>
      </c>
      <c r="CM136" s="52">
        <f t="shared" si="235"/>
        <v>0.75</v>
      </c>
      <c r="CN136" s="52"/>
      <c r="CO136" s="52">
        <f>CO130*CO131*CO133*CO135</f>
        <v>0.75</v>
      </c>
      <c r="CP136" s="52">
        <f t="shared" ref="CP136:CZ136" si="236">CP130*CP131*CP133*CP135</f>
        <v>0.75</v>
      </c>
      <c r="CQ136" s="52">
        <f t="shared" si="236"/>
        <v>0.75</v>
      </c>
      <c r="CR136" s="52">
        <f t="shared" si="236"/>
        <v>0.75</v>
      </c>
      <c r="CS136" s="52">
        <f t="shared" si="236"/>
        <v>0.75</v>
      </c>
      <c r="CT136" s="52">
        <f t="shared" si="236"/>
        <v>0.75</v>
      </c>
      <c r="CU136" s="52">
        <f t="shared" si="236"/>
        <v>0.75</v>
      </c>
      <c r="CV136" s="52">
        <f t="shared" si="236"/>
        <v>0.75</v>
      </c>
      <c r="CW136" s="52">
        <f t="shared" si="236"/>
        <v>0.75</v>
      </c>
      <c r="CX136" s="52">
        <f t="shared" si="236"/>
        <v>0.75</v>
      </c>
      <c r="CY136" s="52">
        <f t="shared" si="236"/>
        <v>0.75</v>
      </c>
      <c r="CZ136" s="52">
        <f t="shared" si="236"/>
        <v>0.75</v>
      </c>
      <c r="DA136" s="52"/>
      <c r="DB136" s="52">
        <f>DB130*DB131*DB133*DB135</f>
        <v>0.75</v>
      </c>
      <c r="DC136" s="52">
        <f t="shared" ref="DC136:DM136" si="237">DC130*DC131*DC133*DC135</f>
        <v>0.75</v>
      </c>
      <c r="DD136" s="52">
        <f t="shared" si="237"/>
        <v>0.75</v>
      </c>
      <c r="DE136" s="52">
        <f t="shared" si="237"/>
        <v>0.75</v>
      </c>
      <c r="DF136" s="52">
        <f t="shared" si="237"/>
        <v>0.75</v>
      </c>
      <c r="DG136" s="52">
        <f t="shared" si="237"/>
        <v>0.75</v>
      </c>
      <c r="DH136" s="52">
        <f t="shared" si="237"/>
        <v>0.75</v>
      </c>
      <c r="DI136" s="52">
        <f t="shared" si="237"/>
        <v>0.75</v>
      </c>
      <c r="DJ136" s="52">
        <f t="shared" si="237"/>
        <v>0.75</v>
      </c>
      <c r="DK136" s="52">
        <f t="shared" si="237"/>
        <v>0.75</v>
      </c>
      <c r="DL136" s="52">
        <f t="shared" si="237"/>
        <v>0.75</v>
      </c>
      <c r="DM136" s="52">
        <f t="shared" si="237"/>
        <v>0.75</v>
      </c>
      <c r="DN136" s="52"/>
      <c r="DO136" s="52"/>
      <c r="DP136" s="52"/>
      <c r="DQ136" s="52"/>
      <c r="DS136" s="54">
        <v>7</v>
      </c>
      <c r="DT136" s="54"/>
      <c r="DU136" s="49">
        <f>SUM(AO136:AZ136)</f>
        <v>4.5</v>
      </c>
      <c r="DV136" s="52"/>
      <c r="DW136" s="49">
        <f>SUM(BB136:BM136)</f>
        <v>6.0000000000000009</v>
      </c>
      <c r="DX136" s="52"/>
      <c r="DY136" s="49">
        <f>SUM(BO136:BZ136)</f>
        <v>7.5</v>
      </c>
      <c r="DZ136" s="52"/>
      <c r="EA136" s="49">
        <f>SUM(CB136:CM136)</f>
        <v>9</v>
      </c>
      <c r="EB136" s="52"/>
      <c r="EC136" s="49">
        <f>SUM(CD136:CP136)</f>
        <v>9</v>
      </c>
      <c r="ED136" s="52"/>
      <c r="EE136" s="49">
        <f>SUM(CF136:CR136)</f>
        <v>9</v>
      </c>
      <c r="EF136" s="52"/>
      <c r="EH136" s="52"/>
      <c r="EI136" s="52"/>
      <c r="EJ136" s="52"/>
      <c r="EK136" s="52"/>
      <c r="EL136" s="52"/>
      <c r="EM136" s="52"/>
      <c r="EN136" s="52"/>
      <c r="EO136" s="52"/>
      <c r="EP136" s="52"/>
      <c r="EQ136" s="52"/>
      <c r="ER136" s="52"/>
      <c r="ES136" s="52"/>
      <c r="ET136" s="52"/>
    </row>
    <row r="137" spans="1:150" s="53" customFormat="1" ht="14.85" hidden="1" customHeight="1" outlineLevel="1">
      <c r="A137" s="73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  <c r="DI137" s="52"/>
      <c r="DJ137" s="52"/>
      <c r="DK137" s="52"/>
      <c r="DL137" s="52"/>
      <c r="DM137" s="52"/>
      <c r="DN137" s="52"/>
      <c r="DO137" s="52"/>
      <c r="DP137" s="52"/>
      <c r="DQ137" s="52"/>
      <c r="DS137" s="52"/>
      <c r="DT137" s="52"/>
      <c r="DU137" s="52"/>
      <c r="DV137" s="52"/>
      <c r="DW137" s="52"/>
      <c r="DX137" s="52"/>
      <c r="DY137" s="52"/>
      <c r="DZ137" s="52"/>
      <c r="EA137" s="52"/>
      <c r="EB137" s="52"/>
      <c r="EC137" s="52"/>
      <c r="ED137" s="52"/>
      <c r="EE137" s="52"/>
      <c r="EF137" s="52"/>
      <c r="EH137" s="52"/>
      <c r="EI137" s="52"/>
      <c r="EJ137" s="52"/>
      <c r="EK137" s="52"/>
      <c r="EL137" s="52"/>
      <c r="EM137" s="52"/>
      <c r="EN137" s="52"/>
      <c r="EO137" s="52"/>
      <c r="EP137" s="52"/>
      <c r="EQ137" s="52"/>
      <c r="ER137" s="52"/>
      <c r="ES137" s="52"/>
      <c r="ET137" s="52"/>
    </row>
    <row r="138" spans="1:150" ht="14.85" hidden="1" customHeight="1" outlineLevel="1">
      <c r="A138" s="74" t="s">
        <v>82</v>
      </c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65"/>
      <c r="CF138" s="65"/>
      <c r="CG138" s="65"/>
      <c r="CH138" s="65"/>
      <c r="CI138" s="65"/>
      <c r="CJ138" s="65"/>
      <c r="CK138" s="65"/>
      <c r="CL138" s="65"/>
      <c r="CM138" s="65"/>
      <c r="CN138" s="65"/>
      <c r="CO138" s="65"/>
      <c r="CP138" s="65"/>
      <c r="CQ138" s="65"/>
      <c r="CR138" s="65"/>
      <c r="CS138" s="65"/>
      <c r="CT138" s="65"/>
      <c r="CU138" s="65"/>
      <c r="CV138" s="65"/>
      <c r="CW138" s="65"/>
      <c r="CX138" s="65"/>
      <c r="CY138" s="65"/>
      <c r="CZ138" s="65"/>
      <c r="DA138" s="65"/>
      <c r="DB138" s="65"/>
      <c r="DC138" s="65"/>
      <c r="DD138" s="65"/>
      <c r="DE138" s="65"/>
      <c r="DF138" s="65"/>
      <c r="DG138" s="65"/>
      <c r="DH138" s="65"/>
      <c r="DI138" s="65"/>
      <c r="DJ138" s="65"/>
      <c r="DK138" s="65"/>
      <c r="DL138" s="65"/>
      <c r="DM138" s="65"/>
      <c r="DN138" s="65"/>
    </row>
    <row r="139" spans="1:150" s="56" customFormat="1" ht="14.85" hidden="1" customHeight="1" outlineLevel="1">
      <c r="A139" s="75" t="s">
        <v>54</v>
      </c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>
        <v>1</v>
      </c>
      <c r="AP139" s="47">
        <v>1</v>
      </c>
      <c r="AQ139" s="47">
        <v>1</v>
      </c>
      <c r="AR139" s="47">
        <v>1</v>
      </c>
      <c r="AS139" s="47">
        <v>1</v>
      </c>
      <c r="AT139" s="47">
        <v>1</v>
      </c>
      <c r="AU139" s="47">
        <v>1</v>
      </c>
      <c r="AV139" s="47">
        <v>1</v>
      </c>
      <c r="AW139" s="47">
        <v>1</v>
      </c>
      <c r="AX139" s="47">
        <v>1</v>
      </c>
      <c r="AY139" s="47">
        <v>1</v>
      </c>
      <c r="AZ139" s="47">
        <v>1</v>
      </c>
      <c r="BA139" s="47"/>
      <c r="BB139" s="47">
        <v>1</v>
      </c>
      <c r="BC139" s="47">
        <v>1</v>
      </c>
      <c r="BD139" s="47">
        <v>1</v>
      </c>
      <c r="BE139" s="47">
        <v>1</v>
      </c>
      <c r="BF139" s="47">
        <v>1</v>
      </c>
      <c r="BG139" s="47">
        <v>1</v>
      </c>
      <c r="BH139" s="47">
        <v>1</v>
      </c>
      <c r="BI139" s="47">
        <v>1</v>
      </c>
      <c r="BJ139" s="47">
        <v>1</v>
      </c>
      <c r="BK139" s="47">
        <v>1</v>
      </c>
      <c r="BL139" s="47">
        <v>1</v>
      </c>
      <c r="BM139" s="47">
        <v>1</v>
      </c>
      <c r="BN139" s="47"/>
      <c r="BO139" s="69">
        <v>1</v>
      </c>
      <c r="BP139" s="69">
        <v>1</v>
      </c>
      <c r="BQ139" s="69">
        <v>1</v>
      </c>
      <c r="BR139" s="69">
        <v>1</v>
      </c>
      <c r="BS139" s="69">
        <v>1</v>
      </c>
      <c r="BT139" s="69">
        <v>1</v>
      </c>
      <c r="BU139" s="69">
        <v>1</v>
      </c>
      <c r="BV139" s="69">
        <v>1</v>
      </c>
      <c r="BW139" s="69">
        <v>1</v>
      </c>
      <c r="BX139" s="69">
        <v>1</v>
      </c>
      <c r="BY139" s="69">
        <v>1</v>
      </c>
      <c r="BZ139" s="69">
        <v>1</v>
      </c>
      <c r="CA139" s="47"/>
      <c r="CB139" s="69">
        <v>1</v>
      </c>
      <c r="CC139" s="69">
        <v>1</v>
      </c>
      <c r="CD139" s="69">
        <v>1</v>
      </c>
      <c r="CE139" s="69">
        <v>1</v>
      </c>
      <c r="CF139" s="69">
        <v>1</v>
      </c>
      <c r="CG139" s="69">
        <v>1</v>
      </c>
      <c r="CH139" s="69">
        <v>1</v>
      </c>
      <c r="CI139" s="69">
        <v>1</v>
      </c>
      <c r="CJ139" s="69">
        <v>1</v>
      </c>
      <c r="CK139" s="69">
        <v>1</v>
      </c>
      <c r="CL139" s="69">
        <v>1</v>
      </c>
      <c r="CM139" s="69">
        <v>1</v>
      </c>
      <c r="CN139" s="47"/>
      <c r="CO139" s="69">
        <v>1</v>
      </c>
      <c r="CP139" s="69">
        <v>1</v>
      </c>
      <c r="CQ139" s="69">
        <v>1</v>
      </c>
      <c r="CR139" s="69">
        <v>1</v>
      </c>
      <c r="CS139" s="69">
        <v>1</v>
      </c>
      <c r="CT139" s="69">
        <v>1</v>
      </c>
      <c r="CU139" s="69">
        <v>1</v>
      </c>
      <c r="CV139" s="69">
        <v>1</v>
      </c>
      <c r="CW139" s="69">
        <v>1</v>
      </c>
      <c r="CX139" s="69">
        <v>1</v>
      </c>
      <c r="CY139" s="69">
        <v>1</v>
      </c>
      <c r="CZ139" s="69">
        <v>1</v>
      </c>
      <c r="DA139" s="47"/>
      <c r="DB139" s="69">
        <v>1</v>
      </c>
      <c r="DC139" s="69">
        <v>1</v>
      </c>
      <c r="DD139" s="69">
        <v>1</v>
      </c>
      <c r="DE139" s="69">
        <v>1</v>
      </c>
      <c r="DF139" s="69">
        <v>1</v>
      </c>
      <c r="DG139" s="69">
        <v>1</v>
      </c>
      <c r="DH139" s="69">
        <v>1</v>
      </c>
      <c r="DI139" s="69">
        <v>1</v>
      </c>
      <c r="DJ139" s="69">
        <v>1</v>
      </c>
      <c r="DK139" s="69">
        <v>1</v>
      </c>
      <c r="DL139" s="69">
        <v>1</v>
      </c>
      <c r="DM139" s="69">
        <v>1</v>
      </c>
      <c r="DN139" s="47"/>
      <c r="DO139" s="49"/>
      <c r="DP139" s="49"/>
      <c r="DQ139" s="49"/>
      <c r="DS139" s="49">
        <v>1</v>
      </c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H139" s="49"/>
      <c r="EI139" s="49"/>
      <c r="EJ139" s="49"/>
      <c r="EK139" s="49"/>
      <c r="EL139" s="49"/>
      <c r="EM139" s="49"/>
      <c r="EN139" s="49"/>
      <c r="EO139" s="49"/>
      <c r="EP139" s="49"/>
      <c r="EQ139" s="49"/>
      <c r="ER139" s="49"/>
      <c r="ES139" s="49"/>
      <c r="ET139" s="49"/>
    </row>
    <row r="140" spans="1:150" s="56" customFormat="1" ht="14.85" hidden="1" customHeight="1" outlineLevel="1">
      <c r="A140" s="75" t="s">
        <v>40</v>
      </c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>
        <v>60</v>
      </c>
      <c r="AP140" s="47">
        <v>60</v>
      </c>
      <c r="AQ140" s="47">
        <v>60</v>
      </c>
      <c r="AR140" s="47">
        <v>60</v>
      </c>
      <c r="AS140" s="47">
        <v>60</v>
      </c>
      <c r="AT140" s="47">
        <v>60</v>
      </c>
      <c r="AU140" s="47">
        <v>60</v>
      </c>
      <c r="AV140" s="47">
        <v>60</v>
      </c>
      <c r="AW140" s="47">
        <v>60</v>
      </c>
      <c r="AX140" s="47">
        <v>60</v>
      </c>
      <c r="AY140" s="47">
        <v>60</v>
      </c>
      <c r="AZ140" s="47">
        <v>60</v>
      </c>
      <c r="BA140" s="47"/>
      <c r="BB140" s="47">
        <v>60</v>
      </c>
      <c r="BC140" s="47">
        <v>60</v>
      </c>
      <c r="BD140" s="47">
        <v>60</v>
      </c>
      <c r="BE140" s="47">
        <v>60</v>
      </c>
      <c r="BF140" s="47">
        <v>60</v>
      </c>
      <c r="BG140" s="47">
        <v>60</v>
      </c>
      <c r="BH140" s="47">
        <v>60</v>
      </c>
      <c r="BI140" s="47">
        <v>60</v>
      </c>
      <c r="BJ140" s="47">
        <v>60</v>
      </c>
      <c r="BK140" s="47">
        <v>60</v>
      </c>
      <c r="BL140" s="47">
        <v>60</v>
      </c>
      <c r="BM140" s="47">
        <v>60</v>
      </c>
      <c r="BN140" s="47"/>
      <c r="BO140" s="47">
        <v>60</v>
      </c>
      <c r="BP140" s="47">
        <v>60</v>
      </c>
      <c r="BQ140" s="47">
        <v>60</v>
      </c>
      <c r="BR140" s="47">
        <v>60</v>
      </c>
      <c r="BS140" s="47">
        <v>60</v>
      </c>
      <c r="BT140" s="47">
        <v>60</v>
      </c>
      <c r="BU140" s="47">
        <v>60</v>
      </c>
      <c r="BV140" s="47">
        <v>60</v>
      </c>
      <c r="BW140" s="47">
        <v>60</v>
      </c>
      <c r="BX140" s="47">
        <v>60</v>
      </c>
      <c r="BY140" s="47">
        <v>60</v>
      </c>
      <c r="BZ140" s="47">
        <v>60</v>
      </c>
      <c r="CA140" s="47"/>
      <c r="CB140" s="47">
        <v>60</v>
      </c>
      <c r="CC140" s="47">
        <v>60</v>
      </c>
      <c r="CD140" s="47">
        <v>60</v>
      </c>
      <c r="CE140" s="47">
        <v>60</v>
      </c>
      <c r="CF140" s="47">
        <v>60</v>
      </c>
      <c r="CG140" s="47">
        <v>60</v>
      </c>
      <c r="CH140" s="47">
        <v>60</v>
      </c>
      <c r="CI140" s="47">
        <v>60</v>
      </c>
      <c r="CJ140" s="47">
        <v>60</v>
      </c>
      <c r="CK140" s="47">
        <v>60</v>
      </c>
      <c r="CL140" s="47">
        <v>60</v>
      </c>
      <c r="CM140" s="47">
        <v>60</v>
      </c>
      <c r="CN140" s="47"/>
      <c r="CO140" s="47">
        <v>60</v>
      </c>
      <c r="CP140" s="47">
        <v>60</v>
      </c>
      <c r="CQ140" s="47">
        <v>60</v>
      </c>
      <c r="CR140" s="47">
        <v>60</v>
      </c>
      <c r="CS140" s="47">
        <v>60</v>
      </c>
      <c r="CT140" s="47">
        <v>60</v>
      </c>
      <c r="CU140" s="47">
        <v>60</v>
      </c>
      <c r="CV140" s="47">
        <v>60</v>
      </c>
      <c r="CW140" s="47">
        <v>60</v>
      </c>
      <c r="CX140" s="47">
        <v>60</v>
      </c>
      <c r="CY140" s="47">
        <v>60</v>
      </c>
      <c r="CZ140" s="47">
        <v>60</v>
      </c>
      <c r="DA140" s="47"/>
      <c r="DB140" s="47">
        <v>60</v>
      </c>
      <c r="DC140" s="47">
        <v>60</v>
      </c>
      <c r="DD140" s="47">
        <v>60</v>
      </c>
      <c r="DE140" s="47">
        <v>60</v>
      </c>
      <c r="DF140" s="47">
        <v>60</v>
      </c>
      <c r="DG140" s="47">
        <v>60</v>
      </c>
      <c r="DH140" s="47">
        <v>60</v>
      </c>
      <c r="DI140" s="47">
        <v>60</v>
      </c>
      <c r="DJ140" s="47">
        <v>60</v>
      </c>
      <c r="DK140" s="47">
        <v>60</v>
      </c>
      <c r="DL140" s="47">
        <v>60</v>
      </c>
      <c r="DM140" s="47">
        <v>60</v>
      </c>
      <c r="DN140" s="47"/>
      <c r="DO140" s="49"/>
      <c r="DP140" s="49"/>
      <c r="DQ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H140" s="49"/>
      <c r="EI140" s="49"/>
      <c r="EJ140" s="49"/>
      <c r="EK140" s="49"/>
      <c r="EL140" s="49"/>
      <c r="EM140" s="49"/>
      <c r="EN140" s="49"/>
      <c r="EO140" s="49"/>
      <c r="EP140" s="49"/>
      <c r="EQ140" s="49"/>
      <c r="ER140" s="49"/>
      <c r="ES140" s="49"/>
      <c r="ET140" s="49"/>
    </row>
    <row r="141" spans="1:150" s="56" customFormat="1" ht="14.85" hidden="1" customHeight="1" outlineLevel="1">
      <c r="A141" s="13" t="s">
        <v>68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>
        <v>12</v>
      </c>
      <c r="AP141" s="47">
        <v>12</v>
      </c>
      <c r="AQ141" s="47">
        <v>12</v>
      </c>
      <c r="AR141" s="47">
        <v>12</v>
      </c>
      <c r="AS141" s="47">
        <v>12</v>
      </c>
      <c r="AT141" s="47">
        <v>12</v>
      </c>
      <c r="AU141" s="47">
        <v>12</v>
      </c>
      <c r="AV141" s="47">
        <v>12</v>
      </c>
      <c r="AW141" s="47">
        <v>12</v>
      </c>
      <c r="AX141" s="47">
        <v>12</v>
      </c>
      <c r="AY141" s="47">
        <v>12</v>
      </c>
      <c r="AZ141" s="47">
        <v>12</v>
      </c>
      <c r="BA141" s="47"/>
      <c r="BB141" s="47">
        <v>12</v>
      </c>
      <c r="BC141" s="47">
        <v>12</v>
      </c>
      <c r="BD141" s="47">
        <v>12</v>
      </c>
      <c r="BE141" s="47">
        <v>12</v>
      </c>
      <c r="BF141" s="47">
        <v>12</v>
      </c>
      <c r="BG141" s="47">
        <v>12</v>
      </c>
      <c r="BH141" s="47">
        <v>12</v>
      </c>
      <c r="BI141" s="47">
        <v>12</v>
      </c>
      <c r="BJ141" s="47">
        <v>12</v>
      </c>
      <c r="BK141" s="47">
        <v>12</v>
      </c>
      <c r="BL141" s="47">
        <v>12</v>
      </c>
      <c r="BM141" s="47">
        <v>12</v>
      </c>
      <c r="BN141" s="47"/>
      <c r="BO141" s="47">
        <v>12</v>
      </c>
      <c r="BP141" s="47">
        <v>12</v>
      </c>
      <c r="BQ141" s="47">
        <v>12</v>
      </c>
      <c r="BR141" s="47">
        <v>12</v>
      </c>
      <c r="BS141" s="47">
        <v>12</v>
      </c>
      <c r="BT141" s="47">
        <v>12</v>
      </c>
      <c r="BU141" s="47">
        <v>12</v>
      </c>
      <c r="BV141" s="47">
        <v>12</v>
      </c>
      <c r="BW141" s="47">
        <v>12</v>
      </c>
      <c r="BX141" s="47">
        <v>12</v>
      </c>
      <c r="BY141" s="47">
        <v>12</v>
      </c>
      <c r="BZ141" s="47">
        <v>12</v>
      </c>
      <c r="CA141" s="47"/>
      <c r="CB141" s="47">
        <v>12</v>
      </c>
      <c r="CC141" s="47">
        <v>12</v>
      </c>
      <c r="CD141" s="47">
        <v>12</v>
      </c>
      <c r="CE141" s="47">
        <v>12</v>
      </c>
      <c r="CF141" s="47">
        <v>12</v>
      </c>
      <c r="CG141" s="47">
        <v>12</v>
      </c>
      <c r="CH141" s="47">
        <v>12</v>
      </c>
      <c r="CI141" s="47">
        <v>12</v>
      </c>
      <c r="CJ141" s="47">
        <v>12</v>
      </c>
      <c r="CK141" s="47">
        <v>12</v>
      </c>
      <c r="CL141" s="47">
        <v>12</v>
      </c>
      <c r="CM141" s="47">
        <v>12</v>
      </c>
      <c r="CN141" s="47"/>
      <c r="CO141" s="47">
        <v>12</v>
      </c>
      <c r="CP141" s="47">
        <v>12</v>
      </c>
      <c r="CQ141" s="47">
        <v>12</v>
      </c>
      <c r="CR141" s="47">
        <v>12</v>
      </c>
      <c r="CS141" s="47">
        <v>12</v>
      </c>
      <c r="CT141" s="47">
        <v>12</v>
      </c>
      <c r="CU141" s="47">
        <v>12</v>
      </c>
      <c r="CV141" s="47">
        <v>12</v>
      </c>
      <c r="CW141" s="47">
        <v>12</v>
      </c>
      <c r="CX141" s="47">
        <v>12</v>
      </c>
      <c r="CY141" s="47">
        <v>12</v>
      </c>
      <c r="CZ141" s="47">
        <v>12</v>
      </c>
      <c r="DA141" s="47"/>
      <c r="DB141" s="47">
        <v>12</v>
      </c>
      <c r="DC141" s="47">
        <v>12</v>
      </c>
      <c r="DD141" s="47">
        <v>12</v>
      </c>
      <c r="DE141" s="47">
        <v>12</v>
      </c>
      <c r="DF141" s="47">
        <v>12</v>
      </c>
      <c r="DG141" s="47">
        <v>12</v>
      </c>
      <c r="DH141" s="47">
        <v>12</v>
      </c>
      <c r="DI141" s="47">
        <v>12</v>
      </c>
      <c r="DJ141" s="47">
        <v>12</v>
      </c>
      <c r="DK141" s="47">
        <v>12</v>
      </c>
      <c r="DL141" s="47">
        <v>12</v>
      </c>
      <c r="DM141" s="47">
        <v>12</v>
      </c>
      <c r="DN141" s="47"/>
      <c r="DO141" s="49"/>
      <c r="DP141" s="49"/>
      <c r="DQ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H141" s="49"/>
      <c r="EI141" s="49"/>
      <c r="EJ141" s="49"/>
      <c r="EK141" s="49"/>
      <c r="EL141" s="49"/>
      <c r="EM141" s="49"/>
      <c r="EN141" s="49"/>
      <c r="EO141" s="49"/>
      <c r="EP141" s="49"/>
      <c r="EQ141" s="49"/>
      <c r="ER141" s="49"/>
      <c r="ES141" s="49"/>
      <c r="ET141" s="49"/>
    </row>
    <row r="142" spans="1:150" s="56" customFormat="1" ht="14.85" hidden="1" customHeight="1" outlineLevel="1">
      <c r="A142" s="76" t="s">
        <v>84</v>
      </c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9">
        <f>AO139*AO141*AO140*AO128/1000</f>
        <v>28.8</v>
      </c>
      <c r="AP142" s="49">
        <f t="shared" ref="AP142:AZ142" si="238">AP139*AP141*AP140*AP128/1000</f>
        <v>28.8</v>
      </c>
      <c r="AQ142" s="49">
        <f t="shared" si="238"/>
        <v>28.8</v>
      </c>
      <c r="AR142" s="49">
        <f t="shared" si="238"/>
        <v>28.8</v>
      </c>
      <c r="AS142" s="49">
        <f t="shared" si="238"/>
        <v>28.8</v>
      </c>
      <c r="AT142" s="49">
        <f t="shared" si="238"/>
        <v>28.8</v>
      </c>
      <c r="AU142" s="49">
        <f t="shared" si="238"/>
        <v>28.8</v>
      </c>
      <c r="AV142" s="49">
        <f t="shared" si="238"/>
        <v>28.8</v>
      </c>
      <c r="AW142" s="49">
        <f t="shared" si="238"/>
        <v>28.8</v>
      </c>
      <c r="AX142" s="49">
        <f t="shared" si="238"/>
        <v>28.8</v>
      </c>
      <c r="AY142" s="49">
        <f t="shared" si="238"/>
        <v>28.8</v>
      </c>
      <c r="AZ142" s="49">
        <f t="shared" si="238"/>
        <v>28.8</v>
      </c>
      <c r="BA142" s="49"/>
      <c r="BB142" s="49">
        <f t="shared" ref="BB142:BM142" si="239">BB139*BB141*BB140*BB128/1000</f>
        <v>28.8</v>
      </c>
      <c r="BC142" s="49">
        <f t="shared" si="239"/>
        <v>28.8</v>
      </c>
      <c r="BD142" s="49">
        <f t="shared" si="239"/>
        <v>28.8</v>
      </c>
      <c r="BE142" s="49">
        <f t="shared" si="239"/>
        <v>28.8</v>
      </c>
      <c r="BF142" s="49">
        <f t="shared" si="239"/>
        <v>28.8</v>
      </c>
      <c r="BG142" s="49">
        <f t="shared" si="239"/>
        <v>28.8</v>
      </c>
      <c r="BH142" s="49">
        <f t="shared" si="239"/>
        <v>28.8</v>
      </c>
      <c r="BI142" s="49">
        <f t="shared" si="239"/>
        <v>28.8</v>
      </c>
      <c r="BJ142" s="49">
        <f t="shared" si="239"/>
        <v>28.8</v>
      </c>
      <c r="BK142" s="49">
        <f t="shared" si="239"/>
        <v>28.8</v>
      </c>
      <c r="BL142" s="49">
        <f t="shared" si="239"/>
        <v>28.8</v>
      </c>
      <c r="BM142" s="49">
        <f t="shared" si="239"/>
        <v>28.8</v>
      </c>
      <c r="BN142" s="49"/>
      <c r="BO142" s="49">
        <f t="shared" ref="BO142:BZ142" si="240">BO139*BO141*BO140*BO128/1000</f>
        <v>28.8</v>
      </c>
      <c r="BP142" s="49">
        <f t="shared" si="240"/>
        <v>28.8</v>
      </c>
      <c r="BQ142" s="49">
        <f t="shared" si="240"/>
        <v>28.8</v>
      </c>
      <c r="BR142" s="49">
        <f t="shared" si="240"/>
        <v>28.8</v>
      </c>
      <c r="BS142" s="49">
        <f t="shared" si="240"/>
        <v>28.8</v>
      </c>
      <c r="BT142" s="49">
        <f t="shared" si="240"/>
        <v>28.8</v>
      </c>
      <c r="BU142" s="49">
        <f t="shared" si="240"/>
        <v>28.8</v>
      </c>
      <c r="BV142" s="49">
        <f t="shared" si="240"/>
        <v>28.8</v>
      </c>
      <c r="BW142" s="49">
        <f t="shared" si="240"/>
        <v>28.8</v>
      </c>
      <c r="BX142" s="49">
        <f t="shared" si="240"/>
        <v>28.8</v>
      </c>
      <c r="BY142" s="49">
        <f t="shared" si="240"/>
        <v>28.8</v>
      </c>
      <c r="BZ142" s="49">
        <f t="shared" si="240"/>
        <v>28.8</v>
      </c>
      <c r="CA142" s="49"/>
      <c r="CB142" s="49">
        <f t="shared" ref="CB142:DM142" si="241">CB139*CB141*CB140*CB128/1000</f>
        <v>28.8</v>
      </c>
      <c r="CC142" s="49">
        <f t="shared" si="241"/>
        <v>28.8</v>
      </c>
      <c r="CD142" s="49">
        <f t="shared" si="241"/>
        <v>28.8</v>
      </c>
      <c r="CE142" s="49">
        <f t="shared" si="241"/>
        <v>28.8</v>
      </c>
      <c r="CF142" s="49">
        <f t="shared" si="241"/>
        <v>28.8</v>
      </c>
      <c r="CG142" s="49">
        <f t="shared" si="241"/>
        <v>28.8</v>
      </c>
      <c r="CH142" s="49">
        <f t="shared" si="241"/>
        <v>28.8</v>
      </c>
      <c r="CI142" s="49">
        <f t="shared" si="241"/>
        <v>28.8</v>
      </c>
      <c r="CJ142" s="49">
        <f t="shared" si="241"/>
        <v>28.8</v>
      </c>
      <c r="CK142" s="49">
        <f t="shared" si="241"/>
        <v>28.8</v>
      </c>
      <c r="CL142" s="49">
        <f t="shared" si="241"/>
        <v>28.8</v>
      </c>
      <c r="CM142" s="49">
        <f t="shared" si="241"/>
        <v>28.8</v>
      </c>
      <c r="CN142" s="49"/>
      <c r="CO142" s="49">
        <f t="shared" si="241"/>
        <v>28.8</v>
      </c>
      <c r="CP142" s="49">
        <f t="shared" si="241"/>
        <v>28.8</v>
      </c>
      <c r="CQ142" s="49">
        <f t="shared" si="241"/>
        <v>28.8</v>
      </c>
      <c r="CR142" s="49">
        <f t="shared" si="241"/>
        <v>28.8</v>
      </c>
      <c r="CS142" s="49">
        <f t="shared" si="241"/>
        <v>28.8</v>
      </c>
      <c r="CT142" s="49">
        <f t="shared" si="241"/>
        <v>28.8</v>
      </c>
      <c r="CU142" s="49">
        <f t="shared" si="241"/>
        <v>28.8</v>
      </c>
      <c r="CV142" s="49">
        <f t="shared" si="241"/>
        <v>28.8</v>
      </c>
      <c r="CW142" s="49">
        <f t="shared" si="241"/>
        <v>28.8</v>
      </c>
      <c r="CX142" s="49">
        <f t="shared" si="241"/>
        <v>28.8</v>
      </c>
      <c r="CY142" s="49">
        <f t="shared" si="241"/>
        <v>28.8</v>
      </c>
      <c r="CZ142" s="49">
        <f t="shared" si="241"/>
        <v>28.8</v>
      </c>
      <c r="DA142" s="49"/>
      <c r="DB142" s="49">
        <f t="shared" si="241"/>
        <v>28.8</v>
      </c>
      <c r="DC142" s="49">
        <f t="shared" si="241"/>
        <v>28.8</v>
      </c>
      <c r="DD142" s="49">
        <f t="shared" si="241"/>
        <v>28.8</v>
      </c>
      <c r="DE142" s="49">
        <f t="shared" si="241"/>
        <v>28.8</v>
      </c>
      <c r="DF142" s="49">
        <f t="shared" si="241"/>
        <v>28.8</v>
      </c>
      <c r="DG142" s="49">
        <f t="shared" si="241"/>
        <v>28.8</v>
      </c>
      <c r="DH142" s="49">
        <f t="shared" si="241"/>
        <v>28.8</v>
      </c>
      <c r="DI142" s="49">
        <f t="shared" si="241"/>
        <v>28.8</v>
      </c>
      <c r="DJ142" s="49">
        <f t="shared" si="241"/>
        <v>28.8</v>
      </c>
      <c r="DK142" s="49">
        <f t="shared" si="241"/>
        <v>28.8</v>
      </c>
      <c r="DL142" s="49">
        <f t="shared" si="241"/>
        <v>28.8</v>
      </c>
      <c r="DM142" s="49">
        <f t="shared" si="241"/>
        <v>28.8</v>
      </c>
      <c r="DN142" s="49"/>
      <c r="DO142" s="49"/>
      <c r="DP142" s="49"/>
      <c r="DQ142" s="49"/>
      <c r="DS142" s="49"/>
      <c r="DT142" s="49"/>
      <c r="DU142" s="49">
        <f>SUM(AO142:AZ142)</f>
        <v>345.60000000000008</v>
      </c>
      <c r="DV142" s="49"/>
      <c r="DW142" s="49">
        <f>SUM(BB142:BM142)</f>
        <v>345.60000000000008</v>
      </c>
      <c r="DX142" s="49"/>
      <c r="DY142" s="49">
        <f>SUM(BO142:BZ142)</f>
        <v>345.60000000000008</v>
      </c>
      <c r="DZ142" s="49"/>
      <c r="EA142" s="49">
        <f>SUM(CB142:CM142)</f>
        <v>345.60000000000008</v>
      </c>
      <c r="EB142" s="49"/>
      <c r="EC142" s="49">
        <f>SUM(CD142:CP142)</f>
        <v>345.60000000000008</v>
      </c>
      <c r="ED142" s="49"/>
      <c r="EE142" s="49">
        <f>SUM(CF142:CR142)</f>
        <v>345.60000000000008</v>
      </c>
      <c r="EF142" s="49"/>
      <c r="EH142" s="49"/>
      <c r="EI142" s="49"/>
      <c r="EJ142" s="49"/>
      <c r="EK142" s="49"/>
      <c r="EL142" s="49"/>
      <c r="EM142" s="49"/>
      <c r="EN142" s="49"/>
      <c r="EO142" s="49"/>
      <c r="EP142" s="49"/>
      <c r="EQ142" s="49"/>
      <c r="ER142" s="49"/>
      <c r="ES142" s="49"/>
      <c r="ET142" s="49"/>
    </row>
    <row r="143" spans="1:150" s="56" customFormat="1" ht="14.85" hidden="1" customHeight="1" outlineLevel="1">
      <c r="A143" s="76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H143" s="49"/>
      <c r="EI143" s="49"/>
      <c r="EJ143" s="49"/>
      <c r="EK143" s="49"/>
      <c r="EL143" s="49"/>
      <c r="EM143" s="49"/>
      <c r="EN143" s="49"/>
      <c r="EO143" s="49"/>
      <c r="EP143" s="49"/>
      <c r="EQ143" s="49"/>
      <c r="ER143" s="49"/>
      <c r="ES143" s="49"/>
      <c r="ET143" s="49"/>
    </row>
    <row r="144" spans="1:150" ht="14.85" hidden="1" customHeight="1" outlineLevel="1">
      <c r="A144" s="74" t="s">
        <v>92</v>
      </c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64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  <c r="CE144" s="77"/>
      <c r="CF144" s="77"/>
      <c r="CG144" s="77"/>
      <c r="CH144" s="77"/>
      <c r="CI144" s="77"/>
      <c r="CJ144" s="77"/>
      <c r="CK144" s="77"/>
      <c r="CL144" s="77"/>
      <c r="CM144" s="77"/>
      <c r="CN144" s="77"/>
      <c r="CO144" s="77"/>
      <c r="CP144" s="77"/>
      <c r="CQ144" s="77"/>
      <c r="CR144" s="77"/>
      <c r="CS144" s="77"/>
      <c r="CT144" s="77"/>
      <c r="CU144" s="77"/>
      <c r="CV144" s="77"/>
      <c r="CW144" s="77"/>
      <c r="CX144" s="77"/>
      <c r="CY144" s="77"/>
      <c r="CZ144" s="77"/>
      <c r="DA144" s="77"/>
      <c r="DB144" s="77"/>
      <c r="DC144" s="77"/>
      <c r="DD144" s="77"/>
      <c r="DE144" s="77"/>
      <c r="DF144" s="77"/>
      <c r="DG144" s="77"/>
      <c r="DH144" s="77"/>
      <c r="DI144" s="77"/>
      <c r="DJ144" s="77"/>
      <c r="DK144" s="77"/>
      <c r="DL144" s="77"/>
      <c r="DM144" s="77"/>
      <c r="DN144" s="77"/>
      <c r="DS144">
        <v>6</v>
      </c>
    </row>
    <row r="145" spans="1:137" ht="14.85" hidden="1" customHeight="1" outlineLevel="1">
      <c r="A145" s="75" t="s">
        <v>54</v>
      </c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69">
        <v>1</v>
      </c>
      <c r="AP145" s="69"/>
      <c r="AQ145" s="69"/>
      <c r="AR145" s="69"/>
      <c r="AS145" s="69">
        <v>1</v>
      </c>
      <c r="AT145" s="69"/>
      <c r="AU145" s="69">
        <v>1</v>
      </c>
      <c r="AV145" s="69"/>
      <c r="AW145" s="69">
        <v>1</v>
      </c>
      <c r="AX145" s="69"/>
      <c r="AY145" s="69">
        <v>1</v>
      </c>
      <c r="AZ145" s="69"/>
      <c r="BA145" s="69"/>
      <c r="BB145" s="69">
        <v>1</v>
      </c>
      <c r="BC145" s="69"/>
      <c r="BD145" s="69">
        <v>1</v>
      </c>
      <c r="BE145" s="69"/>
      <c r="BF145" s="69">
        <v>1</v>
      </c>
      <c r="BG145" s="69"/>
      <c r="BH145" s="69">
        <v>1</v>
      </c>
      <c r="BI145" s="69"/>
      <c r="BJ145" s="69">
        <v>1</v>
      </c>
      <c r="BK145" s="69"/>
      <c r="BL145" s="69">
        <v>1</v>
      </c>
      <c r="BM145" s="69"/>
      <c r="BN145" s="69"/>
      <c r="BO145" s="69">
        <v>1</v>
      </c>
      <c r="BP145" s="69"/>
      <c r="BQ145" s="69">
        <v>1</v>
      </c>
      <c r="BR145" s="69"/>
      <c r="BS145" s="69">
        <v>1</v>
      </c>
      <c r="BT145" s="69"/>
      <c r="BU145" s="69">
        <v>1</v>
      </c>
      <c r="BV145" s="69"/>
      <c r="BW145" s="69">
        <v>1</v>
      </c>
      <c r="BX145" s="69">
        <v>1</v>
      </c>
      <c r="BY145" s="69">
        <v>1</v>
      </c>
      <c r="BZ145" s="69"/>
      <c r="CA145" s="69"/>
      <c r="CB145" s="69">
        <v>1</v>
      </c>
      <c r="CC145" s="69">
        <v>1</v>
      </c>
      <c r="CD145" s="69"/>
      <c r="CE145" s="69">
        <v>1</v>
      </c>
      <c r="CF145" s="69">
        <v>1</v>
      </c>
      <c r="CG145" s="69"/>
      <c r="CH145" s="69">
        <v>1</v>
      </c>
      <c r="CI145" s="69">
        <v>1</v>
      </c>
      <c r="CJ145" s="69"/>
      <c r="CK145" s="69">
        <v>1</v>
      </c>
      <c r="CL145" s="69">
        <v>1</v>
      </c>
      <c r="CM145" s="69">
        <v>1</v>
      </c>
      <c r="CN145" s="69"/>
      <c r="CO145" s="69">
        <v>1</v>
      </c>
      <c r="CP145" s="69">
        <v>1</v>
      </c>
      <c r="CQ145" s="69"/>
      <c r="CR145" s="69">
        <v>1</v>
      </c>
      <c r="CS145" s="69">
        <v>1</v>
      </c>
      <c r="CT145" s="69"/>
      <c r="CU145" s="69">
        <v>1</v>
      </c>
      <c r="CV145" s="69">
        <v>1</v>
      </c>
      <c r="CW145" s="69"/>
      <c r="CX145" s="69">
        <v>1</v>
      </c>
      <c r="CY145" s="69">
        <v>1</v>
      </c>
      <c r="CZ145" s="69">
        <v>1</v>
      </c>
      <c r="DA145" s="69"/>
      <c r="DB145" s="69">
        <v>1</v>
      </c>
      <c r="DC145" s="69">
        <v>1</v>
      </c>
      <c r="DD145" s="69"/>
      <c r="DE145" s="69">
        <v>1</v>
      </c>
      <c r="DF145" s="69">
        <v>1</v>
      </c>
      <c r="DG145" s="69"/>
      <c r="DH145" s="69">
        <v>1</v>
      </c>
      <c r="DI145" s="69">
        <v>1</v>
      </c>
      <c r="DJ145" s="69"/>
      <c r="DK145" s="69">
        <v>1</v>
      </c>
      <c r="DL145" s="69">
        <v>1</v>
      </c>
      <c r="DM145" s="69">
        <v>1</v>
      </c>
      <c r="DN145" s="69"/>
    </row>
    <row r="146" spans="1:137" ht="14.85" hidden="1" customHeight="1" outlineLevel="1">
      <c r="A146" s="13" t="s">
        <v>68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69">
        <v>7</v>
      </c>
      <c r="AP146" s="69"/>
      <c r="AQ146" s="69"/>
      <c r="AR146" s="69"/>
      <c r="AS146" s="69">
        <v>7</v>
      </c>
      <c r="AT146" s="69"/>
      <c r="AU146" s="69">
        <v>7</v>
      </c>
      <c r="AV146" s="69"/>
      <c r="AW146" s="69">
        <v>7</v>
      </c>
      <c r="AX146" s="69"/>
      <c r="AY146" s="69">
        <v>7</v>
      </c>
      <c r="AZ146" s="69"/>
      <c r="BA146" s="69"/>
      <c r="BB146" s="69">
        <v>7</v>
      </c>
      <c r="BC146" s="69"/>
      <c r="BD146" s="69">
        <v>7</v>
      </c>
      <c r="BE146" s="69"/>
      <c r="BF146" s="69">
        <v>7</v>
      </c>
      <c r="BG146" s="69"/>
      <c r="BH146" s="69">
        <v>7</v>
      </c>
      <c r="BI146" s="69"/>
      <c r="BJ146" s="69">
        <v>7</v>
      </c>
      <c r="BK146" s="69"/>
      <c r="BL146" s="69">
        <v>7</v>
      </c>
      <c r="BM146" s="69"/>
      <c r="BN146" s="69"/>
      <c r="BO146" s="69">
        <v>7</v>
      </c>
      <c r="BP146" s="69"/>
      <c r="BQ146" s="69">
        <v>7</v>
      </c>
      <c r="BR146" s="69"/>
      <c r="BS146" s="69">
        <v>7</v>
      </c>
      <c r="BT146" s="69"/>
      <c r="BU146" s="69">
        <v>7</v>
      </c>
      <c r="BV146" s="69"/>
      <c r="BW146" s="69">
        <v>7</v>
      </c>
      <c r="BX146" s="69">
        <v>7</v>
      </c>
      <c r="BY146" s="69">
        <v>7</v>
      </c>
      <c r="BZ146" s="69"/>
      <c r="CA146" s="69"/>
      <c r="CB146" s="69">
        <v>7</v>
      </c>
      <c r="CC146" s="69">
        <v>7</v>
      </c>
      <c r="CD146" s="69"/>
      <c r="CE146" s="69">
        <v>7</v>
      </c>
      <c r="CF146" s="69">
        <v>7</v>
      </c>
      <c r="CG146" s="69"/>
      <c r="CH146" s="69">
        <v>7</v>
      </c>
      <c r="CI146" s="69">
        <v>7</v>
      </c>
      <c r="CJ146" s="69"/>
      <c r="CK146" s="69">
        <v>7</v>
      </c>
      <c r="CL146" s="69">
        <v>7</v>
      </c>
      <c r="CM146" s="69">
        <v>7</v>
      </c>
      <c r="CN146" s="69"/>
      <c r="CO146" s="69">
        <v>7</v>
      </c>
      <c r="CP146" s="69">
        <v>7</v>
      </c>
      <c r="CQ146" s="69"/>
      <c r="CR146" s="69">
        <v>7</v>
      </c>
      <c r="CS146" s="69">
        <v>7</v>
      </c>
      <c r="CT146" s="69"/>
      <c r="CU146" s="69">
        <v>7</v>
      </c>
      <c r="CV146" s="69">
        <v>7</v>
      </c>
      <c r="CW146" s="69"/>
      <c r="CX146" s="69">
        <v>7</v>
      </c>
      <c r="CY146" s="69">
        <v>7</v>
      </c>
      <c r="CZ146" s="69">
        <v>7</v>
      </c>
      <c r="DA146" s="69"/>
      <c r="DB146" s="69">
        <v>7</v>
      </c>
      <c r="DC146" s="69">
        <v>7</v>
      </c>
      <c r="DD146" s="69"/>
      <c r="DE146" s="69">
        <v>7</v>
      </c>
      <c r="DF146" s="69">
        <v>7</v>
      </c>
      <c r="DG146" s="69"/>
      <c r="DH146" s="69">
        <v>7</v>
      </c>
      <c r="DI146" s="69">
        <v>7</v>
      </c>
      <c r="DJ146" s="69"/>
      <c r="DK146" s="69">
        <v>7</v>
      </c>
      <c r="DL146" s="69">
        <v>7</v>
      </c>
      <c r="DM146" s="69">
        <v>7</v>
      </c>
      <c r="DN146" s="69"/>
    </row>
    <row r="147" spans="1:137" ht="14.85" hidden="1" customHeight="1" outlineLevel="1">
      <c r="A147" s="13" t="s">
        <v>87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77">
        <f t="shared" ref="AO147:AZ147" si="242">AO145*AO146*AO128*AO129/1000</f>
        <v>25.2</v>
      </c>
      <c r="AP147" s="77">
        <f t="shared" si="242"/>
        <v>0</v>
      </c>
      <c r="AQ147" s="77">
        <f t="shared" si="242"/>
        <v>0</v>
      </c>
      <c r="AR147" s="77">
        <f t="shared" si="242"/>
        <v>0</v>
      </c>
      <c r="AS147" s="77">
        <f t="shared" si="242"/>
        <v>25.2</v>
      </c>
      <c r="AT147" s="77">
        <f t="shared" si="242"/>
        <v>0</v>
      </c>
      <c r="AU147" s="77">
        <f t="shared" si="242"/>
        <v>25.2</v>
      </c>
      <c r="AV147" s="77">
        <f t="shared" si="242"/>
        <v>0</v>
      </c>
      <c r="AW147" s="77">
        <f t="shared" si="242"/>
        <v>25.2</v>
      </c>
      <c r="AX147" s="77">
        <f t="shared" si="242"/>
        <v>0</v>
      </c>
      <c r="AY147" s="64">
        <f t="shared" si="242"/>
        <v>25.2</v>
      </c>
      <c r="AZ147" s="77">
        <f t="shared" si="242"/>
        <v>0</v>
      </c>
      <c r="BA147" s="77"/>
      <c r="BB147" s="77">
        <f>BB145*BB146*BB128*BB129/1000</f>
        <v>25.2</v>
      </c>
      <c r="BC147" s="77">
        <f t="shared" ref="BC147:BM147" si="243">BC145*BC146*BC128*BC129/1000</f>
        <v>0</v>
      </c>
      <c r="BD147" s="77">
        <f t="shared" si="243"/>
        <v>25.2</v>
      </c>
      <c r="BE147" s="77">
        <f t="shared" si="243"/>
        <v>0</v>
      </c>
      <c r="BF147" s="77">
        <f t="shared" si="243"/>
        <v>25.2</v>
      </c>
      <c r="BG147" s="77">
        <f t="shared" si="243"/>
        <v>0</v>
      </c>
      <c r="BH147" s="77">
        <f t="shared" si="243"/>
        <v>25.2</v>
      </c>
      <c r="BI147" s="77">
        <f t="shared" si="243"/>
        <v>0</v>
      </c>
      <c r="BJ147" s="77">
        <f t="shared" si="243"/>
        <v>25.2</v>
      </c>
      <c r="BK147" s="77">
        <f t="shared" si="243"/>
        <v>0</v>
      </c>
      <c r="BL147" s="77">
        <f t="shared" si="243"/>
        <v>25.2</v>
      </c>
      <c r="BM147" s="77">
        <f t="shared" si="243"/>
        <v>0</v>
      </c>
      <c r="BN147" s="77"/>
      <c r="BO147" s="77">
        <f t="shared" ref="BO147:BZ147" si="244">BO145*BO146*BO128*BO129/1000</f>
        <v>25.2</v>
      </c>
      <c r="BP147" s="77">
        <f t="shared" si="244"/>
        <v>0</v>
      </c>
      <c r="BQ147" s="77">
        <f t="shared" si="244"/>
        <v>25.2</v>
      </c>
      <c r="BR147" s="77">
        <f t="shared" si="244"/>
        <v>0</v>
      </c>
      <c r="BS147" s="77">
        <f t="shared" si="244"/>
        <v>25.2</v>
      </c>
      <c r="BT147" s="77">
        <f t="shared" si="244"/>
        <v>0</v>
      </c>
      <c r="BU147" s="77">
        <f t="shared" si="244"/>
        <v>25.2</v>
      </c>
      <c r="BV147" s="77">
        <f t="shared" si="244"/>
        <v>0</v>
      </c>
      <c r="BW147" s="77">
        <f t="shared" si="244"/>
        <v>25.2</v>
      </c>
      <c r="BX147" s="77">
        <f t="shared" si="244"/>
        <v>25.2</v>
      </c>
      <c r="BY147" s="77">
        <f t="shared" si="244"/>
        <v>25.2</v>
      </c>
      <c r="BZ147" s="77">
        <f t="shared" si="244"/>
        <v>0</v>
      </c>
      <c r="CA147" s="77"/>
      <c r="CB147" s="77">
        <f t="shared" ref="CB147:DM147" si="245">CB145*CB146*CB128*CB129/1000</f>
        <v>25.2</v>
      </c>
      <c r="CC147" s="77">
        <f t="shared" si="245"/>
        <v>25.2</v>
      </c>
      <c r="CD147" s="77">
        <f t="shared" si="245"/>
        <v>0</v>
      </c>
      <c r="CE147" s="77">
        <f t="shared" si="245"/>
        <v>25.2</v>
      </c>
      <c r="CF147" s="77">
        <f t="shared" si="245"/>
        <v>25.2</v>
      </c>
      <c r="CG147" s="77">
        <f t="shared" si="245"/>
        <v>0</v>
      </c>
      <c r="CH147" s="77">
        <f t="shared" si="245"/>
        <v>25.2</v>
      </c>
      <c r="CI147" s="77">
        <f t="shared" si="245"/>
        <v>25.2</v>
      </c>
      <c r="CJ147" s="77">
        <f t="shared" si="245"/>
        <v>0</v>
      </c>
      <c r="CK147" s="77">
        <f t="shared" si="245"/>
        <v>25.2</v>
      </c>
      <c r="CL147" s="77">
        <f t="shared" si="245"/>
        <v>25.2</v>
      </c>
      <c r="CM147" s="77">
        <f t="shared" si="245"/>
        <v>25.2</v>
      </c>
      <c r="CN147" s="77"/>
      <c r="CO147" s="77">
        <f t="shared" si="245"/>
        <v>25.2</v>
      </c>
      <c r="CP147" s="77">
        <f t="shared" si="245"/>
        <v>25.2</v>
      </c>
      <c r="CQ147" s="77">
        <f t="shared" si="245"/>
        <v>0</v>
      </c>
      <c r="CR147" s="77">
        <f t="shared" si="245"/>
        <v>25.2</v>
      </c>
      <c r="CS147" s="77">
        <f t="shared" si="245"/>
        <v>25.2</v>
      </c>
      <c r="CT147" s="77">
        <f t="shared" si="245"/>
        <v>0</v>
      </c>
      <c r="CU147" s="77">
        <f t="shared" si="245"/>
        <v>25.2</v>
      </c>
      <c r="CV147" s="77">
        <f t="shared" si="245"/>
        <v>25.2</v>
      </c>
      <c r="CW147" s="77">
        <f t="shared" si="245"/>
        <v>0</v>
      </c>
      <c r="CX147" s="77">
        <f t="shared" si="245"/>
        <v>25.2</v>
      </c>
      <c r="CY147" s="77">
        <f t="shared" si="245"/>
        <v>25.2</v>
      </c>
      <c r="CZ147" s="77">
        <f t="shared" si="245"/>
        <v>25.2</v>
      </c>
      <c r="DA147" s="77"/>
      <c r="DB147" s="77">
        <f t="shared" si="245"/>
        <v>25.2</v>
      </c>
      <c r="DC147" s="77">
        <f t="shared" si="245"/>
        <v>25.2</v>
      </c>
      <c r="DD147" s="77">
        <f t="shared" si="245"/>
        <v>0</v>
      </c>
      <c r="DE147" s="77">
        <f t="shared" si="245"/>
        <v>25.2</v>
      </c>
      <c r="DF147" s="77">
        <f t="shared" si="245"/>
        <v>25.2</v>
      </c>
      <c r="DG147" s="77">
        <f t="shared" si="245"/>
        <v>0</v>
      </c>
      <c r="DH147" s="77">
        <f t="shared" si="245"/>
        <v>25.2</v>
      </c>
      <c r="DI147" s="77">
        <f t="shared" si="245"/>
        <v>25.2</v>
      </c>
      <c r="DJ147" s="77">
        <f t="shared" si="245"/>
        <v>0</v>
      </c>
      <c r="DK147" s="77">
        <f t="shared" si="245"/>
        <v>25.2</v>
      </c>
      <c r="DL147" s="77">
        <f t="shared" si="245"/>
        <v>25.2</v>
      </c>
      <c r="DM147" s="77">
        <f t="shared" si="245"/>
        <v>25.2</v>
      </c>
      <c r="DN147" s="77"/>
      <c r="DU147" s="49">
        <f>SUM(AO147:AZ147)</f>
        <v>126</v>
      </c>
      <c r="DW147" s="65">
        <f>SUM(BB147:BM147)</f>
        <v>151.19999999999999</v>
      </c>
      <c r="DY147" s="65">
        <f>SUM(BO147:BZ147)</f>
        <v>176.39999999999998</v>
      </c>
      <c r="EA147" s="65">
        <f>SUM(CB147:CM147)</f>
        <v>226.79999999999995</v>
      </c>
      <c r="EC147" s="65">
        <f>SUM(CD147:CP147)</f>
        <v>226.79999999999995</v>
      </c>
      <c r="EE147" s="65">
        <f>SUM(CF147:CR147)</f>
        <v>226.79999999999995</v>
      </c>
    </row>
    <row r="148" spans="1:137" ht="14.85" hidden="1" customHeight="1" outlineLevel="1">
      <c r="A148" s="13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64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U148" s="49"/>
      <c r="DW148" s="78"/>
      <c r="DY148" s="78"/>
    </row>
    <row r="149" spans="1:137" ht="14.85" hidden="1" customHeight="1" outlineLevel="1">
      <c r="A149" s="79" t="s">
        <v>93</v>
      </c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64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U149" s="49"/>
      <c r="DW149" s="78"/>
      <c r="DY149" s="78"/>
    </row>
    <row r="150" spans="1:137" ht="14.85" hidden="1" customHeight="1" outlineLevel="1">
      <c r="A150" s="13" t="s">
        <v>54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47">
        <v>1</v>
      </c>
      <c r="AP150" s="69"/>
      <c r="AQ150" s="69"/>
      <c r="AR150" s="69"/>
      <c r="AS150" s="69"/>
      <c r="AT150" s="69"/>
      <c r="AU150" s="69"/>
      <c r="AV150" s="69"/>
      <c r="AW150" s="69"/>
      <c r="AX150" s="47">
        <v>1</v>
      </c>
      <c r="AY150" s="69"/>
      <c r="AZ150" s="69"/>
      <c r="BA150" s="69"/>
      <c r="BB150" s="69"/>
      <c r="BC150" s="47">
        <v>1</v>
      </c>
      <c r="BD150" s="69"/>
      <c r="BE150" s="69"/>
      <c r="BF150" s="69"/>
      <c r="BG150" s="47">
        <v>1</v>
      </c>
      <c r="BH150" s="69"/>
      <c r="BI150" s="69"/>
      <c r="BJ150" s="69"/>
      <c r="BK150" s="47">
        <v>1</v>
      </c>
      <c r="BL150" s="69"/>
      <c r="BM150" s="69"/>
      <c r="BN150" s="69"/>
      <c r="BO150" s="47"/>
      <c r="BP150" s="47">
        <v>1</v>
      </c>
      <c r="BQ150" s="69"/>
      <c r="BR150" s="69"/>
      <c r="BS150" s="69"/>
      <c r="BT150" s="47">
        <v>1</v>
      </c>
      <c r="BU150" s="69"/>
      <c r="BV150" s="69"/>
      <c r="BW150" s="69"/>
      <c r="BX150" s="47">
        <v>1</v>
      </c>
      <c r="BY150" s="69"/>
      <c r="BZ150" s="69"/>
      <c r="CA150" s="69"/>
      <c r="CB150" s="69"/>
      <c r="CC150" s="47">
        <v>1</v>
      </c>
      <c r="CD150" s="69"/>
      <c r="CE150" s="69"/>
      <c r="CF150" s="69"/>
      <c r="CG150" s="47">
        <v>1</v>
      </c>
      <c r="CH150" s="69"/>
      <c r="CI150" s="69"/>
      <c r="CJ150" s="69"/>
      <c r="CK150" s="69"/>
      <c r="CL150" s="47">
        <v>1</v>
      </c>
      <c r="CM150" s="69"/>
      <c r="CN150" s="69"/>
      <c r="CO150" s="69"/>
      <c r="CP150" s="47">
        <v>1</v>
      </c>
      <c r="CQ150" s="69"/>
      <c r="CR150" s="69"/>
      <c r="CS150" s="69"/>
      <c r="CT150" s="47">
        <v>1</v>
      </c>
      <c r="CU150" s="69"/>
      <c r="CV150" s="69"/>
      <c r="CW150" s="69"/>
      <c r="CX150" s="69"/>
      <c r="CY150" s="47">
        <v>1</v>
      </c>
      <c r="CZ150" s="69"/>
      <c r="DA150" s="69"/>
      <c r="DB150" s="69"/>
      <c r="DC150" s="47">
        <v>1</v>
      </c>
      <c r="DD150" s="69"/>
      <c r="DE150" s="69"/>
      <c r="DF150" s="69"/>
      <c r="DG150" s="47">
        <v>1</v>
      </c>
      <c r="DH150" s="69"/>
      <c r="DI150" s="69"/>
      <c r="DJ150" s="69"/>
      <c r="DK150" s="69"/>
      <c r="DL150" s="47">
        <v>1</v>
      </c>
      <c r="DM150" s="69"/>
      <c r="DN150" s="69"/>
      <c r="DU150" s="49"/>
      <c r="DW150" s="78"/>
      <c r="DY150" s="78"/>
    </row>
    <row r="151" spans="1:137" ht="14.85" hidden="1" customHeight="1" outlineLevel="1">
      <c r="A151" s="13" t="s">
        <v>40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47">
        <v>120</v>
      </c>
      <c r="AP151" s="69"/>
      <c r="AQ151" s="69"/>
      <c r="AR151" s="69"/>
      <c r="AS151" s="69"/>
      <c r="AT151" s="69"/>
      <c r="AU151" s="69"/>
      <c r="AV151" s="69"/>
      <c r="AW151" s="69"/>
      <c r="AX151" s="47">
        <v>120</v>
      </c>
      <c r="AY151" s="69"/>
      <c r="AZ151" s="69"/>
      <c r="BA151" s="69"/>
      <c r="BB151" s="69"/>
      <c r="BC151" s="47">
        <v>120</v>
      </c>
      <c r="BD151" s="69"/>
      <c r="BE151" s="69"/>
      <c r="BF151" s="69"/>
      <c r="BG151" s="47">
        <v>120</v>
      </c>
      <c r="BH151" s="69"/>
      <c r="BI151" s="69"/>
      <c r="BJ151" s="69"/>
      <c r="BK151" s="47">
        <v>120</v>
      </c>
      <c r="BL151" s="69"/>
      <c r="BM151" s="69"/>
      <c r="BN151" s="69"/>
      <c r="BO151" s="47"/>
      <c r="BP151" s="47">
        <v>120</v>
      </c>
      <c r="BQ151" s="69"/>
      <c r="BR151" s="69"/>
      <c r="BS151" s="69"/>
      <c r="BT151" s="47">
        <v>120</v>
      </c>
      <c r="BU151" s="69"/>
      <c r="BV151" s="69"/>
      <c r="BW151" s="69"/>
      <c r="BX151" s="47">
        <v>120</v>
      </c>
      <c r="BY151" s="69"/>
      <c r="BZ151" s="69"/>
      <c r="CA151" s="69"/>
      <c r="CB151" s="69"/>
      <c r="CC151" s="47">
        <v>120</v>
      </c>
      <c r="CD151" s="69"/>
      <c r="CE151" s="69"/>
      <c r="CF151" s="69"/>
      <c r="CG151" s="47">
        <v>120</v>
      </c>
      <c r="CH151" s="69"/>
      <c r="CI151" s="69"/>
      <c r="CJ151" s="69"/>
      <c r="CK151" s="69"/>
      <c r="CL151" s="47">
        <v>120</v>
      </c>
      <c r="CM151" s="69"/>
      <c r="CN151" s="69"/>
      <c r="CO151" s="69"/>
      <c r="CP151" s="47">
        <v>120</v>
      </c>
      <c r="CQ151" s="69"/>
      <c r="CR151" s="69"/>
      <c r="CS151" s="69"/>
      <c r="CT151" s="47">
        <v>120</v>
      </c>
      <c r="CU151" s="69"/>
      <c r="CV151" s="69"/>
      <c r="CW151" s="69"/>
      <c r="CX151" s="69"/>
      <c r="CY151" s="47">
        <v>120</v>
      </c>
      <c r="CZ151" s="69"/>
      <c r="DA151" s="69"/>
      <c r="DB151" s="69"/>
      <c r="DC151" s="47">
        <v>120</v>
      </c>
      <c r="DD151" s="69"/>
      <c r="DE151" s="69"/>
      <c r="DF151" s="69"/>
      <c r="DG151" s="47">
        <v>120</v>
      </c>
      <c r="DH151" s="69"/>
      <c r="DI151" s="69"/>
      <c r="DJ151" s="69"/>
      <c r="DK151" s="69"/>
      <c r="DL151" s="47">
        <v>120</v>
      </c>
      <c r="DM151" s="69"/>
      <c r="DN151" s="69"/>
      <c r="DU151" s="49"/>
      <c r="DW151" s="78"/>
      <c r="DY151" s="78"/>
    </row>
    <row r="152" spans="1:137" ht="14.85" hidden="1" customHeight="1" outlineLevel="1">
      <c r="A152" s="13" t="s">
        <v>68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47">
        <v>14</v>
      </c>
      <c r="AP152" s="69"/>
      <c r="AQ152" s="69"/>
      <c r="AR152" s="69"/>
      <c r="AS152" s="69"/>
      <c r="AT152" s="69"/>
      <c r="AU152" s="69"/>
      <c r="AV152" s="69"/>
      <c r="AW152" s="69"/>
      <c r="AX152" s="47">
        <v>14</v>
      </c>
      <c r="AY152" s="69"/>
      <c r="AZ152" s="69"/>
      <c r="BA152" s="69"/>
      <c r="BB152" s="69"/>
      <c r="BC152" s="47">
        <v>14</v>
      </c>
      <c r="BD152" s="69"/>
      <c r="BE152" s="69"/>
      <c r="BF152" s="69"/>
      <c r="BG152" s="47">
        <v>14</v>
      </c>
      <c r="BH152" s="69"/>
      <c r="BI152" s="69"/>
      <c r="BJ152" s="69"/>
      <c r="BK152" s="47">
        <v>14</v>
      </c>
      <c r="BL152" s="69"/>
      <c r="BM152" s="69"/>
      <c r="BN152" s="69"/>
      <c r="BO152" s="47"/>
      <c r="BP152" s="47">
        <v>14</v>
      </c>
      <c r="BQ152" s="69"/>
      <c r="BR152" s="69"/>
      <c r="BS152" s="69"/>
      <c r="BT152" s="47">
        <v>14</v>
      </c>
      <c r="BU152" s="69"/>
      <c r="BV152" s="69"/>
      <c r="BW152" s="69"/>
      <c r="BX152" s="47">
        <v>14</v>
      </c>
      <c r="BY152" s="69"/>
      <c r="BZ152" s="69"/>
      <c r="CA152" s="69"/>
      <c r="CB152" s="69"/>
      <c r="CC152" s="47">
        <v>14</v>
      </c>
      <c r="CD152" s="69"/>
      <c r="CE152" s="69"/>
      <c r="CF152" s="69"/>
      <c r="CG152" s="47">
        <v>14</v>
      </c>
      <c r="CH152" s="69"/>
      <c r="CI152" s="69"/>
      <c r="CJ152" s="69"/>
      <c r="CK152" s="69"/>
      <c r="CL152" s="47">
        <v>14</v>
      </c>
      <c r="CM152" s="69"/>
      <c r="CN152" s="69"/>
      <c r="CO152" s="69"/>
      <c r="CP152" s="47">
        <v>14</v>
      </c>
      <c r="CQ152" s="69"/>
      <c r="CR152" s="69"/>
      <c r="CS152" s="69"/>
      <c r="CT152" s="47">
        <v>14</v>
      </c>
      <c r="CU152" s="69"/>
      <c r="CV152" s="69"/>
      <c r="CW152" s="69"/>
      <c r="CX152" s="69"/>
      <c r="CY152" s="47">
        <v>14</v>
      </c>
      <c r="CZ152" s="69"/>
      <c r="DA152" s="69"/>
      <c r="DB152" s="69"/>
      <c r="DC152" s="47">
        <v>14</v>
      </c>
      <c r="DD152" s="69"/>
      <c r="DE152" s="69"/>
      <c r="DF152" s="69"/>
      <c r="DG152" s="47">
        <v>14</v>
      </c>
      <c r="DH152" s="69"/>
      <c r="DI152" s="69"/>
      <c r="DJ152" s="69"/>
      <c r="DK152" s="69"/>
      <c r="DL152" s="47">
        <v>14</v>
      </c>
      <c r="DM152" s="69"/>
      <c r="DN152" s="69"/>
      <c r="DU152" s="49"/>
      <c r="DW152" s="78"/>
      <c r="DY152" s="78"/>
    </row>
    <row r="153" spans="1:137" ht="14.85" hidden="1" customHeight="1" outlineLevel="1">
      <c r="A153" s="13" t="s">
        <v>94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6">
        <f>AO150*AO151*AO152*AO128/1000</f>
        <v>67.2</v>
      </c>
      <c r="AP153" s="56">
        <f t="shared" ref="AP153:AZ153" si="246">AP150*AP151*AP152*AP128/1000</f>
        <v>0</v>
      </c>
      <c r="AQ153" s="56">
        <f t="shared" si="246"/>
        <v>0</v>
      </c>
      <c r="AR153" s="56">
        <f t="shared" si="246"/>
        <v>0</v>
      </c>
      <c r="AS153" s="56">
        <f t="shared" si="246"/>
        <v>0</v>
      </c>
      <c r="AT153" s="56">
        <f t="shared" si="246"/>
        <v>0</v>
      </c>
      <c r="AU153" s="56">
        <f t="shared" si="246"/>
        <v>0</v>
      </c>
      <c r="AV153" s="56">
        <f t="shared" si="246"/>
        <v>0</v>
      </c>
      <c r="AW153" s="56">
        <f t="shared" si="246"/>
        <v>0</v>
      </c>
      <c r="AX153" s="56">
        <f t="shared" si="246"/>
        <v>67.2</v>
      </c>
      <c r="AY153" s="49">
        <f t="shared" si="246"/>
        <v>0</v>
      </c>
      <c r="AZ153" s="56">
        <f t="shared" si="246"/>
        <v>0</v>
      </c>
      <c r="BA153" s="56"/>
      <c r="BB153" s="56">
        <f t="shared" ref="BB153:BM153" si="247">BB150*BB151*BB152*BB128/1000</f>
        <v>0</v>
      </c>
      <c r="BC153" s="56">
        <f t="shared" si="247"/>
        <v>67.2</v>
      </c>
      <c r="BD153" s="56">
        <f t="shared" si="247"/>
        <v>0</v>
      </c>
      <c r="BE153" s="56">
        <f t="shared" si="247"/>
        <v>0</v>
      </c>
      <c r="BF153" s="56">
        <f t="shared" si="247"/>
        <v>0</v>
      </c>
      <c r="BG153" s="56">
        <f t="shared" si="247"/>
        <v>67.2</v>
      </c>
      <c r="BH153" s="56">
        <f t="shared" si="247"/>
        <v>0</v>
      </c>
      <c r="BI153" s="56">
        <f t="shared" si="247"/>
        <v>0</v>
      </c>
      <c r="BJ153" s="56">
        <f t="shared" si="247"/>
        <v>0</v>
      </c>
      <c r="BK153" s="56">
        <f t="shared" si="247"/>
        <v>67.2</v>
      </c>
      <c r="BL153" s="56">
        <f t="shared" si="247"/>
        <v>0</v>
      </c>
      <c r="BM153" s="56">
        <f t="shared" si="247"/>
        <v>0</v>
      </c>
      <c r="BN153" s="56"/>
      <c r="BO153" s="56">
        <f t="shared" ref="BO153:BZ153" si="248">BO150*BO151*BO152*BO128/1000</f>
        <v>0</v>
      </c>
      <c r="BP153" s="56">
        <f t="shared" si="248"/>
        <v>67.2</v>
      </c>
      <c r="BQ153" s="56">
        <f t="shared" si="248"/>
        <v>0</v>
      </c>
      <c r="BR153" s="56">
        <f t="shared" si="248"/>
        <v>0</v>
      </c>
      <c r="BS153" s="56">
        <f t="shared" si="248"/>
        <v>0</v>
      </c>
      <c r="BT153" s="56">
        <f t="shared" si="248"/>
        <v>67.2</v>
      </c>
      <c r="BU153" s="56">
        <f t="shared" si="248"/>
        <v>0</v>
      </c>
      <c r="BV153" s="56">
        <f t="shared" si="248"/>
        <v>0</v>
      </c>
      <c r="BW153" s="56">
        <f t="shared" si="248"/>
        <v>0</v>
      </c>
      <c r="BX153" s="56">
        <f t="shared" si="248"/>
        <v>67.2</v>
      </c>
      <c r="BY153" s="56">
        <f t="shared" si="248"/>
        <v>0</v>
      </c>
      <c r="BZ153" s="56">
        <f t="shared" si="248"/>
        <v>0</v>
      </c>
      <c r="CA153" s="56"/>
      <c r="CB153" s="56">
        <f t="shared" ref="CB153:DM153" si="249">CB150*CB151*CB152*CB128/1000</f>
        <v>0</v>
      </c>
      <c r="CC153" s="56">
        <f t="shared" si="249"/>
        <v>67.2</v>
      </c>
      <c r="CD153" s="56">
        <f t="shared" si="249"/>
        <v>0</v>
      </c>
      <c r="CE153" s="56">
        <f t="shared" si="249"/>
        <v>0</v>
      </c>
      <c r="CF153" s="56">
        <f t="shared" si="249"/>
        <v>0</v>
      </c>
      <c r="CG153" s="56">
        <f t="shared" si="249"/>
        <v>67.2</v>
      </c>
      <c r="CH153" s="56">
        <f t="shared" si="249"/>
        <v>0</v>
      </c>
      <c r="CI153" s="56">
        <f t="shared" si="249"/>
        <v>0</v>
      </c>
      <c r="CJ153" s="56">
        <f t="shared" si="249"/>
        <v>0</v>
      </c>
      <c r="CK153" s="56">
        <f t="shared" si="249"/>
        <v>0</v>
      </c>
      <c r="CL153" s="56">
        <f t="shared" si="249"/>
        <v>67.2</v>
      </c>
      <c r="CM153" s="56">
        <f t="shared" si="249"/>
        <v>0</v>
      </c>
      <c r="CN153" s="56"/>
      <c r="CO153" s="56">
        <f t="shared" si="249"/>
        <v>0</v>
      </c>
      <c r="CP153" s="56">
        <f t="shared" si="249"/>
        <v>67.2</v>
      </c>
      <c r="CQ153" s="56">
        <f t="shared" si="249"/>
        <v>0</v>
      </c>
      <c r="CR153" s="56">
        <f t="shared" si="249"/>
        <v>0</v>
      </c>
      <c r="CS153" s="56">
        <f t="shared" si="249"/>
        <v>0</v>
      </c>
      <c r="CT153" s="56">
        <f t="shared" si="249"/>
        <v>67.2</v>
      </c>
      <c r="CU153" s="56">
        <f t="shared" si="249"/>
        <v>0</v>
      </c>
      <c r="CV153" s="56">
        <f t="shared" si="249"/>
        <v>0</v>
      </c>
      <c r="CW153" s="56">
        <f t="shared" si="249"/>
        <v>0</v>
      </c>
      <c r="CX153" s="56">
        <f t="shared" si="249"/>
        <v>0</v>
      </c>
      <c r="CY153" s="56">
        <f t="shared" si="249"/>
        <v>67.2</v>
      </c>
      <c r="CZ153" s="56">
        <f t="shared" si="249"/>
        <v>0</v>
      </c>
      <c r="DA153" s="56"/>
      <c r="DB153" s="56">
        <f t="shared" si="249"/>
        <v>0</v>
      </c>
      <c r="DC153" s="56">
        <f t="shared" si="249"/>
        <v>67.2</v>
      </c>
      <c r="DD153" s="56">
        <f t="shared" si="249"/>
        <v>0</v>
      </c>
      <c r="DE153" s="56">
        <f t="shared" si="249"/>
        <v>0</v>
      </c>
      <c r="DF153" s="56">
        <f t="shared" si="249"/>
        <v>0</v>
      </c>
      <c r="DG153" s="56">
        <f t="shared" si="249"/>
        <v>67.2</v>
      </c>
      <c r="DH153" s="56">
        <f t="shared" si="249"/>
        <v>0</v>
      </c>
      <c r="DI153" s="56">
        <f t="shared" si="249"/>
        <v>0</v>
      </c>
      <c r="DJ153" s="56">
        <f t="shared" si="249"/>
        <v>0</v>
      </c>
      <c r="DK153" s="56">
        <f t="shared" si="249"/>
        <v>0</v>
      </c>
      <c r="DL153" s="56">
        <f t="shared" si="249"/>
        <v>67.2</v>
      </c>
      <c r="DM153" s="56">
        <f t="shared" si="249"/>
        <v>0</v>
      </c>
      <c r="DN153" s="56"/>
      <c r="DU153" s="49">
        <f>SUM(AO153:AZ153)</f>
        <v>134.4</v>
      </c>
      <c r="DW153" s="49">
        <f>SUM(BB153:BM153)</f>
        <v>201.60000000000002</v>
      </c>
      <c r="DY153" s="49">
        <f>SUM(BO153:BZ153)</f>
        <v>201.60000000000002</v>
      </c>
      <c r="EA153" s="49">
        <f>SUM(CB153:CM153)</f>
        <v>201.60000000000002</v>
      </c>
      <c r="EC153" s="49">
        <f>SUM(CD153:CP153)</f>
        <v>201.60000000000002</v>
      </c>
      <c r="EE153" s="49">
        <f>SUM(CF153:CR153)</f>
        <v>201.60000000000002</v>
      </c>
    </row>
    <row r="154" spans="1:137" ht="14.85" hidden="1" customHeight="1" outlineLevel="1">
      <c r="A154" s="13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64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BW154" s="77"/>
      <c r="BX154" s="77"/>
      <c r="BY154" s="77"/>
      <c r="BZ154" s="77"/>
      <c r="CA154" s="77"/>
      <c r="CB154" s="77"/>
      <c r="CC154" s="77"/>
      <c r="CD154" s="77"/>
      <c r="CE154" s="77"/>
      <c r="CF154" s="77"/>
      <c r="CG154" s="77"/>
      <c r="CH154" s="77"/>
      <c r="CI154" s="77"/>
      <c r="CJ154" s="77"/>
      <c r="CK154" s="77"/>
      <c r="CL154" s="77"/>
      <c r="CM154" s="77"/>
      <c r="CN154" s="77"/>
      <c r="CO154" s="77"/>
      <c r="CP154" s="77"/>
      <c r="CQ154" s="77"/>
      <c r="CR154" s="77"/>
      <c r="CS154" s="77"/>
      <c r="CT154" s="77"/>
      <c r="CU154" s="77"/>
      <c r="CV154" s="77"/>
      <c r="CW154" s="77"/>
      <c r="CX154" s="77"/>
      <c r="CY154" s="77"/>
      <c r="CZ154" s="77"/>
      <c r="DA154" s="77"/>
      <c r="DB154" s="77"/>
      <c r="DC154" s="77"/>
      <c r="DD154" s="77"/>
      <c r="DE154" s="77"/>
      <c r="DF154" s="77"/>
      <c r="DG154" s="77"/>
      <c r="DH154" s="77"/>
      <c r="DI154" s="77"/>
      <c r="DJ154" s="77"/>
      <c r="DK154" s="77"/>
      <c r="DL154" s="77"/>
      <c r="DM154" s="77"/>
      <c r="DN154" s="77"/>
      <c r="DU154" s="49"/>
      <c r="DW154" s="78"/>
      <c r="DY154" s="78"/>
    </row>
    <row r="155" spans="1:137" collapsed="1">
      <c r="A155" s="25" t="s">
        <v>95</v>
      </c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B155" t="e">
        <f>#REF!*AB139</f>
        <v>#REF!</v>
      </c>
      <c r="AO155" s="49">
        <f>AO142+AO147+AO153</f>
        <v>121.2</v>
      </c>
      <c r="AP155" s="49">
        <f t="shared" ref="AP155:AZ155" si="250">AP142+AP147+AP153</f>
        <v>28.8</v>
      </c>
      <c r="AQ155" s="49">
        <f t="shared" si="250"/>
        <v>28.8</v>
      </c>
      <c r="AR155" s="49">
        <f t="shared" si="250"/>
        <v>28.8</v>
      </c>
      <c r="AS155" s="49">
        <f t="shared" si="250"/>
        <v>54</v>
      </c>
      <c r="AT155" s="49">
        <f t="shared" si="250"/>
        <v>28.8</v>
      </c>
      <c r="AU155" s="49">
        <f t="shared" si="250"/>
        <v>54</v>
      </c>
      <c r="AV155" s="49">
        <f t="shared" si="250"/>
        <v>28.8</v>
      </c>
      <c r="AW155" s="49">
        <f t="shared" si="250"/>
        <v>54</v>
      </c>
      <c r="AX155" s="49">
        <f t="shared" si="250"/>
        <v>96</v>
      </c>
      <c r="AY155" s="49">
        <f t="shared" si="250"/>
        <v>54</v>
      </c>
      <c r="AZ155" s="49">
        <f t="shared" si="250"/>
        <v>28.8</v>
      </c>
      <c r="BA155" s="49"/>
      <c r="BB155" s="49">
        <f t="shared" ref="BB155:BM155" si="251">BB142+BB147+BB153</f>
        <v>54</v>
      </c>
      <c r="BC155" s="49">
        <f t="shared" si="251"/>
        <v>96</v>
      </c>
      <c r="BD155" s="49">
        <f t="shared" si="251"/>
        <v>54</v>
      </c>
      <c r="BE155" s="49">
        <f t="shared" si="251"/>
        <v>28.8</v>
      </c>
      <c r="BF155" s="49">
        <f t="shared" si="251"/>
        <v>54</v>
      </c>
      <c r="BG155" s="49">
        <f t="shared" si="251"/>
        <v>96</v>
      </c>
      <c r="BH155" s="49">
        <f t="shared" si="251"/>
        <v>54</v>
      </c>
      <c r="BI155" s="49">
        <f t="shared" si="251"/>
        <v>28.8</v>
      </c>
      <c r="BJ155" s="49">
        <f t="shared" si="251"/>
        <v>54</v>
      </c>
      <c r="BK155" s="49">
        <f t="shared" si="251"/>
        <v>96</v>
      </c>
      <c r="BL155" s="49">
        <f t="shared" si="251"/>
        <v>54</v>
      </c>
      <c r="BM155" s="49">
        <f t="shared" si="251"/>
        <v>28.8</v>
      </c>
      <c r="BN155" s="49"/>
      <c r="BO155" s="49">
        <f t="shared" ref="BO155:BZ155" si="252">BO142+BO147+BO153</f>
        <v>54</v>
      </c>
      <c r="BP155" s="49">
        <f t="shared" si="252"/>
        <v>96</v>
      </c>
      <c r="BQ155" s="49">
        <f t="shared" si="252"/>
        <v>54</v>
      </c>
      <c r="BR155" s="49">
        <f t="shared" si="252"/>
        <v>28.8</v>
      </c>
      <c r="BS155" s="49">
        <f t="shared" si="252"/>
        <v>54</v>
      </c>
      <c r="BT155" s="49">
        <f t="shared" si="252"/>
        <v>96</v>
      </c>
      <c r="BU155" s="49">
        <f t="shared" si="252"/>
        <v>54</v>
      </c>
      <c r="BV155" s="49">
        <f t="shared" si="252"/>
        <v>28.8</v>
      </c>
      <c r="BW155" s="49">
        <f t="shared" si="252"/>
        <v>54</v>
      </c>
      <c r="BX155" s="49">
        <f t="shared" si="252"/>
        <v>121.2</v>
      </c>
      <c r="BY155" s="49">
        <f t="shared" si="252"/>
        <v>54</v>
      </c>
      <c r="BZ155" s="49">
        <f t="shared" si="252"/>
        <v>28.8</v>
      </c>
      <c r="CA155" s="49"/>
      <c r="CB155" s="49">
        <f t="shared" ref="CB155:CM155" si="253">CB142+CB147+CB153</f>
        <v>54</v>
      </c>
      <c r="CC155" s="49">
        <f t="shared" si="253"/>
        <v>121.2</v>
      </c>
      <c r="CD155" s="49">
        <f t="shared" si="253"/>
        <v>28.8</v>
      </c>
      <c r="CE155" s="49">
        <f t="shared" si="253"/>
        <v>54</v>
      </c>
      <c r="CF155" s="49">
        <f t="shared" si="253"/>
        <v>54</v>
      </c>
      <c r="CG155" s="49">
        <f t="shared" si="253"/>
        <v>96</v>
      </c>
      <c r="CH155" s="49">
        <f t="shared" si="253"/>
        <v>54</v>
      </c>
      <c r="CI155" s="49">
        <f t="shared" si="253"/>
        <v>54</v>
      </c>
      <c r="CJ155" s="49">
        <f t="shared" si="253"/>
        <v>28.8</v>
      </c>
      <c r="CK155" s="49">
        <f t="shared" si="253"/>
        <v>54</v>
      </c>
      <c r="CL155" s="49">
        <f t="shared" si="253"/>
        <v>121.2</v>
      </c>
      <c r="CM155" s="49">
        <f t="shared" si="253"/>
        <v>54</v>
      </c>
      <c r="CN155" s="49"/>
      <c r="CO155" s="49">
        <f t="shared" ref="CO155:CZ155" si="254">CO142+CO147+CO153</f>
        <v>54</v>
      </c>
      <c r="CP155" s="49">
        <f t="shared" si="254"/>
        <v>121.2</v>
      </c>
      <c r="CQ155" s="49">
        <f t="shared" si="254"/>
        <v>28.8</v>
      </c>
      <c r="CR155" s="49">
        <f t="shared" si="254"/>
        <v>54</v>
      </c>
      <c r="CS155" s="49">
        <f t="shared" si="254"/>
        <v>54</v>
      </c>
      <c r="CT155" s="49">
        <f t="shared" si="254"/>
        <v>96</v>
      </c>
      <c r="CU155" s="49">
        <f t="shared" si="254"/>
        <v>54</v>
      </c>
      <c r="CV155" s="49">
        <f t="shared" si="254"/>
        <v>54</v>
      </c>
      <c r="CW155" s="49">
        <f t="shared" si="254"/>
        <v>28.8</v>
      </c>
      <c r="CX155" s="49">
        <f t="shared" si="254"/>
        <v>54</v>
      </c>
      <c r="CY155" s="49">
        <f t="shared" si="254"/>
        <v>121.2</v>
      </c>
      <c r="CZ155" s="49">
        <f t="shared" si="254"/>
        <v>54</v>
      </c>
      <c r="DA155" s="49"/>
      <c r="DB155" s="49">
        <f t="shared" ref="DB155:DM155" si="255">DB142+DB147+DB153</f>
        <v>54</v>
      </c>
      <c r="DC155" s="49">
        <f t="shared" si="255"/>
        <v>121.2</v>
      </c>
      <c r="DD155" s="49">
        <f t="shared" si="255"/>
        <v>28.8</v>
      </c>
      <c r="DE155" s="49">
        <f t="shared" si="255"/>
        <v>54</v>
      </c>
      <c r="DF155" s="49">
        <f t="shared" si="255"/>
        <v>54</v>
      </c>
      <c r="DG155" s="49">
        <f t="shared" si="255"/>
        <v>96</v>
      </c>
      <c r="DH155" s="49">
        <f t="shared" si="255"/>
        <v>54</v>
      </c>
      <c r="DI155" s="49">
        <f t="shared" si="255"/>
        <v>54</v>
      </c>
      <c r="DJ155" s="49">
        <f t="shared" si="255"/>
        <v>28.8</v>
      </c>
      <c r="DK155" s="49">
        <f t="shared" si="255"/>
        <v>54</v>
      </c>
      <c r="DL155" s="49">
        <f t="shared" si="255"/>
        <v>121.2</v>
      </c>
      <c r="DM155" s="49">
        <f t="shared" si="255"/>
        <v>54</v>
      </c>
      <c r="DN155" s="49"/>
      <c r="DR155" s="27"/>
      <c r="DS155">
        <v>576</v>
      </c>
      <c r="DU155" s="49">
        <f>DU142+DU147+DU153</f>
        <v>606.00000000000011</v>
      </c>
      <c r="DV155" s="28">
        <f>IFERROR(DU155/DS155*100,0)</f>
        <v>105.20833333333334</v>
      </c>
      <c r="DW155" s="49">
        <f>DW142+DW147+DW153</f>
        <v>698.40000000000009</v>
      </c>
      <c r="DX155" s="28">
        <f>IFERROR(DW155/DU155*100,0)</f>
        <v>115.24752475247524</v>
      </c>
      <c r="DY155" s="49">
        <f>DY142+DY147+DY153</f>
        <v>723.6</v>
      </c>
      <c r="DZ155" s="28">
        <f>IFERROR(DY155/DW155*100,0)</f>
        <v>103.60824742268039</v>
      </c>
      <c r="EA155" s="49">
        <f>EA142+EA147+EA153</f>
        <v>774.00000000000011</v>
      </c>
      <c r="EB155" s="28">
        <f>IFERROR(EA155/DY155*100,0)</f>
        <v>106.96517412935324</v>
      </c>
      <c r="EC155" s="49">
        <f>EC142+EC147+EC153</f>
        <v>774.00000000000011</v>
      </c>
      <c r="ED155" s="28">
        <f>IFERROR(EC155/EA155*100,0)</f>
        <v>100</v>
      </c>
      <c r="EE155" s="49">
        <f>EE142+EE147+EE153</f>
        <v>774.00000000000011</v>
      </c>
      <c r="EF155" s="28">
        <f>IFERROR(EE155/EC155*100,0)</f>
        <v>100</v>
      </c>
      <c r="EG155" s="27"/>
    </row>
    <row r="156" spans="1:137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</row>
    <row r="157" spans="1:137">
      <c r="A157" s="43" t="s">
        <v>96</v>
      </c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</row>
    <row r="158" spans="1:137">
      <c r="A158" t="s">
        <v>97</v>
      </c>
      <c r="B158" s="81">
        <v>650000</v>
      </c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O158" s="47">
        <f>650000/12</f>
        <v>54166.666666666664</v>
      </c>
      <c r="BP158" s="47">
        <f t="shared" ref="BP158:DM158" si="256">650000/12</f>
        <v>54166.666666666664</v>
      </c>
      <c r="BQ158" s="47">
        <f t="shared" si="256"/>
        <v>54166.666666666664</v>
      </c>
      <c r="BR158" s="47">
        <f t="shared" si="256"/>
        <v>54166.666666666664</v>
      </c>
      <c r="BS158" s="47">
        <f t="shared" si="256"/>
        <v>54166.666666666664</v>
      </c>
      <c r="BT158" s="47">
        <f t="shared" si="256"/>
        <v>54166.666666666664</v>
      </c>
      <c r="BU158" s="47">
        <f t="shared" si="256"/>
        <v>54166.666666666664</v>
      </c>
      <c r="BV158" s="47">
        <f t="shared" si="256"/>
        <v>54166.666666666664</v>
      </c>
      <c r="BW158" s="47">
        <f t="shared" si="256"/>
        <v>54166.666666666664</v>
      </c>
      <c r="BX158" s="47">
        <f t="shared" si="256"/>
        <v>54166.666666666664</v>
      </c>
      <c r="BY158" s="47">
        <f t="shared" si="256"/>
        <v>54166.666666666664</v>
      </c>
      <c r="BZ158" s="47">
        <f t="shared" si="256"/>
        <v>54166.666666666664</v>
      </c>
      <c r="CB158" s="47">
        <f t="shared" si="256"/>
        <v>54166.666666666664</v>
      </c>
      <c r="CC158" s="47">
        <f t="shared" si="256"/>
        <v>54166.666666666664</v>
      </c>
      <c r="CD158" s="47">
        <f t="shared" si="256"/>
        <v>54166.666666666664</v>
      </c>
      <c r="CE158" s="47">
        <f t="shared" si="256"/>
        <v>54166.666666666664</v>
      </c>
      <c r="CF158" s="47">
        <f t="shared" si="256"/>
        <v>54166.666666666664</v>
      </c>
      <c r="CG158" s="47">
        <f t="shared" si="256"/>
        <v>54166.666666666664</v>
      </c>
      <c r="CH158" s="47">
        <f t="shared" si="256"/>
        <v>54166.666666666664</v>
      </c>
      <c r="CI158" s="47">
        <f t="shared" si="256"/>
        <v>54166.666666666664</v>
      </c>
      <c r="CJ158" s="47">
        <f t="shared" si="256"/>
        <v>54166.666666666664</v>
      </c>
      <c r="CK158" s="47">
        <f t="shared" si="256"/>
        <v>54166.666666666664</v>
      </c>
      <c r="CL158" s="47">
        <f t="shared" si="256"/>
        <v>54166.666666666664</v>
      </c>
      <c r="CM158" s="47">
        <f t="shared" si="256"/>
        <v>54166.666666666664</v>
      </c>
      <c r="CO158" s="47">
        <f t="shared" si="256"/>
        <v>54166.666666666664</v>
      </c>
      <c r="CP158" s="47">
        <f t="shared" si="256"/>
        <v>54166.666666666664</v>
      </c>
      <c r="CQ158" s="47">
        <f t="shared" si="256"/>
        <v>54166.666666666664</v>
      </c>
      <c r="CR158" s="47">
        <f t="shared" si="256"/>
        <v>54166.666666666664</v>
      </c>
      <c r="CS158" s="47">
        <f t="shared" si="256"/>
        <v>54166.666666666664</v>
      </c>
      <c r="CT158" s="47">
        <f t="shared" si="256"/>
        <v>54166.666666666664</v>
      </c>
      <c r="CU158" s="47">
        <f t="shared" si="256"/>
        <v>54166.666666666664</v>
      </c>
      <c r="CV158" s="47">
        <f t="shared" si="256"/>
        <v>54166.666666666664</v>
      </c>
      <c r="CW158" s="47">
        <f t="shared" si="256"/>
        <v>54166.666666666664</v>
      </c>
      <c r="CX158" s="47">
        <f t="shared" si="256"/>
        <v>54166.666666666664</v>
      </c>
      <c r="CY158" s="47">
        <f t="shared" si="256"/>
        <v>54166.666666666664</v>
      </c>
      <c r="CZ158" s="47">
        <f t="shared" si="256"/>
        <v>54166.666666666664</v>
      </c>
      <c r="DB158" s="47">
        <f t="shared" si="256"/>
        <v>54166.666666666664</v>
      </c>
      <c r="DC158" s="47">
        <f t="shared" si="256"/>
        <v>54166.666666666664</v>
      </c>
      <c r="DD158" s="47">
        <f t="shared" si="256"/>
        <v>54166.666666666664</v>
      </c>
      <c r="DE158" s="47">
        <f t="shared" si="256"/>
        <v>54166.666666666664</v>
      </c>
      <c r="DF158" s="47">
        <f t="shared" si="256"/>
        <v>54166.666666666664</v>
      </c>
      <c r="DG158" s="47">
        <f t="shared" si="256"/>
        <v>54166.666666666664</v>
      </c>
      <c r="DH158" s="47">
        <f t="shared" si="256"/>
        <v>54166.666666666664</v>
      </c>
      <c r="DI158" s="47">
        <f t="shared" si="256"/>
        <v>54166.666666666664</v>
      </c>
      <c r="DJ158" s="47">
        <f t="shared" si="256"/>
        <v>54166.666666666664</v>
      </c>
      <c r="DK158" s="47">
        <f t="shared" si="256"/>
        <v>54166.666666666664</v>
      </c>
      <c r="DL158" s="47">
        <f t="shared" si="256"/>
        <v>54166.666666666664</v>
      </c>
      <c r="DM158" s="47">
        <f t="shared" si="256"/>
        <v>54166.666666666664</v>
      </c>
    </row>
    <row r="159" spans="1:137">
      <c r="A159" t="s">
        <v>96</v>
      </c>
      <c r="B159" s="48">
        <f>0.7%</f>
        <v>6.9999999999999993E-3</v>
      </c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O159" s="48">
        <f>0.7%</f>
        <v>6.9999999999999993E-3</v>
      </c>
      <c r="BP159" s="48">
        <f>0.7%</f>
        <v>6.9999999999999993E-3</v>
      </c>
      <c r="BQ159" s="48">
        <f t="shared" ref="BQ159:DM159" si="257">0.7%</f>
        <v>6.9999999999999993E-3</v>
      </c>
      <c r="BR159" s="48">
        <f t="shared" si="257"/>
        <v>6.9999999999999993E-3</v>
      </c>
      <c r="BS159" s="48">
        <f t="shared" si="257"/>
        <v>6.9999999999999993E-3</v>
      </c>
      <c r="BT159" s="48">
        <f t="shared" si="257"/>
        <v>6.9999999999999993E-3</v>
      </c>
      <c r="BU159" s="48">
        <f t="shared" si="257"/>
        <v>6.9999999999999993E-3</v>
      </c>
      <c r="BV159" s="48">
        <f t="shared" si="257"/>
        <v>6.9999999999999993E-3</v>
      </c>
      <c r="BW159" s="48">
        <f t="shared" si="257"/>
        <v>6.9999999999999993E-3</v>
      </c>
      <c r="BX159" s="48">
        <f t="shared" si="257"/>
        <v>6.9999999999999993E-3</v>
      </c>
      <c r="BY159" s="48">
        <f t="shared" si="257"/>
        <v>6.9999999999999993E-3</v>
      </c>
      <c r="BZ159" s="48">
        <f t="shared" si="257"/>
        <v>6.9999999999999993E-3</v>
      </c>
      <c r="CB159" s="48">
        <f t="shared" si="257"/>
        <v>6.9999999999999993E-3</v>
      </c>
      <c r="CC159" s="48">
        <f t="shared" si="257"/>
        <v>6.9999999999999993E-3</v>
      </c>
      <c r="CD159" s="48">
        <f t="shared" si="257"/>
        <v>6.9999999999999993E-3</v>
      </c>
      <c r="CE159" s="48">
        <f t="shared" si="257"/>
        <v>6.9999999999999993E-3</v>
      </c>
      <c r="CF159" s="48">
        <f t="shared" si="257"/>
        <v>6.9999999999999993E-3</v>
      </c>
      <c r="CG159" s="48">
        <f t="shared" si="257"/>
        <v>6.9999999999999993E-3</v>
      </c>
      <c r="CH159" s="48">
        <f t="shared" si="257"/>
        <v>6.9999999999999993E-3</v>
      </c>
      <c r="CI159" s="48">
        <f t="shared" si="257"/>
        <v>6.9999999999999993E-3</v>
      </c>
      <c r="CJ159" s="48">
        <f t="shared" si="257"/>
        <v>6.9999999999999993E-3</v>
      </c>
      <c r="CK159" s="48">
        <f t="shared" si="257"/>
        <v>6.9999999999999993E-3</v>
      </c>
      <c r="CL159" s="48">
        <f t="shared" si="257"/>
        <v>6.9999999999999993E-3</v>
      </c>
      <c r="CM159" s="48">
        <f t="shared" si="257"/>
        <v>6.9999999999999993E-3</v>
      </c>
      <c r="CO159" s="48">
        <f t="shared" si="257"/>
        <v>6.9999999999999993E-3</v>
      </c>
      <c r="CP159" s="48">
        <f t="shared" si="257"/>
        <v>6.9999999999999993E-3</v>
      </c>
      <c r="CQ159" s="48">
        <f t="shared" si="257"/>
        <v>6.9999999999999993E-3</v>
      </c>
      <c r="CR159" s="48">
        <f t="shared" si="257"/>
        <v>6.9999999999999993E-3</v>
      </c>
      <c r="CS159" s="48">
        <f t="shared" si="257"/>
        <v>6.9999999999999993E-3</v>
      </c>
      <c r="CT159" s="48">
        <f t="shared" si="257"/>
        <v>6.9999999999999993E-3</v>
      </c>
      <c r="CU159" s="48">
        <f t="shared" si="257"/>
        <v>6.9999999999999993E-3</v>
      </c>
      <c r="CV159" s="48">
        <f t="shared" si="257"/>
        <v>6.9999999999999993E-3</v>
      </c>
      <c r="CW159" s="48">
        <f t="shared" si="257"/>
        <v>6.9999999999999993E-3</v>
      </c>
      <c r="CX159" s="48">
        <f t="shared" si="257"/>
        <v>6.9999999999999993E-3</v>
      </c>
      <c r="CY159" s="48">
        <f t="shared" si="257"/>
        <v>6.9999999999999993E-3</v>
      </c>
      <c r="CZ159" s="48">
        <f t="shared" si="257"/>
        <v>6.9999999999999993E-3</v>
      </c>
      <c r="DB159" s="48">
        <f t="shared" si="257"/>
        <v>6.9999999999999993E-3</v>
      </c>
      <c r="DC159" s="48">
        <f t="shared" si="257"/>
        <v>6.9999999999999993E-3</v>
      </c>
      <c r="DD159" s="48">
        <f t="shared" si="257"/>
        <v>6.9999999999999993E-3</v>
      </c>
      <c r="DE159" s="48">
        <f t="shared" si="257"/>
        <v>6.9999999999999993E-3</v>
      </c>
      <c r="DF159" s="48">
        <f t="shared" si="257"/>
        <v>6.9999999999999993E-3</v>
      </c>
      <c r="DG159" s="48">
        <f t="shared" si="257"/>
        <v>6.9999999999999993E-3</v>
      </c>
      <c r="DH159" s="48">
        <f t="shared" si="257"/>
        <v>6.9999999999999993E-3</v>
      </c>
      <c r="DI159" s="48">
        <f t="shared" si="257"/>
        <v>6.9999999999999993E-3</v>
      </c>
      <c r="DJ159" s="48">
        <f t="shared" si="257"/>
        <v>6.9999999999999993E-3</v>
      </c>
      <c r="DK159" s="48">
        <f t="shared" si="257"/>
        <v>6.9999999999999993E-3</v>
      </c>
      <c r="DL159" s="48">
        <f t="shared" si="257"/>
        <v>6.9999999999999993E-3</v>
      </c>
      <c r="DM159" s="48">
        <f t="shared" si="257"/>
        <v>6.9999999999999993E-3</v>
      </c>
    </row>
    <row r="160" spans="1:137">
      <c r="A160" t="s">
        <v>98</v>
      </c>
      <c r="B160" s="48">
        <v>0.3</v>
      </c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O160" s="48">
        <v>0.3</v>
      </c>
      <c r="BP160" s="48">
        <v>0.3</v>
      </c>
      <c r="BQ160" s="48">
        <v>0.3</v>
      </c>
      <c r="BR160" s="48">
        <v>0.3</v>
      </c>
      <c r="BS160" s="48">
        <v>0.3</v>
      </c>
      <c r="BT160" s="48">
        <v>0.3</v>
      </c>
      <c r="BU160" s="48">
        <v>0.3</v>
      </c>
      <c r="BV160" s="48">
        <v>0.3</v>
      </c>
      <c r="BW160" s="48">
        <v>0.3</v>
      </c>
      <c r="BX160" s="48">
        <v>0.3</v>
      </c>
      <c r="BY160" s="48">
        <v>0.3</v>
      </c>
      <c r="BZ160" s="48">
        <v>0.3</v>
      </c>
      <c r="CB160" s="48">
        <v>0.3</v>
      </c>
      <c r="CC160" s="48">
        <v>0.3</v>
      </c>
      <c r="CD160" s="48">
        <v>0.3</v>
      </c>
      <c r="CE160" s="48">
        <v>0.3</v>
      </c>
      <c r="CF160" s="48">
        <v>0.3</v>
      </c>
      <c r="CG160" s="48">
        <v>0.3</v>
      </c>
      <c r="CH160" s="48">
        <v>0.3</v>
      </c>
      <c r="CI160" s="48">
        <v>0.3</v>
      </c>
      <c r="CJ160" s="48">
        <v>0.3</v>
      </c>
      <c r="CK160" s="48">
        <v>0.3</v>
      </c>
      <c r="CL160" s="48">
        <v>0.3</v>
      </c>
      <c r="CM160" s="48">
        <v>0.3</v>
      </c>
      <c r="CO160" s="48">
        <v>0.3</v>
      </c>
      <c r="CP160" s="48">
        <v>0.3</v>
      </c>
      <c r="CQ160" s="48">
        <v>0.3</v>
      </c>
      <c r="CR160" s="48">
        <v>0.3</v>
      </c>
      <c r="CS160" s="48">
        <v>0.3</v>
      </c>
      <c r="CT160" s="48">
        <v>0.3</v>
      </c>
      <c r="CU160" s="48">
        <v>0.3</v>
      </c>
      <c r="CV160" s="48">
        <v>0.3</v>
      </c>
      <c r="CW160" s="48">
        <v>0.3</v>
      </c>
      <c r="CX160" s="48">
        <v>0.3</v>
      </c>
      <c r="CY160" s="48">
        <v>0.3</v>
      </c>
      <c r="CZ160" s="48">
        <v>0.3</v>
      </c>
      <c r="DB160" s="48">
        <v>0.3</v>
      </c>
      <c r="DC160" s="48">
        <v>0.3</v>
      </c>
      <c r="DD160" s="48">
        <v>0.3</v>
      </c>
      <c r="DE160" s="48">
        <v>0.3</v>
      </c>
      <c r="DF160" s="48">
        <v>0.3</v>
      </c>
      <c r="DG160" s="48">
        <v>0.3</v>
      </c>
      <c r="DH160" s="48">
        <v>0.3</v>
      </c>
      <c r="DI160" s="48">
        <v>0.3</v>
      </c>
      <c r="DJ160" s="48">
        <v>0.3</v>
      </c>
      <c r="DK160" s="48">
        <v>0.3</v>
      </c>
      <c r="DL160" s="48">
        <v>0.3</v>
      </c>
      <c r="DM160" s="48">
        <v>0.3</v>
      </c>
    </row>
    <row r="161" spans="1:149">
      <c r="A161" s="14" t="s">
        <v>99</v>
      </c>
      <c r="B161" s="48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O161" s="69">
        <f>BO158*BO159*BO160</f>
        <v>113.74999999999999</v>
      </c>
      <c r="BP161" s="69">
        <f t="shared" ref="BP161:BZ161" si="258">BP158*BP159*BP160</f>
        <v>113.74999999999999</v>
      </c>
      <c r="BQ161" s="69">
        <f t="shared" si="258"/>
        <v>113.74999999999999</v>
      </c>
      <c r="BR161" s="69">
        <f t="shared" si="258"/>
        <v>113.74999999999999</v>
      </c>
      <c r="BS161" s="69">
        <f t="shared" si="258"/>
        <v>113.74999999999999</v>
      </c>
      <c r="BT161" s="69">
        <f t="shared" si="258"/>
        <v>113.74999999999999</v>
      </c>
      <c r="BU161" s="69">
        <f t="shared" si="258"/>
        <v>113.74999999999999</v>
      </c>
      <c r="BV161" s="69">
        <f t="shared" si="258"/>
        <v>113.74999999999999</v>
      </c>
      <c r="BW161" s="69">
        <f t="shared" si="258"/>
        <v>113.74999999999999</v>
      </c>
      <c r="BX161" s="69">
        <f t="shared" si="258"/>
        <v>113.74999999999999</v>
      </c>
      <c r="BY161" s="69">
        <f t="shared" si="258"/>
        <v>113.74999999999999</v>
      </c>
      <c r="BZ161" s="69">
        <f t="shared" si="258"/>
        <v>113.74999999999999</v>
      </c>
      <c r="CB161" s="69">
        <f t="shared" ref="CB161:CZ161" si="259">CB158*CB159*CB160</f>
        <v>113.74999999999999</v>
      </c>
      <c r="CC161" s="69">
        <f t="shared" si="259"/>
        <v>113.74999999999999</v>
      </c>
      <c r="CD161" s="69">
        <f t="shared" si="259"/>
        <v>113.74999999999999</v>
      </c>
      <c r="CE161" s="69">
        <f t="shared" si="259"/>
        <v>113.74999999999999</v>
      </c>
      <c r="CF161" s="69">
        <f t="shared" si="259"/>
        <v>113.74999999999999</v>
      </c>
      <c r="CG161" s="69">
        <f t="shared" si="259"/>
        <v>113.74999999999999</v>
      </c>
      <c r="CH161" s="69">
        <f t="shared" si="259"/>
        <v>113.74999999999999</v>
      </c>
      <c r="CI161" s="69">
        <f t="shared" si="259"/>
        <v>113.74999999999999</v>
      </c>
      <c r="CJ161" s="69">
        <f t="shared" si="259"/>
        <v>113.74999999999999</v>
      </c>
      <c r="CK161" s="69">
        <f t="shared" si="259"/>
        <v>113.74999999999999</v>
      </c>
      <c r="CL161" s="69">
        <f t="shared" si="259"/>
        <v>113.74999999999999</v>
      </c>
      <c r="CM161" s="69">
        <f t="shared" si="259"/>
        <v>113.74999999999999</v>
      </c>
      <c r="CO161" s="69">
        <f t="shared" si="259"/>
        <v>113.74999999999999</v>
      </c>
      <c r="CP161" s="69">
        <f t="shared" si="259"/>
        <v>113.74999999999999</v>
      </c>
      <c r="CQ161" s="69">
        <f t="shared" si="259"/>
        <v>113.74999999999999</v>
      </c>
      <c r="CR161" s="69">
        <f t="shared" si="259"/>
        <v>113.74999999999999</v>
      </c>
      <c r="CS161" s="69">
        <f t="shared" si="259"/>
        <v>113.74999999999999</v>
      </c>
      <c r="CT161" s="69">
        <f t="shared" si="259"/>
        <v>113.74999999999999</v>
      </c>
      <c r="CU161" s="69">
        <f t="shared" si="259"/>
        <v>113.74999999999999</v>
      </c>
      <c r="CV161" s="69">
        <f t="shared" si="259"/>
        <v>113.74999999999999</v>
      </c>
      <c r="CW161" s="69">
        <f t="shared" si="259"/>
        <v>113.74999999999999</v>
      </c>
      <c r="CX161" s="69">
        <f t="shared" si="259"/>
        <v>113.74999999999999</v>
      </c>
      <c r="CY161" s="69">
        <f t="shared" si="259"/>
        <v>113.74999999999999</v>
      </c>
      <c r="CZ161" s="69">
        <f t="shared" si="259"/>
        <v>113.74999999999999</v>
      </c>
      <c r="DB161" s="69">
        <f t="shared" ref="DB161:DM161" si="260">DB158*DB159*DB160</f>
        <v>113.74999999999999</v>
      </c>
      <c r="DC161" s="69">
        <f t="shared" si="260"/>
        <v>113.74999999999999</v>
      </c>
      <c r="DD161" s="69">
        <f t="shared" si="260"/>
        <v>113.74999999999999</v>
      </c>
      <c r="DE161" s="69">
        <f t="shared" si="260"/>
        <v>113.74999999999999</v>
      </c>
      <c r="DF161" s="69">
        <f t="shared" si="260"/>
        <v>113.74999999999999</v>
      </c>
      <c r="DG161" s="69">
        <f t="shared" si="260"/>
        <v>113.74999999999999</v>
      </c>
      <c r="DH161" s="69">
        <f t="shared" si="260"/>
        <v>113.74999999999999</v>
      </c>
      <c r="DI161" s="69">
        <f t="shared" si="260"/>
        <v>113.74999999999999</v>
      </c>
      <c r="DJ161" s="69">
        <f t="shared" si="260"/>
        <v>113.74999999999999</v>
      </c>
      <c r="DK161" s="69">
        <f t="shared" si="260"/>
        <v>113.74999999999999</v>
      </c>
      <c r="DL161" s="69">
        <f t="shared" si="260"/>
        <v>113.74999999999999</v>
      </c>
      <c r="DM161" s="69">
        <f t="shared" si="260"/>
        <v>113.74999999999999</v>
      </c>
    </row>
    <row r="162" spans="1:149">
      <c r="A162" t="s">
        <v>100</v>
      </c>
      <c r="B162" s="82">
        <v>0.7</v>
      </c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O162" s="82">
        <v>0.7</v>
      </c>
      <c r="BP162" s="82">
        <v>0.7</v>
      </c>
      <c r="BQ162" s="82">
        <v>0.7</v>
      </c>
      <c r="BR162" s="82">
        <v>0.7</v>
      </c>
      <c r="BS162" s="82">
        <v>0.7</v>
      </c>
      <c r="BT162" s="82">
        <v>0.7</v>
      </c>
      <c r="BU162" s="82">
        <v>0.7</v>
      </c>
      <c r="BV162" s="82">
        <v>0.7</v>
      </c>
      <c r="BW162" s="82">
        <v>0.7</v>
      </c>
      <c r="BX162" s="82">
        <v>0.7</v>
      </c>
      <c r="BY162" s="82">
        <v>0.7</v>
      </c>
      <c r="BZ162" s="82">
        <v>0.7</v>
      </c>
      <c r="CB162" s="82">
        <v>0.7</v>
      </c>
      <c r="CC162" s="82">
        <v>0.7</v>
      </c>
      <c r="CD162" s="82">
        <v>0.7</v>
      </c>
      <c r="CE162" s="82">
        <v>0.7</v>
      </c>
      <c r="CF162" s="82">
        <v>0.7</v>
      </c>
      <c r="CG162" s="82">
        <v>0.7</v>
      </c>
      <c r="CH162" s="82">
        <v>0.7</v>
      </c>
      <c r="CI162" s="82">
        <v>0.7</v>
      </c>
      <c r="CJ162" s="82">
        <v>0.7</v>
      </c>
      <c r="CK162" s="82">
        <v>0.7</v>
      </c>
      <c r="CL162" s="82">
        <v>0.7</v>
      </c>
      <c r="CM162" s="82">
        <v>0.7</v>
      </c>
      <c r="CO162" s="82">
        <v>0.7</v>
      </c>
      <c r="CP162" s="82">
        <v>0.7</v>
      </c>
      <c r="CQ162" s="82">
        <v>0.7</v>
      </c>
      <c r="CR162" s="82">
        <v>0.7</v>
      </c>
      <c r="CS162" s="82">
        <v>0.7</v>
      </c>
      <c r="CT162" s="82">
        <v>0.7</v>
      </c>
      <c r="CU162" s="82">
        <v>0.7</v>
      </c>
      <c r="CV162" s="82">
        <v>0.7</v>
      </c>
      <c r="CW162" s="82">
        <v>0.7</v>
      </c>
      <c r="CX162" s="82">
        <v>0.7</v>
      </c>
      <c r="CY162" s="82">
        <v>0.7</v>
      </c>
      <c r="CZ162" s="82">
        <v>0.7</v>
      </c>
      <c r="DB162" s="82">
        <v>0.7</v>
      </c>
      <c r="DC162" s="82">
        <v>0.7</v>
      </c>
      <c r="DD162" s="82">
        <v>0.7</v>
      </c>
      <c r="DE162" s="82">
        <v>0.7</v>
      </c>
      <c r="DF162" s="82">
        <v>0.7</v>
      </c>
      <c r="DG162" s="82">
        <v>0.7</v>
      </c>
      <c r="DH162" s="82">
        <v>0.7</v>
      </c>
      <c r="DI162" s="82">
        <v>0.7</v>
      </c>
      <c r="DJ162" s="82">
        <v>0.7</v>
      </c>
      <c r="DK162" s="82">
        <v>0.7</v>
      </c>
      <c r="DL162" s="82">
        <v>0.7</v>
      </c>
      <c r="DM162" s="82">
        <v>0.7</v>
      </c>
    </row>
    <row r="163" spans="1:149">
      <c r="B163" s="82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O163" s="69">
        <f>BO161*BO162</f>
        <v>79.624999999999986</v>
      </c>
      <c r="BP163" s="69">
        <f t="shared" ref="BP163:BZ163" si="261">BP161*BP162</f>
        <v>79.624999999999986</v>
      </c>
      <c r="BQ163" s="69">
        <f t="shared" si="261"/>
        <v>79.624999999999986</v>
      </c>
      <c r="BR163" s="69">
        <f t="shared" si="261"/>
        <v>79.624999999999986</v>
      </c>
      <c r="BS163" s="69">
        <f t="shared" si="261"/>
        <v>79.624999999999986</v>
      </c>
      <c r="BT163" s="69">
        <f t="shared" si="261"/>
        <v>79.624999999999986</v>
      </c>
      <c r="BU163" s="69">
        <f t="shared" si="261"/>
        <v>79.624999999999986</v>
      </c>
      <c r="BV163" s="69">
        <f t="shared" si="261"/>
        <v>79.624999999999986</v>
      </c>
      <c r="BW163" s="69">
        <f t="shared" si="261"/>
        <v>79.624999999999986</v>
      </c>
      <c r="BX163" s="69">
        <f t="shared" si="261"/>
        <v>79.624999999999986</v>
      </c>
      <c r="BY163" s="69">
        <f t="shared" si="261"/>
        <v>79.624999999999986</v>
      </c>
      <c r="BZ163" s="69">
        <f t="shared" si="261"/>
        <v>79.624999999999986</v>
      </c>
      <c r="CB163" s="69">
        <f t="shared" ref="CB163:CZ163" si="262">CB161*CB162</f>
        <v>79.624999999999986</v>
      </c>
      <c r="CC163" s="69">
        <f t="shared" si="262"/>
        <v>79.624999999999986</v>
      </c>
      <c r="CD163" s="69">
        <f t="shared" si="262"/>
        <v>79.624999999999986</v>
      </c>
      <c r="CE163" s="69">
        <f t="shared" si="262"/>
        <v>79.624999999999986</v>
      </c>
      <c r="CF163" s="69">
        <f t="shared" si="262"/>
        <v>79.624999999999986</v>
      </c>
      <c r="CG163" s="69">
        <f t="shared" si="262"/>
        <v>79.624999999999986</v>
      </c>
      <c r="CH163" s="69">
        <f t="shared" si="262"/>
        <v>79.624999999999986</v>
      </c>
      <c r="CI163" s="69">
        <f t="shared" si="262"/>
        <v>79.624999999999986</v>
      </c>
      <c r="CJ163" s="69">
        <f t="shared" si="262"/>
        <v>79.624999999999986</v>
      </c>
      <c r="CK163" s="69">
        <f t="shared" si="262"/>
        <v>79.624999999999986</v>
      </c>
      <c r="CL163" s="69">
        <f t="shared" si="262"/>
        <v>79.624999999999986</v>
      </c>
      <c r="CM163" s="69">
        <f t="shared" si="262"/>
        <v>79.624999999999986</v>
      </c>
      <c r="CO163" s="69">
        <f t="shared" si="262"/>
        <v>79.624999999999986</v>
      </c>
      <c r="CP163" s="69">
        <f t="shared" si="262"/>
        <v>79.624999999999986</v>
      </c>
      <c r="CQ163" s="69">
        <f t="shared" si="262"/>
        <v>79.624999999999986</v>
      </c>
      <c r="CR163" s="69">
        <f t="shared" si="262"/>
        <v>79.624999999999986</v>
      </c>
      <c r="CS163" s="69">
        <f t="shared" si="262"/>
        <v>79.624999999999986</v>
      </c>
      <c r="CT163" s="69">
        <f t="shared" si="262"/>
        <v>79.624999999999986</v>
      </c>
      <c r="CU163" s="69">
        <f t="shared" si="262"/>
        <v>79.624999999999986</v>
      </c>
      <c r="CV163" s="69">
        <f t="shared" si="262"/>
        <v>79.624999999999986</v>
      </c>
      <c r="CW163" s="69">
        <f t="shared" si="262"/>
        <v>79.624999999999986</v>
      </c>
      <c r="CX163" s="69">
        <f t="shared" si="262"/>
        <v>79.624999999999986</v>
      </c>
      <c r="CY163" s="69">
        <f t="shared" si="262"/>
        <v>79.624999999999986</v>
      </c>
      <c r="CZ163" s="69">
        <f t="shared" si="262"/>
        <v>79.624999999999986</v>
      </c>
      <c r="DB163" s="69">
        <f t="shared" ref="DB163:DM163" si="263">DB161*DB162</f>
        <v>79.624999999999986</v>
      </c>
      <c r="DC163" s="69">
        <f t="shared" si="263"/>
        <v>79.624999999999986</v>
      </c>
      <c r="DD163" s="69">
        <f t="shared" si="263"/>
        <v>79.624999999999986</v>
      </c>
      <c r="DE163" s="69">
        <f t="shared" si="263"/>
        <v>79.624999999999986</v>
      </c>
      <c r="DF163" s="69">
        <f t="shared" si="263"/>
        <v>79.624999999999986</v>
      </c>
      <c r="DG163" s="69">
        <f t="shared" si="263"/>
        <v>79.624999999999986</v>
      </c>
      <c r="DH163" s="69">
        <f t="shared" si="263"/>
        <v>79.624999999999986</v>
      </c>
      <c r="DI163" s="69">
        <f t="shared" si="263"/>
        <v>79.624999999999986</v>
      </c>
      <c r="DJ163" s="69">
        <f t="shared" si="263"/>
        <v>79.624999999999986</v>
      </c>
      <c r="DK163" s="69">
        <f t="shared" si="263"/>
        <v>79.624999999999986</v>
      </c>
      <c r="DL163" s="69">
        <f t="shared" si="263"/>
        <v>79.624999999999986</v>
      </c>
      <c r="DM163" s="69">
        <f t="shared" si="263"/>
        <v>79.624999999999986</v>
      </c>
    </row>
    <row r="164" spans="1:149">
      <c r="A164" t="s">
        <v>101</v>
      </c>
      <c r="B164" s="58">
        <v>70</v>
      </c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O164" s="58">
        <f>70/1000</f>
        <v>7.0000000000000007E-2</v>
      </c>
      <c r="BP164" s="58">
        <f t="shared" ref="BP164:DM164" si="264">70/1000</f>
        <v>7.0000000000000007E-2</v>
      </c>
      <c r="BQ164" s="58">
        <f t="shared" si="264"/>
        <v>7.0000000000000007E-2</v>
      </c>
      <c r="BR164" s="58">
        <f t="shared" si="264"/>
        <v>7.0000000000000007E-2</v>
      </c>
      <c r="BS164" s="58">
        <f t="shared" si="264"/>
        <v>7.0000000000000007E-2</v>
      </c>
      <c r="BT164" s="58">
        <f t="shared" si="264"/>
        <v>7.0000000000000007E-2</v>
      </c>
      <c r="BU164" s="58">
        <f t="shared" si="264"/>
        <v>7.0000000000000007E-2</v>
      </c>
      <c r="BV164" s="58">
        <f t="shared" si="264"/>
        <v>7.0000000000000007E-2</v>
      </c>
      <c r="BW164" s="58">
        <f t="shared" si="264"/>
        <v>7.0000000000000007E-2</v>
      </c>
      <c r="BX164" s="58">
        <f t="shared" si="264"/>
        <v>7.0000000000000007E-2</v>
      </c>
      <c r="BY164" s="58">
        <f t="shared" si="264"/>
        <v>7.0000000000000007E-2</v>
      </c>
      <c r="BZ164" s="58">
        <f t="shared" si="264"/>
        <v>7.0000000000000007E-2</v>
      </c>
      <c r="CB164" s="58">
        <f t="shared" si="264"/>
        <v>7.0000000000000007E-2</v>
      </c>
      <c r="CC164" s="58">
        <f t="shared" si="264"/>
        <v>7.0000000000000007E-2</v>
      </c>
      <c r="CD164" s="58">
        <f t="shared" si="264"/>
        <v>7.0000000000000007E-2</v>
      </c>
      <c r="CE164" s="58">
        <f t="shared" si="264"/>
        <v>7.0000000000000007E-2</v>
      </c>
      <c r="CF164" s="58">
        <f t="shared" si="264"/>
        <v>7.0000000000000007E-2</v>
      </c>
      <c r="CG164" s="58">
        <f t="shared" si="264"/>
        <v>7.0000000000000007E-2</v>
      </c>
      <c r="CH164" s="58">
        <f t="shared" si="264"/>
        <v>7.0000000000000007E-2</v>
      </c>
      <c r="CI164" s="58">
        <f t="shared" si="264"/>
        <v>7.0000000000000007E-2</v>
      </c>
      <c r="CJ164" s="58">
        <f t="shared" si="264"/>
        <v>7.0000000000000007E-2</v>
      </c>
      <c r="CK164" s="58">
        <f t="shared" si="264"/>
        <v>7.0000000000000007E-2</v>
      </c>
      <c r="CL164" s="58">
        <f t="shared" si="264"/>
        <v>7.0000000000000007E-2</v>
      </c>
      <c r="CM164" s="58">
        <f t="shared" si="264"/>
        <v>7.0000000000000007E-2</v>
      </c>
      <c r="CO164" s="58">
        <f t="shared" si="264"/>
        <v>7.0000000000000007E-2</v>
      </c>
      <c r="CP164" s="58">
        <f t="shared" si="264"/>
        <v>7.0000000000000007E-2</v>
      </c>
      <c r="CQ164" s="58">
        <f t="shared" si="264"/>
        <v>7.0000000000000007E-2</v>
      </c>
      <c r="CR164" s="58">
        <f t="shared" si="264"/>
        <v>7.0000000000000007E-2</v>
      </c>
      <c r="CS164" s="58">
        <f t="shared" si="264"/>
        <v>7.0000000000000007E-2</v>
      </c>
      <c r="CT164" s="58">
        <f t="shared" si="264"/>
        <v>7.0000000000000007E-2</v>
      </c>
      <c r="CU164" s="58">
        <f t="shared" si="264"/>
        <v>7.0000000000000007E-2</v>
      </c>
      <c r="CV164" s="58">
        <f t="shared" si="264"/>
        <v>7.0000000000000007E-2</v>
      </c>
      <c r="CW164" s="58">
        <f t="shared" si="264"/>
        <v>7.0000000000000007E-2</v>
      </c>
      <c r="CX164" s="58">
        <f t="shared" si="264"/>
        <v>7.0000000000000007E-2</v>
      </c>
      <c r="CY164" s="58">
        <f t="shared" si="264"/>
        <v>7.0000000000000007E-2</v>
      </c>
      <c r="CZ164" s="58">
        <f t="shared" si="264"/>
        <v>7.0000000000000007E-2</v>
      </c>
      <c r="DB164" s="58">
        <f t="shared" si="264"/>
        <v>7.0000000000000007E-2</v>
      </c>
      <c r="DC164" s="58">
        <f t="shared" si="264"/>
        <v>7.0000000000000007E-2</v>
      </c>
      <c r="DD164" s="58">
        <f t="shared" si="264"/>
        <v>7.0000000000000007E-2</v>
      </c>
      <c r="DE164" s="58">
        <f t="shared" si="264"/>
        <v>7.0000000000000007E-2</v>
      </c>
      <c r="DF164" s="58">
        <f t="shared" si="264"/>
        <v>7.0000000000000007E-2</v>
      </c>
      <c r="DG164" s="58">
        <f t="shared" si="264"/>
        <v>7.0000000000000007E-2</v>
      </c>
      <c r="DH164" s="58">
        <f t="shared" si="264"/>
        <v>7.0000000000000007E-2</v>
      </c>
      <c r="DI164" s="58">
        <f t="shared" si="264"/>
        <v>7.0000000000000007E-2</v>
      </c>
      <c r="DJ164" s="58">
        <f t="shared" si="264"/>
        <v>7.0000000000000007E-2</v>
      </c>
      <c r="DK164" s="58">
        <f t="shared" si="264"/>
        <v>7.0000000000000007E-2</v>
      </c>
      <c r="DL164" s="58">
        <f t="shared" si="264"/>
        <v>7.0000000000000007E-2</v>
      </c>
      <c r="DM164" s="58">
        <f t="shared" si="264"/>
        <v>7.0000000000000007E-2</v>
      </c>
    </row>
    <row r="165" spans="1:149">
      <c r="A165" t="s">
        <v>102</v>
      </c>
      <c r="B165" s="58">
        <v>1.5</v>
      </c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O165" s="58">
        <v>1.5</v>
      </c>
      <c r="BP165" s="58">
        <v>1.5</v>
      </c>
      <c r="BQ165" s="58">
        <v>1.5</v>
      </c>
      <c r="BR165" s="58">
        <v>1.5</v>
      </c>
      <c r="BS165" s="58">
        <v>1.5</v>
      </c>
      <c r="BT165" s="58">
        <v>1.5</v>
      </c>
      <c r="BU165" s="58">
        <v>1.5</v>
      </c>
      <c r="BV165" s="58">
        <v>1.5</v>
      </c>
      <c r="BW165" s="58">
        <v>1.5</v>
      </c>
      <c r="BX165" s="58">
        <v>1.5</v>
      </c>
      <c r="BY165" s="58">
        <v>1.5</v>
      </c>
      <c r="BZ165" s="58">
        <v>1.5</v>
      </c>
      <c r="CB165" s="58">
        <v>1.5</v>
      </c>
      <c r="CC165" s="58">
        <v>1.5</v>
      </c>
      <c r="CD165" s="58">
        <v>1.5</v>
      </c>
      <c r="CE165" s="58">
        <v>1.5</v>
      </c>
      <c r="CF165" s="58">
        <v>1.5</v>
      </c>
      <c r="CG165" s="58">
        <v>1.5</v>
      </c>
      <c r="CH165" s="58">
        <v>1.5</v>
      </c>
      <c r="CI165" s="58">
        <v>1.5</v>
      </c>
      <c r="CJ165" s="58">
        <v>1.5</v>
      </c>
      <c r="CK165" s="58">
        <v>1.5</v>
      </c>
      <c r="CL165" s="58">
        <v>1.5</v>
      </c>
      <c r="CM165" s="58">
        <v>1.5</v>
      </c>
      <c r="CO165" s="58">
        <v>1.5</v>
      </c>
      <c r="CP165" s="58">
        <v>1.5</v>
      </c>
      <c r="CQ165" s="58">
        <v>1.5</v>
      </c>
      <c r="CR165" s="58">
        <v>1.5</v>
      </c>
      <c r="CS165" s="58">
        <v>1.5</v>
      </c>
      <c r="CT165" s="58">
        <v>1.5</v>
      </c>
      <c r="CU165" s="58">
        <v>1.5</v>
      </c>
      <c r="CV165" s="58">
        <v>1.5</v>
      </c>
      <c r="CW165" s="58">
        <v>1.5</v>
      </c>
      <c r="CX165" s="58">
        <v>1.5</v>
      </c>
      <c r="CY165" s="58">
        <v>1.5</v>
      </c>
      <c r="CZ165" s="58">
        <v>1.5</v>
      </c>
      <c r="DB165" s="58">
        <v>1.5</v>
      </c>
      <c r="DC165" s="58">
        <v>1.5</v>
      </c>
      <c r="DD165" s="58">
        <v>1.5</v>
      </c>
      <c r="DE165" s="58">
        <v>1.5</v>
      </c>
      <c r="DF165" s="58">
        <v>1.5</v>
      </c>
      <c r="DG165" s="58">
        <v>1.5</v>
      </c>
      <c r="DH165" s="58">
        <v>1.5</v>
      </c>
      <c r="DI165" s="58">
        <v>1.5</v>
      </c>
      <c r="DJ165" s="58">
        <v>1.5</v>
      </c>
      <c r="DK165" s="58">
        <v>1.5</v>
      </c>
      <c r="DL165" s="58">
        <v>1.5</v>
      </c>
      <c r="DM165" s="58">
        <v>1.5</v>
      </c>
    </row>
    <row r="166" spans="1:149">
      <c r="A166" t="s">
        <v>103</v>
      </c>
      <c r="B166" s="69">
        <v>65</v>
      </c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O166" s="69">
        <v>65</v>
      </c>
      <c r="BP166" s="69">
        <v>65</v>
      </c>
      <c r="BQ166" s="69">
        <v>65</v>
      </c>
      <c r="BR166" s="69">
        <v>65</v>
      </c>
      <c r="BS166" s="69">
        <v>65</v>
      </c>
      <c r="BT166" s="69">
        <v>65</v>
      </c>
      <c r="BU166" s="69">
        <v>65</v>
      </c>
      <c r="BV166" s="69">
        <v>65</v>
      </c>
      <c r="BW166" s="69">
        <v>65</v>
      </c>
      <c r="BX166" s="69">
        <v>65</v>
      </c>
      <c r="BY166" s="69">
        <v>65</v>
      </c>
      <c r="BZ166" s="69">
        <v>65</v>
      </c>
      <c r="CB166" s="69">
        <v>65</v>
      </c>
      <c r="CC166" s="69">
        <v>65</v>
      </c>
      <c r="CD166" s="69">
        <v>65</v>
      </c>
      <c r="CE166" s="69">
        <v>65</v>
      </c>
      <c r="CF166" s="69">
        <v>65</v>
      </c>
      <c r="CG166" s="69">
        <v>65</v>
      </c>
      <c r="CH166" s="69">
        <v>65</v>
      </c>
      <c r="CI166" s="69">
        <v>65</v>
      </c>
      <c r="CJ166" s="69">
        <v>65</v>
      </c>
      <c r="CK166" s="69">
        <v>65</v>
      </c>
      <c r="CL166" s="69">
        <v>65</v>
      </c>
      <c r="CM166" s="69">
        <v>65</v>
      </c>
      <c r="CO166" s="69">
        <v>65</v>
      </c>
      <c r="CP166" s="69">
        <v>65</v>
      </c>
      <c r="CQ166" s="69">
        <v>65</v>
      </c>
      <c r="CR166" s="69">
        <v>65</v>
      </c>
      <c r="CS166" s="69">
        <v>65</v>
      </c>
      <c r="CT166" s="69">
        <v>65</v>
      </c>
      <c r="CU166" s="69">
        <v>65</v>
      </c>
      <c r="CV166" s="69">
        <v>65</v>
      </c>
      <c r="CW166" s="69">
        <v>65</v>
      </c>
      <c r="CX166" s="69">
        <v>65</v>
      </c>
      <c r="CY166" s="69">
        <v>65</v>
      </c>
      <c r="CZ166" s="69">
        <v>65</v>
      </c>
      <c r="DB166" s="69">
        <v>65</v>
      </c>
      <c r="DC166" s="69">
        <v>65</v>
      </c>
      <c r="DD166" s="69">
        <v>65</v>
      </c>
      <c r="DE166" s="69">
        <v>65</v>
      </c>
      <c r="DF166" s="69">
        <v>65</v>
      </c>
      <c r="DG166" s="69">
        <v>65</v>
      </c>
      <c r="DH166" s="69">
        <v>65</v>
      </c>
      <c r="DI166" s="69">
        <v>65</v>
      </c>
      <c r="DJ166" s="69">
        <v>65</v>
      </c>
      <c r="DK166" s="69">
        <v>65</v>
      </c>
      <c r="DL166" s="69">
        <v>65</v>
      </c>
      <c r="DM166" s="69">
        <v>65</v>
      </c>
    </row>
    <row r="167" spans="1:149">
      <c r="B167" s="69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O167" s="69">
        <f>BO164*BO165*BO166</f>
        <v>6.8250000000000011</v>
      </c>
      <c r="BP167" s="69">
        <f t="shared" ref="BP167:BZ167" si="265">BP164*BP165*BP166</f>
        <v>6.8250000000000011</v>
      </c>
      <c r="BQ167" s="69">
        <f t="shared" si="265"/>
        <v>6.8250000000000011</v>
      </c>
      <c r="BR167" s="69">
        <f t="shared" si="265"/>
        <v>6.8250000000000011</v>
      </c>
      <c r="BS167" s="69">
        <f t="shared" si="265"/>
        <v>6.8250000000000011</v>
      </c>
      <c r="BT167" s="69">
        <f t="shared" si="265"/>
        <v>6.8250000000000011</v>
      </c>
      <c r="BU167" s="69">
        <f t="shared" si="265"/>
        <v>6.8250000000000011</v>
      </c>
      <c r="BV167" s="69">
        <f t="shared" si="265"/>
        <v>6.8250000000000011</v>
      </c>
      <c r="BW167" s="69">
        <f t="shared" si="265"/>
        <v>6.8250000000000011</v>
      </c>
      <c r="BX167" s="69">
        <f t="shared" si="265"/>
        <v>6.8250000000000011</v>
      </c>
      <c r="BY167" s="69">
        <f t="shared" si="265"/>
        <v>6.8250000000000011</v>
      </c>
      <c r="BZ167" s="69">
        <f t="shared" si="265"/>
        <v>6.8250000000000011</v>
      </c>
      <c r="CB167" s="69">
        <f t="shared" ref="CB167:CZ167" si="266">CB164*CB165*CB166</f>
        <v>6.8250000000000011</v>
      </c>
      <c r="CC167" s="69">
        <f t="shared" si="266"/>
        <v>6.8250000000000011</v>
      </c>
      <c r="CD167" s="69">
        <f t="shared" si="266"/>
        <v>6.8250000000000011</v>
      </c>
      <c r="CE167" s="69">
        <f t="shared" si="266"/>
        <v>6.8250000000000011</v>
      </c>
      <c r="CF167" s="69">
        <f t="shared" si="266"/>
        <v>6.8250000000000011</v>
      </c>
      <c r="CG167" s="69">
        <f t="shared" si="266"/>
        <v>6.8250000000000011</v>
      </c>
      <c r="CH167" s="69">
        <f t="shared" si="266"/>
        <v>6.8250000000000011</v>
      </c>
      <c r="CI167" s="69">
        <f t="shared" si="266"/>
        <v>6.8250000000000011</v>
      </c>
      <c r="CJ167" s="69">
        <f t="shared" si="266"/>
        <v>6.8250000000000011</v>
      </c>
      <c r="CK167" s="69">
        <f t="shared" si="266"/>
        <v>6.8250000000000011</v>
      </c>
      <c r="CL167" s="69">
        <f t="shared" si="266"/>
        <v>6.8250000000000011</v>
      </c>
      <c r="CM167" s="69">
        <f t="shared" si="266"/>
        <v>6.8250000000000011</v>
      </c>
      <c r="CO167" s="69">
        <f t="shared" si="266"/>
        <v>6.8250000000000011</v>
      </c>
      <c r="CP167" s="69">
        <f t="shared" si="266"/>
        <v>6.8250000000000011</v>
      </c>
      <c r="CQ167" s="69">
        <f t="shared" si="266"/>
        <v>6.8250000000000011</v>
      </c>
      <c r="CR167" s="69">
        <f t="shared" si="266"/>
        <v>6.8250000000000011</v>
      </c>
      <c r="CS167" s="69">
        <f t="shared" si="266"/>
        <v>6.8250000000000011</v>
      </c>
      <c r="CT167" s="69">
        <f t="shared" si="266"/>
        <v>6.8250000000000011</v>
      </c>
      <c r="CU167" s="69">
        <f t="shared" si="266"/>
        <v>6.8250000000000011</v>
      </c>
      <c r="CV167" s="69">
        <f t="shared" si="266"/>
        <v>6.8250000000000011</v>
      </c>
      <c r="CW167" s="69">
        <f t="shared" si="266"/>
        <v>6.8250000000000011</v>
      </c>
      <c r="CX167" s="69">
        <f t="shared" si="266"/>
        <v>6.8250000000000011</v>
      </c>
      <c r="CY167" s="69">
        <f t="shared" si="266"/>
        <v>6.8250000000000011</v>
      </c>
      <c r="CZ167" s="69">
        <f t="shared" si="266"/>
        <v>6.8250000000000011</v>
      </c>
      <c r="DB167" s="69">
        <f t="shared" ref="DB167:DM167" si="267">DB164*DB165*DB166</f>
        <v>6.8250000000000011</v>
      </c>
      <c r="DC167" s="69">
        <f t="shared" si="267"/>
        <v>6.8250000000000011</v>
      </c>
      <c r="DD167" s="69">
        <f t="shared" si="267"/>
        <v>6.8250000000000011</v>
      </c>
      <c r="DE167" s="69">
        <f t="shared" si="267"/>
        <v>6.8250000000000011</v>
      </c>
      <c r="DF167" s="69">
        <f t="shared" si="267"/>
        <v>6.8250000000000011</v>
      </c>
      <c r="DG167" s="69">
        <f t="shared" si="267"/>
        <v>6.8250000000000011</v>
      </c>
      <c r="DH167" s="69">
        <f t="shared" si="267"/>
        <v>6.8250000000000011</v>
      </c>
      <c r="DI167" s="69">
        <f t="shared" si="267"/>
        <v>6.8250000000000011</v>
      </c>
      <c r="DJ167" s="69">
        <f t="shared" si="267"/>
        <v>6.8250000000000011</v>
      </c>
      <c r="DK167" s="69">
        <f t="shared" si="267"/>
        <v>6.8250000000000011</v>
      </c>
      <c r="DL167" s="69">
        <f t="shared" si="267"/>
        <v>6.8250000000000011</v>
      </c>
      <c r="DM167" s="69">
        <f t="shared" si="267"/>
        <v>6.8250000000000011</v>
      </c>
    </row>
    <row r="168" spans="1:149">
      <c r="B168" s="69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N168" s="23"/>
    </row>
    <row r="169" spans="1:149">
      <c r="A169" t="s">
        <v>104</v>
      </c>
      <c r="B169" s="69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N169" s="23"/>
      <c r="BO169" s="48">
        <v>0</v>
      </c>
      <c r="BP169" s="48">
        <v>0</v>
      </c>
      <c r="BQ169" s="48">
        <v>0.1</v>
      </c>
      <c r="BR169" s="48">
        <v>0.2</v>
      </c>
      <c r="BS169" s="48">
        <v>0.2</v>
      </c>
      <c r="BT169" s="48">
        <v>0.3</v>
      </c>
      <c r="BU169" s="48">
        <v>0.3</v>
      </c>
      <c r="BV169" s="48">
        <v>0.3</v>
      </c>
      <c r="BW169" s="48">
        <v>0.3</v>
      </c>
      <c r="BX169" s="48">
        <v>0.4</v>
      </c>
      <c r="BY169" s="48">
        <v>0.4</v>
      </c>
      <c r="BZ169" s="48">
        <v>0.4</v>
      </c>
      <c r="CA169" s="23"/>
      <c r="CB169" s="48">
        <v>0.4</v>
      </c>
      <c r="CC169" s="48">
        <v>0.4</v>
      </c>
      <c r="CD169" s="48">
        <v>0.4</v>
      </c>
      <c r="CE169" s="48">
        <v>0.4</v>
      </c>
      <c r="CF169" s="48">
        <v>0.4</v>
      </c>
      <c r="CG169" s="48">
        <v>0.4</v>
      </c>
      <c r="CH169" s="48">
        <v>0.5</v>
      </c>
      <c r="CI169" s="48">
        <v>0.5</v>
      </c>
      <c r="CJ169" s="48">
        <v>0.5</v>
      </c>
      <c r="CK169" s="48">
        <v>0.5</v>
      </c>
      <c r="CL169" s="48">
        <v>0.5</v>
      </c>
      <c r="CM169" s="48">
        <v>0.5</v>
      </c>
      <c r="CN169" s="23"/>
      <c r="CO169" s="48">
        <v>0.8</v>
      </c>
      <c r="CP169" s="48">
        <v>0.8</v>
      </c>
      <c r="CQ169" s="48">
        <v>0.8</v>
      </c>
      <c r="CR169" s="48">
        <v>0.8</v>
      </c>
      <c r="CS169" s="48">
        <v>0.8</v>
      </c>
      <c r="CT169" s="48">
        <v>0.8</v>
      </c>
      <c r="CU169" s="48">
        <v>0.8</v>
      </c>
      <c r="CV169" s="48">
        <v>0.8</v>
      </c>
      <c r="CW169" s="48">
        <v>0.8</v>
      </c>
      <c r="CX169" s="48">
        <v>0.8</v>
      </c>
      <c r="CY169" s="48">
        <v>0.8</v>
      </c>
      <c r="CZ169" s="48">
        <v>0.8</v>
      </c>
      <c r="DA169" s="23"/>
      <c r="DB169" s="48">
        <v>0.8</v>
      </c>
      <c r="DC169" s="48">
        <v>0.8</v>
      </c>
      <c r="DD169" s="48">
        <v>0.8</v>
      </c>
      <c r="DE169" s="48">
        <v>0.8</v>
      </c>
      <c r="DF169" s="48">
        <v>0.8</v>
      </c>
      <c r="DG169" s="48">
        <v>0.85</v>
      </c>
      <c r="DH169" s="48">
        <v>0.85</v>
      </c>
      <c r="DI169" s="48">
        <v>0.85</v>
      </c>
      <c r="DJ169" s="48">
        <v>0.85</v>
      </c>
      <c r="DK169" s="48">
        <v>0.85</v>
      </c>
      <c r="DL169" s="48">
        <v>0.85</v>
      </c>
      <c r="DM169" s="48">
        <v>0.85</v>
      </c>
      <c r="DN169" s="23"/>
    </row>
    <row r="170" spans="1:149">
      <c r="A170" t="s">
        <v>105</v>
      </c>
      <c r="B170" s="69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F170" s="19"/>
      <c r="BN170" s="23"/>
      <c r="BO170" s="49">
        <f>BO163*BO169</f>
        <v>0</v>
      </c>
      <c r="BP170" s="49">
        <f t="shared" ref="BP170:BZ170" si="268">BP163*BP169</f>
        <v>0</v>
      </c>
      <c r="BQ170" s="49">
        <f t="shared" si="268"/>
        <v>7.9624999999999986</v>
      </c>
      <c r="BR170" s="49">
        <f t="shared" si="268"/>
        <v>15.924999999999997</v>
      </c>
      <c r="BS170" s="49">
        <f t="shared" si="268"/>
        <v>15.924999999999997</v>
      </c>
      <c r="BT170" s="49">
        <f t="shared" si="268"/>
        <v>23.887499999999996</v>
      </c>
      <c r="BU170" s="49">
        <f t="shared" si="268"/>
        <v>23.887499999999996</v>
      </c>
      <c r="BV170" s="49">
        <f t="shared" si="268"/>
        <v>23.887499999999996</v>
      </c>
      <c r="BW170" s="49">
        <f t="shared" si="268"/>
        <v>23.887499999999996</v>
      </c>
      <c r="BX170" s="49">
        <f t="shared" si="268"/>
        <v>31.849999999999994</v>
      </c>
      <c r="BY170" s="49">
        <f t="shared" si="268"/>
        <v>31.849999999999994</v>
      </c>
      <c r="BZ170" s="49">
        <f t="shared" si="268"/>
        <v>31.849999999999994</v>
      </c>
      <c r="CA170" s="23"/>
      <c r="CB170" s="49">
        <f t="shared" ref="CB170:CZ170" si="269">CB163*CB169</f>
        <v>31.849999999999994</v>
      </c>
      <c r="CC170" s="49">
        <f t="shared" si="269"/>
        <v>31.849999999999994</v>
      </c>
      <c r="CD170" s="49">
        <f t="shared" si="269"/>
        <v>31.849999999999994</v>
      </c>
      <c r="CE170" s="49">
        <f t="shared" si="269"/>
        <v>31.849999999999994</v>
      </c>
      <c r="CF170" s="49">
        <f t="shared" si="269"/>
        <v>31.849999999999994</v>
      </c>
      <c r="CG170" s="49">
        <f t="shared" si="269"/>
        <v>31.849999999999994</v>
      </c>
      <c r="CH170" s="49">
        <f t="shared" si="269"/>
        <v>39.812499999999993</v>
      </c>
      <c r="CI170" s="49">
        <f t="shared" si="269"/>
        <v>39.812499999999993</v>
      </c>
      <c r="CJ170" s="49">
        <f t="shared" si="269"/>
        <v>39.812499999999993</v>
      </c>
      <c r="CK170" s="49">
        <f t="shared" si="269"/>
        <v>39.812499999999993</v>
      </c>
      <c r="CL170" s="49">
        <f t="shared" si="269"/>
        <v>39.812499999999993</v>
      </c>
      <c r="CM170" s="49">
        <f t="shared" si="269"/>
        <v>39.812499999999993</v>
      </c>
      <c r="CN170" s="23"/>
      <c r="CO170" s="49">
        <f t="shared" si="269"/>
        <v>63.699999999999989</v>
      </c>
      <c r="CP170" s="49">
        <f t="shared" si="269"/>
        <v>63.699999999999989</v>
      </c>
      <c r="CQ170" s="49">
        <f t="shared" si="269"/>
        <v>63.699999999999989</v>
      </c>
      <c r="CR170" s="49">
        <f t="shared" si="269"/>
        <v>63.699999999999989</v>
      </c>
      <c r="CS170" s="49">
        <f t="shared" si="269"/>
        <v>63.699999999999989</v>
      </c>
      <c r="CT170" s="49">
        <f t="shared" si="269"/>
        <v>63.699999999999989</v>
      </c>
      <c r="CU170" s="49">
        <f t="shared" si="269"/>
        <v>63.699999999999989</v>
      </c>
      <c r="CV170" s="49">
        <f t="shared" si="269"/>
        <v>63.699999999999989</v>
      </c>
      <c r="CW170" s="49">
        <f t="shared" si="269"/>
        <v>63.699999999999989</v>
      </c>
      <c r="CX170" s="49">
        <f t="shared" si="269"/>
        <v>63.699999999999989</v>
      </c>
      <c r="CY170" s="49">
        <f t="shared" si="269"/>
        <v>63.699999999999989</v>
      </c>
      <c r="CZ170" s="49">
        <f t="shared" si="269"/>
        <v>63.699999999999989</v>
      </c>
      <c r="DA170" s="23"/>
      <c r="DB170" s="49">
        <f t="shared" ref="DB170:DM170" si="270">DB163*DB169</f>
        <v>63.699999999999989</v>
      </c>
      <c r="DC170" s="49">
        <f t="shared" si="270"/>
        <v>63.699999999999989</v>
      </c>
      <c r="DD170" s="49">
        <f t="shared" si="270"/>
        <v>63.699999999999989</v>
      </c>
      <c r="DE170" s="49">
        <f t="shared" si="270"/>
        <v>63.699999999999989</v>
      </c>
      <c r="DF170" s="49">
        <f t="shared" si="270"/>
        <v>63.699999999999989</v>
      </c>
      <c r="DG170" s="49">
        <f t="shared" si="270"/>
        <v>67.681249999999991</v>
      </c>
      <c r="DH170" s="49">
        <f t="shared" si="270"/>
        <v>67.681249999999991</v>
      </c>
      <c r="DI170" s="49">
        <f t="shared" si="270"/>
        <v>67.681249999999991</v>
      </c>
      <c r="DJ170" s="49">
        <f t="shared" si="270"/>
        <v>67.681249999999991</v>
      </c>
      <c r="DK170" s="49">
        <f t="shared" si="270"/>
        <v>67.681249999999991</v>
      </c>
      <c r="DL170" s="49">
        <f t="shared" si="270"/>
        <v>67.681249999999991</v>
      </c>
      <c r="DM170" s="49">
        <f t="shared" si="270"/>
        <v>67.681249999999991</v>
      </c>
      <c r="DN170" s="23"/>
    </row>
    <row r="171" spans="1:149">
      <c r="A171" s="43" t="s">
        <v>106</v>
      </c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F171" s="19"/>
      <c r="BO171" s="64">
        <f>BO167*BO170</f>
        <v>0</v>
      </c>
      <c r="BP171" s="64">
        <f t="shared" ref="BP171:BZ171" si="271">BP167*BP170</f>
        <v>0</v>
      </c>
      <c r="BQ171" s="64">
        <f t="shared" si="271"/>
        <v>54.3440625</v>
      </c>
      <c r="BR171" s="64">
        <f t="shared" si="271"/>
        <v>108.688125</v>
      </c>
      <c r="BS171" s="64">
        <f t="shared" si="271"/>
        <v>108.688125</v>
      </c>
      <c r="BT171" s="64">
        <f t="shared" si="271"/>
        <v>163.03218749999999</v>
      </c>
      <c r="BU171" s="64">
        <f t="shared" si="271"/>
        <v>163.03218749999999</v>
      </c>
      <c r="BV171" s="64">
        <f t="shared" si="271"/>
        <v>163.03218749999999</v>
      </c>
      <c r="BW171" s="64">
        <f t="shared" si="271"/>
        <v>163.03218749999999</v>
      </c>
      <c r="BX171" s="64">
        <f t="shared" si="271"/>
        <v>217.37625</v>
      </c>
      <c r="BY171" s="64">
        <f t="shared" si="271"/>
        <v>217.37625</v>
      </c>
      <c r="BZ171" s="64">
        <f t="shared" si="271"/>
        <v>217.37625</v>
      </c>
      <c r="CB171" s="64">
        <f t="shared" ref="CB171:CZ171" si="272">CB167*CB170</f>
        <v>217.37625</v>
      </c>
      <c r="CC171" s="64">
        <f t="shared" si="272"/>
        <v>217.37625</v>
      </c>
      <c r="CD171" s="64">
        <f t="shared" si="272"/>
        <v>217.37625</v>
      </c>
      <c r="CE171" s="64">
        <f t="shared" si="272"/>
        <v>217.37625</v>
      </c>
      <c r="CF171" s="64">
        <f t="shared" si="272"/>
        <v>217.37625</v>
      </c>
      <c r="CG171" s="64">
        <f t="shared" si="272"/>
        <v>217.37625</v>
      </c>
      <c r="CH171" s="64">
        <f t="shared" si="272"/>
        <v>271.72031249999998</v>
      </c>
      <c r="CI171" s="64">
        <f t="shared" si="272"/>
        <v>271.72031249999998</v>
      </c>
      <c r="CJ171" s="64">
        <f t="shared" si="272"/>
        <v>271.72031249999998</v>
      </c>
      <c r="CK171" s="64">
        <f t="shared" si="272"/>
        <v>271.72031249999998</v>
      </c>
      <c r="CL171" s="64">
        <f t="shared" si="272"/>
        <v>271.72031249999998</v>
      </c>
      <c r="CM171" s="64">
        <f t="shared" si="272"/>
        <v>271.72031249999998</v>
      </c>
      <c r="CO171" s="64">
        <f t="shared" si="272"/>
        <v>434.7525</v>
      </c>
      <c r="CP171" s="64">
        <f t="shared" si="272"/>
        <v>434.7525</v>
      </c>
      <c r="CQ171" s="64">
        <f t="shared" si="272"/>
        <v>434.7525</v>
      </c>
      <c r="CR171" s="64">
        <f t="shared" si="272"/>
        <v>434.7525</v>
      </c>
      <c r="CS171" s="64">
        <f t="shared" si="272"/>
        <v>434.7525</v>
      </c>
      <c r="CT171" s="64">
        <f t="shared" si="272"/>
        <v>434.7525</v>
      </c>
      <c r="CU171" s="64">
        <f t="shared" si="272"/>
        <v>434.7525</v>
      </c>
      <c r="CV171" s="64">
        <f t="shared" si="272"/>
        <v>434.7525</v>
      </c>
      <c r="CW171" s="64">
        <f t="shared" si="272"/>
        <v>434.7525</v>
      </c>
      <c r="CX171" s="64">
        <f t="shared" si="272"/>
        <v>434.7525</v>
      </c>
      <c r="CY171" s="64">
        <f t="shared" si="272"/>
        <v>434.7525</v>
      </c>
      <c r="CZ171" s="64">
        <f t="shared" si="272"/>
        <v>434.7525</v>
      </c>
      <c r="DB171" s="64">
        <f t="shared" ref="DB171:DM171" si="273">DB167*DB170</f>
        <v>434.7525</v>
      </c>
      <c r="DC171" s="64">
        <f t="shared" si="273"/>
        <v>434.7525</v>
      </c>
      <c r="DD171" s="64">
        <f t="shared" si="273"/>
        <v>434.7525</v>
      </c>
      <c r="DE171" s="64">
        <f t="shared" si="273"/>
        <v>434.7525</v>
      </c>
      <c r="DF171" s="64">
        <f t="shared" si="273"/>
        <v>434.7525</v>
      </c>
      <c r="DG171" s="64">
        <f t="shared" si="273"/>
        <v>461.92453125000003</v>
      </c>
      <c r="DH171" s="64">
        <f t="shared" si="273"/>
        <v>461.92453125000003</v>
      </c>
      <c r="DI171" s="64">
        <f t="shared" si="273"/>
        <v>461.92453125000003</v>
      </c>
      <c r="DJ171" s="64">
        <f t="shared" si="273"/>
        <v>461.92453125000003</v>
      </c>
      <c r="DK171" s="64">
        <f t="shared" si="273"/>
        <v>461.92453125000003</v>
      </c>
      <c r="DL171" s="64">
        <f t="shared" si="273"/>
        <v>461.92453125000003</v>
      </c>
      <c r="DM171" s="64">
        <f t="shared" si="273"/>
        <v>461.92453125000003</v>
      </c>
      <c r="DU171" s="49">
        <f>SUM(AO171:AZ171)</f>
        <v>0</v>
      </c>
      <c r="DW171" s="49">
        <f>SUM(BB171:BM171)</f>
        <v>0</v>
      </c>
      <c r="DY171" s="49">
        <f>SUM(BO171:BZ171)</f>
        <v>1575.9778124999998</v>
      </c>
      <c r="DZ171" s="28">
        <f>IFERROR(DY171/DW171*100,0)</f>
        <v>0</v>
      </c>
      <c r="EA171" s="49">
        <f>SUM(CB171:CM171)</f>
        <v>2934.5793750000003</v>
      </c>
      <c r="EB171" s="28">
        <f>IFERROR(EA171/DY171*100,0)</f>
        <v>186.20689655172418</v>
      </c>
      <c r="EC171" s="49">
        <f>SUM(CD171:CP171)</f>
        <v>3369.3318750000003</v>
      </c>
      <c r="ED171" s="28">
        <f>IFERROR(EC171/EA171*100,0)</f>
        <v>114.81481481481481</v>
      </c>
      <c r="EE171" s="49">
        <f>SUM(CF171:CR171)</f>
        <v>3804.0843750000004</v>
      </c>
      <c r="EF171" s="28">
        <f>IFERROR(EE171/EC171*100,0)</f>
        <v>112.90322580645163</v>
      </c>
      <c r="EG171" s="27"/>
    </row>
    <row r="172" spans="1:149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F172" s="65"/>
      <c r="BN172" s="83"/>
    </row>
    <row r="173" spans="1:149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F173" s="19"/>
      <c r="BN173" s="83"/>
      <c r="CA173" s="83"/>
    </row>
    <row r="174" spans="1:149">
      <c r="A174">
        <v>1.6000000000000001E-3</v>
      </c>
      <c r="AA174" s="84"/>
      <c r="AB174" s="534">
        <v>2021</v>
      </c>
      <c r="AC174" s="534"/>
      <c r="AD174" s="534"/>
      <c r="AE174" s="534"/>
      <c r="AF174" s="534"/>
      <c r="AG174" s="534"/>
      <c r="AH174" s="534"/>
      <c r="AI174" s="534"/>
      <c r="AJ174" s="534"/>
      <c r="AK174" s="534"/>
      <c r="AL174" s="534"/>
      <c r="AM174" s="534"/>
      <c r="AN174" s="84"/>
      <c r="AO174" s="534">
        <v>2022</v>
      </c>
      <c r="AP174" s="534"/>
      <c r="AQ174" s="534"/>
      <c r="AR174" s="534"/>
      <c r="AS174" s="534"/>
      <c r="AT174" s="534"/>
      <c r="AU174" s="534"/>
      <c r="AV174" s="534"/>
      <c r="AW174" s="534"/>
      <c r="AX174" s="534"/>
      <c r="AY174" s="534"/>
      <c r="AZ174" s="534"/>
      <c r="BA174" s="84"/>
      <c r="BB174" s="534">
        <v>2023</v>
      </c>
      <c r="BC174" s="534"/>
      <c r="BD174" s="534"/>
      <c r="BE174" s="534"/>
      <c r="BF174" s="534"/>
      <c r="BG174" s="534"/>
      <c r="BH174" s="534"/>
      <c r="BI174" s="534"/>
      <c r="BJ174" s="534"/>
      <c r="BK174" s="534"/>
      <c r="BL174" s="534"/>
      <c r="BM174" s="534"/>
      <c r="BN174" s="85"/>
      <c r="BO174" s="534">
        <v>2024</v>
      </c>
      <c r="BP174" s="534"/>
      <c r="BQ174" s="534"/>
      <c r="BR174" s="534"/>
      <c r="BS174" s="534"/>
      <c r="BT174" s="534"/>
      <c r="BU174" s="534"/>
      <c r="BV174" s="534"/>
      <c r="BW174" s="534"/>
      <c r="BX174" s="534"/>
      <c r="BY174" s="534"/>
      <c r="BZ174" s="534"/>
      <c r="CA174" s="85"/>
      <c r="CB174" s="534">
        <v>2025</v>
      </c>
      <c r="CC174" s="534"/>
      <c r="CD174" s="534"/>
      <c r="CE174" s="534"/>
      <c r="CF174" s="534"/>
      <c r="CG174" s="534"/>
      <c r="CH174" s="534"/>
      <c r="CI174" s="534"/>
      <c r="CJ174" s="534"/>
      <c r="CK174" s="534"/>
      <c r="CL174" s="534"/>
      <c r="CM174" s="534"/>
      <c r="CN174" s="84"/>
      <c r="CO174" s="534">
        <v>2025</v>
      </c>
      <c r="CP174" s="534"/>
      <c r="CQ174" s="534"/>
      <c r="CR174" s="534"/>
      <c r="CS174" s="534"/>
      <c r="CT174" s="534"/>
      <c r="CU174" s="534"/>
      <c r="CV174" s="534"/>
      <c r="CW174" s="534"/>
      <c r="CX174" s="534"/>
      <c r="CY174" s="534"/>
      <c r="CZ174" s="534"/>
      <c r="DA174" s="84"/>
      <c r="DB174" s="534">
        <v>2025</v>
      </c>
      <c r="DC174" s="534"/>
      <c r="DD174" s="534"/>
      <c r="DE174" s="534"/>
      <c r="DF174" s="534"/>
      <c r="DG174" s="534"/>
      <c r="DH174" s="534"/>
      <c r="DI174" s="534"/>
      <c r="DJ174" s="534"/>
      <c r="DK174" s="534"/>
      <c r="DL174" s="534"/>
      <c r="DM174" s="534"/>
      <c r="DN174" s="84"/>
    </row>
    <row r="175" spans="1:149">
      <c r="AA175" s="86"/>
      <c r="AB175" s="86" t="s">
        <v>8</v>
      </c>
      <c r="AC175" s="86" t="s">
        <v>9</v>
      </c>
      <c r="AD175" s="86" t="s">
        <v>10</v>
      </c>
      <c r="AE175" s="86" t="s">
        <v>11</v>
      </c>
      <c r="AF175" s="86" t="s">
        <v>12</v>
      </c>
      <c r="AG175" s="86" t="s">
        <v>13</v>
      </c>
      <c r="AH175" s="86" t="s">
        <v>14</v>
      </c>
      <c r="AI175" s="86" t="s">
        <v>15</v>
      </c>
      <c r="AJ175" s="86" t="s">
        <v>16</v>
      </c>
      <c r="AK175" s="86" t="s">
        <v>17</v>
      </c>
      <c r="AL175" s="86" t="s">
        <v>18</v>
      </c>
      <c r="AM175" s="86" t="s">
        <v>19</v>
      </c>
      <c r="AN175" s="86"/>
      <c r="AO175" s="87" t="s">
        <v>8</v>
      </c>
      <c r="AP175" s="87" t="s">
        <v>9</v>
      </c>
      <c r="AQ175" s="87" t="s">
        <v>10</v>
      </c>
      <c r="AR175" s="87" t="s">
        <v>11</v>
      </c>
      <c r="AS175" s="87" t="s">
        <v>12</v>
      </c>
      <c r="AT175" s="87" t="s">
        <v>13</v>
      </c>
      <c r="AU175" s="87" t="s">
        <v>14</v>
      </c>
      <c r="AV175" s="87" t="s">
        <v>15</v>
      </c>
      <c r="AW175" s="87" t="s">
        <v>16</v>
      </c>
      <c r="AX175" s="87" t="s">
        <v>17</v>
      </c>
      <c r="AY175" s="87" t="s">
        <v>18</v>
      </c>
      <c r="AZ175" s="87" t="s">
        <v>19</v>
      </c>
      <c r="BA175" s="87" t="str">
        <f>+BA2</f>
        <v>FY</v>
      </c>
      <c r="BB175" s="88" t="s">
        <v>8</v>
      </c>
      <c r="BC175" s="88" t="s">
        <v>9</v>
      </c>
      <c r="BD175" s="88" t="s">
        <v>10</v>
      </c>
      <c r="BE175" s="88" t="s">
        <v>11</v>
      </c>
      <c r="BF175" s="88" t="s">
        <v>12</v>
      </c>
      <c r="BG175" s="88" t="s">
        <v>13</v>
      </c>
      <c r="BH175" s="89" t="s">
        <v>14</v>
      </c>
      <c r="BI175" s="89" t="s">
        <v>15</v>
      </c>
      <c r="BJ175" s="89" t="s">
        <v>16</v>
      </c>
      <c r="BK175" s="89" t="s">
        <v>17</v>
      </c>
      <c r="BL175" s="89" t="s">
        <v>18</v>
      </c>
      <c r="BM175" s="89" t="s">
        <v>19</v>
      </c>
      <c r="BN175" s="89" t="s">
        <v>23</v>
      </c>
      <c r="BO175" s="89" t="s">
        <v>8</v>
      </c>
      <c r="BP175" s="89" t="s">
        <v>9</v>
      </c>
      <c r="BQ175" s="89" t="s">
        <v>10</v>
      </c>
      <c r="BR175" s="89" t="s">
        <v>11</v>
      </c>
      <c r="BS175" s="89" t="s">
        <v>12</v>
      </c>
      <c r="BT175" s="89" t="s">
        <v>13</v>
      </c>
      <c r="BU175" s="89" t="s">
        <v>14</v>
      </c>
      <c r="BV175" s="89" t="s">
        <v>15</v>
      </c>
      <c r="BW175" s="89" t="s">
        <v>16</v>
      </c>
      <c r="BX175" s="89" t="s">
        <v>17</v>
      </c>
      <c r="BY175" s="89" t="s">
        <v>18</v>
      </c>
      <c r="BZ175" s="89" t="s">
        <v>19</v>
      </c>
      <c r="CA175" s="89" t="s">
        <v>23</v>
      </c>
      <c r="CB175" s="89" t="s">
        <v>8</v>
      </c>
      <c r="CC175" s="89" t="s">
        <v>9</v>
      </c>
      <c r="CD175" s="89" t="s">
        <v>10</v>
      </c>
      <c r="CE175" s="89" t="s">
        <v>11</v>
      </c>
      <c r="CF175" s="89" t="s">
        <v>12</v>
      </c>
      <c r="CG175" s="89" t="s">
        <v>13</v>
      </c>
      <c r="CH175" s="89" t="s">
        <v>14</v>
      </c>
      <c r="CI175" s="89" t="s">
        <v>15</v>
      </c>
      <c r="CJ175" s="89" t="s">
        <v>16</v>
      </c>
      <c r="CK175" s="89" t="s">
        <v>17</v>
      </c>
      <c r="CL175" s="89" t="s">
        <v>18</v>
      </c>
      <c r="CM175" s="89" t="s">
        <v>19</v>
      </c>
      <c r="CN175" s="89" t="s">
        <v>23</v>
      </c>
      <c r="CO175" s="89" t="s">
        <v>8</v>
      </c>
      <c r="CP175" s="89" t="s">
        <v>9</v>
      </c>
      <c r="CQ175" s="89" t="s">
        <v>10</v>
      </c>
      <c r="CR175" s="89" t="s">
        <v>11</v>
      </c>
      <c r="CS175" s="89" t="s">
        <v>12</v>
      </c>
      <c r="CT175" s="89" t="s">
        <v>13</v>
      </c>
      <c r="CU175" s="89" t="s">
        <v>14</v>
      </c>
      <c r="CV175" s="89" t="s">
        <v>15</v>
      </c>
      <c r="CW175" s="89" t="s">
        <v>16</v>
      </c>
      <c r="CX175" s="89" t="s">
        <v>17</v>
      </c>
      <c r="CY175" s="89" t="s">
        <v>18</v>
      </c>
      <c r="CZ175" s="89" t="s">
        <v>19</v>
      </c>
      <c r="DA175" s="89" t="s">
        <v>23</v>
      </c>
      <c r="DB175" s="89" t="s">
        <v>8</v>
      </c>
      <c r="DC175" s="89" t="s">
        <v>9</v>
      </c>
      <c r="DD175" s="89" t="s">
        <v>10</v>
      </c>
      <c r="DE175" s="89" t="s">
        <v>11</v>
      </c>
      <c r="DF175" s="89" t="s">
        <v>12</v>
      </c>
      <c r="DG175" s="89" t="s">
        <v>13</v>
      </c>
      <c r="DH175" s="89" t="s">
        <v>14</v>
      </c>
      <c r="DI175" s="89" t="s">
        <v>15</v>
      </c>
      <c r="DJ175" s="89" t="s">
        <v>16</v>
      </c>
      <c r="DK175" s="89" t="s">
        <v>17</v>
      </c>
      <c r="DL175" s="89" t="s">
        <v>18</v>
      </c>
      <c r="DM175" s="89" t="s">
        <v>19</v>
      </c>
      <c r="DN175" s="89" t="s">
        <v>23</v>
      </c>
      <c r="DR175" s="90"/>
      <c r="DS175" s="86" t="s">
        <v>32</v>
      </c>
      <c r="DT175" s="86"/>
      <c r="DU175" s="87" t="s">
        <v>33</v>
      </c>
      <c r="DV175" s="87" t="s">
        <v>31</v>
      </c>
      <c r="DW175" s="89" t="s">
        <v>34</v>
      </c>
      <c r="DX175" s="89" t="s">
        <v>31</v>
      </c>
      <c r="DY175" s="89" t="s">
        <v>35</v>
      </c>
      <c r="DZ175" s="89" t="s">
        <v>31</v>
      </c>
      <c r="EA175" s="89" t="s">
        <v>36</v>
      </c>
      <c r="EB175" s="89" t="s">
        <v>31</v>
      </c>
      <c r="EC175" s="89" t="s">
        <v>37</v>
      </c>
      <c r="ED175" s="89" t="s">
        <v>31</v>
      </c>
      <c r="EE175" s="89" t="s">
        <v>38</v>
      </c>
      <c r="EF175" s="89" t="s">
        <v>31</v>
      </c>
      <c r="EG175" s="90"/>
      <c r="ER175">
        <v>1000</v>
      </c>
    </row>
    <row r="176" spans="1:149" hidden="1" outlineLevel="1">
      <c r="A176" s="91" t="s">
        <v>107</v>
      </c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3"/>
      <c r="AP176" s="93"/>
      <c r="AQ176" s="93"/>
      <c r="AR176" s="93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F176" s="93"/>
      <c r="BG176" s="93"/>
      <c r="BH176" s="93"/>
      <c r="BI176" s="93"/>
      <c r="BJ176" s="93"/>
      <c r="BK176" s="93"/>
      <c r="BL176" s="93"/>
      <c r="BM176" s="93"/>
      <c r="BN176" s="93"/>
      <c r="BO176" s="94"/>
      <c r="BP176" s="94"/>
      <c r="BQ176" s="94"/>
      <c r="BR176" s="94"/>
      <c r="BS176" s="94"/>
      <c r="BT176" s="94"/>
      <c r="BU176" s="94"/>
      <c r="BV176" s="94"/>
      <c r="BW176" s="94"/>
      <c r="BX176" s="94"/>
      <c r="BY176" s="94"/>
      <c r="BZ176" s="94"/>
      <c r="CA176" s="93"/>
      <c r="CB176" s="94"/>
      <c r="CC176" s="94"/>
      <c r="CD176" s="94"/>
      <c r="CE176" s="94"/>
      <c r="CF176" s="94"/>
      <c r="CG176" s="94"/>
      <c r="CH176" s="94"/>
      <c r="CI176" s="94"/>
      <c r="CJ176" s="94"/>
      <c r="CK176" s="94"/>
      <c r="CL176" s="94"/>
      <c r="CM176" s="94"/>
      <c r="CN176" s="93"/>
      <c r="CO176" s="94"/>
      <c r="CP176" s="94"/>
      <c r="CQ176" s="94"/>
      <c r="CR176" s="94"/>
      <c r="CS176" s="94"/>
      <c r="CT176" s="94"/>
      <c r="CU176" s="94"/>
      <c r="CV176" s="94"/>
      <c r="CW176" s="94"/>
      <c r="CX176" s="94"/>
      <c r="CY176" s="94"/>
      <c r="CZ176" s="94"/>
      <c r="DA176" s="93"/>
      <c r="DB176" s="94"/>
      <c r="DC176" s="94"/>
      <c r="DD176" s="94"/>
      <c r="DE176" s="94"/>
      <c r="DF176" s="94"/>
      <c r="DG176" s="94"/>
      <c r="DH176" s="94"/>
      <c r="DI176" s="94"/>
      <c r="DJ176" s="94"/>
      <c r="DK176" s="94"/>
      <c r="DL176" s="94"/>
      <c r="DM176" s="94"/>
      <c r="DN176" s="93"/>
      <c r="DR176" s="22"/>
      <c r="DS176" s="92"/>
      <c r="DT176" s="92"/>
      <c r="DU176" s="93"/>
      <c r="DV176" s="93"/>
      <c r="DW176" s="93"/>
      <c r="DX176" s="93"/>
      <c r="DY176" s="94"/>
      <c r="DZ176" s="94"/>
      <c r="EA176" s="94"/>
      <c r="EB176" s="94"/>
      <c r="EC176" s="94"/>
      <c r="ED176" s="94"/>
      <c r="EE176" s="94"/>
      <c r="EF176" s="94"/>
      <c r="EG176" s="22"/>
      <c r="EH176" s="14" t="s">
        <v>108</v>
      </c>
      <c r="EI176" s="14" t="s">
        <v>33</v>
      </c>
      <c r="EJ176" s="95" t="s">
        <v>109</v>
      </c>
      <c r="EK176" s="95" t="s">
        <v>110</v>
      </c>
      <c r="EL176" s="95" t="s">
        <v>34</v>
      </c>
      <c r="EM176" s="14" t="s">
        <v>35</v>
      </c>
      <c r="EN176" s="14" t="s">
        <v>36</v>
      </c>
      <c r="EO176" s="14" t="s">
        <v>37</v>
      </c>
      <c r="EP176" s="14" t="s">
        <v>38</v>
      </c>
      <c r="EQ176" s="14" t="s">
        <v>111</v>
      </c>
      <c r="ER176" s="14" t="s">
        <v>112</v>
      </c>
      <c r="ES176" s="14" t="s">
        <v>113</v>
      </c>
    </row>
    <row r="177" spans="1:150" hidden="1" outlineLevel="1">
      <c r="A177" t="s">
        <v>114</v>
      </c>
      <c r="AA177" s="96">
        <f>+SUM(O177:Z177)</f>
        <v>0</v>
      </c>
      <c r="AB177" s="96">
        <v>536</v>
      </c>
      <c r="AC177" s="96">
        <v>732</v>
      </c>
      <c r="AD177" s="96">
        <v>851</v>
      </c>
      <c r="AE177" s="96">
        <v>844</v>
      </c>
      <c r="AF177" s="96">
        <v>710</v>
      </c>
      <c r="AG177" s="96">
        <v>653</v>
      </c>
      <c r="AH177" s="96">
        <v>777</v>
      </c>
      <c r="AI177" s="96">
        <v>872</v>
      </c>
      <c r="AJ177" s="96">
        <v>750</v>
      </c>
      <c r="AK177" s="96">
        <v>732</v>
      </c>
      <c r="AL177" s="96">
        <v>395</v>
      </c>
      <c r="AM177" s="96">
        <v>764</v>
      </c>
      <c r="AN177" s="96">
        <f>+SUM(AB177:AM177)</f>
        <v>8616</v>
      </c>
      <c r="AO177" s="96">
        <v>430</v>
      </c>
      <c r="AP177" s="96">
        <v>415</v>
      </c>
      <c r="AQ177">
        <v>404</v>
      </c>
      <c r="AR177">
        <v>274</v>
      </c>
      <c r="AS177">
        <v>328</v>
      </c>
      <c r="AT177" s="97">
        <f>372-48</f>
        <v>324</v>
      </c>
      <c r="AU177" s="96">
        <v>386</v>
      </c>
      <c r="AV177" s="96">
        <v>271</v>
      </c>
      <c r="AW177" s="96">
        <v>160</v>
      </c>
      <c r="AX177" s="96">
        <v>314</v>
      </c>
      <c r="AY177" s="98">
        <v>293</v>
      </c>
      <c r="AZ177" s="99">
        <v>80</v>
      </c>
      <c r="BA177" s="99">
        <f>SUM(AO177:AZ177)</f>
        <v>3679</v>
      </c>
      <c r="BB177" s="100">
        <v>220</v>
      </c>
      <c r="BC177" s="101">
        <v>240</v>
      </c>
      <c r="BD177" s="100">
        <v>120</v>
      </c>
      <c r="BE177" s="100">
        <v>148</v>
      </c>
      <c r="BF177" s="100">
        <v>204</v>
      </c>
      <c r="BG177" s="100">
        <v>210</v>
      </c>
      <c r="BH177" s="102">
        <v>224</v>
      </c>
      <c r="BI177" s="102">
        <v>224</v>
      </c>
      <c r="BJ177" s="102">
        <v>224</v>
      </c>
      <c r="BK177" s="102">
        <v>224</v>
      </c>
      <c r="BL177" s="102">
        <v>224</v>
      </c>
      <c r="BM177" s="102">
        <v>224</v>
      </c>
      <c r="BN177" s="103">
        <f>SUM(BB177:BM177)</f>
        <v>2486</v>
      </c>
      <c r="BO177" s="102">
        <v>124</v>
      </c>
      <c r="BP177" s="102">
        <v>124</v>
      </c>
      <c r="BQ177" s="102">
        <v>124</v>
      </c>
      <c r="BR177" s="102">
        <v>124</v>
      </c>
      <c r="BS177" s="102">
        <v>124</v>
      </c>
      <c r="BT177" s="102">
        <v>124</v>
      </c>
      <c r="BU177" s="102">
        <v>124</v>
      </c>
      <c r="BV177" s="102">
        <v>124</v>
      </c>
      <c r="BW177" s="102">
        <v>124</v>
      </c>
      <c r="BX177" s="102">
        <v>124</v>
      </c>
      <c r="BY177" s="102">
        <v>124</v>
      </c>
      <c r="BZ177" s="102">
        <v>124</v>
      </c>
      <c r="CA177" s="103">
        <f>SUM(BO177:BZ177)</f>
        <v>1488</v>
      </c>
      <c r="CB177" s="102">
        <v>200</v>
      </c>
      <c r="CC177" s="102">
        <v>100</v>
      </c>
      <c r="CD177" s="102">
        <v>200</v>
      </c>
      <c r="CE177" s="102">
        <v>50</v>
      </c>
      <c r="CF177" s="102">
        <v>200</v>
      </c>
      <c r="CG177" s="102">
        <v>100</v>
      </c>
      <c r="CH177" s="102">
        <v>100</v>
      </c>
      <c r="CI177" s="102">
        <v>50</v>
      </c>
      <c r="CJ177" s="102">
        <v>50</v>
      </c>
      <c r="CK177" s="102">
        <v>50</v>
      </c>
      <c r="CL177" s="102">
        <v>50</v>
      </c>
      <c r="CM177" s="102">
        <v>50</v>
      </c>
      <c r="CN177" s="103">
        <f>SUM(CB177:CM177)</f>
        <v>1200</v>
      </c>
      <c r="CO177" s="102"/>
      <c r="CP177" s="102"/>
      <c r="CQ177" s="102"/>
      <c r="CR177" s="102"/>
      <c r="CS177" s="102"/>
      <c r="CT177" s="102"/>
      <c r="CU177" s="102"/>
      <c r="CV177" s="102"/>
      <c r="CW177" s="102"/>
      <c r="CX177" s="102"/>
      <c r="CY177" s="102"/>
      <c r="CZ177" s="102"/>
      <c r="DA177" s="103">
        <f>SUM(CO177:CZ177)</f>
        <v>0</v>
      </c>
      <c r="DB177" s="102"/>
      <c r="DC177" s="102"/>
      <c r="DD177" s="102"/>
      <c r="DE177" s="102"/>
      <c r="DF177" s="102"/>
      <c r="DG177" s="102"/>
      <c r="DH177" s="102"/>
      <c r="DI177" s="102"/>
      <c r="DJ177" s="102"/>
      <c r="DK177" s="102"/>
      <c r="DL177" s="102"/>
      <c r="DM177" s="102"/>
      <c r="DN177" s="103">
        <f>SUM(DB177:DM177)</f>
        <v>0</v>
      </c>
      <c r="DR177" s="27"/>
      <c r="DS177" s="104">
        <f t="shared" ref="DS177:DS183" si="274">SUM(AB177:AM177)</f>
        <v>8616</v>
      </c>
      <c r="DT177" s="104"/>
      <c r="DU177" s="104">
        <f t="shared" ref="DU177:DU183" si="275">SUM(AO177:AZ177)</f>
        <v>3679</v>
      </c>
      <c r="DV177" s="28">
        <f t="shared" ref="DV177:DV185" si="276">IFERROR(DU177/DS177*100,0)</f>
        <v>42.699628597957293</v>
      </c>
      <c r="DW177" s="104">
        <f t="shared" ref="DW177:DW183" si="277">SUM(BB177:BM177)</f>
        <v>2486</v>
      </c>
      <c r="DX177" s="28">
        <f t="shared" ref="DX177:DX185" si="278">IFERROR(DW177/DU177*100,0)</f>
        <v>67.572709975536824</v>
      </c>
      <c r="DY177" s="105">
        <f t="shared" ref="DY177:DY183" si="279">SUM(BO177:BZ177)</f>
        <v>1488</v>
      </c>
      <c r="DZ177" s="28">
        <f t="shared" ref="DZ177:DZ185" si="280">IFERROR(DY177/DW177*100,0)</f>
        <v>59.855189058728882</v>
      </c>
      <c r="EA177" s="105">
        <f t="shared" ref="EA177:EA183" si="281">SUM(CB177:CM177)</f>
        <v>1200</v>
      </c>
      <c r="EB177" s="28">
        <f t="shared" ref="EB177:EB185" si="282">IFERROR(EA177/DY177*100,0)</f>
        <v>80.645161290322577</v>
      </c>
      <c r="EC177" s="105">
        <f>SUM(CO177:CZ177)</f>
        <v>0</v>
      </c>
      <c r="ED177" s="28">
        <f t="shared" ref="ED177:ED185" si="283">IFERROR(EC177/EA177*100,0)</f>
        <v>0</v>
      </c>
      <c r="EE177" s="105">
        <f>SUM(DB177:DM177)</f>
        <v>0</v>
      </c>
      <c r="EF177" s="28">
        <f t="shared" ref="EF177:EF185" si="284">IFERROR(EE177/EC177*100,0)</f>
        <v>0</v>
      </c>
      <c r="EG177" s="27"/>
      <c r="EH177" s="106">
        <f t="shared" ref="EH177:EH183" si="285">DS177/$ER$175</f>
        <v>8.6159999999999997</v>
      </c>
      <c r="EI177" s="106">
        <f t="shared" ref="EI177:EI184" si="286">+DU177/$ER$175</f>
        <v>3.6789999999999998</v>
      </c>
      <c r="EJ177" s="106">
        <f t="shared" ref="EJ177" si="287">+SUM(BB177:BE177)/$ER$175</f>
        <v>0.72799999999999998</v>
      </c>
      <c r="EK177" s="106">
        <f t="shared" ref="EK177:EK184" si="288">+SUM(BF177:BM177)/$ER$175</f>
        <v>1.758</v>
      </c>
      <c r="EL177" s="106">
        <f t="shared" ref="EL177:EL187" si="289">DW177/$ER$175</f>
        <v>2.4860000000000002</v>
      </c>
      <c r="EM177" s="106">
        <f t="shared" ref="EM177:EM184" si="290">DY177/$ER$175</f>
        <v>1.488</v>
      </c>
      <c r="EN177" s="106">
        <f t="shared" ref="EN177:EN184" si="291">EA177/$ER$175</f>
        <v>1.2</v>
      </c>
      <c r="EO177" s="106">
        <f t="shared" ref="EO177:EO184" si="292">+EC177/$ER$175</f>
        <v>0</v>
      </c>
      <c r="EP177" s="106">
        <f t="shared" ref="EP177:EP184" si="293">+EE177/$ER$175</f>
        <v>0</v>
      </c>
      <c r="EQ177" s="106"/>
      <c r="ER177" s="52">
        <f>+EJ177/4</f>
        <v>0.182</v>
      </c>
      <c r="ES177" s="107">
        <f>+EK177/8</f>
        <v>0.21975</v>
      </c>
      <c r="ET177" s="108">
        <f>+ES177/ER177-1</f>
        <v>0.20741758241758235</v>
      </c>
    </row>
    <row r="178" spans="1:150" hidden="1" outlineLevel="1">
      <c r="A178" t="s">
        <v>115</v>
      </c>
      <c r="AA178" s="96">
        <f t="shared" ref="AA178:AA201" si="294">+SUM(O178:Z178)</f>
        <v>0</v>
      </c>
      <c r="AB178" s="96">
        <v>510</v>
      </c>
      <c r="AC178" s="96">
        <v>295</v>
      </c>
      <c r="AD178" s="96">
        <v>652</v>
      </c>
      <c r="AE178" s="96">
        <v>1234</v>
      </c>
      <c r="AF178" s="96">
        <v>766</v>
      </c>
      <c r="AG178" s="96">
        <v>534</v>
      </c>
      <c r="AH178" s="96">
        <f>518+383</f>
        <v>901</v>
      </c>
      <c r="AI178" s="96">
        <v>420</v>
      </c>
      <c r="AJ178" s="96">
        <v>400</v>
      </c>
      <c r="AK178" s="96">
        <v>225</v>
      </c>
      <c r="AL178" s="96">
        <v>366</v>
      </c>
      <c r="AM178" s="96">
        <v>210</v>
      </c>
      <c r="AN178" s="96">
        <f t="shared" ref="AN178:AN201" si="295">+SUM(AB178:AM178)</f>
        <v>6513</v>
      </c>
      <c r="AO178" s="96">
        <v>1020</v>
      </c>
      <c r="AP178" s="96">
        <v>1115</v>
      </c>
      <c r="AQ178" s="109">
        <f>3221-602-624-26+18+20</f>
        <v>2007</v>
      </c>
      <c r="AR178" s="109">
        <f>1349-114</f>
        <v>1235</v>
      </c>
      <c r="AS178" s="109">
        <f>532+29+80+44+33</f>
        <v>718</v>
      </c>
      <c r="AT178" s="97">
        <v>474</v>
      </c>
      <c r="AU178" s="96">
        <v>266</v>
      </c>
      <c r="AV178" s="96">
        <v>355</v>
      </c>
      <c r="AW178" s="110">
        <v>628</v>
      </c>
      <c r="AX178" s="110">
        <v>382</v>
      </c>
      <c r="AY178" s="98">
        <v>438</v>
      </c>
      <c r="AZ178" s="99">
        <v>565</v>
      </c>
      <c r="BA178" s="99">
        <f t="shared" ref="BA178:BA182" si="296">SUM(AO178:AZ178)</f>
        <v>9203</v>
      </c>
      <c r="BB178" s="100">
        <v>600</v>
      </c>
      <c r="BC178" s="101">
        <v>391</v>
      </c>
      <c r="BD178" s="100">
        <v>444</v>
      </c>
      <c r="BE178" s="100">
        <v>171</v>
      </c>
      <c r="BF178" s="100">
        <v>158</v>
      </c>
      <c r="BG178" s="100">
        <v>588</v>
      </c>
      <c r="BH178" s="102">
        <f t="shared" ref="BH178:BM178" si="297">BH34</f>
        <v>288.2</v>
      </c>
      <c r="BI178" s="102">
        <f t="shared" si="297"/>
        <v>288.2</v>
      </c>
      <c r="BJ178" s="102">
        <f t="shared" si="297"/>
        <v>617.40000000000009</v>
      </c>
      <c r="BK178" s="102">
        <f t="shared" si="297"/>
        <v>300.79999999999995</v>
      </c>
      <c r="BL178" s="102">
        <f t="shared" si="297"/>
        <v>288.2</v>
      </c>
      <c r="BM178" s="102">
        <f t="shared" si="297"/>
        <v>617.40000000000009</v>
      </c>
      <c r="BN178" s="103">
        <f t="shared" ref="BN178:BN183" si="298">SUM(BB178:BM178)</f>
        <v>4752.1999999999989</v>
      </c>
      <c r="BO178" s="102">
        <f t="shared" ref="BO178:BZ178" si="299">BO34</f>
        <v>97.649999999999991</v>
      </c>
      <c r="BP178" s="102">
        <f t="shared" si="299"/>
        <v>288.2</v>
      </c>
      <c r="BQ178" s="102">
        <f t="shared" si="299"/>
        <v>718.2</v>
      </c>
      <c r="BR178" s="102">
        <f t="shared" si="299"/>
        <v>918.2</v>
      </c>
      <c r="BS178" s="102">
        <f t="shared" si="299"/>
        <v>201.6</v>
      </c>
      <c r="BT178" s="102">
        <f t="shared" si="299"/>
        <v>201.6</v>
      </c>
      <c r="BU178" s="102">
        <f t="shared" si="299"/>
        <v>258.29999999999995</v>
      </c>
      <c r="BV178" s="102">
        <f t="shared" si="299"/>
        <v>918.2</v>
      </c>
      <c r="BW178" s="102">
        <f t="shared" si="299"/>
        <v>718.2</v>
      </c>
      <c r="BX178" s="102">
        <f t="shared" si="299"/>
        <v>300.79999999999995</v>
      </c>
      <c r="BY178" s="102">
        <f t="shared" si="299"/>
        <v>201.6</v>
      </c>
      <c r="BZ178" s="102">
        <f t="shared" si="299"/>
        <v>288.2</v>
      </c>
      <c r="CA178" s="103">
        <f t="shared" ref="CA178:CA183" si="300">SUM(BO178:BZ178)</f>
        <v>5110.75</v>
      </c>
      <c r="CB178" s="102">
        <f t="shared" ref="CB178:DM178" si="301">CB34</f>
        <v>88.199999999999989</v>
      </c>
      <c r="CC178" s="102">
        <f t="shared" si="301"/>
        <v>288.2</v>
      </c>
      <c r="CD178" s="102">
        <f t="shared" si="301"/>
        <v>718.2</v>
      </c>
      <c r="CE178" s="102">
        <f t="shared" si="301"/>
        <v>718.2</v>
      </c>
      <c r="CF178" s="102">
        <f t="shared" si="301"/>
        <v>100.79999999999998</v>
      </c>
      <c r="CG178" s="102">
        <f t="shared" si="301"/>
        <v>88.199999999999989</v>
      </c>
      <c r="CH178" s="102">
        <f t="shared" si="301"/>
        <v>288.2</v>
      </c>
      <c r="CI178" s="102">
        <f t="shared" si="301"/>
        <v>718.2</v>
      </c>
      <c r="CJ178" s="102">
        <f t="shared" si="301"/>
        <v>718.2</v>
      </c>
      <c r="CK178" s="102">
        <f t="shared" si="301"/>
        <v>300.79999999999995</v>
      </c>
      <c r="CL178" s="102">
        <f t="shared" si="301"/>
        <v>88.199999999999989</v>
      </c>
      <c r="CM178" s="102">
        <f t="shared" si="301"/>
        <v>288.2</v>
      </c>
      <c r="CN178" s="103">
        <f t="shared" ref="CN178:CN183" si="302">SUM(CB178:CM178)</f>
        <v>4403.5999999999995</v>
      </c>
      <c r="CO178" s="102">
        <f t="shared" si="301"/>
        <v>88.199999999999989</v>
      </c>
      <c r="CP178" s="102">
        <f t="shared" si="301"/>
        <v>288.2</v>
      </c>
      <c r="CQ178" s="102">
        <f t="shared" si="301"/>
        <v>718.2</v>
      </c>
      <c r="CR178" s="102">
        <f t="shared" si="301"/>
        <v>718.2</v>
      </c>
      <c r="CS178" s="102">
        <f t="shared" si="301"/>
        <v>100.79999999999998</v>
      </c>
      <c r="CT178" s="102">
        <f t="shared" si="301"/>
        <v>88.199999999999989</v>
      </c>
      <c r="CU178" s="102">
        <f t="shared" si="301"/>
        <v>238.2</v>
      </c>
      <c r="CV178" s="102">
        <f t="shared" si="301"/>
        <v>718.2</v>
      </c>
      <c r="CW178" s="102">
        <f t="shared" si="301"/>
        <v>88.199999999999989</v>
      </c>
      <c r="CX178" s="102">
        <f t="shared" si="301"/>
        <v>100.79999999999998</v>
      </c>
      <c r="CY178" s="102">
        <f t="shared" si="301"/>
        <v>88.199999999999989</v>
      </c>
      <c r="CZ178" s="102">
        <f t="shared" si="301"/>
        <v>188.2</v>
      </c>
      <c r="DA178" s="103">
        <f t="shared" ref="DA178:DA183" si="303">SUM(CO178:CZ178)</f>
        <v>3423.5999999999995</v>
      </c>
      <c r="DB178" s="102">
        <f t="shared" si="301"/>
        <v>88.199999999999989</v>
      </c>
      <c r="DC178" s="102">
        <f t="shared" si="301"/>
        <v>188.2</v>
      </c>
      <c r="DD178" s="102">
        <f t="shared" si="301"/>
        <v>718.2</v>
      </c>
      <c r="DE178" s="102">
        <f t="shared" si="301"/>
        <v>88.199999999999989</v>
      </c>
      <c r="DF178" s="102">
        <f t="shared" si="301"/>
        <v>100.79999999999998</v>
      </c>
      <c r="DG178" s="102">
        <f t="shared" si="301"/>
        <v>88.199999999999989</v>
      </c>
      <c r="DH178" s="102">
        <f t="shared" si="301"/>
        <v>188.2</v>
      </c>
      <c r="DI178" s="102">
        <f t="shared" si="301"/>
        <v>88.199999999999989</v>
      </c>
      <c r="DJ178" s="102">
        <f t="shared" si="301"/>
        <v>88.199999999999989</v>
      </c>
      <c r="DK178" s="102">
        <f t="shared" si="301"/>
        <v>200.79999999999998</v>
      </c>
      <c r="DL178" s="102">
        <f t="shared" si="301"/>
        <v>88.199999999999989</v>
      </c>
      <c r="DM178" s="102">
        <f t="shared" si="301"/>
        <v>88.199999999999989</v>
      </c>
      <c r="DN178" s="103">
        <f t="shared" ref="DN178:DN183" si="304">SUM(DB178:DM178)</f>
        <v>2013.6000000000001</v>
      </c>
      <c r="DR178" s="27"/>
      <c r="DS178" s="104">
        <f t="shared" si="274"/>
        <v>6513</v>
      </c>
      <c r="DT178" s="104"/>
      <c r="DU178" s="104">
        <f t="shared" si="275"/>
        <v>9203</v>
      </c>
      <c r="DV178" s="28">
        <f t="shared" si="276"/>
        <v>141.3020113618916</v>
      </c>
      <c r="DW178" s="104">
        <f t="shared" si="277"/>
        <v>4752.1999999999989</v>
      </c>
      <c r="DX178" s="28">
        <f t="shared" si="278"/>
        <v>51.637509507769195</v>
      </c>
      <c r="DY178" s="105">
        <f t="shared" si="279"/>
        <v>5110.75</v>
      </c>
      <c r="DZ178" s="28">
        <f t="shared" si="280"/>
        <v>107.54492656032997</v>
      </c>
      <c r="EA178" s="105">
        <f t="shared" si="281"/>
        <v>4403.5999999999995</v>
      </c>
      <c r="EB178" s="28">
        <f t="shared" si="282"/>
        <v>86.16347894144694</v>
      </c>
      <c r="EC178" s="105">
        <f t="shared" ref="EC178:EC196" si="305">SUM(CO178:CZ178)</f>
        <v>3423.5999999999995</v>
      </c>
      <c r="ED178" s="28">
        <f t="shared" si="283"/>
        <v>77.745480970115352</v>
      </c>
      <c r="EE178" s="105">
        <f>SUM(DB178:DM178)</f>
        <v>2013.6000000000001</v>
      </c>
      <c r="EF178" s="28">
        <f t="shared" si="284"/>
        <v>58.815282159130753</v>
      </c>
      <c r="EG178" s="27"/>
      <c r="EH178" s="106">
        <f t="shared" si="285"/>
        <v>6.5129999999999999</v>
      </c>
      <c r="EI178" s="106">
        <f t="shared" si="286"/>
        <v>9.2029999999999994</v>
      </c>
      <c r="EJ178" s="106">
        <f t="shared" ref="EJ178:EJ184" si="306">+SUM(BB178:BE178)/$ER$175</f>
        <v>1.6060000000000001</v>
      </c>
      <c r="EK178" s="106">
        <f t="shared" si="288"/>
        <v>3.1462000000000003</v>
      </c>
      <c r="EL178" s="106">
        <f t="shared" si="289"/>
        <v>4.7521999999999993</v>
      </c>
      <c r="EM178" s="106">
        <f t="shared" si="290"/>
        <v>5.1107500000000003</v>
      </c>
      <c r="EN178" s="106">
        <f t="shared" si="291"/>
        <v>4.4035999999999991</v>
      </c>
      <c r="EO178" s="106">
        <f t="shared" si="292"/>
        <v>3.4235999999999995</v>
      </c>
      <c r="EP178" s="106">
        <f t="shared" si="293"/>
        <v>2.0136000000000003</v>
      </c>
      <c r="EQ178" s="106"/>
      <c r="ER178" s="52">
        <f t="shared" ref="ER178:ER184" si="307">+EJ178/4</f>
        <v>0.40150000000000002</v>
      </c>
      <c r="ES178" s="107">
        <f t="shared" ref="ES178:ES189" si="308">+EK178/8</f>
        <v>0.39327500000000004</v>
      </c>
      <c r="ET178" s="83">
        <f t="shared" ref="ET178:ET189" si="309">+ES178/ER178-1</f>
        <v>-2.0485678704856736E-2</v>
      </c>
    </row>
    <row r="179" spans="1:150" hidden="1" outlineLevel="1">
      <c r="A179" t="s">
        <v>116</v>
      </c>
      <c r="AA179" s="96">
        <f t="shared" si="294"/>
        <v>0</v>
      </c>
      <c r="AB179" s="96">
        <v>0</v>
      </c>
      <c r="AC179" s="96">
        <v>16</v>
      </c>
      <c r="AD179" s="96">
        <v>0</v>
      </c>
      <c r="AE179" s="96">
        <v>0</v>
      </c>
      <c r="AF179" s="96">
        <v>226</v>
      </c>
      <c r="AG179" s="96">
        <v>72</v>
      </c>
      <c r="AH179" s="96">
        <v>134</v>
      </c>
      <c r="AI179" s="96">
        <v>0</v>
      </c>
      <c r="AJ179" s="96">
        <v>198</v>
      </c>
      <c r="AK179" s="96">
        <v>0</v>
      </c>
      <c r="AL179" s="96">
        <v>0</v>
      </c>
      <c r="AM179" s="96">
        <v>0</v>
      </c>
      <c r="AN179" s="96">
        <f t="shared" si="295"/>
        <v>646</v>
      </c>
      <c r="AO179" s="96">
        <v>1311</v>
      </c>
      <c r="AP179" s="96">
        <v>92</v>
      </c>
      <c r="AR179">
        <v>12</v>
      </c>
      <c r="AS179">
        <v>223</v>
      </c>
      <c r="AT179" s="97">
        <v>16</v>
      </c>
      <c r="AU179" s="96">
        <v>84</v>
      </c>
      <c r="AV179" s="96">
        <v>0</v>
      </c>
      <c r="AW179" s="110">
        <v>232</v>
      </c>
      <c r="AX179" s="110"/>
      <c r="AY179" s="98">
        <v>60</v>
      </c>
      <c r="AZ179" s="99">
        <v>74</v>
      </c>
      <c r="BA179" s="99">
        <f t="shared" si="296"/>
        <v>2104</v>
      </c>
      <c r="BB179" s="100">
        <v>0</v>
      </c>
      <c r="BC179" s="101">
        <v>0</v>
      </c>
      <c r="BD179" s="100">
        <v>0</v>
      </c>
      <c r="BE179" s="100"/>
      <c r="BF179" s="100">
        <v>383</v>
      </c>
      <c r="BG179" s="100">
        <v>121</v>
      </c>
      <c r="BH179" s="102">
        <f t="shared" ref="BH179:BM179" si="310">BH72</f>
        <v>21.6</v>
      </c>
      <c r="BI179" s="102">
        <f t="shared" si="310"/>
        <v>21.6</v>
      </c>
      <c r="BJ179" s="102">
        <f t="shared" si="310"/>
        <v>32.4</v>
      </c>
      <c r="BK179" s="102">
        <f t="shared" si="310"/>
        <v>21.6</v>
      </c>
      <c r="BL179" s="102">
        <f t="shared" si="310"/>
        <v>32.4</v>
      </c>
      <c r="BM179" s="102">
        <f t="shared" si="310"/>
        <v>21.6</v>
      </c>
      <c r="BN179" s="103">
        <f t="shared" si="298"/>
        <v>655.20000000000005</v>
      </c>
      <c r="BO179" s="102">
        <f t="shared" ref="BO179:BZ179" si="311">BO72</f>
        <v>59.4</v>
      </c>
      <c r="BP179" s="102">
        <f t="shared" si="311"/>
        <v>21.6</v>
      </c>
      <c r="BQ179" s="102">
        <f t="shared" si="311"/>
        <v>59.4</v>
      </c>
      <c r="BR179" s="102">
        <f t="shared" si="311"/>
        <v>75.599999999999994</v>
      </c>
      <c r="BS179" s="102">
        <f t="shared" si="311"/>
        <v>21.6</v>
      </c>
      <c r="BT179" s="102">
        <f t="shared" si="311"/>
        <v>21.6</v>
      </c>
      <c r="BU179" s="102">
        <f t="shared" si="311"/>
        <v>21.6</v>
      </c>
      <c r="BV179" s="102">
        <f t="shared" si="311"/>
        <v>21.6</v>
      </c>
      <c r="BW179" s="102">
        <f t="shared" si="311"/>
        <v>59.4</v>
      </c>
      <c r="BX179" s="102">
        <f t="shared" si="311"/>
        <v>21.6</v>
      </c>
      <c r="BY179" s="102">
        <f t="shared" si="311"/>
        <v>59.4</v>
      </c>
      <c r="BZ179" s="102">
        <f t="shared" si="311"/>
        <v>21.6</v>
      </c>
      <c r="CA179" s="103">
        <f t="shared" si="300"/>
        <v>464.40000000000003</v>
      </c>
      <c r="CB179" s="102">
        <f t="shared" ref="CB179:DM179" si="312">CB72</f>
        <v>59.4</v>
      </c>
      <c r="CC179" s="102">
        <f t="shared" si="312"/>
        <v>21.6</v>
      </c>
      <c r="CD179" s="102">
        <f t="shared" si="312"/>
        <v>59.4</v>
      </c>
      <c r="CE179" s="102">
        <f t="shared" si="312"/>
        <v>75.599999999999994</v>
      </c>
      <c r="CF179" s="102">
        <f t="shared" si="312"/>
        <v>21.6</v>
      </c>
      <c r="CG179" s="102">
        <f t="shared" si="312"/>
        <v>21.6</v>
      </c>
      <c r="CH179" s="102">
        <f t="shared" si="312"/>
        <v>21.6</v>
      </c>
      <c r="CI179" s="102">
        <f t="shared" si="312"/>
        <v>21.6</v>
      </c>
      <c r="CJ179" s="102">
        <f t="shared" si="312"/>
        <v>59.4</v>
      </c>
      <c r="CK179" s="102">
        <f t="shared" si="312"/>
        <v>21.6</v>
      </c>
      <c r="CL179" s="102">
        <f t="shared" si="312"/>
        <v>59.4</v>
      </c>
      <c r="CM179" s="102">
        <f t="shared" si="312"/>
        <v>21.6</v>
      </c>
      <c r="CN179" s="103">
        <f t="shared" si="302"/>
        <v>464.40000000000003</v>
      </c>
      <c r="CO179" s="102">
        <f t="shared" si="312"/>
        <v>59.4</v>
      </c>
      <c r="CP179" s="102">
        <f t="shared" si="312"/>
        <v>21.6</v>
      </c>
      <c r="CQ179" s="102">
        <f t="shared" si="312"/>
        <v>59.4</v>
      </c>
      <c r="CR179" s="102">
        <f t="shared" si="312"/>
        <v>75.599999999999994</v>
      </c>
      <c r="CS179" s="102">
        <f t="shared" si="312"/>
        <v>21.6</v>
      </c>
      <c r="CT179" s="102">
        <f t="shared" si="312"/>
        <v>21.6</v>
      </c>
      <c r="CU179" s="102">
        <f t="shared" si="312"/>
        <v>21.6</v>
      </c>
      <c r="CV179" s="102">
        <f t="shared" si="312"/>
        <v>21.6</v>
      </c>
      <c r="CW179" s="102">
        <f t="shared" si="312"/>
        <v>59.4</v>
      </c>
      <c r="CX179" s="102">
        <f t="shared" si="312"/>
        <v>21.6</v>
      </c>
      <c r="CY179" s="102">
        <f t="shared" si="312"/>
        <v>59.4</v>
      </c>
      <c r="CZ179" s="102">
        <f t="shared" si="312"/>
        <v>21.6</v>
      </c>
      <c r="DA179" s="103">
        <f t="shared" si="303"/>
        <v>464.40000000000003</v>
      </c>
      <c r="DB179" s="102">
        <f t="shared" si="312"/>
        <v>59.4</v>
      </c>
      <c r="DC179" s="102">
        <f t="shared" si="312"/>
        <v>21.6</v>
      </c>
      <c r="DD179" s="102">
        <f t="shared" si="312"/>
        <v>59.4</v>
      </c>
      <c r="DE179" s="102">
        <f t="shared" si="312"/>
        <v>75.599999999999994</v>
      </c>
      <c r="DF179" s="102">
        <f t="shared" si="312"/>
        <v>21.6</v>
      </c>
      <c r="DG179" s="102">
        <f t="shared" si="312"/>
        <v>21.6</v>
      </c>
      <c r="DH179" s="102">
        <f t="shared" si="312"/>
        <v>21.6</v>
      </c>
      <c r="DI179" s="102">
        <f t="shared" si="312"/>
        <v>21.6</v>
      </c>
      <c r="DJ179" s="102">
        <f t="shared" si="312"/>
        <v>59.4</v>
      </c>
      <c r="DK179" s="102">
        <f t="shared" si="312"/>
        <v>21.6</v>
      </c>
      <c r="DL179" s="102">
        <f t="shared" si="312"/>
        <v>59.4</v>
      </c>
      <c r="DM179" s="102">
        <f t="shared" si="312"/>
        <v>21.6</v>
      </c>
      <c r="DN179" s="103">
        <f t="shared" si="304"/>
        <v>464.40000000000003</v>
      </c>
      <c r="DR179" s="27"/>
      <c r="DS179" s="104">
        <f t="shared" si="274"/>
        <v>646</v>
      </c>
      <c r="DT179" s="104"/>
      <c r="DU179" s="104">
        <f t="shared" si="275"/>
        <v>2104</v>
      </c>
      <c r="DV179" s="28">
        <f t="shared" si="276"/>
        <v>325.69659442724458</v>
      </c>
      <c r="DW179" s="104">
        <f t="shared" si="277"/>
        <v>655.20000000000005</v>
      </c>
      <c r="DX179" s="28">
        <f t="shared" si="278"/>
        <v>31.14068441064639</v>
      </c>
      <c r="DY179" s="105">
        <f t="shared" si="279"/>
        <v>464.40000000000003</v>
      </c>
      <c r="DZ179" s="28">
        <f t="shared" si="280"/>
        <v>70.879120879120876</v>
      </c>
      <c r="EA179" s="105">
        <f t="shared" si="281"/>
        <v>464.40000000000003</v>
      </c>
      <c r="EB179" s="28">
        <f t="shared" si="282"/>
        <v>100</v>
      </c>
      <c r="EC179" s="105">
        <f t="shared" si="305"/>
        <v>464.40000000000003</v>
      </c>
      <c r="ED179" s="28">
        <f t="shared" si="283"/>
        <v>100</v>
      </c>
      <c r="EE179" s="105">
        <f t="shared" ref="EE179:EE198" si="313">SUM(DB179:DM179)</f>
        <v>464.40000000000003</v>
      </c>
      <c r="EF179" s="28">
        <f t="shared" si="284"/>
        <v>100</v>
      </c>
      <c r="EG179" s="27"/>
      <c r="EH179" s="106">
        <f t="shared" si="285"/>
        <v>0.64600000000000002</v>
      </c>
      <c r="EI179" s="106">
        <f t="shared" si="286"/>
        <v>2.1040000000000001</v>
      </c>
      <c r="EJ179" s="106">
        <f t="shared" si="306"/>
        <v>0</v>
      </c>
      <c r="EK179" s="106">
        <f t="shared" si="288"/>
        <v>0.6552</v>
      </c>
      <c r="EL179" s="106">
        <f t="shared" si="289"/>
        <v>0.6552</v>
      </c>
      <c r="EM179" s="106">
        <f t="shared" si="290"/>
        <v>0.46440000000000003</v>
      </c>
      <c r="EN179" s="106">
        <f t="shared" si="291"/>
        <v>0.46440000000000003</v>
      </c>
      <c r="EO179" s="106">
        <f t="shared" si="292"/>
        <v>0.46440000000000003</v>
      </c>
      <c r="EP179" s="106">
        <f t="shared" si="293"/>
        <v>0.46440000000000003</v>
      </c>
      <c r="EQ179" s="106"/>
      <c r="ER179" s="52">
        <f t="shared" si="307"/>
        <v>0</v>
      </c>
      <c r="ES179" s="107">
        <f t="shared" si="308"/>
        <v>8.1900000000000001E-2</v>
      </c>
      <c r="ET179" s="83" t="e">
        <f t="shared" si="309"/>
        <v>#DIV/0!</v>
      </c>
    </row>
    <row r="180" spans="1:150" hidden="1" outlineLevel="1">
      <c r="A180" t="s">
        <v>117</v>
      </c>
      <c r="AA180" s="96">
        <f t="shared" si="294"/>
        <v>0</v>
      </c>
      <c r="AB180" s="110">
        <v>416</v>
      </c>
      <c r="AC180" s="110">
        <v>504</v>
      </c>
      <c r="AD180" s="110">
        <v>807</v>
      </c>
      <c r="AE180" s="110">
        <v>690</v>
      </c>
      <c r="AF180" s="110">
        <v>891</v>
      </c>
      <c r="AG180" s="110">
        <v>581</v>
      </c>
      <c r="AH180" s="110">
        <v>450</v>
      </c>
      <c r="AI180" s="110">
        <v>647</v>
      </c>
      <c r="AJ180" s="110">
        <v>517</v>
      </c>
      <c r="AK180" s="110">
        <v>550</v>
      </c>
      <c r="AL180" s="110">
        <v>520</v>
      </c>
      <c r="AM180" s="110">
        <v>601</v>
      </c>
      <c r="AN180" s="96">
        <f t="shared" si="295"/>
        <v>7174</v>
      </c>
      <c r="AO180" s="96">
        <v>446</v>
      </c>
      <c r="AP180" s="96">
        <v>323</v>
      </c>
      <c r="AQ180">
        <f>587</f>
        <v>587</v>
      </c>
      <c r="AR180">
        <v>519</v>
      </c>
      <c r="AS180">
        <v>827</v>
      </c>
      <c r="AT180" s="97">
        <f>1084+48</f>
        <v>1132</v>
      </c>
      <c r="AU180" s="96">
        <v>979</v>
      </c>
      <c r="AV180" s="96">
        <v>1435</v>
      </c>
      <c r="AW180" s="110">
        <v>1180</v>
      </c>
      <c r="AX180" s="110">
        <v>981</v>
      </c>
      <c r="AY180" s="98">
        <v>1064</v>
      </c>
      <c r="AZ180" s="99">
        <v>1144</v>
      </c>
      <c r="BA180" s="99">
        <f t="shared" si="296"/>
        <v>10617</v>
      </c>
      <c r="BB180" s="100">
        <v>1032</v>
      </c>
      <c r="BC180" s="101">
        <v>657</v>
      </c>
      <c r="BD180" s="100">
        <v>913</v>
      </c>
      <c r="BE180" s="100">
        <v>1114</v>
      </c>
      <c r="BF180" s="100">
        <v>1169</v>
      </c>
      <c r="BG180" s="100">
        <v>1352</v>
      </c>
      <c r="BH180" s="102">
        <f t="shared" ref="BH180:BM180" si="314">BH42</f>
        <v>1267.1999999999998</v>
      </c>
      <c r="BI180" s="102">
        <f t="shared" si="314"/>
        <v>1267.1999999999998</v>
      </c>
      <c r="BJ180" s="102">
        <f t="shared" si="314"/>
        <v>1267.1999999999998</v>
      </c>
      <c r="BK180" s="102">
        <f t="shared" si="314"/>
        <v>1267.1999999999998</v>
      </c>
      <c r="BL180" s="102">
        <f t="shared" si="314"/>
        <v>1267.1999999999998</v>
      </c>
      <c r="BM180" s="102">
        <f t="shared" si="314"/>
        <v>1267.1999999999998</v>
      </c>
      <c r="BN180" s="103">
        <f t="shared" si="298"/>
        <v>13840.2</v>
      </c>
      <c r="BO180" s="102">
        <f t="shared" ref="BO180:BZ180" si="315">BO42</f>
        <v>1267.1999999999998</v>
      </c>
      <c r="BP180" s="102">
        <f t="shared" si="315"/>
        <v>1267.1999999999998</v>
      </c>
      <c r="BQ180" s="102">
        <f t="shared" si="315"/>
        <v>1267.1999999999998</v>
      </c>
      <c r="BR180" s="102">
        <f t="shared" si="315"/>
        <v>1267.1999999999998</v>
      </c>
      <c r="BS180" s="102">
        <f t="shared" si="315"/>
        <v>1267.1999999999998</v>
      </c>
      <c r="BT180" s="102">
        <f t="shared" si="315"/>
        <v>1267.1999999999998</v>
      </c>
      <c r="BU180" s="102">
        <f t="shared" si="315"/>
        <v>1372.8</v>
      </c>
      <c r="BV180" s="102">
        <f t="shared" si="315"/>
        <v>1372.8</v>
      </c>
      <c r="BW180" s="102">
        <f t="shared" si="315"/>
        <v>1372.8</v>
      </c>
      <c r="BX180" s="102">
        <f t="shared" si="315"/>
        <v>1372.8</v>
      </c>
      <c r="BY180" s="102">
        <f t="shared" si="315"/>
        <v>1372.8</v>
      </c>
      <c r="BZ180" s="102">
        <f t="shared" si="315"/>
        <v>1372.8</v>
      </c>
      <c r="CA180" s="103">
        <f t="shared" si="300"/>
        <v>15839.999999999995</v>
      </c>
      <c r="CB180" s="102">
        <f t="shared" ref="CB180:DM180" si="316">CB42</f>
        <v>1372.8</v>
      </c>
      <c r="CC180" s="102">
        <f t="shared" si="316"/>
        <v>1372.8</v>
      </c>
      <c r="CD180" s="102">
        <f t="shared" si="316"/>
        <v>1372.8</v>
      </c>
      <c r="CE180" s="102">
        <f t="shared" si="316"/>
        <v>1372.8</v>
      </c>
      <c r="CF180" s="102">
        <f t="shared" si="316"/>
        <v>1478.3999999999999</v>
      </c>
      <c r="CG180" s="102">
        <f t="shared" si="316"/>
        <v>1478.3999999999999</v>
      </c>
      <c r="CH180" s="102">
        <f t="shared" si="316"/>
        <v>1478.3999999999999</v>
      </c>
      <c r="CI180" s="102">
        <f t="shared" si="316"/>
        <v>1478.3999999999999</v>
      </c>
      <c r="CJ180" s="102">
        <f t="shared" si="316"/>
        <v>1478.3999999999999</v>
      </c>
      <c r="CK180" s="102">
        <f t="shared" si="316"/>
        <v>1478.3999999999999</v>
      </c>
      <c r="CL180" s="102">
        <f t="shared" si="316"/>
        <v>1478.3999999999999</v>
      </c>
      <c r="CM180" s="102">
        <f t="shared" si="316"/>
        <v>1478.3999999999999</v>
      </c>
      <c r="CN180" s="103">
        <f t="shared" si="302"/>
        <v>17318.399999999998</v>
      </c>
      <c r="CO180" s="102">
        <f t="shared" si="316"/>
        <v>1267.1999999999998</v>
      </c>
      <c r="CP180" s="102">
        <f t="shared" si="316"/>
        <v>1267.1999999999998</v>
      </c>
      <c r="CQ180" s="102">
        <f t="shared" si="316"/>
        <v>1267.1999999999998</v>
      </c>
      <c r="CR180" s="102">
        <f t="shared" si="316"/>
        <v>633.59999999999991</v>
      </c>
      <c r="CS180" s="102">
        <f t="shared" si="316"/>
        <v>633.59999999999991</v>
      </c>
      <c r="CT180" s="102">
        <f t="shared" si="316"/>
        <v>633.59999999999991</v>
      </c>
      <c r="CU180" s="102">
        <f t="shared" si="316"/>
        <v>316.79999999999995</v>
      </c>
      <c r="CV180" s="102">
        <f t="shared" si="316"/>
        <v>316.79999999999995</v>
      </c>
      <c r="CW180" s="102">
        <f t="shared" si="316"/>
        <v>316.79999999999995</v>
      </c>
      <c r="CX180" s="102">
        <f t="shared" si="316"/>
        <v>316.79999999999995</v>
      </c>
      <c r="CY180" s="102">
        <f t="shared" si="316"/>
        <v>316.79999999999995</v>
      </c>
      <c r="CZ180" s="102">
        <f t="shared" si="316"/>
        <v>316.79999999999995</v>
      </c>
      <c r="DA180" s="103">
        <f t="shared" si="303"/>
        <v>7603.2000000000007</v>
      </c>
      <c r="DB180" s="102">
        <f t="shared" si="316"/>
        <v>105.6</v>
      </c>
      <c r="DC180" s="102">
        <f t="shared" si="316"/>
        <v>105.6</v>
      </c>
      <c r="DD180" s="102">
        <f t="shared" si="316"/>
        <v>105.6</v>
      </c>
      <c r="DE180" s="102">
        <f t="shared" si="316"/>
        <v>105.6</v>
      </c>
      <c r="DF180" s="102">
        <f t="shared" si="316"/>
        <v>105.6</v>
      </c>
      <c r="DG180" s="102">
        <f t="shared" si="316"/>
        <v>105.6</v>
      </c>
      <c r="DH180" s="102">
        <f t="shared" si="316"/>
        <v>0</v>
      </c>
      <c r="DI180" s="102">
        <f t="shared" si="316"/>
        <v>0</v>
      </c>
      <c r="DJ180" s="102">
        <f t="shared" si="316"/>
        <v>0</v>
      </c>
      <c r="DK180" s="102">
        <f t="shared" si="316"/>
        <v>0</v>
      </c>
      <c r="DL180" s="102">
        <f t="shared" si="316"/>
        <v>0</v>
      </c>
      <c r="DM180" s="102">
        <f t="shared" si="316"/>
        <v>0</v>
      </c>
      <c r="DN180" s="103">
        <f t="shared" si="304"/>
        <v>633.6</v>
      </c>
      <c r="DR180" s="27"/>
      <c r="DS180" s="104">
        <f t="shared" si="274"/>
        <v>7174</v>
      </c>
      <c r="DT180" s="104"/>
      <c r="DU180" s="104">
        <f t="shared" si="275"/>
        <v>10617</v>
      </c>
      <c r="DV180" s="28">
        <f t="shared" si="276"/>
        <v>147.99275160301087</v>
      </c>
      <c r="DW180" s="104">
        <f t="shared" si="277"/>
        <v>13840.2</v>
      </c>
      <c r="DX180" s="28">
        <f t="shared" si="278"/>
        <v>130.35885843458607</v>
      </c>
      <c r="DY180" s="105">
        <f t="shared" si="279"/>
        <v>15839.999999999995</v>
      </c>
      <c r="DZ180" s="28">
        <f t="shared" si="280"/>
        <v>114.44921316165946</v>
      </c>
      <c r="EA180" s="105">
        <f t="shared" si="281"/>
        <v>17318.399999999998</v>
      </c>
      <c r="EB180" s="28">
        <f t="shared" si="282"/>
        <v>109.33333333333334</v>
      </c>
      <c r="EC180" s="105">
        <f t="shared" si="305"/>
        <v>7603.2000000000007</v>
      </c>
      <c r="ED180" s="28">
        <f t="shared" si="283"/>
        <v>43.902439024390254</v>
      </c>
      <c r="EE180" s="105">
        <f t="shared" si="313"/>
        <v>633.6</v>
      </c>
      <c r="EF180" s="28">
        <f t="shared" si="284"/>
        <v>8.3333333333333321</v>
      </c>
      <c r="EG180" s="27"/>
      <c r="EH180" s="106">
        <f t="shared" si="285"/>
        <v>7.1740000000000004</v>
      </c>
      <c r="EI180" s="106">
        <f t="shared" si="286"/>
        <v>10.617000000000001</v>
      </c>
      <c r="EJ180" s="106">
        <f t="shared" si="306"/>
        <v>3.7160000000000002</v>
      </c>
      <c r="EK180" s="106">
        <f t="shared" si="288"/>
        <v>10.1242</v>
      </c>
      <c r="EL180" s="106">
        <f t="shared" si="289"/>
        <v>13.840200000000001</v>
      </c>
      <c r="EM180" s="106">
        <f t="shared" si="290"/>
        <v>15.839999999999995</v>
      </c>
      <c r="EN180" s="106">
        <f t="shared" si="291"/>
        <v>17.318399999999997</v>
      </c>
      <c r="EO180" s="106">
        <f t="shared" si="292"/>
        <v>7.6032000000000011</v>
      </c>
      <c r="EP180" s="106">
        <f t="shared" si="293"/>
        <v>0.63360000000000005</v>
      </c>
      <c r="EQ180" s="106"/>
      <c r="ER180" s="52">
        <f t="shared" si="307"/>
        <v>0.92900000000000005</v>
      </c>
      <c r="ES180" s="107">
        <f t="shared" si="308"/>
        <v>1.265525</v>
      </c>
      <c r="ET180" s="108">
        <f t="shared" si="309"/>
        <v>0.36224434876210965</v>
      </c>
    </row>
    <row r="181" spans="1:150" hidden="1" outlineLevel="1">
      <c r="A181" t="s">
        <v>118</v>
      </c>
      <c r="AA181" s="96">
        <f t="shared" si="294"/>
        <v>0</v>
      </c>
      <c r="AB181" s="110">
        <v>862</v>
      </c>
      <c r="AC181" s="110">
        <v>694</v>
      </c>
      <c r="AD181" s="110">
        <v>477</v>
      </c>
      <c r="AE181" s="110">
        <v>1070</v>
      </c>
      <c r="AF181" s="110">
        <v>884</v>
      </c>
      <c r="AG181" s="110">
        <v>579</v>
      </c>
      <c r="AH181" s="110">
        <v>877</v>
      </c>
      <c r="AI181" s="110">
        <v>402</v>
      </c>
      <c r="AJ181" s="110">
        <v>161</v>
      </c>
      <c r="AK181" s="110">
        <v>200</v>
      </c>
      <c r="AL181" s="110">
        <v>608</v>
      </c>
      <c r="AM181" s="110">
        <v>60</v>
      </c>
      <c r="AN181" s="96">
        <f t="shared" si="295"/>
        <v>6874</v>
      </c>
      <c r="AO181" s="96">
        <v>180</v>
      </c>
      <c r="AP181" s="96">
        <v>1102</v>
      </c>
      <c r="AQ181">
        <f>602-90-76</f>
        <v>436</v>
      </c>
      <c r="AR181">
        <v>872</v>
      </c>
      <c r="AS181">
        <f>740</f>
        <v>740</v>
      </c>
      <c r="AT181" s="97">
        <v>98</v>
      </c>
      <c r="AU181" s="96">
        <v>56</v>
      </c>
      <c r="AV181" s="96">
        <v>185</v>
      </c>
      <c r="AW181" s="110">
        <v>60</v>
      </c>
      <c r="AX181" s="110">
        <v>612</v>
      </c>
      <c r="AY181" s="98">
        <v>74</v>
      </c>
      <c r="AZ181" s="99">
        <v>224</v>
      </c>
      <c r="BA181" s="99">
        <f t="shared" si="296"/>
        <v>4639</v>
      </c>
      <c r="BB181" s="100">
        <v>229</v>
      </c>
      <c r="BC181" s="101">
        <v>30</v>
      </c>
      <c r="BD181" s="100">
        <v>215</v>
      </c>
      <c r="BE181" s="100">
        <v>300</v>
      </c>
      <c r="BF181" s="100">
        <v>332</v>
      </c>
      <c r="BG181" s="100">
        <v>199</v>
      </c>
      <c r="BH181" s="102">
        <f t="shared" ref="BH181:BM181" si="317">BH56</f>
        <v>354.96000000000004</v>
      </c>
      <c r="BI181" s="102">
        <f t="shared" si="317"/>
        <v>354.96000000000004</v>
      </c>
      <c r="BJ181" s="102">
        <f t="shared" si="317"/>
        <v>354.96000000000004</v>
      </c>
      <c r="BK181" s="102">
        <f t="shared" si="317"/>
        <v>354.96000000000004</v>
      </c>
      <c r="BL181" s="102">
        <f t="shared" si="317"/>
        <v>354.96000000000004</v>
      </c>
      <c r="BM181" s="102">
        <f t="shared" si="317"/>
        <v>354.96000000000004</v>
      </c>
      <c r="BN181" s="103">
        <f t="shared" si="298"/>
        <v>3434.76</v>
      </c>
      <c r="BO181" s="102">
        <f>BO56</f>
        <v>347.4</v>
      </c>
      <c r="BP181" s="102">
        <f>BP56</f>
        <v>347.4</v>
      </c>
      <c r="BQ181" s="102">
        <f t="shared" ref="BQ181:BZ181" si="318">BQ49+BQ55</f>
        <v>347.4</v>
      </c>
      <c r="BR181" s="102">
        <f t="shared" si="318"/>
        <v>347.4</v>
      </c>
      <c r="BS181" s="102">
        <f t="shared" si="318"/>
        <v>347.4</v>
      </c>
      <c r="BT181" s="102">
        <f t="shared" si="318"/>
        <v>347.4</v>
      </c>
      <c r="BU181" s="102">
        <f t="shared" si="318"/>
        <v>372.6</v>
      </c>
      <c r="BV181" s="102">
        <f t="shared" si="318"/>
        <v>372.6</v>
      </c>
      <c r="BW181" s="102">
        <f t="shared" si="318"/>
        <v>372.6</v>
      </c>
      <c r="BX181" s="102">
        <f t="shared" si="318"/>
        <v>372.6</v>
      </c>
      <c r="BY181" s="102">
        <f t="shared" si="318"/>
        <v>372.6</v>
      </c>
      <c r="BZ181" s="102">
        <f t="shared" si="318"/>
        <v>372.6</v>
      </c>
      <c r="CA181" s="103">
        <f t="shared" si="300"/>
        <v>4320</v>
      </c>
      <c r="CB181" s="102">
        <f t="shared" ref="CB181:DM181" si="319">CB49+CB55</f>
        <v>372.6</v>
      </c>
      <c r="CC181" s="102">
        <f t="shared" si="319"/>
        <v>372.6</v>
      </c>
      <c r="CD181" s="102">
        <f t="shared" si="319"/>
        <v>372.6</v>
      </c>
      <c r="CE181" s="102">
        <f t="shared" si="319"/>
        <v>372.6</v>
      </c>
      <c r="CF181" s="102">
        <f t="shared" si="319"/>
        <v>372.6</v>
      </c>
      <c r="CG181" s="102">
        <f t="shared" si="319"/>
        <v>372.6</v>
      </c>
      <c r="CH181" s="102">
        <f t="shared" si="319"/>
        <v>372.6</v>
      </c>
      <c r="CI181" s="102">
        <f t="shared" si="319"/>
        <v>372.6</v>
      </c>
      <c r="CJ181" s="102">
        <f t="shared" si="319"/>
        <v>372.6</v>
      </c>
      <c r="CK181" s="102">
        <f t="shared" si="319"/>
        <v>372.6</v>
      </c>
      <c r="CL181" s="102">
        <f t="shared" si="319"/>
        <v>372.6</v>
      </c>
      <c r="CM181" s="102">
        <f t="shared" si="319"/>
        <v>372.6</v>
      </c>
      <c r="CN181" s="103">
        <f t="shared" si="302"/>
        <v>4471.2</v>
      </c>
      <c r="CO181" s="102">
        <f t="shared" si="319"/>
        <v>372.6</v>
      </c>
      <c r="CP181" s="102">
        <f t="shared" si="319"/>
        <v>372.6</v>
      </c>
      <c r="CQ181" s="102">
        <f t="shared" si="319"/>
        <v>372.6</v>
      </c>
      <c r="CR181" s="102">
        <f t="shared" si="319"/>
        <v>149.4</v>
      </c>
      <c r="CS181" s="102">
        <f t="shared" si="319"/>
        <v>149.4</v>
      </c>
      <c r="CT181" s="102">
        <f t="shared" si="319"/>
        <v>149.4</v>
      </c>
      <c r="CU181" s="102">
        <f t="shared" si="319"/>
        <v>73.8</v>
      </c>
      <c r="CV181" s="102">
        <f t="shared" si="319"/>
        <v>73.8</v>
      </c>
      <c r="CW181" s="102">
        <f t="shared" si="319"/>
        <v>73.8</v>
      </c>
      <c r="CX181" s="102">
        <f t="shared" si="319"/>
        <v>73.8</v>
      </c>
      <c r="CY181" s="102">
        <f t="shared" si="319"/>
        <v>73.8</v>
      </c>
      <c r="CZ181" s="102">
        <f t="shared" si="319"/>
        <v>73.8</v>
      </c>
      <c r="DA181" s="103">
        <f t="shared" si="303"/>
        <v>2008.8000000000002</v>
      </c>
      <c r="DB181" s="102">
        <f t="shared" si="319"/>
        <v>196.20000000000002</v>
      </c>
      <c r="DC181" s="102">
        <f t="shared" si="319"/>
        <v>196.20000000000002</v>
      </c>
      <c r="DD181" s="102">
        <f t="shared" si="319"/>
        <v>171</v>
      </c>
      <c r="DE181" s="102">
        <f t="shared" si="319"/>
        <v>171</v>
      </c>
      <c r="DF181" s="102">
        <f t="shared" si="319"/>
        <v>171</v>
      </c>
      <c r="DG181" s="102">
        <f t="shared" si="319"/>
        <v>171</v>
      </c>
      <c r="DH181" s="102">
        <f t="shared" si="319"/>
        <v>73.8</v>
      </c>
      <c r="DI181" s="102">
        <f t="shared" si="319"/>
        <v>73.8</v>
      </c>
      <c r="DJ181" s="102">
        <f t="shared" si="319"/>
        <v>73.8</v>
      </c>
      <c r="DK181" s="102">
        <f t="shared" si="319"/>
        <v>73.8</v>
      </c>
      <c r="DL181" s="102">
        <f t="shared" si="319"/>
        <v>73.8</v>
      </c>
      <c r="DM181" s="102">
        <f t="shared" si="319"/>
        <v>73.8</v>
      </c>
      <c r="DN181" s="103">
        <f t="shared" si="304"/>
        <v>1519.1999999999998</v>
      </c>
      <c r="DR181" s="27"/>
      <c r="DS181" s="104">
        <f t="shared" si="274"/>
        <v>6874</v>
      </c>
      <c r="DT181" s="104"/>
      <c r="DU181" s="104">
        <f t="shared" si="275"/>
        <v>4639</v>
      </c>
      <c r="DV181" s="28">
        <f t="shared" si="276"/>
        <v>67.486179807972064</v>
      </c>
      <c r="DW181" s="104">
        <f t="shared" si="277"/>
        <v>3434.76</v>
      </c>
      <c r="DX181" s="28">
        <f t="shared" si="278"/>
        <v>74.040957102823896</v>
      </c>
      <c r="DY181" s="105">
        <f t="shared" si="279"/>
        <v>4320</v>
      </c>
      <c r="DZ181" s="28">
        <f t="shared" si="280"/>
        <v>125.77297977151241</v>
      </c>
      <c r="EA181" s="105">
        <f t="shared" si="281"/>
        <v>4471.2</v>
      </c>
      <c r="EB181" s="28">
        <f t="shared" si="282"/>
        <v>103.49999999999999</v>
      </c>
      <c r="EC181" s="105">
        <f t="shared" si="305"/>
        <v>2008.8000000000002</v>
      </c>
      <c r="ED181" s="28">
        <f t="shared" si="283"/>
        <v>44.927536231884062</v>
      </c>
      <c r="EE181" s="105">
        <f t="shared" si="313"/>
        <v>1519.1999999999998</v>
      </c>
      <c r="EF181" s="28">
        <f t="shared" si="284"/>
        <v>75.62724014336915</v>
      </c>
      <c r="EG181" s="27"/>
      <c r="EH181" s="106">
        <f t="shared" si="285"/>
        <v>6.8739999999999997</v>
      </c>
      <c r="EI181" s="106">
        <f t="shared" si="286"/>
        <v>4.6390000000000002</v>
      </c>
      <c r="EJ181" s="106">
        <f t="shared" si="306"/>
        <v>0.77400000000000002</v>
      </c>
      <c r="EK181" s="106">
        <f t="shared" si="288"/>
        <v>2.6607600000000002</v>
      </c>
      <c r="EL181" s="106">
        <f t="shared" si="289"/>
        <v>3.4347600000000003</v>
      </c>
      <c r="EM181" s="106">
        <f t="shared" si="290"/>
        <v>4.32</v>
      </c>
      <c r="EN181" s="106">
        <f t="shared" si="291"/>
        <v>4.4711999999999996</v>
      </c>
      <c r="EO181" s="106">
        <f t="shared" si="292"/>
        <v>2.0088000000000004</v>
      </c>
      <c r="EP181" s="106">
        <f t="shared" si="293"/>
        <v>1.5191999999999999</v>
      </c>
      <c r="EQ181" s="106"/>
      <c r="ER181" s="52">
        <f t="shared" si="307"/>
        <v>0.19350000000000001</v>
      </c>
      <c r="ES181" s="107">
        <f t="shared" si="308"/>
        <v>0.33259500000000003</v>
      </c>
      <c r="ET181" s="108">
        <f t="shared" si="309"/>
        <v>0.71883720930232564</v>
      </c>
    </row>
    <row r="182" spans="1:150" hidden="1" outlineLevel="1">
      <c r="A182" t="s">
        <v>119</v>
      </c>
      <c r="AA182" s="96">
        <f t="shared" si="294"/>
        <v>0</v>
      </c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96">
        <f t="shared" si="295"/>
        <v>0</v>
      </c>
      <c r="AO182" s="96"/>
      <c r="AP182" s="96">
        <v>0</v>
      </c>
      <c r="AQ182" s="96">
        <v>0</v>
      </c>
      <c r="AR182" s="96">
        <v>0</v>
      </c>
      <c r="AS182" s="96"/>
      <c r="AT182" s="96"/>
      <c r="AU182" s="96"/>
      <c r="AV182" s="96"/>
      <c r="AW182" s="110"/>
      <c r="AX182" s="110">
        <v>16</v>
      </c>
      <c r="AY182" s="96">
        <v>0</v>
      </c>
      <c r="AZ182" s="99">
        <v>0</v>
      </c>
      <c r="BA182" s="99">
        <f t="shared" si="296"/>
        <v>16</v>
      </c>
      <c r="BB182" s="100"/>
      <c r="BC182" s="101">
        <v>0</v>
      </c>
      <c r="BD182" s="100">
        <v>630</v>
      </c>
      <c r="BE182" s="100"/>
      <c r="BF182" s="100"/>
      <c r="BG182" s="100"/>
      <c r="BH182" s="102"/>
      <c r="BI182" s="102"/>
      <c r="BJ182" s="102"/>
      <c r="BK182" s="102"/>
      <c r="BL182" s="102"/>
      <c r="BM182" s="102"/>
      <c r="BN182" s="103">
        <f t="shared" si="298"/>
        <v>630</v>
      </c>
      <c r="BO182" s="102"/>
      <c r="BP182" s="102"/>
      <c r="BQ182" s="102"/>
      <c r="BR182" s="102">
        <v>550</v>
      </c>
      <c r="BS182" s="102"/>
      <c r="BT182" s="102"/>
      <c r="BU182" s="102">
        <v>550</v>
      </c>
      <c r="BV182" s="102"/>
      <c r="BW182" s="102"/>
      <c r="BX182" s="102">
        <v>550</v>
      </c>
      <c r="BY182" s="102"/>
      <c r="BZ182" s="102"/>
      <c r="CA182" s="103">
        <f t="shared" si="300"/>
        <v>1650</v>
      </c>
      <c r="CB182" s="102"/>
      <c r="CC182" s="102"/>
      <c r="CD182" s="102"/>
      <c r="CE182" s="102"/>
      <c r="CF182" s="102"/>
      <c r="CG182" s="102"/>
      <c r="CH182" s="102"/>
      <c r="CI182" s="102"/>
      <c r="CJ182" s="102"/>
      <c r="CK182" s="102"/>
      <c r="CL182" s="102"/>
      <c r="CM182" s="102"/>
      <c r="CN182" s="103">
        <f t="shared" si="302"/>
        <v>0</v>
      </c>
      <c r="CO182" s="102"/>
      <c r="CP182" s="102"/>
      <c r="CQ182" s="102"/>
      <c r="CR182" s="102"/>
      <c r="CS182" s="102"/>
      <c r="CT182" s="102"/>
      <c r="CU182" s="102"/>
      <c r="CV182" s="102"/>
      <c r="CW182" s="102"/>
      <c r="CX182" s="102"/>
      <c r="CY182" s="102"/>
      <c r="CZ182" s="102"/>
      <c r="DA182" s="103">
        <f t="shared" si="303"/>
        <v>0</v>
      </c>
      <c r="DB182" s="102"/>
      <c r="DC182" s="102"/>
      <c r="DD182" s="102"/>
      <c r="DE182" s="102"/>
      <c r="DF182" s="102"/>
      <c r="DG182" s="102"/>
      <c r="DH182" s="102"/>
      <c r="DI182" s="102"/>
      <c r="DJ182" s="102"/>
      <c r="DK182" s="102"/>
      <c r="DL182" s="102"/>
      <c r="DM182" s="102"/>
      <c r="DN182" s="103">
        <f t="shared" si="304"/>
        <v>0</v>
      </c>
      <c r="DR182" s="27"/>
      <c r="DS182" s="104">
        <f t="shared" si="274"/>
        <v>0</v>
      </c>
      <c r="DT182" s="104"/>
      <c r="DU182" s="104">
        <f t="shared" si="275"/>
        <v>16</v>
      </c>
      <c r="DV182" s="28">
        <f t="shared" si="276"/>
        <v>0</v>
      </c>
      <c r="DW182" s="104">
        <f t="shared" si="277"/>
        <v>630</v>
      </c>
      <c r="DX182" s="28">
        <f t="shared" si="278"/>
        <v>3937.5</v>
      </c>
      <c r="DY182" s="105">
        <f t="shared" si="279"/>
        <v>1650</v>
      </c>
      <c r="DZ182" s="28">
        <f t="shared" si="280"/>
        <v>261.90476190476193</v>
      </c>
      <c r="EA182" s="105">
        <f t="shared" si="281"/>
        <v>0</v>
      </c>
      <c r="EB182" s="28">
        <f t="shared" si="282"/>
        <v>0</v>
      </c>
      <c r="EC182" s="105">
        <f t="shared" si="305"/>
        <v>0</v>
      </c>
      <c r="ED182" s="28">
        <f t="shared" si="283"/>
        <v>0</v>
      </c>
      <c r="EE182" s="105">
        <f t="shared" si="313"/>
        <v>0</v>
      </c>
      <c r="EF182" s="28">
        <f t="shared" si="284"/>
        <v>0</v>
      </c>
      <c r="EG182" s="27"/>
      <c r="EH182" s="106">
        <f t="shared" si="285"/>
        <v>0</v>
      </c>
      <c r="EI182" s="106">
        <f t="shared" si="286"/>
        <v>1.6E-2</v>
      </c>
      <c r="EJ182" s="106">
        <f t="shared" si="306"/>
        <v>0.63</v>
      </c>
      <c r="EK182" s="106">
        <f t="shared" si="288"/>
        <v>0</v>
      </c>
      <c r="EL182" s="106">
        <f t="shared" si="289"/>
        <v>0.63</v>
      </c>
      <c r="EM182" s="106">
        <f t="shared" si="290"/>
        <v>1.65</v>
      </c>
      <c r="EN182" s="106">
        <f t="shared" si="291"/>
        <v>0</v>
      </c>
      <c r="EO182" s="106">
        <f t="shared" si="292"/>
        <v>0</v>
      </c>
      <c r="EP182" s="106">
        <f t="shared" si="293"/>
        <v>0</v>
      </c>
      <c r="EQ182" s="106"/>
      <c r="ER182" s="52">
        <f t="shared" si="307"/>
        <v>0.1575</v>
      </c>
      <c r="ES182" s="107">
        <f t="shared" si="308"/>
        <v>0</v>
      </c>
      <c r="ET182" s="83">
        <f t="shared" si="309"/>
        <v>-1</v>
      </c>
    </row>
    <row r="183" spans="1:150" hidden="1" outlineLevel="1">
      <c r="A183" t="s">
        <v>120</v>
      </c>
      <c r="AA183" s="96">
        <f t="shared" si="294"/>
        <v>0</v>
      </c>
      <c r="AB183" s="96">
        <v>-8</v>
      </c>
      <c r="AC183" s="96">
        <v>53</v>
      </c>
      <c r="AD183" s="96">
        <v>20</v>
      </c>
      <c r="AE183" s="96">
        <v>-85</v>
      </c>
      <c r="AF183" s="96">
        <v>-107</v>
      </c>
      <c r="AG183" s="96">
        <v>-124</v>
      </c>
      <c r="AH183" s="96">
        <v>0</v>
      </c>
      <c r="AI183" s="96">
        <v>125</v>
      </c>
      <c r="AJ183" s="96">
        <v>622</v>
      </c>
      <c r="AK183" s="96">
        <v>2</v>
      </c>
      <c r="AL183" s="96">
        <f>151-50</f>
        <v>101</v>
      </c>
      <c r="AM183" s="96">
        <v>49</v>
      </c>
      <c r="AN183" s="96">
        <f t="shared" si="295"/>
        <v>648</v>
      </c>
      <c r="AO183" s="96">
        <v>40</v>
      </c>
      <c r="AP183" s="96">
        <v>162</v>
      </c>
      <c r="AQ183" s="96"/>
      <c r="AR183" s="96"/>
      <c r="AS183" s="96"/>
      <c r="AT183" s="96"/>
      <c r="AU183" s="111"/>
      <c r="AV183" s="111"/>
      <c r="AW183" s="110"/>
      <c r="AX183" s="110"/>
      <c r="AY183" s="96"/>
      <c r="AZ183" s="99"/>
      <c r="BA183" s="99"/>
      <c r="BB183" s="100"/>
      <c r="BC183" s="101"/>
      <c r="BD183" s="100"/>
      <c r="BE183" s="100"/>
      <c r="BF183" s="100"/>
      <c r="BG183" s="100">
        <v>30</v>
      </c>
      <c r="BH183" s="102"/>
      <c r="BI183" s="102"/>
      <c r="BJ183" s="102"/>
      <c r="BK183" s="102"/>
      <c r="BL183" s="102"/>
      <c r="BM183" s="102"/>
      <c r="BN183" s="103">
        <f t="shared" si="298"/>
        <v>30</v>
      </c>
      <c r="BO183" s="102"/>
      <c r="BP183" s="102"/>
      <c r="BQ183" s="102"/>
      <c r="BR183" s="102"/>
      <c r="BS183" s="102"/>
      <c r="BT183" s="102"/>
      <c r="BU183" s="102"/>
      <c r="BV183" s="102"/>
      <c r="BW183" s="102"/>
      <c r="BX183" s="102"/>
      <c r="BY183" s="102"/>
      <c r="BZ183" s="102"/>
      <c r="CA183" s="103">
        <f t="shared" si="300"/>
        <v>0</v>
      </c>
      <c r="CB183" s="102"/>
      <c r="CC183" s="102"/>
      <c r="CD183" s="102"/>
      <c r="CE183" s="102"/>
      <c r="CF183" s="102"/>
      <c r="CG183" s="102"/>
      <c r="CH183" s="102"/>
      <c r="CI183" s="102"/>
      <c r="CJ183" s="102"/>
      <c r="CK183" s="102"/>
      <c r="CL183" s="102"/>
      <c r="CM183" s="102"/>
      <c r="CN183" s="103">
        <f t="shared" si="302"/>
        <v>0</v>
      </c>
      <c r="CO183" s="102"/>
      <c r="CP183" s="102"/>
      <c r="CQ183" s="102"/>
      <c r="CR183" s="102"/>
      <c r="CS183" s="102"/>
      <c r="CT183" s="102"/>
      <c r="CU183" s="102"/>
      <c r="CV183" s="102"/>
      <c r="CW183" s="102"/>
      <c r="CX183" s="102"/>
      <c r="CY183" s="102"/>
      <c r="CZ183" s="102"/>
      <c r="DA183" s="103">
        <f t="shared" si="303"/>
        <v>0</v>
      </c>
      <c r="DB183" s="102"/>
      <c r="DC183" s="102"/>
      <c r="DD183" s="102"/>
      <c r="DE183" s="102"/>
      <c r="DF183" s="102"/>
      <c r="DG183" s="102"/>
      <c r="DH183" s="102"/>
      <c r="DI183" s="102"/>
      <c r="DJ183" s="102"/>
      <c r="DK183" s="102"/>
      <c r="DL183" s="102"/>
      <c r="DM183" s="102"/>
      <c r="DN183" s="103">
        <f t="shared" si="304"/>
        <v>0</v>
      </c>
      <c r="DR183" s="27"/>
      <c r="DS183" s="104">
        <f t="shared" si="274"/>
        <v>648</v>
      </c>
      <c r="DT183" s="104"/>
      <c r="DU183" s="104">
        <f t="shared" si="275"/>
        <v>202</v>
      </c>
      <c r="DV183" s="28">
        <f t="shared" si="276"/>
        <v>31.172839506172838</v>
      </c>
      <c r="DW183" s="104">
        <f t="shared" si="277"/>
        <v>30</v>
      </c>
      <c r="DX183" s="28">
        <f t="shared" si="278"/>
        <v>14.85148514851485</v>
      </c>
      <c r="DY183" s="105">
        <f t="shared" si="279"/>
        <v>0</v>
      </c>
      <c r="DZ183" s="28">
        <f t="shared" si="280"/>
        <v>0</v>
      </c>
      <c r="EA183" s="105">
        <f t="shared" si="281"/>
        <v>0</v>
      </c>
      <c r="EB183" s="28">
        <f t="shared" si="282"/>
        <v>0</v>
      </c>
      <c r="EC183" s="105">
        <f t="shared" si="305"/>
        <v>0</v>
      </c>
      <c r="ED183" s="28">
        <f t="shared" si="283"/>
        <v>0</v>
      </c>
      <c r="EE183" s="105">
        <f t="shared" si="313"/>
        <v>0</v>
      </c>
      <c r="EF183" s="28">
        <f t="shared" si="284"/>
        <v>0</v>
      </c>
      <c r="EG183" s="27"/>
      <c r="EH183" s="106">
        <f t="shared" si="285"/>
        <v>0.64800000000000002</v>
      </c>
      <c r="EI183" s="106">
        <f t="shared" si="286"/>
        <v>0.20200000000000001</v>
      </c>
      <c r="EJ183" s="106">
        <f t="shared" si="306"/>
        <v>0</v>
      </c>
      <c r="EK183" s="106">
        <f t="shared" si="288"/>
        <v>0.03</v>
      </c>
      <c r="EL183" s="106">
        <f t="shared" si="289"/>
        <v>0.03</v>
      </c>
      <c r="EM183" s="106">
        <f t="shared" si="290"/>
        <v>0</v>
      </c>
      <c r="EN183" s="106">
        <f t="shared" si="291"/>
        <v>0</v>
      </c>
      <c r="EO183" s="106">
        <f t="shared" si="292"/>
        <v>0</v>
      </c>
      <c r="EP183" s="106">
        <f t="shared" si="293"/>
        <v>0</v>
      </c>
      <c r="EQ183" s="106"/>
      <c r="ER183" s="52">
        <f t="shared" si="307"/>
        <v>0</v>
      </c>
      <c r="ES183" s="107">
        <f t="shared" si="308"/>
        <v>3.7499999999999999E-3</v>
      </c>
      <c r="ET183" s="83" t="e">
        <f t="shared" si="309"/>
        <v>#DIV/0!</v>
      </c>
    </row>
    <row r="184" spans="1:150" hidden="1" outlineLevel="1">
      <c r="A184" t="s">
        <v>121</v>
      </c>
      <c r="AA184">
        <f t="shared" si="294"/>
        <v>0</v>
      </c>
      <c r="AN184">
        <f t="shared" si="295"/>
        <v>0</v>
      </c>
      <c r="AO184" s="96"/>
      <c r="AP184" s="96">
        <v>24</v>
      </c>
      <c r="AQ184">
        <v>24</v>
      </c>
      <c r="AS184">
        <v>-184</v>
      </c>
      <c r="AU184" s="96"/>
      <c r="AV184" s="96">
        <v>9</v>
      </c>
      <c r="AW184" s="110"/>
      <c r="AX184" s="110"/>
      <c r="AY184" s="98"/>
      <c r="AZ184" s="99">
        <v>21</v>
      </c>
      <c r="BA184" s="99">
        <f>SUM(AO184:AZ184)</f>
        <v>-106</v>
      </c>
      <c r="BB184" s="100">
        <v>51</v>
      </c>
      <c r="BC184" s="100">
        <v>-91</v>
      </c>
      <c r="BD184" s="100">
        <v>45</v>
      </c>
      <c r="BE184" s="100">
        <v>146</v>
      </c>
      <c r="BF184" s="100">
        <v>105</v>
      </c>
      <c r="BG184" s="100"/>
      <c r="BH184" s="102"/>
      <c r="BI184" s="102"/>
      <c r="BJ184" s="102"/>
      <c r="BK184" s="102"/>
      <c r="BL184" s="102"/>
      <c r="BM184" s="102"/>
      <c r="BN184" s="103">
        <f>SUM(BB184:BM184)</f>
        <v>256</v>
      </c>
      <c r="BO184" s="102"/>
      <c r="BP184" s="102"/>
      <c r="BQ184" s="102"/>
      <c r="BR184" s="102"/>
      <c r="BS184" s="102"/>
      <c r="BT184" s="102"/>
      <c r="BU184" s="102"/>
      <c r="BV184" s="102"/>
      <c r="BW184" s="102"/>
      <c r="BX184" s="102"/>
      <c r="BY184" s="102"/>
      <c r="BZ184" s="102"/>
      <c r="CA184" s="103">
        <f>SUM(BO184:BZ184)</f>
        <v>0</v>
      </c>
      <c r="CB184" s="102"/>
      <c r="CC184" s="102"/>
      <c r="CD184" s="102"/>
      <c r="CE184" s="102"/>
      <c r="CF184" s="102"/>
      <c r="CG184" s="102"/>
      <c r="CH184" s="102"/>
      <c r="CI184" s="102"/>
      <c r="CJ184" s="102"/>
      <c r="CK184" s="102"/>
      <c r="CL184" s="102"/>
      <c r="CM184" s="102"/>
      <c r="CN184" s="103">
        <f>SUM(CB184:CM184)</f>
        <v>0</v>
      </c>
      <c r="CO184" s="102"/>
      <c r="CP184" s="102"/>
      <c r="CQ184" s="102"/>
      <c r="CR184" s="102"/>
      <c r="CS184" s="102"/>
      <c r="CT184" s="102"/>
      <c r="CU184" s="102"/>
      <c r="CV184" s="102"/>
      <c r="CW184" s="102"/>
      <c r="CX184" s="102"/>
      <c r="CY184" s="102"/>
      <c r="CZ184" s="102"/>
      <c r="DA184" s="103">
        <f>SUM(CO184:CZ184)</f>
        <v>0</v>
      </c>
      <c r="DB184" s="102"/>
      <c r="DC184" s="102"/>
      <c r="DD184" s="102"/>
      <c r="DE184" s="102"/>
      <c r="DF184" s="102"/>
      <c r="DG184" s="102"/>
      <c r="DH184" s="102"/>
      <c r="DI184" s="102"/>
      <c r="DJ184" s="102"/>
      <c r="DK184" s="102"/>
      <c r="DL184" s="102"/>
      <c r="DM184" s="102"/>
      <c r="DN184" s="103">
        <f>SUM(DB184:DM184)</f>
        <v>0</v>
      </c>
      <c r="DR184" s="27"/>
      <c r="DS184" s="104"/>
      <c r="DT184" s="104"/>
      <c r="DU184" s="104"/>
      <c r="DV184" s="28"/>
      <c r="DW184" s="104"/>
      <c r="DX184" s="28"/>
      <c r="DY184" s="105"/>
      <c r="DZ184" s="28"/>
      <c r="EA184" s="105"/>
      <c r="EB184" s="28"/>
      <c r="EC184" s="105">
        <f>SUM(CO184:CZ184)</f>
        <v>0</v>
      </c>
      <c r="ED184" s="28"/>
      <c r="EE184" s="112">
        <f>SUM(DB184:DM184)</f>
        <v>0</v>
      </c>
      <c r="EF184" s="28"/>
      <c r="EG184" s="27"/>
      <c r="EH184" s="106"/>
      <c r="EI184" s="106">
        <f t="shared" si="286"/>
        <v>0</v>
      </c>
      <c r="EJ184" s="106">
        <f t="shared" si="306"/>
        <v>0.151</v>
      </c>
      <c r="EK184" s="106">
        <f t="shared" si="288"/>
        <v>0.105</v>
      </c>
      <c r="EL184" s="106">
        <f t="shared" si="289"/>
        <v>0</v>
      </c>
      <c r="EM184" s="106">
        <f t="shared" si="290"/>
        <v>0</v>
      </c>
      <c r="EN184" s="106">
        <f t="shared" si="291"/>
        <v>0</v>
      </c>
      <c r="EO184" s="106">
        <f t="shared" si="292"/>
        <v>0</v>
      </c>
      <c r="EP184" s="106">
        <f t="shared" si="293"/>
        <v>0</v>
      </c>
      <c r="EQ184" s="106"/>
      <c r="ER184" s="52">
        <f t="shared" si="307"/>
        <v>3.7749999999999999E-2</v>
      </c>
      <c r="ES184" s="107">
        <f t="shared" si="308"/>
        <v>1.3125E-2</v>
      </c>
      <c r="ET184" s="83">
        <f t="shared" si="309"/>
        <v>-0.65231788079470199</v>
      </c>
    </row>
    <row r="185" spans="1:150" collapsed="1">
      <c r="A185" s="113" t="s">
        <v>107</v>
      </c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4">
        <f t="shared" si="294"/>
        <v>0</v>
      </c>
      <c r="AB185" s="114">
        <f>SUM(AB177:AB184)</f>
        <v>2316</v>
      </c>
      <c r="AC185" s="114">
        <f t="shared" ref="AC185:CP185" si="320">SUM(AC177:AC184)</f>
        <v>2294</v>
      </c>
      <c r="AD185" s="114">
        <f t="shared" si="320"/>
        <v>2807</v>
      </c>
      <c r="AE185" s="114">
        <f t="shared" si="320"/>
        <v>3753</v>
      </c>
      <c r="AF185" s="114">
        <f t="shared" si="320"/>
        <v>3370</v>
      </c>
      <c r="AG185" s="114">
        <f t="shared" si="320"/>
        <v>2295</v>
      </c>
      <c r="AH185" s="114">
        <f t="shared" si="320"/>
        <v>3139</v>
      </c>
      <c r="AI185" s="114">
        <f t="shared" si="320"/>
        <v>2466</v>
      </c>
      <c r="AJ185" s="114">
        <f t="shared" si="320"/>
        <v>2648</v>
      </c>
      <c r="AK185" s="114">
        <f t="shared" si="320"/>
        <v>1709</v>
      </c>
      <c r="AL185" s="114">
        <f t="shared" si="320"/>
        <v>1990</v>
      </c>
      <c r="AM185" s="114">
        <f t="shared" si="320"/>
        <v>1684</v>
      </c>
      <c r="AN185" s="114">
        <f t="shared" si="295"/>
        <v>30471</v>
      </c>
      <c r="AO185" s="114">
        <f t="shared" si="320"/>
        <v>3427</v>
      </c>
      <c r="AP185" s="114">
        <f t="shared" si="320"/>
        <v>3233</v>
      </c>
      <c r="AQ185" s="114">
        <f t="shared" si="320"/>
        <v>3458</v>
      </c>
      <c r="AR185" s="114">
        <f t="shared" si="320"/>
        <v>2912</v>
      </c>
      <c r="AS185" s="114">
        <f t="shared" si="320"/>
        <v>2652</v>
      </c>
      <c r="AT185" s="114">
        <f t="shared" si="320"/>
        <v>2044</v>
      </c>
      <c r="AU185" s="114">
        <f t="shared" si="320"/>
        <v>1771</v>
      </c>
      <c r="AV185" s="114">
        <f t="shared" si="320"/>
        <v>2255</v>
      </c>
      <c r="AW185" s="114">
        <f t="shared" si="320"/>
        <v>2260</v>
      </c>
      <c r="AX185" s="114">
        <f t="shared" si="320"/>
        <v>2305</v>
      </c>
      <c r="AY185" s="114">
        <f t="shared" si="320"/>
        <v>1929</v>
      </c>
      <c r="AZ185" s="114">
        <f t="shared" si="320"/>
        <v>2108</v>
      </c>
      <c r="BA185" s="114">
        <f t="shared" si="320"/>
        <v>30152</v>
      </c>
      <c r="BB185" s="114">
        <f t="shared" si="320"/>
        <v>2132</v>
      </c>
      <c r="BC185" s="114">
        <f t="shared" si="320"/>
        <v>1227</v>
      </c>
      <c r="BD185" s="114">
        <f t="shared" si="320"/>
        <v>2367</v>
      </c>
      <c r="BE185" s="114">
        <f t="shared" si="320"/>
        <v>1879</v>
      </c>
      <c r="BF185" s="114">
        <f>SUM(BF177:BF184)</f>
        <v>2351</v>
      </c>
      <c r="BG185" s="114">
        <f>SUM(BG177:BG184)</f>
        <v>2500</v>
      </c>
      <c r="BH185" s="114">
        <f t="shared" si="320"/>
        <v>2155.96</v>
      </c>
      <c r="BI185" s="114">
        <f t="shared" si="320"/>
        <v>2155.96</v>
      </c>
      <c r="BJ185" s="114">
        <f t="shared" si="320"/>
        <v>2495.96</v>
      </c>
      <c r="BK185" s="114">
        <f t="shared" si="320"/>
        <v>2168.56</v>
      </c>
      <c r="BL185" s="114">
        <f t="shared" si="320"/>
        <v>2166.7599999999998</v>
      </c>
      <c r="BM185" s="114">
        <f t="shared" si="320"/>
        <v>2485.16</v>
      </c>
      <c r="BN185" s="114">
        <f t="shared" si="320"/>
        <v>26084.36</v>
      </c>
      <c r="BO185" s="114">
        <f t="shared" si="320"/>
        <v>1895.6499999999996</v>
      </c>
      <c r="BP185" s="114">
        <f t="shared" si="320"/>
        <v>2048.3999999999996</v>
      </c>
      <c r="BQ185" s="114">
        <f t="shared" si="320"/>
        <v>2516.1999999999998</v>
      </c>
      <c r="BR185" s="114">
        <f t="shared" si="320"/>
        <v>3282.4</v>
      </c>
      <c r="BS185" s="114">
        <f t="shared" si="320"/>
        <v>1961.7999999999997</v>
      </c>
      <c r="BT185" s="114">
        <f t="shared" si="320"/>
        <v>1961.7999999999997</v>
      </c>
      <c r="BU185" s="114">
        <f t="shared" si="320"/>
        <v>2699.2999999999997</v>
      </c>
      <c r="BV185" s="114">
        <f t="shared" si="320"/>
        <v>2809.2</v>
      </c>
      <c r="BW185" s="114">
        <f t="shared" si="320"/>
        <v>2647</v>
      </c>
      <c r="BX185" s="114">
        <f t="shared" si="320"/>
        <v>2741.7999999999997</v>
      </c>
      <c r="BY185" s="114">
        <f t="shared" si="320"/>
        <v>2130.4</v>
      </c>
      <c r="BZ185" s="114">
        <f t="shared" si="320"/>
        <v>2179.1999999999998</v>
      </c>
      <c r="CA185" s="114">
        <f t="shared" si="320"/>
        <v>28873.149999999994</v>
      </c>
      <c r="CB185" s="114">
        <f t="shared" si="320"/>
        <v>2093</v>
      </c>
      <c r="CC185" s="114">
        <f t="shared" si="320"/>
        <v>2155.1999999999998</v>
      </c>
      <c r="CD185" s="114">
        <f t="shared" si="320"/>
        <v>2723</v>
      </c>
      <c r="CE185" s="114">
        <f t="shared" si="320"/>
        <v>2589.1999999999998</v>
      </c>
      <c r="CF185" s="114">
        <f t="shared" si="320"/>
        <v>2173.3999999999996</v>
      </c>
      <c r="CG185" s="114">
        <f t="shared" si="320"/>
        <v>2060.7999999999997</v>
      </c>
      <c r="CH185" s="114">
        <f t="shared" si="320"/>
        <v>2260.7999999999997</v>
      </c>
      <c r="CI185" s="114">
        <f t="shared" si="320"/>
        <v>2640.7999999999997</v>
      </c>
      <c r="CJ185" s="114">
        <f t="shared" si="320"/>
        <v>2678.6</v>
      </c>
      <c r="CK185" s="114">
        <f t="shared" si="320"/>
        <v>2223.3999999999996</v>
      </c>
      <c r="CL185" s="114">
        <f t="shared" si="320"/>
        <v>2048.6</v>
      </c>
      <c r="CM185" s="114">
        <f t="shared" si="320"/>
        <v>2210.7999999999997</v>
      </c>
      <c r="CN185" s="114">
        <f t="shared" si="320"/>
        <v>27857.599999999999</v>
      </c>
      <c r="CO185" s="114">
        <f t="shared" si="320"/>
        <v>1787.3999999999996</v>
      </c>
      <c r="CP185" s="114">
        <f t="shared" si="320"/>
        <v>1949.6</v>
      </c>
      <c r="CQ185" s="114">
        <f t="shared" ref="CQ185:DN185" si="321">SUM(CQ177:CQ184)</f>
        <v>2417.3999999999996</v>
      </c>
      <c r="CR185" s="114">
        <f t="shared" si="321"/>
        <v>1576.8000000000002</v>
      </c>
      <c r="CS185" s="114">
        <f t="shared" si="321"/>
        <v>905.39999999999986</v>
      </c>
      <c r="CT185" s="114">
        <f t="shared" si="321"/>
        <v>892.79999999999984</v>
      </c>
      <c r="CU185" s="114">
        <f t="shared" si="321"/>
        <v>650.39999999999986</v>
      </c>
      <c r="CV185" s="114">
        <f t="shared" si="321"/>
        <v>1130.3999999999999</v>
      </c>
      <c r="CW185" s="114">
        <f t="shared" si="321"/>
        <v>538.19999999999993</v>
      </c>
      <c r="CX185" s="114">
        <f t="shared" si="321"/>
        <v>512.99999999999989</v>
      </c>
      <c r="CY185" s="114">
        <f t="shared" si="321"/>
        <v>538.19999999999993</v>
      </c>
      <c r="CZ185" s="114">
        <f t="shared" si="321"/>
        <v>600.39999999999986</v>
      </c>
      <c r="DA185" s="114">
        <f t="shared" si="321"/>
        <v>13500</v>
      </c>
      <c r="DB185" s="114">
        <f t="shared" si="321"/>
        <v>449.4</v>
      </c>
      <c r="DC185" s="114">
        <f t="shared" si="321"/>
        <v>511.6</v>
      </c>
      <c r="DD185" s="114">
        <f t="shared" si="321"/>
        <v>1054.2</v>
      </c>
      <c r="DE185" s="114">
        <f t="shared" si="321"/>
        <v>440.4</v>
      </c>
      <c r="DF185" s="114">
        <f t="shared" si="321"/>
        <v>399</v>
      </c>
      <c r="DG185" s="114">
        <f t="shared" si="321"/>
        <v>386.4</v>
      </c>
      <c r="DH185" s="114">
        <f t="shared" si="321"/>
        <v>283.59999999999997</v>
      </c>
      <c r="DI185" s="114">
        <f t="shared" si="321"/>
        <v>183.59999999999997</v>
      </c>
      <c r="DJ185" s="114">
        <f t="shared" si="321"/>
        <v>221.39999999999998</v>
      </c>
      <c r="DK185" s="114">
        <f t="shared" si="321"/>
        <v>296.2</v>
      </c>
      <c r="DL185" s="114">
        <f t="shared" si="321"/>
        <v>221.39999999999998</v>
      </c>
      <c r="DM185" s="114">
        <f t="shared" si="321"/>
        <v>183.59999999999997</v>
      </c>
      <c r="DN185" s="114">
        <f t="shared" si="321"/>
        <v>4630.7999999999993</v>
      </c>
      <c r="DP185" s="115"/>
      <c r="DQ185" s="115"/>
      <c r="DR185" s="116"/>
      <c r="DS185" s="114">
        <f>SUM(DS177:DS183)</f>
        <v>30471</v>
      </c>
      <c r="DT185" s="114"/>
      <c r="DU185" s="114">
        <f>SUM(DU177:DU183)</f>
        <v>30460</v>
      </c>
      <c r="DV185" s="116">
        <f t="shared" si="276"/>
        <v>99.963900101736087</v>
      </c>
      <c r="DW185" s="114">
        <f>SUM(DW177:DW183)</f>
        <v>25828.36</v>
      </c>
      <c r="DX185" s="116">
        <f t="shared" si="278"/>
        <v>84.79435325016415</v>
      </c>
      <c r="DY185" s="117">
        <f>SUM(DY177:DY183)</f>
        <v>28873.149999999994</v>
      </c>
      <c r="DZ185" s="116">
        <f t="shared" si="280"/>
        <v>111.78855335762701</v>
      </c>
      <c r="EA185" s="117">
        <f>SUM(EA177:EA183)</f>
        <v>27857.599999999999</v>
      </c>
      <c r="EB185" s="116">
        <f t="shared" si="282"/>
        <v>96.482718373298397</v>
      </c>
      <c r="EC185" s="117">
        <f t="shared" si="305"/>
        <v>13500</v>
      </c>
      <c r="ED185" s="116">
        <f t="shared" si="283"/>
        <v>48.460743208316586</v>
      </c>
      <c r="EE185" s="117">
        <f t="shared" si="313"/>
        <v>4630.8</v>
      </c>
      <c r="EF185" s="116">
        <f t="shared" si="284"/>
        <v>34.30222222222222</v>
      </c>
      <c r="EG185" s="27"/>
      <c r="EH185" s="118">
        <f t="shared" ref="EH185:EI185" si="322">+SUM(EH177:EH184)</f>
        <v>30.471</v>
      </c>
      <c r="EI185" s="118">
        <f t="shared" si="322"/>
        <v>30.46</v>
      </c>
      <c r="EJ185" s="118">
        <f>+SUM(EJ177:EJ184)</f>
        <v>7.6050000000000004</v>
      </c>
      <c r="EK185" s="118">
        <f t="shared" ref="EK185:ER185" si="323">+SUM(EK177:EK184)</f>
        <v>18.479360000000003</v>
      </c>
      <c r="EL185" s="118">
        <f t="shared" si="323"/>
        <v>25.82836</v>
      </c>
      <c r="EM185" s="118">
        <f t="shared" si="323"/>
        <v>28.873149999999995</v>
      </c>
      <c r="EN185" s="118">
        <f t="shared" si="323"/>
        <v>27.857599999999994</v>
      </c>
      <c r="EO185" s="118">
        <f t="shared" si="323"/>
        <v>13.500000000000002</v>
      </c>
      <c r="EP185" s="118">
        <f t="shared" si="323"/>
        <v>4.6307999999999998</v>
      </c>
      <c r="EQ185" s="118"/>
      <c r="ER185" s="119">
        <f t="shared" si="323"/>
        <v>1.9012500000000001</v>
      </c>
      <c r="ES185" s="107">
        <f t="shared" si="308"/>
        <v>2.3099200000000004</v>
      </c>
      <c r="ET185" s="120">
        <f t="shared" si="309"/>
        <v>0.21494806048652215</v>
      </c>
    </row>
    <row r="186" spans="1:150" hidden="1" outlineLevel="1">
      <c r="A186" t="s">
        <v>122</v>
      </c>
      <c r="AA186">
        <f t="shared" si="294"/>
        <v>0</v>
      </c>
      <c r="AB186">
        <v>114</v>
      </c>
      <c r="AC186">
        <v>197</v>
      </c>
      <c r="AD186">
        <v>109</v>
      </c>
      <c r="AE186">
        <v>166</v>
      </c>
      <c r="AF186">
        <v>108</v>
      </c>
      <c r="AG186">
        <v>57</v>
      </c>
      <c r="AH186">
        <v>143</v>
      </c>
      <c r="AI186">
        <v>112</v>
      </c>
      <c r="AJ186">
        <v>134</v>
      </c>
      <c r="AK186">
        <v>201</v>
      </c>
      <c r="AL186">
        <v>287</v>
      </c>
      <c r="AM186">
        <v>245</v>
      </c>
      <c r="AN186">
        <f t="shared" si="295"/>
        <v>1873</v>
      </c>
      <c r="AO186" s="96">
        <v>156</v>
      </c>
      <c r="AP186" s="96">
        <v>141</v>
      </c>
      <c r="AQ186">
        <f>132+28</f>
        <v>160</v>
      </c>
      <c r="AR186">
        <v>148</v>
      </c>
      <c r="AS186">
        <v>170</v>
      </c>
      <c r="AT186" s="97">
        <v>240</v>
      </c>
      <c r="AU186" s="96">
        <v>202</v>
      </c>
      <c r="AV186" s="96">
        <v>133</v>
      </c>
      <c r="AW186" s="110">
        <v>248</v>
      </c>
      <c r="AX186" s="110">
        <v>138</v>
      </c>
      <c r="AY186" s="98">
        <v>195</v>
      </c>
      <c r="AZ186" s="99">
        <v>255</v>
      </c>
      <c r="BA186" s="99">
        <f>SUM(AO186:AZ186)</f>
        <v>2186</v>
      </c>
      <c r="BB186" s="100">
        <v>168</v>
      </c>
      <c r="BC186" s="100">
        <v>313</v>
      </c>
      <c r="BD186" s="100">
        <v>157</v>
      </c>
      <c r="BE186" s="100">
        <v>193</v>
      </c>
      <c r="BF186" s="100">
        <v>160</v>
      </c>
      <c r="BG186" s="100">
        <v>232</v>
      </c>
      <c r="BH186" s="102">
        <f t="shared" ref="BH186:BM186" si="324">BH124</f>
        <v>357.98874999999975</v>
      </c>
      <c r="BI186" s="102">
        <f t="shared" si="324"/>
        <v>313.42324999999977</v>
      </c>
      <c r="BJ186" s="102">
        <f t="shared" si="324"/>
        <v>372.98274999999973</v>
      </c>
      <c r="BK186" s="102">
        <f t="shared" si="324"/>
        <v>380.47974999999968</v>
      </c>
      <c r="BL186" s="102">
        <f t="shared" si="324"/>
        <v>387.9767499999997</v>
      </c>
      <c r="BM186" s="102">
        <f t="shared" si="324"/>
        <v>343.41124999999977</v>
      </c>
      <c r="BN186" s="103">
        <f>SUM(BB186:BM186)</f>
        <v>3379.2624999999985</v>
      </c>
      <c r="BO186" s="102">
        <f t="shared" ref="BO186:BZ186" si="325">BO124</f>
        <v>363.19499999999971</v>
      </c>
      <c r="BP186" s="102">
        <f t="shared" si="325"/>
        <v>369.6209999999997</v>
      </c>
      <c r="BQ186" s="102">
        <f t="shared" si="325"/>
        <v>376.04699999999963</v>
      </c>
      <c r="BR186" s="102">
        <f t="shared" si="325"/>
        <v>360.16049999999967</v>
      </c>
      <c r="BS186" s="102">
        <f t="shared" si="325"/>
        <v>366.58649999999966</v>
      </c>
      <c r="BT186" s="102">
        <f t="shared" si="325"/>
        <v>373.01249999999965</v>
      </c>
      <c r="BU186" s="102">
        <f t="shared" si="325"/>
        <v>379.43849999999958</v>
      </c>
      <c r="BV186" s="102">
        <f t="shared" si="325"/>
        <v>385.86449999999962</v>
      </c>
      <c r="BW186" s="102">
        <f t="shared" si="325"/>
        <v>392.29049999999961</v>
      </c>
      <c r="BX186" s="102">
        <f t="shared" si="325"/>
        <v>398.7164999999996</v>
      </c>
      <c r="BY186" s="102">
        <f t="shared" si="325"/>
        <v>405.14249999999959</v>
      </c>
      <c r="BZ186" s="102">
        <f t="shared" si="325"/>
        <v>411.56849999999952</v>
      </c>
      <c r="CA186" s="103">
        <f>SUM(BO186:BZ186)</f>
        <v>4581.6434999999956</v>
      </c>
      <c r="CB186" s="102">
        <f t="shared" ref="CB186:DM186" si="326">CB124</f>
        <v>375.31068749999957</v>
      </c>
      <c r="CC186" s="102">
        <f t="shared" si="326"/>
        <v>382.53993749999955</v>
      </c>
      <c r="CD186" s="102">
        <f t="shared" si="326"/>
        <v>389.76918749999959</v>
      </c>
      <c r="CE186" s="102">
        <f t="shared" si="326"/>
        <v>396.99843749999962</v>
      </c>
      <c r="CF186" s="102">
        <f t="shared" si="326"/>
        <v>404.22768749999966</v>
      </c>
      <c r="CG186" s="102">
        <f t="shared" si="326"/>
        <v>411.4569374999997</v>
      </c>
      <c r="CH186" s="102">
        <f t="shared" si="326"/>
        <v>418.68618749999973</v>
      </c>
      <c r="CI186" s="102">
        <f t="shared" si="326"/>
        <v>425.91543749999971</v>
      </c>
      <c r="CJ186" s="102">
        <f t="shared" si="326"/>
        <v>433.1446874999998</v>
      </c>
      <c r="CK186" s="102">
        <f t="shared" si="326"/>
        <v>440.37393749999978</v>
      </c>
      <c r="CL186" s="102">
        <f t="shared" si="326"/>
        <v>447.60318749999982</v>
      </c>
      <c r="CM186" s="102">
        <f t="shared" si="326"/>
        <v>454.8324374999998</v>
      </c>
      <c r="CN186" s="103">
        <f>SUM(CB186:CM186)</f>
        <v>4980.8587499999967</v>
      </c>
      <c r="CO186" s="102">
        <f t="shared" si="326"/>
        <v>464.00287499999979</v>
      </c>
      <c r="CP186" s="102">
        <f t="shared" si="326"/>
        <v>472.03537499999982</v>
      </c>
      <c r="CQ186" s="102">
        <f t="shared" si="326"/>
        <v>480.06787499999973</v>
      </c>
      <c r="CR186" s="102">
        <f t="shared" si="326"/>
        <v>488.10037499999976</v>
      </c>
      <c r="CS186" s="102">
        <f t="shared" si="326"/>
        <v>496.13287499999967</v>
      </c>
      <c r="CT186" s="102">
        <f t="shared" si="326"/>
        <v>504.1653749999997</v>
      </c>
      <c r="CU186" s="102">
        <f t="shared" si="326"/>
        <v>512.19787499999961</v>
      </c>
      <c r="CV186" s="102">
        <f t="shared" si="326"/>
        <v>520.23037499999964</v>
      </c>
      <c r="CW186" s="102">
        <f t="shared" si="326"/>
        <v>528.26287499999944</v>
      </c>
      <c r="CX186" s="102">
        <f t="shared" si="326"/>
        <v>536.29537499999947</v>
      </c>
      <c r="CY186" s="102">
        <f t="shared" si="326"/>
        <v>544.32787499999938</v>
      </c>
      <c r="CZ186" s="102">
        <f t="shared" si="326"/>
        <v>552.36037499999952</v>
      </c>
      <c r="DA186" s="103">
        <f>SUM(CO186:CZ186)</f>
        <v>6098.1794999999956</v>
      </c>
      <c r="DB186" s="102">
        <f t="shared" si="326"/>
        <v>560.39287499999932</v>
      </c>
      <c r="DC186" s="102">
        <f t="shared" si="326"/>
        <v>568.42537499999924</v>
      </c>
      <c r="DD186" s="102">
        <f t="shared" si="326"/>
        <v>576.45787499999926</v>
      </c>
      <c r="DE186" s="102">
        <f t="shared" si="326"/>
        <v>584.49037499999929</v>
      </c>
      <c r="DF186" s="102">
        <f t="shared" si="326"/>
        <v>592.5228749999992</v>
      </c>
      <c r="DG186" s="102">
        <f t="shared" si="326"/>
        <v>600.55537499999912</v>
      </c>
      <c r="DH186" s="102">
        <f t="shared" si="326"/>
        <v>608.58787499999903</v>
      </c>
      <c r="DI186" s="102">
        <f t="shared" si="326"/>
        <v>616.62037499999906</v>
      </c>
      <c r="DJ186" s="102">
        <f t="shared" si="326"/>
        <v>624.65287499999909</v>
      </c>
      <c r="DK186" s="102">
        <f t="shared" si="326"/>
        <v>632.685374999999</v>
      </c>
      <c r="DL186" s="102">
        <f t="shared" si="326"/>
        <v>640.7178749999988</v>
      </c>
      <c r="DM186" s="102">
        <f t="shared" si="326"/>
        <v>648.75037499999894</v>
      </c>
      <c r="DN186" s="103">
        <f>SUM(DB186:DM186)</f>
        <v>7254.8594999999877</v>
      </c>
      <c r="DR186" s="27"/>
      <c r="DS186" s="104">
        <f>SUM(AB186:AM186)</f>
        <v>1873</v>
      </c>
      <c r="DT186" s="104"/>
      <c r="DU186" s="104">
        <f>SUM(AO186:AZ186)</f>
        <v>2186</v>
      </c>
      <c r="DV186" s="28">
        <f>IFERROR(DU186/DS186*100,0)</f>
        <v>116.71115856914042</v>
      </c>
      <c r="DW186" s="104">
        <f>SUM(BB186:BM186)</f>
        <v>3379.2624999999985</v>
      </c>
      <c r="DX186" s="28">
        <f>IFERROR(DW186/DU186*100,0)</f>
        <v>154.58657365050311</v>
      </c>
      <c r="DY186" s="105">
        <f>SUM(BO186:BZ186)</f>
        <v>4581.6434999999956</v>
      </c>
      <c r="DZ186" s="28">
        <f>IFERROR(DY186/DW186*100,0)</f>
        <v>135.5811660088554</v>
      </c>
      <c r="EA186" s="105">
        <f>SUM(CB186:CM186)</f>
        <v>4980.8587499999967</v>
      </c>
      <c r="EB186" s="28">
        <f>IFERROR(EA186/DY186*100,0)</f>
        <v>108.71336344698146</v>
      </c>
      <c r="EC186" s="105">
        <f>SUM(CO186:CZ186)</f>
        <v>6098.1794999999956</v>
      </c>
      <c r="ED186" s="28">
        <f>IFERROR(EC186/EA186*100,0)</f>
        <v>122.43229141962719</v>
      </c>
      <c r="EE186" s="121">
        <f>SUM(DB186:DM186)</f>
        <v>7254.8594999999877</v>
      </c>
      <c r="EF186" s="28">
        <f>IFERROR(EE186/EC186*100,0)</f>
        <v>118.9676279617547</v>
      </c>
      <c r="EG186" s="27"/>
      <c r="EH186" s="106">
        <f>DS186/$ER$175</f>
        <v>1.873</v>
      </c>
      <c r="EI186" s="106">
        <f>+DU186/$ER$175</f>
        <v>2.1859999999999999</v>
      </c>
      <c r="EJ186" s="106">
        <f t="shared" ref="EJ186:EJ187" si="327">+SUM(BB186:BE186)/$ER$175</f>
        <v>0.83099999999999996</v>
      </c>
      <c r="EK186" s="106">
        <f t="shared" ref="EK186:EK187" si="328">+SUM(BF186:BM186)/$ER$175</f>
        <v>2.5482624999999985</v>
      </c>
      <c r="EL186" s="106">
        <f t="shared" si="289"/>
        <v>3.3792624999999985</v>
      </c>
      <c r="EM186" s="106">
        <f>DY186/$ER$175</f>
        <v>4.5816434999999958</v>
      </c>
      <c r="EN186" s="106">
        <f>EA186/$ER$175</f>
        <v>4.9808587499999968</v>
      </c>
      <c r="EO186" s="106">
        <f>+EE186/$ER$175</f>
        <v>7.2548594999999878</v>
      </c>
      <c r="EP186" s="106">
        <f>+EE186/$ER$175</f>
        <v>7.2548594999999878</v>
      </c>
      <c r="EQ186" s="106"/>
      <c r="ER186" s="52">
        <f t="shared" ref="ER186:ER189" si="329">+EJ186/4</f>
        <v>0.20774999999999999</v>
      </c>
      <c r="ES186" s="107">
        <f t="shared" si="308"/>
        <v>0.31853281249999982</v>
      </c>
      <c r="ET186" s="108">
        <f t="shared" si="309"/>
        <v>0.5332506016847165</v>
      </c>
    </row>
    <row r="187" spans="1:150" hidden="1" outlineLevel="1">
      <c r="A187" t="s">
        <v>123</v>
      </c>
      <c r="AA187">
        <f t="shared" si="294"/>
        <v>0</v>
      </c>
      <c r="AB187">
        <v>24</v>
      </c>
      <c r="AC187">
        <v>24</v>
      </c>
      <c r="AD187" s="122">
        <v>48</v>
      </c>
      <c r="AE187">
        <v>16</v>
      </c>
      <c r="AF187">
        <v>16</v>
      </c>
      <c r="AG187" s="122">
        <v>32</v>
      </c>
      <c r="AH187" s="122">
        <v>32</v>
      </c>
      <c r="AI187" s="123">
        <v>148</v>
      </c>
      <c r="AJ187" s="122">
        <v>72</v>
      </c>
      <c r="AK187" s="122">
        <v>40</v>
      </c>
      <c r="AL187" s="123">
        <v>108</v>
      </c>
      <c r="AM187">
        <v>16</v>
      </c>
      <c r="AN187">
        <f t="shared" si="295"/>
        <v>576</v>
      </c>
      <c r="AO187" s="96">
        <v>326</v>
      </c>
      <c r="AP187" s="96">
        <v>0</v>
      </c>
      <c r="AQ187">
        <v>12</v>
      </c>
      <c r="AR187">
        <f>16+80</f>
        <v>96</v>
      </c>
      <c r="AS187">
        <v>28</v>
      </c>
      <c r="AT187" s="97">
        <v>30</v>
      </c>
      <c r="AU187" s="96">
        <v>24</v>
      </c>
      <c r="AV187" s="96">
        <v>0</v>
      </c>
      <c r="AW187" s="110">
        <v>0</v>
      </c>
      <c r="AX187" s="110">
        <v>54</v>
      </c>
      <c r="AY187" s="98">
        <v>29</v>
      </c>
      <c r="AZ187" s="99">
        <v>45</v>
      </c>
      <c r="BA187" s="99">
        <f>SUM(AO187:AZ187)</f>
        <v>644</v>
      </c>
      <c r="BB187" s="100">
        <v>0</v>
      </c>
      <c r="BC187" s="100">
        <v>52</v>
      </c>
      <c r="BD187" s="100">
        <v>231</v>
      </c>
      <c r="BE187" s="100">
        <v>19</v>
      </c>
      <c r="BF187" s="100">
        <v>0</v>
      </c>
      <c r="BG187" s="100">
        <v>8</v>
      </c>
      <c r="BH187" s="102">
        <v>54</v>
      </c>
      <c r="BI187" s="102">
        <v>28.8</v>
      </c>
      <c r="BJ187" s="102">
        <v>54</v>
      </c>
      <c r="BK187" s="102">
        <v>96</v>
      </c>
      <c r="BL187" s="102">
        <v>54</v>
      </c>
      <c r="BM187" s="102">
        <v>28.8</v>
      </c>
      <c r="BN187" s="103">
        <f>SUM(BB187:BM187)</f>
        <v>625.59999999999991</v>
      </c>
      <c r="BO187" s="102">
        <f t="shared" ref="BO187:BZ187" si="330">BO155</f>
        <v>54</v>
      </c>
      <c r="BP187" s="102">
        <f t="shared" si="330"/>
        <v>96</v>
      </c>
      <c r="BQ187" s="102">
        <f t="shared" si="330"/>
        <v>54</v>
      </c>
      <c r="BR187" s="102">
        <f t="shared" si="330"/>
        <v>28.8</v>
      </c>
      <c r="BS187" s="102">
        <f t="shared" si="330"/>
        <v>54</v>
      </c>
      <c r="BT187" s="102">
        <f t="shared" si="330"/>
        <v>96</v>
      </c>
      <c r="BU187" s="102">
        <f t="shared" si="330"/>
        <v>54</v>
      </c>
      <c r="BV187" s="102">
        <f t="shared" si="330"/>
        <v>28.8</v>
      </c>
      <c r="BW187" s="102">
        <f t="shared" si="330"/>
        <v>54</v>
      </c>
      <c r="BX187" s="102">
        <f t="shared" si="330"/>
        <v>121.2</v>
      </c>
      <c r="BY187" s="102">
        <f t="shared" si="330"/>
        <v>54</v>
      </c>
      <c r="BZ187" s="102">
        <f t="shared" si="330"/>
        <v>28.8</v>
      </c>
      <c r="CA187" s="103">
        <f>SUM(BO187:BZ187)</f>
        <v>723.6</v>
      </c>
      <c r="CB187" s="102">
        <f t="shared" ref="CB187:DM187" si="331">CB155</f>
        <v>54</v>
      </c>
      <c r="CC187" s="102">
        <f t="shared" si="331"/>
        <v>121.2</v>
      </c>
      <c r="CD187" s="102">
        <f t="shared" si="331"/>
        <v>28.8</v>
      </c>
      <c r="CE187" s="102">
        <f t="shared" si="331"/>
        <v>54</v>
      </c>
      <c r="CF187" s="102">
        <f t="shared" si="331"/>
        <v>54</v>
      </c>
      <c r="CG187" s="102">
        <f t="shared" si="331"/>
        <v>96</v>
      </c>
      <c r="CH187" s="102">
        <f t="shared" si="331"/>
        <v>54</v>
      </c>
      <c r="CI187" s="102">
        <f t="shared" si="331"/>
        <v>54</v>
      </c>
      <c r="CJ187" s="102">
        <f t="shared" si="331"/>
        <v>28.8</v>
      </c>
      <c r="CK187" s="102">
        <f t="shared" si="331"/>
        <v>54</v>
      </c>
      <c r="CL187" s="102">
        <f t="shared" si="331"/>
        <v>121.2</v>
      </c>
      <c r="CM187" s="102">
        <f t="shared" si="331"/>
        <v>54</v>
      </c>
      <c r="CN187" s="103">
        <f>SUM(CB187:CM187)</f>
        <v>774</v>
      </c>
      <c r="CO187" s="102">
        <f t="shared" si="331"/>
        <v>54</v>
      </c>
      <c r="CP187" s="102">
        <f t="shared" si="331"/>
        <v>121.2</v>
      </c>
      <c r="CQ187" s="102">
        <f t="shared" si="331"/>
        <v>28.8</v>
      </c>
      <c r="CR187" s="102">
        <f t="shared" si="331"/>
        <v>54</v>
      </c>
      <c r="CS187" s="102">
        <f t="shared" si="331"/>
        <v>54</v>
      </c>
      <c r="CT187" s="102">
        <f t="shared" si="331"/>
        <v>96</v>
      </c>
      <c r="CU187" s="102">
        <f t="shared" si="331"/>
        <v>54</v>
      </c>
      <c r="CV187" s="102">
        <f t="shared" si="331"/>
        <v>54</v>
      </c>
      <c r="CW187" s="102">
        <f t="shared" si="331"/>
        <v>28.8</v>
      </c>
      <c r="CX187" s="102">
        <f t="shared" si="331"/>
        <v>54</v>
      </c>
      <c r="CY187" s="102">
        <f t="shared" si="331"/>
        <v>121.2</v>
      </c>
      <c r="CZ187" s="102">
        <f t="shared" si="331"/>
        <v>54</v>
      </c>
      <c r="DA187" s="103">
        <f>SUM(CO187:CZ187)</f>
        <v>774</v>
      </c>
      <c r="DB187" s="102">
        <f t="shared" si="331"/>
        <v>54</v>
      </c>
      <c r="DC187" s="102">
        <f t="shared" si="331"/>
        <v>121.2</v>
      </c>
      <c r="DD187" s="102">
        <f t="shared" si="331"/>
        <v>28.8</v>
      </c>
      <c r="DE187" s="102">
        <f t="shared" si="331"/>
        <v>54</v>
      </c>
      <c r="DF187" s="102">
        <f t="shared" si="331"/>
        <v>54</v>
      </c>
      <c r="DG187" s="102">
        <f t="shared" si="331"/>
        <v>96</v>
      </c>
      <c r="DH187" s="102">
        <f t="shared" si="331"/>
        <v>54</v>
      </c>
      <c r="DI187" s="102">
        <f t="shared" si="331"/>
        <v>54</v>
      </c>
      <c r="DJ187" s="102">
        <f t="shared" si="331"/>
        <v>28.8</v>
      </c>
      <c r="DK187" s="102">
        <f t="shared" si="331"/>
        <v>54</v>
      </c>
      <c r="DL187" s="102">
        <f t="shared" si="331"/>
        <v>121.2</v>
      </c>
      <c r="DM187" s="102">
        <f t="shared" si="331"/>
        <v>54</v>
      </c>
      <c r="DN187" s="103">
        <f>SUM(DB187:DM187)</f>
        <v>774</v>
      </c>
      <c r="DR187" s="27"/>
      <c r="DS187" s="104">
        <f>SUM(AB187:AM187)</f>
        <v>576</v>
      </c>
      <c r="DT187" s="104"/>
      <c r="DU187" s="104">
        <f>SUM(AO187:AZ187)</f>
        <v>644</v>
      </c>
      <c r="DV187" s="28">
        <f>IFERROR(DU187/DS187*100,0)</f>
        <v>111.80555555555556</v>
      </c>
      <c r="DW187" s="104">
        <f>SUM(BB187:BM187)</f>
        <v>625.59999999999991</v>
      </c>
      <c r="DX187" s="28">
        <f>IFERROR(DW187/DU187*100,0)</f>
        <v>97.142857142857125</v>
      </c>
      <c r="DY187" s="105">
        <f>SUM(BO187:BZ187)</f>
        <v>723.6</v>
      </c>
      <c r="DZ187" s="28">
        <f>IFERROR(DY187/DW187*100,0)</f>
        <v>115.66496163682866</v>
      </c>
      <c r="EA187" s="105">
        <f>SUM(CB187:CM187)</f>
        <v>774</v>
      </c>
      <c r="EB187" s="28">
        <f>IFERROR(EA187/DY187*100,0)</f>
        <v>106.96517412935323</v>
      </c>
      <c r="EC187" s="105">
        <f>SUM(CO187:CZ187)</f>
        <v>774</v>
      </c>
      <c r="ED187" s="28">
        <f>IFERROR(EC187/EA187*100,0)</f>
        <v>100</v>
      </c>
      <c r="EE187" s="121">
        <f>SUM(DB187:DM187)</f>
        <v>774</v>
      </c>
      <c r="EF187" s="28">
        <f>IFERROR(EE187/EC187*100,0)</f>
        <v>100</v>
      </c>
      <c r="EG187" s="27"/>
      <c r="EH187" s="106">
        <f>DS187/$ER$175</f>
        <v>0.57599999999999996</v>
      </c>
      <c r="EI187" s="106">
        <f>+DU187/$ER$175</f>
        <v>0.64400000000000002</v>
      </c>
      <c r="EJ187" s="106">
        <f t="shared" si="327"/>
        <v>0.30199999999999999</v>
      </c>
      <c r="EK187" s="106">
        <f t="shared" si="328"/>
        <v>0.3236</v>
      </c>
      <c r="EL187" s="106">
        <f t="shared" si="289"/>
        <v>0.62559999999999993</v>
      </c>
      <c r="EM187" s="106">
        <f>DY187/$ER$175</f>
        <v>0.72360000000000002</v>
      </c>
      <c r="EN187" s="106">
        <f>EA187/$ER$175</f>
        <v>0.77400000000000002</v>
      </c>
      <c r="EO187" s="106">
        <f>+EE187/$ER$175</f>
        <v>0.77400000000000002</v>
      </c>
      <c r="EP187" s="106">
        <f>+EE187/$ER$175</f>
        <v>0.77400000000000002</v>
      </c>
      <c r="EQ187" s="106"/>
      <c r="ER187" s="52">
        <f t="shared" si="329"/>
        <v>7.5499999999999998E-2</v>
      </c>
      <c r="ES187" s="107">
        <f t="shared" si="308"/>
        <v>4.045E-2</v>
      </c>
      <c r="ET187" s="83">
        <f t="shared" si="309"/>
        <v>-0.46423841059602644</v>
      </c>
    </row>
    <row r="188" spans="1:150" s="14" customFormat="1" ht="12.75" customHeight="1" collapsed="1">
      <c r="A188" s="113" t="s">
        <v>124</v>
      </c>
      <c r="B188" s="113">
        <f>+SUM(B186:B187)</f>
        <v>0</v>
      </c>
      <c r="C188" s="124">
        <f t="shared" ref="C188:BQ188" si="332">+SUM(C186:C187)</f>
        <v>0</v>
      </c>
      <c r="D188" s="124">
        <f t="shared" si="332"/>
        <v>0</v>
      </c>
      <c r="E188" s="124">
        <f t="shared" si="332"/>
        <v>0</v>
      </c>
      <c r="F188" s="124">
        <f t="shared" si="332"/>
        <v>0</v>
      </c>
      <c r="G188" s="124">
        <f t="shared" si="332"/>
        <v>0</v>
      </c>
      <c r="H188" s="124">
        <f t="shared" si="332"/>
        <v>0</v>
      </c>
      <c r="I188" s="124">
        <f t="shared" si="332"/>
        <v>0</v>
      </c>
      <c r="J188" s="124">
        <f t="shared" si="332"/>
        <v>0</v>
      </c>
      <c r="K188" s="124">
        <f t="shared" si="332"/>
        <v>0</v>
      </c>
      <c r="L188" s="124">
        <f t="shared" si="332"/>
        <v>0</v>
      </c>
      <c r="M188" s="124">
        <f t="shared" si="332"/>
        <v>0</v>
      </c>
      <c r="N188" s="124"/>
      <c r="O188" s="124">
        <f t="shared" si="332"/>
        <v>0</v>
      </c>
      <c r="P188" s="124">
        <f t="shared" si="332"/>
        <v>0</v>
      </c>
      <c r="Q188" s="124">
        <f t="shared" si="332"/>
        <v>0</v>
      </c>
      <c r="R188" s="124">
        <f t="shared" si="332"/>
        <v>0</v>
      </c>
      <c r="S188" s="124">
        <f t="shared" si="332"/>
        <v>0</v>
      </c>
      <c r="T188" s="124">
        <f t="shared" si="332"/>
        <v>0</v>
      </c>
      <c r="U188" s="124">
        <f t="shared" si="332"/>
        <v>0</v>
      </c>
      <c r="V188" s="124">
        <f t="shared" si="332"/>
        <v>0</v>
      </c>
      <c r="W188" s="124">
        <f t="shared" si="332"/>
        <v>0</v>
      </c>
      <c r="X188" s="124">
        <f t="shared" si="332"/>
        <v>0</v>
      </c>
      <c r="Y188" s="124">
        <f t="shared" si="332"/>
        <v>0</v>
      </c>
      <c r="Z188" s="124">
        <f t="shared" si="332"/>
        <v>0</v>
      </c>
      <c r="AA188" s="124">
        <f t="shared" si="294"/>
        <v>0</v>
      </c>
      <c r="AB188" s="124">
        <f t="shared" si="332"/>
        <v>138</v>
      </c>
      <c r="AC188" s="124">
        <f t="shared" si="332"/>
        <v>221</v>
      </c>
      <c r="AD188" s="124">
        <f t="shared" si="332"/>
        <v>157</v>
      </c>
      <c r="AE188" s="124">
        <f t="shared" si="332"/>
        <v>182</v>
      </c>
      <c r="AF188" s="124">
        <f t="shared" si="332"/>
        <v>124</v>
      </c>
      <c r="AG188" s="124">
        <f t="shared" si="332"/>
        <v>89</v>
      </c>
      <c r="AH188" s="124">
        <f t="shared" si="332"/>
        <v>175</v>
      </c>
      <c r="AI188" s="124">
        <f t="shared" si="332"/>
        <v>260</v>
      </c>
      <c r="AJ188" s="124">
        <f t="shared" si="332"/>
        <v>206</v>
      </c>
      <c r="AK188" s="124">
        <f t="shared" si="332"/>
        <v>241</v>
      </c>
      <c r="AL188" s="124">
        <f t="shared" si="332"/>
        <v>395</v>
      </c>
      <c r="AM188" s="124">
        <f t="shared" si="332"/>
        <v>261</v>
      </c>
      <c r="AN188" s="124">
        <f t="shared" si="295"/>
        <v>2449</v>
      </c>
      <c r="AO188" s="124">
        <f t="shared" si="332"/>
        <v>482</v>
      </c>
      <c r="AP188" s="124">
        <f t="shared" si="332"/>
        <v>141</v>
      </c>
      <c r="AQ188" s="124">
        <f t="shared" si="332"/>
        <v>172</v>
      </c>
      <c r="AR188" s="124">
        <f t="shared" si="332"/>
        <v>244</v>
      </c>
      <c r="AS188" s="124">
        <f t="shared" si="332"/>
        <v>198</v>
      </c>
      <c r="AT188" s="124">
        <f t="shared" si="332"/>
        <v>270</v>
      </c>
      <c r="AU188" s="124">
        <f t="shared" si="332"/>
        <v>226</v>
      </c>
      <c r="AV188" s="124">
        <f t="shared" si="332"/>
        <v>133</v>
      </c>
      <c r="AW188" s="124">
        <f t="shared" si="332"/>
        <v>248</v>
      </c>
      <c r="AX188" s="124">
        <f t="shared" si="332"/>
        <v>192</v>
      </c>
      <c r="AY188" s="124">
        <f t="shared" si="332"/>
        <v>224</v>
      </c>
      <c r="AZ188" s="124">
        <f t="shared" si="332"/>
        <v>300</v>
      </c>
      <c r="BA188" s="124">
        <f t="shared" si="332"/>
        <v>2830</v>
      </c>
      <c r="BB188" s="124">
        <f t="shared" si="332"/>
        <v>168</v>
      </c>
      <c r="BC188" s="124">
        <f t="shared" si="332"/>
        <v>365</v>
      </c>
      <c r="BD188" s="124">
        <f t="shared" si="332"/>
        <v>388</v>
      </c>
      <c r="BE188" s="124">
        <f t="shared" si="332"/>
        <v>212</v>
      </c>
      <c r="BF188" s="124">
        <f t="shared" si="332"/>
        <v>160</v>
      </c>
      <c r="BG188" s="124">
        <f t="shared" si="332"/>
        <v>240</v>
      </c>
      <c r="BH188" s="124">
        <f t="shared" si="332"/>
        <v>411.98874999999975</v>
      </c>
      <c r="BI188" s="124">
        <f t="shared" si="332"/>
        <v>342.22324999999978</v>
      </c>
      <c r="BJ188" s="124">
        <f t="shared" si="332"/>
        <v>426.98274999999973</v>
      </c>
      <c r="BK188" s="124">
        <f t="shared" si="332"/>
        <v>476.47974999999968</v>
      </c>
      <c r="BL188" s="124">
        <f t="shared" si="332"/>
        <v>441.9767499999997</v>
      </c>
      <c r="BM188" s="124">
        <f t="shared" si="332"/>
        <v>372.21124999999978</v>
      </c>
      <c r="BN188" s="124">
        <f t="shared" si="332"/>
        <v>4004.8624999999984</v>
      </c>
      <c r="BO188" s="124">
        <f t="shared" si="332"/>
        <v>417.19499999999971</v>
      </c>
      <c r="BP188" s="124">
        <f t="shared" si="332"/>
        <v>465.6209999999997</v>
      </c>
      <c r="BQ188" s="124">
        <f t="shared" si="332"/>
        <v>430.04699999999963</v>
      </c>
      <c r="BR188" s="124">
        <f t="shared" ref="BR188:EE188" si="333">+SUM(BR186:BR187)</f>
        <v>388.96049999999968</v>
      </c>
      <c r="BS188" s="124">
        <f t="shared" si="333"/>
        <v>420.58649999999966</v>
      </c>
      <c r="BT188" s="124">
        <f t="shared" si="333"/>
        <v>469.01249999999965</v>
      </c>
      <c r="BU188" s="124">
        <f t="shared" si="333"/>
        <v>433.43849999999958</v>
      </c>
      <c r="BV188" s="124">
        <f t="shared" si="333"/>
        <v>414.66449999999963</v>
      </c>
      <c r="BW188" s="124">
        <f t="shared" si="333"/>
        <v>446.29049999999961</v>
      </c>
      <c r="BX188" s="124">
        <f t="shared" si="333"/>
        <v>519.91649999999959</v>
      </c>
      <c r="BY188" s="124">
        <f t="shared" si="333"/>
        <v>459.14249999999959</v>
      </c>
      <c r="BZ188" s="124">
        <f t="shared" si="333"/>
        <v>440.36849999999953</v>
      </c>
      <c r="CA188" s="124">
        <f t="shared" si="333"/>
        <v>5305.2434999999959</v>
      </c>
      <c r="CB188" s="124">
        <f t="shared" si="333"/>
        <v>429.31068749999957</v>
      </c>
      <c r="CC188" s="124">
        <f t="shared" si="333"/>
        <v>503.73993749999954</v>
      </c>
      <c r="CD188" s="124">
        <f t="shared" si="333"/>
        <v>418.5691874999996</v>
      </c>
      <c r="CE188" s="124">
        <f t="shared" si="333"/>
        <v>450.99843749999962</v>
      </c>
      <c r="CF188" s="124">
        <f t="shared" si="333"/>
        <v>458.22768749999966</v>
      </c>
      <c r="CG188" s="124">
        <f t="shared" si="333"/>
        <v>507.4569374999997</v>
      </c>
      <c r="CH188" s="124">
        <f t="shared" si="333"/>
        <v>472.68618749999973</v>
      </c>
      <c r="CI188" s="124">
        <f t="shared" si="333"/>
        <v>479.91543749999971</v>
      </c>
      <c r="CJ188" s="124">
        <f t="shared" si="333"/>
        <v>461.94468749999982</v>
      </c>
      <c r="CK188" s="124">
        <f t="shared" si="333"/>
        <v>494.37393749999978</v>
      </c>
      <c r="CL188" s="124">
        <f t="shared" si="333"/>
        <v>568.80318749999981</v>
      </c>
      <c r="CM188" s="124">
        <f t="shared" si="333"/>
        <v>508.8324374999998</v>
      </c>
      <c r="CN188" s="124">
        <f t="shared" si="333"/>
        <v>5754.8587499999967</v>
      </c>
      <c r="CO188" s="124">
        <f t="shared" si="333"/>
        <v>518.00287499999979</v>
      </c>
      <c r="CP188" s="124">
        <f t="shared" si="333"/>
        <v>593.23537499999986</v>
      </c>
      <c r="CQ188" s="124">
        <f t="shared" si="333"/>
        <v>508.86787499999974</v>
      </c>
      <c r="CR188" s="124">
        <f t="shared" si="333"/>
        <v>542.10037499999976</v>
      </c>
      <c r="CS188" s="124">
        <f t="shared" si="333"/>
        <v>550.13287499999967</v>
      </c>
      <c r="CT188" s="124">
        <f t="shared" si="333"/>
        <v>600.1653749999997</v>
      </c>
      <c r="CU188" s="124">
        <f t="shared" si="333"/>
        <v>566.19787499999961</v>
      </c>
      <c r="CV188" s="124">
        <f t="shared" si="333"/>
        <v>574.23037499999964</v>
      </c>
      <c r="CW188" s="124">
        <f t="shared" si="333"/>
        <v>557.06287499999939</v>
      </c>
      <c r="CX188" s="124">
        <f t="shared" si="333"/>
        <v>590.29537499999947</v>
      </c>
      <c r="CY188" s="124">
        <f t="shared" si="333"/>
        <v>665.52787499999943</v>
      </c>
      <c r="CZ188" s="124">
        <f t="shared" si="333"/>
        <v>606.36037499999952</v>
      </c>
      <c r="DA188" s="124">
        <f t="shared" si="333"/>
        <v>6872.1794999999956</v>
      </c>
      <c r="DB188" s="124">
        <f t="shared" si="333"/>
        <v>614.39287499999932</v>
      </c>
      <c r="DC188" s="124">
        <f t="shared" si="333"/>
        <v>689.62537499999928</v>
      </c>
      <c r="DD188" s="124">
        <f t="shared" si="333"/>
        <v>605.25787499999922</v>
      </c>
      <c r="DE188" s="124">
        <f t="shared" si="333"/>
        <v>638.49037499999929</v>
      </c>
      <c r="DF188" s="124">
        <f t="shared" si="333"/>
        <v>646.5228749999992</v>
      </c>
      <c r="DG188" s="124">
        <f t="shared" si="333"/>
        <v>696.55537499999912</v>
      </c>
      <c r="DH188" s="124">
        <f t="shared" si="333"/>
        <v>662.58787499999903</v>
      </c>
      <c r="DI188" s="124">
        <f t="shared" si="333"/>
        <v>670.62037499999906</v>
      </c>
      <c r="DJ188" s="124">
        <f t="shared" si="333"/>
        <v>653.45287499999904</v>
      </c>
      <c r="DK188" s="124">
        <f t="shared" si="333"/>
        <v>686.685374999999</v>
      </c>
      <c r="DL188" s="124">
        <f t="shared" si="333"/>
        <v>761.91787499999884</v>
      </c>
      <c r="DM188" s="124">
        <f t="shared" si="333"/>
        <v>702.75037499999894</v>
      </c>
      <c r="DN188" s="124">
        <f t="shared" si="333"/>
        <v>8028.8594999999877</v>
      </c>
      <c r="DO188"/>
      <c r="DP188" s="124">
        <f t="shared" si="333"/>
        <v>0</v>
      </c>
      <c r="DQ188" s="124">
        <f t="shared" si="333"/>
        <v>0</v>
      </c>
      <c r="DR188" s="124">
        <f t="shared" si="333"/>
        <v>0</v>
      </c>
      <c r="DS188" s="124">
        <f t="shared" si="333"/>
        <v>2449</v>
      </c>
      <c r="DT188" s="124">
        <f t="shared" si="333"/>
        <v>0</v>
      </c>
      <c r="DU188" s="124">
        <f t="shared" si="333"/>
        <v>2830</v>
      </c>
      <c r="DV188" s="28">
        <f t="shared" ref="DV188:DV189" si="334">IFERROR(DU188/DS188*100,0)</f>
        <v>115.55737035524704</v>
      </c>
      <c r="DW188" s="124">
        <f t="shared" si="333"/>
        <v>4004.8624999999984</v>
      </c>
      <c r="DX188" s="28">
        <f t="shared" ref="DX188:DX189" si="335">IFERROR(DW188/DU188*100,0)</f>
        <v>141.51457597173138</v>
      </c>
      <c r="DY188" s="124">
        <f t="shared" si="333"/>
        <v>5305.2434999999959</v>
      </c>
      <c r="DZ188" s="28">
        <f t="shared" ref="DZ188:DZ189" si="336">IFERROR(DY188/DW188*100,0)</f>
        <v>132.47005359110327</v>
      </c>
      <c r="EA188" s="124">
        <f t="shared" si="333"/>
        <v>5754.8587499999967</v>
      </c>
      <c r="EB188" s="28">
        <f t="shared" ref="EB188:EB189" si="337">IFERROR(EA188/DY188*100,0)</f>
        <v>108.47492202761289</v>
      </c>
      <c r="EC188" s="124">
        <f t="shared" si="333"/>
        <v>6872.1794999999956</v>
      </c>
      <c r="ED188" s="28">
        <f t="shared" ref="ED188:ED189" si="338">IFERROR(EC188/EA188*100,0)</f>
        <v>119.41525932326313</v>
      </c>
      <c r="EE188" s="124">
        <f t="shared" si="333"/>
        <v>8028.8594999999877</v>
      </c>
      <c r="EF188" s="28">
        <f t="shared" ref="EF188:EF189" si="339">IFERROR(EE188/EC188*100,0)</f>
        <v>116.8313414979919</v>
      </c>
      <c r="EG188" s="27"/>
      <c r="EH188" s="125">
        <f t="shared" ref="EH188" si="340">+SUM(EH186:EH187)</f>
        <v>2.4489999999999998</v>
      </c>
      <c r="EI188" s="125">
        <f t="shared" ref="EI188" si="341">+SUM(EI186:EI187)</f>
        <v>2.83</v>
      </c>
      <c r="EJ188" s="125">
        <f t="shared" ref="EJ188:EP188" si="342">+SUM(EJ186:EJ187)</f>
        <v>1.133</v>
      </c>
      <c r="EK188" s="125">
        <f t="shared" si="342"/>
        <v>2.8718624999999984</v>
      </c>
      <c r="EL188" s="125">
        <f t="shared" si="342"/>
        <v>4.004862499999998</v>
      </c>
      <c r="EM188" s="125">
        <f t="shared" si="342"/>
        <v>5.305243499999996</v>
      </c>
      <c r="EN188" s="125">
        <f t="shared" si="342"/>
        <v>5.7548587499999968</v>
      </c>
      <c r="EO188" s="125">
        <f t="shared" si="342"/>
        <v>8.0288594999999887</v>
      </c>
      <c r="EP188" s="125">
        <f t="shared" si="342"/>
        <v>8.0288594999999887</v>
      </c>
      <c r="EQ188" s="113"/>
      <c r="ER188" s="119">
        <f t="shared" si="329"/>
        <v>0.28325</v>
      </c>
      <c r="ES188" s="107">
        <f t="shared" si="308"/>
        <v>0.3589828124999998</v>
      </c>
      <c r="ET188" s="120">
        <f t="shared" si="309"/>
        <v>0.26737091791703382</v>
      </c>
    </row>
    <row r="189" spans="1:150" s="14" customFormat="1">
      <c r="A189" s="126" t="s">
        <v>125</v>
      </c>
      <c r="B189" s="126">
        <f>+SUM(B185,B188)</f>
        <v>0</v>
      </c>
      <c r="C189" s="127">
        <f t="shared" ref="C189:BQ189" si="343">+SUM(C185,C188)</f>
        <v>0</v>
      </c>
      <c r="D189" s="127">
        <f t="shared" si="343"/>
        <v>0</v>
      </c>
      <c r="E189" s="127">
        <f t="shared" si="343"/>
        <v>0</v>
      </c>
      <c r="F189" s="127">
        <f t="shared" si="343"/>
        <v>0</v>
      </c>
      <c r="G189" s="127">
        <f t="shared" si="343"/>
        <v>0</v>
      </c>
      <c r="H189" s="127">
        <f t="shared" si="343"/>
        <v>0</v>
      </c>
      <c r="I189" s="127">
        <f t="shared" si="343"/>
        <v>0</v>
      </c>
      <c r="J189" s="127">
        <f t="shared" si="343"/>
        <v>0</v>
      </c>
      <c r="K189" s="127">
        <f t="shared" si="343"/>
        <v>0</v>
      </c>
      <c r="L189" s="127">
        <f t="shared" si="343"/>
        <v>0</v>
      </c>
      <c r="M189" s="127">
        <f t="shared" si="343"/>
        <v>0</v>
      </c>
      <c r="N189" s="127"/>
      <c r="O189" s="127">
        <f t="shared" si="343"/>
        <v>0</v>
      </c>
      <c r="P189" s="127">
        <f t="shared" si="343"/>
        <v>0</v>
      </c>
      <c r="Q189" s="127">
        <f t="shared" si="343"/>
        <v>0</v>
      </c>
      <c r="R189" s="127">
        <f t="shared" si="343"/>
        <v>0</v>
      </c>
      <c r="S189" s="127">
        <f t="shared" si="343"/>
        <v>0</v>
      </c>
      <c r="T189" s="127">
        <f t="shared" si="343"/>
        <v>0</v>
      </c>
      <c r="U189" s="127">
        <f t="shared" si="343"/>
        <v>0</v>
      </c>
      <c r="V189" s="127">
        <f t="shared" si="343"/>
        <v>0</v>
      </c>
      <c r="W189" s="127">
        <f t="shared" si="343"/>
        <v>0</v>
      </c>
      <c r="X189" s="127">
        <f t="shared" si="343"/>
        <v>0</v>
      </c>
      <c r="Y189" s="127">
        <f t="shared" si="343"/>
        <v>0</v>
      </c>
      <c r="Z189" s="127">
        <f t="shared" si="343"/>
        <v>0</v>
      </c>
      <c r="AA189" s="127">
        <f t="shared" si="294"/>
        <v>0</v>
      </c>
      <c r="AB189" s="127">
        <f t="shared" si="343"/>
        <v>2454</v>
      </c>
      <c r="AC189" s="127">
        <f t="shared" si="343"/>
        <v>2515</v>
      </c>
      <c r="AD189" s="127">
        <f t="shared" si="343"/>
        <v>2964</v>
      </c>
      <c r="AE189" s="127">
        <f t="shared" si="343"/>
        <v>3935</v>
      </c>
      <c r="AF189" s="127">
        <f t="shared" si="343"/>
        <v>3494</v>
      </c>
      <c r="AG189" s="127">
        <f t="shared" si="343"/>
        <v>2384</v>
      </c>
      <c r="AH189" s="127">
        <f t="shared" si="343"/>
        <v>3314</v>
      </c>
      <c r="AI189" s="127">
        <f t="shared" si="343"/>
        <v>2726</v>
      </c>
      <c r="AJ189" s="127">
        <f t="shared" si="343"/>
        <v>2854</v>
      </c>
      <c r="AK189" s="127">
        <f t="shared" si="343"/>
        <v>1950</v>
      </c>
      <c r="AL189" s="127">
        <f t="shared" si="343"/>
        <v>2385</v>
      </c>
      <c r="AM189" s="127">
        <f t="shared" si="343"/>
        <v>1945</v>
      </c>
      <c r="AN189" s="127">
        <f t="shared" si="295"/>
        <v>32920</v>
      </c>
      <c r="AO189" s="127">
        <f t="shared" si="343"/>
        <v>3909</v>
      </c>
      <c r="AP189" s="127">
        <f t="shared" si="343"/>
        <v>3374</v>
      </c>
      <c r="AQ189" s="127">
        <f t="shared" si="343"/>
        <v>3630</v>
      </c>
      <c r="AR189" s="127">
        <f t="shared" si="343"/>
        <v>3156</v>
      </c>
      <c r="AS189" s="127">
        <f t="shared" si="343"/>
        <v>2850</v>
      </c>
      <c r="AT189" s="127">
        <f t="shared" si="343"/>
        <v>2314</v>
      </c>
      <c r="AU189" s="127">
        <f t="shared" si="343"/>
        <v>1997</v>
      </c>
      <c r="AV189" s="127">
        <f t="shared" si="343"/>
        <v>2388</v>
      </c>
      <c r="AW189" s="127">
        <f t="shared" si="343"/>
        <v>2508</v>
      </c>
      <c r="AX189" s="127">
        <f t="shared" si="343"/>
        <v>2497</v>
      </c>
      <c r="AY189" s="127">
        <f t="shared" si="343"/>
        <v>2153</v>
      </c>
      <c r="AZ189" s="127">
        <f t="shared" si="343"/>
        <v>2408</v>
      </c>
      <c r="BA189" s="127">
        <f t="shared" si="343"/>
        <v>32982</v>
      </c>
      <c r="BB189" s="127">
        <f t="shared" si="343"/>
        <v>2300</v>
      </c>
      <c r="BC189" s="127">
        <f t="shared" si="343"/>
        <v>1592</v>
      </c>
      <c r="BD189" s="127">
        <f t="shared" si="343"/>
        <v>2755</v>
      </c>
      <c r="BE189" s="127">
        <f t="shared" si="343"/>
        <v>2091</v>
      </c>
      <c r="BF189" s="127">
        <f t="shared" si="343"/>
        <v>2511</v>
      </c>
      <c r="BG189" s="127">
        <f t="shared" si="343"/>
        <v>2740</v>
      </c>
      <c r="BH189" s="127">
        <f t="shared" si="343"/>
        <v>2567.9487499999996</v>
      </c>
      <c r="BI189" s="127">
        <f t="shared" si="343"/>
        <v>2498.18325</v>
      </c>
      <c r="BJ189" s="127">
        <f t="shared" si="343"/>
        <v>2922.9427499999997</v>
      </c>
      <c r="BK189" s="127">
        <f t="shared" si="343"/>
        <v>2645.0397499999995</v>
      </c>
      <c r="BL189" s="127">
        <f t="shared" si="343"/>
        <v>2608.7367499999996</v>
      </c>
      <c r="BM189" s="127">
        <f t="shared" si="343"/>
        <v>2857.3712499999997</v>
      </c>
      <c r="BN189" s="127">
        <f t="shared" si="343"/>
        <v>30089.2225</v>
      </c>
      <c r="BO189" s="127">
        <f t="shared" si="343"/>
        <v>2312.8449999999993</v>
      </c>
      <c r="BP189" s="127">
        <f t="shared" si="343"/>
        <v>2514.0209999999993</v>
      </c>
      <c r="BQ189" s="127">
        <f t="shared" si="343"/>
        <v>2946.2469999999994</v>
      </c>
      <c r="BR189" s="127">
        <f t="shared" ref="BR189:EE189" si="344">+SUM(BR185,BR188)</f>
        <v>3671.3604999999998</v>
      </c>
      <c r="BS189" s="127">
        <f t="shared" si="344"/>
        <v>2382.3864999999996</v>
      </c>
      <c r="BT189" s="127">
        <f t="shared" si="344"/>
        <v>2430.8124999999995</v>
      </c>
      <c r="BU189" s="127">
        <f t="shared" si="344"/>
        <v>3132.7384999999995</v>
      </c>
      <c r="BV189" s="127">
        <f t="shared" si="344"/>
        <v>3223.8644999999997</v>
      </c>
      <c r="BW189" s="127">
        <f t="shared" si="344"/>
        <v>3093.2904999999996</v>
      </c>
      <c r="BX189" s="127">
        <f t="shared" si="344"/>
        <v>3261.7164999999995</v>
      </c>
      <c r="BY189" s="127">
        <f t="shared" si="344"/>
        <v>2589.5424999999996</v>
      </c>
      <c r="BZ189" s="127">
        <f t="shared" si="344"/>
        <v>2619.5684999999994</v>
      </c>
      <c r="CA189" s="127">
        <f t="shared" si="344"/>
        <v>34178.393499999991</v>
      </c>
      <c r="CB189" s="127">
        <f t="shared" si="344"/>
        <v>2522.3106874999994</v>
      </c>
      <c r="CC189" s="127">
        <f t="shared" si="344"/>
        <v>2658.9399374999994</v>
      </c>
      <c r="CD189" s="127">
        <f t="shared" si="344"/>
        <v>3141.5691874999998</v>
      </c>
      <c r="CE189" s="127">
        <f t="shared" si="344"/>
        <v>3040.1984374999993</v>
      </c>
      <c r="CF189" s="127">
        <f t="shared" si="344"/>
        <v>2631.6276874999994</v>
      </c>
      <c r="CG189" s="127">
        <f t="shared" si="344"/>
        <v>2568.2569374999994</v>
      </c>
      <c r="CH189" s="127">
        <f t="shared" si="344"/>
        <v>2733.4861874999997</v>
      </c>
      <c r="CI189" s="127">
        <f t="shared" si="344"/>
        <v>3120.7154374999996</v>
      </c>
      <c r="CJ189" s="127">
        <f t="shared" si="344"/>
        <v>3140.5446874999998</v>
      </c>
      <c r="CK189" s="127">
        <f t="shared" si="344"/>
        <v>2717.7739374999992</v>
      </c>
      <c r="CL189" s="127">
        <f t="shared" si="344"/>
        <v>2617.4031874999996</v>
      </c>
      <c r="CM189" s="127">
        <f t="shared" si="344"/>
        <v>2719.6324374999995</v>
      </c>
      <c r="CN189" s="127">
        <f t="shared" si="344"/>
        <v>33612.458749999998</v>
      </c>
      <c r="CO189" s="127">
        <f t="shared" si="344"/>
        <v>2305.4028749999993</v>
      </c>
      <c r="CP189" s="127">
        <f t="shared" si="344"/>
        <v>2542.8353749999997</v>
      </c>
      <c r="CQ189" s="127">
        <f t="shared" si="344"/>
        <v>2926.2678749999995</v>
      </c>
      <c r="CR189" s="127">
        <f t="shared" si="344"/>
        <v>2118.9003750000002</v>
      </c>
      <c r="CS189" s="127">
        <f t="shared" si="344"/>
        <v>1455.5328749999994</v>
      </c>
      <c r="CT189" s="127">
        <f t="shared" si="344"/>
        <v>1492.9653749999995</v>
      </c>
      <c r="CU189" s="127">
        <f t="shared" si="344"/>
        <v>1216.5978749999995</v>
      </c>
      <c r="CV189" s="127">
        <f t="shared" si="344"/>
        <v>1704.6303749999995</v>
      </c>
      <c r="CW189" s="127">
        <f t="shared" si="344"/>
        <v>1095.2628749999994</v>
      </c>
      <c r="CX189" s="127">
        <f t="shared" si="344"/>
        <v>1103.2953749999992</v>
      </c>
      <c r="CY189" s="127">
        <f t="shared" si="344"/>
        <v>1203.7278749999994</v>
      </c>
      <c r="CZ189" s="127">
        <f t="shared" si="344"/>
        <v>1206.7603749999994</v>
      </c>
      <c r="DA189" s="127">
        <f t="shared" si="344"/>
        <v>20372.179499999995</v>
      </c>
      <c r="DB189" s="127">
        <f t="shared" si="344"/>
        <v>1063.7928749999992</v>
      </c>
      <c r="DC189" s="127">
        <f t="shared" si="344"/>
        <v>1201.2253749999993</v>
      </c>
      <c r="DD189" s="127">
        <f t="shared" si="344"/>
        <v>1659.4578749999991</v>
      </c>
      <c r="DE189" s="127">
        <f t="shared" si="344"/>
        <v>1078.8903749999993</v>
      </c>
      <c r="DF189" s="127">
        <f t="shared" si="344"/>
        <v>1045.5228749999992</v>
      </c>
      <c r="DG189" s="127">
        <f t="shared" si="344"/>
        <v>1082.9553749999991</v>
      </c>
      <c r="DH189" s="127">
        <f t="shared" si="344"/>
        <v>946.18787499999894</v>
      </c>
      <c r="DI189" s="127">
        <f t="shared" si="344"/>
        <v>854.22037499999897</v>
      </c>
      <c r="DJ189" s="127">
        <f t="shared" si="344"/>
        <v>874.85287499999902</v>
      </c>
      <c r="DK189" s="127">
        <f t="shared" si="344"/>
        <v>982.88537499999893</v>
      </c>
      <c r="DL189" s="127">
        <f t="shared" si="344"/>
        <v>983.31787499999882</v>
      </c>
      <c r="DM189" s="127">
        <f t="shared" si="344"/>
        <v>886.35037499999885</v>
      </c>
      <c r="DN189" s="127">
        <f t="shared" si="344"/>
        <v>12659.659499999987</v>
      </c>
      <c r="DP189" s="127">
        <f t="shared" si="344"/>
        <v>0</v>
      </c>
      <c r="DQ189" s="127">
        <f t="shared" si="344"/>
        <v>0</v>
      </c>
      <c r="DR189" s="127">
        <f t="shared" si="344"/>
        <v>0</v>
      </c>
      <c r="DS189" s="127">
        <f t="shared" si="344"/>
        <v>32920</v>
      </c>
      <c r="DT189" s="127">
        <f t="shared" si="344"/>
        <v>0</v>
      </c>
      <c r="DU189" s="127">
        <f t="shared" si="344"/>
        <v>33290</v>
      </c>
      <c r="DV189" s="28">
        <f t="shared" si="334"/>
        <v>101.12393681652492</v>
      </c>
      <c r="DW189" s="127">
        <f t="shared" si="344"/>
        <v>29833.2225</v>
      </c>
      <c r="DX189" s="28">
        <f t="shared" si="335"/>
        <v>89.616168519074805</v>
      </c>
      <c r="DY189" s="127">
        <f t="shared" si="344"/>
        <v>34178.393499999991</v>
      </c>
      <c r="DZ189" s="28">
        <f t="shared" si="336"/>
        <v>114.56487310413748</v>
      </c>
      <c r="EA189" s="127">
        <f t="shared" si="344"/>
        <v>33612.458749999998</v>
      </c>
      <c r="EB189" s="28">
        <f t="shared" si="337"/>
        <v>98.344173929649457</v>
      </c>
      <c r="EC189" s="127">
        <f t="shared" si="344"/>
        <v>20372.179499999995</v>
      </c>
      <c r="ED189" s="28">
        <f t="shared" si="338"/>
        <v>60.609013019614331</v>
      </c>
      <c r="EE189" s="127">
        <f t="shared" si="344"/>
        <v>12659.659499999987</v>
      </c>
      <c r="EF189" s="28">
        <f t="shared" si="339"/>
        <v>62.141900428473996</v>
      </c>
      <c r="EG189" s="27"/>
      <c r="EH189" s="127">
        <f t="shared" ref="EH189:EP189" si="345">+SUM(EH185,EH188)</f>
        <v>32.92</v>
      </c>
      <c r="EI189" s="127">
        <f t="shared" si="345"/>
        <v>33.29</v>
      </c>
      <c r="EJ189" s="127">
        <f t="shared" si="345"/>
        <v>8.7379999999999995</v>
      </c>
      <c r="EK189" s="127">
        <f t="shared" si="345"/>
        <v>21.351222500000002</v>
      </c>
      <c r="EL189" s="127">
        <f t="shared" si="345"/>
        <v>29.833222499999998</v>
      </c>
      <c r="EM189" s="127">
        <f t="shared" si="345"/>
        <v>34.178393499999991</v>
      </c>
      <c r="EN189" s="127">
        <f t="shared" si="345"/>
        <v>33.612458749999988</v>
      </c>
      <c r="EO189" s="127">
        <f t="shared" si="345"/>
        <v>21.528859499999989</v>
      </c>
      <c r="EP189" s="127">
        <f t="shared" si="345"/>
        <v>12.659659499999989</v>
      </c>
      <c r="EQ189" s="128"/>
      <c r="ER189" s="128">
        <f t="shared" si="329"/>
        <v>2.1844999999999999</v>
      </c>
      <c r="ES189" s="107">
        <f t="shared" si="308"/>
        <v>2.6689028125000003</v>
      </c>
      <c r="ET189" s="129">
        <f t="shared" si="309"/>
        <v>0.22174539368276514</v>
      </c>
    </row>
    <row r="190" spans="1:150">
      <c r="AA190">
        <f t="shared" si="294"/>
        <v>0</v>
      </c>
      <c r="AN190">
        <f t="shared" si="295"/>
        <v>0</v>
      </c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130"/>
      <c r="BP190" s="130"/>
      <c r="BQ190" s="130"/>
      <c r="BR190" s="130"/>
      <c r="BS190" s="130"/>
      <c r="BT190" s="130"/>
      <c r="BU190" s="130"/>
      <c r="BV190" s="130"/>
      <c r="BW190" s="130"/>
      <c r="BX190" s="130"/>
      <c r="BY190" s="130"/>
      <c r="BZ190" s="130"/>
      <c r="CA190" s="96"/>
      <c r="CB190" s="130"/>
      <c r="CC190" s="130"/>
      <c r="CD190" s="130"/>
      <c r="CE190" s="130"/>
      <c r="CF190" s="130"/>
      <c r="CG190" s="130"/>
      <c r="CH190" s="130"/>
      <c r="CI190" s="130"/>
      <c r="CJ190" s="130"/>
      <c r="CK190" s="130"/>
      <c r="CL190" s="130"/>
      <c r="CM190" s="130"/>
      <c r="CN190" s="96"/>
      <c r="CO190" s="130"/>
      <c r="CP190" s="130"/>
      <c r="CQ190" s="130"/>
      <c r="CR190" s="130"/>
      <c r="CS190" s="130"/>
      <c r="CT190" s="130"/>
      <c r="CU190" s="130"/>
      <c r="CV190" s="130"/>
      <c r="CW190" s="130"/>
      <c r="CX190" s="130"/>
      <c r="CY190" s="130"/>
      <c r="CZ190" s="130"/>
      <c r="DA190" s="96"/>
      <c r="DB190" s="130"/>
      <c r="DC190" s="130"/>
      <c r="DD190" s="130"/>
      <c r="DE190" s="130"/>
      <c r="DF190" s="130"/>
      <c r="DG190" s="130"/>
      <c r="DH190" s="130"/>
      <c r="DI190" s="130"/>
      <c r="DJ190" s="130"/>
      <c r="DK190" s="130"/>
      <c r="DL190" s="130"/>
      <c r="DM190" s="130"/>
      <c r="DN190" s="96"/>
      <c r="DU190" s="96"/>
      <c r="DV190" s="96"/>
      <c r="DW190" s="96"/>
      <c r="DY190" s="16"/>
      <c r="EA190" s="16"/>
      <c r="EC190" s="22"/>
      <c r="EE190" s="121"/>
      <c r="EH190" s="106"/>
      <c r="EI190" s="106"/>
      <c r="EJ190" s="106"/>
      <c r="EK190" s="106"/>
      <c r="EL190" s="106"/>
      <c r="EM190" s="106"/>
      <c r="EN190" s="106"/>
      <c r="EO190" s="106"/>
      <c r="EP190" s="106"/>
      <c r="EQ190" s="106"/>
      <c r="ER190" s="83"/>
      <c r="ET190" s="83"/>
    </row>
    <row r="191" spans="1:150">
      <c r="A191" s="91" t="s">
        <v>126</v>
      </c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2">
        <f t="shared" si="294"/>
        <v>0</v>
      </c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>
        <f t="shared" si="295"/>
        <v>0</v>
      </c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4"/>
      <c r="BP191" s="94"/>
      <c r="BQ191" s="94"/>
      <c r="BR191" s="94"/>
      <c r="BS191" s="94"/>
      <c r="BT191" s="94"/>
      <c r="BU191" s="94"/>
      <c r="BV191" s="94"/>
      <c r="BW191" s="94"/>
      <c r="BX191" s="94"/>
      <c r="BY191" s="94"/>
      <c r="BZ191" s="94"/>
      <c r="CA191" s="93"/>
      <c r="CB191" s="94"/>
      <c r="CC191" s="94"/>
      <c r="CD191" s="94"/>
      <c r="CE191" s="94"/>
      <c r="CF191" s="94"/>
      <c r="CG191" s="94"/>
      <c r="CH191" s="94"/>
      <c r="CI191" s="94"/>
      <c r="CJ191" s="94"/>
      <c r="CK191" s="94"/>
      <c r="CL191" s="94"/>
      <c r="CM191" s="94"/>
      <c r="CN191" s="93"/>
      <c r="CO191" s="94"/>
      <c r="CP191" s="94"/>
      <c r="CQ191" s="94"/>
      <c r="CR191" s="94"/>
      <c r="CS191" s="94"/>
      <c r="CT191" s="94"/>
      <c r="CU191" s="94"/>
      <c r="CV191" s="94"/>
      <c r="CW191" s="94"/>
      <c r="CX191" s="94"/>
      <c r="CY191" s="94"/>
      <c r="CZ191" s="94"/>
      <c r="DA191" s="93"/>
      <c r="DB191" s="94"/>
      <c r="DC191" s="94"/>
      <c r="DD191" s="94"/>
      <c r="DE191" s="94"/>
      <c r="DF191" s="94"/>
      <c r="DG191" s="94"/>
      <c r="DH191" s="94"/>
      <c r="DI191" s="94"/>
      <c r="DJ191" s="94"/>
      <c r="DK191" s="94"/>
      <c r="DL191" s="94"/>
      <c r="DM191" s="94"/>
      <c r="DN191" s="93"/>
      <c r="DR191" s="22"/>
      <c r="DS191" s="92"/>
      <c r="DT191" s="92"/>
      <c r="DU191" s="93"/>
      <c r="DV191" s="93"/>
      <c r="DW191" s="93"/>
      <c r="DX191" s="93"/>
      <c r="DY191" s="94"/>
      <c r="DZ191" s="94"/>
      <c r="EA191" s="94"/>
      <c r="EB191" s="94"/>
      <c r="EC191" s="94"/>
      <c r="ED191" s="94"/>
      <c r="EE191" s="94"/>
      <c r="EF191" s="94"/>
      <c r="EG191" s="22"/>
      <c r="EH191" s="131" t="s">
        <v>108</v>
      </c>
      <c r="EI191" s="131" t="s">
        <v>33</v>
      </c>
      <c r="EJ191" s="14" t="s">
        <v>109</v>
      </c>
      <c r="EK191" s="14" t="s">
        <v>110</v>
      </c>
      <c r="EL191" s="131" t="s">
        <v>34</v>
      </c>
      <c r="EM191" s="131" t="s">
        <v>35</v>
      </c>
      <c r="EN191" s="131" t="s">
        <v>36</v>
      </c>
      <c r="EO191" s="14" t="s">
        <v>37</v>
      </c>
      <c r="EP191" s="14" t="s">
        <v>38</v>
      </c>
      <c r="EQ191" s="131"/>
      <c r="ER191" s="131"/>
    </row>
    <row r="192" spans="1:150" hidden="1" outlineLevel="1">
      <c r="A192" t="s">
        <v>127</v>
      </c>
      <c r="AA192">
        <f t="shared" si="294"/>
        <v>0</v>
      </c>
      <c r="AB192">
        <v>493</v>
      </c>
      <c r="AC192">
        <v>778</v>
      </c>
      <c r="AD192">
        <v>0</v>
      </c>
      <c r="AE192">
        <v>541</v>
      </c>
      <c r="AF192">
        <v>745</v>
      </c>
      <c r="AG192">
        <v>511</v>
      </c>
      <c r="AH192">
        <v>145</v>
      </c>
      <c r="AI192">
        <v>180</v>
      </c>
      <c r="AJ192">
        <v>170</v>
      </c>
      <c r="AK192">
        <v>137</v>
      </c>
      <c r="AL192">
        <v>214</v>
      </c>
      <c r="AM192">
        <v>362</v>
      </c>
      <c r="AN192">
        <f t="shared" si="295"/>
        <v>4276</v>
      </c>
      <c r="AO192" s="96">
        <v>653</v>
      </c>
      <c r="AP192" s="132">
        <v>1134</v>
      </c>
      <c r="AQ192">
        <f>141+34</f>
        <v>175</v>
      </c>
      <c r="AR192">
        <v>163</v>
      </c>
      <c r="AS192">
        <v>350</v>
      </c>
      <c r="AT192" s="97">
        <v>170</v>
      </c>
      <c r="AU192" s="96">
        <v>580</v>
      </c>
      <c r="AV192" s="132">
        <v>798</v>
      </c>
      <c r="AW192" s="110">
        <v>610</v>
      </c>
      <c r="AX192" s="133">
        <v>1029</v>
      </c>
      <c r="AY192" s="98">
        <v>414</v>
      </c>
      <c r="AZ192" s="99">
        <v>240</v>
      </c>
      <c r="BA192" s="99">
        <f t="shared" ref="BA192" si="346">SUM(AO192:AZ192)</f>
        <v>6316</v>
      </c>
      <c r="BB192" s="100">
        <v>93</v>
      </c>
      <c r="BC192" s="100">
        <v>191</v>
      </c>
      <c r="BD192" s="100">
        <v>84</v>
      </c>
      <c r="BE192" s="100">
        <v>117</v>
      </c>
      <c r="BF192" s="100">
        <v>211</v>
      </c>
      <c r="BG192" s="100">
        <v>608</v>
      </c>
      <c r="BH192" s="102">
        <f t="shared" ref="BH192:BM192" si="347">BH94</f>
        <v>501.63750000000005</v>
      </c>
      <c r="BI192" s="102">
        <f t="shared" si="347"/>
        <v>630.39374999999995</v>
      </c>
      <c r="BJ192" s="102">
        <f t="shared" si="347"/>
        <v>797.34375</v>
      </c>
      <c r="BK192" s="102">
        <f t="shared" si="347"/>
        <v>501.63750000000005</v>
      </c>
      <c r="BL192" s="102">
        <f t="shared" si="347"/>
        <v>696.54375000000005</v>
      </c>
      <c r="BM192" s="102">
        <f t="shared" si="347"/>
        <v>797.34375</v>
      </c>
      <c r="BN192" s="103">
        <f t="shared" ref="BN192" si="348">SUM(BB192:BM192)</f>
        <v>5228.8999999999996</v>
      </c>
      <c r="BO192" s="102">
        <f t="shared" ref="BO192:BZ192" si="349">BO94</f>
        <v>511.62890625</v>
      </c>
      <c r="BP192" s="102">
        <f t="shared" si="349"/>
        <v>826.62890625</v>
      </c>
      <c r="BQ192" s="102">
        <f t="shared" si="349"/>
        <v>511.62890625</v>
      </c>
      <c r="BR192" s="102">
        <f t="shared" si="349"/>
        <v>511.62890625</v>
      </c>
      <c r="BS192" s="102">
        <f t="shared" si="349"/>
        <v>826.62890625</v>
      </c>
      <c r="BT192" s="102">
        <f t="shared" si="349"/>
        <v>604.65234375</v>
      </c>
      <c r="BU192" s="102">
        <f t="shared" si="349"/>
        <v>604.65234375</v>
      </c>
      <c r="BV192" s="102">
        <f t="shared" si="349"/>
        <v>604.65234375</v>
      </c>
      <c r="BW192" s="102">
        <f t="shared" si="349"/>
        <v>604.65234375</v>
      </c>
      <c r="BX192" s="102">
        <f t="shared" si="349"/>
        <v>604.65234375</v>
      </c>
      <c r="BY192" s="102">
        <f t="shared" si="349"/>
        <v>919.65234375</v>
      </c>
      <c r="BZ192" s="102">
        <f t="shared" si="349"/>
        <v>604.65234375</v>
      </c>
      <c r="CA192" s="103">
        <f t="shared" ref="CA192" si="350">SUM(BO192:BZ192)</f>
        <v>7735.7109375</v>
      </c>
      <c r="CB192" s="102">
        <f t="shared" ref="CB192:DM192" si="351">CB94</f>
        <v>994.14</v>
      </c>
      <c r="CC192" s="102">
        <f t="shared" si="351"/>
        <v>679.14</v>
      </c>
      <c r="CD192" s="102">
        <f t="shared" si="351"/>
        <v>994.14</v>
      </c>
      <c r="CE192" s="102">
        <f t="shared" si="351"/>
        <v>994.14</v>
      </c>
      <c r="CF192" s="102">
        <f t="shared" si="351"/>
        <v>679.14</v>
      </c>
      <c r="CG192" s="102">
        <f t="shared" si="351"/>
        <v>994.14</v>
      </c>
      <c r="CH192" s="102">
        <f t="shared" si="351"/>
        <v>994.14</v>
      </c>
      <c r="CI192" s="102">
        <f t="shared" si="351"/>
        <v>679.14</v>
      </c>
      <c r="CJ192" s="102">
        <f t="shared" si="351"/>
        <v>994.14</v>
      </c>
      <c r="CK192" s="102">
        <f t="shared" si="351"/>
        <v>679.14</v>
      </c>
      <c r="CL192" s="102">
        <f t="shared" si="351"/>
        <v>994.14</v>
      </c>
      <c r="CM192" s="102">
        <f t="shared" si="351"/>
        <v>994.14</v>
      </c>
      <c r="CN192" s="103">
        <f t="shared" ref="CN192" si="352">SUM(CB192:CM192)</f>
        <v>10669.68</v>
      </c>
      <c r="CO192" s="102">
        <f t="shared" si="351"/>
        <v>1055.3287499999999</v>
      </c>
      <c r="CP192" s="102">
        <f t="shared" si="351"/>
        <v>740.3287499999999</v>
      </c>
      <c r="CQ192" s="102">
        <f t="shared" si="351"/>
        <v>1055.3287499999999</v>
      </c>
      <c r="CR192" s="102">
        <f t="shared" si="351"/>
        <v>1055.3287499999999</v>
      </c>
      <c r="CS192" s="102">
        <f t="shared" si="351"/>
        <v>740.3287499999999</v>
      </c>
      <c r="CT192" s="102">
        <f t="shared" si="351"/>
        <v>1055.3287499999999</v>
      </c>
      <c r="CU192" s="102">
        <f t="shared" si="351"/>
        <v>1055.3287499999999</v>
      </c>
      <c r="CV192" s="102">
        <f t="shared" si="351"/>
        <v>740.3287499999999</v>
      </c>
      <c r="CW192" s="102">
        <f t="shared" si="351"/>
        <v>1055.3287499999999</v>
      </c>
      <c r="CX192" s="102">
        <f t="shared" si="351"/>
        <v>740.3287499999999</v>
      </c>
      <c r="CY192" s="102">
        <f t="shared" si="351"/>
        <v>1055.3287499999999</v>
      </c>
      <c r="CZ192" s="102">
        <f t="shared" si="351"/>
        <v>740.3287499999999</v>
      </c>
      <c r="DA192" s="103">
        <f t="shared" ref="DA192" si="353">SUM(CO192:CZ192)</f>
        <v>11088.945</v>
      </c>
      <c r="DB192" s="102">
        <f t="shared" si="351"/>
        <v>1074.07125</v>
      </c>
      <c r="DC192" s="102">
        <f t="shared" si="351"/>
        <v>759.07124999999996</v>
      </c>
      <c r="DD192" s="102">
        <f t="shared" si="351"/>
        <v>1074.07125</v>
      </c>
      <c r="DE192" s="102">
        <f t="shared" si="351"/>
        <v>1074.07125</v>
      </c>
      <c r="DF192" s="102">
        <f t="shared" si="351"/>
        <v>759.07124999999996</v>
      </c>
      <c r="DG192" s="102">
        <f t="shared" si="351"/>
        <v>1074.07125</v>
      </c>
      <c r="DH192" s="102">
        <f t="shared" si="351"/>
        <v>1074.07125</v>
      </c>
      <c r="DI192" s="102">
        <f t="shared" si="351"/>
        <v>759.07124999999996</v>
      </c>
      <c r="DJ192" s="102">
        <f t="shared" si="351"/>
        <v>1074.07125</v>
      </c>
      <c r="DK192" s="102">
        <f t="shared" si="351"/>
        <v>759.07124999999996</v>
      </c>
      <c r="DL192" s="102">
        <f t="shared" si="351"/>
        <v>1074.07125</v>
      </c>
      <c r="DM192" s="102">
        <f t="shared" si="351"/>
        <v>759.07124999999996</v>
      </c>
      <c r="DN192" s="103">
        <f t="shared" ref="DN192" si="354">SUM(DB192:DM192)</f>
        <v>11313.855000000003</v>
      </c>
      <c r="DQ192">
        <v>2865</v>
      </c>
      <c r="DR192" s="27"/>
      <c r="DS192" s="104">
        <f>SUM(AB192:AM192)</f>
        <v>4276</v>
      </c>
      <c r="DT192" s="104"/>
      <c r="DU192" s="104">
        <f>SUM(AO192:AZ192)</f>
        <v>6316</v>
      </c>
      <c r="DV192" s="28">
        <f>IFERROR(DU192/DS192*100,0)</f>
        <v>147.70813844714687</v>
      </c>
      <c r="DW192" s="104">
        <f>SUM(BB192:BM192)</f>
        <v>5228.8999999999996</v>
      </c>
      <c r="DX192" s="28">
        <f>IFERROR(DW192/DU192*100,0)</f>
        <v>82.788157061431278</v>
      </c>
      <c r="DY192" s="104">
        <f>SUM(BO192:BZ192)</f>
        <v>7735.7109375</v>
      </c>
      <c r="DZ192" s="28">
        <f>IFERROR(DY192/DW192*100,0)</f>
        <v>147.94145876761843</v>
      </c>
      <c r="EA192" s="104">
        <f>SUM(CB192:CM192)</f>
        <v>10669.68</v>
      </c>
      <c r="EB192" s="28">
        <f>IFERROR(EA192/DY192*100,0)</f>
        <v>137.92759432461665</v>
      </c>
      <c r="EC192" s="105">
        <f t="shared" si="305"/>
        <v>11088.945</v>
      </c>
      <c r="ED192" s="28">
        <f>IFERROR(EC192/EA192*100,0)</f>
        <v>103.92949929145017</v>
      </c>
      <c r="EE192" s="121">
        <f t="shared" si="313"/>
        <v>11313.855000000003</v>
      </c>
      <c r="EF192" s="28">
        <f>IFERROR(EE192/EC192*100,0)</f>
        <v>102.02823622986681</v>
      </c>
      <c r="EG192" s="27"/>
      <c r="EH192" s="106">
        <f>DS192/$ER$175</f>
        <v>4.2759999999999998</v>
      </c>
      <c r="EI192" s="106">
        <f>+DU192/$ER$175</f>
        <v>6.3159999999999998</v>
      </c>
      <c r="EJ192" s="106">
        <f t="shared" ref="EJ192:EJ193" si="355">+SUM(BB192:BE192)/$ER$175</f>
        <v>0.48499999999999999</v>
      </c>
      <c r="EK192" s="106">
        <f t="shared" ref="EK192:EK193" si="356">+SUM(BF192:BM192)/$ER$175</f>
        <v>4.7439</v>
      </c>
      <c r="EL192" s="106">
        <f t="shared" ref="EL192:EL193" si="357">DW192/$ER$175</f>
        <v>5.2288999999999994</v>
      </c>
      <c r="EM192" s="106">
        <f>DY192/$ER$175</f>
        <v>7.7357109375000004</v>
      </c>
      <c r="EN192" s="106">
        <f>EA192/$ER$175</f>
        <v>10.66968</v>
      </c>
      <c r="EO192" s="106">
        <f>+EE192/$ER$175</f>
        <v>11.313855000000004</v>
      </c>
      <c r="EP192" s="106">
        <f>+EE192/$ER$175</f>
        <v>11.313855000000004</v>
      </c>
      <c r="EQ192" s="106"/>
      <c r="ER192" s="106">
        <f t="shared" ref="ER192:ER194" si="358">+EJ192/4</f>
        <v>0.12125</v>
      </c>
      <c r="ES192" s="106">
        <f t="shared" ref="ES192:ES194" si="359">+EK192/8</f>
        <v>0.5929875</v>
      </c>
      <c r="ET192" s="83">
        <f t="shared" ref="ET192:ET194" si="360">+ES192/ER192-1</f>
        <v>3.890618556701031</v>
      </c>
    </row>
    <row r="193" spans="1:150" ht="15.6" hidden="1" customHeight="1" outlineLevel="1">
      <c r="A193" t="s">
        <v>120</v>
      </c>
      <c r="AA193">
        <f t="shared" si="294"/>
        <v>0</v>
      </c>
      <c r="AN193">
        <f t="shared" si="295"/>
        <v>0</v>
      </c>
      <c r="AO193" s="96">
        <v>0</v>
      </c>
      <c r="AP193" s="96">
        <v>22</v>
      </c>
      <c r="AQ193">
        <v>10</v>
      </c>
      <c r="AR193">
        <f>195-80</f>
        <v>115</v>
      </c>
      <c r="AS193">
        <v>35</v>
      </c>
      <c r="AT193" s="97">
        <v>5</v>
      </c>
      <c r="AU193" s="96">
        <f>14+86</f>
        <v>100</v>
      </c>
      <c r="AV193" s="96">
        <v>21</v>
      </c>
      <c r="AW193" s="134">
        <v>38</v>
      </c>
      <c r="AX193" s="134">
        <f>14+2</f>
        <v>16</v>
      </c>
      <c r="AY193" s="135">
        <v>0</v>
      </c>
      <c r="AZ193" s="136">
        <v>240</v>
      </c>
      <c r="BA193" s="99">
        <f>SUM(AO193:AZ193)</f>
        <v>602</v>
      </c>
      <c r="BB193" s="100">
        <v>0</v>
      </c>
      <c r="BC193" s="100">
        <v>23</v>
      </c>
      <c r="BD193" s="100">
        <v>9</v>
      </c>
      <c r="BE193" s="100">
        <v>32</v>
      </c>
      <c r="BF193" s="100">
        <v>101</v>
      </c>
      <c r="BG193" s="100">
        <v>214</v>
      </c>
      <c r="BH193" s="102"/>
      <c r="BI193" s="102"/>
      <c r="BJ193" s="102"/>
      <c r="BK193" s="102"/>
      <c r="BL193" s="102"/>
      <c r="BM193" s="102"/>
      <c r="BN193" s="103">
        <f>SUM(BB193:BM193)</f>
        <v>379</v>
      </c>
      <c r="BO193" s="102"/>
      <c r="BP193" s="102"/>
      <c r="BQ193" s="102"/>
      <c r="BR193" s="102"/>
      <c r="BS193" s="102"/>
      <c r="BT193" s="102"/>
      <c r="BU193" s="102"/>
      <c r="BV193" s="102"/>
      <c r="BW193" s="102"/>
      <c r="BX193" s="102"/>
      <c r="BY193" s="102"/>
      <c r="BZ193" s="102"/>
      <c r="CA193" s="103">
        <f>SUM(BO193:BZ193)</f>
        <v>0</v>
      </c>
      <c r="CB193" s="102"/>
      <c r="CC193" s="102"/>
      <c r="CD193" s="102"/>
      <c r="CE193" s="102"/>
      <c r="CF193" s="102"/>
      <c r="CG193" s="102"/>
      <c r="CH193" s="102"/>
      <c r="CI193" s="102"/>
      <c r="CJ193" s="102"/>
      <c r="CK193" s="102"/>
      <c r="CL193" s="102"/>
      <c r="CM193" s="102"/>
      <c r="CN193" s="103">
        <f>SUM(CB193:CM193)</f>
        <v>0</v>
      </c>
      <c r="CO193" s="102"/>
      <c r="CP193" s="102"/>
      <c r="CQ193" s="102"/>
      <c r="CR193" s="102"/>
      <c r="CS193" s="102"/>
      <c r="CT193" s="102"/>
      <c r="CU193" s="102"/>
      <c r="CV193" s="102"/>
      <c r="CW193" s="102"/>
      <c r="CX193" s="102"/>
      <c r="CY193" s="102"/>
      <c r="CZ193" s="102"/>
      <c r="DA193" s="103">
        <f>SUM(CO193:CZ193)</f>
        <v>0</v>
      </c>
      <c r="DB193" s="102"/>
      <c r="DC193" s="102"/>
      <c r="DD193" s="102"/>
      <c r="DE193" s="102"/>
      <c r="DF193" s="102"/>
      <c r="DG193" s="102"/>
      <c r="DH193" s="102"/>
      <c r="DI193" s="102"/>
      <c r="DJ193" s="102"/>
      <c r="DK193" s="102"/>
      <c r="DL193" s="102"/>
      <c r="DM193" s="102"/>
      <c r="DN193" s="103">
        <f>SUM(DB193:DM193)</f>
        <v>0</v>
      </c>
      <c r="DR193" s="27"/>
      <c r="DS193" s="104">
        <f>SUM(AB193:AM193)</f>
        <v>0</v>
      </c>
      <c r="DT193" s="104"/>
      <c r="DU193" s="104">
        <f>SUM(AO193:AZ193)</f>
        <v>602</v>
      </c>
      <c r="DV193" s="28">
        <f>IFERROR(DU193/DS193*100,0)</f>
        <v>0</v>
      </c>
      <c r="DW193" s="104">
        <f>SUM(BB193:BM193)</f>
        <v>379</v>
      </c>
      <c r="DX193" s="28">
        <f>IFERROR(DW193/DU193*100,0)</f>
        <v>62.956810631229231</v>
      </c>
      <c r="DY193" s="105">
        <f>SUM(BO193:BZ193)</f>
        <v>0</v>
      </c>
      <c r="DZ193" s="28">
        <f>IFERROR(DY193/DW193*100,0)</f>
        <v>0</v>
      </c>
      <c r="EA193" s="105">
        <f>SUM(CB193:CM193)</f>
        <v>0</v>
      </c>
      <c r="EB193" s="28">
        <f>IFERROR(EA193/DY193*100,0)</f>
        <v>0</v>
      </c>
      <c r="EC193" s="105">
        <f>SUM(CO193:CZ193)</f>
        <v>0</v>
      </c>
      <c r="ED193" s="28">
        <f>IFERROR(EC193/EA193*100,0)</f>
        <v>0</v>
      </c>
      <c r="EE193" s="112">
        <f>SUM(DB193:DM193)</f>
        <v>0</v>
      </c>
      <c r="EF193" s="28">
        <f>IFERROR(EE193/EC193*100,0)</f>
        <v>0</v>
      </c>
      <c r="EG193" s="27"/>
      <c r="EH193" s="106"/>
      <c r="EI193" s="106">
        <f>+DU193/$ER$175</f>
        <v>0.60199999999999998</v>
      </c>
      <c r="EJ193" s="106">
        <f t="shared" si="355"/>
        <v>6.4000000000000001E-2</v>
      </c>
      <c r="EK193" s="106">
        <f t="shared" si="356"/>
        <v>0.315</v>
      </c>
      <c r="EL193" s="106">
        <f t="shared" si="357"/>
        <v>0.379</v>
      </c>
      <c r="EM193" s="106">
        <f>DY193/$ER$175</f>
        <v>0</v>
      </c>
      <c r="EN193" s="106">
        <f>EA193/$ER$175</f>
        <v>0</v>
      </c>
      <c r="EO193" s="106">
        <f>+EE193/$ER$175</f>
        <v>0</v>
      </c>
      <c r="EP193" s="106">
        <f>+EE193/$ER$175</f>
        <v>0</v>
      </c>
      <c r="EQ193" s="106"/>
      <c r="ER193" s="106">
        <f t="shared" si="358"/>
        <v>1.6E-2</v>
      </c>
      <c r="ES193" s="106">
        <f t="shared" si="359"/>
        <v>3.9375E-2</v>
      </c>
      <c r="ET193" s="83">
        <f t="shared" si="360"/>
        <v>1.4609375</v>
      </c>
    </row>
    <row r="194" spans="1:150" collapsed="1">
      <c r="A194" s="13" t="s">
        <v>128</v>
      </c>
      <c r="B194" s="15">
        <f>+SUM(B192:B193)</f>
        <v>0</v>
      </c>
      <c r="C194" s="137">
        <f t="shared" ref="C194:BQ194" si="361">+SUM(C192:C193)</f>
        <v>0</v>
      </c>
      <c r="D194" s="137">
        <f t="shared" si="361"/>
        <v>0</v>
      </c>
      <c r="E194" s="137">
        <f t="shared" si="361"/>
        <v>0</v>
      </c>
      <c r="F194" s="137">
        <f t="shared" si="361"/>
        <v>0</v>
      </c>
      <c r="G194" s="137">
        <f t="shared" si="361"/>
        <v>0</v>
      </c>
      <c r="H194" s="137">
        <f t="shared" si="361"/>
        <v>0</v>
      </c>
      <c r="I194" s="137">
        <f t="shared" si="361"/>
        <v>0</v>
      </c>
      <c r="J194" s="137">
        <f t="shared" si="361"/>
        <v>0</v>
      </c>
      <c r="K194" s="137">
        <f t="shared" si="361"/>
        <v>0</v>
      </c>
      <c r="L194" s="137">
        <f t="shared" si="361"/>
        <v>0</v>
      </c>
      <c r="M194" s="137">
        <f t="shared" si="361"/>
        <v>0</v>
      </c>
      <c r="N194" s="137"/>
      <c r="O194" s="137">
        <f t="shared" si="361"/>
        <v>0</v>
      </c>
      <c r="P194" s="137">
        <f t="shared" si="361"/>
        <v>0</v>
      </c>
      <c r="Q194" s="137">
        <f t="shared" si="361"/>
        <v>0</v>
      </c>
      <c r="R194" s="137">
        <f t="shared" si="361"/>
        <v>0</v>
      </c>
      <c r="S194" s="137">
        <f t="shared" si="361"/>
        <v>0</v>
      </c>
      <c r="T194" s="137">
        <f t="shared" si="361"/>
        <v>0</v>
      </c>
      <c r="U194" s="137">
        <f t="shared" si="361"/>
        <v>0</v>
      </c>
      <c r="V194" s="137">
        <f t="shared" si="361"/>
        <v>0</v>
      </c>
      <c r="W194" s="137">
        <f t="shared" si="361"/>
        <v>0</v>
      </c>
      <c r="X194" s="137">
        <f t="shared" si="361"/>
        <v>0</v>
      </c>
      <c r="Y194" s="137">
        <f t="shared" si="361"/>
        <v>0</v>
      </c>
      <c r="Z194" s="137">
        <f t="shared" si="361"/>
        <v>0</v>
      </c>
      <c r="AA194" s="137">
        <f t="shared" si="294"/>
        <v>0</v>
      </c>
      <c r="AB194" s="137">
        <f t="shared" si="361"/>
        <v>493</v>
      </c>
      <c r="AC194" s="137">
        <f t="shared" si="361"/>
        <v>778</v>
      </c>
      <c r="AD194" s="137">
        <f t="shared" si="361"/>
        <v>0</v>
      </c>
      <c r="AE194" s="137">
        <f t="shared" si="361"/>
        <v>541</v>
      </c>
      <c r="AF194" s="137">
        <f t="shared" si="361"/>
        <v>745</v>
      </c>
      <c r="AG194" s="137">
        <f t="shared" si="361"/>
        <v>511</v>
      </c>
      <c r="AH194" s="137">
        <f t="shared" si="361"/>
        <v>145</v>
      </c>
      <c r="AI194" s="137">
        <f t="shared" si="361"/>
        <v>180</v>
      </c>
      <c r="AJ194" s="137">
        <f t="shared" si="361"/>
        <v>170</v>
      </c>
      <c r="AK194" s="137">
        <f t="shared" si="361"/>
        <v>137</v>
      </c>
      <c r="AL194" s="137">
        <f t="shared" si="361"/>
        <v>214</v>
      </c>
      <c r="AM194" s="137">
        <f t="shared" si="361"/>
        <v>362</v>
      </c>
      <c r="AN194" s="137">
        <f t="shared" si="295"/>
        <v>4276</v>
      </c>
      <c r="AO194" s="137">
        <f t="shared" si="361"/>
        <v>653</v>
      </c>
      <c r="AP194" s="137">
        <f t="shared" si="361"/>
        <v>1156</v>
      </c>
      <c r="AQ194" s="137">
        <f t="shared" si="361"/>
        <v>185</v>
      </c>
      <c r="AR194" s="137">
        <f t="shared" si="361"/>
        <v>278</v>
      </c>
      <c r="AS194" s="137">
        <f t="shared" si="361"/>
        <v>385</v>
      </c>
      <c r="AT194" s="137">
        <f t="shared" si="361"/>
        <v>175</v>
      </c>
      <c r="AU194" s="137">
        <f t="shared" si="361"/>
        <v>680</v>
      </c>
      <c r="AV194" s="137">
        <f t="shared" si="361"/>
        <v>819</v>
      </c>
      <c r="AW194" s="137">
        <f t="shared" si="361"/>
        <v>648</v>
      </c>
      <c r="AX194" s="137">
        <f t="shared" si="361"/>
        <v>1045</v>
      </c>
      <c r="AY194" s="137">
        <f t="shared" si="361"/>
        <v>414</v>
      </c>
      <c r="AZ194" s="137">
        <f t="shared" si="361"/>
        <v>480</v>
      </c>
      <c r="BA194" s="137">
        <f t="shared" si="361"/>
        <v>6918</v>
      </c>
      <c r="BB194" s="137">
        <f t="shared" si="361"/>
        <v>93</v>
      </c>
      <c r="BC194" s="137">
        <f t="shared" si="361"/>
        <v>214</v>
      </c>
      <c r="BD194" s="137">
        <f t="shared" si="361"/>
        <v>93</v>
      </c>
      <c r="BE194" s="137">
        <f t="shared" si="361"/>
        <v>149</v>
      </c>
      <c r="BF194" s="137">
        <f t="shared" si="361"/>
        <v>312</v>
      </c>
      <c r="BG194" s="137">
        <f t="shared" si="361"/>
        <v>822</v>
      </c>
      <c r="BH194" s="137">
        <f t="shared" si="361"/>
        <v>501.63750000000005</v>
      </c>
      <c r="BI194" s="137">
        <f t="shared" si="361"/>
        <v>630.39374999999995</v>
      </c>
      <c r="BJ194" s="137">
        <f t="shared" si="361"/>
        <v>797.34375</v>
      </c>
      <c r="BK194" s="137">
        <f t="shared" si="361"/>
        <v>501.63750000000005</v>
      </c>
      <c r="BL194" s="137">
        <f t="shared" si="361"/>
        <v>696.54375000000005</v>
      </c>
      <c r="BM194" s="137">
        <f t="shared" si="361"/>
        <v>797.34375</v>
      </c>
      <c r="BN194" s="137">
        <f t="shared" si="361"/>
        <v>5607.9</v>
      </c>
      <c r="BO194" s="137">
        <f t="shared" si="361"/>
        <v>511.62890625</v>
      </c>
      <c r="BP194" s="137">
        <f t="shared" si="361"/>
        <v>826.62890625</v>
      </c>
      <c r="BQ194" s="137">
        <f t="shared" si="361"/>
        <v>511.62890625</v>
      </c>
      <c r="BR194" s="137">
        <f t="shared" ref="BR194:EE194" si="362">+SUM(BR192:BR193)</f>
        <v>511.62890625</v>
      </c>
      <c r="BS194" s="137">
        <f t="shared" si="362"/>
        <v>826.62890625</v>
      </c>
      <c r="BT194" s="137">
        <f t="shared" si="362"/>
        <v>604.65234375</v>
      </c>
      <c r="BU194" s="137">
        <f t="shared" si="362"/>
        <v>604.65234375</v>
      </c>
      <c r="BV194" s="137">
        <f t="shared" si="362"/>
        <v>604.65234375</v>
      </c>
      <c r="BW194" s="137">
        <f t="shared" si="362"/>
        <v>604.65234375</v>
      </c>
      <c r="BX194" s="137">
        <f t="shared" si="362"/>
        <v>604.65234375</v>
      </c>
      <c r="BY194" s="137">
        <f t="shared" si="362"/>
        <v>919.65234375</v>
      </c>
      <c r="BZ194" s="137">
        <f t="shared" si="362"/>
        <v>604.65234375</v>
      </c>
      <c r="CA194" s="137">
        <f t="shared" si="362"/>
        <v>7735.7109375</v>
      </c>
      <c r="CB194" s="137">
        <f t="shared" si="362"/>
        <v>994.14</v>
      </c>
      <c r="CC194" s="137">
        <f t="shared" si="362"/>
        <v>679.14</v>
      </c>
      <c r="CD194" s="137">
        <f t="shared" si="362"/>
        <v>994.14</v>
      </c>
      <c r="CE194" s="137">
        <f t="shared" si="362"/>
        <v>994.14</v>
      </c>
      <c r="CF194" s="137">
        <f t="shared" si="362"/>
        <v>679.14</v>
      </c>
      <c r="CG194" s="137">
        <f t="shared" si="362"/>
        <v>994.14</v>
      </c>
      <c r="CH194" s="137">
        <f t="shared" si="362"/>
        <v>994.14</v>
      </c>
      <c r="CI194" s="137">
        <f t="shared" si="362"/>
        <v>679.14</v>
      </c>
      <c r="CJ194" s="137">
        <f t="shared" si="362"/>
        <v>994.14</v>
      </c>
      <c r="CK194" s="137">
        <f t="shared" si="362"/>
        <v>679.14</v>
      </c>
      <c r="CL194" s="137">
        <f t="shared" si="362"/>
        <v>994.14</v>
      </c>
      <c r="CM194" s="137">
        <f t="shared" si="362"/>
        <v>994.14</v>
      </c>
      <c r="CN194" s="137">
        <f t="shared" si="362"/>
        <v>10669.68</v>
      </c>
      <c r="CO194" s="137">
        <f t="shared" si="362"/>
        <v>1055.3287499999999</v>
      </c>
      <c r="CP194" s="137">
        <f t="shared" si="362"/>
        <v>740.3287499999999</v>
      </c>
      <c r="CQ194" s="137">
        <f t="shared" si="362"/>
        <v>1055.3287499999999</v>
      </c>
      <c r="CR194" s="137">
        <f t="shared" si="362"/>
        <v>1055.3287499999999</v>
      </c>
      <c r="CS194" s="137">
        <f t="shared" si="362"/>
        <v>740.3287499999999</v>
      </c>
      <c r="CT194" s="137">
        <f t="shared" si="362"/>
        <v>1055.3287499999999</v>
      </c>
      <c r="CU194" s="137">
        <f t="shared" si="362"/>
        <v>1055.3287499999999</v>
      </c>
      <c r="CV194" s="137">
        <f t="shared" si="362"/>
        <v>740.3287499999999</v>
      </c>
      <c r="CW194" s="137">
        <f t="shared" si="362"/>
        <v>1055.3287499999999</v>
      </c>
      <c r="CX194" s="137">
        <f t="shared" si="362"/>
        <v>740.3287499999999</v>
      </c>
      <c r="CY194" s="137">
        <f t="shared" si="362"/>
        <v>1055.3287499999999</v>
      </c>
      <c r="CZ194" s="137">
        <f t="shared" si="362"/>
        <v>740.3287499999999</v>
      </c>
      <c r="DA194" s="137">
        <f t="shared" si="362"/>
        <v>11088.945</v>
      </c>
      <c r="DB194" s="137">
        <f t="shared" si="362"/>
        <v>1074.07125</v>
      </c>
      <c r="DC194" s="137">
        <f t="shared" si="362"/>
        <v>759.07124999999996</v>
      </c>
      <c r="DD194" s="137">
        <f t="shared" si="362"/>
        <v>1074.07125</v>
      </c>
      <c r="DE194" s="137">
        <f t="shared" si="362"/>
        <v>1074.07125</v>
      </c>
      <c r="DF194" s="137">
        <f t="shared" si="362"/>
        <v>759.07124999999996</v>
      </c>
      <c r="DG194" s="137">
        <f t="shared" si="362"/>
        <v>1074.07125</v>
      </c>
      <c r="DH194" s="137">
        <f t="shared" si="362"/>
        <v>1074.07125</v>
      </c>
      <c r="DI194" s="137">
        <f t="shared" si="362"/>
        <v>759.07124999999996</v>
      </c>
      <c r="DJ194" s="137">
        <f t="shared" si="362"/>
        <v>1074.07125</v>
      </c>
      <c r="DK194" s="137">
        <f t="shared" si="362"/>
        <v>759.07124999999996</v>
      </c>
      <c r="DL194" s="137">
        <f t="shared" si="362"/>
        <v>1074.07125</v>
      </c>
      <c r="DM194" s="137">
        <f t="shared" si="362"/>
        <v>759.07124999999996</v>
      </c>
      <c r="DN194" s="137">
        <f t="shared" si="362"/>
        <v>11313.855000000003</v>
      </c>
      <c r="DP194" s="137">
        <f t="shared" si="362"/>
        <v>0</v>
      </c>
      <c r="DQ194" s="137">
        <f t="shared" si="362"/>
        <v>2865</v>
      </c>
      <c r="DR194" s="137">
        <f t="shared" si="362"/>
        <v>0</v>
      </c>
      <c r="DS194" s="137">
        <f t="shared" si="362"/>
        <v>4276</v>
      </c>
      <c r="DT194" s="137">
        <f t="shared" si="362"/>
        <v>0</v>
      </c>
      <c r="DU194" s="137">
        <f t="shared" si="362"/>
        <v>6918</v>
      </c>
      <c r="DV194" s="28">
        <f>IFERROR(DU194/DS194*100,0)</f>
        <v>161.78671655753041</v>
      </c>
      <c r="DW194" s="137">
        <f t="shared" si="362"/>
        <v>5607.9</v>
      </c>
      <c r="DX194" s="28">
        <f>IFERROR(DW194/DU194*100,0)</f>
        <v>81.062445793581944</v>
      </c>
      <c r="DY194" s="137">
        <f t="shared" si="362"/>
        <v>7735.7109375</v>
      </c>
      <c r="DZ194" s="28">
        <f>IFERROR(DY194/DW194*100,0)</f>
        <v>137.94309701492537</v>
      </c>
      <c r="EA194" s="137">
        <f t="shared" si="362"/>
        <v>10669.68</v>
      </c>
      <c r="EB194" s="28">
        <f>IFERROR(EA194/DY194*100,0)</f>
        <v>137.92759432461665</v>
      </c>
      <c r="EC194" s="137">
        <f t="shared" si="362"/>
        <v>11088.945</v>
      </c>
      <c r="ED194" s="28">
        <f>IFERROR(EC194/EA194*100,0)</f>
        <v>103.92949929145017</v>
      </c>
      <c r="EE194" s="137">
        <f t="shared" si="362"/>
        <v>11313.855000000003</v>
      </c>
      <c r="EF194" s="28">
        <f>IFERROR(EE194/EC194*100,0)</f>
        <v>102.02823622986681</v>
      </c>
      <c r="EG194" s="27"/>
      <c r="EH194" s="138">
        <f t="shared" ref="EH194" si="363">+SUM(EH192:EH193)</f>
        <v>4.2759999999999998</v>
      </c>
      <c r="EI194" s="138">
        <f t="shared" ref="EI194" si="364">+SUM(EI192:EI193)</f>
        <v>6.9180000000000001</v>
      </c>
      <c r="EJ194" s="138">
        <f t="shared" ref="EJ194:EP194" si="365">+SUM(EJ192:EJ193)</f>
        <v>0.54899999999999993</v>
      </c>
      <c r="EK194" s="138">
        <f t="shared" si="365"/>
        <v>5.0589000000000004</v>
      </c>
      <c r="EL194" s="138">
        <f t="shared" si="365"/>
        <v>5.607899999999999</v>
      </c>
      <c r="EM194" s="138">
        <f t="shared" si="365"/>
        <v>7.7357109375000004</v>
      </c>
      <c r="EN194" s="138">
        <f t="shared" si="365"/>
        <v>10.66968</v>
      </c>
      <c r="EO194" s="138">
        <f t="shared" si="365"/>
        <v>11.313855000000004</v>
      </c>
      <c r="EP194" s="138">
        <f t="shared" si="365"/>
        <v>11.313855000000004</v>
      </c>
      <c r="EQ194" s="138"/>
      <c r="ER194" s="138">
        <f t="shared" si="358"/>
        <v>0.13724999999999998</v>
      </c>
      <c r="ES194" s="138">
        <f t="shared" si="359"/>
        <v>0.63236250000000005</v>
      </c>
      <c r="ET194" s="139">
        <f t="shared" si="360"/>
        <v>3.6073770491803288</v>
      </c>
    </row>
    <row r="195" spans="1:150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32">
        <f t="shared" si="294"/>
        <v>0</v>
      </c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  <c r="AN195" s="132">
        <f t="shared" si="295"/>
        <v>0</v>
      </c>
      <c r="AO195" s="132"/>
      <c r="AP195" s="132"/>
      <c r="AQ195" s="132"/>
      <c r="AR195" s="132"/>
      <c r="AS195" s="132"/>
      <c r="AT195" s="132"/>
      <c r="AU195" s="132"/>
      <c r="AV195" s="132"/>
      <c r="AW195" s="132"/>
      <c r="AX195" s="132"/>
      <c r="AY195" s="132"/>
      <c r="AZ195" s="132"/>
      <c r="BA195" s="132"/>
      <c r="BB195" s="132"/>
      <c r="BC195" s="132"/>
      <c r="BD195" s="132"/>
      <c r="BE195" s="132"/>
      <c r="BF195" s="132"/>
      <c r="BG195" s="132"/>
      <c r="BH195" s="132"/>
      <c r="BI195" s="132"/>
      <c r="BJ195" s="132"/>
      <c r="BK195" s="132"/>
      <c r="BL195" s="132"/>
      <c r="BM195" s="132"/>
      <c r="BN195" s="132"/>
      <c r="BO195" s="140"/>
      <c r="BP195" s="140"/>
      <c r="BQ195" s="140"/>
      <c r="BR195" s="140"/>
      <c r="BS195" s="140"/>
      <c r="BT195" s="140"/>
      <c r="BU195" s="140"/>
      <c r="BV195" s="140"/>
      <c r="BW195" s="140"/>
      <c r="BX195" s="140"/>
      <c r="BY195" s="140"/>
      <c r="BZ195" s="140"/>
      <c r="CA195" s="132"/>
      <c r="CB195" s="140"/>
      <c r="CC195" s="140"/>
      <c r="CD195" s="140"/>
      <c r="CE195" s="140"/>
      <c r="CF195" s="140"/>
      <c r="CG195" s="140"/>
      <c r="CH195" s="140"/>
      <c r="CI195" s="140"/>
      <c r="CJ195" s="140"/>
      <c r="CK195" s="140"/>
      <c r="CL195" s="140"/>
      <c r="CM195" s="140"/>
      <c r="CN195" s="132"/>
      <c r="CO195" s="140"/>
      <c r="CP195" s="140"/>
      <c r="CQ195" s="140"/>
      <c r="CR195" s="140"/>
      <c r="CS195" s="140"/>
      <c r="CT195" s="140"/>
      <c r="CU195" s="140"/>
      <c r="CV195" s="140"/>
      <c r="CW195" s="140"/>
      <c r="CX195" s="140"/>
      <c r="CY195" s="140"/>
      <c r="CZ195" s="140"/>
      <c r="DA195" s="132"/>
      <c r="DB195" s="140"/>
      <c r="DC195" s="140"/>
      <c r="DD195" s="140"/>
      <c r="DE195" s="140"/>
      <c r="DF195" s="140"/>
      <c r="DG195" s="140"/>
      <c r="DH195" s="140"/>
      <c r="DI195" s="140"/>
      <c r="DJ195" s="140"/>
      <c r="DK195" s="140"/>
      <c r="DL195" s="140"/>
      <c r="DM195" s="140"/>
      <c r="DN195" s="132"/>
      <c r="DR195" s="27"/>
      <c r="DS195" s="141"/>
      <c r="DT195" s="141"/>
      <c r="DU195" s="141"/>
      <c r="DV195" s="28"/>
      <c r="DW195" s="141"/>
      <c r="DX195" s="28"/>
      <c r="DY195" s="112"/>
      <c r="DZ195" s="28"/>
      <c r="EA195" s="112"/>
      <c r="EB195" s="28"/>
      <c r="EC195" s="105"/>
      <c r="ED195" s="28"/>
      <c r="EE195" s="112">
        <f t="shared" si="313"/>
        <v>0</v>
      </c>
      <c r="EF195" s="28"/>
      <c r="EG195" s="27"/>
      <c r="EH195" s="106"/>
      <c r="EI195" s="106"/>
      <c r="EJ195" s="106"/>
      <c r="EK195" s="106"/>
      <c r="EL195" s="106"/>
      <c r="EM195" s="106"/>
      <c r="EN195" s="106"/>
      <c r="EO195" s="106"/>
      <c r="EP195" s="106"/>
      <c r="EQ195" s="106"/>
      <c r="ER195" s="106"/>
      <c r="ES195" s="106"/>
      <c r="ET195" s="83"/>
    </row>
    <row r="196" spans="1:150">
      <c r="A196" s="13" t="s">
        <v>96</v>
      </c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42">
        <f t="shared" si="294"/>
        <v>0</v>
      </c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>
        <f t="shared" si="295"/>
        <v>0</v>
      </c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>
        <f t="shared" ref="BO196:DM196" si="366">BO171</f>
        <v>0</v>
      </c>
      <c r="BP196" s="142">
        <f t="shared" si="366"/>
        <v>0</v>
      </c>
      <c r="BQ196" s="142">
        <f t="shared" si="366"/>
        <v>54.3440625</v>
      </c>
      <c r="BR196" s="142">
        <f t="shared" si="366"/>
        <v>108.688125</v>
      </c>
      <c r="BS196" s="142">
        <f t="shared" si="366"/>
        <v>108.688125</v>
      </c>
      <c r="BT196" s="142">
        <f t="shared" si="366"/>
        <v>163.03218749999999</v>
      </c>
      <c r="BU196" s="142">
        <f t="shared" si="366"/>
        <v>163.03218749999999</v>
      </c>
      <c r="BV196" s="142">
        <f t="shared" si="366"/>
        <v>163.03218749999999</v>
      </c>
      <c r="BW196" s="142">
        <f t="shared" si="366"/>
        <v>163.03218749999999</v>
      </c>
      <c r="BX196" s="142">
        <f t="shared" si="366"/>
        <v>217.37625</v>
      </c>
      <c r="BY196" s="142">
        <f t="shared" si="366"/>
        <v>217.37625</v>
      </c>
      <c r="BZ196" s="142">
        <f t="shared" si="366"/>
        <v>217.37625</v>
      </c>
      <c r="CA196" s="142">
        <f>SUM(BO196:BZ196)</f>
        <v>1575.9778124999998</v>
      </c>
      <c r="CB196" s="142">
        <f t="shared" si="366"/>
        <v>217.37625</v>
      </c>
      <c r="CC196" s="142">
        <f t="shared" si="366"/>
        <v>217.37625</v>
      </c>
      <c r="CD196" s="142">
        <f t="shared" si="366"/>
        <v>217.37625</v>
      </c>
      <c r="CE196" s="142">
        <f t="shared" si="366"/>
        <v>217.37625</v>
      </c>
      <c r="CF196" s="142">
        <f t="shared" si="366"/>
        <v>217.37625</v>
      </c>
      <c r="CG196" s="142">
        <f t="shared" si="366"/>
        <v>217.37625</v>
      </c>
      <c r="CH196" s="142">
        <f t="shared" si="366"/>
        <v>271.72031249999998</v>
      </c>
      <c r="CI196" s="142">
        <f t="shared" si="366"/>
        <v>271.72031249999998</v>
      </c>
      <c r="CJ196" s="142">
        <f t="shared" si="366"/>
        <v>271.72031249999998</v>
      </c>
      <c r="CK196" s="142">
        <f t="shared" si="366"/>
        <v>271.72031249999998</v>
      </c>
      <c r="CL196" s="142">
        <f t="shared" si="366"/>
        <v>271.72031249999998</v>
      </c>
      <c r="CM196" s="142">
        <f t="shared" si="366"/>
        <v>271.72031249999998</v>
      </c>
      <c r="CN196" s="142">
        <f>SUM(CB196:CM196)</f>
        <v>2934.5793750000003</v>
      </c>
      <c r="CO196" s="142">
        <f t="shared" si="366"/>
        <v>434.7525</v>
      </c>
      <c r="CP196" s="142">
        <f t="shared" si="366"/>
        <v>434.7525</v>
      </c>
      <c r="CQ196" s="142">
        <f t="shared" si="366"/>
        <v>434.7525</v>
      </c>
      <c r="CR196" s="142">
        <f t="shared" si="366"/>
        <v>434.7525</v>
      </c>
      <c r="CS196" s="142">
        <f t="shared" si="366"/>
        <v>434.7525</v>
      </c>
      <c r="CT196" s="142">
        <f t="shared" si="366"/>
        <v>434.7525</v>
      </c>
      <c r="CU196" s="142">
        <f t="shared" si="366"/>
        <v>434.7525</v>
      </c>
      <c r="CV196" s="142">
        <f t="shared" si="366"/>
        <v>434.7525</v>
      </c>
      <c r="CW196" s="142">
        <f t="shared" si="366"/>
        <v>434.7525</v>
      </c>
      <c r="CX196" s="142">
        <f t="shared" si="366"/>
        <v>434.7525</v>
      </c>
      <c r="CY196" s="142">
        <f t="shared" si="366"/>
        <v>434.7525</v>
      </c>
      <c r="CZ196" s="142">
        <f t="shared" si="366"/>
        <v>434.7525</v>
      </c>
      <c r="DA196" s="142">
        <f>SUM(CO196:CZ196)</f>
        <v>5217.0299999999988</v>
      </c>
      <c r="DB196" s="142">
        <f t="shared" si="366"/>
        <v>434.7525</v>
      </c>
      <c r="DC196" s="142">
        <f t="shared" si="366"/>
        <v>434.7525</v>
      </c>
      <c r="DD196" s="142">
        <f t="shared" si="366"/>
        <v>434.7525</v>
      </c>
      <c r="DE196" s="142">
        <f t="shared" si="366"/>
        <v>434.7525</v>
      </c>
      <c r="DF196" s="142">
        <f t="shared" si="366"/>
        <v>434.7525</v>
      </c>
      <c r="DG196" s="142">
        <f t="shared" si="366"/>
        <v>461.92453125000003</v>
      </c>
      <c r="DH196" s="142">
        <f t="shared" si="366"/>
        <v>461.92453125000003</v>
      </c>
      <c r="DI196" s="142">
        <f t="shared" si="366"/>
        <v>461.92453125000003</v>
      </c>
      <c r="DJ196" s="142">
        <f t="shared" si="366"/>
        <v>461.92453125000003</v>
      </c>
      <c r="DK196" s="142">
        <f t="shared" si="366"/>
        <v>461.92453125000003</v>
      </c>
      <c r="DL196" s="142">
        <f t="shared" si="366"/>
        <v>461.92453125000003</v>
      </c>
      <c r="DM196" s="142">
        <f t="shared" si="366"/>
        <v>461.92453125000003</v>
      </c>
      <c r="DN196" s="142">
        <f>SUM(DB196:DM196)</f>
        <v>5407.2342187499999</v>
      </c>
      <c r="DP196" s="15"/>
      <c r="DQ196" s="15"/>
      <c r="DR196" s="143"/>
      <c r="DS196" s="142"/>
      <c r="DT196" s="142"/>
      <c r="DU196" s="142"/>
      <c r="DV196" s="28">
        <f>IFERROR(DU196/DS196*100,0)</f>
        <v>0</v>
      </c>
      <c r="DW196" s="142"/>
      <c r="DX196" s="28">
        <f>IFERROR(DW196/DU196*100,0)</f>
        <v>0</v>
      </c>
      <c r="DY196" s="144">
        <f>SUM(BO196:BZ196)</f>
        <v>1575.9778124999998</v>
      </c>
      <c r="DZ196" s="28">
        <f>IFERROR(DY196/DW196*100,0)</f>
        <v>0</v>
      </c>
      <c r="EA196" s="144">
        <f>SUM(CB196:CM196)</f>
        <v>2934.5793750000003</v>
      </c>
      <c r="EB196" s="28">
        <f>IFERROR(EA196/DY196*100,0)</f>
        <v>186.20689655172418</v>
      </c>
      <c r="EC196" s="144">
        <f t="shared" si="305"/>
        <v>5217.0299999999988</v>
      </c>
      <c r="ED196" s="143">
        <f>IFERROR(EC196/EA196*100,0)</f>
        <v>177.77777777777771</v>
      </c>
      <c r="EE196" s="144">
        <f>SUM(DB196:DM196)</f>
        <v>5407.2342187499999</v>
      </c>
      <c r="EF196" s="143">
        <f>IFERROR(EE196/EC196*100,0)</f>
        <v>103.64583333333334</v>
      </c>
      <c r="EG196" s="27"/>
      <c r="EH196" s="145"/>
      <c r="EI196" s="145">
        <f>+DU196</f>
        <v>0</v>
      </c>
      <c r="EJ196" s="145"/>
      <c r="EK196" s="145">
        <f>+SUM(BF196:BM196)/$ER$175</f>
        <v>0</v>
      </c>
      <c r="EL196" s="145">
        <f>DW196</f>
        <v>0</v>
      </c>
      <c r="EM196" s="145">
        <f>DY196/$ER$175</f>
        <v>1.5759778124999999</v>
      </c>
      <c r="EN196" s="145">
        <f>EA196/$ER$175</f>
        <v>2.9345793750000002</v>
      </c>
      <c r="EO196" s="145">
        <f>EB196/$ER$175</f>
        <v>0.18620689655172418</v>
      </c>
      <c r="EP196" s="145">
        <f>EC196/$ER$175</f>
        <v>5.2170299999999985</v>
      </c>
      <c r="EQ196" s="145"/>
      <c r="ER196" s="145">
        <f t="shared" ref="ER196:ER197" si="367">+EJ196/4</f>
        <v>0</v>
      </c>
      <c r="ES196" s="145">
        <f t="shared" ref="ES196:ES197" si="368">+EK196/8</f>
        <v>0</v>
      </c>
      <c r="ET196" s="139" t="e">
        <f t="shared" ref="ET196:ET197" si="369">+ES196/ER196-1</f>
        <v>#DIV/0!</v>
      </c>
    </row>
    <row r="197" spans="1:150" s="56" customFormat="1">
      <c r="A197" s="146" t="s">
        <v>129</v>
      </c>
      <c r="B197" s="146">
        <f>+SUM(B194,B196)</f>
        <v>0</v>
      </c>
      <c r="C197" s="146">
        <f t="shared" ref="C197:BQ197" si="370">+SUM(C194,C196)</f>
        <v>0</v>
      </c>
      <c r="D197" s="146">
        <f t="shared" si="370"/>
        <v>0</v>
      </c>
      <c r="E197" s="146">
        <f t="shared" si="370"/>
        <v>0</v>
      </c>
      <c r="F197" s="146">
        <f t="shared" si="370"/>
        <v>0</v>
      </c>
      <c r="G197" s="146">
        <f t="shared" si="370"/>
        <v>0</v>
      </c>
      <c r="H197" s="146">
        <f t="shared" si="370"/>
        <v>0</v>
      </c>
      <c r="I197" s="146">
        <f t="shared" si="370"/>
        <v>0</v>
      </c>
      <c r="J197" s="146">
        <f t="shared" si="370"/>
        <v>0</v>
      </c>
      <c r="K197" s="146">
        <f t="shared" si="370"/>
        <v>0</v>
      </c>
      <c r="L197" s="146">
        <f t="shared" si="370"/>
        <v>0</v>
      </c>
      <c r="M197" s="146">
        <f t="shared" si="370"/>
        <v>0</v>
      </c>
      <c r="N197" s="146"/>
      <c r="O197" s="146">
        <f t="shared" si="370"/>
        <v>0</v>
      </c>
      <c r="P197" s="146">
        <f t="shared" si="370"/>
        <v>0</v>
      </c>
      <c r="Q197" s="146">
        <f t="shared" si="370"/>
        <v>0</v>
      </c>
      <c r="R197" s="146">
        <f t="shared" si="370"/>
        <v>0</v>
      </c>
      <c r="S197" s="146">
        <f t="shared" si="370"/>
        <v>0</v>
      </c>
      <c r="T197" s="146">
        <f t="shared" si="370"/>
        <v>0</v>
      </c>
      <c r="U197" s="146">
        <f t="shared" si="370"/>
        <v>0</v>
      </c>
      <c r="V197" s="146">
        <f t="shared" si="370"/>
        <v>0</v>
      </c>
      <c r="W197" s="146">
        <f t="shared" si="370"/>
        <v>0</v>
      </c>
      <c r="X197" s="146">
        <f t="shared" si="370"/>
        <v>0</v>
      </c>
      <c r="Y197" s="146">
        <f t="shared" si="370"/>
        <v>0</v>
      </c>
      <c r="Z197" s="146">
        <f t="shared" si="370"/>
        <v>0</v>
      </c>
      <c r="AA197" s="146">
        <f t="shared" si="294"/>
        <v>0</v>
      </c>
      <c r="AB197" s="146">
        <f t="shared" si="370"/>
        <v>493</v>
      </c>
      <c r="AC197" s="146">
        <f t="shared" si="370"/>
        <v>778</v>
      </c>
      <c r="AD197" s="146">
        <f t="shared" si="370"/>
        <v>0</v>
      </c>
      <c r="AE197" s="146">
        <f t="shared" si="370"/>
        <v>541</v>
      </c>
      <c r="AF197" s="146">
        <f t="shared" si="370"/>
        <v>745</v>
      </c>
      <c r="AG197" s="146">
        <f t="shared" si="370"/>
        <v>511</v>
      </c>
      <c r="AH197" s="146">
        <f t="shared" si="370"/>
        <v>145</v>
      </c>
      <c r="AI197" s="146">
        <f t="shared" si="370"/>
        <v>180</v>
      </c>
      <c r="AJ197" s="146">
        <f t="shared" si="370"/>
        <v>170</v>
      </c>
      <c r="AK197" s="146">
        <f t="shared" si="370"/>
        <v>137</v>
      </c>
      <c r="AL197" s="146">
        <f t="shared" si="370"/>
        <v>214</v>
      </c>
      <c r="AM197" s="146">
        <f t="shared" si="370"/>
        <v>362</v>
      </c>
      <c r="AN197" s="146">
        <f t="shared" si="295"/>
        <v>4276</v>
      </c>
      <c r="AO197" s="146">
        <f t="shared" si="370"/>
        <v>653</v>
      </c>
      <c r="AP197" s="146">
        <f t="shared" si="370"/>
        <v>1156</v>
      </c>
      <c r="AQ197" s="146">
        <f t="shared" si="370"/>
        <v>185</v>
      </c>
      <c r="AR197" s="146">
        <f t="shared" si="370"/>
        <v>278</v>
      </c>
      <c r="AS197" s="146">
        <f t="shared" si="370"/>
        <v>385</v>
      </c>
      <c r="AT197" s="146">
        <f t="shared" si="370"/>
        <v>175</v>
      </c>
      <c r="AU197" s="146">
        <f t="shared" si="370"/>
        <v>680</v>
      </c>
      <c r="AV197" s="146">
        <f t="shared" si="370"/>
        <v>819</v>
      </c>
      <c r="AW197" s="146">
        <f t="shared" si="370"/>
        <v>648</v>
      </c>
      <c r="AX197" s="146">
        <f t="shared" si="370"/>
        <v>1045</v>
      </c>
      <c r="AY197" s="146">
        <f t="shared" si="370"/>
        <v>414</v>
      </c>
      <c r="AZ197" s="146">
        <f t="shared" si="370"/>
        <v>480</v>
      </c>
      <c r="BA197" s="146">
        <f t="shared" si="370"/>
        <v>6918</v>
      </c>
      <c r="BB197" s="146">
        <f t="shared" si="370"/>
        <v>93</v>
      </c>
      <c r="BC197" s="146">
        <f t="shared" si="370"/>
        <v>214</v>
      </c>
      <c r="BD197" s="146">
        <f t="shared" si="370"/>
        <v>93</v>
      </c>
      <c r="BE197" s="146">
        <f t="shared" si="370"/>
        <v>149</v>
      </c>
      <c r="BF197" s="146">
        <f t="shared" si="370"/>
        <v>312</v>
      </c>
      <c r="BG197" s="146">
        <f t="shared" si="370"/>
        <v>822</v>
      </c>
      <c r="BH197" s="146">
        <f t="shared" si="370"/>
        <v>501.63750000000005</v>
      </c>
      <c r="BI197" s="146">
        <f t="shared" si="370"/>
        <v>630.39374999999995</v>
      </c>
      <c r="BJ197" s="146">
        <f t="shared" si="370"/>
        <v>797.34375</v>
      </c>
      <c r="BK197" s="146">
        <f t="shared" si="370"/>
        <v>501.63750000000005</v>
      </c>
      <c r="BL197" s="146">
        <f t="shared" si="370"/>
        <v>696.54375000000005</v>
      </c>
      <c r="BM197" s="146">
        <f t="shared" si="370"/>
        <v>797.34375</v>
      </c>
      <c r="BN197" s="146">
        <f t="shared" si="370"/>
        <v>5607.9</v>
      </c>
      <c r="BO197" s="146">
        <f t="shared" si="370"/>
        <v>511.62890625</v>
      </c>
      <c r="BP197" s="146">
        <f t="shared" si="370"/>
        <v>826.62890625</v>
      </c>
      <c r="BQ197" s="146">
        <f t="shared" si="370"/>
        <v>565.97296874999995</v>
      </c>
      <c r="BR197" s="146">
        <f t="shared" ref="BR197:EE197" si="371">+SUM(BR194,BR196)</f>
        <v>620.31703125000001</v>
      </c>
      <c r="BS197" s="146">
        <f t="shared" si="371"/>
        <v>935.31703125000001</v>
      </c>
      <c r="BT197" s="146">
        <f t="shared" si="371"/>
        <v>767.68453124999996</v>
      </c>
      <c r="BU197" s="146">
        <f t="shared" si="371"/>
        <v>767.68453124999996</v>
      </c>
      <c r="BV197" s="146">
        <f t="shared" si="371"/>
        <v>767.68453124999996</v>
      </c>
      <c r="BW197" s="146">
        <f t="shared" si="371"/>
        <v>767.68453124999996</v>
      </c>
      <c r="BX197" s="146">
        <f t="shared" si="371"/>
        <v>822.02859375000003</v>
      </c>
      <c r="BY197" s="146">
        <f t="shared" si="371"/>
        <v>1137.02859375</v>
      </c>
      <c r="BZ197" s="146">
        <f t="shared" si="371"/>
        <v>822.02859375000003</v>
      </c>
      <c r="CA197" s="146">
        <f t="shared" si="371"/>
        <v>9311.6887499999993</v>
      </c>
      <c r="CB197" s="146">
        <f t="shared" si="371"/>
        <v>1211.5162499999999</v>
      </c>
      <c r="CC197" s="146">
        <f t="shared" si="371"/>
        <v>896.51625000000001</v>
      </c>
      <c r="CD197" s="146">
        <f t="shared" si="371"/>
        <v>1211.5162499999999</v>
      </c>
      <c r="CE197" s="146">
        <f t="shared" si="371"/>
        <v>1211.5162499999999</v>
      </c>
      <c r="CF197" s="146">
        <f t="shared" si="371"/>
        <v>896.51625000000001</v>
      </c>
      <c r="CG197" s="146">
        <f t="shared" si="371"/>
        <v>1211.5162499999999</v>
      </c>
      <c r="CH197" s="146">
        <f t="shared" si="371"/>
        <v>1265.8603125</v>
      </c>
      <c r="CI197" s="146">
        <f t="shared" si="371"/>
        <v>950.86031249999996</v>
      </c>
      <c r="CJ197" s="146">
        <f t="shared" si="371"/>
        <v>1265.8603125</v>
      </c>
      <c r="CK197" s="146">
        <f t="shared" si="371"/>
        <v>950.86031249999996</v>
      </c>
      <c r="CL197" s="146">
        <f t="shared" si="371"/>
        <v>1265.8603125</v>
      </c>
      <c r="CM197" s="146">
        <f t="shared" si="371"/>
        <v>1265.8603125</v>
      </c>
      <c r="CN197" s="146">
        <f t="shared" si="371"/>
        <v>13604.259375000001</v>
      </c>
      <c r="CO197" s="146">
        <f t="shared" si="371"/>
        <v>1490.08125</v>
      </c>
      <c r="CP197" s="146">
        <f t="shared" si="371"/>
        <v>1175.08125</v>
      </c>
      <c r="CQ197" s="146">
        <f t="shared" si="371"/>
        <v>1490.08125</v>
      </c>
      <c r="CR197" s="146">
        <f t="shared" si="371"/>
        <v>1490.08125</v>
      </c>
      <c r="CS197" s="146">
        <f t="shared" si="371"/>
        <v>1175.08125</v>
      </c>
      <c r="CT197" s="146">
        <f t="shared" si="371"/>
        <v>1490.08125</v>
      </c>
      <c r="CU197" s="146">
        <f t="shared" si="371"/>
        <v>1490.08125</v>
      </c>
      <c r="CV197" s="146">
        <f t="shared" si="371"/>
        <v>1175.08125</v>
      </c>
      <c r="CW197" s="146">
        <f t="shared" si="371"/>
        <v>1490.08125</v>
      </c>
      <c r="CX197" s="146">
        <f t="shared" si="371"/>
        <v>1175.08125</v>
      </c>
      <c r="CY197" s="146">
        <f t="shared" si="371"/>
        <v>1490.08125</v>
      </c>
      <c r="CZ197" s="146">
        <f t="shared" si="371"/>
        <v>1175.08125</v>
      </c>
      <c r="DA197" s="146">
        <f t="shared" si="371"/>
        <v>16305.974999999999</v>
      </c>
      <c r="DB197" s="146">
        <f t="shared" si="371"/>
        <v>1508.82375</v>
      </c>
      <c r="DC197" s="146">
        <f t="shared" si="371"/>
        <v>1193.82375</v>
      </c>
      <c r="DD197" s="146">
        <f t="shared" si="371"/>
        <v>1508.82375</v>
      </c>
      <c r="DE197" s="146">
        <f t="shared" si="371"/>
        <v>1508.82375</v>
      </c>
      <c r="DF197" s="146">
        <f t="shared" si="371"/>
        <v>1193.82375</v>
      </c>
      <c r="DG197" s="146">
        <f t="shared" si="371"/>
        <v>1535.9957812499999</v>
      </c>
      <c r="DH197" s="146">
        <f t="shared" si="371"/>
        <v>1535.9957812499999</v>
      </c>
      <c r="DI197" s="146">
        <f t="shared" si="371"/>
        <v>1220.9957812499999</v>
      </c>
      <c r="DJ197" s="146">
        <f t="shared" si="371"/>
        <v>1535.9957812499999</v>
      </c>
      <c r="DK197" s="146">
        <f t="shared" si="371"/>
        <v>1220.9957812499999</v>
      </c>
      <c r="DL197" s="146">
        <f t="shared" si="371"/>
        <v>1535.9957812499999</v>
      </c>
      <c r="DM197" s="146">
        <f t="shared" si="371"/>
        <v>1220.9957812499999</v>
      </c>
      <c r="DN197" s="146">
        <f t="shared" si="371"/>
        <v>16721.089218750003</v>
      </c>
      <c r="DO197" s="49"/>
      <c r="DP197" s="146">
        <f t="shared" si="371"/>
        <v>0</v>
      </c>
      <c r="DQ197" s="146">
        <f t="shared" si="371"/>
        <v>2865</v>
      </c>
      <c r="DR197" s="146">
        <f t="shared" si="371"/>
        <v>0</v>
      </c>
      <c r="DS197" s="146">
        <f t="shared" si="371"/>
        <v>4276</v>
      </c>
      <c r="DT197" s="146">
        <f t="shared" si="371"/>
        <v>0</v>
      </c>
      <c r="DU197" s="146">
        <f t="shared" si="371"/>
        <v>6918</v>
      </c>
      <c r="DV197" s="147">
        <f t="shared" si="371"/>
        <v>161.78671655753041</v>
      </c>
      <c r="DW197" s="146">
        <f t="shared" si="371"/>
        <v>5607.9</v>
      </c>
      <c r="DX197" s="147">
        <f t="shared" si="371"/>
        <v>81.062445793581944</v>
      </c>
      <c r="DY197" s="146">
        <f t="shared" si="371"/>
        <v>9311.6887499999993</v>
      </c>
      <c r="DZ197" s="147">
        <f t="shared" si="371"/>
        <v>137.94309701492537</v>
      </c>
      <c r="EA197" s="146">
        <f t="shared" si="371"/>
        <v>13604.259375000001</v>
      </c>
      <c r="EB197" s="147">
        <f t="shared" si="371"/>
        <v>324.13449087634081</v>
      </c>
      <c r="EC197" s="146">
        <f t="shared" si="371"/>
        <v>16305.974999999999</v>
      </c>
      <c r="ED197" s="147">
        <f t="shared" si="371"/>
        <v>281.70727706922787</v>
      </c>
      <c r="EE197" s="146">
        <f t="shared" si="371"/>
        <v>16721.089218750003</v>
      </c>
      <c r="EF197" s="147">
        <f t="shared" ref="EF197" si="372">+SUM(EF194,EF196)</f>
        <v>205.67406956320013</v>
      </c>
      <c r="EG197" s="148"/>
      <c r="EH197" s="146">
        <f t="shared" ref="EH197:EP197" si="373">+SUM(EH194,EH196)</f>
        <v>4.2759999999999998</v>
      </c>
      <c r="EI197" s="146">
        <f t="shared" si="373"/>
        <v>6.9180000000000001</v>
      </c>
      <c r="EJ197" s="146">
        <f t="shared" si="373"/>
        <v>0.54899999999999993</v>
      </c>
      <c r="EK197" s="146">
        <f t="shared" si="373"/>
        <v>5.0589000000000004</v>
      </c>
      <c r="EL197" s="146">
        <f t="shared" si="373"/>
        <v>5.607899999999999</v>
      </c>
      <c r="EM197" s="146">
        <f t="shared" si="373"/>
        <v>9.3116887500000001</v>
      </c>
      <c r="EN197" s="146">
        <f t="shared" si="373"/>
        <v>13.604259375</v>
      </c>
      <c r="EO197" s="146">
        <f t="shared" si="373"/>
        <v>11.500061896551728</v>
      </c>
      <c r="EP197" s="146">
        <f t="shared" si="373"/>
        <v>16.530885000000001</v>
      </c>
      <c r="EQ197" s="146"/>
      <c r="ER197" s="146">
        <f t="shared" si="367"/>
        <v>0.13724999999999998</v>
      </c>
      <c r="ES197" s="146">
        <f t="shared" si="368"/>
        <v>0.63236250000000005</v>
      </c>
      <c r="ET197" s="139">
        <f t="shared" si="369"/>
        <v>3.6073770491803288</v>
      </c>
    </row>
    <row r="198" spans="1:150">
      <c r="AA198" s="96">
        <f t="shared" si="294"/>
        <v>0</v>
      </c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>
        <f t="shared" si="295"/>
        <v>0</v>
      </c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9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9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9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96"/>
      <c r="DS198" s="96"/>
      <c r="DT198" s="96"/>
      <c r="DU198" s="96"/>
      <c r="DV198" s="96"/>
      <c r="DW198" s="96"/>
      <c r="DY198" s="16"/>
      <c r="EA198" s="16"/>
      <c r="EC198" s="112"/>
      <c r="EE198" s="112">
        <f t="shared" si="313"/>
        <v>0</v>
      </c>
      <c r="EH198" s="106"/>
      <c r="EI198" s="106"/>
      <c r="EJ198" s="106"/>
      <c r="EK198" s="106">
        <f>+EL199-EK199</f>
        <v>9.0309999999999953</v>
      </c>
      <c r="EL198" s="106"/>
      <c r="EM198" s="106"/>
      <c r="EN198" s="106"/>
      <c r="EO198" s="106"/>
      <c r="EP198" s="106"/>
      <c r="EQ198" s="106"/>
      <c r="ER198" s="106"/>
      <c r="ES198" s="106"/>
      <c r="ET198" s="83"/>
    </row>
    <row r="199" spans="1:150" s="157" customFormat="1" ht="24.95" customHeight="1">
      <c r="A199" s="149" t="s">
        <v>130</v>
      </c>
      <c r="B199" s="149">
        <v>3647</v>
      </c>
      <c r="C199" s="149">
        <v>3678</v>
      </c>
      <c r="D199" s="149">
        <v>4542</v>
      </c>
      <c r="E199" s="149">
        <v>4453</v>
      </c>
      <c r="F199" s="149">
        <v>4767</v>
      </c>
      <c r="G199" s="149">
        <v>3642</v>
      </c>
      <c r="H199" s="149">
        <v>3559</v>
      </c>
      <c r="I199" s="149">
        <v>5162</v>
      </c>
      <c r="J199" s="149">
        <v>4349</v>
      </c>
      <c r="K199" s="149">
        <v>3915</v>
      </c>
      <c r="L199" s="149">
        <v>4392</v>
      </c>
      <c r="M199" s="149">
        <v>4253</v>
      </c>
      <c r="N199" s="149"/>
      <c r="O199" s="149">
        <v>1738</v>
      </c>
      <c r="P199" s="149">
        <v>2960</v>
      </c>
      <c r="Q199" s="149">
        <v>4173</v>
      </c>
      <c r="R199" s="149">
        <v>2972</v>
      </c>
      <c r="S199" s="149">
        <v>2747</v>
      </c>
      <c r="T199" s="149">
        <v>2098</v>
      </c>
      <c r="U199" s="149">
        <v>2465</v>
      </c>
      <c r="V199" s="149">
        <v>1756</v>
      </c>
      <c r="W199" s="149">
        <v>2086</v>
      </c>
      <c r="X199" s="149">
        <v>2896</v>
      </c>
      <c r="Y199" s="149">
        <v>2700</v>
      </c>
      <c r="Z199" s="149">
        <v>3543</v>
      </c>
      <c r="AA199" s="150">
        <f t="shared" si="294"/>
        <v>32134</v>
      </c>
      <c r="AB199" s="150">
        <f>+AB197+AB189</f>
        <v>2947</v>
      </c>
      <c r="AC199" s="150">
        <f t="shared" ref="AC199:CP199" si="374">+AC197+AC189</f>
        <v>3293</v>
      </c>
      <c r="AD199" s="150">
        <f t="shared" si="374"/>
        <v>2964</v>
      </c>
      <c r="AE199" s="150">
        <f t="shared" si="374"/>
        <v>4476</v>
      </c>
      <c r="AF199" s="150">
        <f t="shared" si="374"/>
        <v>4239</v>
      </c>
      <c r="AG199" s="150">
        <f t="shared" si="374"/>
        <v>2895</v>
      </c>
      <c r="AH199" s="150">
        <f t="shared" si="374"/>
        <v>3459</v>
      </c>
      <c r="AI199" s="150">
        <f t="shared" si="374"/>
        <v>2906</v>
      </c>
      <c r="AJ199" s="150">
        <f t="shared" si="374"/>
        <v>3024</v>
      </c>
      <c r="AK199" s="150">
        <f t="shared" si="374"/>
        <v>2087</v>
      </c>
      <c r="AL199" s="150">
        <f t="shared" si="374"/>
        <v>2599</v>
      </c>
      <c r="AM199" s="150">
        <f t="shared" si="374"/>
        <v>2307</v>
      </c>
      <c r="AN199" s="150">
        <f t="shared" si="295"/>
        <v>37196</v>
      </c>
      <c r="AO199" s="150">
        <f t="shared" si="374"/>
        <v>4562</v>
      </c>
      <c r="AP199" s="150">
        <f t="shared" si="374"/>
        <v>4530</v>
      </c>
      <c r="AQ199" s="150">
        <f t="shared" si="374"/>
        <v>3815</v>
      </c>
      <c r="AR199" s="150">
        <f t="shared" si="374"/>
        <v>3434</v>
      </c>
      <c r="AS199" s="150">
        <f t="shared" si="374"/>
        <v>3235</v>
      </c>
      <c r="AT199" s="150">
        <f t="shared" si="374"/>
        <v>2489</v>
      </c>
      <c r="AU199" s="150">
        <f t="shared" si="374"/>
        <v>2677</v>
      </c>
      <c r="AV199" s="150">
        <f t="shared" si="374"/>
        <v>3207</v>
      </c>
      <c r="AW199" s="150">
        <f t="shared" si="374"/>
        <v>3156</v>
      </c>
      <c r="AX199" s="150">
        <f t="shared" si="374"/>
        <v>3542</v>
      </c>
      <c r="AY199" s="150">
        <f t="shared" si="374"/>
        <v>2567</v>
      </c>
      <c r="AZ199" s="150">
        <f t="shared" si="374"/>
        <v>2888</v>
      </c>
      <c r="BA199" s="150">
        <f t="shared" si="374"/>
        <v>39900</v>
      </c>
      <c r="BB199" s="150">
        <f t="shared" si="374"/>
        <v>2393</v>
      </c>
      <c r="BC199" s="150">
        <f t="shared" si="374"/>
        <v>1806</v>
      </c>
      <c r="BD199" s="150">
        <f t="shared" si="374"/>
        <v>2848</v>
      </c>
      <c r="BE199" s="150">
        <f t="shared" si="374"/>
        <v>2240</v>
      </c>
      <c r="BF199" s="150">
        <f t="shared" si="374"/>
        <v>2823</v>
      </c>
      <c r="BG199" s="150">
        <f t="shared" si="374"/>
        <v>3562</v>
      </c>
      <c r="BH199" s="150">
        <f t="shared" si="374"/>
        <v>3069.5862499999994</v>
      </c>
      <c r="BI199" s="150">
        <f t="shared" si="374"/>
        <v>3128.5770000000002</v>
      </c>
      <c r="BJ199" s="150">
        <f t="shared" si="374"/>
        <v>3720.2864999999997</v>
      </c>
      <c r="BK199" s="150">
        <f t="shared" si="374"/>
        <v>3146.6772499999997</v>
      </c>
      <c r="BL199" s="150">
        <f t="shared" si="374"/>
        <v>3305.2804999999998</v>
      </c>
      <c r="BM199" s="150">
        <f t="shared" si="374"/>
        <v>3654.7149999999997</v>
      </c>
      <c r="BN199" s="151">
        <f t="shared" si="374"/>
        <v>35697.122499999998</v>
      </c>
      <c r="BO199" s="150">
        <f t="shared" si="374"/>
        <v>2824.4739062499993</v>
      </c>
      <c r="BP199" s="150">
        <f t="shared" si="374"/>
        <v>3340.6499062499993</v>
      </c>
      <c r="BQ199" s="150">
        <f t="shared" si="374"/>
        <v>3512.2199687499992</v>
      </c>
      <c r="BR199" s="150">
        <f t="shared" si="374"/>
        <v>4291.6775312499994</v>
      </c>
      <c r="BS199" s="150">
        <f t="shared" si="374"/>
        <v>3317.7035312499997</v>
      </c>
      <c r="BT199" s="150">
        <f t="shared" si="374"/>
        <v>3198.4970312499995</v>
      </c>
      <c r="BU199" s="150">
        <f t="shared" si="374"/>
        <v>3900.4230312499994</v>
      </c>
      <c r="BV199" s="150">
        <f t="shared" si="374"/>
        <v>3991.5490312499996</v>
      </c>
      <c r="BW199" s="150">
        <f t="shared" si="374"/>
        <v>3860.9750312499996</v>
      </c>
      <c r="BX199" s="150">
        <f t="shared" si="374"/>
        <v>4083.7450937499998</v>
      </c>
      <c r="BY199" s="150">
        <f t="shared" si="374"/>
        <v>3726.5710937499998</v>
      </c>
      <c r="BZ199" s="150">
        <f t="shared" si="374"/>
        <v>3441.5970937499997</v>
      </c>
      <c r="CA199" s="151">
        <f t="shared" si="374"/>
        <v>43490.082249999992</v>
      </c>
      <c r="CB199" s="150">
        <f t="shared" si="374"/>
        <v>3733.8269374999991</v>
      </c>
      <c r="CC199" s="150">
        <f t="shared" si="374"/>
        <v>3555.4561874999995</v>
      </c>
      <c r="CD199" s="150">
        <f t="shared" si="374"/>
        <v>4353.0854374999999</v>
      </c>
      <c r="CE199" s="150">
        <f t="shared" si="374"/>
        <v>4251.7146874999989</v>
      </c>
      <c r="CF199" s="150">
        <f t="shared" si="374"/>
        <v>3528.1439374999995</v>
      </c>
      <c r="CG199" s="150">
        <f t="shared" si="374"/>
        <v>3779.773187499999</v>
      </c>
      <c r="CH199" s="150">
        <f t="shared" si="374"/>
        <v>3999.3464999999997</v>
      </c>
      <c r="CI199" s="150">
        <f t="shared" si="374"/>
        <v>4071.5757499999995</v>
      </c>
      <c r="CJ199" s="150">
        <f t="shared" si="374"/>
        <v>4406.4049999999997</v>
      </c>
      <c r="CK199" s="150">
        <f t="shared" si="374"/>
        <v>3668.6342499999992</v>
      </c>
      <c r="CL199" s="150">
        <f t="shared" si="374"/>
        <v>3883.2634999999996</v>
      </c>
      <c r="CM199" s="150">
        <f t="shared" si="374"/>
        <v>3985.4927499999994</v>
      </c>
      <c r="CN199" s="151">
        <f t="shared" si="374"/>
        <v>47216.718124999999</v>
      </c>
      <c r="CO199" s="150">
        <f t="shared" si="374"/>
        <v>3795.484124999999</v>
      </c>
      <c r="CP199" s="150">
        <f t="shared" si="374"/>
        <v>3717.9166249999998</v>
      </c>
      <c r="CQ199" s="150">
        <f t="shared" ref="CQ199:DN199" si="375">+CQ197+CQ189</f>
        <v>4416.3491249999997</v>
      </c>
      <c r="CR199" s="150">
        <f t="shared" si="375"/>
        <v>3608.9816250000003</v>
      </c>
      <c r="CS199" s="150">
        <f t="shared" si="375"/>
        <v>2630.6141249999991</v>
      </c>
      <c r="CT199" s="150">
        <f t="shared" si="375"/>
        <v>2983.0466249999995</v>
      </c>
      <c r="CU199" s="150">
        <f t="shared" si="375"/>
        <v>2706.6791249999997</v>
      </c>
      <c r="CV199" s="150">
        <f t="shared" si="375"/>
        <v>2879.7116249999995</v>
      </c>
      <c r="CW199" s="150">
        <f t="shared" si="375"/>
        <v>2585.3441249999996</v>
      </c>
      <c r="CX199" s="150">
        <f t="shared" si="375"/>
        <v>2278.376624999999</v>
      </c>
      <c r="CY199" s="150">
        <f t="shared" si="375"/>
        <v>2693.8091249999993</v>
      </c>
      <c r="CZ199" s="150">
        <f t="shared" si="375"/>
        <v>2381.8416249999991</v>
      </c>
      <c r="DA199" s="151">
        <f t="shared" si="375"/>
        <v>36678.15449999999</v>
      </c>
      <c r="DB199" s="150">
        <f t="shared" si="375"/>
        <v>2572.6166249999992</v>
      </c>
      <c r="DC199" s="150">
        <f t="shared" si="375"/>
        <v>2395.0491249999995</v>
      </c>
      <c r="DD199" s="150">
        <f t="shared" si="375"/>
        <v>3168.2816249999992</v>
      </c>
      <c r="DE199" s="150">
        <f t="shared" si="375"/>
        <v>2587.7141249999995</v>
      </c>
      <c r="DF199" s="150">
        <f t="shared" si="375"/>
        <v>2239.3466249999992</v>
      </c>
      <c r="DG199" s="150">
        <f t="shared" si="375"/>
        <v>2618.9511562499993</v>
      </c>
      <c r="DH199" s="150">
        <f t="shared" si="375"/>
        <v>2482.1836562499989</v>
      </c>
      <c r="DI199" s="150">
        <f t="shared" si="375"/>
        <v>2075.2161562499987</v>
      </c>
      <c r="DJ199" s="150">
        <f t="shared" si="375"/>
        <v>2410.8486562499988</v>
      </c>
      <c r="DK199" s="150">
        <f t="shared" si="375"/>
        <v>2203.8811562499986</v>
      </c>
      <c r="DL199" s="150">
        <f t="shared" si="375"/>
        <v>2519.3136562499985</v>
      </c>
      <c r="DM199" s="150">
        <f t="shared" si="375"/>
        <v>2107.3461562499988</v>
      </c>
      <c r="DN199" s="151">
        <f t="shared" si="375"/>
        <v>29380.74871874999</v>
      </c>
      <c r="DO199"/>
      <c r="DP199" s="150">
        <f t="shared" ref="DP199" si="376">+DP197+DP189</f>
        <v>0</v>
      </c>
      <c r="DQ199" s="150">
        <f>SUM(O199:Z199)</f>
        <v>32134</v>
      </c>
      <c r="DR199" s="152">
        <f>IFERROR(DQ199/DP199*100,0)</f>
        <v>0</v>
      </c>
      <c r="DS199" s="150">
        <f t="shared" ref="DS199:EE199" si="377">+DS197+DS189</f>
        <v>37196</v>
      </c>
      <c r="DT199" s="152">
        <f>IFERROR(DS199/DQ199*100,0)</f>
        <v>115.75278521192507</v>
      </c>
      <c r="DU199" s="150">
        <f t="shared" si="377"/>
        <v>40208</v>
      </c>
      <c r="DV199" s="152">
        <f>IFERROR(DU199/DS199*100,0)</f>
        <v>108.09764490805462</v>
      </c>
      <c r="DW199" s="150">
        <f t="shared" si="377"/>
        <v>35441.122499999998</v>
      </c>
      <c r="DX199" s="152">
        <f>IFERROR(DW199/DU199*100,0)</f>
        <v>88.144455083565447</v>
      </c>
      <c r="DY199" s="150">
        <f t="shared" si="377"/>
        <v>43490.082249999992</v>
      </c>
      <c r="DZ199" s="152">
        <f>IFERROR(DY199/DW199*100,0)</f>
        <v>122.71079238531453</v>
      </c>
      <c r="EA199" s="150">
        <f t="shared" si="377"/>
        <v>47216.718124999999</v>
      </c>
      <c r="EB199" s="152">
        <f>IFERROR(EA199/DY199*100,0)</f>
        <v>108.5689326903952</v>
      </c>
      <c r="EC199" s="150">
        <f t="shared" si="377"/>
        <v>36678.15449999999</v>
      </c>
      <c r="ED199" s="152">
        <f>IFERROR(EC199/EA199*100,0)</f>
        <v>77.680440226488074</v>
      </c>
      <c r="EE199" s="150">
        <f t="shared" si="377"/>
        <v>29380.74871874999</v>
      </c>
      <c r="EF199" s="152">
        <f>IFERROR(EE199/EC199*100,0)</f>
        <v>80.104217671993283</v>
      </c>
      <c r="EG199" s="153"/>
      <c r="EH199" s="154">
        <f t="shared" ref="EH199:EI199" si="378">+SUM(EH189,EH197)</f>
        <v>37.195999999999998</v>
      </c>
      <c r="EI199" s="154">
        <f t="shared" si="378"/>
        <v>40.207999999999998</v>
      </c>
      <c r="EJ199" s="154">
        <f>+SUM(EJ189,EJ197)</f>
        <v>9.286999999999999</v>
      </c>
      <c r="EK199" s="154">
        <f t="shared" ref="EK199:EP199" si="379">+SUM(EK189,EK197)</f>
        <v>26.410122500000003</v>
      </c>
      <c r="EL199" s="154">
        <f t="shared" si="379"/>
        <v>35.441122499999999</v>
      </c>
      <c r="EM199" s="154">
        <f t="shared" si="379"/>
        <v>43.490082249999993</v>
      </c>
      <c r="EN199" s="154">
        <f t="shared" si="379"/>
        <v>47.216718124999986</v>
      </c>
      <c r="EO199" s="154">
        <f t="shared" si="379"/>
        <v>33.028921396551716</v>
      </c>
      <c r="EP199" s="154">
        <f t="shared" si="379"/>
        <v>29.190544499999991</v>
      </c>
      <c r="EQ199" s="155"/>
      <c r="ER199" s="155">
        <f t="shared" ref="ER199" si="380">+EJ199/4</f>
        <v>2.3217499999999998</v>
      </c>
      <c r="ES199" s="155">
        <f t="shared" ref="ES199" si="381">+EK199/8</f>
        <v>3.3012653125000004</v>
      </c>
      <c r="ET199" s="156">
        <f t="shared" ref="ET199" si="382">+ES199/ER199-1</f>
        <v>0.42188664261871467</v>
      </c>
    </row>
    <row r="200" spans="1:150" ht="24.95" customHeight="1">
      <c r="A200" t="s">
        <v>109</v>
      </c>
      <c r="AA200" s="96">
        <f t="shared" si="294"/>
        <v>0</v>
      </c>
      <c r="AB200" s="96">
        <v>2947</v>
      </c>
      <c r="AC200" s="96">
        <v>3293</v>
      </c>
      <c r="AD200" s="96">
        <v>2964</v>
      </c>
      <c r="AE200" s="96">
        <v>4476</v>
      </c>
      <c r="AF200" s="96">
        <v>4239</v>
      </c>
      <c r="AG200" s="96">
        <v>2895</v>
      </c>
      <c r="AH200" s="96">
        <v>3459</v>
      </c>
      <c r="AI200" s="96">
        <v>2906</v>
      </c>
      <c r="AJ200" s="96">
        <v>3024</v>
      </c>
      <c r="AK200" s="96">
        <v>2087</v>
      </c>
      <c r="AL200" s="96">
        <v>2599</v>
      </c>
      <c r="AM200" s="96">
        <v>2307</v>
      </c>
      <c r="AN200" s="96">
        <f t="shared" si="295"/>
        <v>37196</v>
      </c>
      <c r="AO200" s="96">
        <v>4562</v>
      </c>
      <c r="AP200" s="96">
        <v>4530</v>
      </c>
      <c r="AQ200" s="96">
        <v>3815</v>
      </c>
      <c r="AR200" s="96">
        <v>3434</v>
      </c>
      <c r="AS200" s="96">
        <v>3235</v>
      </c>
      <c r="AT200" s="96">
        <v>2489</v>
      </c>
      <c r="AU200" s="96">
        <v>2677</v>
      </c>
      <c r="AV200" s="96">
        <v>3207</v>
      </c>
      <c r="AW200" s="96"/>
      <c r="AX200" s="96"/>
      <c r="AY200" s="96"/>
      <c r="AZ200" s="96"/>
      <c r="BA200" s="96"/>
      <c r="BB200" s="96">
        <v>2393</v>
      </c>
      <c r="BC200" s="96">
        <v>1806</v>
      </c>
      <c r="BD200" s="96">
        <v>2848</v>
      </c>
      <c r="BE200" s="96">
        <v>2240</v>
      </c>
      <c r="BF200" s="96">
        <v>2823</v>
      </c>
      <c r="BG200" s="96">
        <v>3562</v>
      </c>
      <c r="BH200" s="96"/>
      <c r="BI200" s="96"/>
      <c r="BJ200" s="96"/>
      <c r="BK200" s="96"/>
      <c r="BL200" s="96"/>
      <c r="BM200" s="96"/>
      <c r="BN200" s="83">
        <f>+BN197/BN199</f>
        <v>0.15709669595917711</v>
      </c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83">
        <f>+CA197/CA199</f>
        <v>0.21411062633711164</v>
      </c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9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96"/>
      <c r="DB200" s="16"/>
      <c r="DC200" s="16"/>
      <c r="DD200" s="16"/>
      <c r="DE200" s="16"/>
      <c r="DF200" s="16"/>
      <c r="DG200" s="16"/>
      <c r="DH200" s="16"/>
      <c r="DI200" s="16"/>
      <c r="DJ200" s="16"/>
      <c r="DK200" s="16"/>
      <c r="DL200" s="16"/>
      <c r="DM200" s="16"/>
      <c r="DN200" s="96"/>
      <c r="DS200" s="104">
        <f>SUM(AB200:AM200)</f>
        <v>37196</v>
      </c>
      <c r="DT200" s="104"/>
      <c r="DU200" s="104">
        <f>SUM(AO200:AZ200)</f>
        <v>27949</v>
      </c>
      <c r="DV200" s="96"/>
      <c r="DW200" s="104">
        <f>SUM(BB200:BM200)</f>
        <v>15672</v>
      </c>
      <c r="DX200" s="96"/>
      <c r="DY200" s="105">
        <f>SUM(BO200:BZ200)</f>
        <v>0</v>
      </c>
      <c r="EA200" s="105">
        <f>SUM(CB200:CM200)</f>
        <v>0</v>
      </c>
      <c r="EC200" s="105">
        <f>SUM(CD200:CP200)</f>
        <v>0</v>
      </c>
      <c r="EE200" s="105">
        <f>SUM(CF200:CR200)</f>
        <v>0</v>
      </c>
    </row>
    <row r="201" spans="1:150">
      <c r="A201" s="158" t="s">
        <v>131</v>
      </c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96">
        <f t="shared" si="294"/>
        <v>0</v>
      </c>
      <c r="AB201" s="159">
        <f>+AB199-AB200</f>
        <v>0</v>
      </c>
      <c r="AC201" s="159">
        <f t="shared" ref="AC201:BM201" si="383">+AC199-AC200</f>
        <v>0</v>
      </c>
      <c r="AD201" s="159">
        <f t="shared" si="383"/>
        <v>0</v>
      </c>
      <c r="AE201" s="159">
        <f t="shared" si="383"/>
        <v>0</v>
      </c>
      <c r="AF201" s="159">
        <f t="shared" si="383"/>
        <v>0</v>
      </c>
      <c r="AG201" s="159">
        <f t="shared" si="383"/>
        <v>0</v>
      </c>
      <c r="AH201" s="159">
        <f t="shared" si="383"/>
        <v>0</v>
      </c>
      <c r="AI201" s="159">
        <f t="shared" si="383"/>
        <v>0</v>
      </c>
      <c r="AJ201" s="159">
        <f t="shared" si="383"/>
        <v>0</v>
      </c>
      <c r="AK201" s="159">
        <f t="shared" si="383"/>
        <v>0</v>
      </c>
      <c r="AL201" s="159">
        <f t="shared" si="383"/>
        <v>0</v>
      </c>
      <c r="AM201" s="159">
        <f t="shared" si="383"/>
        <v>0</v>
      </c>
      <c r="AN201" s="96">
        <f t="shared" si="295"/>
        <v>0</v>
      </c>
      <c r="AO201" s="159">
        <f t="shared" si="383"/>
        <v>0</v>
      </c>
      <c r="AP201" s="159">
        <f t="shared" si="383"/>
        <v>0</v>
      </c>
      <c r="AQ201" s="159">
        <f t="shared" si="383"/>
        <v>0</v>
      </c>
      <c r="AR201" s="159">
        <f t="shared" si="383"/>
        <v>0</v>
      </c>
      <c r="AS201" s="159">
        <f t="shared" si="383"/>
        <v>0</v>
      </c>
      <c r="AT201" s="159">
        <f t="shared" si="383"/>
        <v>0</v>
      </c>
      <c r="AU201" s="159">
        <f t="shared" si="383"/>
        <v>0</v>
      </c>
      <c r="AV201" s="159">
        <f t="shared" si="383"/>
        <v>0</v>
      </c>
      <c r="AW201" s="159">
        <f t="shared" si="383"/>
        <v>3156</v>
      </c>
      <c r="AX201" s="159">
        <f t="shared" si="383"/>
        <v>3542</v>
      </c>
      <c r="AY201" s="159">
        <f t="shared" si="383"/>
        <v>2567</v>
      </c>
      <c r="AZ201" s="159">
        <f t="shared" si="383"/>
        <v>2888</v>
      </c>
      <c r="BA201" s="159">
        <f t="shared" si="383"/>
        <v>39900</v>
      </c>
      <c r="BB201" s="159">
        <f t="shared" si="383"/>
        <v>0</v>
      </c>
      <c r="BC201" s="159">
        <f t="shared" si="383"/>
        <v>0</v>
      </c>
      <c r="BD201" s="159">
        <f t="shared" si="383"/>
        <v>0</v>
      </c>
      <c r="BE201" s="159">
        <f t="shared" si="383"/>
        <v>0</v>
      </c>
      <c r="BF201" s="159">
        <f t="shared" si="383"/>
        <v>0</v>
      </c>
      <c r="BG201" s="159">
        <f t="shared" si="383"/>
        <v>0</v>
      </c>
      <c r="BH201" s="159">
        <f t="shared" si="383"/>
        <v>3069.5862499999994</v>
      </c>
      <c r="BI201" s="159">
        <f t="shared" si="383"/>
        <v>3128.5770000000002</v>
      </c>
      <c r="BJ201" s="159">
        <f t="shared" si="383"/>
        <v>3720.2864999999997</v>
      </c>
      <c r="BK201" s="159">
        <f t="shared" si="383"/>
        <v>3146.6772499999997</v>
      </c>
      <c r="BL201" s="159">
        <f t="shared" si="383"/>
        <v>3305.2804999999998</v>
      </c>
      <c r="BM201" s="159">
        <f t="shared" si="383"/>
        <v>3654.7149999999997</v>
      </c>
      <c r="BN201" s="159"/>
      <c r="BO201" s="160">
        <f t="shared" ref="BO201:BZ201" si="384">+BO199-BO200</f>
        <v>2824.4739062499993</v>
      </c>
      <c r="BP201" s="160">
        <f t="shared" si="384"/>
        <v>3340.6499062499993</v>
      </c>
      <c r="BQ201" s="160">
        <f t="shared" si="384"/>
        <v>3512.2199687499992</v>
      </c>
      <c r="BR201" s="160">
        <f t="shared" si="384"/>
        <v>4291.6775312499994</v>
      </c>
      <c r="BS201" s="160">
        <f t="shared" si="384"/>
        <v>3317.7035312499997</v>
      </c>
      <c r="BT201" s="160">
        <f t="shared" si="384"/>
        <v>3198.4970312499995</v>
      </c>
      <c r="BU201" s="160">
        <f t="shared" si="384"/>
        <v>3900.4230312499994</v>
      </c>
      <c r="BV201" s="160">
        <f t="shared" si="384"/>
        <v>3991.5490312499996</v>
      </c>
      <c r="BW201" s="160">
        <f t="shared" si="384"/>
        <v>3860.9750312499996</v>
      </c>
      <c r="BX201" s="160">
        <f t="shared" si="384"/>
        <v>4083.7450937499998</v>
      </c>
      <c r="BY201" s="160">
        <f t="shared" si="384"/>
        <v>3726.5710937499998</v>
      </c>
      <c r="BZ201" s="160">
        <f t="shared" si="384"/>
        <v>3441.5970937499997</v>
      </c>
      <c r="CA201" s="159"/>
      <c r="CB201" s="160">
        <f t="shared" ref="CB201:CM201" si="385">+CB199-CB200</f>
        <v>3733.8269374999991</v>
      </c>
      <c r="CC201" s="160">
        <f t="shared" si="385"/>
        <v>3555.4561874999995</v>
      </c>
      <c r="CD201" s="160">
        <f t="shared" si="385"/>
        <v>4353.0854374999999</v>
      </c>
      <c r="CE201" s="160">
        <f t="shared" si="385"/>
        <v>4251.7146874999989</v>
      </c>
      <c r="CF201" s="160">
        <f t="shared" si="385"/>
        <v>3528.1439374999995</v>
      </c>
      <c r="CG201" s="160">
        <f t="shared" si="385"/>
        <v>3779.773187499999</v>
      </c>
      <c r="CH201" s="160">
        <f t="shared" si="385"/>
        <v>3999.3464999999997</v>
      </c>
      <c r="CI201" s="160">
        <f t="shared" si="385"/>
        <v>4071.5757499999995</v>
      </c>
      <c r="CJ201" s="160">
        <f t="shared" si="385"/>
        <v>4406.4049999999997</v>
      </c>
      <c r="CK201" s="160">
        <f t="shared" si="385"/>
        <v>3668.6342499999992</v>
      </c>
      <c r="CL201" s="160">
        <f t="shared" si="385"/>
        <v>3883.2634999999996</v>
      </c>
      <c r="CM201" s="160">
        <f t="shared" si="385"/>
        <v>3985.4927499999994</v>
      </c>
      <c r="CN201" s="160">
        <f>+CN199-CN200</f>
        <v>47216.718124999999</v>
      </c>
      <c r="CO201" s="160">
        <f t="shared" ref="CO201:CZ201" si="386">+CO199-CO200</f>
        <v>3795.484124999999</v>
      </c>
      <c r="CP201" s="160">
        <f t="shared" si="386"/>
        <v>3717.9166249999998</v>
      </c>
      <c r="CQ201" s="160">
        <f t="shared" si="386"/>
        <v>4416.3491249999997</v>
      </c>
      <c r="CR201" s="160">
        <f t="shared" si="386"/>
        <v>3608.9816250000003</v>
      </c>
      <c r="CS201" s="160">
        <f t="shared" si="386"/>
        <v>2630.6141249999991</v>
      </c>
      <c r="CT201" s="160">
        <f t="shared" si="386"/>
        <v>2983.0466249999995</v>
      </c>
      <c r="CU201" s="160">
        <f t="shared" si="386"/>
        <v>2706.6791249999997</v>
      </c>
      <c r="CV201" s="160">
        <f t="shared" si="386"/>
        <v>2879.7116249999995</v>
      </c>
      <c r="CW201" s="160">
        <f t="shared" si="386"/>
        <v>2585.3441249999996</v>
      </c>
      <c r="CX201" s="160">
        <f t="shared" si="386"/>
        <v>2278.376624999999</v>
      </c>
      <c r="CY201" s="160">
        <f t="shared" si="386"/>
        <v>2693.8091249999993</v>
      </c>
      <c r="CZ201" s="160">
        <f t="shared" si="386"/>
        <v>2381.8416249999991</v>
      </c>
      <c r="DA201" s="159"/>
      <c r="DB201" s="160">
        <f t="shared" ref="DB201:DM201" si="387">+DB199-DB200</f>
        <v>2572.6166249999992</v>
      </c>
      <c r="DC201" s="160">
        <f t="shared" si="387"/>
        <v>2395.0491249999995</v>
      </c>
      <c r="DD201" s="160">
        <f t="shared" si="387"/>
        <v>3168.2816249999992</v>
      </c>
      <c r="DE201" s="160">
        <f t="shared" si="387"/>
        <v>2587.7141249999995</v>
      </c>
      <c r="DF201" s="160">
        <f t="shared" si="387"/>
        <v>2239.3466249999992</v>
      </c>
      <c r="DG201" s="160">
        <f t="shared" si="387"/>
        <v>2618.9511562499993</v>
      </c>
      <c r="DH201" s="160">
        <f t="shared" si="387"/>
        <v>2482.1836562499989</v>
      </c>
      <c r="DI201" s="160">
        <f t="shared" si="387"/>
        <v>2075.2161562499987</v>
      </c>
      <c r="DJ201" s="160">
        <f t="shared" si="387"/>
        <v>2410.8486562499988</v>
      </c>
      <c r="DK201" s="160">
        <f t="shared" si="387"/>
        <v>2203.8811562499986</v>
      </c>
      <c r="DL201" s="160">
        <f t="shared" si="387"/>
        <v>2519.3136562499985</v>
      </c>
      <c r="DM201" s="160">
        <f t="shared" si="387"/>
        <v>2107.3461562499988</v>
      </c>
      <c r="DN201" s="159"/>
      <c r="DS201" s="159">
        <f>+DS199-DS200</f>
        <v>0</v>
      </c>
      <c r="DT201" s="159"/>
      <c r="DU201" s="159">
        <f>+DU199-DU200</f>
        <v>12259</v>
      </c>
      <c r="DV201" s="161"/>
      <c r="DW201" s="159">
        <f>+DW199-DW200</f>
        <v>19769.122499999998</v>
      </c>
      <c r="DX201" s="161"/>
      <c r="DY201" s="160">
        <f>+DY199-DY200</f>
        <v>43490.082249999992</v>
      </c>
      <c r="EA201" s="160">
        <f>+EA199-EA200</f>
        <v>47216.718124999999</v>
      </c>
      <c r="EC201" s="160">
        <f>+EC199-EC200</f>
        <v>36678.15449999999</v>
      </c>
      <c r="EE201" s="160">
        <f>+EE199-EE200</f>
        <v>29380.74871874999</v>
      </c>
      <c r="EH201" s="106"/>
      <c r="EI201" s="19"/>
      <c r="EJ201" s="19"/>
      <c r="EK201" s="19"/>
    </row>
    <row r="202" spans="1:150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62"/>
      <c r="AB202" s="162"/>
      <c r="AC202" s="162"/>
      <c r="AD202" s="162"/>
      <c r="AE202" s="162"/>
      <c r="AF202" s="162"/>
      <c r="AG202" s="162"/>
      <c r="AH202" s="162"/>
      <c r="AI202" s="162"/>
      <c r="AJ202" s="162"/>
      <c r="AK202" s="162"/>
      <c r="AL202" s="162"/>
      <c r="AM202" s="162"/>
      <c r="AN202" s="162"/>
      <c r="AO202" s="162"/>
      <c r="AP202" s="162"/>
      <c r="AQ202" s="162"/>
      <c r="AR202" s="162"/>
      <c r="AS202" s="162"/>
      <c r="AT202" s="162"/>
      <c r="AU202" s="162"/>
      <c r="AV202" s="162"/>
      <c r="AW202" s="162"/>
      <c r="AX202" s="162"/>
      <c r="AY202" s="162"/>
      <c r="AZ202" s="162"/>
      <c r="BA202" s="162"/>
      <c r="BB202" s="162"/>
      <c r="BC202" s="162"/>
      <c r="BD202" s="162"/>
      <c r="BE202" s="162"/>
      <c r="BF202" s="162"/>
      <c r="BG202" s="162"/>
      <c r="BH202" s="162"/>
      <c r="BI202" s="162"/>
      <c r="BJ202" s="162"/>
      <c r="BK202" s="162"/>
      <c r="BL202" s="162"/>
      <c r="BM202" s="162"/>
      <c r="BN202" s="162"/>
      <c r="BO202" s="163"/>
      <c r="BP202" s="163"/>
      <c r="BQ202" s="163"/>
      <c r="BR202" s="163"/>
      <c r="BS202" s="163"/>
      <c r="BT202" s="163"/>
      <c r="BU202" s="163"/>
      <c r="BV202" s="163"/>
      <c r="BW202" s="163"/>
      <c r="BX202" s="163"/>
      <c r="BY202" s="163"/>
      <c r="BZ202" s="163"/>
      <c r="CA202" s="162"/>
      <c r="CN202" s="162"/>
      <c r="DA202" s="162"/>
      <c r="DN202" s="162"/>
      <c r="DS202" s="162"/>
      <c r="DT202" s="162"/>
      <c r="DU202" s="162"/>
      <c r="DV202" s="96"/>
      <c r="DX202" s="96"/>
    </row>
    <row r="203" spans="1:150">
      <c r="A203" t="s">
        <v>132</v>
      </c>
      <c r="B203" s="164">
        <v>1603335.8500169662</v>
      </c>
      <c r="C203" s="164">
        <v>1603335.8500169662</v>
      </c>
      <c r="D203" s="164">
        <v>1603335.8500169662</v>
      </c>
      <c r="E203" s="164">
        <v>1603335.8500169662</v>
      </c>
      <c r="F203" s="164">
        <v>1603335.8500169662</v>
      </c>
      <c r="G203" s="164">
        <v>1603335.8500169662</v>
      </c>
      <c r="H203" s="164">
        <v>1603335.8500169662</v>
      </c>
      <c r="I203" s="164">
        <v>1603335.8500169662</v>
      </c>
      <c r="J203" s="164">
        <v>1603335.8500169662</v>
      </c>
      <c r="K203" s="164">
        <v>1603335.8500169662</v>
      </c>
      <c r="L203" s="164">
        <v>1603335.8500169662</v>
      </c>
      <c r="M203" s="164">
        <v>1603335.8500169662</v>
      </c>
      <c r="N203" s="164"/>
      <c r="O203" s="164">
        <v>1603335.8500169662</v>
      </c>
      <c r="P203" s="164">
        <v>1603335.8500169662</v>
      </c>
      <c r="Q203" s="164">
        <v>1603335.8500169662</v>
      </c>
      <c r="R203" s="164">
        <v>1603335.8500169662</v>
      </c>
      <c r="S203" s="164">
        <v>1603335.8500169662</v>
      </c>
      <c r="T203" s="164">
        <v>1603335.8500169662</v>
      </c>
      <c r="U203" s="164">
        <v>1603335.8500169662</v>
      </c>
      <c r="V203" s="164">
        <v>1603335.8500169662</v>
      </c>
      <c r="W203" s="164">
        <v>1603335.8500169662</v>
      </c>
      <c r="X203" s="164">
        <v>1603335.8500169662</v>
      </c>
      <c r="Y203" s="164">
        <v>1603335.8500169662</v>
      </c>
      <c r="Z203" s="164">
        <v>1603335.8500169662</v>
      </c>
      <c r="AA203" s="164"/>
      <c r="AB203" s="164">
        <v>1603335.8500169662</v>
      </c>
      <c r="AC203" s="164">
        <v>1602239.2448628407</v>
      </c>
      <c r="AD203" s="164">
        <v>1615774.8256860098</v>
      </c>
      <c r="AE203" s="164">
        <v>1609323</v>
      </c>
      <c r="AF203" s="164">
        <v>1591216.6090010749</v>
      </c>
      <c r="AG203" s="164">
        <v>1578884.0721550568</v>
      </c>
      <c r="AH203" s="164">
        <v>1615984.8334457614</v>
      </c>
      <c r="AI203" s="164">
        <v>1620769.2417985774</v>
      </c>
      <c r="AJ203" s="164">
        <v>1623563</v>
      </c>
      <c r="AK203" s="164">
        <v>1613873.6357344415</v>
      </c>
      <c r="AL203" s="164">
        <v>1614348.6832542431</v>
      </c>
      <c r="AM203" s="164">
        <v>1584639.6233684921</v>
      </c>
      <c r="AN203" s="164"/>
      <c r="AO203" s="164">
        <v>1634334.9504055234</v>
      </c>
      <c r="AP203" s="164">
        <v>1623967.5234547462</v>
      </c>
      <c r="AQ203" s="164">
        <v>1609876.2467234603</v>
      </c>
      <c r="AR203" s="164">
        <v>1620259.2239370998</v>
      </c>
      <c r="AS203" s="164">
        <v>1625491.2847758888</v>
      </c>
      <c r="AT203" s="164">
        <v>1618034.3313717686</v>
      </c>
      <c r="AU203" s="164">
        <v>1619373</v>
      </c>
      <c r="AV203" s="164">
        <v>1619373</v>
      </c>
      <c r="AW203" s="164">
        <v>1619373</v>
      </c>
      <c r="AX203" s="164">
        <v>1619373</v>
      </c>
      <c r="AY203" s="165">
        <v>1619373</v>
      </c>
      <c r="AZ203" s="164">
        <v>1619373</v>
      </c>
      <c r="BA203" s="164">
        <v>1619373</v>
      </c>
      <c r="BB203" s="164">
        <v>1619373</v>
      </c>
      <c r="BC203" s="164">
        <v>1619373</v>
      </c>
      <c r="BD203" s="164">
        <v>1619373</v>
      </c>
      <c r="BE203" s="164">
        <v>1619373</v>
      </c>
      <c r="BF203" s="164">
        <v>1619373</v>
      </c>
      <c r="BG203" s="164">
        <v>1619373</v>
      </c>
      <c r="BH203" s="164">
        <v>1619373</v>
      </c>
      <c r="BI203" s="164">
        <v>1619373</v>
      </c>
      <c r="BJ203" s="164">
        <v>1619373</v>
      </c>
      <c r="BK203" s="164">
        <v>1619373</v>
      </c>
      <c r="BL203" s="164">
        <v>1619373</v>
      </c>
      <c r="BM203" s="164">
        <v>1619373</v>
      </c>
      <c r="BN203" s="164"/>
      <c r="BO203" s="164">
        <v>1619373</v>
      </c>
      <c r="BP203" s="164">
        <v>1619373</v>
      </c>
      <c r="BQ203" s="164">
        <v>1619373</v>
      </c>
      <c r="BR203" s="164">
        <v>1619373</v>
      </c>
      <c r="BS203" s="164">
        <v>1619373</v>
      </c>
      <c r="BT203" s="164">
        <v>1619373</v>
      </c>
      <c r="BU203" s="164">
        <v>1619373</v>
      </c>
      <c r="BV203" s="164">
        <v>1619373</v>
      </c>
      <c r="BW203" s="164">
        <v>1619373</v>
      </c>
      <c r="BX203" s="164">
        <v>1619373</v>
      </c>
      <c r="BY203" s="164">
        <v>1619373</v>
      </c>
      <c r="BZ203" s="164">
        <v>1619373</v>
      </c>
      <c r="CA203" s="164"/>
      <c r="CB203" s="164">
        <v>1619373</v>
      </c>
      <c r="CC203" s="164">
        <v>1619373</v>
      </c>
      <c r="CD203" s="164">
        <v>1619373</v>
      </c>
      <c r="CE203" s="164">
        <v>1619373</v>
      </c>
      <c r="CF203" s="164">
        <v>1619373</v>
      </c>
      <c r="CG203" s="164">
        <v>1619373</v>
      </c>
      <c r="CH203" s="164">
        <v>1619373</v>
      </c>
      <c r="CI203" s="164">
        <v>1619373</v>
      </c>
      <c r="CJ203" s="164">
        <v>1619373</v>
      </c>
      <c r="CK203" s="164">
        <v>1619373</v>
      </c>
      <c r="CL203" s="164">
        <v>1619373</v>
      </c>
      <c r="CM203" s="164">
        <v>1619373</v>
      </c>
      <c r="CN203" s="164"/>
      <c r="CO203" s="164">
        <v>1619373</v>
      </c>
      <c r="CP203" s="164">
        <v>1619373</v>
      </c>
      <c r="CQ203" s="164">
        <v>1619373</v>
      </c>
      <c r="CR203" s="164">
        <v>1619373</v>
      </c>
      <c r="CS203" s="164">
        <v>1619373</v>
      </c>
      <c r="CT203" s="164">
        <v>1619373</v>
      </c>
      <c r="CU203" s="164">
        <v>1619373</v>
      </c>
      <c r="CV203" s="164">
        <v>1619373</v>
      </c>
      <c r="CW203" s="164">
        <v>1619373</v>
      </c>
      <c r="CX203" s="164">
        <v>1619373</v>
      </c>
      <c r="CY203" s="164">
        <v>1619373</v>
      </c>
      <c r="CZ203" s="164">
        <v>1619373</v>
      </c>
      <c r="DA203" s="164"/>
      <c r="DB203" s="164">
        <v>1619373</v>
      </c>
      <c r="DC203" s="164">
        <v>1619373</v>
      </c>
      <c r="DD203" s="164">
        <v>1619373</v>
      </c>
      <c r="DE203" s="164">
        <v>1619373</v>
      </c>
      <c r="DF203" s="164">
        <v>1619373</v>
      </c>
      <c r="DG203" s="164">
        <v>1619373</v>
      </c>
      <c r="DH203" s="164">
        <v>1619373</v>
      </c>
      <c r="DI203" s="164">
        <v>1619373</v>
      </c>
      <c r="DJ203" s="164">
        <v>1619373</v>
      </c>
      <c r="DK203" s="164">
        <v>1619373</v>
      </c>
      <c r="DL203" s="164">
        <v>1619373</v>
      </c>
      <c r="DM203" s="164">
        <v>1619373</v>
      </c>
      <c r="DN203" s="164"/>
      <c r="DS203" s="166"/>
      <c r="DT203" s="166"/>
      <c r="DU203" s="166"/>
      <c r="DW203" s="166"/>
      <c r="DY203" s="166"/>
      <c r="EA203" s="166"/>
      <c r="EC203" s="166"/>
      <c r="EE203" s="166"/>
    </row>
    <row r="204" spans="1:150">
      <c r="A204" s="113" t="s">
        <v>133</v>
      </c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24">
        <f t="shared" ref="AA204:AA205" si="388">+SUM(O204:Z204)</f>
        <v>0</v>
      </c>
      <c r="AB204" s="114">
        <f>+AB185*AB$203/1000000</f>
        <v>3713.3258286392938</v>
      </c>
      <c r="AC204" s="114">
        <f t="shared" ref="AC204:CP204" si="389">+AC185*AC$203/1000000</f>
        <v>3675.536827715357</v>
      </c>
      <c r="AD204" s="114">
        <f t="shared" si="389"/>
        <v>4535.4799357006295</v>
      </c>
      <c r="AE204" s="114">
        <f t="shared" si="389"/>
        <v>6039.7892190000002</v>
      </c>
      <c r="AF204" s="114">
        <f t="shared" si="389"/>
        <v>5362.3999723336228</v>
      </c>
      <c r="AG204" s="114">
        <f t="shared" si="389"/>
        <v>3623.5389455958552</v>
      </c>
      <c r="AH204" s="114">
        <f t="shared" si="389"/>
        <v>5072.5763921862454</v>
      </c>
      <c r="AI204" s="114">
        <f t="shared" si="389"/>
        <v>3996.8169502752921</v>
      </c>
      <c r="AJ204" s="114">
        <f t="shared" si="389"/>
        <v>4299.1948240000002</v>
      </c>
      <c r="AK204" s="114">
        <f t="shared" si="389"/>
        <v>2758.1100434701607</v>
      </c>
      <c r="AL204" s="114">
        <f t="shared" si="389"/>
        <v>3212.5538796759438</v>
      </c>
      <c r="AM204" s="114">
        <f t="shared" si="389"/>
        <v>2668.5331257525404</v>
      </c>
      <c r="AN204" s="124">
        <f t="shared" ref="AN204:AN205" si="390">+SUM(AB204:AM204)</f>
        <v>48957.855944344934</v>
      </c>
      <c r="AO204" s="114">
        <f t="shared" si="389"/>
        <v>5600.865875039729</v>
      </c>
      <c r="AP204" s="114">
        <f t="shared" si="389"/>
        <v>5250.2870033291947</v>
      </c>
      <c r="AQ204" s="114">
        <f t="shared" si="389"/>
        <v>5566.9520611697253</v>
      </c>
      <c r="AR204" s="114">
        <f t="shared" si="389"/>
        <v>4718.1948601048343</v>
      </c>
      <c r="AS204" s="114">
        <f t="shared" si="389"/>
        <v>4310.8028872256573</v>
      </c>
      <c r="AT204" s="114">
        <f t="shared" si="389"/>
        <v>3307.2621733238948</v>
      </c>
      <c r="AU204" s="114">
        <f t="shared" si="389"/>
        <v>2867.9095830000001</v>
      </c>
      <c r="AV204" s="114">
        <f t="shared" si="389"/>
        <v>3651.686115</v>
      </c>
      <c r="AW204" s="114">
        <f t="shared" si="389"/>
        <v>3659.78298</v>
      </c>
      <c r="AX204" s="114">
        <f t="shared" si="389"/>
        <v>3732.6547650000002</v>
      </c>
      <c r="AY204" s="114">
        <f t="shared" si="389"/>
        <v>3123.7705169999999</v>
      </c>
      <c r="AZ204" s="114">
        <f t="shared" si="389"/>
        <v>3413.6382840000001</v>
      </c>
      <c r="BA204" s="114">
        <f t="shared" si="389"/>
        <v>48827.334695999998</v>
      </c>
      <c r="BB204" s="114">
        <f t="shared" si="389"/>
        <v>3452.503236</v>
      </c>
      <c r="BC204" s="114">
        <f t="shared" si="389"/>
        <v>1986.970671</v>
      </c>
      <c r="BD204" s="114">
        <f t="shared" si="389"/>
        <v>3833.055891</v>
      </c>
      <c r="BE204" s="114">
        <f t="shared" si="389"/>
        <v>3042.8018670000001</v>
      </c>
      <c r="BF204" s="114">
        <f t="shared" si="389"/>
        <v>3807.145923</v>
      </c>
      <c r="BG204" s="114">
        <f t="shared" si="389"/>
        <v>4048.4324999999999</v>
      </c>
      <c r="BH204" s="114">
        <f t="shared" si="389"/>
        <v>3491.3034130799997</v>
      </c>
      <c r="BI204" s="114">
        <f t="shared" si="389"/>
        <v>3491.3034130799997</v>
      </c>
      <c r="BJ204" s="114">
        <f t="shared" si="389"/>
        <v>4041.8902330800001</v>
      </c>
      <c r="BK204" s="114">
        <f t="shared" si="389"/>
        <v>3511.7075128800002</v>
      </c>
      <c r="BL204" s="114">
        <f t="shared" si="389"/>
        <v>3508.7926414799995</v>
      </c>
      <c r="BM204" s="114">
        <f t="shared" si="389"/>
        <v>4024.4010046799999</v>
      </c>
      <c r="BN204" s="103">
        <f t="shared" ref="BN204:BN208" si="391">SUM(BB204:BM204)</f>
        <v>42240.308306280007</v>
      </c>
      <c r="BO204" s="114">
        <f t="shared" si="389"/>
        <v>3069.7644274499994</v>
      </c>
      <c r="BP204" s="114">
        <f t="shared" si="389"/>
        <v>3317.1236531999994</v>
      </c>
      <c r="BQ204" s="114">
        <f t="shared" si="389"/>
        <v>4074.6663426</v>
      </c>
      <c r="BR204" s="114">
        <f t="shared" si="389"/>
        <v>5315.4299351999998</v>
      </c>
      <c r="BS204" s="114">
        <f t="shared" si="389"/>
        <v>3176.8859513999996</v>
      </c>
      <c r="BT204" s="114">
        <f t="shared" si="389"/>
        <v>3176.8859513999996</v>
      </c>
      <c r="BU204" s="114">
        <f t="shared" si="389"/>
        <v>4371.1735388999996</v>
      </c>
      <c r="BV204" s="114">
        <f t="shared" si="389"/>
        <v>4549.1426315999997</v>
      </c>
      <c r="BW204" s="114">
        <f t="shared" si="389"/>
        <v>4286.4803309999998</v>
      </c>
      <c r="BX204" s="114">
        <f t="shared" si="389"/>
        <v>4439.9968913999992</v>
      </c>
      <c r="BY204" s="114">
        <f t="shared" si="389"/>
        <v>3449.9122392000004</v>
      </c>
      <c r="BZ204" s="114">
        <f t="shared" si="389"/>
        <v>3528.9376416</v>
      </c>
      <c r="CA204" s="103">
        <f t="shared" ref="CA204:CA208" si="392">SUM(BO204:BZ204)</f>
        <v>46756.399534949996</v>
      </c>
      <c r="CB204" s="114">
        <f t="shared" si="389"/>
        <v>3389.3476890000002</v>
      </c>
      <c r="CC204" s="114">
        <f t="shared" si="389"/>
        <v>3490.0726896000001</v>
      </c>
      <c r="CD204" s="114">
        <f t="shared" si="389"/>
        <v>4409.5526790000004</v>
      </c>
      <c r="CE204" s="114">
        <f t="shared" si="389"/>
        <v>4192.8805715999997</v>
      </c>
      <c r="CF204" s="114">
        <f t="shared" si="389"/>
        <v>3519.5452781999993</v>
      </c>
      <c r="CG204" s="114">
        <f t="shared" si="389"/>
        <v>3337.2038783999997</v>
      </c>
      <c r="CH204" s="114">
        <f t="shared" si="389"/>
        <v>3661.0784783999998</v>
      </c>
      <c r="CI204" s="114">
        <f t="shared" si="389"/>
        <v>4276.4402184</v>
      </c>
      <c r="CJ204" s="114">
        <f t="shared" si="389"/>
        <v>4337.6525178000002</v>
      </c>
      <c r="CK204" s="114">
        <f t="shared" si="389"/>
        <v>3600.5139281999996</v>
      </c>
      <c r="CL204" s="114">
        <f t="shared" si="389"/>
        <v>3317.4475277999995</v>
      </c>
      <c r="CM204" s="114">
        <f t="shared" si="389"/>
        <v>3580.1098283999995</v>
      </c>
      <c r="CN204" s="103">
        <f t="shared" ref="CN204:CN208" si="393">SUM(CB204:CM204)</f>
        <v>45111.845284799994</v>
      </c>
      <c r="CO204" s="114">
        <f t="shared" si="389"/>
        <v>2894.4673001999995</v>
      </c>
      <c r="CP204" s="114">
        <f t="shared" si="389"/>
        <v>3157.1296007999999</v>
      </c>
      <c r="CQ204" s="114">
        <f t="shared" ref="CQ204:DM204" si="394">+CQ185*CQ$203/1000000</f>
        <v>3914.6722901999992</v>
      </c>
      <c r="CR204" s="114">
        <f t="shared" si="394"/>
        <v>2553.4273464000003</v>
      </c>
      <c r="CS204" s="114">
        <f t="shared" si="394"/>
        <v>1466.1803141999999</v>
      </c>
      <c r="CT204" s="114">
        <f t="shared" si="394"/>
        <v>1445.7762143999998</v>
      </c>
      <c r="CU204" s="114">
        <f t="shared" si="394"/>
        <v>1053.2401991999998</v>
      </c>
      <c r="CV204" s="114">
        <f t="shared" si="394"/>
        <v>1830.5392391999999</v>
      </c>
      <c r="CW204" s="114">
        <f t="shared" si="394"/>
        <v>871.54654859999994</v>
      </c>
      <c r="CX204" s="114">
        <f t="shared" si="394"/>
        <v>830.73834899999974</v>
      </c>
      <c r="CY204" s="114">
        <f t="shared" si="394"/>
        <v>871.54654859999994</v>
      </c>
      <c r="CZ204" s="114">
        <f t="shared" si="394"/>
        <v>972.27154919999975</v>
      </c>
      <c r="DA204" s="103">
        <f t="shared" ref="DA204:DA208" si="395">SUM(CO204:CZ204)</f>
        <v>21861.535499999994</v>
      </c>
      <c r="DB204" s="114">
        <f t="shared" si="394"/>
        <v>727.74622619999991</v>
      </c>
      <c r="DC204" s="114">
        <f t="shared" si="394"/>
        <v>828.47122680000007</v>
      </c>
      <c r="DD204" s="114">
        <f t="shared" si="394"/>
        <v>1707.1430166000002</v>
      </c>
      <c r="DE204" s="114">
        <f t="shared" si="394"/>
        <v>713.17186919999995</v>
      </c>
      <c r="DF204" s="114">
        <f t="shared" si="394"/>
        <v>646.12982699999998</v>
      </c>
      <c r="DG204" s="114">
        <f t="shared" si="394"/>
        <v>625.72572719999994</v>
      </c>
      <c r="DH204" s="114">
        <f t="shared" si="394"/>
        <v>459.25418279999997</v>
      </c>
      <c r="DI204" s="114">
        <f t="shared" si="394"/>
        <v>297.31688279999997</v>
      </c>
      <c r="DJ204" s="114">
        <f t="shared" si="394"/>
        <v>358.52918219999998</v>
      </c>
      <c r="DK204" s="114">
        <f t="shared" si="394"/>
        <v>479.65828259999995</v>
      </c>
      <c r="DL204" s="114">
        <f t="shared" si="394"/>
        <v>358.52918219999998</v>
      </c>
      <c r="DM204" s="114">
        <f t="shared" si="394"/>
        <v>297.31688279999997</v>
      </c>
      <c r="DN204" s="103">
        <f t="shared" ref="DN204:DN208" si="396">SUM(DB204:DM204)</f>
        <v>7498.9924884000002</v>
      </c>
      <c r="DP204" s="115"/>
      <c r="DQ204" s="115"/>
      <c r="DR204" s="116"/>
      <c r="DS204" s="114">
        <f t="shared" ref="DS204:DS213" si="397">SUM(AB204:AM204)</f>
        <v>48957.855944344934</v>
      </c>
      <c r="DT204" s="114"/>
      <c r="DU204" s="114">
        <f t="shared" ref="DU204:DU213" si="398">SUM(AO204:AZ204)</f>
        <v>49203.807104193038</v>
      </c>
      <c r="DV204" s="116">
        <f t="shared" ref="DV204:DV213" si="399">IFERROR(DU204/DS204*100,0)</f>
        <v>100.50237322510141</v>
      </c>
      <c r="DW204" s="114">
        <f t="shared" ref="DW204:DW213" si="400">SUM(BB204:BM204)</f>
        <v>42240.308306280007</v>
      </c>
      <c r="DX204" s="116">
        <f t="shared" ref="DX204:DX213" si="401">IFERROR(DW204/DU204*100,0)</f>
        <v>85.847642270511187</v>
      </c>
      <c r="DY204" s="117">
        <f t="shared" ref="DY204:DY213" si="402">SUM(BO204:BZ204)</f>
        <v>46756.399534949996</v>
      </c>
      <c r="DZ204" s="116">
        <f t="shared" ref="DZ204:DZ213" si="403">IFERROR(DY204/DW204*100,0)</f>
        <v>110.69142581991657</v>
      </c>
      <c r="EA204" s="117">
        <f t="shared" ref="EA204:EA213" si="404">SUM(CB204:CM204)</f>
        <v>45111.845284799994</v>
      </c>
      <c r="EB204" s="116">
        <f t="shared" ref="EB204:EB213" si="405">IFERROR(EA204/DY204*100,0)</f>
        <v>96.482718373298368</v>
      </c>
      <c r="EC204" s="117">
        <f t="shared" ref="EC204:EC213" si="406">SUM(CD204:CP204)</f>
        <v>89395.867092</v>
      </c>
      <c r="ED204" s="116">
        <f t="shared" ref="ED204:ED213" si="407">IFERROR(EC204/EA204*100,0)</f>
        <v>198.16495319051177</v>
      </c>
      <c r="EE204" s="117">
        <f t="shared" ref="EE204:EE213" si="408">SUM(CF204:CR204)</f>
        <v>87261.533477999998</v>
      </c>
      <c r="EF204" s="116">
        <f t="shared" ref="EF204:EF213" si="409">IFERROR(EE204/EC204*100,0)</f>
        <v>97.612491848416781</v>
      </c>
      <c r="EG204" s="27"/>
      <c r="EH204" s="49">
        <f t="shared" ref="EH204:EH208" si="410">DS204</f>
        <v>48957.855944344934</v>
      </c>
      <c r="EI204" s="49">
        <f t="shared" ref="EI204:EI213" si="411">+DU204</f>
        <v>49203.807104193038</v>
      </c>
      <c r="EJ204" s="49">
        <f t="shared" ref="EJ204:EJ213" si="412">+SUM(BB204:BE204)</f>
        <v>12315.331665</v>
      </c>
      <c r="EK204" s="106">
        <f t="shared" ref="EK204:EK213" si="413">+SUM(BF204:BM204)</f>
        <v>29924.976641279998</v>
      </c>
      <c r="EL204" s="49">
        <f t="shared" ref="EL204:EL213" si="414">DW204</f>
        <v>42240.308306280007</v>
      </c>
      <c r="EM204" s="49">
        <f t="shared" ref="EM204:EM213" si="415">DY204</f>
        <v>46756.399534949996</v>
      </c>
      <c r="EN204" s="49">
        <f t="shared" ref="EN204:EN213" si="416">EA204</f>
        <v>45111.845284799994</v>
      </c>
      <c r="EO204" s="49">
        <f t="shared" ref="EO204:EO213" si="417">+EC204</f>
        <v>89395.867092</v>
      </c>
      <c r="EP204" s="49">
        <f t="shared" ref="EP204:EP213" si="418">+EE204</f>
        <v>87261.533477999998</v>
      </c>
      <c r="ER204" s="52">
        <f t="shared" ref="ER204:ER213" si="419">+EJ204/4</f>
        <v>3078.8329162499999</v>
      </c>
      <c r="ES204" s="107">
        <f t="shared" ref="ES204:ES213" si="420">+EK204/8</f>
        <v>3740.6220801599998</v>
      </c>
      <c r="ET204" s="83">
        <f t="shared" ref="ET204:ET213" si="421">+ES204/ER204-1</f>
        <v>0.21494806048652193</v>
      </c>
    </row>
    <row r="205" spans="1:150">
      <c r="A205" s="113" t="s">
        <v>134</v>
      </c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24">
        <f t="shared" si="388"/>
        <v>0</v>
      </c>
      <c r="AB205" s="114">
        <f>+AB188*AB$203/1000000</f>
        <v>221.26034730234133</v>
      </c>
      <c r="AC205" s="114">
        <f t="shared" ref="AC205:CP205" si="422">+AC188*AC$203/1000000</f>
        <v>354.0948731146878</v>
      </c>
      <c r="AD205" s="114">
        <f t="shared" si="422"/>
        <v>253.67664763270355</v>
      </c>
      <c r="AE205" s="114">
        <f t="shared" si="422"/>
        <v>292.89678600000002</v>
      </c>
      <c r="AF205" s="114">
        <f t="shared" si="422"/>
        <v>197.31085951613329</v>
      </c>
      <c r="AG205" s="114">
        <f t="shared" si="422"/>
        <v>140.52068242180005</v>
      </c>
      <c r="AH205" s="114">
        <f t="shared" si="422"/>
        <v>282.79734585300821</v>
      </c>
      <c r="AI205" s="114">
        <f t="shared" si="422"/>
        <v>421.40000286763012</v>
      </c>
      <c r="AJ205" s="114">
        <f t="shared" si="422"/>
        <v>334.45397800000001</v>
      </c>
      <c r="AK205" s="114">
        <f t="shared" si="422"/>
        <v>388.94354621200034</v>
      </c>
      <c r="AL205" s="114">
        <f t="shared" si="422"/>
        <v>637.66772988542607</v>
      </c>
      <c r="AM205" s="114">
        <f t="shared" si="422"/>
        <v>413.59094169917643</v>
      </c>
      <c r="AN205" s="124">
        <f t="shared" si="390"/>
        <v>3938.6137405049076</v>
      </c>
      <c r="AO205" s="114">
        <f t="shared" si="422"/>
        <v>787.7494460954623</v>
      </c>
      <c r="AP205" s="114">
        <f t="shared" si="422"/>
        <v>228.97942080711923</v>
      </c>
      <c r="AQ205" s="114">
        <f t="shared" si="422"/>
        <v>276.89871443643517</v>
      </c>
      <c r="AR205" s="114">
        <f t="shared" si="422"/>
        <v>395.34325064065234</v>
      </c>
      <c r="AS205" s="114">
        <f t="shared" si="422"/>
        <v>321.84727438562595</v>
      </c>
      <c r="AT205" s="114">
        <f t="shared" si="422"/>
        <v>436.8692694703775</v>
      </c>
      <c r="AU205" s="114">
        <f t="shared" si="422"/>
        <v>365.978298</v>
      </c>
      <c r="AV205" s="114">
        <f t="shared" si="422"/>
        <v>215.376609</v>
      </c>
      <c r="AW205" s="114">
        <f t="shared" si="422"/>
        <v>401.60450400000002</v>
      </c>
      <c r="AX205" s="114">
        <f t="shared" si="422"/>
        <v>310.91961600000002</v>
      </c>
      <c r="AY205" s="114">
        <f t="shared" si="422"/>
        <v>362.739552</v>
      </c>
      <c r="AZ205" s="114">
        <f t="shared" si="422"/>
        <v>485.81189999999998</v>
      </c>
      <c r="BA205" s="114">
        <f t="shared" si="422"/>
        <v>4582.8255900000004</v>
      </c>
      <c r="BB205" s="114">
        <f t="shared" si="422"/>
        <v>272.054664</v>
      </c>
      <c r="BC205" s="114">
        <f t="shared" si="422"/>
        <v>591.071145</v>
      </c>
      <c r="BD205" s="114">
        <f t="shared" si="422"/>
        <v>628.31672400000002</v>
      </c>
      <c r="BE205" s="114">
        <f t="shared" si="422"/>
        <v>343.307076</v>
      </c>
      <c r="BF205" s="114">
        <f t="shared" si="422"/>
        <v>259.09967999999998</v>
      </c>
      <c r="BG205" s="114">
        <f t="shared" si="422"/>
        <v>388.64952</v>
      </c>
      <c r="BH205" s="114">
        <f t="shared" si="422"/>
        <v>667.16345805374954</v>
      </c>
      <c r="BI205" s="114">
        <f t="shared" si="422"/>
        <v>554.18709102224966</v>
      </c>
      <c r="BJ205" s="114">
        <f t="shared" si="422"/>
        <v>691.44433681574958</v>
      </c>
      <c r="BK205" s="114">
        <f t="shared" si="422"/>
        <v>771.59844219674949</v>
      </c>
      <c r="BL205" s="114">
        <f t="shared" si="422"/>
        <v>715.72521557774951</v>
      </c>
      <c r="BM205" s="114">
        <f t="shared" si="422"/>
        <v>602.74884854624963</v>
      </c>
      <c r="BN205" s="103">
        <f t="shared" si="391"/>
        <v>6485.3662012124978</v>
      </c>
      <c r="BO205" s="114">
        <f t="shared" si="422"/>
        <v>675.59431873499955</v>
      </c>
      <c r="BP205" s="114">
        <f t="shared" si="422"/>
        <v>754.01407563299949</v>
      </c>
      <c r="BQ205" s="114">
        <f t="shared" si="422"/>
        <v>696.40650053099944</v>
      </c>
      <c r="BR205" s="114">
        <f t="shared" si="422"/>
        <v>629.87213176649948</v>
      </c>
      <c r="BS205" s="114">
        <f t="shared" si="422"/>
        <v>681.08642226449945</v>
      </c>
      <c r="BT205" s="114">
        <f t="shared" si="422"/>
        <v>759.50617916249939</v>
      </c>
      <c r="BU205" s="114">
        <f t="shared" si="422"/>
        <v>701.89860406049934</v>
      </c>
      <c r="BV205" s="114">
        <f t="shared" si="422"/>
        <v>671.49649535849937</v>
      </c>
      <c r="BW205" s="114">
        <f t="shared" si="422"/>
        <v>722.71078585649934</v>
      </c>
      <c r="BX205" s="114">
        <f t="shared" si="422"/>
        <v>841.93874235449937</v>
      </c>
      <c r="BY205" s="114">
        <f t="shared" si="422"/>
        <v>743.52296765249935</v>
      </c>
      <c r="BZ205" s="114">
        <f t="shared" si="422"/>
        <v>713.12085895049916</v>
      </c>
      <c r="CA205" s="103">
        <f t="shared" si="392"/>
        <v>8591.1680823254937</v>
      </c>
      <c r="CB205" s="114">
        <f t="shared" si="422"/>
        <v>695.21413594893681</v>
      </c>
      <c r="CC205" s="114">
        <f t="shared" si="422"/>
        <v>815.74285380918684</v>
      </c>
      <c r="CD205" s="114">
        <f t="shared" si="422"/>
        <v>677.81964086943685</v>
      </c>
      <c r="CE205" s="114">
        <f t="shared" si="422"/>
        <v>730.33469272968682</v>
      </c>
      <c r="CF205" s="114">
        <f t="shared" si="422"/>
        <v>742.04154498993694</v>
      </c>
      <c r="CG205" s="114">
        <f t="shared" si="422"/>
        <v>821.762063250187</v>
      </c>
      <c r="CH205" s="114">
        <f t="shared" si="422"/>
        <v>765.45524951043706</v>
      </c>
      <c r="CI205" s="114">
        <f t="shared" si="422"/>
        <v>777.16210177068695</v>
      </c>
      <c r="CJ205" s="114">
        <f t="shared" si="422"/>
        <v>748.06075443093721</v>
      </c>
      <c r="CK205" s="114">
        <f t="shared" si="422"/>
        <v>800.57580629118718</v>
      </c>
      <c r="CL205" s="114">
        <f t="shared" si="422"/>
        <v>921.1045241514372</v>
      </c>
      <c r="CM205" s="114">
        <f t="shared" si="422"/>
        <v>823.98951081168718</v>
      </c>
      <c r="CN205" s="103">
        <f t="shared" si="393"/>
        <v>9319.2628785637444</v>
      </c>
      <c r="CO205" s="114">
        <f t="shared" si="422"/>
        <v>838.83986969737475</v>
      </c>
      <c r="CP205" s="114">
        <f t="shared" si="422"/>
        <v>960.66934891987478</v>
      </c>
      <c r="CQ205" s="114">
        <f t="shared" ref="CQ205:DM205" si="423">+CQ188*CQ$203/1000000</f>
        <v>824.04689734237456</v>
      </c>
      <c r="CR205" s="114">
        <f t="shared" si="423"/>
        <v>877.86271056487465</v>
      </c>
      <c r="CS205" s="114">
        <f t="shared" si="423"/>
        <v>890.87032418737442</v>
      </c>
      <c r="CT205" s="114">
        <f t="shared" si="423"/>
        <v>971.89160380987448</v>
      </c>
      <c r="CU205" s="114">
        <f t="shared" si="423"/>
        <v>916.88555143237431</v>
      </c>
      <c r="CV205" s="114">
        <f t="shared" si="423"/>
        <v>929.89316505487443</v>
      </c>
      <c r="CW205" s="114">
        <f t="shared" si="423"/>
        <v>902.09257907737401</v>
      </c>
      <c r="CX205" s="114">
        <f t="shared" si="423"/>
        <v>955.90839229987421</v>
      </c>
      <c r="CY205" s="114">
        <f t="shared" si="423"/>
        <v>1077.7378715223742</v>
      </c>
      <c r="CZ205" s="114">
        <f t="shared" si="423"/>
        <v>981.92361954487421</v>
      </c>
      <c r="DA205" s="103">
        <f t="shared" si="395"/>
        <v>11128.621933453493</v>
      </c>
      <c r="DB205" s="114">
        <f t="shared" si="423"/>
        <v>994.93123316737388</v>
      </c>
      <c r="DC205" s="114">
        <f t="shared" si="423"/>
        <v>1116.7607123898738</v>
      </c>
      <c r="DD205" s="114">
        <f t="shared" si="423"/>
        <v>980.1382608123738</v>
      </c>
      <c r="DE205" s="114">
        <f t="shared" si="423"/>
        <v>1033.9540740348739</v>
      </c>
      <c r="DF205" s="114">
        <f t="shared" si="423"/>
        <v>1046.9616876573737</v>
      </c>
      <c r="DG205" s="114">
        <f t="shared" si="423"/>
        <v>1127.9829672798737</v>
      </c>
      <c r="DH205" s="114">
        <f t="shared" si="423"/>
        <v>1072.9769149023734</v>
      </c>
      <c r="DI205" s="114">
        <f t="shared" si="423"/>
        <v>1085.9845285248734</v>
      </c>
      <c r="DJ205" s="114">
        <f t="shared" si="423"/>
        <v>1058.1839425473734</v>
      </c>
      <c r="DK205" s="114">
        <f t="shared" si="423"/>
        <v>1111.9997557698734</v>
      </c>
      <c r="DL205" s="114">
        <f t="shared" si="423"/>
        <v>1233.8292349923731</v>
      </c>
      <c r="DM205" s="114">
        <f t="shared" si="423"/>
        <v>1138.0149830148732</v>
      </c>
      <c r="DN205" s="103">
        <f t="shared" si="396"/>
        <v>13001.718295093484</v>
      </c>
      <c r="DP205" s="115"/>
      <c r="DQ205" s="115"/>
      <c r="DR205" s="116"/>
      <c r="DS205" s="114"/>
      <c r="DT205" s="114"/>
      <c r="DU205" s="114"/>
      <c r="DV205" s="116"/>
      <c r="DW205" s="114"/>
      <c r="DX205" s="116"/>
      <c r="DY205" s="117"/>
      <c r="DZ205" s="116"/>
      <c r="EA205" s="117"/>
      <c r="EB205" s="116"/>
      <c r="EC205" s="117"/>
      <c r="ED205" s="116"/>
      <c r="EE205" s="117"/>
      <c r="EF205" s="116"/>
      <c r="EG205" s="27"/>
      <c r="EH205" s="49">
        <f t="shared" si="410"/>
        <v>0</v>
      </c>
      <c r="EI205" s="49">
        <f t="shared" si="411"/>
        <v>0</v>
      </c>
      <c r="EJ205" s="49">
        <f t="shared" si="412"/>
        <v>1834.749609</v>
      </c>
      <c r="EK205" s="106">
        <f t="shared" si="413"/>
        <v>4650.6165922124974</v>
      </c>
      <c r="EL205" s="49">
        <f t="shared" si="414"/>
        <v>0</v>
      </c>
      <c r="EM205" s="49">
        <f t="shared" si="415"/>
        <v>0</v>
      </c>
      <c r="EN205" s="49">
        <f t="shared" si="416"/>
        <v>0</v>
      </c>
      <c r="EO205" s="49">
        <f t="shared" si="417"/>
        <v>0</v>
      </c>
      <c r="EP205" s="49">
        <f t="shared" si="418"/>
        <v>0</v>
      </c>
      <c r="ER205" s="52">
        <f t="shared" si="419"/>
        <v>458.68740224999999</v>
      </c>
      <c r="ES205" s="107">
        <f t="shared" si="420"/>
        <v>581.32707402656217</v>
      </c>
      <c r="ET205" s="83">
        <f t="shared" si="421"/>
        <v>0.26737091791703382</v>
      </c>
    </row>
    <row r="206" spans="1:150" s="56" customFormat="1">
      <c r="A206" s="75" t="s">
        <v>135</v>
      </c>
      <c r="B206" s="137"/>
      <c r="C206" s="137"/>
      <c r="D206" s="137"/>
      <c r="E206" s="137"/>
      <c r="F206" s="137"/>
      <c r="G206" s="137"/>
      <c r="H206" s="137"/>
      <c r="I206" s="137"/>
      <c r="J206" s="137"/>
      <c r="K206" s="137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>
        <f>+AB194*AB$203/1000000</f>
        <v>790.44457405836442</v>
      </c>
      <c r="AC206" s="137">
        <f t="shared" ref="AC206:CP206" si="424">+AC194*AC$203/1000000</f>
        <v>1246.5421325032901</v>
      </c>
      <c r="AD206" s="137">
        <f t="shared" si="424"/>
        <v>0</v>
      </c>
      <c r="AE206" s="137">
        <f t="shared" si="424"/>
        <v>870.64374299999997</v>
      </c>
      <c r="AF206" s="137">
        <f t="shared" si="424"/>
        <v>1185.4563737058008</v>
      </c>
      <c r="AG206" s="137">
        <f t="shared" si="424"/>
        <v>806.80976087123406</v>
      </c>
      <c r="AH206" s="137">
        <f t="shared" si="424"/>
        <v>234.3178008496354</v>
      </c>
      <c r="AI206" s="137">
        <f t="shared" si="424"/>
        <v>291.73846352374392</v>
      </c>
      <c r="AJ206" s="137">
        <f t="shared" si="424"/>
        <v>276.00571000000002</v>
      </c>
      <c r="AK206" s="137">
        <f t="shared" si="424"/>
        <v>221.10068809561849</v>
      </c>
      <c r="AL206" s="137">
        <f t="shared" si="424"/>
        <v>345.47061821640801</v>
      </c>
      <c r="AM206" s="137">
        <f t="shared" si="424"/>
        <v>573.63954365939412</v>
      </c>
      <c r="AN206" s="137"/>
      <c r="AO206" s="137">
        <f t="shared" si="424"/>
        <v>1067.2207226148068</v>
      </c>
      <c r="AP206" s="137">
        <f t="shared" si="424"/>
        <v>1877.3064571136865</v>
      </c>
      <c r="AQ206" s="137">
        <f t="shared" si="424"/>
        <v>297.82710564384013</v>
      </c>
      <c r="AR206" s="137">
        <f t="shared" si="424"/>
        <v>450.43206425451376</v>
      </c>
      <c r="AS206" s="137">
        <f t="shared" si="424"/>
        <v>625.81414463871715</v>
      </c>
      <c r="AT206" s="137">
        <f t="shared" si="424"/>
        <v>283.15600799005949</v>
      </c>
      <c r="AU206" s="137">
        <f t="shared" si="424"/>
        <v>1101.17364</v>
      </c>
      <c r="AV206" s="137">
        <f t="shared" si="424"/>
        <v>1326.2664870000001</v>
      </c>
      <c r="AW206" s="137">
        <f t="shared" si="424"/>
        <v>1049.3537040000001</v>
      </c>
      <c r="AX206" s="137">
        <f t="shared" si="424"/>
        <v>1692.2447850000001</v>
      </c>
      <c r="AY206" s="137">
        <f t="shared" si="424"/>
        <v>670.42042200000003</v>
      </c>
      <c r="AZ206" s="137">
        <f t="shared" si="424"/>
        <v>777.29903999999999</v>
      </c>
      <c r="BA206" s="137">
        <f t="shared" si="424"/>
        <v>11202.822414</v>
      </c>
      <c r="BB206" s="137">
        <f t="shared" si="424"/>
        <v>150.60168899999999</v>
      </c>
      <c r="BC206" s="137">
        <f t="shared" si="424"/>
        <v>346.54582199999999</v>
      </c>
      <c r="BD206" s="137">
        <f t="shared" si="424"/>
        <v>150.60168899999999</v>
      </c>
      <c r="BE206" s="137">
        <f t="shared" si="424"/>
        <v>241.28657699999999</v>
      </c>
      <c r="BF206" s="137">
        <f t="shared" si="424"/>
        <v>505.24437599999999</v>
      </c>
      <c r="BG206" s="137">
        <f t="shared" si="424"/>
        <v>1331.1246060000001</v>
      </c>
      <c r="BH206" s="137">
        <f t="shared" si="424"/>
        <v>812.3382232875</v>
      </c>
      <c r="BI206" s="137">
        <f t="shared" si="424"/>
        <v>1020.84261811875</v>
      </c>
      <c r="BJ206" s="137">
        <f t="shared" si="424"/>
        <v>1291.19694046875</v>
      </c>
      <c r="BK206" s="137">
        <f t="shared" si="424"/>
        <v>812.3382232875</v>
      </c>
      <c r="BL206" s="137">
        <f t="shared" si="424"/>
        <v>1127.9641420687501</v>
      </c>
      <c r="BM206" s="137">
        <f t="shared" si="424"/>
        <v>1291.19694046875</v>
      </c>
      <c r="BN206" s="103">
        <f t="shared" si="391"/>
        <v>9081.2818466999997</v>
      </c>
      <c r="BO206" s="137">
        <f t="shared" si="424"/>
        <v>828.51803680078126</v>
      </c>
      <c r="BP206" s="137">
        <f t="shared" si="424"/>
        <v>1338.6205318007812</v>
      </c>
      <c r="BQ206" s="137">
        <f t="shared" si="424"/>
        <v>828.51803680078126</v>
      </c>
      <c r="BR206" s="137">
        <f t="shared" si="424"/>
        <v>828.51803680078126</v>
      </c>
      <c r="BS206" s="137">
        <f t="shared" si="424"/>
        <v>1338.6205318007812</v>
      </c>
      <c r="BT206" s="137">
        <f t="shared" si="424"/>
        <v>979.1576798554687</v>
      </c>
      <c r="BU206" s="137">
        <f t="shared" si="424"/>
        <v>979.1576798554687</v>
      </c>
      <c r="BV206" s="137">
        <f t="shared" si="424"/>
        <v>979.1576798554687</v>
      </c>
      <c r="BW206" s="137">
        <f t="shared" si="424"/>
        <v>979.1576798554687</v>
      </c>
      <c r="BX206" s="137">
        <f t="shared" si="424"/>
        <v>979.1576798554687</v>
      </c>
      <c r="BY206" s="137">
        <f t="shared" si="424"/>
        <v>1489.2601748554687</v>
      </c>
      <c r="BZ206" s="137">
        <f t="shared" si="424"/>
        <v>979.1576798554687</v>
      </c>
      <c r="CA206" s="103">
        <f t="shared" si="392"/>
        <v>12527.001427992187</v>
      </c>
      <c r="CB206" s="137">
        <f t="shared" si="424"/>
        <v>1609.8834742199999</v>
      </c>
      <c r="CC206" s="137">
        <f t="shared" si="424"/>
        <v>1099.7809792200001</v>
      </c>
      <c r="CD206" s="137">
        <f t="shared" si="424"/>
        <v>1609.8834742199999</v>
      </c>
      <c r="CE206" s="137">
        <f t="shared" si="424"/>
        <v>1609.8834742199999</v>
      </c>
      <c r="CF206" s="137">
        <f t="shared" si="424"/>
        <v>1099.7809792200001</v>
      </c>
      <c r="CG206" s="137">
        <f t="shared" si="424"/>
        <v>1609.8834742199999</v>
      </c>
      <c r="CH206" s="137">
        <f t="shared" si="424"/>
        <v>1609.8834742199999</v>
      </c>
      <c r="CI206" s="137">
        <f t="shared" si="424"/>
        <v>1099.7809792200001</v>
      </c>
      <c r="CJ206" s="137">
        <f t="shared" si="424"/>
        <v>1609.8834742199999</v>
      </c>
      <c r="CK206" s="137">
        <f t="shared" si="424"/>
        <v>1099.7809792200001</v>
      </c>
      <c r="CL206" s="137">
        <f t="shared" si="424"/>
        <v>1609.8834742199999</v>
      </c>
      <c r="CM206" s="137">
        <f t="shared" si="424"/>
        <v>1609.8834742199999</v>
      </c>
      <c r="CN206" s="103">
        <f t="shared" si="393"/>
        <v>17278.19171064</v>
      </c>
      <c r="CO206" s="137">
        <f t="shared" si="424"/>
        <v>1708.9708838737497</v>
      </c>
      <c r="CP206" s="137">
        <f t="shared" si="424"/>
        <v>1198.8683888737498</v>
      </c>
      <c r="CQ206" s="137">
        <f t="shared" ref="CQ206:DM206" si="425">+CQ194*CQ$203/1000000</f>
        <v>1708.9708838737497</v>
      </c>
      <c r="CR206" s="137">
        <f t="shared" si="425"/>
        <v>1708.9708838737497</v>
      </c>
      <c r="CS206" s="137">
        <f t="shared" si="425"/>
        <v>1198.8683888737498</v>
      </c>
      <c r="CT206" s="137">
        <f t="shared" si="425"/>
        <v>1708.9708838737497</v>
      </c>
      <c r="CU206" s="137">
        <f t="shared" si="425"/>
        <v>1708.9708838737497</v>
      </c>
      <c r="CV206" s="137">
        <f t="shared" si="425"/>
        <v>1198.8683888737498</v>
      </c>
      <c r="CW206" s="137">
        <f t="shared" si="425"/>
        <v>1708.9708838737497</v>
      </c>
      <c r="CX206" s="137">
        <f t="shared" si="425"/>
        <v>1198.8683888737498</v>
      </c>
      <c r="CY206" s="137">
        <f t="shared" si="425"/>
        <v>1708.9708838737497</v>
      </c>
      <c r="CZ206" s="137">
        <f t="shared" si="425"/>
        <v>1198.8683888737498</v>
      </c>
      <c r="DA206" s="103">
        <f t="shared" si="395"/>
        <v>17957.138131485</v>
      </c>
      <c r="DB206" s="137">
        <f t="shared" si="425"/>
        <v>1739.3219823262498</v>
      </c>
      <c r="DC206" s="137">
        <f t="shared" si="425"/>
        <v>1229.2194873262499</v>
      </c>
      <c r="DD206" s="137">
        <f t="shared" si="425"/>
        <v>1739.3219823262498</v>
      </c>
      <c r="DE206" s="137">
        <f t="shared" si="425"/>
        <v>1739.3219823262498</v>
      </c>
      <c r="DF206" s="137">
        <f t="shared" si="425"/>
        <v>1229.2194873262499</v>
      </c>
      <c r="DG206" s="137">
        <f t="shared" si="425"/>
        <v>1739.3219823262498</v>
      </c>
      <c r="DH206" s="137">
        <f t="shared" si="425"/>
        <v>1739.3219823262498</v>
      </c>
      <c r="DI206" s="137">
        <f t="shared" si="425"/>
        <v>1229.2194873262499</v>
      </c>
      <c r="DJ206" s="137">
        <f t="shared" si="425"/>
        <v>1739.3219823262498</v>
      </c>
      <c r="DK206" s="137">
        <f t="shared" si="425"/>
        <v>1229.2194873262499</v>
      </c>
      <c r="DL206" s="137">
        <f t="shared" si="425"/>
        <v>1739.3219823262498</v>
      </c>
      <c r="DM206" s="137">
        <f t="shared" si="425"/>
        <v>1229.2194873262499</v>
      </c>
      <c r="DN206" s="103">
        <f t="shared" si="396"/>
        <v>18321.351312914998</v>
      </c>
      <c r="DO206" s="49"/>
      <c r="DP206" s="137"/>
      <c r="DQ206" s="137"/>
      <c r="DR206" s="137"/>
      <c r="DS206" s="137">
        <f t="shared" si="397"/>
        <v>6842.1694084834899</v>
      </c>
      <c r="DT206" s="137"/>
      <c r="DU206" s="137">
        <f t="shared" si="398"/>
        <v>11218.514580255624</v>
      </c>
      <c r="DV206" s="167">
        <f t="shared" si="399"/>
        <v>163.96136825180002</v>
      </c>
      <c r="DW206" s="137">
        <f t="shared" si="400"/>
        <v>9081.2818466999997</v>
      </c>
      <c r="DX206" s="167">
        <f t="shared" si="401"/>
        <v>80.949057753892717</v>
      </c>
      <c r="DY206" s="137">
        <f t="shared" si="402"/>
        <v>12527.001427992187</v>
      </c>
      <c r="DZ206" s="167">
        <f t="shared" si="403"/>
        <v>137.94309701492537</v>
      </c>
      <c r="EA206" s="137">
        <f t="shared" si="404"/>
        <v>17278.19171064</v>
      </c>
      <c r="EB206" s="167">
        <f t="shared" si="405"/>
        <v>137.92759432461665</v>
      </c>
      <c r="EC206" s="137">
        <f t="shared" si="406"/>
        <v>34754.558240587496</v>
      </c>
      <c r="ED206" s="167">
        <f t="shared" si="407"/>
        <v>201.1469650448748</v>
      </c>
      <c r="EE206" s="137">
        <f t="shared" si="408"/>
        <v>34952.733059894999</v>
      </c>
      <c r="EF206" s="167">
        <f t="shared" si="409"/>
        <v>100.57021245367483</v>
      </c>
      <c r="EG206" s="148"/>
      <c r="EH206" s="49">
        <f t="shared" si="410"/>
        <v>6842.1694084834899</v>
      </c>
      <c r="EI206" s="49">
        <f t="shared" si="411"/>
        <v>11218.514580255624</v>
      </c>
      <c r="EJ206" s="49">
        <f t="shared" si="412"/>
        <v>889.03577699999994</v>
      </c>
      <c r="EK206" s="106">
        <f t="shared" si="413"/>
        <v>8192.2460697000006</v>
      </c>
      <c r="EL206" s="49">
        <f t="shared" si="414"/>
        <v>9081.2818466999997</v>
      </c>
      <c r="EM206" s="49">
        <f t="shared" si="415"/>
        <v>12527.001427992187</v>
      </c>
      <c r="EN206" s="49">
        <f t="shared" si="416"/>
        <v>17278.19171064</v>
      </c>
      <c r="EO206" s="49">
        <f t="shared" si="417"/>
        <v>34754.558240587496</v>
      </c>
      <c r="EP206" s="49">
        <f t="shared" si="418"/>
        <v>34952.733059894999</v>
      </c>
      <c r="EQ206"/>
      <c r="ER206" s="52">
        <f t="shared" si="419"/>
        <v>222.25894424999998</v>
      </c>
      <c r="ES206" s="107">
        <f t="shared" si="420"/>
        <v>1024.0307587125001</v>
      </c>
      <c r="ET206" s="83">
        <f t="shared" si="421"/>
        <v>3.6073770491803288</v>
      </c>
    </row>
    <row r="207" spans="1:150" s="56" customFormat="1">
      <c r="A207" s="75" t="s">
        <v>136</v>
      </c>
      <c r="B207" s="137"/>
      <c r="C207" s="137"/>
      <c r="D207" s="137"/>
      <c r="E207" s="137"/>
      <c r="F207" s="137"/>
      <c r="G207" s="137"/>
      <c r="H207" s="137"/>
      <c r="I207" s="137"/>
      <c r="J207" s="137"/>
      <c r="K207" s="137"/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>
        <f>+AB196*AB$203/1000000</f>
        <v>0</v>
      </c>
      <c r="AC207" s="137">
        <f t="shared" ref="AC207:CP207" si="426">+AC196*AC$203/1000000</f>
        <v>0</v>
      </c>
      <c r="AD207" s="137">
        <f t="shared" si="426"/>
        <v>0</v>
      </c>
      <c r="AE207" s="137">
        <f t="shared" si="426"/>
        <v>0</v>
      </c>
      <c r="AF207" s="137">
        <f t="shared" si="426"/>
        <v>0</v>
      </c>
      <c r="AG207" s="137">
        <f t="shared" si="426"/>
        <v>0</v>
      </c>
      <c r="AH207" s="137">
        <f t="shared" si="426"/>
        <v>0</v>
      </c>
      <c r="AI207" s="137">
        <f t="shared" si="426"/>
        <v>0</v>
      </c>
      <c r="AJ207" s="137">
        <f t="shared" si="426"/>
        <v>0</v>
      </c>
      <c r="AK207" s="137">
        <f t="shared" si="426"/>
        <v>0</v>
      </c>
      <c r="AL207" s="137">
        <f t="shared" si="426"/>
        <v>0</v>
      </c>
      <c r="AM207" s="137">
        <f t="shared" si="426"/>
        <v>0</v>
      </c>
      <c r="AN207" s="137"/>
      <c r="AO207" s="137">
        <f t="shared" si="426"/>
        <v>0</v>
      </c>
      <c r="AP207" s="137">
        <f t="shared" si="426"/>
        <v>0</v>
      </c>
      <c r="AQ207" s="137">
        <f t="shared" si="426"/>
        <v>0</v>
      </c>
      <c r="AR207" s="137">
        <f t="shared" si="426"/>
        <v>0</v>
      </c>
      <c r="AS207" s="137">
        <f t="shared" si="426"/>
        <v>0</v>
      </c>
      <c r="AT207" s="137">
        <f t="shared" si="426"/>
        <v>0</v>
      </c>
      <c r="AU207" s="137">
        <f t="shared" si="426"/>
        <v>0</v>
      </c>
      <c r="AV207" s="137">
        <f t="shared" si="426"/>
        <v>0</v>
      </c>
      <c r="AW207" s="137">
        <f t="shared" si="426"/>
        <v>0</v>
      </c>
      <c r="AX207" s="137">
        <f t="shared" si="426"/>
        <v>0</v>
      </c>
      <c r="AY207" s="137">
        <f t="shared" si="426"/>
        <v>0</v>
      </c>
      <c r="AZ207" s="137">
        <f t="shared" si="426"/>
        <v>0</v>
      </c>
      <c r="BA207" s="137">
        <f t="shared" si="426"/>
        <v>0</v>
      </c>
      <c r="BB207" s="137">
        <f t="shared" si="426"/>
        <v>0</v>
      </c>
      <c r="BC207" s="137">
        <f t="shared" si="426"/>
        <v>0</v>
      </c>
      <c r="BD207" s="137">
        <f t="shared" si="426"/>
        <v>0</v>
      </c>
      <c r="BE207" s="137">
        <f t="shared" si="426"/>
        <v>0</v>
      </c>
      <c r="BF207" s="137">
        <f t="shared" si="426"/>
        <v>0</v>
      </c>
      <c r="BG207" s="137">
        <f t="shared" si="426"/>
        <v>0</v>
      </c>
      <c r="BH207" s="137">
        <f t="shared" si="426"/>
        <v>0</v>
      </c>
      <c r="BI207" s="137">
        <f t="shared" si="426"/>
        <v>0</v>
      </c>
      <c r="BJ207" s="137">
        <f t="shared" si="426"/>
        <v>0</v>
      </c>
      <c r="BK207" s="137">
        <f t="shared" si="426"/>
        <v>0</v>
      </c>
      <c r="BL207" s="137">
        <f t="shared" si="426"/>
        <v>0</v>
      </c>
      <c r="BM207" s="137">
        <f t="shared" si="426"/>
        <v>0</v>
      </c>
      <c r="BN207" s="103">
        <f t="shared" si="391"/>
        <v>0</v>
      </c>
      <c r="BO207" s="137">
        <f t="shared" si="426"/>
        <v>0</v>
      </c>
      <c r="BP207" s="137">
        <f t="shared" si="426"/>
        <v>0</v>
      </c>
      <c r="BQ207" s="137">
        <f t="shared" si="426"/>
        <v>88.003307522812506</v>
      </c>
      <c r="BR207" s="137">
        <f t="shared" si="426"/>
        <v>176.00661504562501</v>
      </c>
      <c r="BS207" s="137">
        <f t="shared" si="426"/>
        <v>176.00661504562501</v>
      </c>
      <c r="BT207" s="137">
        <f t="shared" si="426"/>
        <v>264.0099225684375</v>
      </c>
      <c r="BU207" s="137">
        <f t="shared" si="426"/>
        <v>264.0099225684375</v>
      </c>
      <c r="BV207" s="137">
        <f t="shared" si="426"/>
        <v>264.0099225684375</v>
      </c>
      <c r="BW207" s="137">
        <f t="shared" si="426"/>
        <v>264.0099225684375</v>
      </c>
      <c r="BX207" s="137">
        <f t="shared" si="426"/>
        <v>352.01323009125002</v>
      </c>
      <c r="BY207" s="137">
        <f t="shared" si="426"/>
        <v>352.01323009125002</v>
      </c>
      <c r="BZ207" s="137">
        <f t="shared" si="426"/>
        <v>352.01323009125002</v>
      </c>
      <c r="CA207" s="103">
        <f t="shared" si="392"/>
        <v>2552.0959181615626</v>
      </c>
      <c r="CB207" s="137">
        <f t="shared" si="426"/>
        <v>352.01323009125002</v>
      </c>
      <c r="CC207" s="137">
        <f t="shared" si="426"/>
        <v>352.01323009125002</v>
      </c>
      <c r="CD207" s="137">
        <f t="shared" si="426"/>
        <v>352.01323009125002</v>
      </c>
      <c r="CE207" s="137">
        <f t="shared" si="426"/>
        <v>352.01323009125002</v>
      </c>
      <c r="CF207" s="137">
        <f t="shared" si="426"/>
        <v>352.01323009125002</v>
      </c>
      <c r="CG207" s="137">
        <f t="shared" si="426"/>
        <v>352.01323009125002</v>
      </c>
      <c r="CH207" s="137">
        <f t="shared" si="426"/>
        <v>440.01653761406249</v>
      </c>
      <c r="CI207" s="137">
        <f t="shared" si="426"/>
        <v>440.01653761406249</v>
      </c>
      <c r="CJ207" s="137">
        <f t="shared" si="426"/>
        <v>440.01653761406249</v>
      </c>
      <c r="CK207" s="137">
        <f t="shared" si="426"/>
        <v>440.01653761406249</v>
      </c>
      <c r="CL207" s="137">
        <f t="shared" si="426"/>
        <v>440.01653761406249</v>
      </c>
      <c r="CM207" s="137">
        <f t="shared" si="426"/>
        <v>440.01653761406249</v>
      </c>
      <c r="CN207" s="103">
        <f t="shared" si="393"/>
        <v>4752.1786062318752</v>
      </c>
      <c r="CO207" s="137">
        <f t="shared" si="426"/>
        <v>704.02646018250005</v>
      </c>
      <c r="CP207" s="137">
        <f t="shared" si="426"/>
        <v>704.02646018250005</v>
      </c>
      <c r="CQ207" s="137">
        <f t="shared" ref="CQ207:DM207" si="427">+CQ196*CQ$203/1000000</f>
        <v>704.02646018250005</v>
      </c>
      <c r="CR207" s="137">
        <f t="shared" si="427"/>
        <v>704.02646018250005</v>
      </c>
      <c r="CS207" s="137">
        <f t="shared" si="427"/>
        <v>704.02646018250005</v>
      </c>
      <c r="CT207" s="137">
        <f t="shared" si="427"/>
        <v>704.02646018250005</v>
      </c>
      <c r="CU207" s="137">
        <f t="shared" si="427"/>
        <v>704.02646018250005</v>
      </c>
      <c r="CV207" s="137">
        <f t="shared" si="427"/>
        <v>704.02646018250005</v>
      </c>
      <c r="CW207" s="137">
        <f t="shared" si="427"/>
        <v>704.02646018250005</v>
      </c>
      <c r="CX207" s="137">
        <f t="shared" si="427"/>
        <v>704.02646018250005</v>
      </c>
      <c r="CY207" s="137">
        <f t="shared" si="427"/>
        <v>704.02646018250005</v>
      </c>
      <c r="CZ207" s="137">
        <f t="shared" si="427"/>
        <v>704.02646018250005</v>
      </c>
      <c r="DA207" s="103">
        <f t="shared" si="395"/>
        <v>8448.3175221900001</v>
      </c>
      <c r="DB207" s="137">
        <f t="shared" si="427"/>
        <v>704.02646018250005</v>
      </c>
      <c r="DC207" s="137">
        <f t="shared" si="427"/>
        <v>704.02646018250005</v>
      </c>
      <c r="DD207" s="137">
        <f t="shared" si="427"/>
        <v>704.02646018250005</v>
      </c>
      <c r="DE207" s="137">
        <f t="shared" si="427"/>
        <v>704.02646018250005</v>
      </c>
      <c r="DF207" s="137">
        <f t="shared" si="427"/>
        <v>704.02646018250005</v>
      </c>
      <c r="DG207" s="137">
        <f t="shared" si="427"/>
        <v>748.02811394390631</v>
      </c>
      <c r="DH207" s="137">
        <f t="shared" si="427"/>
        <v>748.02811394390631</v>
      </c>
      <c r="DI207" s="137">
        <f t="shared" si="427"/>
        <v>748.02811394390631</v>
      </c>
      <c r="DJ207" s="137">
        <f t="shared" si="427"/>
        <v>748.02811394390631</v>
      </c>
      <c r="DK207" s="137">
        <f t="shared" si="427"/>
        <v>748.02811394390631</v>
      </c>
      <c r="DL207" s="137">
        <f t="shared" si="427"/>
        <v>748.02811394390631</v>
      </c>
      <c r="DM207" s="137">
        <f t="shared" si="427"/>
        <v>748.02811394390631</v>
      </c>
      <c r="DN207" s="103">
        <f t="shared" si="396"/>
        <v>8756.3290985198455</v>
      </c>
      <c r="DO207" s="49"/>
      <c r="DP207" s="137"/>
      <c r="DQ207" s="137"/>
      <c r="DR207" s="137"/>
      <c r="DS207" s="137">
        <f t="shared" si="397"/>
        <v>0</v>
      </c>
      <c r="DT207" s="137"/>
      <c r="DU207" s="137">
        <f t="shared" si="398"/>
        <v>0</v>
      </c>
      <c r="DV207" s="167">
        <f t="shared" si="399"/>
        <v>0</v>
      </c>
      <c r="DW207" s="137">
        <f t="shared" si="400"/>
        <v>0</v>
      </c>
      <c r="DX207" s="167">
        <f t="shared" si="401"/>
        <v>0</v>
      </c>
      <c r="DY207" s="137">
        <f t="shared" si="402"/>
        <v>2552.0959181615626</v>
      </c>
      <c r="DZ207" s="167">
        <f t="shared" si="403"/>
        <v>0</v>
      </c>
      <c r="EA207" s="137">
        <f t="shared" si="404"/>
        <v>4752.1786062318752</v>
      </c>
      <c r="EB207" s="167">
        <f t="shared" si="405"/>
        <v>186.20689655172413</v>
      </c>
      <c r="EC207" s="137">
        <f t="shared" si="406"/>
        <v>10208.38367264625</v>
      </c>
      <c r="ED207" s="167">
        <f t="shared" si="407"/>
        <v>214.81481481481484</v>
      </c>
      <c r="EE207" s="137">
        <f t="shared" si="408"/>
        <v>10912.410132828751</v>
      </c>
      <c r="EF207" s="167">
        <f t="shared" si="409"/>
        <v>106.89655172413792</v>
      </c>
      <c r="EG207" s="148"/>
      <c r="EH207" s="49">
        <f t="shared" si="410"/>
        <v>0</v>
      </c>
      <c r="EI207" s="49">
        <f t="shared" si="411"/>
        <v>0</v>
      </c>
      <c r="EJ207" s="49">
        <f t="shared" si="412"/>
        <v>0</v>
      </c>
      <c r="EK207" s="106">
        <f t="shared" si="413"/>
        <v>0</v>
      </c>
      <c r="EL207" s="49">
        <f t="shared" si="414"/>
        <v>0</v>
      </c>
      <c r="EM207" s="49">
        <f t="shared" si="415"/>
        <v>2552.0959181615626</v>
      </c>
      <c r="EN207" s="49">
        <f t="shared" si="416"/>
        <v>4752.1786062318752</v>
      </c>
      <c r="EO207" s="49">
        <f t="shared" si="417"/>
        <v>10208.38367264625</v>
      </c>
      <c r="EP207" s="49">
        <f t="shared" si="418"/>
        <v>10912.410132828751</v>
      </c>
      <c r="EQ207"/>
      <c r="ER207" s="52">
        <f t="shared" si="419"/>
        <v>0</v>
      </c>
      <c r="ES207" s="107">
        <f t="shared" si="420"/>
        <v>0</v>
      </c>
      <c r="ET207" s="83" t="e">
        <f t="shared" si="421"/>
        <v>#DIV/0!</v>
      </c>
    </row>
    <row r="208" spans="1:150" s="157" customFormat="1" ht="24.95" customHeight="1">
      <c r="A208" s="149" t="s">
        <v>137</v>
      </c>
      <c r="B208" s="149">
        <f t="shared" ref="B208:Y208" si="428">+B199*B203/1000000</f>
        <v>5847.3658450118764</v>
      </c>
      <c r="C208" s="149">
        <f t="shared" si="428"/>
        <v>5897.0692563624016</v>
      </c>
      <c r="D208" s="149">
        <f t="shared" si="428"/>
        <v>7282.3514307770602</v>
      </c>
      <c r="E208" s="149">
        <f t="shared" si="428"/>
        <v>7139.6545401255498</v>
      </c>
      <c r="F208" s="149">
        <f t="shared" si="428"/>
        <v>7643.101997030878</v>
      </c>
      <c r="G208" s="149">
        <f t="shared" si="428"/>
        <v>5839.3491657617915</v>
      </c>
      <c r="H208" s="149">
        <f t="shared" si="428"/>
        <v>5706.2722902103824</v>
      </c>
      <c r="I208" s="149">
        <f t="shared" si="428"/>
        <v>8276.4196577875791</v>
      </c>
      <c r="J208" s="149">
        <f t="shared" si="428"/>
        <v>6972.9076117237864</v>
      </c>
      <c r="K208" s="149">
        <f t="shared" si="428"/>
        <v>6277.0598528164228</v>
      </c>
      <c r="L208" s="149">
        <f t="shared" si="428"/>
        <v>7041.8510532745158</v>
      </c>
      <c r="M208" s="149">
        <f t="shared" si="428"/>
        <v>6818.9873701221568</v>
      </c>
      <c r="N208" s="149"/>
      <c r="O208" s="149">
        <f t="shared" si="428"/>
        <v>2786.5977073294875</v>
      </c>
      <c r="P208" s="149">
        <f t="shared" si="428"/>
        <v>4745.8741160502204</v>
      </c>
      <c r="Q208" s="149">
        <f t="shared" si="428"/>
        <v>6690.7205021208001</v>
      </c>
      <c r="R208" s="149">
        <f t="shared" si="428"/>
        <v>4765.1141462504238</v>
      </c>
      <c r="S208" s="149">
        <f t="shared" si="428"/>
        <v>4404.3635799966059</v>
      </c>
      <c r="T208" s="149">
        <f t="shared" si="428"/>
        <v>3363.7986133355953</v>
      </c>
      <c r="U208" s="149">
        <f t="shared" si="428"/>
        <v>3952.2228702918219</v>
      </c>
      <c r="V208" s="149">
        <f t="shared" si="428"/>
        <v>2815.4577526297926</v>
      </c>
      <c r="W208" s="149">
        <f t="shared" si="428"/>
        <v>3344.5585831353919</v>
      </c>
      <c r="X208" s="149">
        <f t="shared" si="428"/>
        <v>4643.2606216491349</v>
      </c>
      <c r="Y208" s="149">
        <f t="shared" si="428"/>
        <v>4329.0067950458088</v>
      </c>
      <c r="Z208" s="149">
        <f>+Z199*Z203/1000000</f>
        <v>5680.6189166101112</v>
      </c>
      <c r="AA208" s="150">
        <f t="shared" ref="AA208:AA211" si="429">+SUM(O208:Z208)</f>
        <v>51521.594204445195</v>
      </c>
      <c r="AB208" s="150">
        <f>+SUM(AB204:AB207)</f>
        <v>4725.0307499999999</v>
      </c>
      <c r="AC208" s="150">
        <f t="shared" ref="AC208:AM208" si="430">+SUM(AC204:AC207)</f>
        <v>5276.1738333333351</v>
      </c>
      <c r="AD208" s="150">
        <f t="shared" si="430"/>
        <v>4789.1565833333334</v>
      </c>
      <c r="AE208" s="150">
        <f t="shared" si="430"/>
        <v>7203.3297480000001</v>
      </c>
      <c r="AF208" s="150">
        <f t="shared" si="430"/>
        <v>6745.1672055555564</v>
      </c>
      <c r="AG208" s="150">
        <f t="shared" si="430"/>
        <v>4570.8693888888893</v>
      </c>
      <c r="AH208" s="150">
        <f t="shared" si="430"/>
        <v>5589.6915388888892</v>
      </c>
      <c r="AI208" s="150">
        <f t="shared" si="430"/>
        <v>4709.9554166666667</v>
      </c>
      <c r="AJ208" s="150">
        <f t="shared" si="430"/>
        <v>4909.6545120000001</v>
      </c>
      <c r="AK208" s="150">
        <f t="shared" si="430"/>
        <v>3368.1542777777795</v>
      </c>
      <c r="AL208" s="150">
        <f t="shared" si="430"/>
        <v>4195.6922277777776</v>
      </c>
      <c r="AM208" s="150">
        <f t="shared" si="430"/>
        <v>3655.7636111111105</v>
      </c>
      <c r="AN208" s="150">
        <f t="shared" ref="AN208:AN211" si="431">+SUM(AB208:AM208)</f>
        <v>59738.639093333339</v>
      </c>
      <c r="AO208" s="150">
        <f>+SUM(AO204:AO207)</f>
        <v>7455.8360437499978</v>
      </c>
      <c r="AP208" s="150">
        <f t="shared" ref="AP208:BA208" si="432">+SUM(AP204:AP207)</f>
        <v>7356.5728812500001</v>
      </c>
      <c r="AQ208" s="150">
        <f t="shared" si="432"/>
        <v>6141.6778812500006</v>
      </c>
      <c r="AR208" s="150">
        <f t="shared" si="432"/>
        <v>5563.9701750000004</v>
      </c>
      <c r="AS208" s="150">
        <f t="shared" si="432"/>
        <v>5258.4643062500008</v>
      </c>
      <c r="AT208" s="150">
        <f t="shared" si="432"/>
        <v>4027.2874507843321</v>
      </c>
      <c r="AU208" s="150">
        <f t="shared" si="432"/>
        <v>4335.0615209999996</v>
      </c>
      <c r="AV208" s="150">
        <f t="shared" si="432"/>
        <v>5193.3292110000002</v>
      </c>
      <c r="AW208" s="150">
        <f t="shared" si="432"/>
        <v>5110.741188</v>
      </c>
      <c r="AX208" s="150">
        <f t="shared" si="432"/>
        <v>5735.8191660000002</v>
      </c>
      <c r="AY208" s="150">
        <f t="shared" si="432"/>
        <v>4156.9304910000001</v>
      </c>
      <c r="AZ208" s="150">
        <f t="shared" si="432"/>
        <v>4676.7492240000001</v>
      </c>
      <c r="BA208" s="150">
        <f t="shared" si="432"/>
        <v>64612.9827</v>
      </c>
      <c r="BB208" s="150">
        <f>+SUM(BB204:BB207)</f>
        <v>3875.1595889999999</v>
      </c>
      <c r="BC208" s="150">
        <f t="shared" ref="BC208:BM208" si="433">+SUM(BC204:BC207)</f>
        <v>2924.587638</v>
      </c>
      <c r="BD208" s="150">
        <f t="shared" si="433"/>
        <v>4611.9743040000003</v>
      </c>
      <c r="BE208" s="150">
        <f t="shared" si="433"/>
        <v>3627.39552</v>
      </c>
      <c r="BF208" s="150">
        <f t="shared" si="433"/>
        <v>4571.4899789999999</v>
      </c>
      <c r="BG208" s="150">
        <f t="shared" si="433"/>
        <v>5768.2066260000001</v>
      </c>
      <c r="BH208" s="150">
        <f t="shared" si="433"/>
        <v>4970.8050944212491</v>
      </c>
      <c r="BI208" s="150">
        <f t="shared" si="433"/>
        <v>5066.333122220999</v>
      </c>
      <c r="BJ208" s="150">
        <f t="shared" si="433"/>
        <v>6024.5315103644998</v>
      </c>
      <c r="BK208" s="150">
        <f t="shared" si="433"/>
        <v>5095.6441783642495</v>
      </c>
      <c r="BL208" s="150">
        <f t="shared" si="433"/>
        <v>5352.4819991264994</v>
      </c>
      <c r="BM208" s="150">
        <f t="shared" si="433"/>
        <v>5918.3467936949992</v>
      </c>
      <c r="BN208" s="151">
        <f t="shared" si="391"/>
        <v>57806.956354192494</v>
      </c>
      <c r="BO208" s="150">
        <f>+SUM(BO204:BO207)</f>
        <v>4573.8767829857798</v>
      </c>
      <c r="BP208" s="150">
        <f t="shared" ref="BP208:BZ208" si="434">+SUM(BP204:BP207)</f>
        <v>5409.7582606337801</v>
      </c>
      <c r="BQ208" s="150">
        <f t="shared" si="434"/>
        <v>5687.5941874545933</v>
      </c>
      <c r="BR208" s="150">
        <f t="shared" si="434"/>
        <v>6949.8267188129057</v>
      </c>
      <c r="BS208" s="150">
        <f t="shared" si="434"/>
        <v>5372.5995205109057</v>
      </c>
      <c r="BT208" s="150">
        <f t="shared" si="434"/>
        <v>5179.5597329864049</v>
      </c>
      <c r="BU208" s="150">
        <f t="shared" si="434"/>
        <v>6316.2397453844051</v>
      </c>
      <c r="BV208" s="150">
        <f t="shared" si="434"/>
        <v>6463.8067293824051</v>
      </c>
      <c r="BW208" s="150">
        <f t="shared" si="434"/>
        <v>6252.3587192804052</v>
      </c>
      <c r="BX208" s="150">
        <f t="shared" si="434"/>
        <v>6613.1065437012176</v>
      </c>
      <c r="BY208" s="150">
        <f t="shared" si="434"/>
        <v>6034.7086117992185</v>
      </c>
      <c r="BZ208" s="150">
        <f t="shared" si="434"/>
        <v>5573.2294104972179</v>
      </c>
      <c r="CA208" s="151">
        <f t="shared" si="392"/>
        <v>70426.664963429241</v>
      </c>
      <c r="CB208" s="150">
        <f>+SUM(CB204:CB207)</f>
        <v>6046.4585292601869</v>
      </c>
      <c r="CC208" s="150">
        <f t="shared" ref="CC208:CM208" si="435">+SUM(CC204:CC207)</f>
        <v>5757.6097527204365</v>
      </c>
      <c r="CD208" s="150">
        <f t="shared" si="435"/>
        <v>7049.2690241806868</v>
      </c>
      <c r="CE208" s="150">
        <f t="shared" si="435"/>
        <v>6885.1119686409365</v>
      </c>
      <c r="CF208" s="150">
        <f t="shared" si="435"/>
        <v>5713.3810325011873</v>
      </c>
      <c r="CG208" s="150">
        <f t="shared" si="435"/>
        <v>6120.8626459614361</v>
      </c>
      <c r="CH208" s="150">
        <f t="shared" si="435"/>
        <v>6476.4337397444988</v>
      </c>
      <c r="CI208" s="150">
        <f t="shared" si="435"/>
        <v>6593.3998370047493</v>
      </c>
      <c r="CJ208" s="150">
        <f t="shared" si="435"/>
        <v>7135.6132840649989</v>
      </c>
      <c r="CK208" s="150">
        <f t="shared" si="435"/>
        <v>5940.8872513252491</v>
      </c>
      <c r="CL208" s="150">
        <f t="shared" si="435"/>
        <v>6288.4520637854985</v>
      </c>
      <c r="CM208" s="150">
        <f t="shared" si="435"/>
        <v>6453.9993510457489</v>
      </c>
      <c r="CN208" s="151">
        <f t="shared" si="393"/>
        <v>76461.478480235601</v>
      </c>
      <c r="CO208" s="150">
        <f>+SUM(CO204:CO207)</f>
        <v>6146.3045139536243</v>
      </c>
      <c r="CP208" s="150">
        <f t="shared" ref="CP208:CZ208" si="436">+SUM(CP204:CP207)</f>
        <v>6020.6937987761248</v>
      </c>
      <c r="CQ208" s="150">
        <f t="shared" si="436"/>
        <v>7151.716531598624</v>
      </c>
      <c r="CR208" s="150">
        <f t="shared" si="436"/>
        <v>5844.2874010211253</v>
      </c>
      <c r="CS208" s="150">
        <f t="shared" si="436"/>
        <v>4259.9454874436242</v>
      </c>
      <c r="CT208" s="150">
        <f t="shared" si="436"/>
        <v>4830.6651622661248</v>
      </c>
      <c r="CU208" s="150">
        <f t="shared" si="436"/>
        <v>4383.1230946886235</v>
      </c>
      <c r="CV208" s="150">
        <f t="shared" si="436"/>
        <v>4663.327253311124</v>
      </c>
      <c r="CW208" s="150">
        <f t="shared" si="436"/>
        <v>4186.6364717336237</v>
      </c>
      <c r="CX208" s="150">
        <f t="shared" si="436"/>
        <v>3689.5415903561243</v>
      </c>
      <c r="CY208" s="150">
        <f t="shared" si="436"/>
        <v>4362.2817641786241</v>
      </c>
      <c r="CZ208" s="150">
        <f t="shared" si="436"/>
        <v>3857.0900178011243</v>
      </c>
      <c r="DA208" s="151">
        <f t="shared" si="395"/>
        <v>59395.613087128484</v>
      </c>
      <c r="DB208" s="150">
        <f>+SUM(DB204:DB207)</f>
        <v>4166.0259018761235</v>
      </c>
      <c r="DC208" s="150">
        <f t="shared" ref="DC208:DM208" si="437">+SUM(DC204:DC207)</f>
        <v>3878.4778866986239</v>
      </c>
      <c r="DD208" s="150">
        <f t="shared" si="437"/>
        <v>5130.629719921124</v>
      </c>
      <c r="DE208" s="150">
        <f t="shared" si="437"/>
        <v>4190.4743857436233</v>
      </c>
      <c r="DF208" s="150">
        <f t="shared" si="437"/>
        <v>3626.3374621661237</v>
      </c>
      <c r="DG208" s="150">
        <f t="shared" si="437"/>
        <v>4241.0587907500303</v>
      </c>
      <c r="DH208" s="150">
        <f t="shared" si="437"/>
        <v>4019.5811939725295</v>
      </c>
      <c r="DI208" s="150">
        <f t="shared" si="437"/>
        <v>3360.5490125950296</v>
      </c>
      <c r="DJ208" s="150">
        <f t="shared" si="437"/>
        <v>3904.0632210175295</v>
      </c>
      <c r="DK208" s="150">
        <f t="shared" si="437"/>
        <v>3568.9056396400297</v>
      </c>
      <c r="DL208" s="150">
        <f t="shared" si="437"/>
        <v>4079.708513462529</v>
      </c>
      <c r="DM208" s="150">
        <f t="shared" si="437"/>
        <v>3412.5794670850296</v>
      </c>
      <c r="DN208" s="151">
        <f t="shared" si="396"/>
        <v>47578.391194928328</v>
      </c>
      <c r="DO208"/>
      <c r="DP208" s="150">
        <f>SUM(B208:M208)</f>
        <v>80742.390071004396</v>
      </c>
      <c r="DQ208" s="150">
        <f>SUM(O208:Z208)</f>
        <v>51521.594204445195</v>
      </c>
      <c r="DR208" s="152">
        <f>IFERROR(DQ208/DP208*100,0)</f>
        <v>63.809845310669402</v>
      </c>
      <c r="DS208" s="150">
        <f t="shared" si="397"/>
        <v>59738.639093333339</v>
      </c>
      <c r="DT208" s="152">
        <f>IFERROR(DS208/DQ208*100,0)</f>
        <v>115.94873958340986</v>
      </c>
      <c r="DU208" s="150">
        <f t="shared" si="398"/>
        <v>65012.439539284336</v>
      </c>
      <c r="DV208" s="152">
        <f t="shared" si="399"/>
        <v>108.82812284644017</v>
      </c>
      <c r="DW208" s="150">
        <f t="shared" si="400"/>
        <v>57806.956354192494</v>
      </c>
      <c r="DX208" s="152">
        <f t="shared" si="401"/>
        <v>88.916762336325078</v>
      </c>
      <c r="DY208" s="150">
        <f t="shared" si="402"/>
        <v>70426.664963429241</v>
      </c>
      <c r="DZ208" s="152">
        <f t="shared" si="403"/>
        <v>121.83077851723203</v>
      </c>
      <c r="EA208" s="150">
        <f t="shared" si="404"/>
        <v>76461.478480235601</v>
      </c>
      <c r="EB208" s="152">
        <f t="shared" si="405"/>
        <v>108.56893269039516</v>
      </c>
      <c r="EC208" s="150">
        <f t="shared" si="406"/>
        <v>153285.88699122035</v>
      </c>
      <c r="ED208" s="152">
        <f t="shared" si="407"/>
        <v>200.47465735421656</v>
      </c>
      <c r="EE208" s="150">
        <f t="shared" si="408"/>
        <v>152347.50993101849</v>
      </c>
      <c r="EF208" s="152">
        <f t="shared" si="409"/>
        <v>99.387825533960864</v>
      </c>
      <c r="EG208" s="153"/>
      <c r="EH208" s="168">
        <f t="shared" si="410"/>
        <v>59738.639093333339</v>
      </c>
      <c r="EI208" s="168">
        <f t="shared" si="411"/>
        <v>65012.439539284336</v>
      </c>
      <c r="EJ208" s="168">
        <f t="shared" si="412"/>
        <v>15039.117050999999</v>
      </c>
      <c r="EK208" s="155">
        <f t="shared" si="413"/>
        <v>42767.839303192501</v>
      </c>
      <c r="EL208" s="168">
        <f t="shared" si="414"/>
        <v>57806.956354192494</v>
      </c>
      <c r="EM208" s="168">
        <f t="shared" si="415"/>
        <v>70426.664963429241</v>
      </c>
      <c r="EN208" s="168">
        <f t="shared" si="416"/>
        <v>76461.478480235601</v>
      </c>
      <c r="EO208" s="168">
        <f t="shared" si="417"/>
        <v>153285.88699122035</v>
      </c>
      <c r="EP208" s="168">
        <f t="shared" si="418"/>
        <v>152347.50993101849</v>
      </c>
      <c r="EQ208" s="155"/>
      <c r="ER208" s="169">
        <f t="shared" si="419"/>
        <v>3759.7792627499998</v>
      </c>
      <c r="ES208" s="170">
        <f t="shared" si="420"/>
        <v>5345.9799128990626</v>
      </c>
      <c r="ET208" s="171">
        <f t="shared" si="421"/>
        <v>0.42188664261871445</v>
      </c>
    </row>
    <row r="209" spans="1:150">
      <c r="A209" s="113" t="s">
        <v>138</v>
      </c>
      <c r="AA209" s="64">
        <f t="shared" si="429"/>
        <v>0</v>
      </c>
      <c r="AB209" s="64">
        <f>+AB204*$A$174</f>
        <v>5.9413213258228703</v>
      </c>
      <c r="AC209" s="64">
        <f t="shared" ref="AC209:CP212" si="438">+AC204*$A$174</f>
        <v>5.8808589243445715</v>
      </c>
      <c r="AD209" s="64">
        <f t="shared" si="438"/>
        <v>7.2567678971210077</v>
      </c>
      <c r="AE209" s="64">
        <f t="shared" si="438"/>
        <v>9.6636627504000003</v>
      </c>
      <c r="AF209" s="64">
        <f t="shared" si="438"/>
        <v>8.5798399557337977</v>
      </c>
      <c r="AG209" s="64">
        <f t="shared" si="438"/>
        <v>5.7976623129533689</v>
      </c>
      <c r="AH209" s="64">
        <f t="shared" si="438"/>
        <v>8.1161222274979927</v>
      </c>
      <c r="AI209" s="64">
        <f t="shared" si="438"/>
        <v>6.3949071204404673</v>
      </c>
      <c r="AJ209" s="64">
        <f t="shared" si="438"/>
        <v>6.8787117184000008</v>
      </c>
      <c r="AK209" s="64">
        <f t="shared" si="438"/>
        <v>4.4129760695522577</v>
      </c>
      <c r="AL209" s="64">
        <f t="shared" si="438"/>
        <v>5.1400862074815103</v>
      </c>
      <c r="AM209" s="64">
        <f t="shared" si="438"/>
        <v>4.2696530012040652</v>
      </c>
      <c r="AN209" s="64">
        <f t="shared" si="431"/>
        <v>78.332569510951913</v>
      </c>
      <c r="AO209" s="64">
        <f t="shared" si="438"/>
        <v>8.9613854000635662</v>
      </c>
      <c r="AP209" s="64">
        <f t="shared" si="438"/>
        <v>8.4004592053267118</v>
      </c>
      <c r="AQ209" s="64">
        <f t="shared" si="438"/>
        <v>8.9071232978715607</v>
      </c>
      <c r="AR209" s="64">
        <f t="shared" si="438"/>
        <v>7.5491117761677353</v>
      </c>
      <c r="AS209" s="64">
        <f t="shared" si="438"/>
        <v>6.8972846195610522</v>
      </c>
      <c r="AT209" s="64">
        <f t="shared" si="438"/>
        <v>5.2916194773182319</v>
      </c>
      <c r="AU209" s="64">
        <f t="shared" si="438"/>
        <v>4.5886553328000002</v>
      </c>
      <c r="AV209" s="64">
        <f t="shared" si="438"/>
        <v>5.8426977840000003</v>
      </c>
      <c r="AW209" s="64">
        <f t="shared" si="438"/>
        <v>5.8556527680000006</v>
      </c>
      <c r="AX209" s="64">
        <f t="shared" si="438"/>
        <v>5.9722476240000004</v>
      </c>
      <c r="AY209" s="64">
        <f t="shared" si="438"/>
        <v>4.9980328272000003</v>
      </c>
      <c r="AZ209" s="64">
        <f t="shared" si="438"/>
        <v>5.4618212544000002</v>
      </c>
      <c r="BA209" s="64">
        <f t="shared" si="438"/>
        <v>78.123735513599996</v>
      </c>
      <c r="BB209" s="64">
        <f t="shared" si="438"/>
        <v>5.5240051776000003</v>
      </c>
      <c r="BC209" s="64">
        <f t="shared" si="438"/>
        <v>3.1791530736000002</v>
      </c>
      <c r="BD209" s="64">
        <f t="shared" si="438"/>
        <v>6.1328894256000002</v>
      </c>
      <c r="BE209" s="64">
        <f t="shared" si="438"/>
        <v>4.8684829872000002</v>
      </c>
      <c r="BF209" s="64">
        <f t="shared" si="438"/>
        <v>6.0914334768000007</v>
      </c>
      <c r="BG209" s="64">
        <f t="shared" si="438"/>
        <v>6.4774919999999998</v>
      </c>
      <c r="BH209" s="64">
        <f t="shared" si="438"/>
        <v>5.5860854609279995</v>
      </c>
      <c r="BI209" s="64">
        <f t="shared" si="438"/>
        <v>5.5860854609279995</v>
      </c>
      <c r="BJ209" s="64">
        <f t="shared" si="438"/>
        <v>6.4670243729280008</v>
      </c>
      <c r="BK209" s="64">
        <f t="shared" si="438"/>
        <v>5.6187320206080003</v>
      </c>
      <c r="BL209" s="64">
        <f t="shared" si="438"/>
        <v>5.6140682263679995</v>
      </c>
      <c r="BM209" s="64">
        <f t="shared" si="438"/>
        <v>6.4390416074879999</v>
      </c>
      <c r="BN209" s="64">
        <f t="shared" si="438"/>
        <v>67.584493290048016</v>
      </c>
      <c r="BO209" s="64">
        <f t="shared" si="438"/>
        <v>4.9116230839199995</v>
      </c>
      <c r="BP209" s="64">
        <f t="shared" si="438"/>
        <v>5.3073978451199988</v>
      </c>
      <c r="BQ209" s="64">
        <f t="shared" si="438"/>
        <v>6.5194661481600003</v>
      </c>
      <c r="BR209" s="64">
        <f t="shared" si="438"/>
        <v>8.5046878963200001</v>
      </c>
      <c r="BS209" s="64">
        <f t="shared" si="438"/>
        <v>5.0830175222399996</v>
      </c>
      <c r="BT209" s="64">
        <f t="shared" si="438"/>
        <v>5.0830175222399996</v>
      </c>
      <c r="BU209" s="64">
        <f t="shared" si="438"/>
        <v>6.9938776622400001</v>
      </c>
      <c r="BV209" s="64">
        <f t="shared" si="438"/>
        <v>7.27862821056</v>
      </c>
      <c r="BW209" s="64">
        <f t="shared" si="438"/>
        <v>6.8583685295999999</v>
      </c>
      <c r="BX209" s="64">
        <f t="shared" si="438"/>
        <v>7.1039950262399989</v>
      </c>
      <c r="BY209" s="64">
        <f t="shared" si="438"/>
        <v>5.5198595827200005</v>
      </c>
      <c r="BZ209" s="64">
        <f t="shared" si="438"/>
        <v>5.6463002265600002</v>
      </c>
      <c r="CA209" s="64">
        <f t="shared" si="438"/>
        <v>74.810239255919996</v>
      </c>
      <c r="CB209" s="64">
        <f t="shared" si="438"/>
        <v>5.4229563024000003</v>
      </c>
      <c r="CC209" s="64">
        <f t="shared" si="438"/>
        <v>5.5841163033600001</v>
      </c>
      <c r="CD209" s="64">
        <f t="shared" si="438"/>
        <v>7.0552842864000009</v>
      </c>
      <c r="CE209" s="64">
        <f t="shared" si="438"/>
        <v>6.7086089145600001</v>
      </c>
      <c r="CF209" s="64">
        <f t="shared" si="438"/>
        <v>5.6312724451199996</v>
      </c>
      <c r="CG209" s="64">
        <f t="shared" si="438"/>
        <v>5.3395262054399995</v>
      </c>
      <c r="CH209" s="64">
        <f t="shared" si="438"/>
        <v>5.85772556544</v>
      </c>
      <c r="CI209" s="64">
        <f t="shared" si="438"/>
        <v>6.84230434944</v>
      </c>
      <c r="CJ209" s="64">
        <f t="shared" si="438"/>
        <v>6.9402440284800004</v>
      </c>
      <c r="CK209" s="64">
        <f t="shared" si="438"/>
        <v>5.7608222851199997</v>
      </c>
      <c r="CL209" s="64">
        <f t="shared" si="438"/>
        <v>5.3079160444799998</v>
      </c>
      <c r="CM209" s="64">
        <f t="shared" si="438"/>
        <v>5.7281757254399999</v>
      </c>
      <c r="CN209" s="64">
        <f t="shared" si="438"/>
        <v>72.17895245567999</v>
      </c>
      <c r="CO209" s="64">
        <f t="shared" si="438"/>
        <v>4.6311476803199998</v>
      </c>
      <c r="CP209" s="64">
        <f t="shared" si="438"/>
        <v>5.0514073612799999</v>
      </c>
      <c r="CQ209" s="64">
        <f t="shared" ref="CQ209:DN212" si="439">+CQ204*$A$174</f>
        <v>6.2634756643199987</v>
      </c>
      <c r="CR209" s="64">
        <f t="shared" si="439"/>
        <v>4.0854837542400002</v>
      </c>
      <c r="CS209" s="64">
        <f t="shared" si="439"/>
        <v>2.3458885027199998</v>
      </c>
      <c r="CT209" s="64">
        <f t="shared" si="439"/>
        <v>2.31324194304</v>
      </c>
      <c r="CU209" s="64">
        <f t="shared" si="439"/>
        <v>1.6851843187199997</v>
      </c>
      <c r="CV209" s="64">
        <f t="shared" si="439"/>
        <v>2.92886278272</v>
      </c>
      <c r="CW209" s="64">
        <f t="shared" si="439"/>
        <v>1.39447447776</v>
      </c>
      <c r="CX209" s="64">
        <f t="shared" si="439"/>
        <v>1.3291813583999996</v>
      </c>
      <c r="CY209" s="64">
        <f t="shared" si="439"/>
        <v>1.39447447776</v>
      </c>
      <c r="CZ209" s="64">
        <f t="shared" si="439"/>
        <v>1.5556344787199996</v>
      </c>
      <c r="DA209" s="64">
        <f t="shared" si="439"/>
        <v>34.978456799999989</v>
      </c>
      <c r="DB209" s="64">
        <f t="shared" si="439"/>
        <v>1.1643939619199999</v>
      </c>
      <c r="DC209" s="64">
        <f t="shared" si="439"/>
        <v>1.3255539628800002</v>
      </c>
      <c r="DD209" s="64">
        <f t="shared" si="439"/>
        <v>2.7314288265600006</v>
      </c>
      <c r="DE209" s="64">
        <f t="shared" si="439"/>
        <v>1.14107499072</v>
      </c>
      <c r="DF209" s="64">
        <f t="shared" si="439"/>
        <v>1.0338077232</v>
      </c>
      <c r="DG209" s="64">
        <f t="shared" si="439"/>
        <v>1.00116116352</v>
      </c>
      <c r="DH209" s="64">
        <f t="shared" si="439"/>
        <v>0.73480669247999997</v>
      </c>
      <c r="DI209" s="64">
        <f t="shared" si="439"/>
        <v>0.47570701247999997</v>
      </c>
      <c r="DJ209" s="64">
        <f t="shared" si="439"/>
        <v>0.57364669152000003</v>
      </c>
      <c r="DK209" s="64">
        <f t="shared" si="439"/>
        <v>0.76745325215999993</v>
      </c>
      <c r="DL209" s="64">
        <f t="shared" si="439"/>
        <v>0.57364669152000003</v>
      </c>
      <c r="DM209" s="64">
        <f t="shared" si="439"/>
        <v>0.47570701247999997</v>
      </c>
      <c r="DN209" s="64">
        <f t="shared" si="439"/>
        <v>11.998387981440001</v>
      </c>
      <c r="DR209" s="27"/>
      <c r="DS209" s="166">
        <f t="shared" si="397"/>
        <v>78.332569510951913</v>
      </c>
      <c r="DT209" s="166"/>
      <c r="DU209" s="166">
        <f t="shared" si="398"/>
        <v>78.726091366708857</v>
      </c>
      <c r="DV209" s="28">
        <f t="shared" si="399"/>
        <v>100.50237322510138</v>
      </c>
      <c r="DW209" s="166">
        <f t="shared" si="400"/>
        <v>67.584493290047988</v>
      </c>
      <c r="DX209" s="28">
        <f t="shared" si="401"/>
        <v>85.847642270511159</v>
      </c>
      <c r="DY209" s="166">
        <f t="shared" si="402"/>
        <v>74.810239255919996</v>
      </c>
      <c r="DZ209" s="28">
        <f t="shared" si="403"/>
        <v>110.69142581991662</v>
      </c>
      <c r="EA209" s="166">
        <f t="shared" si="404"/>
        <v>72.178952455680005</v>
      </c>
      <c r="EB209" s="28">
        <f t="shared" si="405"/>
        <v>96.482718373298397</v>
      </c>
      <c r="EC209" s="166">
        <f t="shared" si="406"/>
        <v>143.03338734720001</v>
      </c>
      <c r="ED209" s="28">
        <f t="shared" si="407"/>
        <v>198.16495319051174</v>
      </c>
      <c r="EE209" s="166">
        <f t="shared" si="408"/>
        <v>139.61845356479998</v>
      </c>
      <c r="EF209" s="28">
        <f t="shared" si="409"/>
        <v>97.612491848416767</v>
      </c>
      <c r="EG209" s="27"/>
      <c r="EH209" s="106">
        <f>DS209</f>
        <v>78.332569510951913</v>
      </c>
      <c r="EI209" s="106">
        <f t="shared" si="411"/>
        <v>78.726091366708857</v>
      </c>
      <c r="EJ209" s="106">
        <f t="shared" si="412"/>
        <v>19.704530664000004</v>
      </c>
      <c r="EK209" s="106">
        <f t="shared" si="413"/>
        <v>47.879962626047998</v>
      </c>
      <c r="EL209" s="106">
        <f t="shared" si="414"/>
        <v>67.584493290047988</v>
      </c>
      <c r="EM209" s="106">
        <f t="shared" si="415"/>
        <v>74.810239255919996</v>
      </c>
      <c r="EN209" s="106">
        <f t="shared" si="416"/>
        <v>72.178952455680005</v>
      </c>
      <c r="EO209" s="106">
        <f t="shared" si="417"/>
        <v>143.03338734720001</v>
      </c>
      <c r="EP209" s="106">
        <f t="shared" si="418"/>
        <v>139.61845356479998</v>
      </c>
      <c r="ER209" s="52">
        <f t="shared" si="419"/>
        <v>4.9261326660000009</v>
      </c>
      <c r="ES209" s="107">
        <f t="shared" si="420"/>
        <v>5.9849953282559998</v>
      </c>
      <c r="ET209" s="83">
        <f t="shared" si="421"/>
        <v>0.21494806048652171</v>
      </c>
    </row>
    <row r="210" spans="1:150">
      <c r="A210" s="113" t="s">
        <v>139</v>
      </c>
      <c r="AA210" s="64">
        <f t="shared" si="429"/>
        <v>0</v>
      </c>
      <c r="AB210" s="64">
        <f t="shared" ref="AB210:AR212" si="440">+AB205*$A$174</f>
        <v>0.35401655568374613</v>
      </c>
      <c r="AC210" s="64">
        <f t="shared" si="440"/>
        <v>0.56655179698350056</v>
      </c>
      <c r="AD210" s="64">
        <f t="shared" si="440"/>
        <v>0.40588263621232568</v>
      </c>
      <c r="AE210" s="64">
        <f t="shared" si="440"/>
        <v>0.46863485760000007</v>
      </c>
      <c r="AF210" s="64">
        <f t="shared" si="440"/>
        <v>0.31569737522581326</v>
      </c>
      <c r="AG210" s="64">
        <f t="shared" si="440"/>
        <v>0.2248330918748801</v>
      </c>
      <c r="AH210" s="64">
        <f t="shared" si="440"/>
        <v>0.45247575336481316</v>
      </c>
      <c r="AI210" s="64">
        <f t="shared" si="440"/>
        <v>0.67424000458820821</v>
      </c>
      <c r="AJ210" s="64">
        <f t="shared" si="440"/>
        <v>0.53512636480000009</v>
      </c>
      <c r="AK210" s="64">
        <f t="shared" si="440"/>
        <v>0.62230967393920056</v>
      </c>
      <c r="AL210" s="64">
        <f t="shared" si="440"/>
        <v>1.0202683678166817</v>
      </c>
      <c r="AM210" s="64">
        <f t="shared" si="440"/>
        <v>0.66174550671868226</v>
      </c>
      <c r="AN210" s="64">
        <f t="shared" si="431"/>
        <v>6.3017819848078513</v>
      </c>
      <c r="AO210" s="64">
        <f t="shared" si="440"/>
        <v>1.2603991137527397</v>
      </c>
      <c r="AP210" s="64">
        <f t="shared" si="440"/>
        <v>0.36636707329139079</v>
      </c>
      <c r="AQ210" s="64">
        <f t="shared" si="440"/>
        <v>0.44303794309829631</v>
      </c>
      <c r="AR210" s="64">
        <f t="shared" si="440"/>
        <v>0.63254920102504375</v>
      </c>
      <c r="AS210" s="64">
        <f t="shared" si="438"/>
        <v>0.51495563901700159</v>
      </c>
      <c r="AT210" s="64">
        <f t="shared" si="438"/>
        <v>0.69899083115260408</v>
      </c>
      <c r="AU210" s="64">
        <f t="shared" si="438"/>
        <v>0.58556527680000003</v>
      </c>
      <c r="AV210" s="64">
        <f t="shared" si="438"/>
        <v>0.34460257440000003</v>
      </c>
      <c r="AW210" s="64">
        <f t="shared" si="438"/>
        <v>0.64256720640000009</v>
      </c>
      <c r="AX210" s="64">
        <f t="shared" si="438"/>
        <v>0.49747138560000004</v>
      </c>
      <c r="AY210" s="64">
        <f t="shared" si="438"/>
        <v>0.58038328319999999</v>
      </c>
      <c r="AZ210" s="64">
        <f t="shared" si="438"/>
        <v>0.77729904000000005</v>
      </c>
      <c r="BA210" s="64">
        <f t="shared" si="438"/>
        <v>7.3325209440000005</v>
      </c>
      <c r="BB210" s="64">
        <f t="shared" si="438"/>
        <v>0.43528746240000005</v>
      </c>
      <c r="BC210" s="64">
        <f t="shared" si="438"/>
        <v>0.94571383200000003</v>
      </c>
      <c r="BD210" s="64">
        <f t="shared" si="438"/>
        <v>1.0053067584000002</v>
      </c>
      <c r="BE210" s="64">
        <f t="shared" si="438"/>
        <v>0.54929132160000005</v>
      </c>
      <c r="BF210" s="64">
        <f t="shared" si="438"/>
        <v>0.41455948799999998</v>
      </c>
      <c r="BG210" s="64">
        <f t="shared" si="438"/>
        <v>0.62183923200000002</v>
      </c>
      <c r="BH210" s="64">
        <f t="shared" si="438"/>
        <v>1.0674615328859993</v>
      </c>
      <c r="BI210" s="64">
        <f t="shared" si="438"/>
        <v>0.88669934563559949</v>
      </c>
      <c r="BJ210" s="64">
        <f t="shared" si="438"/>
        <v>1.1063109389051993</v>
      </c>
      <c r="BK210" s="64">
        <f t="shared" si="438"/>
        <v>1.2345575075147992</v>
      </c>
      <c r="BL210" s="64">
        <f t="shared" si="438"/>
        <v>1.1451603449243992</v>
      </c>
      <c r="BM210" s="64">
        <f t="shared" si="438"/>
        <v>0.9643981576739995</v>
      </c>
      <c r="BN210" s="64">
        <f t="shared" si="438"/>
        <v>10.376585921939997</v>
      </c>
      <c r="BO210" s="64">
        <f t="shared" si="438"/>
        <v>1.0809509099759993</v>
      </c>
      <c r="BP210" s="64">
        <f t="shared" si="438"/>
        <v>1.2064225210127992</v>
      </c>
      <c r="BQ210" s="64">
        <f t="shared" si="438"/>
        <v>1.1142504008495993</v>
      </c>
      <c r="BR210" s="64">
        <f t="shared" si="438"/>
        <v>1.0077954108263991</v>
      </c>
      <c r="BS210" s="64">
        <f t="shared" si="438"/>
        <v>1.0897382756231992</v>
      </c>
      <c r="BT210" s="64">
        <f t="shared" si="438"/>
        <v>1.2152098866599992</v>
      </c>
      <c r="BU210" s="64">
        <f t="shared" si="438"/>
        <v>1.123037766496799</v>
      </c>
      <c r="BV210" s="64">
        <f t="shared" si="438"/>
        <v>1.074394392573599</v>
      </c>
      <c r="BW210" s="64">
        <f t="shared" si="438"/>
        <v>1.1563372573703989</v>
      </c>
      <c r="BX210" s="64">
        <f t="shared" si="438"/>
        <v>1.347101987767199</v>
      </c>
      <c r="BY210" s="64">
        <f t="shared" si="438"/>
        <v>1.1896367482439991</v>
      </c>
      <c r="BZ210" s="64">
        <f t="shared" si="438"/>
        <v>1.1409933743207987</v>
      </c>
      <c r="CA210" s="64">
        <f t="shared" si="438"/>
        <v>13.745868931720791</v>
      </c>
      <c r="CB210" s="64">
        <f t="shared" si="438"/>
        <v>1.1123426175182989</v>
      </c>
      <c r="CC210" s="64">
        <f t="shared" si="438"/>
        <v>1.3051885660946989</v>
      </c>
      <c r="CD210" s="64">
        <f t="shared" si="438"/>
        <v>1.084511425391099</v>
      </c>
      <c r="CE210" s="64">
        <f t="shared" si="438"/>
        <v>1.1685355083674989</v>
      </c>
      <c r="CF210" s="64">
        <f t="shared" si="438"/>
        <v>1.1872664719838992</v>
      </c>
      <c r="CG210" s="64">
        <f t="shared" si="438"/>
        <v>1.3148193012002993</v>
      </c>
      <c r="CH210" s="64">
        <f t="shared" si="438"/>
        <v>1.2247283992166993</v>
      </c>
      <c r="CI210" s="64">
        <f t="shared" si="438"/>
        <v>1.2434593628330992</v>
      </c>
      <c r="CJ210" s="64">
        <f t="shared" si="438"/>
        <v>1.1968972070894996</v>
      </c>
      <c r="CK210" s="64">
        <f t="shared" si="438"/>
        <v>1.2809212900658995</v>
      </c>
      <c r="CL210" s="64">
        <f t="shared" si="438"/>
        <v>1.4737672386422995</v>
      </c>
      <c r="CM210" s="64">
        <f t="shared" si="438"/>
        <v>1.3183832172986996</v>
      </c>
      <c r="CN210" s="64">
        <f t="shared" si="438"/>
        <v>14.910820605701991</v>
      </c>
      <c r="CO210" s="64">
        <f t="shared" si="438"/>
        <v>1.3421437915157997</v>
      </c>
      <c r="CP210" s="64">
        <f t="shared" si="438"/>
        <v>1.5370709582717996</v>
      </c>
      <c r="CQ210" s="64">
        <f t="shared" si="439"/>
        <v>1.3184750357477995</v>
      </c>
      <c r="CR210" s="64">
        <f t="shared" si="439"/>
        <v>1.4045803369037995</v>
      </c>
      <c r="CS210" s="64">
        <f t="shared" si="439"/>
        <v>1.4253925186997991</v>
      </c>
      <c r="CT210" s="64">
        <f t="shared" si="439"/>
        <v>1.5550265660957991</v>
      </c>
      <c r="CU210" s="64">
        <f t="shared" si="439"/>
        <v>1.4670168822917991</v>
      </c>
      <c r="CV210" s="64">
        <f t="shared" si="439"/>
        <v>1.4878290640877991</v>
      </c>
      <c r="CW210" s="64">
        <f t="shared" si="439"/>
        <v>1.4433481265237984</v>
      </c>
      <c r="CX210" s="64">
        <f t="shared" si="439"/>
        <v>1.5294534276797989</v>
      </c>
      <c r="CY210" s="64">
        <f t="shared" si="439"/>
        <v>1.7243805944357988</v>
      </c>
      <c r="CZ210" s="64">
        <f t="shared" si="439"/>
        <v>1.5710777912717988</v>
      </c>
      <c r="DA210" s="64">
        <f t="shared" si="439"/>
        <v>17.805795093525589</v>
      </c>
      <c r="DB210" s="64">
        <f t="shared" si="439"/>
        <v>1.5918899730677982</v>
      </c>
      <c r="DC210" s="64">
        <f t="shared" si="439"/>
        <v>1.7868171398237982</v>
      </c>
      <c r="DD210" s="64">
        <f t="shared" si="439"/>
        <v>1.5682212172997982</v>
      </c>
      <c r="DE210" s="64">
        <f t="shared" si="439"/>
        <v>1.6543265184557983</v>
      </c>
      <c r="DF210" s="64">
        <f t="shared" si="439"/>
        <v>1.6751387002517979</v>
      </c>
      <c r="DG210" s="64">
        <f t="shared" si="439"/>
        <v>1.8047727476477979</v>
      </c>
      <c r="DH210" s="64">
        <f t="shared" si="439"/>
        <v>1.7167630638437976</v>
      </c>
      <c r="DI210" s="64">
        <f t="shared" si="439"/>
        <v>1.7375752456397975</v>
      </c>
      <c r="DJ210" s="64">
        <f t="shared" si="439"/>
        <v>1.6930943080757974</v>
      </c>
      <c r="DK210" s="64">
        <f t="shared" si="439"/>
        <v>1.7791996092317977</v>
      </c>
      <c r="DL210" s="64">
        <f t="shared" si="439"/>
        <v>1.9741267759877972</v>
      </c>
      <c r="DM210" s="64">
        <f t="shared" si="439"/>
        <v>1.8208239728237972</v>
      </c>
      <c r="DN210" s="64">
        <f t="shared" si="439"/>
        <v>20.802749272149576</v>
      </c>
      <c r="DR210" s="27"/>
      <c r="DS210" s="166"/>
      <c r="DT210" s="166"/>
      <c r="DU210" s="166">
        <f t="shared" si="398"/>
        <v>7.3441885677370751</v>
      </c>
      <c r="DV210" s="28"/>
      <c r="DW210" s="166">
        <f t="shared" si="400"/>
        <v>10.376585921939997</v>
      </c>
      <c r="DX210" s="28"/>
      <c r="DY210" s="166">
        <f t="shared" si="402"/>
        <v>13.745868931720787</v>
      </c>
      <c r="DZ210" s="28"/>
      <c r="EA210" s="166">
        <f t="shared" si="404"/>
        <v>14.910820605701991</v>
      </c>
      <c r="EB210" s="28"/>
      <c r="EC210" s="166">
        <f t="shared" si="406"/>
        <v>30.283324777578585</v>
      </c>
      <c r="ED210" s="28"/>
      <c r="EE210" s="166">
        <f t="shared" si="408"/>
        <v>30.753333216471585</v>
      </c>
      <c r="EF210" s="28"/>
      <c r="EG210" s="27"/>
      <c r="EH210" s="106">
        <f t="shared" ref="EH210:EH213" si="441">DS210</f>
        <v>0</v>
      </c>
      <c r="EI210" s="106">
        <f t="shared" si="411"/>
        <v>7.3441885677370751</v>
      </c>
      <c r="EJ210" s="106">
        <f t="shared" si="412"/>
        <v>2.9355993744000006</v>
      </c>
      <c r="EK210" s="106">
        <f t="shared" si="413"/>
        <v>7.4409865475399961</v>
      </c>
      <c r="EL210" s="106">
        <f t="shared" si="414"/>
        <v>10.376585921939997</v>
      </c>
      <c r="EM210" s="106">
        <f t="shared" si="415"/>
        <v>13.745868931720787</v>
      </c>
      <c r="EN210" s="106">
        <f t="shared" si="416"/>
        <v>14.910820605701991</v>
      </c>
      <c r="EO210" s="106">
        <f t="shared" si="417"/>
        <v>30.283324777578585</v>
      </c>
      <c r="EP210" s="106">
        <f t="shared" si="418"/>
        <v>30.753333216471585</v>
      </c>
      <c r="ER210" s="52">
        <f t="shared" si="419"/>
        <v>0.73389984360000016</v>
      </c>
      <c r="ES210" s="107">
        <f t="shared" si="420"/>
        <v>0.93012331844249951</v>
      </c>
      <c r="ET210" s="83">
        <f t="shared" si="421"/>
        <v>0.26737091791703338</v>
      </c>
    </row>
    <row r="211" spans="1:150">
      <c r="A211" s="75" t="s">
        <v>140</v>
      </c>
      <c r="Z211" s="64">
        <f t="shared" ref="Z211:Z212" si="442">+Z206*$A$174</f>
        <v>0</v>
      </c>
      <c r="AA211" s="64">
        <f t="shared" si="429"/>
        <v>0</v>
      </c>
      <c r="AB211" s="64">
        <f t="shared" si="440"/>
        <v>1.2647113184933831</v>
      </c>
      <c r="AC211" s="64">
        <f t="shared" si="440"/>
        <v>1.9944674120052641</v>
      </c>
      <c r="AD211" s="64">
        <f t="shared" si="440"/>
        <v>0</v>
      </c>
      <c r="AE211" s="64">
        <f t="shared" si="440"/>
        <v>1.3930299888</v>
      </c>
      <c r="AF211" s="64">
        <f t="shared" si="440"/>
        <v>1.8967301979292814</v>
      </c>
      <c r="AG211" s="64">
        <f t="shared" si="440"/>
        <v>1.2908956173939745</v>
      </c>
      <c r="AH211" s="64">
        <f t="shared" si="440"/>
        <v>0.37490848135941668</v>
      </c>
      <c r="AI211" s="64">
        <f t="shared" si="440"/>
        <v>0.46678154163799029</v>
      </c>
      <c r="AJ211" s="64">
        <f t="shared" si="440"/>
        <v>0.44160913600000007</v>
      </c>
      <c r="AK211" s="64">
        <f t="shared" si="440"/>
        <v>0.35376110095298963</v>
      </c>
      <c r="AL211" s="64">
        <f t="shared" si="440"/>
        <v>0.55275298914625282</v>
      </c>
      <c r="AM211" s="64">
        <f t="shared" si="440"/>
        <v>0.9178232698550306</v>
      </c>
      <c r="AN211" s="64">
        <f t="shared" si="431"/>
        <v>10.947471053573585</v>
      </c>
      <c r="AO211" s="64">
        <f t="shared" si="440"/>
        <v>1.707553156183691</v>
      </c>
      <c r="AP211" s="64">
        <f t="shared" si="440"/>
        <v>3.0036903313818986</v>
      </c>
      <c r="AQ211" s="64">
        <f t="shared" si="440"/>
        <v>0.47652336903014425</v>
      </c>
      <c r="AR211" s="64">
        <f t="shared" si="440"/>
        <v>0.72069130280722205</v>
      </c>
      <c r="AS211" s="64">
        <f t="shared" si="438"/>
        <v>1.0013026314219475</v>
      </c>
      <c r="AT211" s="64">
        <f t="shared" si="438"/>
        <v>0.45304961278409522</v>
      </c>
      <c r="AU211" s="64">
        <f t="shared" si="438"/>
        <v>1.7618778240000001</v>
      </c>
      <c r="AV211" s="64">
        <f t="shared" si="438"/>
        <v>2.1220263792000003</v>
      </c>
      <c r="AW211" s="64">
        <f t="shared" si="438"/>
        <v>1.6789659264000003</v>
      </c>
      <c r="AX211" s="64">
        <f t="shared" si="438"/>
        <v>2.7075916560000004</v>
      </c>
      <c r="AY211" s="64">
        <f t="shared" si="438"/>
        <v>1.0726726752000002</v>
      </c>
      <c r="AZ211" s="64">
        <f t="shared" si="438"/>
        <v>1.243678464</v>
      </c>
      <c r="BA211" s="64">
        <f t="shared" si="438"/>
        <v>17.9245158624</v>
      </c>
      <c r="BB211" s="64">
        <f t="shared" si="438"/>
        <v>0.24096270240000001</v>
      </c>
      <c r="BC211" s="64">
        <f t="shared" si="438"/>
        <v>0.55447331519999998</v>
      </c>
      <c r="BD211" s="64">
        <f t="shared" si="438"/>
        <v>0.24096270240000001</v>
      </c>
      <c r="BE211" s="64">
        <f t="shared" si="438"/>
        <v>0.3860585232</v>
      </c>
      <c r="BF211" s="64">
        <f t="shared" si="438"/>
        <v>0.80839100159999999</v>
      </c>
      <c r="BG211" s="64">
        <f t="shared" si="438"/>
        <v>2.1297993696000002</v>
      </c>
      <c r="BH211" s="64">
        <f t="shared" si="438"/>
        <v>1.2997411572600002</v>
      </c>
      <c r="BI211" s="64">
        <f t="shared" si="438"/>
        <v>1.6333481889900001</v>
      </c>
      <c r="BJ211" s="64">
        <f t="shared" si="438"/>
        <v>2.0659151047500002</v>
      </c>
      <c r="BK211" s="64">
        <f t="shared" si="438"/>
        <v>1.2997411572600002</v>
      </c>
      <c r="BL211" s="64">
        <f t="shared" si="438"/>
        <v>1.8047426273100002</v>
      </c>
      <c r="BM211" s="64">
        <f t="shared" si="438"/>
        <v>2.0659151047500002</v>
      </c>
      <c r="BN211" s="64">
        <f t="shared" si="438"/>
        <v>14.53005095472</v>
      </c>
      <c r="BO211" s="64">
        <f t="shared" si="438"/>
        <v>1.3256288588812501</v>
      </c>
      <c r="BP211" s="64">
        <f t="shared" si="438"/>
        <v>2.14179285088125</v>
      </c>
      <c r="BQ211" s="64">
        <f t="shared" si="438"/>
        <v>1.3256288588812501</v>
      </c>
      <c r="BR211" s="64">
        <f t="shared" si="438"/>
        <v>1.3256288588812501</v>
      </c>
      <c r="BS211" s="64">
        <f t="shared" si="438"/>
        <v>2.14179285088125</v>
      </c>
      <c r="BT211" s="64">
        <f t="shared" si="438"/>
        <v>1.5666522877687501</v>
      </c>
      <c r="BU211" s="64">
        <f t="shared" si="438"/>
        <v>1.5666522877687501</v>
      </c>
      <c r="BV211" s="64">
        <f t="shared" si="438"/>
        <v>1.5666522877687501</v>
      </c>
      <c r="BW211" s="64">
        <f t="shared" si="438"/>
        <v>1.5666522877687501</v>
      </c>
      <c r="BX211" s="64">
        <f t="shared" si="438"/>
        <v>1.5666522877687501</v>
      </c>
      <c r="BY211" s="64">
        <f t="shared" si="438"/>
        <v>2.38281627976875</v>
      </c>
      <c r="BZ211" s="64">
        <f t="shared" si="438"/>
        <v>1.5666522877687501</v>
      </c>
      <c r="CA211" s="64">
        <f t="shared" si="438"/>
        <v>20.043202284787501</v>
      </c>
      <c r="CB211" s="64">
        <f t="shared" si="438"/>
        <v>2.5758135587519999</v>
      </c>
      <c r="CC211" s="64">
        <f t="shared" si="438"/>
        <v>1.7596495667520002</v>
      </c>
      <c r="CD211" s="64">
        <f t="shared" si="438"/>
        <v>2.5758135587519999</v>
      </c>
      <c r="CE211" s="64">
        <f t="shared" si="438"/>
        <v>2.5758135587519999</v>
      </c>
      <c r="CF211" s="64">
        <f t="shared" si="438"/>
        <v>1.7596495667520002</v>
      </c>
      <c r="CG211" s="64">
        <f t="shared" si="438"/>
        <v>2.5758135587519999</v>
      </c>
      <c r="CH211" s="64">
        <f t="shared" si="438"/>
        <v>2.5758135587519999</v>
      </c>
      <c r="CI211" s="64">
        <f t="shared" si="438"/>
        <v>1.7596495667520002</v>
      </c>
      <c r="CJ211" s="64">
        <f t="shared" si="438"/>
        <v>2.5758135587519999</v>
      </c>
      <c r="CK211" s="64">
        <f t="shared" si="438"/>
        <v>1.7596495667520002</v>
      </c>
      <c r="CL211" s="64">
        <f t="shared" si="438"/>
        <v>2.5758135587519999</v>
      </c>
      <c r="CM211" s="64">
        <f t="shared" si="438"/>
        <v>2.5758135587519999</v>
      </c>
      <c r="CN211" s="64">
        <f t="shared" si="438"/>
        <v>27.645106737024001</v>
      </c>
      <c r="CO211" s="64">
        <f t="shared" si="438"/>
        <v>2.7343534141979995</v>
      </c>
      <c r="CP211" s="64">
        <f t="shared" si="438"/>
        <v>1.9181894221979998</v>
      </c>
      <c r="CQ211" s="64">
        <f t="shared" si="439"/>
        <v>2.7343534141979995</v>
      </c>
      <c r="CR211" s="64">
        <f t="shared" si="439"/>
        <v>2.7343534141979995</v>
      </c>
      <c r="CS211" s="64">
        <f t="shared" si="439"/>
        <v>1.9181894221979998</v>
      </c>
      <c r="CT211" s="64">
        <f t="shared" si="439"/>
        <v>2.7343534141979995</v>
      </c>
      <c r="CU211" s="64">
        <f t="shared" si="439"/>
        <v>2.7343534141979995</v>
      </c>
      <c r="CV211" s="64">
        <f t="shared" si="439"/>
        <v>1.9181894221979998</v>
      </c>
      <c r="CW211" s="64">
        <f t="shared" si="439"/>
        <v>2.7343534141979995</v>
      </c>
      <c r="CX211" s="64">
        <f t="shared" si="439"/>
        <v>1.9181894221979998</v>
      </c>
      <c r="CY211" s="64">
        <f t="shared" si="439"/>
        <v>2.7343534141979995</v>
      </c>
      <c r="CZ211" s="64">
        <f t="shared" si="439"/>
        <v>1.9181894221979998</v>
      </c>
      <c r="DA211" s="64">
        <f t="shared" si="439"/>
        <v>28.731421010376003</v>
      </c>
      <c r="DB211" s="64">
        <f t="shared" si="439"/>
        <v>2.7829151717219998</v>
      </c>
      <c r="DC211" s="64">
        <f t="shared" si="439"/>
        <v>1.9667511797219999</v>
      </c>
      <c r="DD211" s="64">
        <f t="shared" si="439"/>
        <v>2.7829151717219998</v>
      </c>
      <c r="DE211" s="64">
        <f t="shared" si="439"/>
        <v>2.7829151717219998</v>
      </c>
      <c r="DF211" s="64">
        <f t="shared" si="439"/>
        <v>1.9667511797219999</v>
      </c>
      <c r="DG211" s="64">
        <f t="shared" si="439"/>
        <v>2.7829151717219998</v>
      </c>
      <c r="DH211" s="64">
        <f t="shared" si="439"/>
        <v>2.7829151717219998</v>
      </c>
      <c r="DI211" s="64">
        <f t="shared" si="439"/>
        <v>1.9667511797219999</v>
      </c>
      <c r="DJ211" s="64">
        <f t="shared" si="439"/>
        <v>2.7829151717219998</v>
      </c>
      <c r="DK211" s="64">
        <f t="shared" si="439"/>
        <v>1.9667511797219999</v>
      </c>
      <c r="DL211" s="64">
        <f t="shared" si="439"/>
        <v>2.7829151717219998</v>
      </c>
      <c r="DM211" s="64">
        <f t="shared" si="439"/>
        <v>1.9667511797219999</v>
      </c>
      <c r="DN211" s="64">
        <f t="shared" si="439"/>
        <v>29.314162100663999</v>
      </c>
      <c r="DR211" s="27"/>
      <c r="DS211" s="166">
        <f t="shared" si="397"/>
        <v>10.947471053573585</v>
      </c>
      <c r="DT211" s="166"/>
      <c r="DU211" s="166">
        <f t="shared" si="398"/>
        <v>17.949623328409</v>
      </c>
      <c r="DV211" s="28">
        <f t="shared" si="399"/>
        <v>163.96136825180005</v>
      </c>
      <c r="DW211" s="166">
        <f t="shared" si="400"/>
        <v>14.53005095472</v>
      </c>
      <c r="DX211" s="28">
        <f t="shared" si="401"/>
        <v>80.949057753892703</v>
      </c>
      <c r="DY211" s="166">
        <f t="shared" si="402"/>
        <v>20.043202284787505</v>
      </c>
      <c r="DZ211" s="28">
        <f t="shared" si="403"/>
        <v>137.9430970149254</v>
      </c>
      <c r="EA211" s="166">
        <f t="shared" si="404"/>
        <v>27.645106737023998</v>
      </c>
      <c r="EB211" s="28">
        <f t="shared" si="405"/>
        <v>137.92759432461662</v>
      </c>
      <c r="EC211" s="166">
        <f t="shared" si="406"/>
        <v>55.607293184939991</v>
      </c>
      <c r="ED211" s="28">
        <f t="shared" si="407"/>
        <v>201.1469650448748</v>
      </c>
      <c r="EE211" s="166">
        <f t="shared" si="408"/>
        <v>55.924372895831993</v>
      </c>
      <c r="EF211" s="28">
        <f t="shared" si="409"/>
        <v>100.57021245367483</v>
      </c>
      <c r="EG211" s="27"/>
      <c r="EH211" s="106">
        <f t="shared" si="441"/>
        <v>10.947471053573585</v>
      </c>
      <c r="EI211" s="106">
        <f t="shared" si="411"/>
        <v>17.949623328409</v>
      </c>
      <c r="EJ211" s="106">
        <f t="shared" si="412"/>
        <v>1.4224572432</v>
      </c>
      <c r="EK211" s="106">
        <f t="shared" si="413"/>
        <v>13.107593711520003</v>
      </c>
      <c r="EL211" s="106">
        <f t="shared" si="414"/>
        <v>14.53005095472</v>
      </c>
      <c r="EM211" s="106">
        <f t="shared" si="415"/>
        <v>20.043202284787505</v>
      </c>
      <c r="EN211" s="106">
        <f t="shared" si="416"/>
        <v>27.645106737023998</v>
      </c>
      <c r="EO211" s="106">
        <f t="shared" si="417"/>
        <v>55.607293184939991</v>
      </c>
      <c r="EP211" s="106">
        <f t="shared" si="418"/>
        <v>55.924372895831993</v>
      </c>
      <c r="ER211" s="52">
        <f t="shared" si="419"/>
        <v>0.3556143108</v>
      </c>
      <c r="ES211" s="107">
        <f t="shared" si="420"/>
        <v>1.6384492139400004</v>
      </c>
      <c r="ET211" s="83">
        <f t="shared" si="421"/>
        <v>3.6073770491803288</v>
      </c>
    </row>
    <row r="212" spans="1:150">
      <c r="A212" s="75" t="s">
        <v>141</v>
      </c>
      <c r="Z212" s="64">
        <f t="shared" si="442"/>
        <v>0</v>
      </c>
      <c r="AA212" s="64"/>
      <c r="AB212" s="64">
        <f t="shared" si="440"/>
        <v>0</v>
      </c>
      <c r="AC212" s="64">
        <f t="shared" si="438"/>
        <v>0</v>
      </c>
      <c r="AD212" s="64">
        <f t="shared" si="438"/>
        <v>0</v>
      </c>
      <c r="AE212" s="64">
        <f t="shared" si="438"/>
        <v>0</v>
      </c>
      <c r="AF212" s="64">
        <f t="shared" si="438"/>
        <v>0</v>
      </c>
      <c r="AG212" s="64">
        <f t="shared" si="438"/>
        <v>0</v>
      </c>
      <c r="AH212" s="64">
        <f t="shared" si="438"/>
        <v>0</v>
      </c>
      <c r="AI212" s="64">
        <f t="shared" si="438"/>
        <v>0</v>
      </c>
      <c r="AJ212" s="64">
        <f t="shared" si="438"/>
        <v>0</v>
      </c>
      <c r="AK212" s="64">
        <f t="shared" si="438"/>
        <v>0</v>
      </c>
      <c r="AL212" s="64">
        <f t="shared" si="438"/>
        <v>0</v>
      </c>
      <c r="AM212" s="64">
        <f t="shared" si="438"/>
        <v>0</v>
      </c>
      <c r="AN212" s="64"/>
      <c r="AO212" s="64">
        <f t="shared" si="438"/>
        <v>0</v>
      </c>
      <c r="AP212" s="64">
        <f t="shared" si="438"/>
        <v>0</v>
      </c>
      <c r="AQ212" s="64">
        <f t="shared" si="438"/>
        <v>0</v>
      </c>
      <c r="AR212" s="64">
        <f t="shared" si="438"/>
        <v>0</v>
      </c>
      <c r="AS212" s="64">
        <f t="shared" si="438"/>
        <v>0</v>
      </c>
      <c r="AT212" s="64">
        <f t="shared" si="438"/>
        <v>0</v>
      </c>
      <c r="AU212" s="64">
        <f t="shared" si="438"/>
        <v>0</v>
      </c>
      <c r="AV212" s="64">
        <f t="shared" si="438"/>
        <v>0</v>
      </c>
      <c r="AW212" s="64">
        <f t="shared" si="438"/>
        <v>0</v>
      </c>
      <c r="AX212" s="64">
        <f t="shared" si="438"/>
        <v>0</v>
      </c>
      <c r="AY212" s="64">
        <f t="shared" si="438"/>
        <v>0</v>
      </c>
      <c r="AZ212" s="64">
        <f t="shared" si="438"/>
        <v>0</v>
      </c>
      <c r="BA212" s="64">
        <f t="shared" si="438"/>
        <v>0</v>
      </c>
      <c r="BB212" s="64">
        <f t="shared" si="438"/>
        <v>0</v>
      </c>
      <c r="BC212" s="64">
        <f t="shared" si="438"/>
        <v>0</v>
      </c>
      <c r="BD212" s="64">
        <f t="shared" si="438"/>
        <v>0</v>
      </c>
      <c r="BE212" s="64">
        <f t="shared" si="438"/>
        <v>0</v>
      </c>
      <c r="BF212" s="64">
        <f t="shared" si="438"/>
        <v>0</v>
      </c>
      <c r="BG212" s="64">
        <f t="shared" si="438"/>
        <v>0</v>
      </c>
      <c r="BH212" s="64">
        <f t="shared" si="438"/>
        <v>0</v>
      </c>
      <c r="BI212" s="64">
        <f t="shared" si="438"/>
        <v>0</v>
      </c>
      <c r="BJ212" s="64">
        <f t="shared" si="438"/>
        <v>0</v>
      </c>
      <c r="BK212" s="64">
        <f t="shared" si="438"/>
        <v>0</v>
      </c>
      <c r="BL212" s="64">
        <f t="shared" si="438"/>
        <v>0</v>
      </c>
      <c r="BM212" s="64">
        <f t="shared" si="438"/>
        <v>0</v>
      </c>
      <c r="BN212" s="64">
        <f t="shared" si="438"/>
        <v>0</v>
      </c>
      <c r="BO212" s="64">
        <f t="shared" si="438"/>
        <v>0</v>
      </c>
      <c r="BP212" s="64">
        <f t="shared" si="438"/>
        <v>0</v>
      </c>
      <c r="BQ212" s="64">
        <f t="shared" si="438"/>
        <v>0.14080529203650002</v>
      </c>
      <c r="BR212" s="64">
        <f t="shared" si="438"/>
        <v>0.28161058407300005</v>
      </c>
      <c r="BS212" s="64">
        <f t="shared" si="438"/>
        <v>0.28161058407300005</v>
      </c>
      <c r="BT212" s="64">
        <f t="shared" si="438"/>
        <v>0.42241587610950004</v>
      </c>
      <c r="BU212" s="64">
        <f t="shared" si="438"/>
        <v>0.42241587610950004</v>
      </c>
      <c r="BV212" s="64">
        <f t="shared" si="438"/>
        <v>0.42241587610950004</v>
      </c>
      <c r="BW212" s="64">
        <f t="shared" si="438"/>
        <v>0.42241587610950004</v>
      </c>
      <c r="BX212" s="64">
        <f t="shared" si="438"/>
        <v>0.5632211681460001</v>
      </c>
      <c r="BY212" s="64">
        <f t="shared" si="438"/>
        <v>0.5632211681460001</v>
      </c>
      <c r="BZ212" s="64">
        <f t="shared" si="438"/>
        <v>0.5632211681460001</v>
      </c>
      <c r="CA212" s="64">
        <f t="shared" si="438"/>
        <v>4.0833534690585003</v>
      </c>
      <c r="CB212" s="64">
        <f t="shared" si="438"/>
        <v>0.5632211681460001</v>
      </c>
      <c r="CC212" s="64">
        <f t="shared" si="438"/>
        <v>0.5632211681460001</v>
      </c>
      <c r="CD212" s="64">
        <f t="shared" si="438"/>
        <v>0.5632211681460001</v>
      </c>
      <c r="CE212" s="64">
        <f t="shared" si="438"/>
        <v>0.5632211681460001</v>
      </c>
      <c r="CF212" s="64">
        <f t="shared" si="438"/>
        <v>0.5632211681460001</v>
      </c>
      <c r="CG212" s="64">
        <f t="shared" si="438"/>
        <v>0.5632211681460001</v>
      </c>
      <c r="CH212" s="64">
        <f t="shared" si="438"/>
        <v>0.70402646018250004</v>
      </c>
      <c r="CI212" s="64">
        <f t="shared" si="438"/>
        <v>0.70402646018250004</v>
      </c>
      <c r="CJ212" s="64">
        <f t="shared" si="438"/>
        <v>0.70402646018250004</v>
      </c>
      <c r="CK212" s="64">
        <f t="shared" si="438"/>
        <v>0.70402646018250004</v>
      </c>
      <c r="CL212" s="64">
        <f t="shared" si="438"/>
        <v>0.70402646018250004</v>
      </c>
      <c r="CM212" s="64">
        <f t="shared" si="438"/>
        <v>0.70402646018250004</v>
      </c>
      <c r="CN212" s="64">
        <f t="shared" si="438"/>
        <v>7.6034857699710008</v>
      </c>
      <c r="CO212" s="64">
        <f t="shared" si="438"/>
        <v>1.1264423362920002</v>
      </c>
      <c r="CP212" s="64">
        <f t="shared" si="438"/>
        <v>1.1264423362920002</v>
      </c>
      <c r="CQ212" s="64">
        <f t="shared" si="439"/>
        <v>1.1264423362920002</v>
      </c>
      <c r="CR212" s="64">
        <f t="shared" si="439"/>
        <v>1.1264423362920002</v>
      </c>
      <c r="CS212" s="64">
        <f t="shared" si="439"/>
        <v>1.1264423362920002</v>
      </c>
      <c r="CT212" s="64">
        <f t="shared" si="439"/>
        <v>1.1264423362920002</v>
      </c>
      <c r="CU212" s="64">
        <f t="shared" si="439"/>
        <v>1.1264423362920002</v>
      </c>
      <c r="CV212" s="64">
        <f t="shared" si="439"/>
        <v>1.1264423362920002</v>
      </c>
      <c r="CW212" s="64">
        <f t="shared" si="439"/>
        <v>1.1264423362920002</v>
      </c>
      <c r="CX212" s="64">
        <f t="shared" si="439"/>
        <v>1.1264423362920002</v>
      </c>
      <c r="CY212" s="64">
        <f t="shared" si="439"/>
        <v>1.1264423362920002</v>
      </c>
      <c r="CZ212" s="64">
        <f t="shared" si="439"/>
        <v>1.1264423362920002</v>
      </c>
      <c r="DA212" s="64">
        <f t="shared" si="439"/>
        <v>13.517308035504001</v>
      </c>
      <c r="DB212" s="64">
        <f t="shared" si="439"/>
        <v>1.1264423362920002</v>
      </c>
      <c r="DC212" s="64">
        <f t="shared" si="439"/>
        <v>1.1264423362920002</v>
      </c>
      <c r="DD212" s="64">
        <f t="shared" si="439"/>
        <v>1.1264423362920002</v>
      </c>
      <c r="DE212" s="64">
        <f t="shared" si="439"/>
        <v>1.1264423362920002</v>
      </c>
      <c r="DF212" s="64">
        <f t="shared" si="439"/>
        <v>1.1264423362920002</v>
      </c>
      <c r="DG212" s="64">
        <f t="shared" si="439"/>
        <v>1.19684498231025</v>
      </c>
      <c r="DH212" s="64">
        <f t="shared" si="439"/>
        <v>1.19684498231025</v>
      </c>
      <c r="DI212" s="64">
        <f t="shared" si="439"/>
        <v>1.19684498231025</v>
      </c>
      <c r="DJ212" s="64">
        <f t="shared" si="439"/>
        <v>1.19684498231025</v>
      </c>
      <c r="DK212" s="64">
        <f t="shared" si="439"/>
        <v>1.19684498231025</v>
      </c>
      <c r="DL212" s="64">
        <f t="shared" si="439"/>
        <v>1.19684498231025</v>
      </c>
      <c r="DM212" s="64">
        <f t="shared" si="439"/>
        <v>1.19684498231025</v>
      </c>
      <c r="DN212" s="64">
        <f t="shared" si="439"/>
        <v>14.010126557631754</v>
      </c>
      <c r="DR212" s="27"/>
      <c r="DS212" s="166">
        <f t="shared" si="397"/>
        <v>0</v>
      </c>
      <c r="DT212" s="166"/>
      <c r="DU212" s="166">
        <f t="shared" si="398"/>
        <v>0</v>
      </c>
      <c r="DV212" s="28">
        <f t="shared" si="399"/>
        <v>0</v>
      </c>
      <c r="DW212" s="166">
        <f t="shared" si="400"/>
        <v>0</v>
      </c>
      <c r="DX212" s="28">
        <f t="shared" si="401"/>
        <v>0</v>
      </c>
      <c r="DY212" s="172">
        <f t="shared" si="402"/>
        <v>4.0833534690585003</v>
      </c>
      <c r="DZ212" s="28">
        <f t="shared" si="403"/>
        <v>0</v>
      </c>
      <c r="EA212" s="172">
        <f t="shared" si="404"/>
        <v>7.6034857699710008</v>
      </c>
      <c r="EB212" s="28">
        <f t="shared" si="405"/>
        <v>186.20689655172416</v>
      </c>
      <c r="EC212" s="172">
        <f t="shared" si="406"/>
        <v>16.333413876234001</v>
      </c>
      <c r="ED212" s="28">
        <f t="shared" si="407"/>
        <v>214.81481481481478</v>
      </c>
      <c r="EE212" s="172">
        <f t="shared" si="408"/>
        <v>17.459856212526002</v>
      </c>
      <c r="EF212" s="28">
        <f t="shared" si="409"/>
        <v>106.89655172413795</v>
      </c>
      <c r="EG212" s="27"/>
      <c r="EH212" s="106">
        <f t="shared" si="441"/>
        <v>0</v>
      </c>
      <c r="EI212" s="106">
        <f t="shared" si="411"/>
        <v>0</v>
      </c>
      <c r="EJ212" s="106">
        <f t="shared" si="412"/>
        <v>0</v>
      </c>
      <c r="EK212" s="106">
        <f t="shared" si="413"/>
        <v>0</v>
      </c>
      <c r="EL212" s="106">
        <f t="shared" si="414"/>
        <v>0</v>
      </c>
      <c r="EM212" s="106">
        <f t="shared" si="415"/>
        <v>4.0833534690585003</v>
      </c>
      <c r="EN212" s="106">
        <f t="shared" si="416"/>
        <v>7.6034857699710008</v>
      </c>
      <c r="EO212" s="106">
        <f t="shared" si="417"/>
        <v>16.333413876234001</v>
      </c>
      <c r="EP212" s="106">
        <f t="shared" si="418"/>
        <v>17.459856212526002</v>
      </c>
      <c r="ER212" s="52">
        <f t="shared" si="419"/>
        <v>0</v>
      </c>
      <c r="ES212" s="107">
        <f t="shared" si="420"/>
        <v>0</v>
      </c>
      <c r="ET212" s="83" t="e">
        <f t="shared" si="421"/>
        <v>#DIV/0!</v>
      </c>
    </row>
    <row r="213" spans="1:150" s="157" customFormat="1" ht="24.95" customHeight="1">
      <c r="A213" s="149" t="s">
        <v>142</v>
      </c>
      <c r="B213" s="149">
        <f t="shared" ref="B213:Y213" si="443">+B208*$A$174</f>
        <v>9.3557853520190033</v>
      </c>
      <c r="C213" s="149">
        <f t="shared" si="443"/>
        <v>9.4353108101798426</v>
      </c>
      <c r="D213" s="149">
        <f t="shared" si="443"/>
        <v>11.651762289243297</v>
      </c>
      <c r="E213" s="149">
        <f t="shared" si="443"/>
        <v>11.423447264200881</v>
      </c>
      <c r="F213" s="149">
        <f t="shared" si="443"/>
        <v>12.228963195249406</v>
      </c>
      <c r="G213" s="149">
        <f t="shared" si="443"/>
        <v>9.3429586652188661</v>
      </c>
      <c r="H213" s="149">
        <f t="shared" si="443"/>
        <v>9.1300356643366118</v>
      </c>
      <c r="I213" s="149">
        <f t="shared" si="443"/>
        <v>13.242271452460127</v>
      </c>
      <c r="J213" s="149">
        <f t="shared" si="443"/>
        <v>11.156652178758058</v>
      </c>
      <c r="K213" s="149">
        <f t="shared" si="443"/>
        <v>10.043295764506277</v>
      </c>
      <c r="L213" s="149">
        <f t="shared" si="443"/>
        <v>11.266961685239226</v>
      </c>
      <c r="M213" s="149">
        <f t="shared" si="443"/>
        <v>10.910379792195451</v>
      </c>
      <c r="N213" s="149"/>
      <c r="O213" s="149">
        <f t="shared" si="443"/>
        <v>4.4585563317271806</v>
      </c>
      <c r="P213" s="149">
        <f t="shared" si="443"/>
        <v>7.5933985856803528</v>
      </c>
      <c r="Q213" s="149">
        <f t="shared" si="443"/>
        <v>10.705152803393281</v>
      </c>
      <c r="R213" s="149">
        <f t="shared" si="443"/>
        <v>7.6241826340006789</v>
      </c>
      <c r="S213" s="149">
        <f t="shared" si="443"/>
        <v>7.0469817279945701</v>
      </c>
      <c r="T213" s="149">
        <f t="shared" si="443"/>
        <v>5.3820777813369531</v>
      </c>
      <c r="U213" s="149">
        <f t="shared" si="443"/>
        <v>6.3235565924669155</v>
      </c>
      <c r="V213" s="149">
        <f t="shared" si="443"/>
        <v>4.504732404207668</v>
      </c>
      <c r="W213" s="149">
        <f t="shared" si="443"/>
        <v>5.351293733016627</v>
      </c>
      <c r="X213" s="149">
        <f t="shared" si="443"/>
        <v>7.4292169946386162</v>
      </c>
      <c r="Y213" s="149">
        <f t="shared" si="443"/>
        <v>6.9264108720732942</v>
      </c>
      <c r="Z213" s="149">
        <f>+Z208*$A$174</f>
        <v>9.0889902665761788</v>
      </c>
      <c r="AA213" s="150">
        <f t="shared" ref="AA213" si="444">+SUM(O213:Z213)</f>
        <v>82.43455072711231</v>
      </c>
      <c r="AB213" s="150">
        <f>+SUM(AB209:AB212)</f>
        <v>7.560049199999999</v>
      </c>
      <c r="AC213" s="150">
        <f t="shared" ref="AC213:CP213" si="445">+SUM(AC209:AC212)</f>
        <v>8.4418781333333364</v>
      </c>
      <c r="AD213" s="150">
        <f t="shared" si="445"/>
        <v>7.6626505333333332</v>
      </c>
      <c r="AE213" s="150">
        <f t="shared" si="445"/>
        <v>11.5253275968</v>
      </c>
      <c r="AF213" s="150">
        <f t="shared" si="445"/>
        <v>10.792267528888893</v>
      </c>
      <c r="AG213" s="150">
        <f t="shared" si="445"/>
        <v>7.3133910222222234</v>
      </c>
      <c r="AH213" s="150">
        <f t="shared" si="445"/>
        <v>8.9435064622222225</v>
      </c>
      <c r="AI213" s="150">
        <f t="shared" si="445"/>
        <v>7.5359286666666661</v>
      </c>
      <c r="AJ213" s="150">
        <f t="shared" si="445"/>
        <v>7.8554472192000011</v>
      </c>
      <c r="AK213" s="150">
        <f t="shared" si="445"/>
        <v>5.3890468444444481</v>
      </c>
      <c r="AL213" s="150">
        <f t="shared" si="445"/>
        <v>6.7131075644444449</v>
      </c>
      <c r="AM213" s="150">
        <f t="shared" si="445"/>
        <v>5.8492217777777782</v>
      </c>
      <c r="AN213" s="150">
        <f t="shared" ref="AN213" si="446">+SUM(AB213:AM213)</f>
        <v>95.581822549333367</v>
      </c>
      <c r="AO213" s="150">
        <f t="shared" si="445"/>
        <v>11.929337669999997</v>
      </c>
      <c r="AP213" s="150">
        <f t="shared" si="445"/>
        <v>11.770516610000001</v>
      </c>
      <c r="AQ213" s="150">
        <f t="shared" si="445"/>
        <v>9.8266846100000009</v>
      </c>
      <c r="AR213" s="150">
        <f t="shared" si="445"/>
        <v>8.9023522800000006</v>
      </c>
      <c r="AS213" s="150">
        <f t="shared" si="445"/>
        <v>8.4135428900000022</v>
      </c>
      <c r="AT213" s="150">
        <f t="shared" si="445"/>
        <v>6.4436599212549313</v>
      </c>
      <c r="AU213" s="150">
        <f t="shared" si="445"/>
        <v>6.9360984335999998</v>
      </c>
      <c r="AV213" s="150">
        <f t="shared" si="445"/>
        <v>8.3093267375999993</v>
      </c>
      <c r="AW213" s="150">
        <f t="shared" si="445"/>
        <v>8.1771859008000014</v>
      </c>
      <c r="AX213" s="150">
        <f t="shared" si="445"/>
        <v>9.1773106656000003</v>
      </c>
      <c r="AY213" s="150">
        <f t="shared" si="445"/>
        <v>6.6510887856000007</v>
      </c>
      <c r="AZ213" s="150">
        <f t="shared" si="445"/>
        <v>7.4827987584000004</v>
      </c>
      <c r="BA213" s="150">
        <f t="shared" si="445"/>
        <v>103.38077231999999</v>
      </c>
      <c r="BB213" s="150">
        <f t="shared" si="445"/>
        <v>6.2002553424000002</v>
      </c>
      <c r="BC213" s="150">
        <f t="shared" si="445"/>
        <v>4.6793402208000003</v>
      </c>
      <c r="BD213" s="150">
        <f t="shared" si="445"/>
        <v>7.3791588864</v>
      </c>
      <c r="BE213" s="150">
        <f t="shared" si="445"/>
        <v>5.8038328320000003</v>
      </c>
      <c r="BF213" s="150">
        <f t="shared" si="445"/>
        <v>7.3143839664000012</v>
      </c>
      <c r="BG213" s="150">
        <f t="shared" si="445"/>
        <v>9.2291306015999997</v>
      </c>
      <c r="BH213" s="150">
        <f t="shared" si="445"/>
        <v>7.9532881510739983</v>
      </c>
      <c r="BI213" s="150">
        <f t="shared" si="445"/>
        <v>8.1061329955535992</v>
      </c>
      <c r="BJ213" s="150">
        <f t="shared" si="445"/>
        <v>9.6392504165832005</v>
      </c>
      <c r="BK213" s="150">
        <f t="shared" si="445"/>
        <v>8.1530306853827987</v>
      </c>
      <c r="BL213" s="150">
        <f t="shared" si="445"/>
        <v>8.563971198602399</v>
      </c>
      <c r="BM213" s="150">
        <f t="shared" si="445"/>
        <v>9.4693548699119994</v>
      </c>
      <c r="BN213" s="151">
        <f t="shared" si="445"/>
        <v>92.491130166708004</v>
      </c>
      <c r="BO213" s="150">
        <f t="shared" si="445"/>
        <v>7.3182028527772491</v>
      </c>
      <c r="BP213" s="150">
        <f t="shared" si="445"/>
        <v>8.6556132170140483</v>
      </c>
      <c r="BQ213" s="150">
        <f t="shared" si="445"/>
        <v>9.1001506999273492</v>
      </c>
      <c r="BR213" s="150">
        <f t="shared" si="445"/>
        <v>11.119722750100649</v>
      </c>
      <c r="BS213" s="150">
        <f t="shared" si="445"/>
        <v>8.596159232817449</v>
      </c>
      <c r="BT213" s="150">
        <f t="shared" si="445"/>
        <v>8.28729557277825</v>
      </c>
      <c r="BU213" s="150">
        <f t="shared" si="445"/>
        <v>10.105983592615051</v>
      </c>
      <c r="BV213" s="150">
        <f t="shared" si="445"/>
        <v>10.34209076701185</v>
      </c>
      <c r="BW213" s="150">
        <f t="shared" si="445"/>
        <v>10.00377395084865</v>
      </c>
      <c r="BX213" s="150">
        <f t="shared" si="445"/>
        <v>10.580970469921949</v>
      </c>
      <c r="BY213" s="150">
        <f t="shared" si="445"/>
        <v>9.6555337788787501</v>
      </c>
      <c r="BZ213" s="150">
        <f t="shared" si="445"/>
        <v>8.9171670567955506</v>
      </c>
      <c r="CA213" s="151">
        <f t="shared" si="445"/>
        <v>112.68266394148678</v>
      </c>
      <c r="CB213" s="150">
        <f t="shared" si="445"/>
        <v>9.674333646816299</v>
      </c>
      <c r="CC213" s="150">
        <f t="shared" si="445"/>
        <v>9.2121756043526997</v>
      </c>
      <c r="CD213" s="150">
        <f t="shared" si="445"/>
        <v>11.2788304386891</v>
      </c>
      <c r="CE213" s="150">
        <f t="shared" si="445"/>
        <v>11.016179149825499</v>
      </c>
      <c r="CF213" s="150">
        <f t="shared" si="445"/>
        <v>9.141409652001899</v>
      </c>
      <c r="CG213" s="150">
        <f t="shared" si="445"/>
        <v>9.7933802335382989</v>
      </c>
      <c r="CH213" s="150">
        <f t="shared" si="445"/>
        <v>10.362293983591201</v>
      </c>
      <c r="CI213" s="150">
        <f t="shared" si="445"/>
        <v>10.5494397392076</v>
      </c>
      <c r="CJ213" s="150">
        <f t="shared" si="445"/>
        <v>11.416981254504</v>
      </c>
      <c r="CK213" s="150">
        <f t="shared" si="445"/>
        <v>9.5054196021203996</v>
      </c>
      <c r="CL213" s="150">
        <f t="shared" si="445"/>
        <v>10.0615233020568</v>
      </c>
      <c r="CM213" s="150">
        <f t="shared" si="445"/>
        <v>10.326398961673201</v>
      </c>
      <c r="CN213" s="151">
        <f t="shared" si="445"/>
        <v>122.33836556837699</v>
      </c>
      <c r="CO213" s="150">
        <f t="shared" si="445"/>
        <v>9.8340872223257989</v>
      </c>
      <c r="CP213" s="150">
        <f t="shared" si="445"/>
        <v>9.6331100780417991</v>
      </c>
      <c r="CQ213" s="150">
        <f t="shared" ref="CQ213:DN213" si="447">+SUM(CQ209:CQ212)</f>
        <v>11.442746450557797</v>
      </c>
      <c r="CR213" s="150">
        <f t="shared" si="447"/>
        <v>9.3508598416337989</v>
      </c>
      <c r="CS213" s="150">
        <f t="shared" si="447"/>
        <v>6.8159127799097989</v>
      </c>
      <c r="CT213" s="150">
        <f t="shared" si="447"/>
        <v>7.7290642596257983</v>
      </c>
      <c r="CU213" s="150">
        <f t="shared" si="447"/>
        <v>7.0129969515017985</v>
      </c>
      <c r="CV213" s="150">
        <f t="shared" si="447"/>
        <v>7.4613236052977996</v>
      </c>
      <c r="CW213" s="150">
        <f t="shared" si="447"/>
        <v>6.6986183547737985</v>
      </c>
      <c r="CX213" s="150">
        <f t="shared" si="447"/>
        <v>5.9032665445697985</v>
      </c>
      <c r="CY213" s="150">
        <f t="shared" si="447"/>
        <v>6.9796508226857989</v>
      </c>
      <c r="CZ213" s="150">
        <f t="shared" si="447"/>
        <v>6.1713440284817986</v>
      </c>
      <c r="DA213" s="151">
        <f t="shared" si="447"/>
        <v>95.03298093940559</v>
      </c>
      <c r="DB213" s="150">
        <f t="shared" si="447"/>
        <v>6.6656414430017987</v>
      </c>
      <c r="DC213" s="150">
        <f t="shared" si="447"/>
        <v>6.2055646187177986</v>
      </c>
      <c r="DD213" s="150">
        <f t="shared" si="447"/>
        <v>8.2090075518737979</v>
      </c>
      <c r="DE213" s="150">
        <f t="shared" si="447"/>
        <v>6.7047590171897982</v>
      </c>
      <c r="DF213" s="150">
        <f t="shared" si="447"/>
        <v>5.8021399394657989</v>
      </c>
      <c r="DG213" s="150">
        <f t="shared" si="447"/>
        <v>6.7856940652000475</v>
      </c>
      <c r="DH213" s="150">
        <f t="shared" si="447"/>
        <v>6.4313299103560464</v>
      </c>
      <c r="DI213" s="150">
        <f t="shared" si="447"/>
        <v>5.3768784201520479</v>
      </c>
      <c r="DJ213" s="150">
        <f t="shared" si="447"/>
        <v>6.2465011536280475</v>
      </c>
      <c r="DK213" s="150">
        <f t="shared" si="447"/>
        <v>5.7102490234240477</v>
      </c>
      <c r="DL213" s="150">
        <f t="shared" si="447"/>
        <v>6.5275336215400461</v>
      </c>
      <c r="DM213" s="150">
        <f t="shared" si="447"/>
        <v>5.4601271473360473</v>
      </c>
      <c r="DN213" s="151">
        <f t="shared" si="447"/>
        <v>76.12542591188533</v>
      </c>
      <c r="DO213"/>
      <c r="DP213" s="150">
        <f>SUM(B213:M213)</f>
        <v>129.18782411360704</v>
      </c>
      <c r="DQ213" s="150">
        <f>SUM(O213:Z213)</f>
        <v>82.43455072711231</v>
      </c>
      <c r="DR213" s="152">
        <f>IFERROR(DQ213/DP213*100,0)</f>
        <v>63.809845310669402</v>
      </c>
      <c r="DS213" s="150">
        <f t="shared" si="397"/>
        <v>95.581822549333367</v>
      </c>
      <c r="DT213" s="152">
        <f>IFERROR(DS213/DQ213*100,0)</f>
        <v>115.94873958340987</v>
      </c>
      <c r="DU213" s="150">
        <f t="shared" si="398"/>
        <v>104.01990326285492</v>
      </c>
      <c r="DV213" s="152">
        <f t="shared" si="399"/>
        <v>108.82812284644012</v>
      </c>
      <c r="DW213" s="150">
        <f t="shared" si="400"/>
        <v>92.491130166708004</v>
      </c>
      <c r="DX213" s="152">
        <f t="shared" si="401"/>
        <v>88.916762336325121</v>
      </c>
      <c r="DY213" s="150">
        <f t="shared" si="402"/>
        <v>112.68266394148679</v>
      </c>
      <c r="DZ213" s="152">
        <f t="shared" si="403"/>
        <v>121.83077851723201</v>
      </c>
      <c r="EA213" s="150">
        <f t="shared" si="404"/>
        <v>122.338365568377</v>
      </c>
      <c r="EB213" s="152">
        <f t="shared" si="405"/>
        <v>108.56893269039519</v>
      </c>
      <c r="EC213" s="150">
        <f t="shared" si="406"/>
        <v>245.25741918595256</v>
      </c>
      <c r="ED213" s="152">
        <f t="shared" si="407"/>
        <v>200.47465735421648</v>
      </c>
      <c r="EE213" s="150">
        <f t="shared" si="408"/>
        <v>243.75601588962957</v>
      </c>
      <c r="EF213" s="152">
        <f t="shared" si="409"/>
        <v>99.387825533960864</v>
      </c>
      <c r="EG213" s="153"/>
      <c r="EH213" s="155">
        <f t="shared" si="441"/>
        <v>95.581822549333367</v>
      </c>
      <c r="EI213" s="155">
        <f t="shared" si="411"/>
        <v>104.01990326285492</v>
      </c>
      <c r="EJ213" s="155">
        <f t="shared" si="412"/>
        <v>24.062587281600003</v>
      </c>
      <c r="EK213" s="155">
        <f t="shared" si="413"/>
        <v>68.428542885108001</v>
      </c>
      <c r="EL213" s="155">
        <f t="shared" si="414"/>
        <v>92.491130166708004</v>
      </c>
      <c r="EM213" s="155">
        <f t="shared" si="415"/>
        <v>112.68266394148679</v>
      </c>
      <c r="EN213" s="155">
        <f t="shared" si="416"/>
        <v>122.338365568377</v>
      </c>
      <c r="EO213" s="155">
        <f t="shared" si="417"/>
        <v>245.25741918595256</v>
      </c>
      <c r="EP213" s="155">
        <f t="shared" si="418"/>
        <v>243.75601588962957</v>
      </c>
      <c r="EQ213" s="155"/>
      <c r="ER213" s="169">
        <f t="shared" si="419"/>
        <v>6.0156468204000006</v>
      </c>
      <c r="ES213" s="170">
        <f t="shared" si="420"/>
        <v>8.5535678606385002</v>
      </c>
      <c r="ET213" s="171">
        <f t="shared" si="421"/>
        <v>0.42188664261871422</v>
      </c>
    </row>
    <row r="214" spans="1:150"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  <c r="DU214" s="64"/>
    </row>
    <row r="215" spans="1:150" hidden="1">
      <c r="A215" s="173" t="s">
        <v>143</v>
      </c>
      <c r="B215" s="173"/>
      <c r="C215" s="173"/>
      <c r="D215" s="173"/>
      <c r="E215" s="173"/>
      <c r="F215" s="173"/>
      <c r="G215" s="173"/>
      <c r="H215" s="173"/>
      <c r="I215" s="173"/>
      <c r="J215" s="173"/>
      <c r="K215" s="173"/>
      <c r="L215" s="173"/>
      <c r="M215" s="173"/>
      <c r="N215" s="173"/>
      <c r="O215" s="173"/>
      <c r="P215" s="173"/>
      <c r="Q215" s="173"/>
      <c r="R215" s="173"/>
      <c r="S215" s="173"/>
      <c r="T215" s="173"/>
      <c r="U215" s="173"/>
      <c r="V215" s="173"/>
      <c r="W215" s="173"/>
      <c r="X215" s="173"/>
      <c r="Y215" s="173"/>
      <c r="Z215" s="173"/>
      <c r="AA215" s="174"/>
      <c r="AB215" s="174"/>
      <c r="AC215" s="174"/>
      <c r="AD215" s="174"/>
      <c r="AE215" s="174"/>
      <c r="AF215" s="174"/>
      <c r="AG215" s="174"/>
      <c r="AH215" s="174"/>
      <c r="AI215" s="174"/>
      <c r="AJ215" s="174"/>
      <c r="AK215" s="174"/>
      <c r="AL215" s="174"/>
      <c r="AM215" s="174"/>
      <c r="AN215" s="174"/>
      <c r="AO215" s="175">
        <v>0</v>
      </c>
      <c r="AP215" s="176">
        <v>0</v>
      </c>
      <c r="AQ215" s="176">
        <v>0</v>
      </c>
      <c r="AR215" s="176">
        <v>0</v>
      </c>
      <c r="AS215" s="176">
        <v>0</v>
      </c>
      <c r="AT215" s="176">
        <v>1228</v>
      </c>
      <c r="AU215" s="176">
        <v>1260</v>
      </c>
      <c r="AV215" s="176">
        <v>1270</v>
      </c>
      <c r="AW215" s="176">
        <v>752</v>
      </c>
      <c r="AX215" s="176">
        <v>1586</v>
      </c>
      <c r="AY215" s="176">
        <v>1723.7249999999999</v>
      </c>
      <c r="AZ215" s="176">
        <v>1515.1999999999998</v>
      </c>
      <c r="BA215" s="176">
        <v>1515.1999999999998</v>
      </c>
      <c r="BB215" s="176">
        <v>30.974500000000262</v>
      </c>
      <c r="BC215" s="176">
        <v>-465.72249999999985</v>
      </c>
      <c r="BD215" s="176">
        <v>-784.01949999999988</v>
      </c>
      <c r="BE215" s="176">
        <v>-366.61950000000024</v>
      </c>
      <c r="BF215" s="176">
        <v>-562.91650000000027</v>
      </c>
      <c r="BG215" s="176">
        <v>322.68350000000009</v>
      </c>
      <c r="BH215" s="176">
        <v>-454.41350000000011</v>
      </c>
      <c r="BI215" s="176">
        <v>-994.21349999999984</v>
      </c>
      <c r="BJ215" s="176">
        <v>-1179.7104999999997</v>
      </c>
      <c r="BK215" s="176">
        <v>-546.51049999999987</v>
      </c>
      <c r="BL215" s="176">
        <v>-902.20749999999953</v>
      </c>
      <c r="BM215" s="176">
        <v>-624.20749999999998</v>
      </c>
      <c r="BN215" s="176"/>
      <c r="BO215" s="177"/>
      <c r="BP215" s="177"/>
      <c r="BQ215" s="177"/>
      <c r="BR215" s="177"/>
      <c r="BS215" s="177"/>
      <c r="BT215" s="177"/>
      <c r="BU215" s="177"/>
      <c r="BV215" s="177"/>
      <c r="BW215" s="177"/>
      <c r="BX215" s="177"/>
      <c r="BY215" s="177"/>
      <c r="BZ215" s="177"/>
      <c r="CA215" s="176"/>
      <c r="CB215" s="177"/>
      <c r="CC215" s="177"/>
      <c r="CD215" s="177"/>
      <c r="CE215" s="177"/>
      <c r="CF215" s="177"/>
      <c r="CG215" s="177"/>
      <c r="CH215" s="177"/>
      <c r="CI215" s="177"/>
      <c r="CJ215" s="177"/>
      <c r="CK215" s="177"/>
      <c r="CL215" s="177"/>
      <c r="CM215" s="177"/>
      <c r="CN215" s="176"/>
      <c r="CO215" s="177"/>
      <c r="CP215" s="177"/>
      <c r="CQ215" s="177"/>
      <c r="CR215" s="177"/>
      <c r="CS215" s="177"/>
      <c r="CT215" s="177"/>
      <c r="CU215" s="177"/>
      <c r="CV215" s="177"/>
      <c r="CW215" s="177"/>
      <c r="CX215" s="177"/>
      <c r="CY215" s="177"/>
      <c r="CZ215" s="177"/>
      <c r="DA215" s="176"/>
      <c r="DB215" s="177"/>
      <c r="DC215" s="177"/>
      <c r="DD215" s="177"/>
      <c r="DE215" s="177"/>
      <c r="DF215" s="177"/>
      <c r="DG215" s="177"/>
      <c r="DH215" s="177"/>
      <c r="DI215" s="177"/>
      <c r="DJ215" s="177"/>
      <c r="DK215" s="177"/>
      <c r="DL215" s="177"/>
      <c r="DM215" s="177"/>
      <c r="DN215" s="176"/>
      <c r="DU215" s="176">
        <f>SUM(AO215:AZ215)</f>
        <v>9334.9249999999993</v>
      </c>
      <c r="DV215" s="111"/>
      <c r="DW215" s="176">
        <f>SUM(BB215:BM215)</f>
        <v>-6526.882999999998</v>
      </c>
      <c r="DX215" s="111"/>
    </row>
    <row r="216" spans="1:150" hidden="1">
      <c r="A216" s="178" t="s">
        <v>144</v>
      </c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4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  <c r="AM216" s="174"/>
      <c r="AN216" s="174"/>
      <c r="AO216" s="179">
        <f t="shared" ref="AO216:BM216" si="448">AO215+AO199</f>
        <v>4562</v>
      </c>
      <c r="AP216" s="180">
        <f t="shared" si="448"/>
        <v>4530</v>
      </c>
      <c r="AQ216" s="180">
        <f t="shared" si="448"/>
        <v>3815</v>
      </c>
      <c r="AR216" s="180">
        <f t="shared" si="448"/>
        <v>3434</v>
      </c>
      <c r="AS216" s="180">
        <f t="shared" si="448"/>
        <v>3235</v>
      </c>
      <c r="AT216" s="180">
        <f t="shared" si="448"/>
        <v>3717</v>
      </c>
      <c r="AU216" s="180">
        <f t="shared" si="448"/>
        <v>3937</v>
      </c>
      <c r="AV216" s="180">
        <f t="shared" si="448"/>
        <v>4477</v>
      </c>
      <c r="AW216" s="180">
        <f t="shared" si="448"/>
        <v>3908</v>
      </c>
      <c r="AX216" s="180">
        <f t="shared" si="448"/>
        <v>5128</v>
      </c>
      <c r="AY216" s="180">
        <f t="shared" si="448"/>
        <v>4290.7250000000004</v>
      </c>
      <c r="AZ216" s="180">
        <f t="shared" si="448"/>
        <v>4403.2</v>
      </c>
      <c r="BA216" s="180">
        <f t="shared" si="448"/>
        <v>41415.199999999997</v>
      </c>
      <c r="BB216" s="180">
        <f t="shared" si="448"/>
        <v>2423.9745000000003</v>
      </c>
      <c r="BC216" s="180">
        <f t="shared" si="448"/>
        <v>1340.2775000000001</v>
      </c>
      <c r="BD216" s="180">
        <f t="shared" si="448"/>
        <v>2063.9805000000001</v>
      </c>
      <c r="BE216" s="180">
        <f t="shared" si="448"/>
        <v>1873.3804999999998</v>
      </c>
      <c r="BF216" s="180">
        <f t="shared" si="448"/>
        <v>2260.0834999999997</v>
      </c>
      <c r="BG216" s="180">
        <f t="shared" si="448"/>
        <v>3884.6835000000001</v>
      </c>
      <c r="BH216" s="180">
        <f t="shared" si="448"/>
        <v>2615.1727499999993</v>
      </c>
      <c r="BI216" s="180">
        <f t="shared" si="448"/>
        <v>2134.3635000000004</v>
      </c>
      <c r="BJ216" s="180">
        <f t="shared" si="448"/>
        <v>2540.576</v>
      </c>
      <c r="BK216" s="180">
        <f t="shared" si="448"/>
        <v>2600.1667499999999</v>
      </c>
      <c r="BL216" s="180">
        <f t="shared" si="448"/>
        <v>2403.0730000000003</v>
      </c>
      <c r="BM216" s="180">
        <f t="shared" si="448"/>
        <v>3030.5074999999997</v>
      </c>
      <c r="BN216" s="180"/>
      <c r="BO216" s="181">
        <f t="shared" ref="BO216:BZ216" si="449">BO215+BO199</f>
        <v>2824.4739062499993</v>
      </c>
      <c r="BP216" s="181">
        <f t="shared" si="449"/>
        <v>3340.6499062499993</v>
      </c>
      <c r="BQ216" s="181">
        <f t="shared" si="449"/>
        <v>3512.2199687499992</v>
      </c>
      <c r="BR216" s="181">
        <f t="shared" si="449"/>
        <v>4291.6775312499994</v>
      </c>
      <c r="BS216" s="181">
        <f t="shared" si="449"/>
        <v>3317.7035312499997</v>
      </c>
      <c r="BT216" s="181">
        <f t="shared" si="449"/>
        <v>3198.4970312499995</v>
      </c>
      <c r="BU216" s="181">
        <f t="shared" si="449"/>
        <v>3900.4230312499994</v>
      </c>
      <c r="BV216" s="181">
        <f t="shared" si="449"/>
        <v>3991.5490312499996</v>
      </c>
      <c r="BW216" s="181">
        <f t="shared" si="449"/>
        <v>3860.9750312499996</v>
      </c>
      <c r="BX216" s="181">
        <f t="shared" si="449"/>
        <v>4083.7450937499998</v>
      </c>
      <c r="BY216" s="181">
        <f t="shared" si="449"/>
        <v>3726.5710937499998</v>
      </c>
      <c r="BZ216" s="181">
        <f t="shared" si="449"/>
        <v>3441.5970937499997</v>
      </c>
      <c r="CA216" s="180"/>
      <c r="CB216" s="181">
        <f t="shared" ref="CB216:CM216" si="450">CB215+CB199</f>
        <v>3733.8269374999991</v>
      </c>
      <c r="CC216" s="181">
        <f t="shared" si="450"/>
        <v>3555.4561874999995</v>
      </c>
      <c r="CD216" s="181">
        <f t="shared" si="450"/>
        <v>4353.0854374999999</v>
      </c>
      <c r="CE216" s="181">
        <f t="shared" si="450"/>
        <v>4251.7146874999989</v>
      </c>
      <c r="CF216" s="181">
        <f t="shared" si="450"/>
        <v>3528.1439374999995</v>
      </c>
      <c r="CG216" s="181">
        <f t="shared" si="450"/>
        <v>3779.773187499999</v>
      </c>
      <c r="CH216" s="181">
        <f t="shared" si="450"/>
        <v>3999.3464999999997</v>
      </c>
      <c r="CI216" s="181">
        <f t="shared" si="450"/>
        <v>4071.5757499999995</v>
      </c>
      <c r="CJ216" s="181">
        <f t="shared" si="450"/>
        <v>4406.4049999999997</v>
      </c>
      <c r="CK216" s="181">
        <f t="shared" si="450"/>
        <v>3668.6342499999992</v>
      </c>
      <c r="CL216" s="181">
        <f t="shared" si="450"/>
        <v>3883.2634999999996</v>
      </c>
      <c r="CM216" s="181">
        <f t="shared" si="450"/>
        <v>3985.4927499999994</v>
      </c>
      <c r="CN216" s="180"/>
      <c r="CO216" s="181">
        <f t="shared" ref="CO216:CZ216" si="451">CO215+CO199</f>
        <v>3795.484124999999</v>
      </c>
      <c r="CP216" s="181">
        <f t="shared" si="451"/>
        <v>3717.9166249999998</v>
      </c>
      <c r="CQ216" s="181">
        <f t="shared" si="451"/>
        <v>4416.3491249999997</v>
      </c>
      <c r="CR216" s="181">
        <f t="shared" si="451"/>
        <v>3608.9816250000003</v>
      </c>
      <c r="CS216" s="181">
        <f t="shared" si="451"/>
        <v>2630.6141249999991</v>
      </c>
      <c r="CT216" s="181">
        <f t="shared" si="451"/>
        <v>2983.0466249999995</v>
      </c>
      <c r="CU216" s="181">
        <f t="shared" si="451"/>
        <v>2706.6791249999997</v>
      </c>
      <c r="CV216" s="181">
        <f t="shared" si="451"/>
        <v>2879.7116249999995</v>
      </c>
      <c r="CW216" s="181">
        <f t="shared" si="451"/>
        <v>2585.3441249999996</v>
      </c>
      <c r="CX216" s="181">
        <f t="shared" si="451"/>
        <v>2278.376624999999</v>
      </c>
      <c r="CY216" s="181">
        <f t="shared" si="451"/>
        <v>2693.8091249999993</v>
      </c>
      <c r="CZ216" s="181">
        <f t="shared" si="451"/>
        <v>2381.8416249999991</v>
      </c>
      <c r="DA216" s="180"/>
      <c r="DB216" s="181">
        <f t="shared" ref="DB216:DM216" si="452">DB215+DB199</f>
        <v>2572.6166249999992</v>
      </c>
      <c r="DC216" s="181">
        <f t="shared" si="452"/>
        <v>2395.0491249999995</v>
      </c>
      <c r="DD216" s="181">
        <f t="shared" si="452"/>
        <v>3168.2816249999992</v>
      </c>
      <c r="DE216" s="181">
        <f t="shared" si="452"/>
        <v>2587.7141249999995</v>
      </c>
      <c r="DF216" s="181">
        <f t="shared" si="452"/>
        <v>2239.3466249999992</v>
      </c>
      <c r="DG216" s="181">
        <f t="shared" si="452"/>
        <v>2618.9511562499993</v>
      </c>
      <c r="DH216" s="181">
        <f t="shared" si="452"/>
        <v>2482.1836562499989</v>
      </c>
      <c r="DI216" s="181">
        <f t="shared" si="452"/>
        <v>2075.2161562499987</v>
      </c>
      <c r="DJ216" s="181">
        <f t="shared" si="452"/>
        <v>2410.8486562499988</v>
      </c>
      <c r="DK216" s="181">
        <f t="shared" si="452"/>
        <v>2203.8811562499986</v>
      </c>
      <c r="DL216" s="181">
        <f t="shared" si="452"/>
        <v>2519.3136562499985</v>
      </c>
      <c r="DM216" s="181">
        <f t="shared" si="452"/>
        <v>2107.3461562499988</v>
      </c>
      <c r="DN216" s="180"/>
      <c r="DR216" s="22"/>
      <c r="DU216" s="180">
        <f>SUM(AO216:AZ216)</f>
        <v>49436.924999999996</v>
      </c>
      <c r="DV216" s="28">
        <f>DU216/$DS$199*100</f>
        <v>132.9092509947306</v>
      </c>
      <c r="DW216" s="180">
        <f>SUM(BB216:BM216)</f>
        <v>29170.239499999996</v>
      </c>
      <c r="DX216" s="28">
        <f>DW216/$DU$216*100</f>
        <v>59.004963395275901</v>
      </c>
      <c r="DY216" s="181">
        <f>SUM(BO216:BZ216)</f>
        <v>43490.082249999999</v>
      </c>
      <c r="DZ216" s="16">
        <f>DY216/DW199*100</f>
        <v>122.71079238531455</v>
      </c>
      <c r="EA216" s="181">
        <f>SUM(CB216:CM216)</f>
        <v>47216.718124999992</v>
      </c>
      <c r="EB216" s="16">
        <f>EA216/DY199*100</f>
        <v>108.56893269039519</v>
      </c>
      <c r="EC216" s="181">
        <f>SUM(CD216:CP216)</f>
        <v>47440.835749999984</v>
      </c>
      <c r="ED216" s="16">
        <f>EC216/EA199*100</f>
        <v>100.4746573542165</v>
      </c>
      <c r="EE216" s="181">
        <f>SUM(CF216:CR216)</f>
        <v>46861.366374999991</v>
      </c>
      <c r="EF216" s="16">
        <f>EE216/EC199*100</f>
        <v>127.76369753009249</v>
      </c>
      <c r="EG216" s="22"/>
    </row>
    <row r="217" spans="1:150" hidden="1">
      <c r="A217" t="s">
        <v>145</v>
      </c>
      <c r="AO217" s="49">
        <f t="shared" ref="AO217:BM217" si="453">+AO203*AO216/1000000</f>
        <v>7455.8360437499978</v>
      </c>
      <c r="AP217" s="49">
        <f t="shared" si="453"/>
        <v>7356.5728812500001</v>
      </c>
      <c r="AQ217" s="49">
        <f t="shared" si="453"/>
        <v>6141.6778812500006</v>
      </c>
      <c r="AR217" s="49">
        <f t="shared" si="453"/>
        <v>5563.9701750000013</v>
      </c>
      <c r="AS217" s="49">
        <f t="shared" si="453"/>
        <v>5258.4643062499999</v>
      </c>
      <c r="AT217" s="49">
        <f t="shared" si="453"/>
        <v>6014.2336097088646</v>
      </c>
      <c r="AU217" s="49">
        <f t="shared" si="453"/>
        <v>6375.471501</v>
      </c>
      <c r="AV217" s="49">
        <f t="shared" si="453"/>
        <v>7249.9329209999996</v>
      </c>
      <c r="AW217" s="49">
        <f t="shared" si="453"/>
        <v>6328.5096839999997</v>
      </c>
      <c r="AX217" s="49">
        <f t="shared" si="453"/>
        <v>8304.1447439999993</v>
      </c>
      <c r="AY217" s="49">
        <f t="shared" si="453"/>
        <v>6948.2842154250002</v>
      </c>
      <c r="AZ217" s="49">
        <f t="shared" si="453"/>
        <v>7130.4231935999996</v>
      </c>
      <c r="BA217" s="49">
        <f t="shared" si="453"/>
        <v>67066.656669599994</v>
      </c>
      <c r="BB217" s="49">
        <f t="shared" si="453"/>
        <v>3925.3188579885004</v>
      </c>
      <c r="BC217" s="49">
        <f t="shared" si="453"/>
        <v>2170.4091960075002</v>
      </c>
      <c r="BD217" s="49">
        <f t="shared" si="453"/>
        <v>3342.3542942264999</v>
      </c>
      <c r="BE217" s="49">
        <f t="shared" si="453"/>
        <v>3033.7018004264992</v>
      </c>
      <c r="BF217" s="49">
        <f t="shared" si="453"/>
        <v>3659.9181976454997</v>
      </c>
      <c r="BG217" s="49">
        <f t="shared" si="453"/>
        <v>6290.7515734455001</v>
      </c>
      <c r="BH217" s="49">
        <f t="shared" si="453"/>
        <v>4234.940141685749</v>
      </c>
      <c r="BI217" s="49">
        <f t="shared" si="453"/>
        <v>3456.3306240855009</v>
      </c>
      <c r="BJ217" s="49">
        <f t="shared" si="453"/>
        <v>4114.1401788479998</v>
      </c>
      <c r="BK217" s="49">
        <f t="shared" si="453"/>
        <v>4210.6398304477498</v>
      </c>
      <c r="BL217" s="49">
        <f t="shared" si="453"/>
        <v>3891.4715332290007</v>
      </c>
      <c r="BM217" s="49">
        <f t="shared" si="453"/>
        <v>4907.5220217974993</v>
      </c>
      <c r="BN217" s="49"/>
      <c r="BO217" s="49">
        <f t="shared" ref="BO217:BZ217" si="454">+BO208*BO216/1000000</f>
        <v>12.918795623946027</v>
      </c>
      <c r="BP217" s="49">
        <f t="shared" si="454"/>
        <v>18.072108426221398</v>
      </c>
      <c r="BQ217" s="49">
        <f t="shared" si="454"/>
        <v>19.976081879324447</v>
      </c>
      <c r="BR217" s="49">
        <f t="shared" si="454"/>
        <v>29.826415175210258</v>
      </c>
      <c r="BS217" s="49">
        <f t="shared" si="454"/>
        <v>17.824692401191086</v>
      </c>
      <c r="BT217" s="49">
        <f t="shared" si="454"/>
        <v>16.566806429139056</v>
      </c>
      <c r="BU217" s="49">
        <f t="shared" si="454"/>
        <v>24.636006973793965</v>
      </c>
      <c r="BV217" s="49">
        <f t="shared" si="454"/>
        <v>25.800601488853566</v>
      </c>
      <c r="BW217" s="49">
        <f t="shared" si="454"/>
        <v>24.140200901559872</v>
      </c>
      <c r="BX217" s="49">
        <f t="shared" si="454"/>
        <v>27.006241402285866</v>
      </c>
      <c r="BY217" s="49">
        <f t="shared" si="454"/>
        <v>22.488770671935157</v>
      </c>
      <c r="BZ217" s="49">
        <f t="shared" si="454"/>
        <v>19.18081014196925</v>
      </c>
      <c r="CA217" s="49"/>
      <c r="CB217" s="49">
        <f t="shared" ref="CB217:DM217" si="455">+CB208*CB216/1000000</f>
        <v>22.576429733028313</v>
      </c>
      <c r="CC217" s="49">
        <f t="shared" si="455"/>
        <v>20.470929220520215</v>
      </c>
      <c r="CD217" s="49">
        <f t="shared" si="455"/>
        <v>30.686070334180783</v>
      </c>
      <c r="CE217" s="49">
        <f t="shared" si="455"/>
        <v>29.273531682152704</v>
      </c>
      <c r="CF217" s="49">
        <f t="shared" si="455"/>
        <v>20.157630652446553</v>
      </c>
      <c r="CG217" s="49">
        <f t="shared" si="455"/>
        <v>23.135472513575333</v>
      </c>
      <c r="CH217" s="49">
        <f t="shared" si="455"/>
        <v>25.901502609529071</v>
      </c>
      <c r="CI217" s="49">
        <f t="shared" si="455"/>
        <v>26.845526886402489</v>
      </c>
      <c r="CJ217" s="49">
        <f t="shared" si="455"/>
        <v>31.442402052970429</v>
      </c>
      <c r="CK217" s="49">
        <f t="shared" si="455"/>
        <v>21.794942445600164</v>
      </c>
      <c r="CL217" s="49">
        <f t="shared" si="455"/>
        <v>24.419716370797897</v>
      </c>
      <c r="CM217" s="49">
        <f t="shared" si="455"/>
        <v>25.722367622097533</v>
      </c>
      <c r="CN217" s="49"/>
      <c r="CO217" s="49">
        <f t="shared" si="455"/>
        <v>23.328201210126817</v>
      </c>
      <c r="CP217" s="49">
        <f t="shared" si="455"/>
        <v>22.384437568504158</v>
      </c>
      <c r="CQ217" s="49">
        <f t="shared" si="455"/>
        <v>31.584477046573618</v>
      </c>
      <c r="CR217" s="49">
        <f t="shared" si="455"/>
        <v>21.091925841504249</v>
      </c>
      <c r="CS217" s="49">
        <f t="shared" si="455"/>
        <v>11.206272770999204</v>
      </c>
      <c r="CT217" s="49">
        <f t="shared" si="455"/>
        <v>14.410099408803038</v>
      </c>
      <c r="CU217" s="49">
        <f t="shared" si="455"/>
        <v>11.863707782699093</v>
      </c>
      <c r="CV217" s="49">
        <f t="shared" si="455"/>
        <v>13.429037702539361</v>
      </c>
      <c r="CW217" s="49">
        <f t="shared" si="455"/>
        <v>10.823896005707251</v>
      </c>
      <c r="CX217" s="49">
        <f t="shared" si="455"/>
        <v>8.4061653164327144</v>
      </c>
      <c r="CY217" s="49">
        <f t="shared" si="455"/>
        <v>11.751154422165472</v>
      </c>
      <c r="CZ217" s="49">
        <f t="shared" si="455"/>
        <v>9.1869775557707047</v>
      </c>
      <c r="DA217" s="49"/>
      <c r="DB217" s="49">
        <f t="shared" si="455"/>
        <v>10.71758749534713</v>
      </c>
      <c r="DC217" s="49">
        <f t="shared" si="455"/>
        <v>9.2891450688693862</v>
      </c>
      <c r="DD217" s="49">
        <f t="shared" si="455"/>
        <v>16.255279866304988</v>
      </c>
      <c r="DE217" s="49">
        <f t="shared" si="455"/>
        <v>10.84374975843947</v>
      </c>
      <c r="DF217" s="49">
        <f t="shared" si="455"/>
        <v>8.1206265570127716</v>
      </c>
      <c r="DG217" s="49">
        <f t="shared" si="455"/>
        <v>11.107125823759016</v>
      </c>
      <c r="DH217" s="49">
        <f t="shared" si="455"/>
        <v>9.9773387446484705</v>
      </c>
      <c r="DI217" s="49">
        <f t="shared" si="455"/>
        <v>6.9738656048071856</v>
      </c>
      <c r="DJ217" s="49">
        <f t="shared" si="455"/>
        <v>9.4121055703051546</v>
      </c>
      <c r="DK217" s="49">
        <f t="shared" si="455"/>
        <v>7.8654438876370101</v>
      </c>
      <c r="DL217" s="49">
        <f t="shared" si="455"/>
        <v>10.27806537148553</v>
      </c>
      <c r="DM217" s="49">
        <f t="shared" si="455"/>
        <v>7.1914862228593064</v>
      </c>
      <c r="DN217" s="49"/>
      <c r="DU217" s="166">
        <f>SUM(AO217:AZ217)</f>
        <v>80127.521156233852</v>
      </c>
      <c r="DW217" s="166">
        <f>SUM(BB217:BM217)</f>
        <v>47237.498249833501</v>
      </c>
    </row>
    <row r="218" spans="1:150" hidden="1">
      <c r="A218" t="s">
        <v>146</v>
      </c>
      <c r="AO218" s="64">
        <f>+AO217*$A$174</f>
        <v>11.929337669999997</v>
      </c>
      <c r="AP218" s="64">
        <f t="shared" ref="AP218:BM218" si="456">+AP217*$A$174</f>
        <v>11.770516610000001</v>
      </c>
      <c r="AQ218" s="64">
        <f t="shared" si="456"/>
        <v>9.8266846100000009</v>
      </c>
      <c r="AR218" s="64">
        <f t="shared" si="456"/>
        <v>8.9023522800000023</v>
      </c>
      <c r="AS218" s="64">
        <f t="shared" si="456"/>
        <v>8.4135428900000004</v>
      </c>
      <c r="AT218" s="64">
        <f t="shared" si="456"/>
        <v>9.6227737755341831</v>
      </c>
      <c r="AU218" s="64">
        <f t="shared" si="456"/>
        <v>10.200754401600001</v>
      </c>
      <c r="AV218" s="64">
        <f t="shared" si="456"/>
        <v>11.599892673599999</v>
      </c>
      <c r="AW218" s="64">
        <f t="shared" si="456"/>
        <v>10.1256154944</v>
      </c>
      <c r="AX218" s="64">
        <f t="shared" si="456"/>
        <v>13.286631590399999</v>
      </c>
      <c r="AY218" s="64">
        <f t="shared" si="456"/>
        <v>11.11725474468</v>
      </c>
      <c r="AZ218" s="64">
        <f t="shared" si="456"/>
        <v>11.408677109759999</v>
      </c>
      <c r="BA218" s="64">
        <f t="shared" si="456"/>
        <v>107.30665067135999</v>
      </c>
      <c r="BB218" s="64">
        <f t="shared" si="456"/>
        <v>6.2805101727816011</v>
      </c>
      <c r="BC218" s="64">
        <f t="shared" si="456"/>
        <v>3.4726547136120005</v>
      </c>
      <c r="BD218" s="64">
        <f t="shared" si="456"/>
        <v>5.3477668707624</v>
      </c>
      <c r="BE218" s="64">
        <f t="shared" si="456"/>
        <v>4.8539228806823989</v>
      </c>
      <c r="BF218" s="64">
        <f t="shared" si="456"/>
        <v>5.8558691162327996</v>
      </c>
      <c r="BG218" s="64">
        <f t="shared" si="456"/>
        <v>10.0652025175128</v>
      </c>
      <c r="BH218" s="64">
        <f t="shared" si="456"/>
        <v>6.7759042266971985</v>
      </c>
      <c r="BI218" s="64">
        <f t="shared" si="456"/>
        <v>5.5301289985368021</v>
      </c>
      <c r="BJ218" s="64">
        <f t="shared" si="456"/>
        <v>6.5826242861567996</v>
      </c>
      <c r="BK218" s="64">
        <f t="shared" si="456"/>
        <v>6.7370237287163999</v>
      </c>
      <c r="BL218" s="64">
        <f t="shared" si="456"/>
        <v>6.226354453166401</v>
      </c>
      <c r="BM218" s="64">
        <f t="shared" si="456"/>
        <v>7.8520352348759994</v>
      </c>
      <c r="BN218" s="64"/>
      <c r="BO218" s="64">
        <f t="shared" ref="BO218:BZ218" si="457">+BO217*$A$174</f>
        <v>2.0670072998313645E-2</v>
      </c>
      <c r="BP218" s="64">
        <f t="shared" si="457"/>
        <v>2.8915373481954238E-2</v>
      </c>
      <c r="BQ218" s="64">
        <f t="shared" si="457"/>
        <v>3.1961731006919118E-2</v>
      </c>
      <c r="BR218" s="64">
        <f t="shared" si="457"/>
        <v>4.7722264280336414E-2</v>
      </c>
      <c r="BS218" s="64">
        <f t="shared" si="457"/>
        <v>2.8519507841905739E-2</v>
      </c>
      <c r="BT218" s="64">
        <f t="shared" si="457"/>
        <v>2.6506890286622491E-2</v>
      </c>
      <c r="BU218" s="64">
        <f t="shared" si="457"/>
        <v>3.9417611158070347E-2</v>
      </c>
      <c r="BV218" s="64">
        <f t="shared" si="457"/>
        <v>4.1280962382165706E-2</v>
      </c>
      <c r="BW218" s="64">
        <f t="shared" si="457"/>
        <v>3.86243214424958E-2</v>
      </c>
      <c r="BX218" s="64">
        <f t="shared" si="457"/>
        <v>4.3209986243657385E-2</v>
      </c>
      <c r="BY218" s="64">
        <f t="shared" si="457"/>
        <v>3.5982033075096252E-2</v>
      </c>
      <c r="BZ218" s="64">
        <f t="shared" si="457"/>
        <v>3.0689296227150799E-2</v>
      </c>
      <c r="CA218" s="64"/>
      <c r="CB218" s="64">
        <f t="shared" ref="CB218:DM218" si="458">+CB217*$A$174</f>
        <v>3.6122287572845302E-2</v>
      </c>
      <c r="CC218" s="64">
        <f t="shared" si="458"/>
        <v>3.2753486752832343E-2</v>
      </c>
      <c r="CD218" s="64">
        <f t="shared" si="458"/>
        <v>4.9097712534689253E-2</v>
      </c>
      <c r="CE218" s="64">
        <f t="shared" si="458"/>
        <v>4.6837650691444327E-2</v>
      </c>
      <c r="CF218" s="64">
        <f t="shared" si="458"/>
        <v>3.2252209043914487E-2</v>
      </c>
      <c r="CG218" s="64">
        <f t="shared" si="458"/>
        <v>3.7016756021720533E-2</v>
      </c>
      <c r="CH218" s="64">
        <f t="shared" si="458"/>
        <v>4.1442404175246514E-2</v>
      </c>
      <c r="CI218" s="64">
        <f t="shared" si="458"/>
        <v>4.2952843018243987E-2</v>
      </c>
      <c r="CJ218" s="64">
        <f t="shared" si="458"/>
        <v>5.0307843284752692E-2</v>
      </c>
      <c r="CK218" s="64">
        <f t="shared" si="458"/>
        <v>3.4871907912960264E-2</v>
      </c>
      <c r="CL218" s="64">
        <f t="shared" si="458"/>
        <v>3.9071546193276636E-2</v>
      </c>
      <c r="CM218" s="64">
        <f t="shared" si="458"/>
        <v>4.1155788195356056E-2</v>
      </c>
      <c r="CN218" s="64"/>
      <c r="CO218" s="64">
        <f t="shared" si="458"/>
        <v>3.732512193620291E-2</v>
      </c>
      <c r="CP218" s="64">
        <f t="shared" si="458"/>
        <v>3.5815100109606653E-2</v>
      </c>
      <c r="CQ218" s="64">
        <f t="shared" si="458"/>
        <v>5.0535163274517791E-2</v>
      </c>
      <c r="CR218" s="64">
        <f t="shared" si="458"/>
        <v>3.3747081346406797E-2</v>
      </c>
      <c r="CS218" s="64">
        <f t="shared" si="458"/>
        <v>1.7930036433598726E-2</v>
      </c>
      <c r="CT218" s="64">
        <f t="shared" si="458"/>
        <v>2.3056159054084861E-2</v>
      </c>
      <c r="CU218" s="64">
        <f t="shared" si="458"/>
        <v>1.8981932452318551E-2</v>
      </c>
      <c r="CV218" s="64">
        <f t="shared" si="458"/>
        <v>2.148646032406298E-2</v>
      </c>
      <c r="CW218" s="64">
        <f t="shared" si="458"/>
        <v>1.7318233609131602E-2</v>
      </c>
      <c r="CX218" s="64">
        <f t="shared" si="458"/>
        <v>1.3449864506292344E-2</v>
      </c>
      <c r="CY218" s="64">
        <f t="shared" si="458"/>
        <v>1.8801847075464756E-2</v>
      </c>
      <c r="CZ218" s="64">
        <f t="shared" si="458"/>
        <v>1.4699164089233129E-2</v>
      </c>
      <c r="DA218" s="64"/>
      <c r="DB218" s="64">
        <f t="shared" si="458"/>
        <v>1.7148139992555409E-2</v>
      </c>
      <c r="DC218" s="64">
        <f t="shared" si="458"/>
        <v>1.4862632110191018E-2</v>
      </c>
      <c r="DD218" s="64">
        <f t="shared" si="458"/>
        <v>2.6008447786087983E-2</v>
      </c>
      <c r="DE218" s="64">
        <f t="shared" si="458"/>
        <v>1.7349999613503152E-2</v>
      </c>
      <c r="DF218" s="64">
        <f t="shared" si="458"/>
        <v>1.2993002491220436E-2</v>
      </c>
      <c r="DG218" s="64">
        <f t="shared" si="458"/>
        <v>1.7771401318014426E-2</v>
      </c>
      <c r="DH218" s="64">
        <f t="shared" si="458"/>
        <v>1.5963741991437554E-2</v>
      </c>
      <c r="DI218" s="64">
        <f t="shared" si="458"/>
        <v>1.1158184967691498E-2</v>
      </c>
      <c r="DJ218" s="64">
        <f t="shared" si="458"/>
        <v>1.5059368912488248E-2</v>
      </c>
      <c r="DK218" s="64">
        <f t="shared" si="458"/>
        <v>1.2584710220219217E-2</v>
      </c>
      <c r="DL218" s="64">
        <f t="shared" si="458"/>
        <v>1.644490459437685E-2</v>
      </c>
      <c r="DM218" s="64">
        <f t="shared" si="458"/>
        <v>1.150637795657489E-2</v>
      </c>
      <c r="DN218" s="64"/>
      <c r="DU218" s="166">
        <f>SUM(AO218:AZ218)</f>
        <v>128.20403384997417</v>
      </c>
      <c r="DW218" s="166">
        <f>SUM(BB218:BM218)</f>
        <v>75.579997199733597</v>
      </c>
    </row>
    <row r="219" spans="1:150"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4"/>
      <c r="BE219" s="64"/>
      <c r="BF219" s="64"/>
      <c r="BG219" s="64"/>
      <c r="BH219" s="64"/>
      <c r="BI219" s="64"/>
      <c r="BJ219" s="64"/>
      <c r="BK219" s="64"/>
      <c r="BL219" s="64"/>
      <c r="BM219" s="64"/>
      <c r="BN219" s="64"/>
      <c r="BO219" s="64"/>
      <c r="BP219" s="64"/>
      <c r="BQ219" s="64"/>
      <c r="BR219" s="64"/>
      <c r="BS219" s="64"/>
      <c r="BT219" s="64"/>
      <c r="BU219" s="64"/>
      <c r="BV219" s="64"/>
      <c r="BW219" s="64"/>
      <c r="BX219" s="64"/>
      <c r="BY219" s="64"/>
      <c r="BZ219" s="64"/>
      <c r="CA219" s="64"/>
      <c r="CB219" s="64"/>
      <c r="CC219" s="64"/>
      <c r="CD219" s="64"/>
      <c r="CE219" s="64"/>
      <c r="CF219" s="64"/>
      <c r="CG219" s="64"/>
      <c r="CH219" s="64"/>
      <c r="CI219" s="64"/>
      <c r="CJ219" s="64"/>
      <c r="CK219" s="64"/>
      <c r="CL219" s="64"/>
      <c r="CM219" s="64"/>
      <c r="CN219" s="64"/>
      <c r="CO219" s="64"/>
      <c r="CP219" s="64"/>
      <c r="CQ219" s="64"/>
      <c r="CR219" s="64"/>
      <c r="CS219" s="64"/>
      <c r="CT219" s="64"/>
      <c r="CU219" s="64"/>
      <c r="CV219" s="64"/>
      <c r="CW219" s="64"/>
      <c r="CX219" s="64"/>
      <c r="CY219" s="64"/>
      <c r="CZ219" s="64"/>
      <c r="DA219" s="64"/>
      <c r="DB219" s="64"/>
      <c r="DC219" s="64"/>
      <c r="DD219" s="64"/>
      <c r="DE219" s="64"/>
      <c r="DF219" s="64"/>
      <c r="DG219" s="64"/>
      <c r="DH219" s="64"/>
      <c r="DI219" s="64"/>
      <c r="DJ219" s="64"/>
      <c r="DK219" s="64"/>
      <c r="DL219" s="64"/>
      <c r="DM219" s="64"/>
      <c r="DN219" s="64"/>
      <c r="DU219" s="64"/>
    </row>
    <row r="220" spans="1:150">
      <c r="A220" s="182" t="s">
        <v>147</v>
      </c>
      <c r="B220" s="182"/>
      <c r="C220" s="182"/>
      <c r="D220" s="182"/>
      <c r="E220" s="182"/>
      <c r="F220" s="182"/>
      <c r="G220" s="182"/>
      <c r="H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  <c r="Z220" s="182"/>
      <c r="AA220" s="174"/>
      <c r="AB220" s="174"/>
      <c r="AC220" s="174"/>
      <c r="AD220" s="174"/>
      <c r="AE220" s="174"/>
      <c r="AF220" s="174"/>
      <c r="AG220" s="174"/>
      <c r="AH220" s="174"/>
      <c r="AI220" s="174"/>
      <c r="AJ220" s="174"/>
      <c r="AK220" s="174"/>
      <c r="AL220" s="174"/>
      <c r="AM220" s="174"/>
      <c r="AN220" s="174"/>
      <c r="AO220" s="183">
        <v>2167.4</v>
      </c>
      <c r="AP220" s="184">
        <v>2334.8000000000002</v>
      </c>
      <c r="AQ220" s="184">
        <v>2346.8000000000002</v>
      </c>
      <c r="AR220" s="184">
        <v>2156.8048939153177</v>
      </c>
      <c r="AS220" s="184">
        <v>2257.1999999999998</v>
      </c>
      <c r="AT220" s="184">
        <v>2117.1999999999998</v>
      </c>
      <c r="AU220" s="184">
        <v>2359.788712926882</v>
      </c>
      <c r="AV220" s="184">
        <v>2412.1999999999998</v>
      </c>
      <c r="AW220" s="184">
        <v>2082.1999999999998</v>
      </c>
      <c r="AX220" s="184">
        <v>2142.1999999999998</v>
      </c>
      <c r="AY220" s="184">
        <v>2119.8000000000002</v>
      </c>
      <c r="AZ220" s="184">
        <v>1869.8</v>
      </c>
      <c r="BA220" s="184">
        <v>1869.8</v>
      </c>
      <c r="BB220" s="184">
        <v>2179</v>
      </c>
      <c r="BC220" s="184">
        <v>2705</v>
      </c>
      <c r="BD220" s="184">
        <v>2824</v>
      </c>
      <c r="BE220" s="184">
        <v>2926</v>
      </c>
      <c r="BF220" s="184">
        <v>2604</v>
      </c>
      <c r="BG220" s="184">
        <v>2316</v>
      </c>
      <c r="BH220" s="184">
        <v>2595</v>
      </c>
      <c r="BI220" s="184">
        <v>3295</v>
      </c>
      <c r="BJ220" s="184">
        <v>3050</v>
      </c>
      <c r="BK220" s="184">
        <v>2636</v>
      </c>
      <c r="BL220" s="184">
        <v>2741</v>
      </c>
      <c r="BM220" s="184">
        <v>2565</v>
      </c>
      <c r="BN220" s="103">
        <f t="shared" ref="BN220:BN225" si="459">SUM(BB220:BM220)</f>
        <v>32436</v>
      </c>
      <c r="BO220" s="185">
        <v>2346.8000000000002</v>
      </c>
      <c r="BP220" s="185">
        <v>2346.8000000000002</v>
      </c>
      <c r="BQ220" s="185">
        <v>2346.8000000000002</v>
      </c>
      <c r="BR220" s="185">
        <v>2346.8000000000002</v>
      </c>
      <c r="BS220" s="185">
        <v>2346.8000000000002</v>
      </c>
      <c r="BT220" s="185">
        <v>2346.8000000000002</v>
      </c>
      <c r="BU220" s="185">
        <v>2346.8000000000002</v>
      </c>
      <c r="BV220" s="185">
        <v>2346.8000000000002</v>
      </c>
      <c r="BW220" s="185">
        <v>2346.8000000000002</v>
      </c>
      <c r="BX220" s="185">
        <v>2346.8000000000002</v>
      </c>
      <c r="BY220" s="185">
        <v>2346.8000000000002</v>
      </c>
      <c r="BZ220" s="185">
        <v>2346.8000000000002</v>
      </c>
      <c r="CA220" s="103">
        <f t="shared" ref="CA220:CA225" si="460">SUM(BO220:BZ220)</f>
        <v>28161.599999999995</v>
      </c>
      <c r="CB220" s="185">
        <v>2346.8000000000002</v>
      </c>
      <c r="CC220" s="185">
        <v>2346.8000000000002</v>
      </c>
      <c r="CD220" s="185">
        <v>2346.8000000000002</v>
      </c>
      <c r="CE220" s="185">
        <v>2346.8000000000002</v>
      </c>
      <c r="CF220" s="185">
        <v>2346.8000000000002</v>
      </c>
      <c r="CG220" s="185">
        <v>2346.8000000000002</v>
      </c>
      <c r="CH220" s="185">
        <v>2346.8000000000002</v>
      </c>
      <c r="CI220" s="185">
        <v>2346.8000000000002</v>
      </c>
      <c r="CJ220" s="185">
        <v>2346.8000000000002</v>
      </c>
      <c r="CK220" s="185">
        <v>2346.8000000000002</v>
      </c>
      <c r="CL220" s="185">
        <v>2346.8000000000002</v>
      </c>
      <c r="CM220" s="185">
        <v>2346.8000000000002</v>
      </c>
      <c r="CN220" s="103">
        <f t="shared" ref="CN220:CN225" si="461">SUM(CB220:CM220)</f>
        <v>28161.599999999995</v>
      </c>
      <c r="CO220" s="185">
        <v>2346.8000000000002</v>
      </c>
      <c r="CP220" s="185">
        <v>2346.8000000000002</v>
      </c>
      <c r="CQ220" s="185">
        <v>2346.8000000000002</v>
      </c>
      <c r="CR220" s="185">
        <v>2346.8000000000002</v>
      </c>
      <c r="CS220" s="185">
        <v>2346.8000000000002</v>
      </c>
      <c r="CT220" s="185">
        <v>2346.8000000000002</v>
      </c>
      <c r="CU220" s="185">
        <v>2346.8000000000002</v>
      </c>
      <c r="CV220" s="185">
        <v>2346.8000000000002</v>
      </c>
      <c r="CW220" s="185">
        <v>2346.8000000000002</v>
      </c>
      <c r="CX220" s="185">
        <v>2346.8000000000002</v>
      </c>
      <c r="CY220" s="185">
        <v>2346.8000000000002</v>
      </c>
      <c r="CZ220" s="185">
        <v>2346.8000000000002</v>
      </c>
      <c r="DA220" s="103">
        <f t="shared" ref="DA220:DA225" si="462">SUM(CO220:CZ220)</f>
        <v>28161.599999999995</v>
      </c>
      <c r="DB220" s="185">
        <v>2346.8000000000002</v>
      </c>
      <c r="DC220" s="185">
        <v>2346.8000000000002</v>
      </c>
      <c r="DD220" s="185">
        <v>2346.8000000000002</v>
      </c>
      <c r="DE220" s="185">
        <v>2346.8000000000002</v>
      </c>
      <c r="DF220" s="185">
        <v>2346.8000000000002</v>
      </c>
      <c r="DG220" s="185">
        <v>2346.8000000000002</v>
      </c>
      <c r="DH220" s="185">
        <v>2346.8000000000002</v>
      </c>
      <c r="DI220" s="185">
        <v>2346.8000000000002</v>
      </c>
      <c r="DJ220" s="185">
        <v>2346.8000000000002</v>
      </c>
      <c r="DK220" s="185">
        <v>2346.8000000000002</v>
      </c>
      <c r="DL220" s="185">
        <v>2346.8000000000002</v>
      </c>
      <c r="DM220" s="185">
        <v>2346.8000000000002</v>
      </c>
      <c r="DN220" s="103">
        <f t="shared" ref="DN220:DN225" si="463">SUM(DB220:DM220)</f>
        <v>28161.599999999995</v>
      </c>
      <c r="DR220" s="22"/>
      <c r="DU220" s="184">
        <f t="shared" ref="DU220:DU225" si="464">SUM(AO220:AZ220)</f>
        <v>26366.193606842204</v>
      </c>
      <c r="DV220" s="111"/>
      <c r="DW220" s="184">
        <f t="shared" ref="DW220:DW225" si="465">SUM(BB220:BM220)</f>
        <v>32436</v>
      </c>
      <c r="DX220" s="111"/>
      <c r="DY220" s="185">
        <f>SUM(BO220:BZ220)</f>
        <v>28161.599999999995</v>
      </c>
      <c r="DZ220" s="16">
        <f>DY220/DW199*100</f>
        <v>79.460237186336286</v>
      </c>
      <c r="EA220" s="185">
        <f>SUM(CB220:CM220)</f>
        <v>28161.599999999995</v>
      </c>
      <c r="EB220" s="16">
        <f>EA220/DY199*100</f>
        <v>64.754073901527292</v>
      </c>
      <c r="EC220" s="185">
        <f>SUM(CD220:CP220)</f>
        <v>56323.199999999997</v>
      </c>
      <c r="ED220" s="16">
        <f>EC220/EA199*100</f>
        <v>119.28656254950162</v>
      </c>
      <c r="EE220" s="185">
        <f>SUM(CF220:CR220)</f>
        <v>56323.200000000004</v>
      </c>
      <c r="EF220" s="16">
        <f>EE220/EC199*100</f>
        <v>153.56061603372115</v>
      </c>
      <c r="EG220" s="22"/>
      <c r="EH220" s="106">
        <f>DS220/$ER$175</f>
        <v>0</v>
      </c>
      <c r="EI220" s="106">
        <f>+DU220/$ER$175</f>
        <v>26.366193606842202</v>
      </c>
      <c r="EJ220" s="106">
        <f>+SUM(BB220:BE220)/$ER$175</f>
        <v>10.634</v>
      </c>
      <c r="EK220" s="106">
        <f>+SUM(BF220:BM220)/$ER$175</f>
        <v>21.802</v>
      </c>
      <c r="EL220" s="106">
        <f>DW220/$ER$175</f>
        <v>32.436</v>
      </c>
      <c r="EM220" s="106">
        <f>DY220/$ER$175</f>
        <v>28.161599999999996</v>
      </c>
      <c r="EN220" s="106">
        <f>EA220/$ER$175</f>
        <v>28.161599999999996</v>
      </c>
      <c r="EO220" s="106">
        <f>+EE220/$ER$175</f>
        <v>56.323200000000007</v>
      </c>
      <c r="EP220" s="106">
        <f>+EE220/$ER$175</f>
        <v>56.323200000000007</v>
      </c>
      <c r="EQ220" s="106"/>
      <c r="ER220" s="106">
        <f t="shared" ref="ER220:ER222" si="466">+EJ220/4</f>
        <v>2.6585000000000001</v>
      </c>
      <c r="ES220" s="106">
        <f t="shared" ref="ES220:ES222" si="467">+EK220/8</f>
        <v>2.72525</v>
      </c>
      <c r="ET220" s="83">
        <f t="shared" ref="ET220:ET222" si="468">+ES220/ER220-1</f>
        <v>2.5108143690050655E-2</v>
      </c>
    </row>
    <row r="221" spans="1:150" s="190" customFormat="1" ht="15.6" customHeight="1">
      <c r="A221" t="s">
        <v>145</v>
      </c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 s="174"/>
      <c r="AB221" s="174"/>
      <c r="AC221" s="174"/>
      <c r="AD221" s="174"/>
      <c r="AE221" s="174"/>
      <c r="AF221" s="174"/>
      <c r="AG221" s="174"/>
      <c r="AH221" s="174"/>
      <c r="AI221" s="174"/>
      <c r="AJ221" s="174"/>
      <c r="AK221" s="174"/>
      <c r="AL221" s="174"/>
      <c r="AM221" s="174"/>
      <c r="AN221" s="174"/>
      <c r="AO221" s="49">
        <f t="shared" ref="AO221:BA221" si="469">+AO200*AO220/1000000</f>
        <v>9.8876788000000015</v>
      </c>
      <c r="AP221" s="49">
        <f t="shared" si="469"/>
        <v>10.576644</v>
      </c>
      <c r="AQ221" s="49">
        <f t="shared" si="469"/>
        <v>8.9530419999999999</v>
      </c>
      <c r="AR221" s="49">
        <f t="shared" si="469"/>
        <v>7.406468005705201</v>
      </c>
      <c r="AS221" s="49">
        <f t="shared" si="469"/>
        <v>7.3020419999999993</v>
      </c>
      <c r="AT221" s="49">
        <f t="shared" si="469"/>
        <v>5.2697107999999995</v>
      </c>
      <c r="AU221" s="49">
        <f t="shared" si="469"/>
        <v>6.3171543845052636</v>
      </c>
      <c r="AV221" s="49">
        <f t="shared" si="469"/>
        <v>7.7359253999999993</v>
      </c>
      <c r="AW221" s="49">
        <f t="shared" si="469"/>
        <v>0</v>
      </c>
      <c r="AX221" s="49">
        <f t="shared" si="469"/>
        <v>0</v>
      </c>
      <c r="AY221" s="49">
        <f t="shared" si="469"/>
        <v>0</v>
      </c>
      <c r="AZ221" s="49">
        <f t="shared" si="469"/>
        <v>0</v>
      </c>
      <c r="BA221" s="49">
        <f t="shared" si="469"/>
        <v>0</v>
      </c>
      <c r="BB221" s="49">
        <f>+BB203*BB220/1000000</f>
        <v>3528.6137669999998</v>
      </c>
      <c r="BC221" s="49">
        <f t="shared" ref="BC221:BM221" si="470">+BC203*BC220/1000000</f>
        <v>4380.4039650000004</v>
      </c>
      <c r="BD221" s="49">
        <f t="shared" si="470"/>
        <v>4573.1093520000004</v>
      </c>
      <c r="BE221" s="49">
        <f t="shared" si="470"/>
        <v>4738.285398</v>
      </c>
      <c r="BF221" s="49">
        <f t="shared" si="470"/>
        <v>4216.8472920000004</v>
      </c>
      <c r="BG221" s="49">
        <f t="shared" si="470"/>
        <v>3750.4678680000002</v>
      </c>
      <c r="BH221" s="49">
        <f t="shared" si="470"/>
        <v>4202.272935</v>
      </c>
      <c r="BI221" s="49">
        <f t="shared" si="470"/>
        <v>5335.8340349999999</v>
      </c>
      <c r="BJ221" s="49">
        <f t="shared" si="470"/>
        <v>4939.0876500000004</v>
      </c>
      <c r="BK221" s="49">
        <f t="shared" si="470"/>
        <v>4268.6672280000003</v>
      </c>
      <c r="BL221" s="49">
        <f t="shared" si="470"/>
        <v>4438.7013930000003</v>
      </c>
      <c r="BM221" s="49">
        <f t="shared" si="470"/>
        <v>4153.6917450000001</v>
      </c>
      <c r="BN221" s="103">
        <f t="shared" ref="BN221:BN222" si="471">SUM(BB221:BM221)</f>
        <v>52525.982627999998</v>
      </c>
      <c r="BO221" s="186"/>
      <c r="BP221" s="186"/>
      <c r="BQ221" s="186"/>
      <c r="BR221" s="186"/>
      <c r="BS221" s="186"/>
      <c r="BT221" s="186"/>
      <c r="BU221" s="186"/>
      <c r="BV221" s="186"/>
      <c r="BW221" s="186"/>
      <c r="BX221" s="186"/>
      <c r="BY221" s="186"/>
      <c r="BZ221" s="186"/>
      <c r="CA221" s="103">
        <f t="shared" si="460"/>
        <v>0</v>
      </c>
      <c r="CB221" s="186"/>
      <c r="CC221" s="186"/>
      <c r="CD221" s="186"/>
      <c r="CE221" s="186"/>
      <c r="CF221" s="186"/>
      <c r="CG221" s="186"/>
      <c r="CH221" s="186"/>
      <c r="CI221" s="186"/>
      <c r="CJ221" s="186"/>
      <c r="CK221" s="186"/>
      <c r="CL221" s="186"/>
      <c r="CM221" s="186"/>
      <c r="CN221" s="103">
        <f t="shared" si="461"/>
        <v>0</v>
      </c>
      <c r="CO221" s="186"/>
      <c r="CP221" s="186"/>
      <c r="CQ221" s="186"/>
      <c r="CR221" s="186"/>
      <c r="CS221" s="186"/>
      <c r="CT221" s="186"/>
      <c r="CU221" s="186"/>
      <c r="CV221" s="186"/>
      <c r="CW221" s="186"/>
      <c r="CX221" s="186"/>
      <c r="CY221" s="186"/>
      <c r="CZ221" s="186"/>
      <c r="DA221" s="103">
        <f t="shared" si="462"/>
        <v>0</v>
      </c>
      <c r="DB221" s="186"/>
      <c r="DC221" s="186"/>
      <c r="DD221" s="186"/>
      <c r="DE221" s="186"/>
      <c r="DF221" s="186"/>
      <c r="DG221" s="186"/>
      <c r="DH221" s="186"/>
      <c r="DI221" s="186"/>
      <c r="DJ221" s="186"/>
      <c r="DK221" s="186"/>
      <c r="DL221" s="186"/>
      <c r="DM221" s="186"/>
      <c r="DN221" s="103">
        <f t="shared" si="463"/>
        <v>0</v>
      </c>
      <c r="DO221" s="187"/>
      <c r="DP221" s="187"/>
      <c r="DQ221" s="187"/>
      <c r="DR221" s="188"/>
      <c r="DS221"/>
      <c r="DT221"/>
      <c r="DU221" s="166">
        <f t="shared" si="464"/>
        <v>63.448665390210465</v>
      </c>
      <c r="DV221" s="28"/>
      <c r="DW221" s="166">
        <f t="shared" si="465"/>
        <v>52525.982627999998</v>
      </c>
      <c r="DX221" s="28"/>
      <c r="DY221" s="186"/>
      <c r="DZ221" s="189"/>
      <c r="EA221" s="186"/>
      <c r="EB221" s="189"/>
      <c r="EC221" s="186"/>
      <c r="ED221" s="189"/>
      <c r="EE221" s="186"/>
      <c r="EF221" s="189"/>
      <c r="EG221" s="188"/>
      <c r="EH221" s="106">
        <f t="shared" ref="EH221:EH222" si="472">DS221</f>
        <v>0</v>
      </c>
      <c r="EI221" s="106">
        <f t="shared" ref="EI221:EI222" si="473">+DU221</f>
        <v>63.448665390210465</v>
      </c>
      <c r="EJ221" s="106">
        <f t="shared" ref="EJ221:EJ222" si="474">+SUM(BB221:BE221)</f>
        <v>17220.412482</v>
      </c>
      <c r="EK221" s="106">
        <f t="shared" ref="EK221:EK222" si="475">+SUM(BF221:BM221)</f>
        <v>35305.570145999998</v>
      </c>
      <c r="EL221" s="106">
        <f t="shared" ref="EL221:EL222" si="476">DW221</f>
        <v>52525.982627999998</v>
      </c>
      <c r="EM221" s="106">
        <f t="shared" ref="EM221:EM222" si="477">DY221</f>
        <v>0</v>
      </c>
      <c r="EN221" s="106">
        <f t="shared" ref="EN221:EN222" si="478">EA221</f>
        <v>0</v>
      </c>
      <c r="EO221" s="106">
        <f t="shared" ref="EO221:EO222" si="479">+EC221</f>
        <v>0</v>
      </c>
      <c r="EP221" s="106">
        <f t="shared" ref="EP221:EP222" si="480">+EE221</f>
        <v>0</v>
      </c>
      <c r="EQ221"/>
      <c r="ER221" s="52">
        <f t="shared" si="466"/>
        <v>4305.1031204999999</v>
      </c>
      <c r="ES221" s="107">
        <f t="shared" si="467"/>
        <v>4413.1962682499998</v>
      </c>
      <c r="ET221" s="83">
        <f t="shared" si="468"/>
        <v>2.5108143690050655E-2</v>
      </c>
    </row>
    <row r="222" spans="1:150" s="190" customFormat="1">
      <c r="A222" t="s">
        <v>146</v>
      </c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 s="187"/>
      <c r="AB222" s="187"/>
      <c r="AC222" s="187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64">
        <f>+AO221*$A$174</f>
        <v>1.5820286080000003E-2</v>
      </c>
      <c r="AP222" s="64">
        <f t="shared" ref="AP222:BM222" si="481">+AP221*$A$174</f>
        <v>1.6922630399999999E-2</v>
      </c>
      <c r="AQ222" s="64">
        <f t="shared" si="481"/>
        <v>1.4324867200000001E-2</v>
      </c>
      <c r="AR222" s="64">
        <f t="shared" si="481"/>
        <v>1.1850348809128322E-2</v>
      </c>
      <c r="AS222" s="64">
        <f t="shared" si="481"/>
        <v>1.16832672E-2</v>
      </c>
      <c r="AT222" s="64">
        <f t="shared" si="481"/>
        <v>8.43153728E-3</v>
      </c>
      <c r="AU222" s="64">
        <f t="shared" si="481"/>
        <v>1.0107447015208422E-2</v>
      </c>
      <c r="AV222" s="64">
        <f t="shared" si="481"/>
        <v>1.2377480639999999E-2</v>
      </c>
      <c r="AW222" s="64">
        <f t="shared" si="481"/>
        <v>0</v>
      </c>
      <c r="AX222" s="64">
        <f t="shared" si="481"/>
        <v>0</v>
      </c>
      <c r="AY222" s="64">
        <f t="shared" si="481"/>
        <v>0</v>
      </c>
      <c r="AZ222" s="64">
        <f t="shared" si="481"/>
        <v>0</v>
      </c>
      <c r="BA222" s="64">
        <f t="shared" si="481"/>
        <v>0</v>
      </c>
      <c r="BB222" s="64">
        <f t="shared" si="481"/>
        <v>5.6457820272000001</v>
      </c>
      <c r="BC222" s="64">
        <f t="shared" si="481"/>
        <v>7.0086463440000006</v>
      </c>
      <c r="BD222" s="64">
        <f t="shared" si="481"/>
        <v>7.3169749632000007</v>
      </c>
      <c r="BE222" s="64">
        <f t="shared" si="481"/>
        <v>7.5812566368000001</v>
      </c>
      <c r="BF222" s="64">
        <f t="shared" si="481"/>
        <v>6.7469556672000008</v>
      </c>
      <c r="BG222" s="64">
        <f t="shared" si="481"/>
        <v>6.0007485888000005</v>
      </c>
      <c r="BH222" s="64">
        <f t="shared" si="481"/>
        <v>6.7236366960000007</v>
      </c>
      <c r="BI222" s="64">
        <f t="shared" si="481"/>
        <v>8.537334456</v>
      </c>
      <c r="BJ222" s="64">
        <f t="shared" si="481"/>
        <v>7.9025402400000013</v>
      </c>
      <c r="BK222" s="64">
        <f t="shared" si="481"/>
        <v>6.8298675648000007</v>
      </c>
      <c r="BL222" s="64">
        <f t="shared" si="481"/>
        <v>7.1019222288000003</v>
      </c>
      <c r="BM222" s="64">
        <f t="shared" si="481"/>
        <v>6.6459067920000008</v>
      </c>
      <c r="BN222" s="103">
        <f t="shared" si="471"/>
        <v>84.041572204800019</v>
      </c>
      <c r="BO222" s="186"/>
      <c r="BP222" s="186"/>
      <c r="BQ222" s="186"/>
      <c r="BR222" s="186"/>
      <c r="BS222" s="186"/>
      <c r="BT222" s="186"/>
      <c r="BU222" s="186"/>
      <c r="BV222" s="186"/>
      <c r="BW222" s="186"/>
      <c r="BX222" s="186"/>
      <c r="BY222" s="186"/>
      <c r="BZ222" s="186"/>
      <c r="CA222" s="103">
        <f t="shared" si="460"/>
        <v>0</v>
      </c>
      <c r="CB222" s="186"/>
      <c r="CC222" s="186"/>
      <c r="CD222" s="186"/>
      <c r="CE222" s="186"/>
      <c r="CF222" s="186"/>
      <c r="CG222" s="186"/>
      <c r="CH222" s="186"/>
      <c r="CI222" s="186"/>
      <c r="CJ222" s="186"/>
      <c r="CK222" s="186"/>
      <c r="CL222" s="186"/>
      <c r="CM222" s="186"/>
      <c r="CN222" s="103">
        <f t="shared" si="461"/>
        <v>0</v>
      </c>
      <c r="CO222" s="186"/>
      <c r="CP222" s="186"/>
      <c r="CQ222" s="186"/>
      <c r="CR222" s="186"/>
      <c r="CS222" s="186"/>
      <c r="CT222" s="186"/>
      <c r="CU222" s="186"/>
      <c r="CV222" s="186"/>
      <c r="CW222" s="186"/>
      <c r="CX222" s="186"/>
      <c r="CY222" s="186"/>
      <c r="CZ222" s="186"/>
      <c r="DA222" s="103">
        <f t="shared" si="462"/>
        <v>0</v>
      </c>
      <c r="DB222" s="186"/>
      <c r="DC222" s="186"/>
      <c r="DD222" s="186"/>
      <c r="DE222" s="186"/>
      <c r="DF222" s="186"/>
      <c r="DG222" s="186"/>
      <c r="DH222" s="186"/>
      <c r="DI222" s="186"/>
      <c r="DJ222" s="186"/>
      <c r="DK222" s="186"/>
      <c r="DL222" s="186"/>
      <c r="DM222" s="186"/>
      <c r="DN222" s="103">
        <f t="shared" si="463"/>
        <v>0</v>
      </c>
      <c r="DO222" s="187"/>
      <c r="DP222" s="187"/>
      <c r="DQ222" s="187"/>
      <c r="DR222" s="188"/>
      <c r="DS222" s="187"/>
      <c r="DT222" s="187"/>
      <c r="DU222" s="166">
        <f t="shared" si="464"/>
        <v>0.10151786462433673</v>
      </c>
      <c r="DV222" s="191"/>
      <c r="DW222" s="166">
        <f t="shared" si="465"/>
        <v>84.041572204800019</v>
      </c>
      <c r="DX222" s="192"/>
      <c r="DY222" s="186"/>
      <c r="DZ222" s="189"/>
      <c r="EA222" s="186"/>
      <c r="EB222" s="189"/>
      <c r="EC222" s="186"/>
      <c r="ED222" s="189"/>
      <c r="EE222" s="186"/>
      <c r="EF222" s="189"/>
      <c r="EG222" s="188"/>
      <c r="EH222" s="106">
        <f t="shared" si="472"/>
        <v>0</v>
      </c>
      <c r="EI222" s="106">
        <f t="shared" si="473"/>
        <v>0.10151786462433673</v>
      </c>
      <c r="EJ222" s="106">
        <f t="shared" si="474"/>
        <v>27.552659971200001</v>
      </c>
      <c r="EK222" s="106">
        <f t="shared" si="475"/>
        <v>56.488912233600004</v>
      </c>
      <c r="EL222" s="106">
        <f t="shared" si="476"/>
        <v>84.041572204800019</v>
      </c>
      <c r="EM222" s="106">
        <f t="shared" si="477"/>
        <v>0</v>
      </c>
      <c r="EN222" s="106">
        <f t="shared" si="478"/>
        <v>0</v>
      </c>
      <c r="EO222" s="106">
        <f t="shared" si="479"/>
        <v>0</v>
      </c>
      <c r="EP222" s="106">
        <f t="shared" si="480"/>
        <v>0</v>
      </c>
      <c r="EQ222"/>
      <c r="ER222" s="52">
        <f t="shared" si="466"/>
        <v>6.8881649928000002</v>
      </c>
      <c r="ES222" s="107">
        <f t="shared" si="467"/>
        <v>7.0611140292000005</v>
      </c>
      <c r="ET222" s="83">
        <f t="shared" si="468"/>
        <v>2.5108143690050877E-2</v>
      </c>
    </row>
    <row r="223" spans="1:150" s="190" customFormat="1">
      <c r="A223" s="193" t="s">
        <v>148</v>
      </c>
      <c r="B223" s="193"/>
      <c r="C223" s="193"/>
      <c r="D223" s="193"/>
      <c r="E223" s="193"/>
      <c r="F223" s="193"/>
      <c r="G223" s="193"/>
      <c r="H223" s="193"/>
      <c r="I223" s="193"/>
      <c r="J223" s="193"/>
      <c r="K223" s="193"/>
      <c r="L223" s="193"/>
      <c r="M223" s="193"/>
      <c r="N223" s="193"/>
      <c r="O223" s="193"/>
      <c r="P223" s="193"/>
      <c r="Q223" s="193"/>
      <c r="R223" s="193"/>
      <c r="S223" s="193"/>
      <c r="T223" s="193"/>
      <c r="U223" s="193"/>
      <c r="V223" s="193"/>
      <c r="W223" s="193"/>
      <c r="X223" s="193"/>
      <c r="Y223" s="193"/>
      <c r="Z223" s="193"/>
      <c r="AA223" s="174"/>
      <c r="AB223" s="174"/>
      <c r="AC223" s="174"/>
      <c r="AD223" s="174"/>
      <c r="AE223" s="174"/>
      <c r="AF223" s="174"/>
      <c r="AG223" s="174"/>
      <c r="AH223" s="174"/>
      <c r="AI223" s="174"/>
      <c r="AJ223" s="174"/>
      <c r="AK223" s="174"/>
      <c r="AL223" s="174"/>
      <c r="AM223" s="174"/>
      <c r="AN223" s="174"/>
      <c r="AO223" s="194">
        <v>4562</v>
      </c>
      <c r="AP223" s="195">
        <v>4530</v>
      </c>
      <c r="AQ223" s="195">
        <v>3815</v>
      </c>
      <c r="AR223" s="195">
        <v>3434</v>
      </c>
      <c r="AS223" s="195">
        <v>3235</v>
      </c>
      <c r="AT223" s="195">
        <v>3200</v>
      </c>
      <c r="AU223" s="195">
        <v>2272.3000000000002</v>
      </c>
      <c r="AV223" s="195">
        <v>1916.5</v>
      </c>
      <c r="AW223" s="195">
        <v>1842.5</v>
      </c>
      <c r="AX223" s="195">
        <v>1957.5</v>
      </c>
      <c r="AY223" s="195">
        <v>1652.5</v>
      </c>
      <c r="AZ223" s="195">
        <v>1527.3</v>
      </c>
      <c r="BA223" s="195">
        <v>1527.3</v>
      </c>
      <c r="BB223" s="194">
        <f>+BB199</f>
        <v>2393</v>
      </c>
      <c r="BC223" s="194">
        <f t="shared" ref="BC223:BM223" si="482">+BC199</f>
        <v>1806</v>
      </c>
      <c r="BD223" s="194">
        <f t="shared" si="482"/>
        <v>2848</v>
      </c>
      <c r="BE223" s="194">
        <f t="shared" si="482"/>
        <v>2240</v>
      </c>
      <c r="BF223" s="194">
        <f t="shared" si="482"/>
        <v>2823</v>
      </c>
      <c r="BG223" s="194">
        <f t="shared" si="482"/>
        <v>3562</v>
      </c>
      <c r="BH223" s="194">
        <f t="shared" si="482"/>
        <v>3069.5862499999994</v>
      </c>
      <c r="BI223" s="194">
        <f t="shared" si="482"/>
        <v>3128.5770000000002</v>
      </c>
      <c r="BJ223" s="194">
        <f t="shared" si="482"/>
        <v>3720.2864999999997</v>
      </c>
      <c r="BK223" s="194">
        <f t="shared" si="482"/>
        <v>3146.6772499999997</v>
      </c>
      <c r="BL223" s="194">
        <f t="shared" si="482"/>
        <v>3305.2804999999998</v>
      </c>
      <c r="BM223" s="194">
        <f t="shared" si="482"/>
        <v>3654.7149999999997</v>
      </c>
      <c r="BN223" s="103">
        <f t="shared" si="459"/>
        <v>35697.122499999998</v>
      </c>
      <c r="BO223" s="186"/>
      <c r="BP223" s="186"/>
      <c r="BQ223" s="186"/>
      <c r="BR223" s="186"/>
      <c r="BS223" s="186"/>
      <c r="BT223" s="186"/>
      <c r="BU223" s="186"/>
      <c r="BV223" s="186"/>
      <c r="BW223" s="186"/>
      <c r="BX223" s="186"/>
      <c r="BY223" s="186"/>
      <c r="BZ223" s="186"/>
      <c r="CA223" s="103">
        <f t="shared" si="460"/>
        <v>0</v>
      </c>
      <c r="CB223" s="186"/>
      <c r="CC223" s="186"/>
      <c r="CD223" s="186"/>
      <c r="CE223" s="186"/>
      <c r="CF223" s="186"/>
      <c r="CG223" s="186"/>
      <c r="CH223" s="186"/>
      <c r="CI223" s="186"/>
      <c r="CJ223" s="186"/>
      <c r="CK223" s="186"/>
      <c r="CL223" s="186"/>
      <c r="CM223" s="186"/>
      <c r="CN223" s="103">
        <f t="shared" si="461"/>
        <v>0</v>
      </c>
      <c r="CO223" s="186"/>
      <c r="CP223" s="186"/>
      <c r="CQ223" s="186"/>
      <c r="CR223" s="186"/>
      <c r="CS223" s="186"/>
      <c r="CT223" s="186"/>
      <c r="CU223" s="186"/>
      <c r="CV223" s="186"/>
      <c r="CW223" s="186"/>
      <c r="CX223" s="186"/>
      <c r="CY223" s="186"/>
      <c r="CZ223" s="186"/>
      <c r="DA223" s="103">
        <f t="shared" si="462"/>
        <v>0</v>
      </c>
      <c r="DB223" s="186"/>
      <c r="DC223" s="186"/>
      <c r="DD223" s="186"/>
      <c r="DE223" s="186"/>
      <c r="DF223" s="186"/>
      <c r="DG223" s="186"/>
      <c r="DH223" s="186"/>
      <c r="DI223" s="186"/>
      <c r="DJ223" s="186"/>
      <c r="DK223" s="186"/>
      <c r="DL223" s="186"/>
      <c r="DM223" s="186"/>
      <c r="DN223" s="103">
        <f t="shared" si="463"/>
        <v>0</v>
      </c>
      <c r="DO223" s="187"/>
      <c r="DP223" s="187"/>
      <c r="DQ223" s="187"/>
      <c r="DR223" s="188"/>
      <c r="DS223"/>
      <c r="DT223"/>
      <c r="DU223" s="196">
        <f t="shared" si="464"/>
        <v>33944.6</v>
      </c>
      <c r="DV223" s="28">
        <f>DU223/$DS$199*100</f>
        <v>91.258737498655762</v>
      </c>
      <c r="DW223" s="196">
        <f t="shared" si="465"/>
        <v>35697.122499999998</v>
      </c>
      <c r="DX223" s="28">
        <f>DW223/$DU$223*100</f>
        <v>105.16289041555946</v>
      </c>
      <c r="DY223" s="186"/>
      <c r="DZ223" s="189"/>
      <c r="EA223" s="186"/>
      <c r="EB223" s="189"/>
      <c r="EC223" s="186"/>
      <c r="ED223" s="189"/>
      <c r="EE223" s="186"/>
      <c r="EF223" s="189"/>
      <c r="EG223" s="188"/>
      <c r="EH223" s="187"/>
      <c r="EI223" s="187"/>
      <c r="EJ223" s="187"/>
      <c r="EK223" s="187"/>
      <c r="EL223" s="197">
        <f>+EL213-EL222</f>
        <v>8.4495579619079848</v>
      </c>
      <c r="EM223" s="187"/>
      <c r="EN223" s="187"/>
      <c r="EO223" s="187"/>
      <c r="EP223" s="187"/>
      <c r="EQ223" s="187"/>
      <c r="ER223" s="187"/>
      <c r="ES223" s="187"/>
      <c r="ET223" s="187"/>
    </row>
    <row r="224" spans="1:150" s="190" customFormat="1" ht="15.6" customHeight="1">
      <c r="A224" t="s">
        <v>145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 s="174"/>
      <c r="AB224" s="174"/>
      <c r="AC224" s="174"/>
      <c r="AD224" s="174"/>
      <c r="AE224" s="174"/>
      <c r="AF224" s="174"/>
      <c r="AG224" s="174"/>
      <c r="AH224" s="174"/>
      <c r="AI224" s="174"/>
      <c r="AJ224" s="174"/>
      <c r="AK224" s="174"/>
      <c r="AL224" s="174"/>
      <c r="AM224" s="174"/>
      <c r="AN224" s="174"/>
      <c r="AO224" s="49">
        <f t="shared" ref="AO224:BM224" si="483">+AO203*AO223/1000000</f>
        <v>7455.8360437499978</v>
      </c>
      <c r="AP224" s="49">
        <f t="shared" si="483"/>
        <v>7356.5728812500001</v>
      </c>
      <c r="AQ224" s="49">
        <f t="shared" si="483"/>
        <v>6141.6778812500006</v>
      </c>
      <c r="AR224" s="49">
        <f t="shared" si="483"/>
        <v>5563.9701750000013</v>
      </c>
      <c r="AS224" s="49">
        <f t="shared" si="483"/>
        <v>5258.4643062499999</v>
      </c>
      <c r="AT224" s="49">
        <f t="shared" si="483"/>
        <v>5177.7098603896602</v>
      </c>
      <c r="AU224" s="49">
        <f t="shared" si="483"/>
        <v>3679.7012678999999</v>
      </c>
      <c r="AV224" s="49">
        <f t="shared" si="483"/>
        <v>3103.5283545000002</v>
      </c>
      <c r="AW224" s="49">
        <f t="shared" si="483"/>
        <v>2983.6947525</v>
      </c>
      <c r="AX224" s="49">
        <f t="shared" si="483"/>
        <v>3169.9226475</v>
      </c>
      <c r="AY224" s="49">
        <f t="shared" si="483"/>
        <v>2676.0138824999999</v>
      </c>
      <c r="AZ224" s="49">
        <f t="shared" si="483"/>
        <v>2473.2683829000002</v>
      </c>
      <c r="BA224" s="49">
        <f t="shared" si="483"/>
        <v>2473.2683829000002</v>
      </c>
      <c r="BB224" s="49">
        <f t="shared" si="483"/>
        <v>3875.1595889999999</v>
      </c>
      <c r="BC224" s="49">
        <f t="shared" si="483"/>
        <v>2924.587638</v>
      </c>
      <c r="BD224" s="49">
        <f t="shared" si="483"/>
        <v>4611.9743040000003</v>
      </c>
      <c r="BE224" s="49">
        <f t="shared" si="483"/>
        <v>3627.39552</v>
      </c>
      <c r="BF224" s="49">
        <f t="shared" si="483"/>
        <v>4571.4899789999999</v>
      </c>
      <c r="BG224" s="49">
        <f t="shared" si="483"/>
        <v>5768.2066260000001</v>
      </c>
      <c r="BH224" s="49">
        <f t="shared" si="483"/>
        <v>4970.8050944212491</v>
      </c>
      <c r="BI224" s="49">
        <f t="shared" si="483"/>
        <v>5066.3331222210008</v>
      </c>
      <c r="BJ224" s="49">
        <f t="shared" si="483"/>
        <v>6024.5315103644989</v>
      </c>
      <c r="BK224" s="49">
        <f t="shared" si="483"/>
        <v>5095.6441783642495</v>
      </c>
      <c r="BL224" s="49">
        <f t="shared" si="483"/>
        <v>5352.4819991265003</v>
      </c>
      <c r="BM224" s="49">
        <f t="shared" si="483"/>
        <v>5918.3467936950001</v>
      </c>
      <c r="BN224" s="103">
        <f t="shared" si="459"/>
        <v>57806.956354192502</v>
      </c>
      <c r="BO224" s="186"/>
      <c r="BP224" s="186"/>
      <c r="BQ224" s="186"/>
      <c r="BR224" s="186"/>
      <c r="BS224" s="186"/>
      <c r="BT224" s="186"/>
      <c r="BU224" s="186"/>
      <c r="BV224" s="186"/>
      <c r="BW224" s="186"/>
      <c r="BX224" s="186"/>
      <c r="BY224" s="186"/>
      <c r="BZ224" s="186"/>
      <c r="CA224" s="103">
        <f t="shared" si="460"/>
        <v>0</v>
      </c>
      <c r="CB224" s="186"/>
      <c r="CC224" s="186"/>
      <c r="CD224" s="186"/>
      <c r="CE224" s="186"/>
      <c r="CF224" s="186"/>
      <c r="CG224" s="186"/>
      <c r="CH224" s="186"/>
      <c r="CI224" s="186"/>
      <c r="CJ224" s="186"/>
      <c r="CK224" s="186"/>
      <c r="CL224" s="186"/>
      <c r="CM224" s="186"/>
      <c r="CN224" s="103">
        <f t="shared" si="461"/>
        <v>0</v>
      </c>
      <c r="CO224" s="186"/>
      <c r="CP224" s="186"/>
      <c r="CQ224" s="186"/>
      <c r="CR224" s="186"/>
      <c r="CS224" s="186"/>
      <c r="CT224" s="186"/>
      <c r="CU224" s="186"/>
      <c r="CV224" s="186"/>
      <c r="CW224" s="186"/>
      <c r="CX224" s="186"/>
      <c r="CY224" s="186"/>
      <c r="CZ224" s="186"/>
      <c r="DA224" s="103">
        <f t="shared" si="462"/>
        <v>0</v>
      </c>
      <c r="DB224" s="186"/>
      <c r="DC224" s="186"/>
      <c r="DD224" s="186"/>
      <c r="DE224" s="186"/>
      <c r="DF224" s="186"/>
      <c r="DG224" s="186"/>
      <c r="DH224" s="186"/>
      <c r="DI224" s="186"/>
      <c r="DJ224" s="186"/>
      <c r="DK224" s="186"/>
      <c r="DL224" s="186"/>
      <c r="DM224" s="186"/>
      <c r="DN224" s="103">
        <f t="shared" si="463"/>
        <v>0</v>
      </c>
      <c r="DO224" s="187"/>
      <c r="DP224" s="187"/>
      <c r="DQ224" s="187"/>
      <c r="DR224" s="188"/>
      <c r="DS224"/>
      <c r="DT224"/>
      <c r="DU224" s="166">
        <f t="shared" si="464"/>
        <v>55040.360435689669</v>
      </c>
      <c r="DV224" s="28"/>
      <c r="DW224" s="166">
        <f t="shared" si="465"/>
        <v>57806.956354192502</v>
      </c>
      <c r="DX224" s="28"/>
      <c r="DY224" s="186"/>
      <c r="DZ224" s="189"/>
      <c r="EA224" s="186"/>
      <c r="EB224" s="189"/>
      <c r="EC224" s="186"/>
      <c r="ED224" s="189"/>
      <c r="EE224" s="186"/>
      <c r="EF224" s="189"/>
      <c r="EG224" s="188"/>
      <c r="EH224" s="187"/>
      <c r="EI224" s="187"/>
      <c r="EJ224" s="187"/>
      <c r="EK224" s="187"/>
      <c r="EL224" s="187"/>
      <c r="EM224" s="187"/>
      <c r="EN224" s="187"/>
      <c r="EO224" s="187"/>
      <c r="EP224" s="187"/>
      <c r="EQ224" s="187"/>
      <c r="ER224" s="187"/>
      <c r="ES224" s="187"/>
      <c r="ET224" s="187"/>
    </row>
    <row r="225" spans="1:150" s="190" customFormat="1">
      <c r="A225" t="s">
        <v>146</v>
      </c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s="187"/>
      <c r="AB225" s="187"/>
      <c r="AC225" s="187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64">
        <f>+AO224*$A$174</f>
        <v>11.929337669999997</v>
      </c>
      <c r="AP225" s="64">
        <f t="shared" ref="AP225:BM225" si="484">+AP224*$A$174</f>
        <v>11.770516610000001</v>
      </c>
      <c r="AQ225" s="64">
        <f t="shared" si="484"/>
        <v>9.8266846100000009</v>
      </c>
      <c r="AR225" s="64">
        <f t="shared" si="484"/>
        <v>8.9023522800000023</v>
      </c>
      <c r="AS225" s="64">
        <f t="shared" si="484"/>
        <v>8.4135428900000004</v>
      </c>
      <c r="AT225" s="64">
        <f t="shared" si="484"/>
        <v>8.2843357766234575</v>
      </c>
      <c r="AU225" s="64">
        <f t="shared" si="484"/>
        <v>5.8875220286400003</v>
      </c>
      <c r="AV225" s="64">
        <f t="shared" si="484"/>
        <v>4.9656453672000005</v>
      </c>
      <c r="AW225" s="64">
        <f t="shared" si="484"/>
        <v>4.7739116040000003</v>
      </c>
      <c r="AX225" s="64">
        <f t="shared" si="484"/>
        <v>5.0718762360000005</v>
      </c>
      <c r="AY225" s="64">
        <f t="shared" si="484"/>
        <v>4.2816222120000003</v>
      </c>
      <c r="AZ225" s="64">
        <f t="shared" si="484"/>
        <v>3.9572294126400007</v>
      </c>
      <c r="BA225" s="64">
        <f t="shared" si="484"/>
        <v>3.9572294126400007</v>
      </c>
      <c r="BB225" s="64">
        <f t="shared" si="484"/>
        <v>6.2002553424000002</v>
      </c>
      <c r="BC225" s="64">
        <f t="shared" si="484"/>
        <v>4.6793402208000003</v>
      </c>
      <c r="BD225" s="64">
        <f t="shared" si="484"/>
        <v>7.3791588864000008</v>
      </c>
      <c r="BE225" s="64">
        <f t="shared" si="484"/>
        <v>5.8038328320000003</v>
      </c>
      <c r="BF225" s="64">
        <f t="shared" si="484"/>
        <v>7.3143839664000003</v>
      </c>
      <c r="BG225" s="64">
        <f t="shared" si="484"/>
        <v>9.2291306016000014</v>
      </c>
      <c r="BH225" s="64">
        <f t="shared" si="484"/>
        <v>7.9532881510739992</v>
      </c>
      <c r="BI225" s="64">
        <f t="shared" si="484"/>
        <v>8.106132995553601</v>
      </c>
      <c r="BJ225" s="64">
        <f t="shared" si="484"/>
        <v>9.6392504165831987</v>
      </c>
      <c r="BK225" s="64">
        <f t="shared" si="484"/>
        <v>8.1530306853827987</v>
      </c>
      <c r="BL225" s="64">
        <f t="shared" si="484"/>
        <v>8.5639711986024007</v>
      </c>
      <c r="BM225" s="64">
        <f t="shared" si="484"/>
        <v>9.4693548699120011</v>
      </c>
      <c r="BN225" s="103">
        <f t="shared" si="459"/>
        <v>92.491130166708004</v>
      </c>
      <c r="BO225" s="186"/>
      <c r="BP225" s="186"/>
      <c r="BQ225" s="186"/>
      <c r="BR225" s="186"/>
      <c r="BS225" s="186"/>
      <c r="BT225" s="186"/>
      <c r="BU225" s="186"/>
      <c r="BV225" s="186"/>
      <c r="BW225" s="186"/>
      <c r="BX225" s="186"/>
      <c r="BY225" s="186"/>
      <c r="BZ225" s="186"/>
      <c r="CA225" s="103">
        <f t="shared" si="460"/>
        <v>0</v>
      </c>
      <c r="CB225" s="186"/>
      <c r="CC225" s="186"/>
      <c r="CD225" s="186"/>
      <c r="CE225" s="186"/>
      <c r="CF225" s="186"/>
      <c r="CG225" s="186"/>
      <c r="CH225" s="186"/>
      <c r="CI225" s="186"/>
      <c r="CJ225" s="186"/>
      <c r="CK225" s="186"/>
      <c r="CL225" s="186"/>
      <c r="CM225" s="186"/>
      <c r="CN225" s="103">
        <f t="shared" si="461"/>
        <v>0</v>
      </c>
      <c r="CO225" s="186"/>
      <c r="CP225" s="186"/>
      <c r="CQ225" s="186"/>
      <c r="CR225" s="186"/>
      <c r="CS225" s="186"/>
      <c r="CT225" s="186"/>
      <c r="CU225" s="186"/>
      <c r="CV225" s="186"/>
      <c r="CW225" s="186"/>
      <c r="CX225" s="186"/>
      <c r="CY225" s="186"/>
      <c r="CZ225" s="186"/>
      <c r="DA225" s="103">
        <f t="shared" si="462"/>
        <v>0</v>
      </c>
      <c r="DB225" s="186"/>
      <c r="DC225" s="186"/>
      <c r="DD225" s="186"/>
      <c r="DE225" s="186"/>
      <c r="DF225" s="186"/>
      <c r="DG225" s="186"/>
      <c r="DH225" s="186"/>
      <c r="DI225" s="186"/>
      <c r="DJ225" s="186"/>
      <c r="DK225" s="186"/>
      <c r="DL225" s="186"/>
      <c r="DM225" s="186"/>
      <c r="DN225" s="103">
        <f t="shared" si="463"/>
        <v>0</v>
      </c>
      <c r="DO225" s="187"/>
      <c r="DP225" s="187"/>
      <c r="DQ225" s="187"/>
      <c r="DR225" s="188"/>
      <c r="DS225" s="187"/>
      <c r="DT225" s="187"/>
      <c r="DU225" s="166">
        <f t="shared" si="464"/>
        <v>88.064576697103462</v>
      </c>
      <c r="DV225" s="191"/>
      <c r="DW225" s="166">
        <f t="shared" si="465"/>
        <v>92.491130166708004</v>
      </c>
      <c r="DX225" s="192"/>
      <c r="DY225" s="186"/>
      <c r="DZ225" s="189"/>
      <c r="EA225" s="186"/>
      <c r="EB225" s="189"/>
      <c r="EC225" s="186"/>
      <c r="ED225" s="189"/>
      <c r="EE225" s="186"/>
      <c r="EF225" s="189"/>
      <c r="EG225" s="188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</row>
    <row r="226" spans="1:150" s="190" customFormat="1">
      <c r="A226" s="198"/>
      <c r="B226" s="198"/>
      <c r="C226" s="198"/>
      <c r="D226" s="198"/>
      <c r="E226" s="198"/>
      <c r="F226" s="198"/>
      <c r="G226" s="198"/>
      <c r="H226" s="198"/>
      <c r="I226" s="198"/>
      <c r="J226" s="198"/>
      <c r="K226" s="198"/>
      <c r="L226" s="198"/>
      <c r="M226" s="198"/>
      <c r="N226" s="198"/>
      <c r="O226" s="198"/>
      <c r="P226" s="198"/>
      <c r="Q226" s="198"/>
      <c r="R226" s="198"/>
      <c r="S226" s="198"/>
      <c r="T226" s="198"/>
      <c r="U226" s="198"/>
      <c r="V226" s="198"/>
      <c r="W226" s="198"/>
      <c r="X226" s="198"/>
      <c r="Y226" s="198"/>
      <c r="Z226" s="198"/>
      <c r="AA226" s="187"/>
      <c r="AB226" s="187"/>
      <c r="AC226" s="187"/>
      <c r="AD226" s="187"/>
      <c r="AE226" s="187"/>
      <c r="AF226" s="187"/>
      <c r="AG226" s="187"/>
      <c r="AH226" s="187"/>
      <c r="AI226" s="187"/>
      <c r="AJ226" s="187"/>
      <c r="AK226" s="187"/>
      <c r="AL226" s="187"/>
      <c r="AM226" s="187"/>
      <c r="AN226" s="187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200">
        <f>+BN225/BN222-1</f>
        <v>0.10054021765939058</v>
      </c>
      <c r="BO226" s="186"/>
      <c r="BP226" s="186"/>
      <c r="BQ226" s="186"/>
      <c r="BR226" s="186"/>
      <c r="BS226" s="186"/>
      <c r="BT226" s="186"/>
      <c r="BU226" s="186"/>
      <c r="BV226" s="186"/>
      <c r="BW226" s="186"/>
      <c r="BX226" s="186"/>
      <c r="BY226" s="186"/>
      <c r="BZ226" s="186"/>
      <c r="CA226" s="200" t="e">
        <f>+CA225/CA222-1</f>
        <v>#DIV/0!</v>
      </c>
      <c r="CB226" s="186"/>
      <c r="CC226" s="186"/>
      <c r="CD226" s="186"/>
      <c r="CE226" s="186"/>
      <c r="CF226" s="186"/>
      <c r="CG226" s="186"/>
      <c r="CH226" s="186"/>
      <c r="CI226" s="186"/>
      <c r="CJ226" s="186"/>
      <c r="CK226" s="186"/>
      <c r="CL226" s="186"/>
      <c r="CM226" s="186"/>
      <c r="CN226" s="200" t="e">
        <f>+CN225/CN222-1</f>
        <v>#DIV/0!</v>
      </c>
      <c r="CO226" s="186"/>
      <c r="CP226" s="186"/>
      <c r="CQ226" s="186"/>
      <c r="CR226" s="186"/>
      <c r="CS226" s="186"/>
      <c r="CT226" s="186"/>
      <c r="CU226" s="186"/>
      <c r="CV226" s="186"/>
      <c r="CW226" s="186"/>
      <c r="CX226" s="186"/>
      <c r="CY226" s="186"/>
      <c r="CZ226" s="186"/>
      <c r="DA226" s="200" t="e">
        <f>+DA225/DA222-1</f>
        <v>#DIV/0!</v>
      </c>
      <c r="DB226" s="186"/>
      <c r="DC226" s="186"/>
      <c r="DD226" s="186"/>
      <c r="DE226" s="186"/>
      <c r="DF226" s="186"/>
      <c r="DG226" s="186"/>
      <c r="DH226" s="186"/>
      <c r="DI226" s="186"/>
      <c r="DJ226" s="186"/>
      <c r="DK226" s="186"/>
      <c r="DL226" s="186"/>
      <c r="DM226" s="186"/>
      <c r="DN226" s="200" t="e">
        <f>+DN225/DN222-1</f>
        <v>#DIV/0!</v>
      </c>
      <c r="DO226" s="187"/>
      <c r="DP226" s="187"/>
      <c r="DQ226" s="187"/>
      <c r="DR226" s="188"/>
      <c r="DS226" s="187"/>
      <c r="DT226" s="187"/>
      <c r="DU226" s="199"/>
      <c r="DV226" s="191"/>
      <c r="DW226" s="199"/>
      <c r="DX226" s="192"/>
      <c r="DY226" s="186"/>
      <c r="DZ226" s="189"/>
      <c r="EA226" s="186"/>
      <c r="EB226" s="189"/>
      <c r="EC226" s="186"/>
      <c r="ED226" s="189"/>
      <c r="EE226" s="186"/>
      <c r="EF226" s="189"/>
      <c r="EG226" s="188"/>
      <c r="EH226" s="187"/>
      <c r="EI226" s="187"/>
      <c r="EJ226" s="187"/>
      <c r="EK226" s="187"/>
      <c r="EL226" s="187"/>
      <c r="EM226" s="187"/>
      <c r="EN226" s="187"/>
      <c r="EO226" s="187"/>
      <c r="EP226" s="187"/>
      <c r="EQ226" s="187"/>
      <c r="ER226" s="187"/>
      <c r="ES226" s="187"/>
      <c r="ET226" s="187"/>
    </row>
    <row r="227" spans="1:150"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DU227" s="96"/>
      <c r="DV227" s="96"/>
    </row>
    <row r="228" spans="1:150">
      <c r="A228" t="s">
        <v>149</v>
      </c>
      <c r="AA228" s="96"/>
      <c r="AB228" s="96">
        <f t="shared" ref="AB228:BM230" si="485">+AB177+AB180</f>
        <v>952</v>
      </c>
      <c r="AC228" s="96">
        <f t="shared" si="485"/>
        <v>1236</v>
      </c>
      <c r="AD228" s="96">
        <f t="shared" si="485"/>
        <v>1658</v>
      </c>
      <c r="AE228" s="96">
        <f t="shared" si="485"/>
        <v>1534</v>
      </c>
      <c r="AF228" s="96">
        <f t="shared" si="485"/>
        <v>1601</v>
      </c>
      <c r="AG228" s="96">
        <f t="shared" si="485"/>
        <v>1234</v>
      </c>
      <c r="AH228" s="96">
        <f t="shared" si="485"/>
        <v>1227</v>
      </c>
      <c r="AI228" s="96">
        <f t="shared" si="485"/>
        <v>1519</v>
      </c>
      <c r="AJ228" s="96">
        <f t="shared" si="485"/>
        <v>1267</v>
      </c>
      <c r="AK228" s="96">
        <f t="shared" si="485"/>
        <v>1282</v>
      </c>
      <c r="AL228" s="96">
        <f t="shared" si="485"/>
        <v>915</v>
      </c>
      <c r="AM228" s="96">
        <f t="shared" si="485"/>
        <v>1365</v>
      </c>
      <c r="AN228" s="96"/>
      <c r="AO228" s="201">
        <f t="shared" si="485"/>
        <v>876</v>
      </c>
      <c r="AP228" s="201">
        <f t="shared" si="485"/>
        <v>738</v>
      </c>
      <c r="AQ228" s="201">
        <f t="shared" si="485"/>
        <v>991</v>
      </c>
      <c r="AR228" s="201">
        <f t="shared" si="485"/>
        <v>793</v>
      </c>
      <c r="AS228" s="201">
        <f t="shared" si="485"/>
        <v>1155</v>
      </c>
      <c r="AT228" s="201">
        <f t="shared" si="485"/>
        <v>1456</v>
      </c>
      <c r="AU228" s="201">
        <f t="shared" si="485"/>
        <v>1365</v>
      </c>
      <c r="AV228" s="201">
        <f t="shared" si="485"/>
        <v>1706</v>
      </c>
      <c r="AW228" s="201">
        <f t="shared" si="485"/>
        <v>1340</v>
      </c>
      <c r="AX228" s="96">
        <f t="shared" si="485"/>
        <v>1295</v>
      </c>
      <c r="AY228" s="96">
        <f t="shared" si="485"/>
        <v>1357</v>
      </c>
      <c r="AZ228" s="96">
        <f t="shared" si="485"/>
        <v>1224</v>
      </c>
      <c r="BA228" s="96">
        <f t="shared" si="485"/>
        <v>14296</v>
      </c>
      <c r="BB228" s="96">
        <f t="shared" si="485"/>
        <v>1252</v>
      </c>
      <c r="BC228" s="96">
        <f t="shared" si="485"/>
        <v>897</v>
      </c>
      <c r="BD228" s="96">
        <f t="shared" si="485"/>
        <v>1033</v>
      </c>
      <c r="BE228" s="96">
        <f t="shared" si="485"/>
        <v>1262</v>
      </c>
      <c r="BF228" s="96">
        <f t="shared" si="485"/>
        <v>1373</v>
      </c>
      <c r="BG228" s="96">
        <f t="shared" si="485"/>
        <v>1562</v>
      </c>
      <c r="BH228" s="96">
        <f t="shared" si="485"/>
        <v>1491.1999999999998</v>
      </c>
      <c r="BI228" s="96">
        <f t="shared" si="485"/>
        <v>1491.1999999999998</v>
      </c>
      <c r="BJ228" s="96">
        <f t="shared" si="485"/>
        <v>1491.1999999999998</v>
      </c>
      <c r="BK228" s="96">
        <f t="shared" si="485"/>
        <v>1491.1999999999998</v>
      </c>
      <c r="BL228" s="96">
        <f t="shared" si="485"/>
        <v>1491.1999999999998</v>
      </c>
      <c r="BM228" s="96">
        <f t="shared" si="485"/>
        <v>1491.1999999999998</v>
      </c>
      <c r="BN228" s="96">
        <f>SUM(BB228:BM228)</f>
        <v>16326.200000000004</v>
      </c>
      <c r="BO228" s="96">
        <f t="shared" ref="BO228:BZ230" si="486">+BO177+BO180</f>
        <v>1391.1999999999998</v>
      </c>
      <c r="BP228" s="96">
        <f t="shared" si="486"/>
        <v>1391.1999999999998</v>
      </c>
      <c r="BQ228" s="96">
        <f t="shared" si="486"/>
        <v>1391.1999999999998</v>
      </c>
      <c r="BR228" s="96">
        <f t="shared" si="486"/>
        <v>1391.1999999999998</v>
      </c>
      <c r="BS228" s="96">
        <f t="shared" si="486"/>
        <v>1391.1999999999998</v>
      </c>
      <c r="BT228" s="96">
        <f t="shared" si="486"/>
        <v>1391.1999999999998</v>
      </c>
      <c r="BU228" s="96">
        <f t="shared" si="486"/>
        <v>1496.8</v>
      </c>
      <c r="BV228" s="96">
        <f t="shared" si="486"/>
        <v>1496.8</v>
      </c>
      <c r="BW228" s="96">
        <f t="shared" si="486"/>
        <v>1496.8</v>
      </c>
      <c r="BX228" s="96">
        <f t="shared" si="486"/>
        <v>1496.8</v>
      </c>
      <c r="BY228" s="96">
        <f t="shared" si="486"/>
        <v>1496.8</v>
      </c>
      <c r="BZ228" s="96">
        <f t="shared" si="486"/>
        <v>1496.8</v>
      </c>
      <c r="CA228" s="96">
        <f t="shared" ref="CA228:CA235" si="487">SUM(BO228:BZ228)</f>
        <v>17327.999999999996</v>
      </c>
      <c r="CB228" s="96">
        <f t="shared" ref="CB228:CM230" si="488">+CB177+CB180</f>
        <v>1572.8</v>
      </c>
      <c r="CC228" s="96">
        <f t="shared" si="488"/>
        <v>1472.8</v>
      </c>
      <c r="CD228" s="96">
        <f t="shared" si="488"/>
        <v>1572.8</v>
      </c>
      <c r="CE228" s="96">
        <f t="shared" si="488"/>
        <v>1422.8</v>
      </c>
      <c r="CF228" s="96">
        <f t="shared" si="488"/>
        <v>1678.3999999999999</v>
      </c>
      <c r="CG228" s="96">
        <f t="shared" si="488"/>
        <v>1578.3999999999999</v>
      </c>
      <c r="CH228" s="96">
        <f t="shared" si="488"/>
        <v>1578.3999999999999</v>
      </c>
      <c r="CI228" s="96">
        <f t="shared" si="488"/>
        <v>1528.3999999999999</v>
      </c>
      <c r="CJ228" s="96">
        <f t="shared" si="488"/>
        <v>1528.3999999999999</v>
      </c>
      <c r="CK228" s="96">
        <f t="shared" si="488"/>
        <v>1528.3999999999999</v>
      </c>
      <c r="CL228" s="96">
        <f t="shared" si="488"/>
        <v>1528.3999999999999</v>
      </c>
      <c r="CM228" s="96">
        <f t="shared" si="488"/>
        <v>1528.3999999999999</v>
      </c>
      <c r="CN228" s="96">
        <f t="shared" ref="CN228:CN235" si="489">SUM(CB228:CM228)</f>
        <v>18518.400000000001</v>
      </c>
      <c r="CO228" s="96">
        <f t="shared" ref="CO228:CZ230" si="490">+CO177+CO180</f>
        <v>1267.1999999999998</v>
      </c>
      <c r="CP228" s="96">
        <f t="shared" si="490"/>
        <v>1267.1999999999998</v>
      </c>
      <c r="CQ228" s="96">
        <f t="shared" si="490"/>
        <v>1267.1999999999998</v>
      </c>
      <c r="CR228" s="96">
        <f t="shared" si="490"/>
        <v>633.59999999999991</v>
      </c>
      <c r="CS228" s="96">
        <f t="shared" si="490"/>
        <v>633.59999999999991</v>
      </c>
      <c r="CT228" s="96">
        <f t="shared" si="490"/>
        <v>633.59999999999991</v>
      </c>
      <c r="CU228" s="96">
        <f t="shared" si="490"/>
        <v>316.79999999999995</v>
      </c>
      <c r="CV228" s="96">
        <f t="shared" si="490"/>
        <v>316.79999999999995</v>
      </c>
      <c r="CW228" s="96">
        <f t="shared" si="490"/>
        <v>316.79999999999995</v>
      </c>
      <c r="CX228" s="96">
        <f t="shared" si="490"/>
        <v>316.79999999999995</v>
      </c>
      <c r="CY228" s="96">
        <f t="shared" si="490"/>
        <v>316.79999999999995</v>
      </c>
      <c r="CZ228" s="96">
        <f t="shared" si="490"/>
        <v>316.79999999999995</v>
      </c>
      <c r="DA228" s="96">
        <f t="shared" ref="DA228:DA235" si="491">SUM(CO228:CZ228)</f>
        <v>7603.2000000000007</v>
      </c>
      <c r="DB228" s="96">
        <f t="shared" ref="DB228:DM230" si="492">+DB177+DB180</f>
        <v>105.6</v>
      </c>
      <c r="DC228" s="96">
        <f t="shared" si="492"/>
        <v>105.6</v>
      </c>
      <c r="DD228" s="96">
        <f t="shared" si="492"/>
        <v>105.6</v>
      </c>
      <c r="DE228" s="96">
        <f t="shared" si="492"/>
        <v>105.6</v>
      </c>
      <c r="DF228" s="96">
        <f t="shared" si="492"/>
        <v>105.6</v>
      </c>
      <c r="DG228" s="96">
        <f t="shared" si="492"/>
        <v>105.6</v>
      </c>
      <c r="DH228" s="96">
        <f t="shared" si="492"/>
        <v>0</v>
      </c>
      <c r="DI228" s="96">
        <f t="shared" si="492"/>
        <v>0</v>
      </c>
      <c r="DJ228" s="96">
        <f t="shared" si="492"/>
        <v>0</v>
      </c>
      <c r="DK228" s="96">
        <f t="shared" si="492"/>
        <v>0</v>
      </c>
      <c r="DL228" s="96">
        <f t="shared" si="492"/>
        <v>0</v>
      </c>
      <c r="DM228" s="96">
        <f t="shared" si="492"/>
        <v>0</v>
      </c>
      <c r="DN228" s="96">
        <f t="shared" ref="DN228:DN235" si="493">SUM(DB228:DM228)</f>
        <v>633.6</v>
      </c>
      <c r="DR228" s="202"/>
      <c r="DS228" s="104">
        <f t="shared" ref="DS228:DS236" si="494">SUM(AB228:AM228)</f>
        <v>15790</v>
      </c>
      <c r="DT228" s="104"/>
      <c r="DU228" s="104">
        <f t="shared" ref="DU228:DU236" si="495">SUM(AO228:AZ228)</f>
        <v>14296</v>
      </c>
      <c r="DV228" s="203">
        <f t="shared" ref="DV228:DV236" si="496">IFERROR(DU228/DS228*100,0)</f>
        <v>90.538315389487011</v>
      </c>
      <c r="DW228" s="104">
        <f t="shared" ref="DW228:DW236" si="497">SUM(BB228:BM228)</f>
        <v>16326.200000000004</v>
      </c>
      <c r="DX228" s="203">
        <f t="shared" ref="DX228:DX236" si="498">IFERROR(DW228/DU228*100,0)</f>
        <v>114.20117515388924</v>
      </c>
      <c r="DY228" s="105">
        <f t="shared" ref="DY228:DY236" si="499">SUM(BO228:BZ228)</f>
        <v>17327.999999999996</v>
      </c>
      <c r="DZ228" s="204">
        <f t="shared" ref="DZ228:DZ236" si="500">IFERROR(DY228/DW228*100,0)</f>
        <v>106.1361492570224</v>
      </c>
      <c r="EA228" s="105">
        <f t="shared" ref="EA228:EA236" si="501">SUM(CB228:CM228)</f>
        <v>18518.400000000001</v>
      </c>
      <c r="EB228" s="204">
        <f t="shared" ref="EB228:EB236" si="502">IFERROR(EA228/DY228*100,0)</f>
        <v>106.86980609418286</v>
      </c>
      <c r="EC228" s="105">
        <f t="shared" ref="EC228:EC236" si="503">SUM(CD228:CP228)</f>
        <v>36525.599999999991</v>
      </c>
      <c r="ED228" s="204">
        <f t="shared" ref="ED228:ED236" si="504">IFERROR(EC228/EA228*100,0)</f>
        <v>197.23950233281485</v>
      </c>
      <c r="EE228" s="105">
        <f t="shared" ref="EE228:EE236" si="505">SUM(CF228:CR228)</f>
        <v>35430.799999999996</v>
      </c>
      <c r="EF228" s="204">
        <f t="shared" ref="EF228:EF236" si="506">IFERROR(EE228/EC228*100,0)</f>
        <v>97.002650196026906</v>
      </c>
      <c r="EG228" s="202"/>
    </row>
    <row r="229" spans="1:150">
      <c r="A229" t="s">
        <v>150</v>
      </c>
      <c r="AA229" s="96"/>
      <c r="AB229" s="96">
        <f t="shared" si="485"/>
        <v>1372</v>
      </c>
      <c r="AC229" s="96">
        <f t="shared" si="485"/>
        <v>989</v>
      </c>
      <c r="AD229" s="96">
        <f t="shared" si="485"/>
        <v>1129</v>
      </c>
      <c r="AE229" s="96">
        <f t="shared" si="485"/>
        <v>2304</v>
      </c>
      <c r="AF229" s="96">
        <f t="shared" si="485"/>
        <v>1650</v>
      </c>
      <c r="AG229" s="96">
        <f t="shared" si="485"/>
        <v>1113</v>
      </c>
      <c r="AH229" s="96">
        <f t="shared" si="485"/>
        <v>1778</v>
      </c>
      <c r="AI229" s="96">
        <f t="shared" si="485"/>
        <v>822</v>
      </c>
      <c r="AJ229" s="96">
        <f t="shared" si="485"/>
        <v>561</v>
      </c>
      <c r="AK229" s="96">
        <f t="shared" si="485"/>
        <v>425</v>
      </c>
      <c r="AL229" s="96">
        <f t="shared" si="485"/>
        <v>974</v>
      </c>
      <c r="AM229" s="96">
        <f t="shared" si="485"/>
        <v>270</v>
      </c>
      <c r="AN229" s="96"/>
      <c r="AO229" s="201">
        <f t="shared" si="485"/>
        <v>1200</v>
      </c>
      <c r="AP229" s="201">
        <f t="shared" si="485"/>
        <v>2217</v>
      </c>
      <c r="AQ229" s="201">
        <f t="shared" si="485"/>
        <v>2443</v>
      </c>
      <c r="AR229" s="201">
        <f t="shared" si="485"/>
        <v>2107</v>
      </c>
      <c r="AS229" s="201">
        <f t="shared" si="485"/>
        <v>1458</v>
      </c>
      <c r="AT229" s="201">
        <f t="shared" si="485"/>
        <v>572</v>
      </c>
      <c r="AU229" s="201">
        <f t="shared" si="485"/>
        <v>322</v>
      </c>
      <c r="AV229" s="201">
        <f t="shared" si="485"/>
        <v>540</v>
      </c>
      <c r="AW229" s="201">
        <f t="shared" si="485"/>
        <v>688</v>
      </c>
      <c r="AX229" s="96">
        <f t="shared" si="485"/>
        <v>994</v>
      </c>
      <c r="AY229" s="96">
        <f t="shared" si="485"/>
        <v>512</v>
      </c>
      <c r="AZ229" s="96">
        <f t="shared" si="485"/>
        <v>789</v>
      </c>
      <c r="BA229" s="96">
        <f t="shared" si="485"/>
        <v>13842</v>
      </c>
      <c r="BB229" s="96">
        <f t="shared" si="485"/>
        <v>829</v>
      </c>
      <c r="BC229" s="96">
        <f t="shared" si="485"/>
        <v>421</v>
      </c>
      <c r="BD229" s="96">
        <f t="shared" si="485"/>
        <v>659</v>
      </c>
      <c r="BE229" s="96">
        <f t="shared" si="485"/>
        <v>471</v>
      </c>
      <c r="BF229" s="96">
        <f t="shared" si="485"/>
        <v>490</v>
      </c>
      <c r="BG229" s="96">
        <f t="shared" si="485"/>
        <v>787</v>
      </c>
      <c r="BH229" s="96">
        <f t="shared" si="485"/>
        <v>643.16000000000008</v>
      </c>
      <c r="BI229" s="96">
        <f t="shared" si="485"/>
        <v>643.16000000000008</v>
      </c>
      <c r="BJ229" s="96">
        <f t="shared" si="485"/>
        <v>972.36000000000013</v>
      </c>
      <c r="BK229" s="96">
        <f t="shared" si="485"/>
        <v>655.76</v>
      </c>
      <c r="BL229" s="96">
        <f t="shared" si="485"/>
        <v>643.16000000000008</v>
      </c>
      <c r="BM229" s="96">
        <f t="shared" si="485"/>
        <v>972.36000000000013</v>
      </c>
      <c r="BN229" s="96">
        <f t="shared" ref="BN229:BN234" si="507">SUM(BB229:BM229)</f>
        <v>8186.9600000000009</v>
      </c>
      <c r="BO229" s="96">
        <f t="shared" si="486"/>
        <v>445.04999999999995</v>
      </c>
      <c r="BP229" s="96">
        <f t="shared" si="486"/>
        <v>635.59999999999991</v>
      </c>
      <c r="BQ229" s="96">
        <f t="shared" si="486"/>
        <v>1065.5999999999999</v>
      </c>
      <c r="BR229" s="96">
        <f t="shared" si="486"/>
        <v>1265.5999999999999</v>
      </c>
      <c r="BS229" s="96">
        <f t="shared" si="486"/>
        <v>549</v>
      </c>
      <c r="BT229" s="96">
        <f t="shared" si="486"/>
        <v>549</v>
      </c>
      <c r="BU229" s="96">
        <f t="shared" si="486"/>
        <v>630.9</v>
      </c>
      <c r="BV229" s="96">
        <f t="shared" si="486"/>
        <v>1290.8000000000002</v>
      </c>
      <c r="BW229" s="96">
        <f t="shared" si="486"/>
        <v>1090.8000000000002</v>
      </c>
      <c r="BX229" s="96">
        <f t="shared" si="486"/>
        <v>673.4</v>
      </c>
      <c r="BY229" s="96">
        <f t="shared" si="486"/>
        <v>574.20000000000005</v>
      </c>
      <c r="BZ229" s="96">
        <f t="shared" si="486"/>
        <v>660.8</v>
      </c>
      <c r="CA229" s="96">
        <f t="shared" si="487"/>
        <v>9430.75</v>
      </c>
      <c r="CB229" s="96">
        <f t="shared" si="488"/>
        <v>460.8</v>
      </c>
      <c r="CC229" s="96">
        <f t="shared" si="488"/>
        <v>660.8</v>
      </c>
      <c r="CD229" s="96">
        <f t="shared" si="488"/>
        <v>1090.8000000000002</v>
      </c>
      <c r="CE229" s="96">
        <f t="shared" si="488"/>
        <v>1090.8000000000002</v>
      </c>
      <c r="CF229" s="96">
        <f t="shared" si="488"/>
        <v>473.4</v>
      </c>
      <c r="CG229" s="96">
        <f t="shared" si="488"/>
        <v>460.8</v>
      </c>
      <c r="CH229" s="96">
        <f t="shared" si="488"/>
        <v>660.8</v>
      </c>
      <c r="CI229" s="96">
        <f t="shared" si="488"/>
        <v>1090.8000000000002</v>
      </c>
      <c r="CJ229" s="96">
        <f t="shared" si="488"/>
        <v>1090.8000000000002</v>
      </c>
      <c r="CK229" s="96">
        <f t="shared" si="488"/>
        <v>673.4</v>
      </c>
      <c r="CL229" s="96">
        <f t="shared" si="488"/>
        <v>460.8</v>
      </c>
      <c r="CM229" s="96">
        <f t="shared" si="488"/>
        <v>660.8</v>
      </c>
      <c r="CN229" s="96">
        <f t="shared" si="489"/>
        <v>8874.7999999999993</v>
      </c>
      <c r="CO229" s="96">
        <f t="shared" si="490"/>
        <v>460.8</v>
      </c>
      <c r="CP229" s="96">
        <f t="shared" si="490"/>
        <v>660.8</v>
      </c>
      <c r="CQ229" s="96">
        <f t="shared" si="490"/>
        <v>1090.8000000000002</v>
      </c>
      <c r="CR229" s="96">
        <f t="shared" si="490"/>
        <v>867.6</v>
      </c>
      <c r="CS229" s="96">
        <f t="shared" si="490"/>
        <v>250.2</v>
      </c>
      <c r="CT229" s="96">
        <f t="shared" si="490"/>
        <v>237.6</v>
      </c>
      <c r="CU229" s="96">
        <f t="shared" si="490"/>
        <v>312</v>
      </c>
      <c r="CV229" s="96">
        <f t="shared" si="490"/>
        <v>792</v>
      </c>
      <c r="CW229" s="96">
        <f t="shared" si="490"/>
        <v>162</v>
      </c>
      <c r="CX229" s="96">
        <f t="shared" si="490"/>
        <v>174.59999999999997</v>
      </c>
      <c r="CY229" s="96">
        <f t="shared" si="490"/>
        <v>162</v>
      </c>
      <c r="CZ229" s="96">
        <f t="shared" si="490"/>
        <v>262</v>
      </c>
      <c r="DA229" s="96">
        <f t="shared" si="491"/>
        <v>5432.4</v>
      </c>
      <c r="DB229" s="96">
        <f t="shared" si="492"/>
        <v>284.39999999999998</v>
      </c>
      <c r="DC229" s="96">
        <f t="shared" si="492"/>
        <v>384.4</v>
      </c>
      <c r="DD229" s="96">
        <f t="shared" si="492"/>
        <v>889.2</v>
      </c>
      <c r="DE229" s="96">
        <f t="shared" si="492"/>
        <v>259.2</v>
      </c>
      <c r="DF229" s="96">
        <f t="shared" si="492"/>
        <v>271.79999999999995</v>
      </c>
      <c r="DG229" s="96">
        <f t="shared" si="492"/>
        <v>259.2</v>
      </c>
      <c r="DH229" s="96">
        <f t="shared" si="492"/>
        <v>262</v>
      </c>
      <c r="DI229" s="96">
        <f t="shared" si="492"/>
        <v>162</v>
      </c>
      <c r="DJ229" s="96">
        <f t="shared" si="492"/>
        <v>162</v>
      </c>
      <c r="DK229" s="96">
        <f t="shared" si="492"/>
        <v>274.59999999999997</v>
      </c>
      <c r="DL229" s="96">
        <f t="shared" si="492"/>
        <v>162</v>
      </c>
      <c r="DM229" s="96">
        <f t="shared" si="492"/>
        <v>162</v>
      </c>
      <c r="DN229" s="96">
        <f t="shared" si="493"/>
        <v>3532.7999999999997</v>
      </c>
      <c r="DR229" s="202"/>
      <c r="DS229" s="104">
        <f t="shared" si="494"/>
        <v>13387</v>
      </c>
      <c r="DT229" s="104"/>
      <c r="DU229" s="104">
        <f t="shared" si="495"/>
        <v>13842</v>
      </c>
      <c r="DV229" s="203">
        <f t="shared" si="496"/>
        <v>103.39881975050422</v>
      </c>
      <c r="DW229" s="104">
        <f t="shared" si="497"/>
        <v>8186.9600000000009</v>
      </c>
      <c r="DX229" s="203">
        <f t="shared" si="498"/>
        <v>59.14578818089872</v>
      </c>
      <c r="DY229" s="105">
        <f t="shared" si="499"/>
        <v>9430.75</v>
      </c>
      <c r="DZ229" s="204">
        <f t="shared" si="500"/>
        <v>115.19233024223887</v>
      </c>
      <c r="EA229" s="105">
        <f t="shared" si="501"/>
        <v>8874.7999999999993</v>
      </c>
      <c r="EB229" s="204">
        <f t="shared" si="502"/>
        <v>94.104922726188249</v>
      </c>
      <c r="EC229" s="105">
        <f t="shared" si="503"/>
        <v>17749.599999999999</v>
      </c>
      <c r="ED229" s="204">
        <f t="shared" si="504"/>
        <v>200</v>
      </c>
      <c r="EE229" s="105">
        <f t="shared" si="505"/>
        <v>17526.399999999998</v>
      </c>
      <c r="EF229" s="204">
        <f t="shared" si="506"/>
        <v>98.742506873394333</v>
      </c>
      <c r="EG229" s="202"/>
    </row>
    <row r="230" spans="1:150">
      <c r="A230" t="s">
        <v>88</v>
      </c>
      <c r="AA230" s="96"/>
      <c r="AB230" s="96">
        <f t="shared" si="485"/>
        <v>0</v>
      </c>
      <c r="AC230" s="96">
        <f t="shared" si="485"/>
        <v>16</v>
      </c>
      <c r="AD230" s="96">
        <f t="shared" si="485"/>
        <v>0</v>
      </c>
      <c r="AE230" s="96">
        <f t="shared" si="485"/>
        <v>0</v>
      </c>
      <c r="AF230" s="96">
        <f t="shared" si="485"/>
        <v>226</v>
      </c>
      <c r="AG230" s="96">
        <f t="shared" si="485"/>
        <v>72</v>
      </c>
      <c r="AH230" s="96">
        <f t="shared" si="485"/>
        <v>134</v>
      </c>
      <c r="AI230" s="96">
        <f t="shared" si="485"/>
        <v>0</v>
      </c>
      <c r="AJ230" s="96">
        <f t="shared" si="485"/>
        <v>198</v>
      </c>
      <c r="AK230" s="96">
        <f t="shared" si="485"/>
        <v>0</v>
      </c>
      <c r="AL230" s="96">
        <f t="shared" si="485"/>
        <v>0</v>
      </c>
      <c r="AM230" s="96">
        <f t="shared" si="485"/>
        <v>0</v>
      </c>
      <c r="AN230" s="96"/>
      <c r="AO230" s="201">
        <f t="shared" si="485"/>
        <v>1311</v>
      </c>
      <c r="AP230" s="201">
        <f t="shared" si="485"/>
        <v>92</v>
      </c>
      <c r="AQ230" s="201">
        <f t="shared" si="485"/>
        <v>0</v>
      </c>
      <c r="AR230" s="201">
        <f t="shared" si="485"/>
        <v>12</v>
      </c>
      <c r="AS230" s="201">
        <f t="shared" si="485"/>
        <v>223</v>
      </c>
      <c r="AT230" s="201">
        <f t="shared" si="485"/>
        <v>16</v>
      </c>
      <c r="AU230" s="201">
        <f t="shared" si="485"/>
        <v>84</v>
      </c>
      <c r="AV230" s="201">
        <f t="shared" si="485"/>
        <v>0</v>
      </c>
      <c r="AW230" s="201">
        <f t="shared" si="485"/>
        <v>232</v>
      </c>
      <c r="AX230" s="96">
        <f t="shared" si="485"/>
        <v>16</v>
      </c>
      <c r="AY230" s="96">
        <f t="shared" si="485"/>
        <v>60</v>
      </c>
      <c r="AZ230" s="96">
        <f t="shared" si="485"/>
        <v>74</v>
      </c>
      <c r="BA230" s="96">
        <f t="shared" si="485"/>
        <v>2120</v>
      </c>
      <c r="BB230" s="96">
        <f t="shared" si="485"/>
        <v>0</v>
      </c>
      <c r="BC230" s="96">
        <f t="shared" si="485"/>
        <v>0</v>
      </c>
      <c r="BD230" s="96">
        <f t="shared" si="485"/>
        <v>630</v>
      </c>
      <c r="BE230" s="96">
        <f t="shared" si="485"/>
        <v>0</v>
      </c>
      <c r="BF230" s="96">
        <f t="shared" si="485"/>
        <v>383</v>
      </c>
      <c r="BG230" s="96">
        <f t="shared" si="485"/>
        <v>121</v>
      </c>
      <c r="BH230" s="96">
        <f t="shared" si="485"/>
        <v>21.6</v>
      </c>
      <c r="BI230" s="96">
        <f t="shared" si="485"/>
        <v>21.6</v>
      </c>
      <c r="BJ230" s="96">
        <f t="shared" si="485"/>
        <v>32.4</v>
      </c>
      <c r="BK230" s="96">
        <f t="shared" si="485"/>
        <v>21.6</v>
      </c>
      <c r="BL230" s="96">
        <f t="shared" si="485"/>
        <v>32.4</v>
      </c>
      <c r="BM230" s="96">
        <f t="shared" si="485"/>
        <v>21.6</v>
      </c>
      <c r="BN230" s="96">
        <f t="shared" si="507"/>
        <v>1285.1999999999998</v>
      </c>
      <c r="BO230" s="96">
        <f t="shared" si="486"/>
        <v>59.4</v>
      </c>
      <c r="BP230" s="96">
        <f t="shared" si="486"/>
        <v>21.6</v>
      </c>
      <c r="BQ230" s="96">
        <f t="shared" si="486"/>
        <v>59.4</v>
      </c>
      <c r="BR230" s="96">
        <f t="shared" si="486"/>
        <v>625.6</v>
      </c>
      <c r="BS230" s="96">
        <f t="shared" si="486"/>
        <v>21.6</v>
      </c>
      <c r="BT230" s="96">
        <f t="shared" si="486"/>
        <v>21.6</v>
      </c>
      <c r="BU230" s="96">
        <f t="shared" si="486"/>
        <v>571.6</v>
      </c>
      <c r="BV230" s="96">
        <f t="shared" si="486"/>
        <v>21.6</v>
      </c>
      <c r="BW230" s="96">
        <f t="shared" si="486"/>
        <v>59.4</v>
      </c>
      <c r="BX230" s="96">
        <f t="shared" si="486"/>
        <v>571.6</v>
      </c>
      <c r="BY230" s="96">
        <f t="shared" si="486"/>
        <v>59.4</v>
      </c>
      <c r="BZ230" s="96">
        <f t="shared" si="486"/>
        <v>21.6</v>
      </c>
      <c r="CA230" s="96">
        <f t="shared" si="487"/>
        <v>2114.4</v>
      </c>
      <c r="CB230" s="96">
        <f t="shared" si="488"/>
        <v>59.4</v>
      </c>
      <c r="CC230" s="96">
        <f t="shared" si="488"/>
        <v>21.6</v>
      </c>
      <c r="CD230" s="96">
        <f t="shared" si="488"/>
        <v>59.4</v>
      </c>
      <c r="CE230" s="96">
        <f t="shared" si="488"/>
        <v>75.599999999999994</v>
      </c>
      <c r="CF230" s="96">
        <f t="shared" si="488"/>
        <v>21.6</v>
      </c>
      <c r="CG230" s="96">
        <f t="shared" si="488"/>
        <v>21.6</v>
      </c>
      <c r="CH230" s="96">
        <f t="shared" si="488"/>
        <v>21.6</v>
      </c>
      <c r="CI230" s="96">
        <f t="shared" si="488"/>
        <v>21.6</v>
      </c>
      <c r="CJ230" s="96">
        <f t="shared" si="488"/>
        <v>59.4</v>
      </c>
      <c r="CK230" s="96">
        <f t="shared" si="488"/>
        <v>21.6</v>
      </c>
      <c r="CL230" s="96">
        <f t="shared" si="488"/>
        <v>59.4</v>
      </c>
      <c r="CM230" s="96">
        <f t="shared" si="488"/>
        <v>21.6</v>
      </c>
      <c r="CN230" s="96">
        <f t="shared" si="489"/>
        <v>464.40000000000003</v>
      </c>
      <c r="CO230" s="96">
        <f t="shared" si="490"/>
        <v>59.4</v>
      </c>
      <c r="CP230" s="96">
        <f t="shared" si="490"/>
        <v>21.6</v>
      </c>
      <c r="CQ230" s="96">
        <f t="shared" si="490"/>
        <v>59.4</v>
      </c>
      <c r="CR230" s="96">
        <f t="shared" si="490"/>
        <v>75.599999999999994</v>
      </c>
      <c r="CS230" s="96">
        <f t="shared" si="490"/>
        <v>21.6</v>
      </c>
      <c r="CT230" s="96">
        <f t="shared" si="490"/>
        <v>21.6</v>
      </c>
      <c r="CU230" s="96">
        <f t="shared" si="490"/>
        <v>21.6</v>
      </c>
      <c r="CV230" s="96">
        <f t="shared" si="490"/>
        <v>21.6</v>
      </c>
      <c r="CW230" s="96">
        <f t="shared" si="490"/>
        <v>59.4</v>
      </c>
      <c r="CX230" s="96">
        <f t="shared" si="490"/>
        <v>21.6</v>
      </c>
      <c r="CY230" s="96">
        <f t="shared" si="490"/>
        <v>59.4</v>
      </c>
      <c r="CZ230" s="96">
        <f t="shared" si="490"/>
        <v>21.6</v>
      </c>
      <c r="DA230" s="96">
        <f t="shared" si="491"/>
        <v>464.40000000000003</v>
      </c>
      <c r="DB230" s="96">
        <f t="shared" si="492"/>
        <v>59.4</v>
      </c>
      <c r="DC230" s="96">
        <f t="shared" si="492"/>
        <v>21.6</v>
      </c>
      <c r="DD230" s="96">
        <f t="shared" si="492"/>
        <v>59.4</v>
      </c>
      <c r="DE230" s="96">
        <f t="shared" si="492"/>
        <v>75.599999999999994</v>
      </c>
      <c r="DF230" s="96">
        <f t="shared" si="492"/>
        <v>21.6</v>
      </c>
      <c r="DG230" s="96">
        <f t="shared" si="492"/>
        <v>21.6</v>
      </c>
      <c r="DH230" s="96">
        <f t="shared" si="492"/>
        <v>21.6</v>
      </c>
      <c r="DI230" s="96">
        <f t="shared" si="492"/>
        <v>21.6</v>
      </c>
      <c r="DJ230" s="96">
        <f t="shared" si="492"/>
        <v>59.4</v>
      </c>
      <c r="DK230" s="96">
        <f t="shared" si="492"/>
        <v>21.6</v>
      </c>
      <c r="DL230" s="96">
        <f t="shared" si="492"/>
        <v>59.4</v>
      </c>
      <c r="DM230" s="96">
        <f t="shared" si="492"/>
        <v>21.6</v>
      </c>
      <c r="DN230" s="96">
        <f t="shared" si="493"/>
        <v>464.40000000000003</v>
      </c>
      <c r="DR230" s="202"/>
      <c r="DS230" s="104">
        <f t="shared" si="494"/>
        <v>646</v>
      </c>
      <c r="DT230" s="104"/>
      <c r="DU230" s="104">
        <f t="shared" si="495"/>
        <v>2120</v>
      </c>
      <c r="DV230" s="203">
        <f t="shared" si="496"/>
        <v>328.17337461300309</v>
      </c>
      <c r="DW230" s="104">
        <f t="shared" si="497"/>
        <v>1285.1999999999998</v>
      </c>
      <c r="DX230" s="203">
        <f t="shared" si="498"/>
        <v>60.622641509433947</v>
      </c>
      <c r="DY230" s="105">
        <f t="shared" si="499"/>
        <v>2114.4</v>
      </c>
      <c r="DZ230" s="204">
        <f t="shared" si="500"/>
        <v>164.51914098972927</v>
      </c>
      <c r="EA230" s="105">
        <f t="shared" si="501"/>
        <v>464.40000000000003</v>
      </c>
      <c r="EB230" s="204">
        <f t="shared" si="502"/>
        <v>21.963677639046537</v>
      </c>
      <c r="EC230" s="105">
        <f t="shared" si="503"/>
        <v>928.8</v>
      </c>
      <c r="ED230" s="204">
        <f t="shared" si="504"/>
        <v>199.99999999999997</v>
      </c>
      <c r="EE230" s="105">
        <f t="shared" si="505"/>
        <v>928.80000000000007</v>
      </c>
      <c r="EF230" s="204">
        <f t="shared" si="506"/>
        <v>100.00000000000003</v>
      </c>
      <c r="EG230" s="202"/>
    </row>
    <row r="231" spans="1:150">
      <c r="A231" t="str">
        <f>+A192</f>
        <v>AHA</v>
      </c>
      <c r="AA231" s="96"/>
      <c r="AB231" s="96">
        <f t="shared" ref="AB231:BM231" si="508">+AB192</f>
        <v>493</v>
      </c>
      <c r="AC231" s="96">
        <f t="shared" si="508"/>
        <v>778</v>
      </c>
      <c r="AD231" s="96">
        <f t="shared" si="508"/>
        <v>0</v>
      </c>
      <c r="AE231" s="96">
        <f t="shared" si="508"/>
        <v>541</v>
      </c>
      <c r="AF231" s="96">
        <f t="shared" si="508"/>
        <v>745</v>
      </c>
      <c r="AG231" s="96">
        <f t="shared" si="508"/>
        <v>511</v>
      </c>
      <c r="AH231" s="96">
        <f t="shared" si="508"/>
        <v>145</v>
      </c>
      <c r="AI231" s="96">
        <f t="shared" si="508"/>
        <v>180</v>
      </c>
      <c r="AJ231" s="96">
        <f t="shared" si="508"/>
        <v>170</v>
      </c>
      <c r="AK231" s="96">
        <f t="shared" si="508"/>
        <v>137</v>
      </c>
      <c r="AL231" s="96">
        <f t="shared" si="508"/>
        <v>214</v>
      </c>
      <c r="AM231" s="96">
        <f t="shared" si="508"/>
        <v>362</v>
      </c>
      <c r="AN231" s="96"/>
      <c r="AO231" s="201">
        <f t="shared" si="508"/>
        <v>653</v>
      </c>
      <c r="AP231" s="201">
        <f t="shared" si="508"/>
        <v>1134</v>
      </c>
      <c r="AQ231" s="201">
        <f t="shared" si="508"/>
        <v>175</v>
      </c>
      <c r="AR231" s="201">
        <f t="shared" si="508"/>
        <v>163</v>
      </c>
      <c r="AS231" s="201">
        <f t="shared" si="508"/>
        <v>350</v>
      </c>
      <c r="AT231" s="201">
        <f t="shared" si="508"/>
        <v>170</v>
      </c>
      <c r="AU231" s="201">
        <f t="shared" si="508"/>
        <v>580</v>
      </c>
      <c r="AV231" s="201">
        <f t="shared" si="508"/>
        <v>798</v>
      </c>
      <c r="AW231" s="201">
        <f t="shared" si="508"/>
        <v>610</v>
      </c>
      <c r="AX231" s="96">
        <f t="shared" si="508"/>
        <v>1029</v>
      </c>
      <c r="AY231" s="96">
        <f t="shared" si="508"/>
        <v>414</v>
      </c>
      <c r="AZ231" s="96">
        <f t="shared" si="508"/>
        <v>240</v>
      </c>
      <c r="BA231" s="96">
        <f t="shared" si="508"/>
        <v>6316</v>
      </c>
      <c r="BB231" s="96">
        <f t="shared" si="508"/>
        <v>93</v>
      </c>
      <c r="BC231" s="96">
        <f t="shared" si="508"/>
        <v>191</v>
      </c>
      <c r="BD231" s="96">
        <f t="shared" si="508"/>
        <v>84</v>
      </c>
      <c r="BE231" s="96">
        <f t="shared" si="508"/>
        <v>117</v>
      </c>
      <c r="BF231" s="96">
        <f t="shared" si="508"/>
        <v>211</v>
      </c>
      <c r="BG231" s="96">
        <f t="shared" si="508"/>
        <v>608</v>
      </c>
      <c r="BH231" s="96">
        <f t="shared" si="508"/>
        <v>501.63750000000005</v>
      </c>
      <c r="BI231" s="96">
        <f t="shared" si="508"/>
        <v>630.39374999999995</v>
      </c>
      <c r="BJ231" s="96">
        <f t="shared" si="508"/>
        <v>797.34375</v>
      </c>
      <c r="BK231" s="96">
        <f t="shared" si="508"/>
        <v>501.63750000000005</v>
      </c>
      <c r="BL231" s="96">
        <f t="shared" si="508"/>
        <v>696.54375000000005</v>
      </c>
      <c r="BM231" s="96">
        <f t="shared" si="508"/>
        <v>797.34375</v>
      </c>
      <c r="BN231" s="96">
        <f t="shared" si="507"/>
        <v>5228.8999999999996</v>
      </c>
      <c r="BO231" s="96">
        <f t="shared" ref="BO231:BZ231" si="509">+BO192</f>
        <v>511.62890625</v>
      </c>
      <c r="BP231" s="96">
        <f t="shared" si="509"/>
        <v>826.62890625</v>
      </c>
      <c r="BQ231" s="96">
        <f t="shared" si="509"/>
        <v>511.62890625</v>
      </c>
      <c r="BR231" s="96">
        <f t="shared" si="509"/>
        <v>511.62890625</v>
      </c>
      <c r="BS231" s="96">
        <f t="shared" si="509"/>
        <v>826.62890625</v>
      </c>
      <c r="BT231" s="96">
        <f t="shared" si="509"/>
        <v>604.65234375</v>
      </c>
      <c r="BU231" s="96">
        <f t="shared" si="509"/>
        <v>604.65234375</v>
      </c>
      <c r="BV231" s="96">
        <f t="shared" si="509"/>
        <v>604.65234375</v>
      </c>
      <c r="BW231" s="96">
        <f t="shared" si="509"/>
        <v>604.65234375</v>
      </c>
      <c r="BX231" s="96">
        <f t="shared" si="509"/>
        <v>604.65234375</v>
      </c>
      <c r="BY231" s="96">
        <f t="shared" si="509"/>
        <v>919.65234375</v>
      </c>
      <c r="BZ231" s="96">
        <f t="shared" si="509"/>
        <v>604.65234375</v>
      </c>
      <c r="CA231" s="96">
        <f t="shared" si="487"/>
        <v>7735.7109375</v>
      </c>
      <c r="CB231" s="96">
        <f t="shared" ref="CB231:CM231" si="510">+CB192</f>
        <v>994.14</v>
      </c>
      <c r="CC231" s="96">
        <f t="shared" si="510"/>
        <v>679.14</v>
      </c>
      <c r="CD231" s="96">
        <f t="shared" si="510"/>
        <v>994.14</v>
      </c>
      <c r="CE231" s="96">
        <f t="shared" si="510"/>
        <v>994.14</v>
      </c>
      <c r="CF231" s="96">
        <f t="shared" si="510"/>
        <v>679.14</v>
      </c>
      <c r="CG231" s="96">
        <f t="shared" si="510"/>
        <v>994.14</v>
      </c>
      <c r="CH231" s="96">
        <f t="shared" si="510"/>
        <v>994.14</v>
      </c>
      <c r="CI231" s="96">
        <f t="shared" si="510"/>
        <v>679.14</v>
      </c>
      <c r="CJ231" s="96">
        <f t="shared" si="510"/>
        <v>994.14</v>
      </c>
      <c r="CK231" s="96">
        <f t="shared" si="510"/>
        <v>679.14</v>
      </c>
      <c r="CL231" s="96">
        <f t="shared" si="510"/>
        <v>994.14</v>
      </c>
      <c r="CM231" s="96">
        <f t="shared" si="510"/>
        <v>994.14</v>
      </c>
      <c r="CN231" s="96">
        <f t="shared" si="489"/>
        <v>10669.68</v>
      </c>
      <c r="CO231" s="96">
        <f t="shared" ref="CO231:CZ231" si="511">+CO192</f>
        <v>1055.3287499999999</v>
      </c>
      <c r="CP231" s="96">
        <f t="shared" si="511"/>
        <v>740.3287499999999</v>
      </c>
      <c r="CQ231" s="96">
        <f t="shared" si="511"/>
        <v>1055.3287499999999</v>
      </c>
      <c r="CR231" s="96">
        <f t="shared" si="511"/>
        <v>1055.3287499999999</v>
      </c>
      <c r="CS231" s="96">
        <f t="shared" si="511"/>
        <v>740.3287499999999</v>
      </c>
      <c r="CT231" s="96">
        <f t="shared" si="511"/>
        <v>1055.3287499999999</v>
      </c>
      <c r="CU231" s="96">
        <f t="shared" si="511"/>
        <v>1055.3287499999999</v>
      </c>
      <c r="CV231" s="96">
        <f t="shared" si="511"/>
        <v>740.3287499999999</v>
      </c>
      <c r="CW231" s="96">
        <f t="shared" si="511"/>
        <v>1055.3287499999999</v>
      </c>
      <c r="CX231" s="96">
        <f t="shared" si="511"/>
        <v>740.3287499999999</v>
      </c>
      <c r="CY231" s="96">
        <f t="shared" si="511"/>
        <v>1055.3287499999999</v>
      </c>
      <c r="CZ231" s="96">
        <f t="shared" si="511"/>
        <v>740.3287499999999</v>
      </c>
      <c r="DA231" s="96">
        <f t="shared" si="491"/>
        <v>11088.945</v>
      </c>
      <c r="DB231" s="96">
        <f t="shared" ref="DB231:DM231" si="512">+DB192</f>
        <v>1074.07125</v>
      </c>
      <c r="DC231" s="96">
        <f t="shared" si="512"/>
        <v>759.07124999999996</v>
      </c>
      <c r="DD231" s="96">
        <f t="shared" si="512"/>
        <v>1074.07125</v>
      </c>
      <c r="DE231" s="96">
        <f t="shared" si="512"/>
        <v>1074.07125</v>
      </c>
      <c r="DF231" s="96">
        <f t="shared" si="512"/>
        <v>759.07124999999996</v>
      </c>
      <c r="DG231" s="96">
        <f t="shared" si="512"/>
        <v>1074.07125</v>
      </c>
      <c r="DH231" s="96">
        <f t="shared" si="512"/>
        <v>1074.07125</v>
      </c>
      <c r="DI231" s="96">
        <f t="shared" si="512"/>
        <v>759.07124999999996</v>
      </c>
      <c r="DJ231" s="96">
        <f t="shared" si="512"/>
        <v>1074.07125</v>
      </c>
      <c r="DK231" s="96">
        <f t="shared" si="512"/>
        <v>759.07124999999996</v>
      </c>
      <c r="DL231" s="96">
        <f t="shared" si="512"/>
        <v>1074.07125</v>
      </c>
      <c r="DM231" s="96">
        <f t="shared" si="512"/>
        <v>759.07124999999996</v>
      </c>
      <c r="DN231" s="96">
        <f t="shared" si="493"/>
        <v>11313.855000000003</v>
      </c>
      <c r="DR231" s="202"/>
      <c r="DS231" s="104">
        <f t="shared" si="494"/>
        <v>4276</v>
      </c>
      <c r="DT231" s="104"/>
      <c r="DU231" s="104">
        <f t="shared" si="495"/>
        <v>6316</v>
      </c>
      <c r="DV231" s="203">
        <f t="shared" si="496"/>
        <v>147.70813844714687</v>
      </c>
      <c r="DW231" s="104">
        <f t="shared" si="497"/>
        <v>5228.8999999999996</v>
      </c>
      <c r="DX231" s="203">
        <f t="shared" si="498"/>
        <v>82.788157061431278</v>
      </c>
      <c r="DY231" s="105">
        <f t="shared" si="499"/>
        <v>7735.7109375</v>
      </c>
      <c r="DZ231" s="204">
        <f t="shared" si="500"/>
        <v>147.94145876761843</v>
      </c>
      <c r="EA231" s="105">
        <f t="shared" si="501"/>
        <v>10669.68</v>
      </c>
      <c r="EB231" s="204">
        <f t="shared" si="502"/>
        <v>137.92759432461665</v>
      </c>
      <c r="EC231" s="105">
        <f t="shared" si="503"/>
        <v>21461.737500000003</v>
      </c>
      <c r="ED231" s="204">
        <f t="shared" si="504"/>
        <v>201.14696504487486</v>
      </c>
      <c r="EE231" s="105">
        <f t="shared" si="505"/>
        <v>21584.115000000005</v>
      </c>
      <c r="EF231" s="204">
        <f t="shared" si="506"/>
        <v>100.57021245367483</v>
      </c>
      <c r="EG231" s="202"/>
    </row>
    <row r="232" spans="1:150">
      <c r="A232" t="str">
        <f>+A186</f>
        <v>DFVII</v>
      </c>
      <c r="AA232" s="96"/>
      <c r="AB232" s="96">
        <f t="shared" ref="AB232:BM233" si="513">+AB186</f>
        <v>114</v>
      </c>
      <c r="AC232" s="96">
        <f t="shared" si="513"/>
        <v>197</v>
      </c>
      <c r="AD232" s="96">
        <f t="shared" si="513"/>
        <v>109</v>
      </c>
      <c r="AE232" s="96">
        <f t="shared" si="513"/>
        <v>166</v>
      </c>
      <c r="AF232" s="96">
        <f t="shared" si="513"/>
        <v>108</v>
      </c>
      <c r="AG232" s="96">
        <f t="shared" si="513"/>
        <v>57</v>
      </c>
      <c r="AH232" s="96">
        <f t="shared" si="513"/>
        <v>143</v>
      </c>
      <c r="AI232" s="96">
        <f t="shared" si="513"/>
        <v>112</v>
      </c>
      <c r="AJ232" s="96">
        <f t="shared" si="513"/>
        <v>134</v>
      </c>
      <c r="AK232" s="96">
        <f t="shared" si="513"/>
        <v>201</v>
      </c>
      <c r="AL232" s="96">
        <f t="shared" si="513"/>
        <v>287</v>
      </c>
      <c r="AM232" s="96">
        <f t="shared" si="513"/>
        <v>245</v>
      </c>
      <c r="AN232" s="96"/>
      <c r="AO232" s="201">
        <f t="shared" si="513"/>
        <v>156</v>
      </c>
      <c r="AP232" s="201">
        <f t="shared" si="513"/>
        <v>141</v>
      </c>
      <c r="AQ232" s="201">
        <f t="shared" si="513"/>
        <v>160</v>
      </c>
      <c r="AR232" s="201">
        <f t="shared" si="513"/>
        <v>148</v>
      </c>
      <c r="AS232" s="201">
        <f t="shared" si="513"/>
        <v>170</v>
      </c>
      <c r="AT232" s="201">
        <f t="shared" si="513"/>
        <v>240</v>
      </c>
      <c r="AU232" s="201">
        <f t="shared" si="513"/>
        <v>202</v>
      </c>
      <c r="AV232" s="201">
        <f t="shared" si="513"/>
        <v>133</v>
      </c>
      <c r="AW232" s="201">
        <f t="shared" si="513"/>
        <v>248</v>
      </c>
      <c r="AX232" s="96">
        <f t="shared" si="513"/>
        <v>138</v>
      </c>
      <c r="AY232" s="96">
        <f t="shared" si="513"/>
        <v>195</v>
      </c>
      <c r="AZ232" s="96">
        <f t="shared" si="513"/>
        <v>255</v>
      </c>
      <c r="BA232" s="96">
        <f t="shared" si="513"/>
        <v>2186</v>
      </c>
      <c r="BB232" s="96">
        <f t="shared" si="513"/>
        <v>168</v>
      </c>
      <c r="BC232" s="96">
        <f t="shared" si="513"/>
        <v>313</v>
      </c>
      <c r="BD232" s="96">
        <f t="shared" si="513"/>
        <v>157</v>
      </c>
      <c r="BE232" s="96">
        <f t="shared" si="513"/>
        <v>193</v>
      </c>
      <c r="BF232" s="96">
        <f t="shared" si="513"/>
        <v>160</v>
      </c>
      <c r="BG232" s="96">
        <f t="shared" si="513"/>
        <v>232</v>
      </c>
      <c r="BH232" s="96">
        <f t="shared" si="513"/>
        <v>357.98874999999975</v>
      </c>
      <c r="BI232" s="96">
        <f t="shared" si="513"/>
        <v>313.42324999999977</v>
      </c>
      <c r="BJ232" s="96">
        <f t="shared" si="513"/>
        <v>372.98274999999973</v>
      </c>
      <c r="BK232" s="96">
        <f t="shared" si="513"/>
        <v>380.47974999999968</v>
      </c>
      <c r="BL232" s="96">
        <f t="shared" si="513"/>
        <v>387.9767499999997</v>
      </c>
      <c r="BM232" s="96">
        <f t="shared" si="513"/>
        <v>343.41124999999977</v>
      </c>
      <c r="BN232" s="96">
        <f t="shared" si="507"/>
        <v>3379.2624999999985</v>
      </c>
      <c r="BO232" s="96">
        <f t="shared" ref="BO232:BZ233" si="514">+BO186</f>
        <v>363.19499999999971</v>
      </c>
      <c r="BP232" s="96">
        <f t="shared" si="514"/>
        <v>369.6209999999997</v>
      </c>
      <c r="BQ232" s="96">
        <f t="shared" si="514"/>
        <v>376.04699999999963</v>
      </c>
      <c r="BR232" s="96">
        <f t="shared" si="514"/>
        <v>360.16049999999967</v>
      </c>
      <c r="BS232" s="96">
        <f t="shared" si="514"/>
        <v>366.58649999999966</v>
      </c>
      <c r="BT232" s="96">
        <f t="shared" si="514"/>
        <v>373.01249999999965</v>
      </c>
      <c r="BU232" s="96">
        <f t="shared" si="514"/>
        <v>379.43849999999958</v>
      </c>
      <c r="BV232" s="96">
        <f t="shared" si="514"/>
        <v>385.86449999999962</v>
      </c>
      <c r="BW232" s="96">
        <f t="shared" si="514"/>
        <v>392.29049999999961</v>
      </c>
      <c r="BX232" s="96">
        <f t="shared" si="514"/>
        <v>398.7164999999996</v>
      </c>
      <c r="BY232" s="96">
        <f t="shared" si="514"/>
        <v>405.14249999999959</v>
      </c>
      <c r="BZ232" s="96">
        <f t="shared" si="514"/>
        <v>411.56849999999952</v>
      </c>
      <c r="CA232" s="96">
        <f t="shared" si="487"/>
        <v>4581.6434999999956</v>
      </c>
      <c r="CB232" s="96">
        <f t="shared" ref="CB232:CM233" si="515">+CB186</f>
        <v>375.31068749999957</v>
      </c>
      <c r="CC232" s="96">
        <f t="shared" si="515"/>
        <v>382.53993749999955</v>
      </c>
      <c r="CD232" s="96">
        <f t="shared" si="515"/>
        <v>389.76918749999959</v>
      </c>
      <c r="CE232" s="96">
        <f t="shared" si="515"/>
        <v>396.99843749999962</v>
      </c>
      <c r="CF232" s="96">
        <f t="shared" si="515"/>
        <v>404.22768749999966</v>
      </c>
      <c r="CG232" s="96">
        <f t="shared" si="515"/>
        <v>411.4569374999997</v>
      </c>
      <c r="CH232" s="96">
        <f t="shared" si="515"/>
        <v>418.68618749999973</v>
      </c>
      <c r="CI232" s="96">
        <f t="shared" si="515"/>
        <v>425.91543749999971</v>
      </c>
      <c r="CJ232" s="96">
        <f t="shared" si="515"/>
        <v>433.1446874999998</v>
      </c>
      <c r="CK232" s="96">
        <f t="shared" si="515"/>
        <v>440.37393749999978</v>
      </c>
      <c r="CL232" s="96">
        <f t="shared" si="515"/>
        <v>447.60318749999982</v>
      </c>
      <c r="CM232" s="96">
        <f t="shared" si="515"/>
        <v>454.8324374999998</v>
      </c>
      <c r="CN232" s="96">
        <f t="shared" si="489"/>
        <v>4980.8587499999967</v>
      </c>
      <c r="CO232" s="96">
        <f t="shared" ref="CO232:CZ233" si="516">+CO186</f>
        <v>464.00287499999979</v>
      </c>
      <c r="CP232" s="96">
        <f t="shared" si="516"/>
        <v>472.03537499999982</v>
      </c>
      <c r="CQ232" s="96">
        <f t="shared" si="516"/>
        <v>480.06787499999973</v>
      </c>
      <c r="CR232" s="96">
        <f t="shared" si="516"/>
        <v>488.10037499999976</v>
      </c>
      <c r="CS232" s="96">
        <f t="shared" si="516"/>
        <v>496.13287499999967</v>
      </c>
      <c r="CT232" s="96">
        <f t="shared" si="516"/>
        <v>504.1653749999997</v>
      </c>
      <c r="CU232" s="96">
        <f t="shared" si="516"/>
        <v>512.19787499999961</v>
      </c>
      <c r="CV232" s="96">
        <f t="shared" si="516"/>
        <v>520.23037499999964</v>
      </c>
      <c r="CW232" s="96">
        <f t="shared" si="516"/>
        <v>528.26287499999944</v>
      </c>
      <c r="CX232" s="96">
        <f t="shared" si="516"/>
        <v>536.29537499999947</v>
      </c>
      <c r="CY232" s="96">
        <f t="shared" si="516"/>
        <v>544.32787499999938</v>
      </c>
      <c r="CZ232" s="96">
        <f t="shared" si="516"/>
        <v>552.36037499999952</v>
      </c>
      <c r="DA232" s="96">
        <f t="shared" si="491"/>
        <v>6098.1794999999956</v>
      </c>
      <c r="DB232" s="96">
        <f t="shared" ref="DB232:DM233" si="517">+DB186</f>
        <v>560.39287499999932</v>
      </c>
      <c r="DC232" s="96">
        <f t="shared" si="517"/>
        <v>568.42537499999924</v>
      </c>
      <c r="DD232" s="96">
        <f t="shared" si="517"/>
        <v>576.45787499999926</v>
      </c>
      <c r="DE232" s="96">
        <f t="shared" si="517"/>
        <v>584.49037499999929</v>
      </c>
      <c r="DF232" s="96">
        <f t="shared" si="517"/>
        <v>592.5228749999992</v>
      </c>
      <c r="DG232" s="96">
        <f t="shared" si="517"/>
        <v>600.55537499999912</v>
      </c>
      <c r="DH232" s="96">
        <f t="shared" si="517"/>
        <v>608.58787499999903</v>
      </c>
      <c r="DI232" s="96">
        <f t="shared" si="517"/>
        <v>616.62037499999906</v>
      </c>
      <c r="DJ232" s="96">
        <f t="shared" si="517"/>
        <v>624.65287499999909</v>
      </c>
      <c r="DK232" s="96">
        <f t="shared" si="517"/>
        <v>632.685374999999</v>
      </c>
      <c r="DL232" s="96">
        <f t="shared" si="517"/>
        <v>640.7178749999988</v>
      </c>
      <c r="DM232" s="96">
        <f t="shared" si="517"/>
        <v>648.75037499999894</v>
      </c>
      <c r="DN232" s="96">
        <f t="shared" si="493"/>
        <v>7254.8594999999877</v>
      </c>
      <c r="DR232" s="202"/>
      <c r="DS232" s="104">
        <f t="shared" si="494"/>
        <v>1873</v>
      </c>
      <c r="DT232" s="104"/>
      <c r="DU232" s="104">
        <f t="shared" si="495"/>
        <v>2186</v>
      </c>
      <c r="DV232" s="203">
        <f t="shared" si="496"/>
        <v>116.71115856914042</v>
      </c>
      <c r="DW232" s="104">
        <f t="shared" si="497"/>
        <v>3379.2624999999985</v>
      </c>
      <c r="DX232" s="203">
        <f t="shared" si="498"/>
        <v>154.58657365050311</v>
      </c>
      <c r="DY232" s="105">
        <f t="shared" si="499"/>
        <v>4581.6434999999956</v>
      </c>
      <c r="DZ232" s="204">
        <f t="shared" si="500"/>
        <v>135.5811660088554</v>
      </c>
      <c r="EA232" s="105">
        <f t="shared" si="501"/>
        <v>4980.8587499999967</v>
      </c>
      <c r="EB232" s="204">
        <f t="shared" si="502"/>
        <v>108.71336344698146</v>
      </c>
      <c r="EC232" s="105">
        <f t="shared" si="503"/>
        <v>10139.905124999994</v>
      </c>
      <c r="ED232" s="204">
        <f t="shared" si="504"/>
        <v>203.57744786478838</v>
      </c>
      <c r="EE232" s="105">
        <f t="shared" si="505"/>
        <v>10321.305749999994</v>
      </c>
      <c r="EF232" s="204">
        <f t="shared" si="506"/>
        <v>101.78897753740077</v>
      </c>
      <c r="EG232" s="202"/>
    </row>
    <row r="233" spans="1:150">
      <c r="A233" t="str">
        <f>+A187</f>
        <v>TG</v>
      </c>
      <c r="AA233" s="96"/>
      <c r="AB233" s="96">
        <f t="shared" si="513"/>
        <v>24</v>
      </c>
      <c r="AC233" s="96">
        <f t="shared" si="513"/>
        <v>24</v>
      </c>
      <c r="AD233" s="96">
        <f t="shared" si="513"/>
        <v>48</v>
      </c>
      <c r="AE233" s="96">
        <f t="shared" si="513"/>
        <v>16</v>
      </c>
      <c r="AF233" s="96">
        <f t="shared" si="513"/>
        <v>16</v>
      </c>
      <c r="AG233" s="96">
        <f t="shared" si="513"/>
        <v>32</v>
      </c>
      <c r="AH233" s="96">
        <f t="shared" si="513"/>
        <v>32</v>
      </c>
      <c r="AI233" s="96">
        <f t="shared" si="513"/>
        <v>148</v>
      </c>
      <c r="AJ233" s="96">
        <f t="shared" si="513"/>
        <v>72</v>
      </c>
      <c r="AK233" s="96">
        <f t="shared" si="513"/>
        <v>40</v>
      </c>
      <c r="AL233" s="96">
        <f t="shared" si="513"/>
        <v>108</v>
      </c>
      <c r="AM233" s="96">
        <f t="shared" si="513"/>
        <v>16</v>
      </c>
      <c r="AN233" s="96"/>
      <c r="AO233" s="201">
        <f t="shared" si="513"/>
        <v>326</v>
      </c>
      <c r="AP233" s="201">
        <f t="shared" si="513"/>
        <v>0</v>
      </c>
      <c r="AQ233" s="201">
        <f t="shared" si="513"/>
        <v>12</v>
      </c>
      <c r="AR233" s="201">
        <f t="shared" si="513"/>
        <v>96</v>
      </c>
      <c r="AS233" s="201">
        <f t="shared" si="513"/>
        <v>28</v>
      </c>
      <c r="AT233" s="201">
        <f t="shared" si="513"/>
        <v>30</v>
      </c>
      <c r="AU233" s="201">
        <f t="shared" si="513"/>
        <v>24</v>
      </c>
      <c r="AV233" s="201">
        <f t="shared" si="513"/>
        <v>0</v>
      </c>
      <c r="AW233" s="201">
        <f t="shared" si="513"/>
        <v>0</v>
      </c>
      <c r="AX233" s="96">
        <f t="shared" si="513"/>
        <v>54</v>
      </c>
      <c r="AY233" s="96">
        <f t="shared" si="513"/>
        <v>29</v>
      </c>
      <c r="AZ233" s="96">
        <f t="shared" si="513"/>
        <v>45</v>
      </c>
      <c r="BA233" s="96">
        <f t="shared" si="513"/>
        <v>644</v>
      </c>
      <c r="BB233" s="96">
        <f t="shared" si="513"/>
        <v>0</v>
      </c>
      <c r="BC233" s="96">
        <f t="shared" si="513"/>
        <v>52</v>
      </c>
      <c r="BD233" s="96">
        <f t="shared" si="513"/>
        <v>231</v>
      </c>
      <c r="BE233" s="96">
        <f t="shared" si="513"/>
        <v>19</v>
      </c>
      <c r="BF233" s="96">
        <f t="shared" si="513"/>
        <v>0</v>
      </c>
      <c r="BG233" s="96">
        <f t="shared" si="513"/>
        <v>8</v>
      </c>
      <c r="BH233" s="96">
        <f t="shared" si="513"/>
        <v>54</v>
      </c>
      <c r="BI233" s="96">
        <f t="shared" si="513"/>
        <v>28.8</v>
      </c>
      <c r="BJ233" s="96">
        <f t="shared" si="513"/>
        <v>54</v>
      </c>
      <c r="BK233" s="96">
        <f t="shared" si="513"/>
        <v>96</v>
      </c>
      <c r="BL233" s="96">
        <f t="shared" si="513"/>
        <v>54</v>
      </c>
      <c r="BM233" s="96">
        <f t="shared" si="513"/>
        <v>28.8</v>
      </c>
      <c r="BN233" s="96">
        <f t="shared" si="507"/>
        <v>625.59999999999991</v>
      </c>
      <c r="BO233" s="96">
        <f t="shared" si="514"/>
        <v>54</v>
      </c>
      <c r="BP233" s="96">
        <f t="shared" si="514"/>
        <v>96</v>
      </c>
      <c r="BQ233" s="96">
        <f t="shared" si="514"/>
        <v>54</v>
      </c>
      <c r="BR233" s="96">
        <f t="shared" si="514"/>
        <v>28.8</v>
      </c>
      <c r="BS233" s="96">
        <f t="shared" si="514"/>
        <v>54</v>
      </c>
      <c r="BT233" s="96">
        <f t="shared" si="514"/>
        <v>96</v>
      </c>
      <c r="BU233" s="96">
        <f t="shared" si="514"/>
        <v>54</v>
      </c>
      <c r="BV233" s="96">
        <f t="shared" si="514"/>
        <v>28.8</v>
      </c>
      <c r="BW233" s="96">
        <f t="shared" si="514"/>
        <v>54</v>
      </c>
      <c r="BX233" s="96">
        <f t="shared" si="514"/>
        <v>121.2</v>
      </c>
      <c r="BY233" s="96">
        <f t="shared" si="514"/>
        <v>54</v>
      </c>
      <c r="BZ233" s="96">
        <f t="shared" si="514"/>
        <v>28.8</v>
      </c>
      <c r="CA233" s="96">
        <f t="shared" si="487"/>
        <v>723.6</v>
      </c>
      <c r="CB233" s="96">
        <f t="shared" si="515"/>
        <v>54</v>
      </c>
      <c r="CC233" s="96">
        <f t="shared" si="515"/>
        <v>121.2</v>
      </c>
      <c r="CD233" s="96">
        <f t="shared" si="515"/>
        <v>28.8</v>
      </c>
      <c r="CE233" s="96">
        <f t="shared" si="515"/>
        <v>54</v>
      </c>
      <c r="CF233" s="96">
        <f t="shared" si="515"/>
        <v>54</v>
      </c>
      <c r="CG233" s="96">
        <f t="shared" si="515"/>
        <v>96</v>
      </c>
      <c r="CH233" s="96">
        <f t="shared" si="515"/>
        <v>54</v>
      </c>
      <c r="CI233" s="96">
        <f t="shared" si="515"/>
        <v>54</v>
      </c>
      <c r="CJ233" s="96">
        <f t="shared" si="515"/>
        <v>28.8</v>
      </c>
      <c r="CK233" s="96">
        <f t="shared" si="515"/>
        <v>54</v>
      </c>
      <c r="CL233" s="96">
        <f t="shared" si="515"/>
        <v>121.2</v>
      </c>
      <c r="CM233" s="96">
        <f t="shared" si="515"/>
        <v>54</v>
      </c>
      <c r="CN233" s="96">
        <f t="shared" si="489"/>
        <v>774</v>
      </c>
      <c r="CO233" s="96">
        <f t="shared" si="516"/>
        <v>54</v>
      </c>
      <c r="CP233" s="96">
        <f t="shared" si="516"/>
        <v>121.2</v>
      </c>
      <c r="CQ233" s="96">
        <f t="shared" si="516"/>
        <v>28.8</v>
      </c>
      <c r="CR233" s="96">
        <f t="shared" si="516"/>
        <v>54</v>
      </c>
      <c r="CS233" s="96">
        <f t="shared" si="516"/>
        <v>54</v>
      </c>
      <c r="CT233" s="96">
        <f t="shared" si="516"/>
        <v>96</v>
      </c>
      <c r="CU233" s="96">
        <f t="shared" si="516"/>
        <v>54</v>
      </c>
      <c r="CV233" s="96">
        <f t="shared" si="516"/>
        <v>54</v>
      </c>
      <c r="CW233" s="96">
        <f t="shared" si="516"/>
        <v>28.8</v>
      </c>
      <c r="CX233" s="96">
        <f t="shared" si="516"/>
        <v>54</v>
      </c>
      <c r="CY233" s="96">
        <f t="shared" si="516"/>
        <v>121.2</v>
      </c>
      <c r="CZ233" s="96">
        <f t="shared" si="516"/>
        <v>54</v>
      </c>
      <c r="DA233" s="96">
        <f t="shared" si="491"/>
        <v>774</v>
      </c>
      <c r="DB233" s="96">
        <f t="shared" si="517"/>
        <v>54</v>
      </c>
      <c r="DC233" s="96">
        <f t="shared" si="517"/>
        <v>121.2</v>
      </c>
      <c r="DD233" s="96">
        <f t="shared" si="517"/>
        <v>28.8</v>
      </c>
      <c r="DE233" s="96">
        <f t="shared" si="517"/>
        <v>54</v>
      </c>
      <c r="DF233" s="96">
        <f t="shared" si="517"/>
        <v>54</v>
      </c>
      <c r="DG233" s="96">
        <f t="shared" si="517"/>
        <v>96</v>
      </c>
      <c r="DH233" s="96">
        <f t="shared" si="517"/>
        <v>54</v>
      </c>
      <c r="DI233" s="96">
        <f t="shared" si="517"/>
        <v>54</v>
      </c>
      <c r="DJ233" s="96">
        <f t="shared" si="517"/>
        <v>28.8</v>
      </c>
      <c r="DK233" s="96">
        <f t="shared" si="517"/>
        <v>54</v>
      </c>
      <c r="DL233" s="96">
        <f t="shared" si="517"/>
        <v>121.2</v>
      </c>
      <c r="DM233" s="96">
        <f t="shared" si="517"/>
        <v>54</v>
      </c>
      <c r="DN233" s="96">
        <f t="shared" si="493"/>
        <v>774</v>
      </c>
      <c r="DR233" s="202"/>
      <c r="DS233" s="104">
        <f t="shared" si="494"/>
        <v>576</v>
      </c>
      <c r="DT233" s="104"/>
      <c r="DU233" s="104">
        <f t="shared" si="495"/>
        <v>644</v>
      </c>
      <c r="DV233" s="203">
        <f t="shared" si="496"/>
        <v>111.80555555555556</v>
      </c>
      <c r="DW233" s="104">
        <f t="shared" si="497"/>
        <v>625.59999999999991</v>
      </c>
      <c r="DX233" s="203">
        <f t="shared" si="498"/>
        <v>97.142857142857125</v>
      </c>
      <c r="DY233" s="105">
        <f t="shared" si="499"/>
        <v>723.6</v>
      </c>
      <c r="DZ233" s="204">
        <f t="shared" si="500"/>
        <v>115.66496163682866</v>
      </c>
      <c r="EA233" s="105">
        <f t="shared" si="501"/>
        <v>774</v>
      </c>
      <c r="EB233" s="204">
        <f t="shared" si="502"/>
        <v>106.96517412935323</v>
      </c>
      <c r="EC233" s="105">
        <f t="shared" si="503"/>
        <v>1548.0000000000002</v>
      </c>
      <c r="ED233" s="204">
        <f t="shared" si="504"/>
        <v>200.00000000000006</v>
      </c>
      <c r="EE233" s="105">
        <f t="shared" si="505"/>
        <v>1548</v>
      </c>
      <c r="EF233" s="204">
        <f t="shared" si="506"/>
        <v>99.999999999999986</v>
      </c>
      <c r="EG233" s="202"/>
    </row>
    <row r="234" spans="1:150">
      <c r="A234" t="str">
        <f>+A193</f>
        <v>Others</v>
      </c>
      <c r="AA234" s="96"/>
      <c r="AB234" s="96">
        <f t="shared" ref="AB234:AO234" si="518">+AB193+AB183</f>
        <v>-8</v>
      </c>
      <c r="AC234" s="96">
        <f t="shared" si="518"/>
        <v>53</v>
      </c>
      <c r="AD234" s="96">
        <f t="shared" si="518"/>
        <v>20</v>
      </c>
      <c r="AE234" s="96">
        <f t="shared" si="518"/>
        <v>-85</v>
      </c>
      <c r="AF234" s="96">
        <f t="shared" si="518"/>
        <v>-107</v>
      </c>
      <c r="AG234" s="96">
        <f t="shared" si="518"/>
        <v>-124</v>
      </c>
      <c r="AH234" s="96">
        <f t="shared" si="518"/>
        <v>0</v>
      </c>
      <c r="AI234" s="96">
        <f t="shared" si="518"/>
        <v>125</v>
      </c>
      <c r="AJ234" s="96">
        <f t="shared" si="518"/>
        <v>622</v>
      </c>
      <c r="AK234" s="96">
        <f t="shared" si="518"/>
        <v>2</v>
      </c>
      <c r="AL234" s="96">
        <f t="shared" si="518"/>
        <v>101</v>
      </c>
      <c r="AM234" s="96">
        <f t="shared" si="518"/>
        <v>49</v>
      </c>
      <c r="AN234" s="96"/>
      <c r="AO234" s="201">
        <f t="shared" si="518"/>
        <v>40</v>
      </c>
      <c r="AP234" s="201">
        <f t="shared" ref="AP234:BM234" si="519">+AP193+AP183+AP184</f>
        <v>208</v>
      </c>
      <c r="AQ234" s="201">
        <f t="shared" si="519"/>
        <v>34</v>
      </c>
      <c r="AR234" s="201">
        <f t="shared" si="519"/>
        <v>115</v>
      </c>
      <c r="AS234" s="201">
        <f t="shared" si="519"/>
        <v>-149</v>
      </c>
      <c r="AT234" s="201">
        <f t="shared" si="519"/>
        <v>5</v>
      </c>
      <c r="AU234" s="201">
        <f t="shared" si="519"/>
        <v>100</v>
      </c>
      <c r="AV234" s="201">
        <f t="shared" si="519"/>
        <v>30</v>
      </c>
      <c r="AW234" s="201">
        <f t="shared" si="519"/>
        <v>38</v>
      </c>
      <c r="AX234" s="96">
        <f t="shared" si="519"/>
        <v>16</v>
      </c>
      <c r="AY234" s="96">
        <f t="shared" si="519"/>
        <v>0</v>
      </c>
      <c r="AZ234" s="96">
        <f t="shared" si="519"/>
        <v>261</v>
      </c>
      <c r="BA234" s="96">
        <f t="shared" si="519"/>
        <v>496</v>
      </c>
      <c r="BB234" s="96">
        <f t="shared" si="519"/>
        <v>51</v>
      </c>
      <c r="BC234" s="96">
        <f t="shared" si="519"/>
        <v>-68</v>
      </c>
      <c r="BD234" s="96">
        <f t="shared" si="519"/>
        <v>54</v>
      </c>
      <c r="BE234" s="96">
        <f t="shared" si="519"/>
        <v>178</v>
      </c>
      <c r="BF234" s="96">
        <f t="shared" si="519"/>
        <v>206</v>
      </c>
      <c r="BG234" s="96">
        <f t="shared" si="519"/>
        <v>244</v>
      </c>
      <c r="BH234" s="96">
        <f t="shared" si="519"/>
        <v>0</v>
      </c>
      <c r="BI234" s="96">
        <f t="shared" si="519"/>
        <v>0</v>
      </c>
      <c r="BJ234" s="96">
        <f t="shared" si="519"/>
        <v>0</v>
      </c>
      <c r="BK234" s="96">
        <f t="shared" si="519"/>
        <v>0</v>
      </c>
      <c r="BL234" s="96">
        <f t="shared" si="519"/>
        <v>0</v>
      </c>
      <c r="BM234" s="96">
        <f t="shared" si="519"/>
        <v>0</v>
      </c>
      <c r="BN234" s="96">
        <f t="shared" si="507"/>
        <v>665</v>
      </c>
      <c r="BO234" s="96">
        <f t="shared" ref="BO234:BZ234" si="520">+BO193+BO183+BO184</f>
        <v>0</v>
      </c>
      <c r="BP234" s="96">
        <f t="shared" si="520"/>
        <v>0</v>
      </c>
      <c r="BQ234" s="96">
        <f t="shared" si="520"/>
        <v>0</v>
      </c>
      <c r="BR234" s="96">
        <f t="shared" si="520"/>
        <v>0</v>
      </c>
      <c r="BS234" s="96">
        <f t="shared" si="520"/>
        <v>0</v>
      </c>
      <c r="BT234" s="96">
        <f t="shared" si="520"/>
        <v>0</v>
      </c>
      <c r="BU234" s="96">
        <f t="shared" si="520"/>
        <v>0</v>
      </c>
      <c r="BV234" s="96">
        <f t="shared" si="520"/>
        <v>0</v>
      </c>
      <c r="BW234" s="96">
        <f t="shared" si="520"/>
        <v>0</v>
      </c>
      <c r="BX234" s="96">
        <f t="shared" si="520"/>
        <v>0</v>
      </c>
      <c r="BY234" s="96">
        <f t="shared" si="520"/>
        <v>0</v>
      </c>
      <c r="BZ234" s="96">
        <f t="shared" si="520"/>
        <v>0</v>
      </c>
      <c r="CA234" s="96">
        <f t="shared" si="487"/>
        <v>0</v>
      </c>
      <c r="CB234" s="96">
        <f t="shared" ref="CB234:CM234" si="521">+CB193+CB183+CB184</f>
        <v>0</v>
      </c>
      <c r="CC234" s="96">
        <f t="shared" si="521"/>
        <v>0</v>
      </c>
      <c r="CD234" s="96">
        <f t="shared" si="521"/>
        <v>0</v>
      </c>
      <c r="CE234" s="96">
        <f t="shared" si="521"/>
        <v>0</v>
      </c>
      <c r="CF234" s="96">
        <f t="shared" si="521"/>
        <v>0</v>
      </c>
      <c r="CG234" s="96">
        <f t="shared" si="521"/>
        <v>0</v>
      </c>
      <c r="CH234" s="96">
        <f t="shared" si="521"/>
        <v>0</v>
      </c>
      <c r="CI234" s="96">
        <f t="shared" si="521"/>
        <v>0</v>
      </c>
      <c r="CJ234" s="96">
        <f t="shared" si="521"/>
        <v>0</v>
      </c>
      <c r="CK234" s="96">
        <f t="shared" si="521"/>
        <v>0</v>
      </c>
      <c r="CL234" s="96">
        <f t="shared" si="521"/>
        <v>0</v>
      </c>
      <c r="CM234" s="96">
        <f t="shared" si="521"/>
        <v>0</v>
      </c>
      <c r="CN234" s="96">
        <f t="shared" si="489"/>
        <v>0</v>
      </c>
      <c r="CO234" s="96">
        <f t="shared" ref="CO234:CZ234" si="522">+CO193+CO183+CO184</f>
        <v>0</v>
      </c>
      <c r="CP234" s="96">
        <f t="shared" si="522"/>
        <v>0</v>
      </c>
      <c r="CQ234" s="96">
        <f t="shared" si="522"/>
        <v>0</v>
      </c>
      <c r="CR234" s="96">
        <f t="shared" si="522"/>
        <v>0</v>
      </c>
      <c r="CS234" s="96">
        <f t="shared" si="522"/>
        <v>0</v>
      </c>
      <c r="CT234" s="96">
        <f t="shared" si="522"/>
        <v>0</v>
      </c>
      <c r="CU234" s="96">
        <f t="shared" si="522"/>
        <v>0</v>
      </c>
      <c r="CV234" s="96">
        <f t="shared" si="522"/>
        <v>0</v>
      </c>
      <c r="CW234" s="96">
        <f t="shared" si="522"/>
        <v>0</v>
      </c>
      <c r="CX234" s="96">
        <f t="shared" si="522"/>
        <v>0</v>
      </c>
      <c r="CY234" s="96">
        <f t="shared" si="522"/>
        <v>0</v>
      </c>
      <c r="CZ234" s="96">
        <f t="shared" si="522"/>
        <v>0</v>
      </c>
      <c r="DA234" s="96">
        <f t="shared" si="491"/>
        <v>0</v>
      </c>
      <c r="DB234" s="96">
        <f t="shared" ref="DB234:DM234" si="523">+DB193+DB183+DB184</f>
        <v>0</v>
      </c>
      <c r="DC234" s="96">
        <f t="shared" si="523"/>
        <v>0</v>
      </c>
      <c r="DD234" s="96">
        <f t="shared" si="523"/>
        <v>0</v>
      </c>
      <c r="DE234" s="96">
        <f t="shared" si="523"/>
        <v>0</v>
      </c>
      <c r="DF234" s="96">
        <f t="shared" si="523"/>
        <v>0</v>
      </c>
      <c r="DG234" s="96">
        <f t="shared" si="523"/>
        <v>0</v>
      </c>
      <c r="DH234" s="96">
        <f t="shared" si="523"/>
        <v>0</v>
      </c>
      <c r="DI234" s="96">
        <f t="shared" si="523"/>
        <v>0</v>
      </c>
      <c r="DJ234" s="96">
        <f t="shared" si="523"/>
        <v>0</v>
      </c>
      <c r="DK234" s="96">
        <f t="shared" si="523"/>
        <v>0</v>
      </c>
      <c r="DL234" s="96">
        <f t="shared" si="523"/>
        <v>0</v>
      </c>
      <c r="DM234" s="96">
        <f t="shared" si="523"/>
        <v>0</v>
      </c>
      <c r="DN234" s="96">
        <f t="shared" si="493"/>
        <v>0</v>
      </c>
      <c r="DR234" s="202"/>
      <c r="DS234" s="104">
        <f t="shared" si="494"/>
        <v>648</v>
      </c>
      <c r="DT234" s="104"/>
      <c r="DU234" s="104">
        <f t="shared" si="495"/>
        <v>698</v>
      </c>
      <c r="DV234" s="203">
        <f t="shared" si="496"/>
        <v>107.71604938271604</v>
      </c>
      <c r="DW234" s="104">
        <f t="shared" si="497"/>
        <v>665</v>
      </c>
      <c r="DX234" s="203">
        <f t="shared" si="498"/>
        <v>95.272206303724928</v>
      </c>
      <c r="DY234" s="105">
        <f t="shared" si="499"/>
        <v>0</v>
      </c>
      <c r="DZ234" s="204">
        <f t="shared" si="500"/>
        <v>0</v>
      </c>
      <c r="EA234" s="105">
        <f t="shared" si="501"/>
        <v>0</v>
      </c>
      <c r="EB234" s="204">
        <f t="shared" si="502"/>
        <v>0</v>
      </c>
      <c r="EC234" s="105">
        <f t="shared" si="503"/>
        <v>0</v>
      </c>
      <c r="ED234" s="204">
        <f t="shared" si="504"/>
        <v>0</v>
      </c>
      <c r="EE234" s="105">
        <f t="shared" si="505"/>
        <v>0</v>
      </c>
      <c r="EF234" s="204">
        <f t="shared" si="506"/>
        <v>0</v>
      </c>
      <c r="EG234" s="202"/>
    </row>
    <row r="235" spans="1:150">
      <c r="A235" t="s">
        <v>96</v>
      </c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201"/>
      <c r="AP235" s="201"/>
      <c r="AQ235" s="201"/>
      <c r="AR235" s="201"/>
      <c r="AS235" s="201"/>
      <c r="AT235" s="201"/>
      <c r="AU235" s="201"/>
      <c r="AV235" s="201"/>
      <c r="AW235" s="201"/>
      <c r="AX235" s="96"/>
      <c r="AY235" s="96"/>
      <c r="AZ235" s="96"/>
      <c r="BA235" s="96"/>
      <c r="BB235" s="96">
        <f t="shared" ref="BB235:BM235" si="524">+BB196</f>
        <v>0</v>
      </c>
      <c r="BC235" s="96">
        <f t="shared" si="524"/>
        <v>0</v>
      </c>
      <c r="BD235" s="96">
        <f t="shared" si="524"/>
        <v>0</v>
      </c>
      <c r="BE235" s="96">
        <f t="shared" si="524"/>
        <v>0</v>
      </c>
      <c r="BF235" s="96">
        <f t="shared" si="524"/>
        <v>0</v>
      </c>
      <c r="BG235" s="96">
        <f t="shared" si="524"/>
        <v>0</v>
      </c>
      <c r="BH235" s="96">
        <f t="shared" si="524"/>
        <v>0</v>
      </c>
      <c r="BI235" s="96">
        <f t="shared" si="524"/>
        <v>0</v>
      </c>
      <c r="BJ235" s="96">
        <f t="shared" si="524"/>
        <v>0</v>
      </c>
      <c r="BK235" s="96">
        <f t="shared" si="524"/>
        <v>0</v>
      </c>
      <c r="BL235" s="96">
        <f t="shared" si="524"/>
        <v>0</v>
      </c>
      <c r="BM235" s="96">
        <f t="shared" si="524"/>
        <v>0</v>
      </c>
      <c r="BN235" s="96">
        <f>SUM(BB235:BM235)</f>
        <v>0</v>
      </c>
      <c r="BO235" s="96">
        <f t="shared" ref="BO235:BZ235" si="525">+BO196</f>
        <v>0</v>
      </c>
      <c r="BP235" s="96">
        <f t="shared" si="525"/>
        <v>0</v>
      </c>
      <c r="BQ235" s="96">
        <f t="shared" si="525"/>
        <v>54.3440625</v>
      </c>
      <c r="BR235" s="96">
        <f t="shared" si="525"/>
        <v>108.688125</v>
      </c>
      <c r="BS235" s="96">
        <f t="shared" si="525"/>
        <v>108.688125</v>
      </c>
      <c r="BT235" s="96">
        <f t="shared" si="525"/>
        <v>163.03218749999999</v>
      </c>
      <c r="BU235" s="96">
        <f t="shared" si="525"/>
        <v>163.03218749999999</v>
      </c>
      <c r="BV235" s="96">
        <f t="shared" si="525"/>
        <v>163.03218749999999</v>
      </c>
      <c r="BW235" s="96">
        <f t="shared" si="525"/>
        <v>163.03218749999999</v>
      </c>
      <c r="BX235" s="96">
        <f t="shared" si="525"/>
        <v>217.37625</v>
      </c>
      <c r="BY235" s="96">
        <f t="shared" si="525"/>
        <v>217.37625</v>
      </c>
      <c r="BZ235" s="96">
        <f t="shared" si="525"/>
        <v>217.37625</v>
      </c>
      <c r="CA235" s="96">
        <f t="shared" si="487"/>
        <v>1575.9778124999998</v>
      </c>
      <c r="CB235" s="96">
        <f t="shared" ref="CB235:CM235" si="526">+CB196</f>
        <v>217.37625</v>
      </c>
      <c r="CC235" s="96">
        <f t="shared" si="526"/>
        <v>217.37625</v>
      </c>
      <c r="CD235" s="96">
        <f t="shared" si="526"/>
        <v>217.37625</v>
      </c>
      <c r="CE235" s="96">
        <f t="shared" si="526"/>
        <v>217.37625</v>
      </c>
      <c r="CF235" s="96">
        <f t="shared" si="526"/>
        <v>217.37625</v>
      </c>
      <c r="CG235" s="96">
        <f t="shared" si="526"/>
        <v>217.37625</v>
      </c>
      <c r="CH235" s="96">
        <f t="shared" si="526"/>
        <v>271.72031249999998</v>
      </c>
      <c r="CI235" s="96">
        <f t="shared" si="526"/>
        <v>271.72031249999998</v>
      </c>
      <c r="CJ235" s="96">
        <f t="shared" si="526"/>
        <v>271.72031249999998</v>
      </c>
      <c r="CK235" s="96">
        <f t="shared" si="526"/>
        <v>271.72031249999998</v>
      </c>
      <c r="CL235" s="96">
        <f t="shared" si="526"/>
        <v>271.72031249999998</v>
      </c>
      <c r="CM235" s="96">
        <f t="shared" si="526"/>
        <v>271.72031249999998</v>
      </c>
      <c r="CN235" s="96">
        <f t="shared" si="489"/>
        <v>2934.5793750000003</v>
      </c>
      <c r="CO235" s="96">
        <f t="shared" ref="CO235:CZ235" si="527">+CO196</f>
        <v>434.7525</v>
      </c>
      <c r="CP235" s="96">
        <f t="shared" si="527"/>
        <v>434.7525</v>
      </c>
      <c r="CQ235" s="96">
        <f t="shared" si="527"/>
        <v>434.7525</v>
      </c>
      <c r="CR235" s="96">
        <f t="shared" si="527"/>
        <v>434.7525</v>
      </c>
      <c r="CS235" s="96">
        <f t="shared" si="527"/>
        <v>434.7525</v>
      </c>
      <c r="CT235" s="96">
        <f t="shared" si="527"/>
        <v>434.7525</v>
      </c>
      <c r="CU235" s="96">
        <f t="shared" si="527"/>
        <v>434.7525</v>
      </c>
      <c r="CV235" s="96">
        <f t="shared" si="527"/>
        <v>434.7525</v>
      </c>
      <c r="CW235" s="96">
        <f t="shared" si="527"/>
        <v>434.7525</v>
      </c>
      <c r="CX235" s="96">
        <f t="shared" si="527"/>
        <v>434.7525</v>
      </c>
      <c r="CY235" s="96">
        <f t="shared" si="527"/>
        <v>434.7525</v>
      </c>
      <c r="CZ235" s="96">
        <f t="shared" si="527"/>
        <v>434.7525</v>
      </c>
      <c r="DA235" s="96">
        <f t="shared" si="491"/>
        <v>5217.0299999999988</v>
      </c>
      <c r="DB235" s="96">
        <f t="shared" ref="DB235:DM235" si="528">+DB196</f>
        <v>434.7525</v>
      </c>
      <c r="DC235" s="96">
        <f t="shared" si="528"/>
        <v>434.7525</v>
      </c>
      <c r="DD235" s="96">
        <f t="shared" si="528"/>
        <v>434.7525</v>
      </c>
      <c r="DE235" s="96">
        <f t="shared" si="528"/>
        <v>434.7525</v>
      </c>
      <c r="DF235" s="96">
        <f t="shared" si="528"/>
        <v>434.7525</v>
      </c>
      <c r="DG235" s="96">
        <f t="shared" si="528"/>
        <v>461.92453125000003</v>
      </c>
      <c r="DH235" s="96">
        <f t="shared" si="528"/>
        <v>461.92453125000003</v>
      </c>
      <c r="DI235" s="96">
        <f t="shared" si="528"/>
        <v>461.92453125000003</v>
      </c>
      <c r="DJ235" s="96">
        <f t="shared" si="528"/>
        <v>461.92453125000003</v>
      </c>
      <c r="DK235" s="96">
        <f t="shared" si="528"/>
        <v>461.92453125000003</v>
      </c>
      <c r="DL235" s="96">
        <f t="shared" si="528"/>
        <v>461.92453125000003</v>
      </c>
      <c r="DM235" s="96">
        <f t="shared" si="528"/>
        <v>461.92453125000003</v>
      </c>
      <c r="DN235" s="96">
        <f t="shared" si="493"/>
        <v>5407.2342187499999</v>
      </c>
      <c r="DR235" s="202"/>
      <c r="DS235" s="104"/>
      <c r="DT235" s="104"/>
      <c r="DU235" s="104"/>
      <c r="DV235" s="203"/>
      <c r="DW235" s="104"/>
      <c r="DX235" s="203"/>
      <c r="DY235" s="105"/>
      <c r="DZ235" s="204"/>
      <c r="EA235" s="105"/>
      <c r="EB235" s="204"/>
      <c r="EC235" s="105"/>
      <c r="ED235" s="204"/>
      <c r="EE235" s="105"/>
      <c r="EF235" s="204"/>
      <c r="EG235" s="202"/>
    </row>
    <row r="236" spans="1:150">
      <c r="A236" s="14" t="s">
        <v>151</v>
      </c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32"/>
      <c r="AB236" s="132">
        <f t="shared" ref="AB236:AM236" si="529">SUM(AB228:AB234)</f>
        <v>2947</v>
      </c>
      <c r="AC236" s="132">
        <f t="shared" si="529"/>
        <v>3293</v>
      </c>
      <c r="AD236" s="132">
        <f t="shared" si="529"/>
        <v>2964</v>
      </c>
      <c r="AE236" s="132">
        <f t="shared" si="529"/>
        <v>4476</v>
      </c>
      <c r="AF236" s="132">
        <f t="shared" si="529"/>
        <v>4239</v>
      </c>
      <c r="AG236" s="132">
        <f t="shared" si="529"/>
        <v>2895</v>
      </c>
      <c r="AH236" s="132">
        <f t="shared" si="529"/>
        <v>3459</v>
      </c>
      <c r="AI236" s="132">
        <f t="shared" si="529"/>
        <v>2906</v>
      </c>
      <c r="AJ236" s="132">
        <f t="shared" si="529"/>
        <v>3024</v>
      </c>
      <c r="AK236" s="132">
        <f t="shared" si="529"/>
        <v>2087</v>
      </c>
      <c r="AL236" s="132">
        <f t="shared" si="529"/>
        <v>2599</v>
      </c>
      <c r="AM236" s="132">
        <f t="shared" si="529"/>
        <v>2307</v>
      </c>
      <c r="AN236" s="132"/>
      <c r="AO236" s="205">
        <f t="shared" ref="AO236:BA236" si="530">SUM(AO228:AO234)</f>
        <v>4562</v>
      </c>
      <c r="AP236" s="205">
        <f t="shared" si="530"/>
        <v>4530</v>
      </c>
      <c r="AQ236" s="205">
        <f t="shared" si="530"/>
        <v>3815</v>
      </c>
      <c r="AR236" s="205">
        <f t="shared" si="530"/>
        <v>3434</v>
      </c>
      <c r="AS236" s="205">
        <f t="shared" si="530"/>
        <v>3235</v>
      </c>
      <c r="AT236" s="205">
        <f t="shared" si="530"/>
        <v>2489</v>
      </c>
      <c r="AU236" s="205">
        <f t="shared" si="530"/>
        <v>2677</v>
      </c>
      <c r="AV236" s="205">
        <f t="shared" si="530"/>
        <v>3207</v>
      </c>
      <c r="AW236" s="205">
        <f t="shared" si="530"/>
        <v>3156</v>
      </c>
      <c r="AX236" s="132">
        <f t="shared" si="530"/>
        <v>3542</v>
      </c>
      <c r="AY236" s="132">
        <f t="shared" si="530"/>
        <v>2567</v>
      </c>
      <c r="AZ236" s="132">
        <f t="shared" si="530"/>
        <v>2888</v>
      </c>
      <c r="BA236" s="132">
        <f t="shared" si="530"/>
        <v>39900</v>
      </c>
      <c r="BB236" s="132">
        <f t="shared" ref="BB236:DM236" si="531">SUM(BB228:BB235)</f>
        <v>2393</v>
      </c>
      <c r="BC236" s="132">
        <f t="shared" si="531"/>
        <v>1806</v>
      </c>
      <c r="BD236" s="132">
        <f t="shared" si="531"/>
        <v>2848</v>
      </c>
      <c r="BE236" s="132">
        <f t="shared" si="531"/>
        <v>2240</v>
      </c>
      <c r="BF236" s="132">
        <f t="shared" si="531"/>
        <v>2823</v>
      </c>
      <c r="BG236" s="132">
        <f t="shared" si="531"/>
        <v>3562</v>
      </c>
      <c r="BH236" s="132">
        <f t="shared" si="531"/>
        <v>3069.5862499999994</v>
      </c>
      <c r="BI236" s="132">
        <f t="shared" si="531"/>
        <v>3128.5769999999993</v>
      </c>
      <c r="BJ236" s="132">
        <f t="shared" si="531"/>
        <v>3720.2864999999997</v>
      </c>
      <c r="BK236" s="132">
        <f t="shared" si="531"/>
        <v>3146.6772499999997</v>
      </c>
      <c r="BL236" s="132">
        <f t="shared" si="531"/>
        <v>3305.2804999999998</v>
      </c>
      <c r="BM236" s="132">
        <f t="shared" si="531"/>
        <v>3654.7149999999997</v>
      </c>
      <c r="BN236" s="132">
        <f t="shared" si="531"/>
        <v>35697.122499999998</v>
      </c>
      <c r="BO236" s="132">
        <f t="shared" si="531"/>
        <v>2824.4739062499993</v>
      </c>
      <c r="BP236" s="132">
        <f t="shared" si="531"/>
        <v>3340.6499062499993</v>
      </c>
      <c r="BQ236" s="132">
        <f t="shared" si="531"/>
        <v>3512.2199687499992</v>
      </c>
      <c r="BR236" s="132">
        <f t="shared" si="531"/>
        <v>4291.6775312499994</v>
      </c>
      <c r="BS236" s="132">
        <f t="shared" si="531"/>
        <v>3317.7035312499997</v>
      </c>
      <c r="BT236" s="132">
        <f t="shared" si="531"/>
        <v>3198.4970312499995</v>
      </c>
      <c r="BU236" s="132">
        <f t="shared" si="531"/>
        <v>3900.4230312499994</v>
      </c>
      <c r="BV236" s="132">
        <f t="shared" si="531"/>
        <v>3991.5490312500001</v>
      </c>
      <c r="BW236" s="132">
        <f t="shared" si="531"/>
        <v>3860.97503125</v>
      </c>
      <c r="BX236" s="132">
        <f t="shared" si="531"/>
        <v>4083.7450937499989</v>
      </c>
      <c r="BY236" s="132">
        <f t="shared" si="531"/>
        <v>3726.5710937499994</v>
      </c>
      <c r="BZ236" s="132">
        <f t="shared" si="531"/>
        <v>3441.5970937499992</v>
      </c>
      <c r="CA236" s="132">
        <f t="shared" si="531"/>
        <v>43490.082249999992</v>
      </c>
      <c r="CB236" s="132">
        <f t="shared" si="531"/>
        <v>3733.8269374999991</v>
      </c>
      <c r="CC236" s="132">
        <f t="shared" si="531"/>
        <v>3555.456187499999</v>
      </c>
      <c r="CD236" s="132">
        <f t="shared" si="531"/>
        <v>4353.0854374999999</v>
      </c>
      <c r="CE236" s="132">
        <f t="shared" si="531"/>
        <v>4251.7146874999999</v>
      </c>
      <c r="CF236" s="132">
        <f t="shared" si="531"/>
        <v>3528.1439374999991</v>
      </c>
      <c r="CG236" s="132">
        <f t="shared" si="531"/>
        <v>3779.773187499999</v>
      </c>
      <c r="CH236" s="132">
        <f t="shared" si="531"/>
        <v>3999.3464999999992</v>
      </c>
      <c r="CI236" s="132">
        <f t="shared" si="531"/>
        <v>4071.5757499999995</v>
      </c>
      <c r="CJ236" s="132">
        <f t="shared" si="531"/>
        <v>4406.4049999999997</v>
      </c>
      <c r="CK236" s="132">
        <f t="shared" si="531"/>
        <v>3668.6342499999996</v>
      </c>
      <c r="CL236" s="132">
        <f t="shared" si="531"/>
        <v>3883.2634999999996</v>
      </c>
      <c r="CM236" s="132">
        <f t="shared" si="531"/>
        <v>3985.4927499999994</v>
      </c>
      <c r="CN236" s="132">
        <f t="shared" si="531"/>
        <v>47216.718124999999</v>
      </c>
      <c r="CO236" s="132">
        <f t="shared" si="531"/>
        <v>3795.4841249999995</v>
      </c>
      <c r="CP236" s="132">
        <f t="shared" si="531"/>
        <v>3717.9166249999994</v>
      </c>
      <c r="CQ236" s="132">
        <f t="shared" si="531"/>
        <v>4416.3491249999997</v>
      </c>
      <c r="CR236" s="132">
        <f t="shared" si="531"/>
        <v>3608.9816249999999</v>
      </c>
      <c r="CS236" s="132">
        <f t="shared" si="531"/>
        <v>2630.6141249999996</v>
      </c>
      <c r="CT236" s="132">
        <f t="shared" si="531"/>
        <v>2983.0466249999995</v>
      </c>
      <c r="CU236" s="132">
        <f t="shared" si="531"/>
        <v>2706.6791249999992</v>
      </c>
      <c r="CV236" s="132">
        <f t="shared" si="531"/>
        <v>2879.7116249999995</v>
      </c>
      <c r="CW236" s="132">
        <f t="shared" si="531"/>
        <v>2585.3441249999996</v>
      </c>
      <c r="CX236" s="132">
        <f t="shared" si="531"/>
        <v>2278.376624999999</v>
      </c>
      <c r="CY236" s="132">
        <f t="shared" si="531"/>
        <v>2693.8091249999993</v>
      </c>
      <c r="CZ236" s="132">
        <f t="shared" si="531"/>
        <v>2381.8416249999991</v>
      </c>
      <c r="DA236" s="132">
        <f t="shared" si="531"/>
        <v>36678.15449999999</v>
      </c>
      <c r="DB236" s="132">
        <f t="shared" si="531"/>
        <v>2572.6166249999992</v>
      </c>
      <c r="DC236" s="132">
        <f t="shared" si="531"/>
        <v>2395.0491249999991</v>
      </c>
      <c r="DD236" s="132">
        <f t="shared" si="531"/>
        <v>3168.2816249999992</v>
      </c>
      <c r="DE236" s="132">
        <f t="shared" si="531"/>
        <v>2587.7141249999995</v>
      </c>
      <c r="DF236" s="132">
        <f t="shared" si="531"/>
        <v>2239.3466249999992</v>
      </c>
      <c r="DG236" s="132">
        <f t="shared" si="531"/>
        <v>2618.9511562499993</v>
      </c>
      <c r="DH236" s="132">
        <f t="shared" si="531"/>
        <v>2482.1836562499989</v>
      </c>
      <c r="DI236" s="132">
        <f t="shared" si="531"/>
        <v>2075.2161562499991</v>
      </c>
      <c r="DJ236" s="132">
        <f t="shared" si="531"/>
        <v>2410.8486562499993</v>
      </c>
      <c r="DK236" s="132">
        <f t="shared" si="531"/>
        <v>2203.8811562499991</v>
      </c>
      <c r="DL236" s="132">
        <f t="shared" si="531"/>
        <v>2519.313656249999</v>
      </c>
      <c r="DM236" s="132">
        <f t="shared" si="531"/>
        <v>2107.3461562499992</v>
      </c>
      <c r="DN236" s="132">
        <f t="shared" ref="DN236" si="532">SUM(DN228:DN235)</f>
        <v>29380.74871874999</v>
      </c>
      <c r="DR236" s="206"/>
      <c r="DS236" s="141">
        <f t="shared" si="494"/>
        <v>37196</v>
      </c>
      <c r="DT236" s="141"/>
      <c r="DU236" s="141">
        <f t="shared" si="495"/>
        <v>40102</v>
      </c>
      <c r="DV236" s="203">
        <f t="shared" si="496"/>
        <v>107.8126680288203</v>
      </c>
      <c r="DW236" s="141">
        <f t="shared" si="497"/>
        <v>35697.122499999998</v>
      </c>
      <c r="DX236" s="207">
        <f t="shared" si="498"/>
        <v>89.015815919405512</v>
      </c>
      <c r="DY236" s="112">
        <f t="shared" si="499"/>
        <v>43490.082249999999</v>
      </c>
      <c r="DZ236" s="208">
        <f t="shared" si="500"/>
        <v>121.83077851723203</v>
      </c>
      <c r="EA236" s="112">
        <f t="shared" si="501"/>
        <v>47216.718124999999</v>
      </c>
      <c r="EB236" s="208">
        <f t="shared" si="502"/>
        <v>108.56893269039519</v>
      </c>
      <c r="EC236" s="112">
        <f t="shared" si="503"/>
        <v>94657.553874999983</v>
      </c>
      <c r="ED236" s="208">
        <f t="shared" si="504"/>
        <v>200.47465735421648</v>
      </c>
      <c r="EE236" s="112">
        <f t="shared" si="505"/>
        <v>94078.084499999997</v>
      </c>
      <c r="EF236" s="208">
        <f t="shared" si="506"/>
        <v>99.387825533960878</v>
      </c>
      <c r="EG236" s="206"/>
    </row>
    <row r="237" spans="1:150" ht="12.75" customHeight="1">
      <c r="BB237" s="19">
        <f t="shared" ref="BB237:DM237" si="533">+BB236-BB199</f>
        <v>0</v>
      </c>
      <c r="BC237" s="19">
        <f t="shared" si="533"/>
        <v>0</v>
      </c>
      <c r="BD237" s="19">
        <f t="shared" si="533"/>
        <v>0</v>
      </c>
      <c r="BE237" s="19">
        <f t="shared" si="533"/>
        <v>0</v>
      </c>
      <c r="BF237" s="19">
        <f t="shared" si="533"/>
        <v>0</v>
      </c>
      <c r="BG237" s="19">
        <f t="shared" si="533"/>
        <v>0</v>
      </c>
      <c r="BH237" s="19">
        <f t="shared" si="533"/>
        <v>0</v>
      </c>
      <c r="BI237" s="19">
        <f t="shared" si="533"/>
        <v>0</v>
      </c>
      <c r="BJ237" s="19">
        <f t="shared" si="533"/>
        <v>0</v>
      </c>
      <c r="BK237" s="19">
        <f t="shared" si="533"/>
        <v>0</v>
      </c>
      <c r="BL237" s="19">
        <f t="shared" si="533"/>
        <v>0</v>
      </c>
      <c r="BM237" s="19">
        <f t="shared" si="533"/>
        <v>0</v>
      </c>
      <c r="BN237" s="19">
        <f t="shared" si="533"/>
        <v>0</v>
      </c>
      <c r="BO237" s="19">
        <f t="shared" si="533"/>
        <v>0</v>
      </c>
      <c r="BP237" s="19">
        <f t="shared" si="533"/>
        <v>0</v>
      </c>
      <c r="BQ237" s="19">
        <f t="shared" si="533"/>
        <v>0</v>
      </c>
      <c r="BR237" s="19">
        <f t="shared" si="533"/>
        <v>0</v>
      </c>
      <c r="BS237" s="19">
        <f t="shared" si="533"/>
        <v>0</v>
      </c>
      <c r="BT237" s="19">
        <f t="shared" si="533"/>
        <v>0</v>
      </c>
      <c r="BU237" s="19">
        <f t="shared" si="533"/>
        <v>0</v>
      </c>
      <c r="BV237" s="19">
        <f t="shared" si="533"/>
        <v>0</v>
      </c>
      <c r="BW237" s="19">
        <f t="shared" si="533"/>
        <v>0</v>
      </c>
      <c r="BX237" s="19">
        <f t="shared" si="533"/>
        <v>0</v>
      </c>
      <c r="BY237" s="19">
        <f t="shared" si="533"/>
        <v>0</v>
      </c>
      <c r="BZ237" s="19">
        <f t="shared" si="533"/>
        <v>0</v>
      </c>
      <c r="CA237" s="19">
        <f t="shared" si="533"/>
        <v>0</v>
      </c>
      <c r="CB237" s="19">
        <f t="shared" si="533"/>
        <v>0</v>
      </c>
      <c r="CC237" s="19">
        <f t="shared" si="533"/>
        <v>0</v>
      </c>
      <c r="CD237" s="19">
        <f t="shared" si="533"/>
        <v>0</v>
      </c>
      <c r="CE237" s="19">
        <f t="shared" si="533"/>
        <v>0</v>
      </c>
      <c r="CF237" s="19">
        <f t="shared" si="533"/>
        <v>0</v>
      </c>
      <c r="CG237" s="19">
        <f t="shared" si="533"/>
        <v>0</v>
      </c>
      <c r="CH237" s="19">
        <f t="shared" si="533"/>
        <v>0</v>
      </c>
      <c r="CI237" s="19">
        <f t="shared" si="533"/>
        <v>0</v>
      </c>
      <c r="CJ237" s="19">
        <f t="shared" si="533"/>
        <v>0</v>
      </c>
      <c r="CK237" s="19">
        <f t="shared" si="533"/>
        <v>0</v>
      </c>
      <c r="CL237" s="19">
        <f t="shared" si="533"/>
        <v>0</v>
      </c>
      <c r="CM237" s="19">
        <f t="shared" si="533"/>
        <v>0</v>
      </c>
      <c r="CN237" s="19">
        <f t="shared" si="533"/>
        <v>0</v>
      </c>
      <c r="CO237" s="19">
        <f t="shared" si="533"/>
        <v>0</v>
      </c>
      <c r="CP237" s="19">
        <f t="shared" si="533"/>
        <v>0</v>
      </c>
      <c r="CQ237" s="19">
        <f t="shared" si="533"/>
        <v>0</v>
      </c>
      <c r="CR237" s="19">
        <f t="shared" si="533"/>
        <v>0</v>
      </c>
      <c r="CS237" s="19">
        <f t="shared" si="533"/>
        <v>0</v>
      </c>
      <c r="CT237" s="19">
        <f t="shared" si="533"/>
        <v>0</v>
      </c>
      <c r="CU237" s="19">
        <f t="shared" si="533"/>
        <v>0</v>
      </c>
      <c r="CV237" s="19">
        <f t="shared" si="533"/>
        <v>0</v>
      </c>
      <c r="CW237" s="19">
        <f t="shared" si="533"/>
        <v>0</v>
      </c>
      <c r="CX237" s="19">
        <f t="shared" si="533"/>
        <v>0</v>
      </c>
      <c r="CY237" s="19">
        <f t="shared" si="533"/>
        <v>0</v>
      </c>
      <c r="CZ237" s="19">
        <f t="shared" si="533"/>
        <v>0</v>
      </c>
      <c r="DA237" s="19">
        <f t="shared" si="533"/>
        <v>0</v>
      </c>
      <c r="DB237" s="19">
        <f t="shared" si="533"/>
        <v>0</v>
      </c>
      <c r="DC237" s="19">
        <f t="shared" si="533"/>
        <v>0</v>
      </c>
      <c r="DD237" s="19">
        <f t="shared" si="533"/>
        <v>0</v>
      </c>
      <c r="DE237" s="19">
        <f t="shared" si="533"/>
        <v>0</v>
      </c>
      <c r="DF237" s="19">
        <f t="shared" si="533"/>
        <v>0</v>
      </c>
      <c r="DG237" s="19">
        <f t="shared" si="533"/>
        <v>0</v>
      </c>
      <c r="DH237" s="19">
        <f t="shared" si="533"/>
        <v>0</v>
      </c>
      <c r="DI237" s="19">
        <f t="shared" si="533"/>
        <v>0</v>
      </c>
      <c r="DJ237" s="19">
        <f t="shared" si="533"/>
        <v>0</v>
      </c>
      <c r="DK237" s="19">
        <f t="shared" si="533"/>
        <v>0</v>
      </c>
      <c r="DL237" s="19">
        <f t="shared" si="533"/>
        <v>0</v>
      </c>
      <c r="DM237" s="19">
        <f t="shared" si="533"/>
        <v>0</v>
      </c>
      <c r="DN237" s="19">
        <f t="shared" ref="DN237" si="534">+DN236-DN199</f>
        <v>0</v>
      </c>
    </row>
    <row r="238" spans="1:150">
      <c r="A238" s="209" t="s">
        <v>152</v>
      </c>
      <c r="B238" s="209"/>
      <c r="C238" s="209"/>
      <c r="D238" s="209"/>
      <c r="E238" s="209"/>
      <c r="F238" s="209"/>
      <c r="G238" s="209"/>
      <c r="H238" s="209"/>
      <c r="I238" s="209"/>
      <c r="J238" s="209"/>
      <c r="K238" s="209"/>
      <c r="L238" s="209"/>
      <c r="M238" s="209"/>
      <c r="N238" s="209"/>
      <c r="O238" s="209"/>
      <c r="P238" s="209"/>
      <c r="Q238" s="209"/>
      <c r="R238" s="209"/>
      <c r="S238" s="209"/>
      <c r="T238" s="209"/>
      <c r="U238" s="209"/>
      <c r="V238" s="209"/>
      <c r="W238" s="209"/>
      <c r="X238" s="209"/>
      <c r="Y238" s="209"/>
      <c r="Z238" s="209"/>
      <c r="BM238" s="19"/>
      <c r="BN238" s="19"/>
      <c r="CA238" s="19"/>
      <c r="CN238" s="19"/>
      <c r="DA238" s="19"/>
      <c r="DN238" s="19"/>
    </row>
    <row r="239" spans="1:150">
      <c r="A239" s="210" t="s">
        <v>153</v>
      </c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1"/>
      <c r="AB239" s="211">
        <v>0.58941296233457752</v>
      </c>
      <c r="AC239" s="211">
        <v>0.49711509262071057</v>
      </c>
      <c r="AD239" s="211">
        <v>0.7246963562753036</v>
      </c>
      <c r="AE239" s="211">
        <v>0.6697944593386953</v>
      </c>
      <c r="AF239" s="211">
        <v>0.71361170087284742</v>
      </c>
      <c r="AG239" s="211">
        <v>0.70500863557858373</v>
      </c>
      <c r="AH239" s="211">
        <v>0.68314541775079507</v>
      </c>
      <c r="AI239" s="211">
        <v>0.69717825189263594</v>
      </c>
      <c r="AJ239" s="211">
        <v>0.7142857142857143</v>
      </c>
      <c r="AK239" s="211">
        <v>0.59942501197891707</v>
      </c>
      <c r="AL239" s="211">
        <v>0.46902654867256638</v>
      </c>
      <c r="AM239" s="211">
        <v>0.61508452535760727</v>
      </c>
      <c r="AN239" s="211"/>
      <c r="AO239" s="211">
        <v>0.52038579570363874</v>
      </c>
      <c r="AP239" s="211">
        <v>0.68232662192393734</v>
      </c>
      <c r="AQ239" s="211">
        <v>0.73682830930537357</v>
      </c>
      <c r="AR239" s="211">
        <v>0.75596971461852069</v>
      </c>
      <c r="AS239" s="211">
        <v>0.81700154559505411</v>
      </c>
      <c r="AT239" s="212">
        <f>AVERAGE(AO239:AS239,AM239)</f>
        <v>0.68793275208402205</v>
      </c>
      <c r="AU239" s="212">
        <f t="shared" ref="AU239:BA239" si="535">+AT239</f>
        <v>0.68793275208402205</v>
      </c>
      <c r="AV239" s="212">
        <f t="shared" si="535"/>
        <v>0.68793275208402205</v>
      </c>
      <c r="AW239" s="212">
        <f t="shared" si="535"/>
        <v>0.68793275208402205</v>
      </c>
      <c r="AX239" s="212">
        <v>0.6</v>
      </c>
      <c r="AY239" s="212">
        <f t="shared" si="535"/>
        <v>0.6</v>
      </c>
      <c r="AZ239" s="212">
        <f t="shared" si="535"/>
        <v>0.6</v>
      </c>
      <c r="BA239" s="212">
        <f t="shared" si="535"/>
        <v>0.6</v>
      </c>
      <c r="BB239" s="213">
        <v>0.55119097367321357</v>
      </c>
      <c r="BC239" s="213">
        <v>0.56367663344407526</v>
      </c>
      <c r="BD239" s="213">
        <v>0.71096474234792717</v>
      </c>
      <c r="BE239" s="213">
        <v>0.62857142857142856</v>
      </c>
      <c r="BF239" s="213">
        <v>0.62857142857142856</v>
      </c>
      <c r="BG239" s="212">
        <f t="shared" ref="BG239:BM239" si="536">+BF239</f>
        <v>0.62857142857142856</v>
      </c>
      <c r="BH239" s="212">
        <f t="shared" si="536"/>
        <v>0.62857142857142856</v>
      </c>
      <c r="BI239" s="212">
        <f t="shared" si="536"/>
        <v>0.62857142857142856</v>
      </c>
      <c r="BJ239" s="212">
        <f t="shared" si="536"/>
        <v>0.62857142857142856</v>
      </c>
      <c r="BK239" s="212">
        <f t="shared" si="536"/>
        <v>0.62857142857142856</v>
      </c>
      <c r="BL239" s="212">
        <f t="shared" si="536"/>
        <v>0.62857142857142856</v>
      </c>
      <c r="BM239" s="212">
        <f t="shared" si="536"/>
        <v>0.62857142857142856</v>
      </c>
      <c r="BN239" s="212"/>
      <c r="BO239" s="212">
        <v>0.6</v>
      </c>
      <c r="BP239" s="212">
        <f t="shared" ref="BP239:BZ239" si="537">+BO239</f>
        <v>0.6</v>
      </c>
      <c r="BQ239" s="212">
        <f t="shared" si="537"/>
        <v>0.6</v>
      </c>
      <c r="BR239" s="212">
        <f t="shared" si="537"/>
        <v>0.6</v>
      </c>
      <c r="BS239" s="212">
        <f t="shared" si="537"/>
        <v>0.6</v>
      </c>
      <c r="BT239" s="212">
        <f t="shared" si="537"/>
        <v>0.6</v>
      </c>
      <c r="BU239" s="212">
        <f t="shared" si="537"/>
        <v>0.6</v>
      </c>
      <c r="BV239" s="212">
        <f t="shared" si="537"/>
        <v>0.6</v>
      </c>
      <c r="BW239" s="212">
        <f t="shared" si="537"/>
        <v>0.6</v>
      </c>
      <c r="BX239" s="212">
        <f t="shared" si="537"/>
        <v>0.6</v>
      </c>
      <c r="BY239" s="212">
        <f t="shared" si="537"/>
        <v>0.6</v>
      </c>
      <c r="BZ239" s="212">
        <f t="shared" si="537"/>
        <v>0.6</v>
      </c>
      <c r="CA239" s="212"/>
      <c r="CB239" s="212">
        <v>0.6</v>
      </c>
      <c r="CC239" s="212">
        <f t="shared" ref="CC239:CM239" si="538">+CB239</f>
        <v>0.6</v>
      </c>
      <c r="CD239" s="212">
        <f t="shared" si="538"/>
        <v>0.6</v>
      </c>
      <c r="CE239" s="212">
        <f t="shared" si="538"/>
        <v>0.6</v>
      </c>
      <c r="CF239" s="212">
        <f t="shared" si="538"/>
        <v>0.6</v>
      </c>
      <c r="CG239" s="212">
        <f t="shared" si="538"/>
        <v>0.6</v>
      </c>
      <c r="CH239" s="212">
        <f t="shared" si="538"/>
        <v>0.6</v>
      </c>
      <c r="CI239" s="212">
        <f t="shared" si="538"/>
        <v>0.6</v>
      </c>
      <c r="CJ239" s="212">
        <f t="shared" si="538"/>
        <v>0.6</v>
      </c>
      <c r="CK239" s="212">
        <f t="shared" si="538"/>
        <v>0.6</v>
      </c>
      <c r="CL239" s="212">
        <f t="shared" si="538"/>
        <v>0.6</v>
      </c>
      <c r="CM239" s="212">
        <f t="shared" si="538"/>
        <v>0.6</v>
      </c>
      <c r="CN239" s="212"/>
      <c r="CO239" s="212">
        <v>0.6</v>
      </c>
      <c r="CP239" s="212">
        <f t="shared" ref="CP239:CZ239" si="539">+CO239</f>
        <v>0.6</v>
      </c>
      <c r="CQ239" s="212">
        <f t="shared" si="539"/>
        <v>0.6</v>
      </c>
      <c r="CR239" s="212">
        <f t="shared" si="539"/>
        <v>0.6</v>
      </c>
      <c r="CS239" s="212">
        <f t="shared" si="539"/>
        <v>0.6</v>
      </c>
      <c r="CT239" s="212">
        <f t="shared" si="539"/>
        <v>0.6</v>
      </c>
      <c r="CU239" s="212">
        <f t="shared" si="539"/>
        <v>0.6</v>
      </c>
      <c r="CV239" s="212">
        <f t="shared" si="539"/>
        <v>0.6</v>
      </c>
      <c r="CW239" s="212">
        <f t="shared" si="539"/>
        <v>0.6</v>
      </c>
      <c r="CX239" s="212">
        <f t="shared" si="539"/>
        <v>0.6</v>
      </c>
      <c r="CY239" s="212">
        <f t="shared" si="539"/>
        <v>0.6</v>
      </c>
      <c r="CZ239" s="212">
        <f t="shared" si="539"/>
        <v>0.6</v>
      </c>
      <c r="DA239" s="212"/>
      <c r="DB239" s="212">
        <v>0.6</v>
      </c>
      <c r="DC239" s="212">
        <f t="shared" ref="DC239:DM239" si="540">+DB239</f>
        <v>0.6</v>
      </c>
      <c r="DD239" s="212">
        <f t="shared" si="540"/>
        <v>0.6</v>
      </c>
      <c r="DE239" s="212">
        <f t="shared" si="540"/>
        <v>0.6</v>
      </c>
      <c r="DF239" s="212">
        <f t="shared" si="540"/>
        <v>0.6</v>
      </c>
      <c r="DG239" s="212">
        <f t="shared" si="540"/>
        <v>0.6</v>
      </c>
      <c r="DH239" s="212">
        <f t="shared" si="540"/>
        <v>0.6</v>
      </c>
      <c r="DI239" s="212">
        <f t="shared" si="540"/>
        <v>0.6</v>
      </c>
      <c r="DJ239" s="212">
        <f t="shared" si="540"/>
        <v>0.6</v>
      </c>
      <c r="DK239" s="212">
        <f t="shared" si="540"/>
        <v>0.6</v>
      </c>
      <c r="DL239" s="212">
        <f t="shared" si="540"/>
        <v>0.6</v>
      </c>
      <c r="DM239" s="212">
        <f t="shared" si="540"/>
        <v>0.6</v>
      </c>
      <c r="DN239" s="212"/>
      <c r="DU239" s="19">
        <f>+DU199-33945</f>
        <v>6263</v>
      </c>
    </row>
    <row r="240" spans="1:150">
      <c r="A240" s="210" t="s">
        <v>154</v>
      </c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1"/>
      <c r="AB240" s="211">
        <f>1-AB239</f>
        <v>0.41058703766542248</v>
      </c>
      <c r="AC240" s="211">
        <f t="shared" ref="AC240:AM240" si="541">1-AC239</f>
        <v>0.50288490737928937</v>
      </c>
      <c r="AD240" s="211">
        <f t="shared" si="541"/>
        <v>0.2753036437246964</v>
      </c>
      <c r="AE240" s="211">
        <f t="shared" si="541"/>
        <v>0.3302055406613047</v>
      </c>
      <c r="AF240" s="211">
        <f t="shared" si="541"/>
        <v>0.28638829912715258</v>
      </c>
      <c r="AG240" s="211">
        <f t="shared" si="541"/>
        <v>0.29499136442141627</v>
      </c>
      <c r="AH240" s="211">
        <f t="shared" si="541"/>
        <v>0.31685458224920493</v>
      </c>
      <c r="AI240" s="211">
        <f t="shared" si="541"/>
        <v>0.30282174810736406</v>
      </c>
      <c r="AJ240" s="211">
        <f t="shared" si="541"/>
        <v>0.2857142857142857</v>
      </c>
      <c r="AK240" s="211">
        <f t="shared" si="541"/>
        <v>0.40057498802108293</v>
      </c>
      <c r="AL240" s="211">
        <f t="shared" si="541"/>
        <v>0.53097345132743357</v>
      </c>
      <c r="AM240" s="211">
        <f t="shared" si="541"/>
        <v>0.38491547464239273</v>
      </c>
      <c r="AN240" s="211"/>
      <c r="AO240" s="211">
        <f t="shared" ref="AO240:BA240" si="542">1-AO239</f>
        <v>0.47961420429636126</v>
      </c>
      <c r="AP240" s="211">
        <f t="shared" si="542"/>
        <v>0.31767337807606266</v>
      </c>
      <c r="AQ240" s="211">
        <f t="shared" si="542"/>
        <v>0.26317169069462643</v>
      </c>
      <c r="AR240" s="211">
        <f t="shared" si="542"/>
        <v>0.24403028538147931</v>
      </c>
      <c r="AS240" s="211">
        <f t="shared" si="542"/>
        <v>0.18299845440494589</v>
      </c>
      <c r="AT240" s="214">
        <f t="shared" si="542"/>
        <v>0.31206724791597795</v>
      </c>
      <c r="AU240" s="214">
        <f t="shared" si="542"/>
        <v>0.31206724791597795</v>
      </c>
      <c r="AV240" s="214">
        <f t="shared" si="542"/>
        <v>0.31206724791597795</v>
      </c>
      <c r="AW240" s="214">
        <f t="shared" si="542"/>
        <v>0.31206724791597795</v>
      </c>
      <c r="AX240" s="214">
        <f t="shared" si="542"/>
        <v>0.4</v>
      </c>
      <c r="AY240" s="214">
        <f t="shared" si="542"/>
        <v>0.4</v>
      </c>
      <c r="AZ240" s="214">
        <f t="shared" si="542"/>
        <v>0.4</v>
      </c>
      <c r="BA240" s="214">
        <f t="shared" si="542"/>
        <v>0.4</v>
      </c>
      <c r="BB240" s="215">
        <v>0.44880902632678649</v>
      </c>
      <c r="BC240" s="215">
        <v>0.43632336655592469</v>
      </c>
      <c r="BD240" s="215">
        <v>0.28903525765207283</v>
      </c>
      <c r="BE240" s="215">
        <v>0.37142857142857144</v>
      </c>
      <c r="BF240" s="215">
        <v>0.37142857142857144</v>
      </c>
      <c r="BG240" s="214">
        <f t="shared" ref="BG240:BM240" si="543">1-BG239</f>
        <v>0.37142857142857144</v>
      </c>
      <c r="BH240" s="214">
        <f t="shared" si="543"/>
        <v>0.37142857142857144</v>
      </c>
      <c r="BI240" s="214">
        <f t="shared" si="543"/>
        <v>0.37142857142857144</v>
      </c>
      <c r="BJ240" s="214">
        <f t="shared" si="543"/>
        <v>0.37142857142857144</v>
      </c>
      <c r="BK240" s="214">
        <f t="shared" si="543"/>
        <v>0.37142857142857144</v>
      </c>
      <c r="BL240" s="214">
        <f t="shared" si="543"/>
        <v>0.37142857142857144</v>
      </c>
      <c r="BM240" s="214">
        <f t="shared" si="543"/>
        <v>0.37142857142857144</v>
      </c>
      <c r="BN240" s="214"/>
      <c r="BO240" s="214">
        <f t="shared" ref="BO240:BZ240" si="544">1-BO239</f>
        <v>0.4</v>
      </c>
      <c r="BP240" s="214">
        <f t="shared" si="544"/>
        <v>0.4</v>
      </c>
      <c r="BQ240" s="214">
        <f t="shared" si="544"/>
        <v>0.4</v>
      </c>
      <c r="BR240" s="214">
        <f t="shared" si="544"/>
        <v>0.4</v>
      </c>
      <c r="BS240" s="214">
        <f t="shared" si="544"/>
        <v>0.4</v>
      </c>
      <c r="BT240" s="214">
        <f t="shared" si="544"/>
        <v>0.4</v>
      </c>
      <c r="BU240" s="214">
        <f t="shared" si="544"/>
        <v>0.4</v>
      </c>
      <c r="BV240" s="214">
        <f t="shared" si="544"/>
        <v>0.4</v>
      </c>
      <c r="BW240" s="214">
        <f t="shared" si="544"/>
        <v>0.4</v>
      </c>
      <c r="BX240" s="214">
        <f t="shared" si="544"/>
        <v>0.4</v>
      </c>
      <c r="BY240" s="214">
        <f t="shared" si="544"/>
        <v>0.4</v>
      </c>
      <c r="BZ240" s="214">
        <f t="shared" si="544"/>
        <v>0.4</v>
      </c>
      <c r="CA240" s="214"/>
      <c r="CB240" s="214">
        <f t="shared" ref="CB240:CM240" si="545">1-CB239</f>
        <v>0.4</v>
      </c>
      <c r="CC240" s="214">
        <f t="shared" si="545"/>
        <v>0.4</v>
      </c>
      <c r="CD240" s="214">
        <f t="shared" si="545"/>
        <v>0.4</v>
      </c>
      <c r="CE240" s="214">
        <f t="shared" si="545"/>
        <v>0.4</v>
      </c>
      <c r="CF240" s="214">
        <f t="shared" si="545"/>
        <v>0.4</v>
      </c>
      <c r="CG240" s="214">
        <f t="shared" si="545"/>
        <v>0.4</v>
      </c>
      <c r="CH240" s="214">
        <f t="shared" si="545"/>
        <v>0.4</v>
      </c>
      <c r="CI240" s="214">
        <f t="shared" si="545"/>
        <v>0.4</v>
      </c>
      <c r="CJ240" s="214">
        <f t="shared" si="545"/>
        <v>0.4</v>
      </c>
      <c r="CK240" s="214">
        <f t="shared" si="545"/>
        <v>0.4</v>
      </c>
      <c r="CL240" s="214">
        <f t="shared" si="545"/>
        <v>0.4</v>
      </c>
      <c r="CM240" s="214">
        <f t="shared" si="545"/>
        <v>0.4</v>
      </c>
      <c r="CN240" s="214"/>
      <c r="CO240" s="214">
        <f t="shared" ref="CO240:CZ240" si="546">1-CO239</f>
        <v>0.4</v>
      </c>
      <c r="CP240" s="214">
        <f t="shared" si="546"/>
        <v>0.4</v>
      </c>
      <c r="CQ240" s="214">
        <f t="shared" si="546"/>
        <v>0.4</v>
      </c>
      <c r="CR240" s="214">
        <f t="shared" si="546"/>
        <v>0.4</v>
      </c>
      <c r="CS240" s="214">
        <f t="shared" si="546"/>
        <v>0.4</v>
      </c>
      <c r="CT240" s="214">
        <f t="shared" si="546"/>
        <v>0.4</v>
      </c>
      <c r="CU240" s="214">
        <f t="shared" si="546"/>
        <v>0.4</v>
      </c>
      <c r="CV240" s="214">
        <f t="shared" si="546"/>
        <v>0.4</v>
      </c>
      <c r="CW240" s="214">
        <f t="shared" si="546"/>
        <v>0.4</v>
      </c>
      <c r="CX240" s="214">
        <f t="shared" si="546"/>
        <v>0.4</v>
      </c>
      <c r="CY240" s="214">
        <f t="shared" si="546"/>
        <v>0.4</v>
      </c>
      <c r="CZ240" s="214">
        <f t="shared" si="546"/>
        <v>0.4</v>
      </c>
      <c r="DA240" s="214"/>
      <c r="DB240" s="214">
        <f t="shared" ref="DB240:DM240" si="547">1-DB239</f>
        <v>0.4</v>
      </c>
      <c r="DC240" s="214">
        <f t="shared" si="547"/>
        <v>0.4</v>
      </c>
      <c r="DD240" s="214">
        <f t="shared" si="547"/>
        <v>0.4</v>
      </c>
      <c r="DE240" s="214">
        <f t="shared" si="547"/>
        <v>0.4</v>
      </c>
      <c r="DF240" s="214">
        <f t="shared" si="547"/>
        <v>0.4</v>
      </c>
      <c r="DG240" s="214">
        <f t="shared" si="547"/>
        <v>0.4</v>
      </c>
      <c r="DH240" s="214">
        <f t="shared" si="547"/>
        <v>0.4</v>
      </c>
      <c r="DI240" s="214">
        <f t="shared" si="547"/>
        <v>0.4</v>
      </c>
      <c r="DJ240" s="214">
        <f t="shared" si="547"/>
        <v>0.4</v>
      </c>
      <c r="DK240" s="214">
        <f t="shared" si="547"/>
        <v>0.4</v>
      </c>
      <c r="DL240" s="214">
        <f t="shared" si="547"/>
        <v>0.4</v>
      </c>
      <c r="DM240" s="214">
        <f t="shared" si="547"/>
        <v>0.4</v>
      </c>
      <c r="DN240" s="214"/>
    </row>
    <row r="241" spans="1:150">
      <c r="AO241" s="83"/>
      <c r="AR241" s="83"/>
    </row>
    <row r="243" spans="1:150">
      <c r="BS243" s="19"/>
      <c r="DS243" s="19"/>
      <c r="DT243" s="19"/>
    </row>
    <row r="244" spans="1:150" ht="13.5" thickBot="1">
      <c r="BR244" s="19"/>
      <c r="DS244" s="19"/>
      <c r="DT244" s="19"/>
    </row>
    <row r="245" spans="1:150" ht="13.5" thickBot="1">
      <c r="BB245" s="522" t="s">
        <v>155</v>
      </c>
      <c r="BC245" s="523"/>
      <c r="BD245" s="523"/>
      <c r="BE245" s="524" t="s">
        <v>156</v>
      </c>
      <c r="BF245" s="525"/>
      <c r="BG245" s="525"/>
      <c r="BH245" s="526" t="s">
        <v>157</v>
      </c>
      <c r="BI245" s="527"/>
      <c r="BJ245" s="527"/>
      <c r="BK245" s="528" t="s">
        <v>158</v>
      </c>
      <c r="BL245" s="529"/>
      <c r="BM245" s="530"/>
      <c r="BN245" s="216"/>
      <c r="BR245" s="19"/>
      <c r="CA245" s="216"/>
      <c r="CN245" s="216"/>
      <c r="DA245" s="216"/>
      <c r="DN245" s="216"/>
      <c r="DS245" s="19"/>
      <c r="DT245" s="19"/>
    </row>
    <row r="246" spans="1:150">
      <c r="A246" s="14" t="s">
        <v>151</v>
      </c>
      <c r="AB246">
        <v>2947</v>
      </c>
      <c r="AC246">
        <v>3293</v>
      </c>
      <c r="AD246">
        <v>2964</v>
      </c>
      <c r="AE246">
        <v>4476</v>
      </c>
      <c r="AF246">
        <v>4239</v>
      </c>
      <c r="AG246">
        <v>2895</v>
      </c>
      <c r="AH246">
        <v>3459</v>
      </c>
      <c r="AI246">
        <v>2906</v>
      </c>
      <c r="AJ246">
        <v>3024</v>
      </c>
      <c r="AK246">
        <v>2087</v>
      </c>
      <c r="AL246">
        <v>2599</v>
      </c>
      <c r="AM246">
        <v>2307</v>
      </c>
      <c r="AO246">
        <v>4562</v>
      </c>
      <c r="AP246">
        <v>4530</v>
      </c>
      <c r="AQ246">
        <v>3815</v>
      </c>
      <c r="AR246">
        <v>3434</v>
      </c>
      <c r="AS246">
        <v>3235</v>
      </c>
      <c r="AT246">
        <v>2489</v>
      </c>
      <c r="AU246">
        <v>2677</v>
      </c>
      <c r="AV246">
        <v>3207</v>
      </c>
      <c r="AW246">
        <v>3156</v>
      </c>
      <c r="AX246">
        <v>3542</v>
      </c>
      <c r="AY246">
        <v>2567</v>
      </c>
      <c r="AZ246">
        <v>2888</v>
      </c>
      <c r="BB246" s="217">
        <v>2179</v>
      </c>
      <c r="BC246" s="218">
        <v>2706</v>
      </c>
      <c r="BD246" s="219">
        <v>2824</v>
      </c>
      <c r="BE246" s="220">
        <v>2927.8757499999997</v>
      </c>
      <c r="BF246" s="220">
        <v>2602.9727499999999</v>
      </c>
      <c r="BG246" s="220">
        <f>2316.54375+169</f>
        <v>2485.5437499999998</v>
      </c>
      <c r="BH246" s="221">
        <v>3069.5862499999994</v>
      </c>
      <c r="BI246" s="222">
        <v>3128.5770000000002</v>
      </c>
      <c r="BJ246" s="223">
        <v>3720.2864999999997</v>
      </c>
      <c r="BK246" s="224">
        <v>3146.6772499999997</v>
      </c>
      <c r="BL246" s="224">
        <v>3305.2804999999998</v>
      </c>
      <c r="BM246" s="225">
        <v>3654.7149999999997</v>
      </c>
      <c r="BN246" s="224"/>
      <c r="BR246" s="19"/>
      <c r="CA246" s="224"/>
      <c r="CN246" s="224"/>
      <c r="DA246" s="224"/>
      <c r="DN246" s="224"/>
      <c r="DS246" s="19">
        <v>37196</v>
      </c>
      <c r="DT246" s="19"/>
      <c r="DU246">
        <v>40102</v>
      </c>
      <c r="DV246">
        <v>107.8126680288203</v>
      </c>
      <c r="DW246">
        <v>32465.028749999998</v>
      </c>
      <c r="DX246">
        <v>80.956133733978348</v>
      </c>
      <c r="DY246">
        <v>34626.177500000005</v>
      </c>
      <c r="DZ246">
        <v>106.65685148977424</v>
      </c>
      <c r="EA246">
        <v>36764.251250000001</v>
      </c>
      <c r="EB246">
        <v>106.17473225278763</v>
      </c>
      <c r="EC246">
        <v>36764.251250000001</v>
      </c>
      <c r="ED246">
        <v>106.17473225278763</v>
      </c>
      <c r="EE246">
        <v>36764.251250000001</v>
      </c>
      <c r="EF246">
        <v>106.17473225278763</v>
      </c>
    </row>
    <row r="247" spans="1:150" ht="20.25">
      <c r="A247" s="226" t="s">
        <v>159</v>
      </c>
      <c r="B247" s="227"/>
      <c r="C247" s="227"/>
      <c r="D247" s="227"/>
      <c r="E247" s="227"/>
      <c r="F247" s="227"/>
      <c r="G247" s="227"/>
      <c r="H247" s="227"/>
      <c r="I247" s="227"/>
      <c r="J247" s="227"/>
      <c r="K247" s="227"/>
      <c r="L247" s="227"/>
      <c r="M247" s="227"/>
      <c r="N247" s="227"/>
      <c r="O247" s="227"/>
      <c r="P247" s="227"/>
      <c r="Q247" s="227"/>
      <c r="R247" s="227"/>
      <c r="S247" s="227"/>
      <c r="T247" s="227"/>
      <c r="U247" s="227"/>
      <c r="V247" s="227"/>
      <c r="W247" s="227"/>
      <c r="X247" s="227"/>
      <c r="Y247" s="227"/>
      <c r="Z247" s="227"/>
      <c r="AA247" s="228"/>
      <c r="AB247" s="229"/>
      <c r="AC247" s="229"/>
      <c r="AD247" s="227"/>
      <c r="AE247" s="227"/>
      <c r="AF247" s="227"/>
      <c r="AG247" s="227"/>
      <c r="AH247" s="227"/>
      <c r="AI247" s="227"/>
      <c r="AJ247" s="228"/>
      <c r="AK247" s="228"/>
      <c r="AL247" s="228"/>
      <c r="AM247" s="228"/>
      <c r="AN247" s="228"/>
      <c r="AO247" s="229"/>
      <c r="AP247" s="230"/>
      <c r="AQ247" s="230"/>
      <c r="AR247" s="230"/>
      <c r="AS247" s="230"/>
      <c r="AT247" s="230"/>
      <c r="AU247" s="230"/>
      <c r="AV247" s="230"/>
      <c r="AW247" s="230"/>
      <c r="AX247" s="230"/>
      <c r="AY247" s="230"/>
      <c r="AZ247" s="230"/>
      <c r="BA247" s="230"/>
      <c r="BB247" s="231"/>
      <c r="BC247" s="232"/>
      <c r="BD247" s="233"/>
      <c r="BE247" s="230"/>
      <c r="BF247" s="234"/>
      <c r="BG247" s="234"/>
      <c r="BH247" s="235"/>
      <c r="BI247" s="236"/>
      <c r="BJ247" s="237"/>
      <c r="BK247" s="236"/>
      <c r="BL247" s="236"/>
      <c r="BM247" s="238"/>
      <c r="BN247" s="236"/>
      <c r="BR247" s="19"/>
      <c r="CA247" s="236"/>
      <c r="CN247" s="236"/>
      <c r="DA247" s="236"/>
      <c r="DN247" s="236"/>
    </row>
    <row r="248" spans="1:150">
      <c r="A248" s="239" t="s">
        <v>160</v>
      </c>
      <c r="B248" s="240">
        <v>154</v>
      </c>
      <c r="C248" s="240">
        <v>1155</v>
      </c>
      <c r="D248" s="240">
        <v>1564</v>
      </c>
      <c r="E248" s="240">
        <v>1306</v>
      </c>
      <c r="F248" s="240">
        <v>1321</v>
      </c>
      <c r="G248" s="240">
        <v>979</v>
      </c>
      <c r="H248" s="240">
        <v>1397</v>
      </c>
      <c r="I248" s="240">
        <v>1339</v>
      </c>
      <c r="J248" s="240">
        <v>1262</v>
      </c>
      <c r="K248" s="240">
        <v>1333</v>
      </c>
      <c r="L248" s="240">
        <v>1659</v>
      </c>
      <c r="M248" s="240">
        <v>1745</v>
      </c>
      <c r="N248" s="240"/>
      <c r="O248" s="227">
        <v>323</v>
      </c>
      <c r="P248" s="227">
        <v>1183</v>
      </c>
      <c r="Q248" s="227">
        <v>1540</v>
      </c>
      <c r="R248" s="227">
        <v>1384</v>
      </c>
      <c r="S248" s="227">
        <v>952</v>
      </c>
      <c r="T248" s="227">
        <v>1124</v>
      </c>
      <c r="U248" s="227">
        <v>1054</v>
      </c>
      <c r="V248" s="227">
        <v>727</v>
      </c>
      <c r="W248" s="227">
        <v>830</v>
      </c>
      <c r="X248" s="227">
        <v>1145</v>
      </c>
      <c r="Y248" s="227">
        <v>875</v>
      </c>
      <c r="Z248" s="227">
        <v>955</v>
      </c>
      <c r="AA248" s="230"/>
      <c r="AB248" s="230">
        <v>1162</v>
      </c>
      <c r="AC248" s="230">
        <v>1009</v>
      </c>
      <c r="AD248" s="230">
        <v>1341</v>
      </c>
      <c r="AE248" s="230">
        <v>2276</v>
      </c>
      <c r="AF248" s="230">
        <v>1604</v>
      </c>
      <c r="AG248" s="230">
        <v>1065</v>
      </c>
      <c r="AH248" s="230">
        <v>1502</v>
      </c>
      <c r="AI248" s="230">
        <v>1353</v>
      </c>
      <c r="AJ248" s="230">
        <v>1274</v>
      </c>
      <c r="AK248" s="230">
        <v>518</v>
      </c>
      <c r="AL248" s="230">
        <v>836</v>
      </c>
      <c r="AM248" s="230">
        <v>818</v>
      </c>
      <c r="AN248" s="230"/>
      <c r="AO248" s="230">
        <v>654</v>
      </c>
      <c r="AP248" s="230">
        <v>1340</v>
      </c>
      <c r="AQ248" s="230">
        <v>2201</v>
      </c>
      <c r="AR248" s="230">
        <v>2022</v>
      </c>
      <c r="AS248" s="230">
        <v>1450</v>
      </c>
      <c r="AT248" s="230">
        <v>1082</v>
      </c>
      <c r="AU248" s="230">
        <v>876</v>
      </c>
      <c r="AV248" s="230">
        <v>1721</v>
      </c>
      <c r="AW248" s="230">
        <v>1437</v>
      </c>
      <c r="AX248" s="241">
        <f>AX258+(AW258-AW248)</f>
        <v>2432</v>
      </c>
      <c r="AY248" s="230">
        <v>1154</v>
      </c>
      <c r="AZ248" s="230">
        <v>1108</v>
      </c>
      <c r="BA248" s="230"/>
      <c r="BB248" s="242">
        <v>1110</v>
      </c>
      <c r="BC248" s="243">
        <v>1144</v>
      </c>
      <c r="BD248" s="244">
        <v>1322</v>
      </c>
      <c r="BE248" s="245">
        <f>+SUM(BE249:BE256)</f>
        <v>1276.3</v>
      </c>
      <c r="BF248" s="245">
        <f>+SUM(BF249:BF256)</f>
        <v>1126.5999999999999</v>
      </c>
      <c r="BG248" s="245">
        <f>+SUM(BG249:BG256)</f>
        <v>979.2</v>
      </c>
      <c r="BH248" s="246">
        <v>1052</v>
      </c>
      <c r="BI248" s="247">
        <v>973</v>
      </c>
      <c r="BJ248" s="248">
        <v>1083</v>
      </c>
      <c r="BK248" s="247">
        <f>BP252*BK236</f>
        <v>1371.3649767654979</v>
      </c>
      <c r="BL248" s="247">
        <f>BP252*BL236</f>
        <v>1440.4864420353099</v>
      </c>
      <c r="BM248" s="249">
        <f>BP252*BM236</f>
        <v>1592.7747756969725</v>
      </c>
      <c r="BN248" s="247"/>
      <c r="BO248" s="65"/>
      <c r="BP248" s="65"/>
      <c r="BR248" s="19"/>
      <c r="CA248" s="247"/>
      <c r="CN248" s="247"/>
      <c r="DA248" s="247"/>
      <c r="DN248" s="247"/>
      <c r="DP248" s="166">
        <f>SUM(B248:M248)</f>
        <v>15214</v>
      </c>
      <c r="DQ248" s="166">
        <f>SUM(O248:Z248)</f>
        <v>12092</v>
      </c>
      <c r="DR248" s="28">
        <f>IFERROR(DQ248/DP248*100,0)</f>
        <v>79.479426843696601</v>
      </c>
      <c r="DS248" s="166">
        <f>SUM(AB248:AM248)</f>
        <v>14758</v>
      </c>
      <c r="DT248" s="28">
        <f>IFERROR(DS248/DQ248*100,0)</f>
        <v>122.04763479986769</v>
      </c>
      <c r="DU248" s="166">
        <f>SUM(AO248:AZ248)</f>
        <v>17477</v>
      </c>
      <c r="DV248" s="28">
        <f>IFERROR(DU248/DS248*100,0)</f>
        <v>118.42390567827618</v>
      </c>
      <c r="DW248" s="141">
        <f>SUM(BB248:BM248)</f>
        <v>14470.726194497778</v>
      </c>
      <c r="DX248" s="207">
        <f t="shared" ref="DX248" si="548">IFERROR(DW248/DU248*100,0)</f>
        <v>82.79868509754408</v>
      </c>
    </row>
    <row r="249" spans="1:150" outlineLevel="1">
      <c r="A249" s="250" t="s">
        <v>161</v>
      </c>
      <c r="B249" s="251"/>
      <c r="C249" s="251"/>
      <c r="D249" s="251"/>
      <c r="E249" s="251"/>
      <c r="F249" s="251"/>
      <c r="G249" s="251"/>
      <c r="H249" s="251"/>
      <c r="I249" s="251"/>
      <c r="J249" s="251"/>
      <c r="K249" s="251"/>
      <c r="L249" s="251"/>
      <c r="M249" s="251"/>
      <c r="N249" s="251"/>
      <c r="O249" s="251"/>
      <c r="P249" s="251"/>
      <c r="Q249" s="251"/>
      <c r="R249" s="251"/>
      <c r="S249" s="251"/>
      <c r="T249" s="251"/>
      <c r="U249" s="251"/>
      <c r="V249" s="251"/>
      <c r="W249" s="251"/>
      <c r="X249" s="251"/>
      <c r="Y249" s="251"/>
      <c r="Z249" s="251"/>
      <c r="AA249" s="251"/>
      <c r="AB249" s="251"/>
      <c r="AC249" s="251"/>
      <c r="AD249" s="251"/>
      <c r="AE249" s="251"/>
      <c r="AF249" s="251"/>
      <c r="AG249" s="251"/>
      <c r="AH249" s="251"/>
      <c r="AI249" s="251"/>
      <c r="AJ249" s="251"/>
      <c r="AK249" s="251"/>
      <c r="AL249" s="251"/>
      <c r="AM249" s="251"/>
      <c r="AN249" s="251"/>
      <c r="AO249" s="251">
        <v>130</v>
      </c>
      <c r="AP249" s="251">
        <v>105</v>
      </c>
      <c r="AQ249" s="251">
        <v>108</v>
      </c>
      <c r="AR249" s="251">
        <v>138</v>
      </c>
      <c r="AS249" s="251">
        <v>208</v>
      </c>
      <c r="AT249" s="251">
        <v>188</v>
      </c>
      <c r="AU249" s="251">
        <v>58</v>
      </c>
      <c r="AV249" s="251">
        <v>234</v>
      </c>
      <c r="AW249" s="251">
        <v>64</v>
      </c>
      <c r="AX249" s="251">
        <v>34</v>
      </c>
      <c r="AY249" s="251">
        <v>24</v>
      </c>
      <c r="AZ249" s="251">
        <v>24</v>
      </c>
      <c r="BA249" s="251"/>
      <c r="BB249" s="252">
        <v>24</v>
      </c>
      <c r="BC249" s="253">
        <v>24</v>
      </c>
      <c r="BD249" s="254">
        <v>24</v>
      </c>
      <c r="BE249" s="255">
        <v>24</v>
      </c>
      <c r="BF249" s="255">
        <v>24</v>
      </c>
      <c r="BG249" s="255">
        <v>24</v>
      </c>
      <c r="BH249" s="256">
        <v>24</v>
      </c>
      <c r="BI249" s="257">
        <v>24</v>
      </c>
      <c r="BJ249" s="258">
        <v>24</v>
      </c>
      <c r="BK249" s="257">
        <v>24</v>
      </c>
      <c r="BL249" s="257">
        <v>24</v>
      </c>
      <c r="BM249" s="259">
        <v>24</v>
      </c>
      <c r="BN249" s="257"/>
      <c r="BO249" s="46"/>
      <c r="BP249" s="260"/>
      <c r="BR249" s="19"/>
      <c r="CA249" s="257"/>
      <c r="CN249" s="257"/>
      <c r="DA249" s="257"/>
      <c r="DN249" s="257"/>
      <c r="DP249" s="166"/>
      <c r="DQ249" s="166"/>
      <c r="DR249" s="28"/>
      <c r="DS249" s="166"/>
      <c r="DT249" s="28"/>
      <c r="DU249" s="166"/>
      <c r="DV249" s="28"/>
    </row>
    <row r="250" spans="1:150" outlineLevel="1">
      <c r="A250" s="250" t="s">
        <v>162</v>
      </c>
      <c r="B250" s="251"/>
      <c r="C250" s="251"/>
      <c r="D250" s="251"/>
      <c r="E250" s="251"/>
      <c r="F250" s="251"/>
      <c r="G250" s="251"/>
      <c r="H250" s="251"/>
      <c r="I250" s="251"/>
      <c r="J250" s="251"/>
      <c r="K250" s="251"/>
      <c r="L250" s="251"/>
      <c r="M250" s="251"/>
      <c r="N250" s="251"/>
      <c r="O250" s="251"/>
      <c r="P250" s="251"/>
      <c r="Q250" s="251"/>
      <c r="R250" s="251"/>
      <c r="S250" s="251"/>
      <c r="T250" s="251"/>
      <c r="U250" s="251"/>
      <c r="V250" s="251"/>
      <c r="W250" s="251"/>
      <c r="X250" s="251"/>
      <c r="Y250" s="251"/>
      <c r="Z250" s="251"/>
      <c r="AA250" s="251"/>
      <c r="AB250" s="251"/>
      <c r="AC250" s="251"/>
      <c r="AD250" s="251"/>
      <c r="AE250" s="251"/>
      <c r="AF250" s="251"/>
      <c r="AG250" s="251"/>
      <c r="AH250" s="251"/>
      <c r="AI250" s="251"/>
      <c r="AJ250" s="251"/>
      <c r="AK250" s="251"/>
      <c r="AL250" s="251"/>
      <c r="AM250" s="251"/>
      <c r="AN250" s="251"/>
      <c r="AO250" s="251">
        <v>222</v>
      </c>
      <c r="AP250" s="251">
        <v>180</v>
      </c>
      <c r="AQ250" s="251">
        <v>208</v>
      </c>
      <c r="AR250" s="251">
        <v>140</v>
      </c>
      <c r="AS250" s="251">
        <v>335</v>
      </c>
      <c r="AT250" s="251">
        <v>466</v>
      </c>
      <c r="AU250" s="251">
        <v>525</v>
      </c>
      <c r="AV250" s="251">
        <v>580</v>
      </c>
      <c r="AW250" s="251">
        <v>740</v>
      </c>
      <c r="AX250" s="251">
        <v>574</v>
      </c>
      <c r="AY250" s="251">
        <v>538</v>
      </c>
      <c r="AZ250" s="251">
        <f>288+354</f>
        <v>642</v>
      </c>
      <c r="BA250" s="251"/>
      <c r="BB250" s="252">
        <v>508</v>
      </c>
      <c r="BC250" s="253">
        <v>508</v>
      </c>
      <c r="BD250" s="254">
        <v>508</v>
      </c>
      <c r="BE250" s="255">
        <v>508</v>
      </c>
      <c r="BF250" s="255">
        <v>508</v>
      </c>
      <c r="BG250" s="255">
        <v>508</v>
      </c>
      <c r="BH250" s="256">
        <v>508</v>
      </c>
      <c r="BI250" s="257">
        <v>508</v>
      </c>
      <c r="BJ250" s="258">
        <v>508</v>
      </c>
      <c r="BK250" s="257">
        <v>508</v>
      </c>
      <c r="BL250" s="257">
        <v>508</v>
      </c>
      <c r="BM250" s="259">
        <v>508</v>
      </c>
      <c r="BN250" s="257"/>
      <c r="BR250" s="19"/>
      <c r="CA250" s="257"/>
      <c r="CN250" s="257"/>
      <c r="DA250" s="257"/>
      <c r="DN250" s="257"/>
      <c r="DP250" s="166"/>
      <c r="DQ250" s="166"/>
      <c r="DR250" s="28"/>
      <c r="DS250" s="166"/>
      <c r="DT250" s="28"/>
      <c r="DU250" s="166"/>
      <c r="DV250" s="28"/>
    </row>
    <row r="251" spans="1:150" outlineLevel="1">
      <c r="A251" s="250" t="s">
        <v>163</v>
      </c>
      <c r="B251" s="251"/>
      <c r="C251" s="251"/>
      <c r="D251" s="251"/>
      <c r="E251" s="251"/>
      <c r="F251" s="251"/>
      <c r="G251" s="251"/>
      <c r="H251" s="251"/>
      <c r="I251" s="251"/>
      <c r="J251" s="251"/>
      <c r="K251" s="251"/>
      <c r="L251" s="251"/>
      <c r="M251" s="251"/>
      <c r="N251" s="251"/>
      <c r="O251" s="251"/>
      <c r="P251" s="251"/>
      <c r="Q251" s="251"/>
      <c r="R251" s="251"/>
      <c r="S251" s="251"/>
      <c r="T251" s="251"/>
      <c r="U251" s="251"/>
      <c r="V251" s="251"/>
      <c r="W251" s="251"/>
      <c r="X251" s="251"/>
      <c r="Y251" s="251"/>
      <c r="Z251" s="251"/>
      <c r="AA251" s="251"/>
      <c r="AB251" s="251"/>
      <c r="AC251" s="251"/>
      <c r="AD251" s="251"/>
      <c r="AE251" s="251"/>
      <c r="AF251" s="251"/>
      <c r="AG251" s="251"/>
      <c r="AH251" s="251"/>
      <c r="AI251" s="251"/>
      <c r="AJ251" s="251"/>
      <c r="AK251" s="251"/>
      <c r="AL251" s="251"/>
      <c r="AM251" s="251"/>
      <c r="AN251" s="251"/>
      <c r="AO251" s="251">
        <v>0</v>
      </c>
      <c r="AP251" s="251">
        <v>753</v>
      </c>
      <c r="AQ251" s="251">
        <v>2189</v>
      </c>
      <c r="AR251" s="251">
        <v>788</v>
      </c>
      <c r="AS251" s="251">
        <v>86</v>
      </c>
      <c r="AT251" s="251">
        <v>64</v>
      </c>
      <c r="AU251" s="251">
        <v>0</v>
      </c>
      <c r="AV251" s="251">
        <v>0</v>
      </c>
      <c r="AW251" s="251">
        <v>30</v>
      </c>
      <c r="AX251" s="251">
        <v>484</v>
      </c>
      <c r="AY251" s="251">
        <f>96+20</f>
        <v>116</v>
      </c>
      <c r="AZ251" s="251">
        <v>120</v>
      </c>
      <c r="BA251" s="251"/>
      <c r="BB251" s="252">
        <v>200</v>
      </c>
      <c r="BC251" s="253">
        <v>220</v>
      </c>
      <c r="BD251" s="254">
        <v>100</v>
      </c>
      <c r="BE251" s="261">
        <v>150</v>
      </c>
      <c r="BF251" s="261">
        <v>100</v>
      </c>
      <c r="BG251" s="261">
        <v>110</v>
      </c>
      <c r="BH251" s="262">
        <v>157</v>
      </c>
      <c r="BI251" s="263">
        <v>120</v>
      </c>
      <c r="BJ251" s="263">
        <v>120</v>
      </c>
      <c r="BK251" s="263">
        <v>43</v>
      </c>
      <c r="BL251" s="263">
        <v>43</v>
      </c>
      <c r="BM251" s="263">
        <v>43</v>
      </c>
      <c r="BN251" s="263"/>
      <c r="BR251" s="19"/>
      <c r="CA251" s="263"/>
      <c r="CN251" s="263"/>
      <c r="DA251" s="263"/>
      <c r="DN251" s="263"/>
      <c r="DP251" s="166"/>
      <c r="DQ251" s="166"/>
      <c r="DR251" s="28"/>
      <c r="DS251" s="166"/>
      <c r="DT251" s="28"/>
      <c r="DU251" s="166"/>
      <c r="DV251" s="28"/>
    </row>
    <row r="252" spans="1:150" outlineLevel="1">
      <c r="A252" s="250" t="s">
        <v>164</v>
      </c>
      <c r="B252" s="251"/>
      <c r="C252" s="251"/>
      <c r="D252" s="251"/>
      <c r="E252" s="251"/>
      <c r="F252" s="251"/>
      <c r="G252" s="251"/>
      <c r="H252" s="251"/>
      <c r="I252" s="251"/>
      <c r="J252" s="251"/>
      <c r="K252" s="251"/>
      <c r="L252" s="251"/>
      <c r="M252" s="251"/>
      <c r="N252" s="251"/>
      <c r="O252" s="251"/>
      <c r="P252" s="251"/>
      <c r="Q252" s="251"/>
      <c r="R252" s="251"/>
      <c r="S252" s="251"/>
      <c r="T252" s="251"/>
      <c r="U252" s="251"/>
      <c r="V252" s="251"/>
      <c r="W252" s="251"/>
      <c r="X252" s="251"/>
      <c r="Y252" s="251"/>
      <c r="Z252" s="251"/>
      <c r="AA252" s="251"/>
      <c r="AB252" s="251"/>
      <c r="AC252" s="251"/>
      <c r="AD252" s="251"/>
      <c r="AE252" s="251"/>
      <c r="AF252" s="251"/>
      <c r="AG252" s="251"/>
      <c r="AH252" s="251"/>
      <c r="AI252" s="251"/>
      <c r="AJ252" s="251"/>
      <c r="AK252" s="251"/>
      <c r="AL252" s="251"/>
      <c r="AM252" s="251"/>
      <c r="AN252" s="251"/>
      <c r="AO252" s="251">
        <v>180</v>
      </c>
      <c r="AP252" s="251">
        <v>470</v>
      </c>
      <c r="AQ252" s="251">
        <v>400</v>
      </c>
      <c r="AR252" s="251">
        <v>800</v>
      </c>
      <c r="AS252" s="251">
        <v>690</v>
      </c>
      <c r="AT252" s="251">
        <v>0</v>
      </c>
      <c r="AU252" s="251">
        <v>0</v>
      </c>
      <c r="AV252" s="251">
        <v>186</v>
      </c>
      <c r="AW252" s="251">
        <v>60</v>
      </c>
      <c r="AX252" s="251">
        <v>0</v>
      </c>
      <c r="AY252" s="251">
        <v>32</v>
      </c>
      <c r="AZ252" s="251">
        <v>212</v>
      </c>
      <c r="BA252" s="251"/>
      <c r="BB252" s="252">
        <v>187</v>
      </c>
      <c r="BC252" s="253">
        <v>300</v>
      </c>
      <c r="BD252" s="254">
        <v>400</v>
      </c>
      <c r="BE252" s="261">
        <v>300</v>
      </c>
      <c r="BF252" s="261">
        <v>200</v>
      </c>
      <c r="BG252" s="261">
        <v>219</v>
      </c>
      <c r="BH252" s="262">
        <v>243</v>
      </c>
      <c r="BI252" s="263">
        <v>166</v>
      </c>
      <c r="BJ252" s="264">
        <v>204</v>
      </c>
      <c r="BK252" s="263">
        <v>210</v>
      </c>
      <c r="BL252" s="263">
        <v>210</v>
      </c>
      <c r="BM252" s="263">
        <v>210</v>
      </c>
      <c r="BN252" s="263"/>
      <c r="BP252" s="265">
        <f>BP254/BP253</f>
        <v>0.43581367512842251</v>
      </c>
      <c r="BR252" s="19"/>
      <c r="CA252" s="263"/>
      <c r="CN252" s="263"/>
      <c r="DA252" s="263"/>
      <c r="DN252" s="263"/>
      <c r="DP252" s="166"/>
      <c r="DQ252" s="166"/>
      <c r="DR252" s="28"/>
      <c r="DS252" s="166"/>
      <c r="DT252" s="28"/>
      <c r="DU252" s="166"/>
      <c r="DV252" s="28"/>
    </row>
    <row r="253" spans="1:150" outlineLevel="1">
      <c r="A253" s="250" t="s">
        <v>165</v>
      </c>
      <c r="B253" s="251"/>
      <c r="C253" s="251"/>
      <c r="D253" s="251"/>
      <c r="E253" s="251"/>
      <c r="F253" s="251"/>
      <c r="G253" s="251"/>
      <c r="H253" s="251"/>
      <c r="I253" s="251"/>
      <c r="J253" s="251"/>
      <c r="K253" s="251"/>
      <c r="L253" s="251"/>
      <c r="M253" s="251"/>
      <c r="N253" s="251"/>
      <c r="O253" s="251"/>
      <c r="P253" s="251"/>
      <c r="Q253" s="251"/>
      <c r="R253" s="251"/>
      <c r="S253" s="251"/>
      <c r="T253" s="251"/>
      <c r="U253" s="251"/>
      <c r="V253" s="251"/>
      <c r="W253" s="251"/>
      <c r="X253" s="251"/>
      <c r="Y253" s="251"/>
      <c r="Z253" s="251"/>
      <c r="AA253" s="251"/>
      <c r="AB253" s="251"/>
      <c r="AC253" s="251"/>
      <c r="AD253" s="251"/>
      <c r="AE253" s="251"/>
      <c r="AF253" s="251"/>
      <c r="AG253" s="251"/>
      <c r="AH253" s="251"/>
      <c r="AI253" s="251"/>
      <c r="AJ253" s="251"/>
      <c r="AK253" s="251"/>
      <c r="AL253" s="251"/>
      <c r="AM253" s="251"/>
      <c r="AN253" s="251"/>
      <c r="AO253" s="251"/>
      <c r="AP253" s="251"/>
      <c r="AQ253" s="251"/>
      <c r="AR253" s="251"/>
      <c r="AS253" s="251"/>
      <c r="AT253" s="251"/>
      <c r="AU253" s="251"/>
      <c r="AV253" s="251">
        <v>0</v>
      </c>
      <c r="AW253" s="251">
        <v>0</v>
      </c>
      <c r="AX253" s="251">
        <v>16</v>
      </c>
      <c r="AY253" s="251">
        <v>0</v>
      </c>
      <c r="AZ253" s="251"/>
      <c r="BA253" s="251"/>
      <c r="BB253" s="252" t="s">
        <v>166</v>
      </c>
      <c r="BC253" s="253"/>
      <c r="BD253" s="254"/>
      <c r="BE253" s="261"/>
      <c r="BF253" s="261">
        <v>21.6</v>
      </c>
      <c r="BG253" s="261"/>
      <c r="BH253" s="262">
        <v>106</v>
      </c>
      <c r="BI253" s="263">
        <v>97</v>
      </c>
      <c r="BJ253" s="263">
        <v>143</v>
      </c>
      <c r="BK253" s="263"/>
      <c r="BL253" s="263"/>
      <c r="BM253" s="266"/>
      <c r="BN253" s="263"/>
      <c r="BP253" s="267">
        <f>AVERAGE(AO236:AZ236)</f>
        <v>3341.8333333333335</v>
      </c>
      <c r="BR253" s="19"/>
      <c r="CA253" s="263"/>
      <c r="CN253" s="263"/>
      <c r="DA253" s="263"/>
      <c r="DN253" s="263"/>
      <c r="DP253" s="166"/>
      <c r="DQ253" s="166"/>
      <c r="DR253" s="28"/>
      <c r="DS253" s="166"/>
      <c r="DT253" s="28"/>
      <c r="DU253" s="166"/>
      <c r="DV253" s="28"/>
    </row>
    <row r="254" spans="1:150" outlineLevel="1">
      <c r="A254" s="250" t="s">
        <v>123</v>
      </c>
      <c r="B254" s="251"/>
      <c r="C254" s="251"/>
      <c r="D254" s="251"/>
      <c r="E254" s="251"/>
      <c r="F254" s="251"/>
      <c r="G254" s="251"/>
      <c r="H254" s="251"/>
      <c r="I254" s="251"/>
      <c r="J254" s="251"/>
      <c r="K254" s="251"/>
      <c r="L254" s="251"/>
      <c r="M254" s="251"/>
      <c r="N254" s="251"/>
      <c r="O254" s="251"/>
      <c r="P254" s="251"/>
      <c r="Q254" s="251"/>
      <c r="R254" s="251"/>
      <c r="S254" s="251"/>
      <c r="T254" s="251"/>
      <c r="U254" s="251"/>
      <c r="V254" s="251"/>
      <c r="W254" s="251"/>
      <c r="X254" s="251"/>
      <c r="Y254" s="251"/>
      <c r="Z254" s="251"/>
      <c r="AA254" s="251"/>
      <c r="AB254" s="251"/>
      <c r="AC254" s="251"/>
      <c r="AD254" s="251"/>
      <c r="AE254" s="251"/>
      <c r="AF254" s="251"/>
      <c r="AG254" s="251"/>
      <c r="AH254" s="251"/>
      <c r="AI254" s="251"/>
      <c r="AJ254" s="251"/>
      <c r="AK254" s="251"/>
      <c r="AL254" s="251"/>
      <c r="AM254" s="251"/>
      <c r="AN254" s="251"/>
      <c r="AO254" s="251"/>
      <c r="AP254" s="251"/>
      <c r="AQ254" s="251"/>
      <c r="AR254" s="251">
        <v>80</v>
      </c>
      <c r="AS254" s="251"/>
      <c r="AT254" s="251"/>
      <c r="AU254" s="251"/>
      <c r="AV254" s="251"/>
      <c r="AW254" s="251">
        <v>0</v>
      </c>
      <c r="AX254" s="251"/>
      <c r="AY254" s="251">
        <v>5</v>
      </c>
      <c r="AZ254" s="251"/>
      <c r="BA254" s="251"/>
      <c r="BB254" s="252" t="s">
        <v>166</v>
      </c>
      <c r="BC254" s="253"/>
      <c r="BD254" s="254"/>
      <c r="BE254" s="261"/>
      <c r="BF254" s="261"/>
      <c r="BG254" s="261"/>
      <c r="BH254" s="262"/>
      <c r="BI254" s="263"/>
      <c r="BJ254" s="264"/>
      <c r="BK254" s="263"/>
      <c r="BL254" s="263"/>
      <c r="BM254" s="266"/>
      <c r="BN254" s="263"/>
      <c r="BP254" s="267">
        <f>AVERAGE(AO248:AZ248)</f>
        <v>1456.4166666666667</v>
      </c>
      <c r="BR254" s="19"/>
      <c r="CA254" s="263"/>
      <c r="CN254" s="263"/>
      <c r="DA254" s="263"/>
      <c r="DN254" s="263"/>
      <c r="DP254" s="166"/>
      <c r="DQ254" s="166"/>
      <c r="DR254" s="28"/>
      <c r="DS254" s="166"/>
      <c r="DT254" s="28"/>
      <c r="DU254" s="166"/>
      <c r="DV254" s="28"/>
    </row>
    <row r="255" spans="1:150" outlineLevel="1">
      <c r="A255" s="268" t="s">
        <v>167</v>
      </c>
      <c r="B255" s="269"/>
      <c r="C255" s="269"/>
      <c r="D255" s="269"/>
      <c r="E255" s="269"/>
      <c r="F255" s="269"/>
      <c r="G255" s="269"/>
      <c r="H255" s="269"/>
      <c r="I255" s="269"/>
      <c r="J255" s="269"/>
      <c r="K255" s="269"/>
      <c r="L255" s="269"/>
      <c r="M255" s="269"/>
      <c r="N255" s="269"/>
      <c r="O255" s="269"/>
      <c r="P255" s="269"/>
      <c r="Q255" s="269"/>
      <c r="R255" s="269"/>
      <c r="S255" s="269"/>
      <c r="T255" s="269"/>
      <c r="U255" s="269"/>
      <c r="V255" s="269"/>
      <c r="W255" s="269"/>
      <c r="X255" s="269"/>
      <c r="Y255" s="269"/>
      <c r="Z255" s="269"/>
      <c r="AA255" s="269"/>
      <c r="AB255" s="269"/>
      <c r="AC255" s="269"/>
      <c r="AD255" s="269"/>
      <c r="AE255" s="269"/>
      <c r="AF255" s="269"/>
      <c r="AG255" s="269"/>
      <c r="AH255" s="269"/>
      <c r="AI255" s="269"/>
      <c r="AJ255" s="269"/>
      <c r="AK255" s="269"/>
      <c r="AL255" s="269"/>
      <c r="AM255" s="269"/>
      <c r="AN255" s="269"/>
      <c r="AO255" s="269">
        <v>42</v>
      </c>
      <c r="AP255" s="269">
        <v>24</v>
      </c>
      <c r="AQ255" s="269">
        <v>18</v>
      </c>
      <c r="AR255" s="269">
        <v>128</v>
      </c>
      <c r="AS255" s="269">
        <v>107</v>
      </c>
      <c r="AT255" s="269">
        <v>170</v>
      </c>
      <c r="AU255" s="269">
        <v>544</v>
      </c>
      <c r="AV255" s="269">
        <v>692</v>
      </c>
      <c r="AW255" s="269">
        <v>825</v>
      </c>
      <c r="AX255" s="269">
        <v>1011</v>
      </c>
      <c r="AY255" s="269">
        <v>97</v>
      </c>
      <c r="AZ255" s="269"/>
      <c r="BA255" s="269"/>
      <c r="BB255" s="270">
        <v>191</v>
      </c>
      <c r="BC255" s="271">
        <v>92</v>
      </c>
      <c r="BD255" s="271">
        <v>290</v>
      </c>
      <c r="BE255" s="272">
        <v>275</v>
      </c>
      <c r="BF255" s="272">
        <v>257</v>
      </c>
      <c r="BG255" s="272">
        <v>95</v>
      </c>
      <c r="BH255" s="273">
        <v>14</v>
      </c>
      <c r="BI255" s="272">
        <v>58</v>
      </c>
      <c r="BJ255" s="274">
        <v>84</v>
      </c>
      <c r="BK255" s="272">
        <f>BK192*BP252</f>
        <v>218.62048245723406</v>
      </c>
      <c r="BL255" s="272">
        <f>BL192*BP252</f>
        <v>303.56329157523317</v>
      </c>
      <c r="BM255" s="272">
        <f>BM192*BP252</f>
        <v>347.49331002817814</v>
      </c>
      <c r="BN255" s="272"/>
      <c r="BO255" s="275"/>
      <c r="BP255" s="275"/>
      <c r="BQ255" s="275"/>
      <c r="BR255" s="276"/>
      <c r="BS255" s="275"/>
      <c r="BT255" s="275"/>
      <c r="BU255" s="275"/>
      <c r="BV255" s="275"/>
      <c r="BW255" s="275"/>
      <c r="BX255" s="275"/>
      <c r="BY255" s="275"/>
      <c r="BZ255" s="275"/>
      <c r="CA255" s="272"/>
      <c r="CB255" s="275"/>
      <c r="CC255" s="275"/>
      <c r="CD255" s="275"/>
      <c r="CE255" s="275"/>
      <c r="CF255" s="275"/>
      <c r="CG255" s="275"/>
      <c r="CH255" s="275"/>
      <c r="CI255" s="275"/>
      <c r="CJ255" s="275"/>
      <c r="CK255" s="275"/>
      <c r="CL255" s="275"/>
      <c r="CM255" s="275"/>
      <c r="CN255" s="272"/>
      <c r="CO255" s="275"/>
      <c r="CP255" s="275"/>
      <c r="CQ255" s="275"/>
      <c r="CR255" s="275"/>
      <c r="CS255" s="275"/>
      <c r="CT255" s="275"/>
      <c r="CU255" s="275"/>
      <c r="CV255" s="275"/>
      <c r="CW255" s="275"/>
      <c r="CX255" s="275"/>
      <c r="CY255" s="275"/>
      <c r="CZ255" s="275"/>
      <c r="DA255" s="272"/>
      <c r="DB255" s="275"/>
      <c r="DC255" s="275"/>
      <c r="DD255" s="275"/>
      <c r="DE255" s="275"/>
      <c r="DF255" s="275"/>
      <c r="DG255" s="275"/>
      <c r="DH255" s="275"/>
      <c r="DI255" s="275"/>
      <c r="DJ255" s="275"/>
      <c r="DK255" s="275"/>
      <c r="DL255" s="275"/>
      <c r="DM255" s="275"/>
      <c r="DN255" s="272"/>
      <c r="DO255" s="275"/>
      <c r="DP255" s="277"/>
      <c r="DQ255" s="277"/>
      <c r="DR255" s="278"/>
      <c r="DS255" s="277"/>
      <c r="DT255" s="278"/>
      <c r="DU255" s="277"/>
      <c r="DV255" s="278"/>
      <c r="DW255" s="275"/>
      <c r="DX255" s="275"/>
      <c r="DY255" s="275"/>
      <c r="DZ255" s="275"/>
      <c r="EA255" s="275"/>
      <c r="EB255" s="275"/>
      <c r="EC255" s="275"/>
      <c r="ED255" s="275"/>
      <c r="EE255" s="275"/>
      <c r="EF255" s="275"/>
      <c r="EH255" s="275"/>
      <c r="EI255" s="275"/>
      <c r="EJ255" s="275"/>
      <c r="EK255" s="275"/>
      <c r="EL255" s="275"/>
      <c r="EM255" s="275"/>
      <c r="EN255" s="275"/>
      <c r="EO255" s="275"/>
      <c r="EP255" s="275"/>
      <c r="EQ255" s="275"/>
      <c r="ER255" s="275"/>
      <c r="ES255" s="275"/>
      <c r="ET255" s="275"/>
    </row>
    <row r="256" spans="1:150" outlineLevel="1">
      <c r="A256" s="250" t="s">
        <v>122</v>
      </c>
      <c r="B256" s="251"/>
      <c r="C256" s="251"/>
      <c r="D256" s="251"/>
      <c r="E256" s="251"/>
      <c r="F256" s="251"/>
      <c r="G256" s="251"/>
      <c r="H256" s="251"/>
      <c r="I256" s="251"/>
      <c r="J256" s="251"/>
      <c r="K256" s="251"/>
      <c r="L256" s="251"/>
      <c r="M256" s="251"/>
      <c r="N256" s="251"/>
      <c r="O256" s="251"/>
      <c r="P256" s="251"/>
      <c r="Q256" s="251"/>
      <c r="R256" s="251"/>
      <c r="S256" s="251"/>
      <c r="T256" s="251"/>
      <c r="U256" s="251"/>
      <c r="V256" s="251"/>
      <c r="W256" s="251"/>
      <c r="X256" s="251"/>
      <c r="Y256" s="251"/>
      <c r="Z256" s="251"/>
      <c r="AA256" s="251"/>
      <c r="AB256" s="251"/>
      <c r="AC256" s="251"/>
      <c r="AD256" s="251"/>
      <c r="AE256" s="251"/>
      <c r="AF256" s="251"/>
      <c r="AG256" s="251"/>
      <c r="AH256" s="251"/>
      <c r="AI256" s="251"/>
      <c r="AJ256" s="251"/>
      <c r="AK256" s="251"/>
      <c r="AL256" s="251"/>
      <c r="AM256" s="251"/>
      <c r="AN256" s="251"/>
      <c r="AO256" s="251"/>
      <c r="AP256" s="251"/>
      <c r="AQ256" s="251"/>
      <c r="AR256" s="251"/>
      <c r="AS256" s="251">
        <v>12</v>
      </c>
      <c r="AT256" s="251"/>
      <c r="AU256" s="251"/>
      <c r="AV256" s="251">
        <v>0</v>
      </c>
      <c r="AW256" s="251">
        <v>13</v>
      </c>
      <c r="AX256" s="251"/>
      <c r="AY256" s="251">
        <v>0</v>
      </c>
      <c r="AZ256" s="251">
        <v>0</v>
      </c>
      <c r="BA256" s="251"/>
      <c r="BB256" s="252" t="s">
        <v>166</v>
      </c>
      <c r="BC256" s="253"/>
      <c r="BD256" s="254"/>
      <c r="BE256" s="261">
        <f>BE186*10%</f>
        <v>19.3</v>
      </c>
      <c r="BF256" s="261">
        <f>BF186*10%</f>
        <v>16</v>
      </c>
      <c r="BG256" s="261">
        <f>BG186*10%</f>
        <v>23.200000000000003</v>
      </c>
      <c r="BH256" s="262"/>
      <c r="BI256" s="263"/>
      <c r="BJ256" s="264"/>
      <c r="BK256" s="263"/>
      <c r="BL256" s="263"/>
      <c r="BM256" s="266"/>
      <c r="BN256" s="263"/>
      <c r="BR256" s="19"/>
      <c r="CA256" s="263"/>
      <c r="CN256" s="263"/>
      <c r="DA256" s="263"/>
      <c r="DN256" s="263"/>
      <c r="DP256" s="166"/>
      <c r="DQ256" s="166"/>
      <c r="DR256" s="28"/>
      <c r="DS256" s="166"/>
      <c r="DT256" s="28"/>
      <c r="DU256" s="166"/>
      <c r="DV256" s="28"/>
    </row>
    <row r="257" spans="1:150" outlineLevel="1">
      <c r="A257" s="250" t="s">
        <v>168</v>
      </c>
      <c r="B257" s="251"/>
      <c r="C257" s="251"/>
      <c r="D257" s="251"/>
      <c r="E257" s="251"/>
      <c r="F257" s="251"/>
      <c r="G257" s="251"/>
      <c r="H257" s="251"/>
      <c r="I257" s="251"/>
      <c r="J257" s="251"/>
      <c r="K257" s="251"/>
      <c r="L257" s="251"/>
      <c r="M257" s="251"/>
      <c r="N257" s="251"/>
      <c r="O257" s="251"/>
      <c r="P257" s="251"/>
      <c r="Q257" s="251"/>
      <c r="R257" s="251"/>
      <c r="S257" s="251"/>
      <c r="T257" s="251"/>
      <c r="U257" s="251"/>
      <c r="V257" s="251"/>
      <c r="W257" s="251"/>
      <c r="X257" s="251"/>
      <c r="Y257" s="251"/>
      <c r="Z257" s="251"/>
      <c r="AA257" s="251"/>
      <c r="AB257" s="251"/>
      <c r="AC257" s="251"/>
      <c r="AD257" s="251"/>
      <c r="AE257" s="251"/>
      <c r="AF257" s="251"/>
      <c r="AG257" s="251"/>
      <c r="AH257" s="251"/>
      <c r="AI257" s="251"/>
      <c r="AJ257" s="251"/>
      <c r="AK257" s="251"/>
      <c r="AL257" s="251"/>
      <c r="AM257" s="251"/>
      <c r="AN257" s="251"/>
      <c r="AO257" s="251">
        <v>80</v>
      </c>
      <c r="AP257" s="251"/>
      <c r="AQ257" s="251"/>
      <c r="AR257" s="251">
        <v>80</v>
      </c>
      <c r="AS257" s="251">
        <v>16</v>
      </c>
      <c r="AT257" s="251"/>
      <c r="AU257" s="251"/>
      <c r="AV257" s="251"/>
      <c r="AW257" s="251">
        <v>8</v>
      </c>
      <c r="AX257" s="251">
        <v>10</v>
      </c>
      <c r="AY257" s="251">
        <v>0</v>
      </c>
      <c r="AZ257" s="251"/>
      <c r="BA257" s="251"/>
      <c r="BB257" s="252" t="s">
        <v>166</v>
      </c>
      <c r="BC257" s="253"/>
      <c r="BD257" s="254"/>
      <c r="BE257" s="261"/>
      <c r="BF257" s="261"/>
      <c r="BG257" s="261"/>
      <c r="BH257" s="262"/>
      <c r="BI257" s="263"/>
      <c r="BJ257" s="264"/>
      <c r="BK257" s="263"/>
      <c r="BL257" s="263"/>
      <c r="BM257" s="266"/>
      <c r="BN257" s="263"/>
      <c r="BR257" s="19"/>
      <c r="CA257" s="263"/>
      <c r="CN257" s="263"/>
      <c r="DA257" s="263"/>
      <c r="DN257" s="263"/>
      <c r="DP257" s="166"/>
      <c r="DQ257" s="166"/>
      <c r="DR257" s="28"/>
      <c r="DS257" s="166"/>
      <c r="DT257" s="28"/>
      <c r="DU257" s="166"/>
      <c r="DV257" s="28"/>
    </row>
    <row r="258" spans="1:150" s="289" customFormat="1" ht="15.6" customHeight="1">
      <c r="A258" s="279" t="s">
        <v>169</v>
      </c>
      <c r="B258" s="280">
        <f>+SUM(B249:B257)</f>
        <v>0</v>
      </c>
      <c r="C258" s="280">
        <f t="shared" ref="C258" si="549">+SUM(C249:C257)</f>
        <v>0</v>
      </c>
      <c r="D258" s="280">
        <f t="shared" ref="D258:M258" si="550">+SUM(D249:D257)</f>
        <v>0</v>
      </c>
      <c r="E258" s="280">
        <f t="shared" si="550"/>
        <v>0</v>
      </c>
      <c r="F258" s="280">
        <f t="shared" si="550"/>
        <v>0</v>
      </c>
      <c r="G258" s="280">
        <f t="shared" si="550"/>
        <v>0</v>
      </c>
      <c r="H258" s="280">
        <f t="shared" si="550"/>
        <v>0</v>
      </c>
      <c r="I258" s="280">
        <f t="shared" si="550"/>
        <v>0</v>
      </c>
      <c r="J258" s="280">
        <f t="shared" si="550"/>
        <v>0</v>
      </c>
      <c r="K258" s="280">
        <f t="shared" si="550"/>
        <v>0</v>
      </c>
      <c r="L258" s="280">
        <f t="shared" si="550"/>
        <v>0</v>
      </c>
      <c r="M258" s="280">
        <f t="shared" si="550"/>
        <v>0</v>
      </c>
      <c r="N258" s="280"/>
      <c r="O258" s="280">
        <f t="shared" ref="O258:Z258" si="551">+SUM(O249:O257)</f>
        <v>0</v>
      </c>
      <c r="P258" s="280">
        <f t="shared" si="551"/>
        <v>0</v>
      </c>
      <c r="Q258" s="280">
        <f t="shared" si="551"/>
        <v>0</v>
      </c>
      <c r="R258" s="280">
        <f t="shared" si="551"/>
        <v>0</v>
      </c>
      <c r="S258" s="280">
        <f t="shared" si="551"/>
        <v>0</v>
      </c>
      <c r="T258" s="280">
        <f t="shared" si="551"/>
        <v>0</v>
      </c>
      <c r="U258" s="280">
        <f t="shared" si="551"/>
        <v>0</v>
      </c>
      <c r="V258" s="280">
        <f t="shared" si="551"/>
        <v>0</v>
      </c>
      <c r="W258" s="280">
        <f t="shared" si="551"/>
        <v>0</v>
      </c>
      <c r="X258" s="280">
        <f t="shared" si="551"/>
        <v>0</v>
      </c>
      <c r="Y258" s="280">
        <f t="shared" si="551"/>
        <v>0</v>
      </c>
      <c r="Z258" s="280">
        <f t="shared" si="551"/>
        <v>0</v>
      </c>
      <c r="AA258" s="280"/>
      <c r="AB258" s="280">
        <f t="shared" ref="AB258:AM258" si="552">+SUM(AB249:AB257)</f>
        <v>0</v>
      </c>
      <c r="AC258" s="280">
        <f t="shared" si="552"/>
        <v>0</v>
      </c>
      <c r="AD258" s="280">
        <f t="shared" si="552"/>
        <v>0</v>
      </c>
      <c r="AE258" s="280">
        <f t="shared" si="552"/>
        <v>0</v>
      </c>
      <c r="AF258" s="280">
        <f t="shared" si="552"/>
        <v>0</v>
      </c>
      <c r="AG258" s="280">
        <f t="shared" si="552"/>
        <v>0</v>
      </c>
      <c r="AH258" s="280">
        <f t="shared" si="552"/>
        <v>0</v>
      </c>
      <c r="AI258" s="280">
        <f t="shared" si="552"/>
        <v>0</v>
      </c>
      <c r="AJ258" s="280">
        <f t="shared" si="552"/>
        <v>0</v>
      </c>
      <c r="AK258" s="280">
        <f t="shared" si="552"/>
        <v>0</v>
      </c>
      <c r="AL258" s="280">
        <f t="shared" si="552"/>
        <v>0</v>
      </c>
      <c r="AM258" s="280">
        <f t="shared" si="552"/>
        <v>0</v>
      </c>
      <c r="AN258" s="280"/>
      <c r="AO258" s="280">
        <f t="shared" ref="AO258:AY258" si="553">+SUM(AO249:AO257)</f>
        <v>654</v>
      </c>
      <c r="AP258" s="280">
        <f t="shared" si="553"/>
        <v>1532</v>
      </c>
      <c r="AQ258" s="280">
        <f t="shared" si="553"/>
        <v>2923</v>
      </c>
      <c r="AR258" s="280">
        <f t="shared" si="553"/>
        <v>2154</v>
      </c>
      <c r="AS258" s="280">
        <f t="shared" si="553"/>
        <v>1454</v>
      </c>
      <c r="AT258" s="280">
        <f t="shared" si="553"/>
        <v>888</v>
      </c>
      <c r="AU258" s="280">
        <f t="shared" si="553"/>
        <v>1127</v>
      </c>
      <c r="AV258" s="280">
        <f t="shared" si="553"/>
        <v>1692</v>
      </c>
      <c r="AW258" s="280">
        <f t="shared" si="553"/>
        <v>1740</v>
      </c>
      <c r="AX258" s="280">
        <f t="shared" si="553"/>
        <v>2129</v>
      </c>
      <c r="AY258" s="280">
        <f t="shared" si="553"/>
        <v>812</v>
      </c>
      <c r="AZ258" s="280">
        <f>+SUM(AZ249:AZ257)</f>
        <v>998</v>
      </c>
      <c r="BA258" s="280"/>
      <c r="BB258" s="281">
        <f>SUM(BB249:BB257)</f>
        <v>1110</v>
      </c>
      <c r="BC258" s="282">
        <f t="shared" ref="BC258:BM258" si="554">+SUM(BC249:BC257)</f>
        <v>1144</v>
      </c>
      <c r="BD258" s="283">
        <f t="shared" si="554"/>
        <v>1322</v>
      </c>
      <c r="BE258" s="284">
        <f t="shared" si="554"/>
        <v>1276.3</v>
      </c>
      <c r="BF258" s="284">
        <f t="shared" si="554"/>
        <v>1126.5999999999999</v>
      </c>
      <c r="BG258" s="284">
        <f t="shared" si="554"/>
        <v>979.2</v>
      </c>
      <c r="BH258" s="285">
        <f t="shared" si="554"/>
        <v>1052</v>
      </c>
      <c r="BI258" s="286">
        <f t="shared" si="554"/>
        <v>973</v>
      </c>
      <c r="BJ258" s="287">
        <f>+SUM(BJ249:BJ257)</f>
        <v>1083</v>
      </c>
      <c r="BK258" s="286">
        <f t="shared" si="554"/>
        <v>1003.6204824572341</v>
      </c>
      <c r="BL258" s="286">
        <f t="shared" si="554"/>
        <v>1088.5632915752331</v>
      </c>
      <c r="BM258" s="288">
        <f t="shared" si="554"/>
        <v>1132.4933100281783</v>
      </c>
      <c r="BN258" s="286"/>
      <c r="BR258" s="19"/>
      <c r="CA258" s="286"/>
      <c r="CN258" s="286"/>
      <c r="DA258" s="286"/>
      <c r="DN258" s="286"/>
      <c r="DP258" s="290"/>
      <c r="DQ258" s="290"/>
      <c r="DR258" s="291"/>
      <c r="DS258" s="290"/>
      <c r="DT258" s="291"/>
      <c r="DU258" s="290"/>
      <c r="DV258" s="291"/>
    </row>
    <row r="259" spans="1:150">
      <c r="A259" s="239" t="s">
        <v>170</v>
      </c>
      <c r="B259" s="292">
        <v>511</v>
      </c>
      <c r="C259" s="292">
        <v>253</v>
      </c>
      <c r="D259" s="292">
        <v>392</v>
      </c>
      <c r="E259" s="292">
        <v>325</v>
      </c>
      <c r="F259" s="292">
        <v>557</v>
      </c>
      <c r="G259" s="292">
        <v>517</v>
      </c>
      <c r="H259" s="292">
        <v>570</v>
      </c>
      <c r="I259" s="292">
        <v>511</v>
      </c>
      <c r="J259" s="292">
        <v>702</v>
      </c>
      <c r="K259" s="292">
        <v>470</v>
      </c>
      <c r="L259" s="292">
        <v>962</v>
      </c>
      <c r="M259" s="292">
        <v>547</v>
      </c>
      <c r="N259" s="292"/>
      <c r="O259" s="227">
        <v>406</v>
      </c>
      <c r="P259" s="227">
        <v>307</v>
      </c>
      <c r="Q259" s="227">
        <v>466</v>
      </c>
      <c r="R259" s="227">
        <v>489</v>
      </c>
      <c r="S259" s="227">
        <v>863</v>
      </c>
      <c r="T259" s="227">
        <v>407</v>
      </c>
      <c r="U259" s="227">
        <v>415</v>
      </c>
      <c r="V259" s="227">
        <v>408</v>
      </c>
      <c r="W259" s="227">
        <v>274</v>
      </c>
      <c r="X259" s="227">
        <v>614</v>
      </c>
      <c r="Y259" s="227">
        <v>454</v>
      </c>
      <c r="Z259" s="227">
        <v>517</v>
      </c>
      <c r="AA259" s="230"/>
      <c r="AB259" s="230">
        <v>573</v>
      </c>
      <c r="AC259" s="230">
        <v>386</v>
      </c>
      <c r="AD259" s="230">
        <v>490</v>
      </c>
      <c r="AE259" s="230">
        <v>756</v>
      </c>
      <c r="AF259" s="230">
        <v>578</v>
      </c>
      <c r="AG259" s="230">
        <v>366</v>
      </c>
      <c r="AH259" s="230">
        <v>363</v>
      </c>
      <c r="AI259" s="230">
        <v>392</v>
      </c>
      <c r="AJ259" s="230">
        <v>640</v>
      </c>
      <c r="AK259" s="230">
        <v>461</v>
      </c>
      <c r="AL259" s="230">
        <v>589</v>
      </c>
      <c r="AM259" s="230">
        <v>461</v>
      </c>
      <c r="AN259" s="230"/>
      <c r="AO259" s="230">
        <v>1960</v>
      </c>
      <c r="AP259" s="230">
        <v>1018</v>
      </c>
      <c r="AQ259" s="230">
        <v>696</v>
      </c>
      <c r="AR259" s="230">
        <v>454</v>
      </c>
      <c r="AS259" s="230">
        <v>848</v>
      </c>
      <c r="AT259" s="230">
        <v>422</v>
      </c>
      <c r="AU259" s="230">
        <v>995</v>
      </c>
      <c r="AV259" s="230">
        <v>552</v>
      </c>
      <c r="AW259" s="230">
        <v>405</v>
      </c>
      <c r="AX259" s="241">
        <f>AX269+(AW269-AW259)</f>
        <v>480</v>
      </c>
      <c r="AY259" s="241">
        <v>384</v>
      </c>
      <c r="AZ259" s="241">
        <v>492</v>
      </c>
      <c r="BA259" s="241"/>
      <c r="BB259" s="242">
        <f>BB269</f>
        <v>422</v>
      </c>
      <c r="BC259" s="243">
        <f>+BC269</f>
        <v>460</v>
      </c>
      <c r="BD259" s="244">
        <v>481</v>
      </c>
      <c r="BE259" s="245">
        <f>+SUM(BE260:BE267)</f>
        <v>636</v>
      </c>
      <c r="BF259" s="245">
        <f>+SUM(BF260:BF267)</f>
        <v>546</v>
      </c>
      <c r="BG259" s="245">
        <f>+SUM(BG260:BG267)</f>
        <v>503</v>
      </c>
      <c r="BH259" s="246">
        <v>620</v>
      </c>
      <c r="BI259" s="247">
        <v>630</v>
      </c>
      <c r="BJ259" s="248">
        <v>800</v>
      </c>
      <c r="BK259" s="247">
        <f>BK236*BP261</f>
        <v>683.13231605655562</v>
      </c>
      <c r="BL259" s="247">
        <f>BL236*BP261</f>
        <v>717.56451132113102</v>
      </c>
      <c r="BM259" s="249">
        <f>BM236*BP261</f>
        <v>793.42548476385207</v>
      </c>
      <c r="BN259" s="247"/>
      <c r="BO259" s="19"/>
      <c r="BP259" s="19"/>
      <c r="BR259" s="19">
        <f t="shared" ref="BR259" si="555">SUM(AZ245:BM245)</f>
        <v>0</v>
      </c>
      <c r="CA259" s="247"/>
      <c r="CN259" s="247"/>
      <c r="DA259" s="247"/>
      <c r="DN259" s="247"/>
      <c r="DP259" s="166">
        <f>SUM(B259:M259)</f>
        <v>6317</v>
      </c>
      <c r="DQ259" s="166">
        <f>SUM(O259:Z259)</f>
        <v>5620</v>
      </c>
      <c r="DR259" s="28">
        <f>IFERROR(DQ259/DP259*100,0)</f>
        <v>88.96628146271965</v>
      </c>
      <c r="DS259" s="166">
        <f>SUM(AB259:AM259)</f>
        <v>6055</v>
      </c>
      <c r="DT259" s="28">
        <f>IFERROR(DS259/DQ259*100,0)</f>
        <v>107.74021352313167</v>
      </c>
      <c r="DU259" s="166">
        <f>SUM(AO259:AZ259)</f>
        <v>8706</v>
      </c>
      <c r="DV259" s="28">
        <f>IFERROR(DU259/DS259*100,0)</f>
        <v>143.78199834847234</v>
      </c>
      <c r="DW259" s="141">
        <f>SUM(BB259:BM259)</f>
        <v>7292.1223121415387</v>
      </c>
      <c r="DX259" s="207">
        <f t="shared" ref="DX259" si="556">IFERROR(DW259/DU259*100,0)</f>
        <v>83.759732507943241</v>
      </c>
    </row>
    <row r="260" spans="1:150" outlineLevel="1">
      <c r="A260" s="250" t="s">
        <v>161</v>
      </c>
      <c r="B260" s="251"/>
      <c r="C260" s="251"/>
      <c r="D260" s="251"/>
      <c r="E260" s="251"/>
      <c r="F260" s="251"/>
      <c r="G260" s="251"/>
      <c r="H260" s="251"/>
      <c r="I260" s="251"/>
      <c r="J260" s="251"/>
      <c r="K260" s="251"/>
      <c r="L260" s="251"/>
      <c r="M260" s="251"/>
      <c r="N260" s="251"/>
      <c r="O260" s="251"/>
      <c r="P260" s="251"/>
      <c r="Q260" s="251"/>
      <c r="R260" s="251"/>
      <c r="S260" s="251"/>
      <c r="T260" s="251"/>
      <c r="U260" s="251"/>
      <c r="V260" s="251"/>
      <c r="W260" s="251"/>
      <c r="X260" s="251"/>
      <c r="Y260" s="251"/>
      <c r="Z260" s="251"/>
      <c r="AA260" s="251"/>
      <c r="AB260" s="251"/>
      <c r="AC260" s="251"/>
      <c r="AD260" s="251"/>
      <c r="AE260" s="251"/>
      <c r="AF260" s="251"/>
      <c r="AG260" s="251"/>
      <c r="AH260" s="251"/>
      <c r="AI260" s="251"/>
      <c r="AJ260" s="251"/>
      <c r="AK260" s="251"/>
      <c r="AL260" s="251"/>
      <c r="AM260" s="251"/>
      <c r="AN260" s="251"/>
      <c r="AO260" s="251">
        <v>48</v>
      </c>
      <c r="AP260" s="251">
        <v>144</v>
      </c>
      <c r="AQ260" s="251">
        <v>264</v>
      </c>
      <c r="AR260" s="251">
        <v>2</v>
      </c>
      <c r="AS260" s="251">
        <v>108</v>
      </c>
      <c r="AT260" s="251">
        <v>75</v>
      </c>
      <c r="AU260" s="251">
        <v>76</v>
      </c>
      <c r="AV260" s="251">
        <v>173</v>
      </c>
      <c r="AW260" s="251">
        <v>96</v>
      </c>
      <c r="AX260" s="251">
        <v>96</v>
      </c>
      <c r="AY260" s="251">
        <v>108</v>
      </c>
      <c r="AZ260" s="251">
        <v>0</v>
      </c>
      <c r="BA260" s="251"/>
      <c r="BB260" s="252">
        <v>88</v>
      </c>
      <c r="BC260" s="253">
        <v>50</v>
      </c>
      <c r="BD260" s="254">
        <v>90</v>
      </c>
      <c r="BE260" s="261">
        <v>90</v>
      </c>
      <c r="BF260" s="261">
        <v>90</v>
      </c>
      <c r="BG260" s="261">
        <v>90</v>
      </c>
      <c r="BH260" s="262">
        <v>90</v>
      </c>
      <c r="BI260" s="263">
        <v>90</v>
      </c>
      <c r="BJ260" s="264">
        <v>90</v>
      </c>
      <c r="BK260" s="263">
        <v>90</v>
      </c>
      <c r="BL260" s="263">
        <v>90</v>
      </c>
      <c r="BM260" s="263">
        <v>90</v>
      </c>
      <c r="BN260" s="263"/>
      <c r="CA260" s="263"/>
      <c r="CN260" s="263"/>
      <c r="DA260" s="263"/>
      <c r="DN260" s="263"/>
      <c r="DP260" s="166"/>
      <c r="DQ260" s="166"/>
      <c r="DR260" s="28"/>
      <c r="DS260" s="166"/>
      <c r="DT260" s="28"/>
      <c r="DU260" s="166"/>
      <c r="DV260" s="28"/>
    </row>
    <row r="261" spans="1:150" outlineLevel="1">
      <c r="A261" s="250" t="s">
        <v>162</v>
      </c>
      <c r="B261" s="251"/>
      <c r="C261" s="251"/>
      <c r="D261" s="251"/>
      <c r="E261" s="251"/>
      <c r="F261" s="251"/>
      <c r="G261" s="251"/>
      <c r="H261" s="251"/>
      <c r="I261" s="251"/>
      <c r="J261" s="251"/>
      <c r="K261" s="251"/>
      <c r="L261" s="251"/>
      <c r="M261" s="251"/>
      <c r="N261" s="251"/>
      <c r="O261" s="251"/>
      <c r="P261" s="251"/>
      <c r="Q261" s="251"/>
      <c r="R261" s="251"/>
      <c r="S261" s="251"/>
      <c r="T261" s="251"/>
      <c r="U261" s="251"/>
      <c r="V261" s="251"/>
      <c r="W261" s="251"/>
      <c r="X261" s="251"/>
      <c r="Y261" s="251"/>
      <c r="Z261" s="251"/>
      <c r="AA261" s="251"/>
      <c r="AB261" s="251"/>
      <c r="AC261" s="251"/>
      <c r="AD261" s="251"/>
      <c r="AE261" s="251"/>
      <c r="AF261" s="251"/>
      <c r="AG261" s="251"/>
      <c r="AH261" s="251"/>
      <c r="AI261" s="251"/>
      <c r="AJ261" s="251"/>
      <c r="AK261" s="251"/>
      <c r="AL261" s="251"/>
      <c r="AM261" s="251"/>
      <c r="AN261" s="251"/>
      <c r="AO261" s="251">
        <v>56</v>
      </c>
      <c r="AP261" s="251">
        <v>48</v>
      </c>
      <c r="AQ261" s="251">
        <v>112</v>
      </c>
      <c r="AR261" s="251">
        <v>142</v>
      </c>
      <c r="AS261" s="251">
        <v>216</v>
      </c>
      <c r="AT261" s="251">
        <v>264</v>
      </c>
      <c r="AU261" s="251">
        <v>256</v>
      </c>
      <c r="AV261" s="251">
        <v>208</v>
      </c>
      <c r="AW261" s="251">
        <v>0</v>
      </c>
      <c r="AX261" s="251">
        <v>104</v>
      </c>
      <c r="AY261" s="251">
        <v>96</v>
      </c>
      <c r="AZ261" s="251">
        <v>96</v>
      </c>
      <c r="BA261" s="251"/>
      <c r="BB261" s="252">
        <v>218</v>
      </c>
      <c r="BC261" s="253">
        <v>200</v>
      </c>
      <c r="BD261" s="254">
        <v>100</v>
      </c>
      <c r="BE261" s="261">
        <v>100</v>
      </c>
      <c r="BF261" s="261">
        <v>100</v>
      </c>
      <c r="BG261" s="261">
        <v>100</v>
      </c>
      <c r="BH261" s="262">
        <v>220</v>
      </c>
      <c r="BI261" s="263">
        <v>220</v>
      </c>
      <c r="BJ261" s="264">
        <v>220</v>
      </c>
      <c r="BK261" s="263">
        <v>220</v>
      </c>
      <c r="BL261" s="263">
        <v>220</v>
      </c>
      <c r="BM261" s="263">
        <v>220</v>
      </c>
      <c r="BN261" s="263"/>
      <c r="BO261" s="46"/>
      <c r="BP261" s="265">
        <f>BP263/BP262</f>
        <v>0.2170964041693681</v>
      </c>
      <c r="CA261" s="263"/>
      <c r="CN261" s="263"/>
      <c r="DA261" s="263"/>
      <c r="DN261" s="263"/>
      <c r="DP261" s="166"/>
      <c r="DQ261" s="166"/>
      <c r="DR261" s="28"/>
      <c r="DS261" s="166"/>
      <c r="DT261" s="28"/>
      <c r="DU261" s="166"/>
      <c r="DV261" s="28"/>
    </row>
    <row r="262" spans="1:150" outlineLevel="1">
      <c r="A262" s="250" t="s">
        <v>163</v>
      </c>
      <c r="B262" s="251"/>
      <c r="C262" s="251"/>
      <c r="D262" s="251"/>
      <c r="E262" s="251"/>
      <c r="F262" s="251"/>
      <c r="G262" s="251"/>
      <c r="H262" s="251"/>
      <c r="I262" s="251"/>
      <c r="J262" s="251"/>
      <c r="K262" s="251"/>
      <c r="L262" s="251"/>
      <c r="M262" s="251"/>
      <c r="N262" s="251"/>
      <c r="O262" s="251"/>
      <c r="P262" s="251"/>
      <c r="Q262" s="251"/>
      <c r="R262" s="251"/>
      <c r="S262" s="251"/>
      <c r="T262" s="251"/>
      <c r="U262" s="251"/>
      <c r="V262" s="251"/>
      <c r="W262" s="251"/>
      <c r="X262" s="251"/>
      <c r="Y262" s="251"/>
      <c r="Z262" s="251"/>
      <c r="AA262" s="251"/>
      <c r="AB262" s="251"/>
      <c r="AC262" s="251"/>
      <c r="AD262" s="251"/>
      <c r="AE262" s="251"/>
      <c r="AF262" s="251"/>
      <c r="AG262" s="251"/>
      <c r="AH262" s="251"/>
      <c r="AI262" s="251"/>
      <c r="AJ262" s="251"/>
      <c r="AK262" s="251"/>
      <c r="AL262" s="251"/>
      <c r="AM262" s="251"/>
      <c r="AN262" s="251"/>
      <c r="AO262" s="251">
        <v>234</v>
      </c>
      <c r="AP262" s="251">
        <v>0</v>
      </c>
      <c r="AQ262" s="251">
        <v>89</v>
      </c>
      <c r="AR262" s="251">
        <v>370</v>
      </c>
      <c r="AS262" s="251">
        <v>210</v>
      </c>
      <c r="AT262" s="251">
        <v>300</v>
      </c>
      <c r="AU262" s="251">
        <v>209</v>
      </c>
      <c r="AV262" s="251">
        <v>155</v>
      </c>
      <c r="AW262" s="251">
        <v>246</v>
      </c>
      <c r="AX262" s="251">
        <v>225</v>
      </c>
      <c r="AY262" s="251">
        <v>150</v>
      </c>
      <c r="AZ262" s="251">
        <v>260</v>
      </c>
      <c r="BA262" s="251"/>
      <c r="BB262" s="252">
        <v>100</v>
      </c>
      <c r="BC262" s="253">
        <v>110</v>
      </c>
      <c r="BD262" s="254">
        <v>120</v>
      </c>
      <c r="BE262" s="261">
        <v>200</v>
      </c>
      <c r="BF262" s="261">
        <v>200</v>
      </c>
      <c r="BG262" s="261">
        <v>200</v>
      </c>
      <c r="BH262" s="262">
        <v>120</v>
      </c>
      <c r="BI262" s="263">
        <v>120</v>
      </c>
      <c r="BJ262" s="264">
        <v>120</v>
      </c>
      <c r="BK262" s="263">
        <v>120</v>
      </c>
      <c r="BL262" s="263">
        <v>120</v>
      </c>
      <c r="BM262" s="263">
        <v>120</v>
      </c>
      <c r="BN262" s="263"/>
      <c r="BP262" s="267">
        <v>3341.8333333333335</v>
      </c>
      <c r="CA262" s="263"/>
      <c r="CN262" s="263"/>
      <c r="DA262" s="263"/>
      <c r="DN262" s="263"/>
      <c r="DP262" s="166"/>
      <c r="DQ262" s="166"/>
      <c r="DR262" s="28"/>
      <c r="DS262" s="166"/>
      <c r="DT262" s="28"/>
      <c r="DU262" s="166"/>
      <c r="DV262" s="28"/>
    </row>
    <row r="263" spans="1:150" outlineLevel="1">
      <c r="A263" s="250" t="s">
        <v>164</v>
      </c>
      <c r="B263" s="251"/>
      <c r="C263" s="251"/>
      <c r="D263" s="251"/>
      <c r="E263" s="251"/>
      <c r="F263" s="251"/>
      <c r="G263" s="251"/>
      <c r="H263" s="251"/>
      <c r="I263" s="251"/>
      <c r="J263" s="251"/>
      <c r="K263" s="251"/>
      <c r="L263" s="251"/>
      <c r="M263" s="251"/>
      <c r="N263" s="251"/>
      <c r="O263" s="251"/>
      <c r="P263" s="251"/>
      <c r="Q263" s="251"/>
      <c r="R263" s="251"/>
      <c r="S263" s="251"/>
      <c r="T263" s="251"/>
      <c r="U263" s="251"/>
      <c r="V263" s="251"/>
      <c r="W263" s="251"/>
      <c r="X263" s="251"/>
      <c r="Y263" s="251"/>
      <c r="Z263" s="251"/>
      <c r="AA263" s="251"/>
      <c r="AB263" s="251"/>
      <c r="AC263" s="251"/>
      <c r="AD263" s="251"/>
      <c r="AE263" s="251"/>
      <c r="AF263" s="251"/>
      <c r="AG263" s="251"/>
      <c r="AH263" s="251"/>
      <c r="AI263" s="251"/>
      <c r="AJ263" s="251"/>
      <c r="AK263" s="251"/>
      <c r="AL263" s="251"/>
      <c r="AM263" s="251"/>
      <c r="AN263" s="251"/>
      <c r="AO263" s="251">
        <v>668</v>
      </c>
      <c r="AP263" s="251">
        <v>560</v>
      </c>
      <c r="AQ263" s="251">
        <v>172</v>
      </c>
      <c r="AR263" s="251">
        <v>0</v>
      </c>
      <c r="AS263" s="251">
        <v>50</v>
      </c>
      <c r="AT263" s="251">
        <v>98</v>
      </c>
      <c r="AU263" s="251">
        <v>56</v>
      </c>
      <c r="AV263" s="251"/>
      <c r="AW263" s="251">
        <v>0</v>
      </c>
      <c r="AX263" s="251">
        <v>68</v>
      </c>
      <c r="AY263" s="251">
        <v>30</v>
      </c>
      <c r="AZ263" s="251">
        <v>56</v>
      </c>
      <c r="BA263" s="251"/>
      <c r="BB263" s="252">
        <v>16</v>
      </c>
      <c r="BC263" s="253">
        <v>100</v>
      </c>
      <c r="BD263" s="254">
        <v>80</v>
      </c>
      <c r="BE263" s="261">
        <v>150</v>
      </c>
      <c r="BF263" s="261">
        <v>85</v>
      </c>
      <c r="BG263" s="261">
        <v>90</v>
      </c>
      <c r="BH263" s="262">
        <v>129</v>
      </c>
      <c r="BI263" s="263">
        <v>157</v>
      </c>
      <c r="BJ263" s="264">
        <v>193</v>
      </c>
      <c r="BK263" s="263">
        <v>20</v>
      </c>
      <c r="BL263" s="263">
        <v>20</v>
      </c>
      <c r="BM263" s="263">
        <v>20</v>
      </c>
      <c r="BN263" s="263"/>
      <c r="BP263" s="267">
        <f>AVERAGE(AO259:AZ259)</f>
        <v>725.5</v>
      </c>
      <c r="CA263" s="263"/>
      <c r="CN263" s="263"/>
      <c r="DA263" s="263"/>
      <c r="DN263" s="263"/>
      <c r="DP263" s="166"/>
      <c r="DQ263" s="166"/>
      <c r="DR263" s="28"/>
      <c r="DS263" s="166"/>
      <c r="DT263" s="28"/>
      <c r="DU263" s="166"/>
      <c r="DV263" s="28"/>
    </row>
    <row r="264" spans="1:150" outlineLevel="1">
      <c r="A264" s="250" t="s">
        <v>165</v>
      </c>
      <c r="B264" s="251"/>
      <c r="C264" s="251"/>
      <c r="D264" s="251"/>
      <c r="E264" s="251"/>
      <c r="F264" s="251"/>
      <c r="G264" s="251"/>
      <c r="H264" s="251"/>
      <c r="I264" s="251"/>
      <c r="J264" s="251"/>
      <c r="K264" s="251"/>
      <c r="L264" s="251"/>
      <c r="M264" s="251"/>
      <c r="N264" s="251"/>
      <c r="O264" s="251"/>
      <c r="P264" s="251"/>
      <c r="Q264" s="251"/>
      <c r="R264" s="251"/>
      <c r="S264" s="251"/>
      <c r="T264" s="251"/>
      <c r="U264" s="251"/>
      <c r="V264" s="251"/>
      <c r="W264" s="251"/>
      <c r="X264" s="251"/>
      <c r="Y264" s="251"/>
      <c r="Z264" s="251"/>
      <c r="AA264" s="251"/>
      <c r="AB264" s="251"/>
      <c r="AC264" s="251"/>
      <c r="AD264" s="251"/>
      <c r="AE264" s="251"/>
      <c r="AF264" s="251"/>
      <c r="AG264" s="251"/>
      <c r="AH264" s="251"/>
      <c r="AI264" s="251"/>
      <c r="AJ264" s="251"/>
      <c r="AK264" s="251"/>
      <c r="AL264" s="251"/>
      <c r="AM264" s="251"/>
      <c r="AN264" s="251"/>
      <c r="AO264" s="251">
        <v>870</v>
      </c>
      <c r="AP264" s="251"/>
      <c r="AQ264" s="251"/>
      <c r="AR264" s="251">
        <v>12</v>
      </c>
      <c r="AS264" s="251">
        <v>100</v>
      </c>
      <c r="AT264" s="251"/>
      <c r="AU264" s="251"/>
      <c r="AV264" s="251"/>
      <c r="AW264" s="251">
        <v>30</v>
      </c>
      <c r="AX264" s="251"/>
      <c r="AY264" s="251"/>
      <c r="AZ264" s="251"/>
      <c r="BA264" s="251"/>
      <c r="BB264" s="252" t="s">
        <v>166</v>
      </c>
      <c r="BC264" s="253"/>
      <c r="BD264" s="254"/>
      <c r="BE264" s="261"/>
      <c r="BF264" s="261"/>
      <c r="BG264" s="261"/>
      <c r="BH264" s="262"/>
      <c r="BI264" s="263"/>
      <c r="BJ264" s="264">
        <v>100</v>
      </c>
      <c r="BK264" s="263"/>
      <c r="BL264" s="263"/>
      <c r="BM264" s="266">
        <v>59</v>
      </c>
      <c r="BN264" s="263"/>
      <c r="CA264" s="263"/>
      <c r="CN264" s="263"/>
      <c r="DA264" s="263"/>
      <c r="DN264" s="263"/>
      <c r="DP264" s="166"/>
      <c r="DQ264" s="166"/>
      <c r="DR264" s="28"/>
      <c r="DS264" s="166"/>
      <c r="DT264" s="28"/>
      <c r="DU264" s="166"/>
      <c r="DV264" s="28"/>
    </row>
    <row r="265" spans="1:150" outlineLevel="1">
      <c r="A265" s="250" t="s">
        <v>123</v>
      </c>
      <c r="B265" s="251"/>
      <c r="C265" s="251"/>
      <c r="D265" s="251"/>
      <c r="E265" s="251"/>
      <c r="F265" s="251"/>
      <c r="G265" s="251"/>
      <c r="H265" s="251"/>
      <c r="I265" s="251"/>
      <c r="J265" s="251"/>
      <c r="K265" s="251"/>
      <c r="L265" s="251"/>
      <c r="M265" s="251"/>
      <c r="N265" s="251"/>
      <c r="O265" s="251"/>
      <c r="P265" s="251"/>
      <c r="Q265" s="251"/>
      <c r="R265" s="251"/>
      <c r="S265" s="251"/>
      <c r="T265" s="251"/>
      <c r="U265" s="251"/>
      <c r="V265" s="251"/>
      <c r="W265" s="251"/>
      <c r="X265" s="251"/>
      <c r="Y265" s="251"/>
      <c r="Z265" s="251"/>
      <c r="AA265" s="251"/>
      <c r="AB265" s="251"/>
      <c r="AC265" s="251"/>
      <c r="AD265" s="251"/>
      <c r="AE265" s="251"/>
      <c r="AF265" s="251"/>
      <c r="AG265" s="251"/>
      <c r="AH265" s="251"/>
      <c r="AI265" s="251"/>
      <c r="AJ265" s="251"/>
      <c r="AK265" s="251"/>
      <c r="AL265" s="251"/>
      <c r="AM265" s="251"/>
      <c r="AN265" s="251"/>
      <c r="AO265" s="251"/>
      <c r="AP265" s="251"/>
      <c r="AQ265" s="251"/>
      <c r="AR265" s="251"/>
      <c r="AS265" s="251"/>
      <c r="AT265" s="251"/>
      <c r="AU265" s="251"/>
      <c r="AV265" s="251"/>
      <c r="AW265" s="251">
        <v>0</v>
      </c>
      <c r="AX265" s="251"/>
      <c r="AY265" s="251">
        <v>0</v>
      </c>
      <c r="AZ265" s="251"/>
      <c r="BA265" s="251"/>
      <c r="BB265" s="252" t="s">
        <v>166</v>
      </c>
      <c r="BC265" s="253"/>
      <c r="BD265" s="254">
        <v>10</v>
      </c>
      <c r="BE265" s="261">
        <v>5</v>
      </c>
      <c r="BF265" s="261"/>
      <c r="BG265" s="261"/>
      <c r="BH265" s="262"/>
      <c r="BI265" s="263"/>
      <c r="BJ265" s="264"/>
      <c r="BK265" s="263"/>
      <c r="BL265" s="263"/>
      <c r="BM265" s="266"/>
      <c r="BN265" s="263"/>
      <c r="BP265" s="19"/>
      <c r="CA265" s="263"/>
      <c r="CN265" s="263"/>
      <c r="DA265" s="263"/>
      <c r="DN265" s="263"/>
      <c r="DP265" s="166"/>
      <c r="DQ265" s="166"/>
      <c r="DR265" s="28"/>
      <c r="DS265" s="166"/>
      <c r="DT265" s="28"/>
      <c r="DU265" s="166"/>
      <c r="DV265" s="28"/>
    </row>
    <row r="266" spans="1:150" outlineLevel="1">
      <c r="A266" s="268" t="s">
        <v>167</v>
      </c>
      <c r="B266" s="269"/>
      <c r="C266" s="269"/>
      <c r="D266" s="269"/>
      <c r="E266" s="269"/>
      <c r="F266" s="269"/>
      <c r="G266" s="269"/>
      <c r="H266" s="269"/>
      <c r="I266" s="269"/>
      <c r="J266" s="269"/>
      <c r="K266" s="269"/>
      <c r="L266" s="269"/>
      <c r="M266" s="269"/>
      <c r="N266" s="269"/>
      <c r="O266" s="269"/>
      <c r="P266" s="269"/>
      <c r="Q266" s="269"/>
      <c r="R266" s="269"/>
      <c r="S266" s="269"/>
      <c r="T266" s="269"/>
      <c r="U266" s="269"/>
      <c r="V266" s="269"/>
      <c r="W266" s="269"/>
      <c r="X266" s="269"/>
      <c r="Y266" s="269"/>
      <c r="Z266" s="269"/>
      <c r="AA266" s="269"/>
      <c r="AB266" s="269"/>
      <c r="AC266" s="269"/>
      <c r="AD266" s="269"/>
      <c r="AE266" s="269"/>
      <c r="AF266" s="269"/>
      <c r="AG266" s="269"/>
      <c r="AH266" s="269"/>
      <c r="AI266" s="269"/>
      <c r="AJ266" s="269"/>
      <c r="AK266" s="269"/>
      <c r="AL266" s="269"/>
      <c r="AM266" s="269"/>
      <c r="AN266" s="269"/>
      <c r="AO266" s="269"/>
      <c r="AP266" s="269"/>
      <c r="AQ266" s="269">
        <v>15</v>
      </c>
      <c r="AR266" s="269"/>
      <c r="AS266" s="269">
        <v>101</v>
      </c>
      <c r="AT266" s="269"/>
      <c r="AU266" s="269"/>
      <c r="AV266" s="269"/>
      <c r="AW266" s="269">
        <v>0</v>
      </c>
      <c r="AX266" s="269"/>
      <c r="AY266" s="269">
        <v>150</v>
      </c>
      <c r="AZ266" s="269"/>
      <c r="BA266" s="269"/>
      <c r="BB266" s="270" t="s">
        <v>166</v>
      </c>
      <c r="BC266" s="271"/>
      <c r="BD266" s="271">
        <v>31</v>
      </c>
      <c r="BE266" s="272">
        <v>40</v>
      </c>
      <c r="BF266" s="272">
        <v>40</v>
      </c>
      <c r="BG266" s="272"/>
      <c r="BH266" s="273"/>
      <c r="BI266" s="272"/>
      <c r="BJ266" s="274"/>
      <c r="BK266" s="272">
        <f>BK192*BP261</f>
        <v>108.9036974465114</v>
      </c>
      <c r="BL266" s="272">
        <f>BL192*BP261</f>
        <v>151.21714347164729</v>
      </c>
      <c r="BM266" s="272">
        <f>BM192*BP261</f>
        <v>173.10046101191961</v>
      </c>
      <c r="BN266" s="272"/>
      <c r="BO266" s="275"/>
      <c r="BP266" s="275"/>
      <c r="BQ266" s="275"/>
      <c r="BR266" s="275"/>
      <c r="BS266" s="275"/>
      <c r="BT266" s="275"/>
      <c r="BU266" s="275"/>
      <c r="BV266" s="275"/>
      <c r="BW266" s="275"/>
      <c r="BX266" s="275"/>
      <c r="BY266" s="275"/>
      <c r="BZ266" s="275"/>
      <c r="CA266" s="272"/>
      <c r="CB266" s="275"/>
      <c r="CC266" s="275"/>
      <c r="CD266" s="275"/>
      <c r="CE266" s="275"/>
      <c r="CF266" s="275"/>
      <c r="CG266" s="275"/>
      <c r="CH266" s="275"/>
      <c r="CI266" s="275"/>
      <c r="CJ266" s="275"/>
      <c r="CK266" s="275"/>
      <c r="CL266" s="275"/>
      <c r="CM266" s="275"/>
      <c r="CN266" s="272"/>
      <c r="CO266" s="275"/>
      <c r="CP266" s="275"/>
      <c r="CQ266" s="275"/>
      <c r="CR266" s="275"/>
      <c r="CS266" s="275"/>
      <c r="CT266" s="275"/>
      <c r="CU266" s="275"/>
      <c r="CV266" s="275"/>
      <c r="CW266" s="275"/>
      <c r="CX266" s="275"/>
      <c r="CY266" s="275"/>
      <c r="CZ266" s="275"/>
      <c r="DA266" s="272"/>
      <c r="DB266" s="275"/>
      <c r="DC266" s="275"/>
      <c r="DD266" s="275"/>
      <c r="DE266" s="275"/>
      <c r="DF266" s="275"/>
      <c r="DG266" s="275"/>
      <c r="DH266" s="275"/>
      <c r="DI266" s="275"/>
      <c r="DJ266" s="275"/>
      <c r="DK266" s="275"/>
      <c r="DL266" s="275"/>
      <c r="DM266" s="275"/>
      <c r="DN266" s="272"/>
      <c r="DO266" s="275"/>
      <c r="DP266" s="277"/>
      <c r="DQ266" s="277"/>
      <c r="DR266" s="278"/>
      <c r="DS266" s="277"/>
      <c r="DT266" s="278"/>
      <c r="DU266" s="277"/>
      <c r="DV266" s="278"/>
      <c r="DW266" s="275"/>
      <c r="DX266" s="275"/>
      <c r="DY266" s="275"/>
      <c r="DZ266" s="275"/>
      <c r="EA266" s="275"/>
      <c r="EB266" s="275"/>
      <c r="EC266" s="275"/>
      <c r="ED266" s="275"/>
      <c r="EE266" s="275"/>
      <c r="EF266" s="275"/>
      <c r="EH266" s="275"/>
      <c r="EI266" s="275"/>
      <c r="EJ266" s="275"/>
      <c r="EK266" s="275"/>
      <c r="EL266" s="275"/>
      <c r="EM266" s="275"/>
      <c r="EN266" s="275"/>
      <c r="EO266" s="275"/>
      <c r="EP266" s="275"/>
      <c r="EQ266" s="275"/>
      <c r="ER266" s="275"/>
      <c r="ES266" s="275"/>
      <c r="ET266" s="275"/>
    </row>
    <row r="267" spans="1:150" outlineLevel="1">
      <c r="A267" s="250" t="s">
        <v>122</v>
      </c>
      <c r="B267" s="251"/>
      <c r="C267" s="251"/>
      <c r="D267" s="251"/>
      <c r="E267" s="251"/>
      <c r="F267" s="251"/>
      <c r="G267" s="251"/>
      <c r="H267" s="251"/>
      <c r="I267" s="251"/>
      <c r="J267" s="251"/>
      <c r="K267" s="251"/>
      <c r="L267" s="251"/>
      <c r="M267" s="251"/>
      <c r="N267" s="251"/>
      <c r="O267" s="251"/>
      <c r="P267" s="251"/>
      <c r="Q267" s="251"/>
      <c r="R267" s="251"/>
      <c r="S267" s="251"/>
      <c r="T267" s="251"/>
      <c r="U267" s="251"/>
      <c r="V267" s="251"/>
      <c r="W267" s="251"/>
      <c r="X267" s="251"/>
      <c r="Y267" s="251"/>
      <c r="Z267" s="251"/>
      <c r="AA267" s="251"/>
      <c r="AB267" s="251"/>
      <c r="AC267" s="251"/>
      <c r="AD267" s="251"/>
      <c r="AE267" s="251"/>
      <c r="AF267" s="251"/>
      <c r="AG267" s="251"/>
      <c r="AH267" s="251"/>
      <c r="AI267" s="251"/>
      <c r="AJ267" s="251"/>
      <c r="AK267" s="251"/>
      <c r="AL267" s="251"/>
      <c r="AM267" s="251"/>
      <c r="AN267" s="251"/>
      <c r="AO267" s="251">
        <v>6</v>
      </c>
      <c r="AP267" s="251">
        <v>4</v>
      </c>
      <c r="AQ267" s="251"/>
      <c r="AR267" s="251">
        <v>16</v>
      </c>
      <c r="AS267" s="251">
        <v>8</v>
      </c>
      <c r="AT267" s="251"/>
      <c r="AU267" s="251">
        <v>45</v>
      </c>
      <c r="AV267" s="251">
        <v>22</v>
      </c>
      <c r="AW267" s="251">
        <v>11</v>
      </c>
      <c r="AX267" s="251">
        <v>9</v>
      </c>
      <c r="AY267" s="251">
        <v>9</v>
      </c>
      <c r="AZ267" s="251">
        <v>21</v>
      </c>
      <c r="BA267" s="251"/>
      <c r="BB267" s="252" t="s">
        <v>166</v>
      </c>
      <c r="BC267" s="253"/>
      <c r="BD267" s="254">
        <v>50</v>
      </c>
      <c r="BE267" s="261">
        <v>51</v>
      </c>
      <c r="BF267" s="261">
        <v>31</v>
      </c>
      <c r="BG267" s="261">
        <v>23</v>
      </c>
      <c r="BH267" s="262">
        <v>61</v>
      </c>
      <c r="BI267" s="263">
        <v>43</v>
      </c>
      <c r="BJ267" s="264">
        <v>77</v>
      </c>
      <c r="BK267" s="263">
        <v>107</v>
      </c>
      <c r="BL267" s="263">
        <v>107</v>
      </c>
      <c r="BM267" s="263">
        <v>107</v>
      </c>
      <c r="BN267" s="263"/>
      <c r="CA267" s="263"/>
      <c r="CN267" s="263"/>
      <c r="DA267" s="263"/>
      <c r="DN267" s="263"/>
      <c r="DP267" s="166"/>
      <c r="DQ267" s="166"/>
      <c r="DR267" s="28"/>
      <c r="DS267" s="166"/>
      <c r="DT267" s="28"/>
      <c r="DU267" s="166"/>
      <c r="DV267" s="28"/>
    </row>
    <row r="268" spans="1:150" outlineLevel="1">
      <c r="A268" s="250" t="s">
        <v>168</v>
      </c>
      <c r="B268" s="251"/>
      <c r="C268" s="251"/>
      <c r="D268" s="251"/>
      <c r="E268" s="251"/>
      <c r="F268" s="251"/>
      <c r="G268" s="251"/>
      <c r="H268" s="251"/>
      <c r="I268" s="251"/>
      <c r="J268" s="251"/>
      <c r="K268" s="251"/>
      <c r="L268" s="251"/>
      <c r="M268" s="251"/>
      <c r="N268" s="251"/>
      <c r="O268" s="251"/>
      <c r="P268" s="251"/>
      <c r="Q268" s="251"/>
      <c r="R268" s="251"/>
      <c r="S268" s="251"/>
      <c r="T268" s="251"/>
      <c r="U268" s="251"/>
      <c r="V268" s="251"/>
      <c r="W268" s="251"/>
      <c r="X268" s="251"/>
      <c r="Y268" s="251"/>
      <c r="Z268" s="251"/>
      <c r="AA268" s="251"/>
      <c r="AB268" s="251"/>
      <c r="AC268" s="251"/>
      <c r="AD268" s="251"/>
      <c r="AE268" s="251"/>
      <c r="AF268" s="251"/>
      <c r="AG268" s="251"/>
      <c r="AH268" s="251"/>
      <c r="AI268" s="251"/>
      <c r="AJ268" s="251"/>
      <c r="AK268" s="251"/>
      <c r="AL268" s="251"/>
      <c r="AM268" s="251"/>
      <c r="AN268" s="251"/>
      <c r="AO268" s="251"/>
      <c r="AP268" s="251"/>
      <c r="AQ268" s="251"/>
      <c r="AR268" s="251">
        <v>4</v>
      </c>
      <c r="AS268" s="251"/>
      <c r="AT268" s="251"/>
      <c r="AU268" s="251">
        <v>3</v>
      </c>
      <c r="AV268" s="251"/>
      <c r="AW268" s="251">
        <v>0</v>
      </c>
      <c r="AX268" s="251"/>
      <c r="AY268" s="251">
        <v>0</v>
      </c>
      <c r="AZ268" s="251">
        <v>9</v>
      </c>
      <c r="BA268" s="251"/>
      <c r="BB268" s="252" t="s">
        <v>166</v>
      </c>
      <c r="BC268" s="253"/>
      <c r="BD268" s="254"/>
      <c r="BE268" s="261"/>
      <c r="BF268" s="261"/>
      <c r="BG268" s="261"/>
      <c r="BH268" s="262"/>
      <c r="BI268" s="263"/>
      <c r="BJ268" s="264"/>
      <c r="BK268" s="263"/>
      <c r="BL268" s="263"/>
      <c r="BM268" s="266"/>
      <c r="BN268" s="263"/>
      <c r="CA268" s="263"/>
      <c r="CN268" s="263"/>
      <c r="DA268" s="263"/>
      <c r="DN268" s="263"/>
      <c r="DP268" s="166"/>
      <c r="DQ268" s="166"/>
      <c r="DR268" s="28"/>
      <c r="DS268" s="166"/>
      <c r="DT268" s="28"/>
      <c r="DU268" s="166"/>
      <c r="DV268" s="28"/>
    </row>
    <row r="269" spans="1:150" s="289" customFormat="1" ht="13.5">
      <c r="A269" s="279" t="s">
        <v>169</v>
      </c>
      <c r="B269" s="280">
        <f>+SUM(B260:B268)</f>
        <v>0</v>
      </c>
      <c r="C269" s="280">
        <f t="shared" ref="C269:AZ269" si="557">+SUM(C260:C268)</f>
        <v>0</v>
      </c>
      <c r="D269" s="280">
        <f t="shared" si="557"/>
        <v>0</v>
      </c>
      <c r="E269" s="280">
        <f t="shared" si="557"/>
        <v>0</v>
      </c>
      <c r="F269" s="280">
        <f t="shared" si="557"/>
        <v>0</v>
      </c>
      <c r="G269" s="280">
        <f t="shared" si="557"/>
        <v>0</v>
      </c>
      <c r="H269" s="280">
        <f t="shared" si="557"/>
        <v>0</v>
      </c>
      <c r="I269" s="280">
        <f t="shared" si="557"/>
        <v>0</v>
      </c>
      <c r="J269" s="280">
        <f t="shared" si="557"/>
        <v>0</v>
      </c>
      <c r="K269" s="280">
        <f t="shared" si="557"/>
        <v>0</v>
      </c>
      <c r="L269" s="280">
        <f t="shared" si="557"/>
        <v>0</v>
      </c>
      <c r="M269" s="280">
        <f t="shared" si="557"/>
        <v>0</v>
      </c>
      <c r="N269" s="280"/>
      <c r="O269" s="280">
        <f t="shared" si="557"/>
        <v>0</v>
      </c>
      <c r="P269" s="280">
        <f t="shared" si="557"/>
        <v>0</v>
      </c>
      <c r="Q269" s="280">
        <f t="shared" si="557"/>
        <v>0</v>
      </c>
      <c r="R269" s="280">
        <f t="shared" si="557"/>
        <v>0</v>
      </c>
      <c r="S269" s="280">
        <f t="shared" si="557"/>
        <v>0</v>
      </c>
      <c r="T269" s="280">
        <f t="shared" si="557"/>
        <v>0</v>
      </c>
      <c r="U269" s="280">
        <f t="shared" si="557"/>
        <v>0</v>
      </c>
      <c r="V269" s="280">
        <f t="shared" si="557"/>
        <v>0</v>
      </c>
      <c r="W269" s="280">
        <f t="shared" si="557"/>
        <v>0</v>
      </c>
      <c r="X269" s="280">
        <f t="shared" si="557"/>
        <v>0</v>
      </c>
      <c r="Y269" s="280">
        <f t="shared" si="557"/>
        <v>0</v>
      </c>
      <c r="Z269" s="280">
        <f t="shared" si="557"/>
        <v>0</v>
      </c>
      <c r="AA269" s="280"/>
      <c r="AB269" s="280">
        <f t="shared" si="557"/>
        <v>0</v>
      </c>
      <c r="AC269" s="280">
        <f t="shared" si="557"/>
        <v>0</v>
      </c>
      <c r="AD269" s="280">
        <f t="shared" si="557"/>
        <v>0</v>
      </c>
      <c r="AE269" s="280">
        <f t="shared" si="557"/>
        <v>0</v>
      </c>
      <c r="AF269" s="280">
        <f t="shared" si="557"/>
        <v>0</v>
      </c>
      <c r="AG269" s="280">
        <f t="shared" si="557"/>
        <v>0</v>
      </c>
      <c r="AH269" s="280">
        <f t="shared" si="557"/>
        <v>0</v>
      </c>
      <c r="AI269" s="280">
        <f t="shared" si="557"/>
        <v>0</v>
      </c>
      <c r="AJ269" s="280">
        <f t="shared" si="557"/>
        <v>0</v>
      </c>
      <c r="AK269" s="280">
        <f t="shared" si="557"/>
        <v>0</v>
      </c>
      <c r="AL269" s="280">
        <f t="shared" si="557"/>
        <v>0</v>
      </c>
      <c r="AM269" s="280">
        <f t="shared" si="557"/>
        <v>0</v>
      </c>
      <c r="AN269" s="280"/>
      <c r="AO269" s="280">
        <f t="shared" si="557"/>
        <v>1882</v>
      </c>
      <c r="AP269" s="280">
        <f t="shared" si="557"/>
        <v>756</v>
      </c>
      <c r="AQ269" s="280">
        <f t="shared" si="557"/>
        <v>652</v>
      </c>
      <c r="AR269" s="280">
        <f t="shared" si="557"/>
        <v>546</v>
      </c>
      <c r="AS269" s="280">
        <f t="shared" si="557"/>
        <v>793</v>
      </c>
      <c r="AT269" s="280">
        <f t="shared" si="557"/>
        <v>737</v>
      </c>
      <c r="AU269" s="280">
        <f t="shared" si="557"/>
        <v>645</v>
      </c>
      <c r="AV269" s="280">
        <f t="shared" si="557"/>
        <v>558</v>
      </c>
      <c r="AW269" s="280">
        <f t="shared" si="557"/>
        <v>383</v>
      </c>
      <c r="AX269" s="280">
        <f t="shared" si="557"/>
        <v>502</v>
      </c>
      <c r="AY269" s="280">
        <f t="shared" si="557"/>
        <v>543</v>
      </c>
      <c r="AZ269" s="280">
        <f t="shared" si="557"/>
        <v>442</v>
      </c>
      <c r="BA269" s="280"/>
      <c r="BB269" s="281">
        <f t="shared" ref="BB269:BM269" si="558">+SUM(BB260:BB268)</f>
        <v>422</v>
      </c>
      <c r="BC269" s="282">
        <f t="shared" si="558"/>
        <v>460</v>
      </c>
      <c r="BD269" s="283">
        <f t="shared" si="558"/>
        <v>481</v>
      </c>
      <c r="BE269" s="284">
        <f t="shared" si="558"/>
        <v>636</v>
      </c>
      <c r="BF269" s="284">
        <f t="shared" si="558"/>
        <v>546</v>
      </c>
      <c r="BG269" s="284">
        <f t="shared" si="558"/>
        <v>503</v>
      </c>
      <c r="BH269" s="285">
        <f t="shared" si="558"/>
        <v>620</v>
      </c>
      <c r="BI269" s="286">
        <f t="shared" si="558"/>
        <v>630</v>
      </c>
      <c r="BJ269" s="287">
        <f t="shared" si="558"/>
        <v>800</v>
      </c>
      <c r="BK269" s="286">
        <f t="shared" si="558"/>
        <v>665.90369744651139</v>
      </c>
      <c r="BL269" s="286">
        <f t="shared" si="558"/>
        <v>708.21714347164732</v>
      </c>
      <c r="BM269" s="288">
        <f t="shared" si="558"/>
        <v>789.10046101191961</v>
      </c>
      <c r="BN269" s="286"/>
      <c r="CA269" s="286"/>
      <c r="CN269" s="286"/>
      <c r="DA269" s="286"/>
      <c r="DN269" s="286"/>
      <c r="DP269" s="290"/>
      <c r="DQ269" s="290"/>
      <c r="DR269" s="291"/>
      <c r="DS269" s="290"/>
      <c r="DT269" s="291"/>
      <c r="DU269" s="290"/>
      <c r="DV269" s="291"/>
    </row>
    <row r="270" spans="1:150" ht="13.5" customHeight="1">
      <c r="A270" s="239" t="s">
        <v>171</v>
      </c>
      <c r="B270" s="293">
        <v>283</v>
      </c>
      <c r="C270" s="293">
        <v>260</v>
      </c>
      <c r="D270" s="293">
        <v>216</v>
      </c>
      <c r="E270" s="293">
        <v>104</v>
      </c>
      <c r="F270" s="293">
        <v>192</v>
      </c>
      <c r="G270" s="293">
        <v>207</v>
      </c>
      <c r="H270" s="293">
        <v>203</v>
      </c>
      <c r="I270" s="293">
        <v>323</v>
      </c>
      <c r="J270" s="293">
        <v>270</v>
      </c>
      <c r="K270" s="293">
        <v>240</v>
      </c>
      <c r="L270" s="293">
        <v>137</v>
      </c>
      <c r="M270" s="293">
        <v>405</v>
      </c>
      <c r="N270" s="293"/>
      <c r="O270" s="227">
        <v>94</v>
      </c>
      <c r="P270" s="227">
        <v>222</v>
      </c>
      <c r="Q270" s="227">
        <v>80</v>
      </c>
      <c r="R270" s="227">
        <v>201</v>
      </c>
      <c r="S270" s="227">
        <v>140</v>
      </c>
      <c r="T270" s="227">
        <v>98</v>
      </c>
      <c r="U270" s="227">
        <v>220</v>
      </c>
      <c r="V270" s="227">
        <v>153</v>
      </c>
      <c r="W270" s="227">
        <v>182</v>
      </c>
      <c r="X270" s="227">
        <v>182</v>
      </c>
      <c r="Y270" s="227">
        <v>182</v>
      </c>
      <c r="Z270" s="227">
        <v>238</v>
      </c>
      <c r="AA270" s="230"/>
      <c r="AB270" s="230">
        <v>126</v>
      </c>
      <c r="AC270" s="230">
        <v>168</v>
      </c>
      <c r="AD270" s="230">
        <v>196</v>
      </c>
      <c r="AE270" s="230">
        <v>168</v>
      </c>
      <c r="AF270" s="230">
        <v>140</v>
      </c>
      <c r="AG270" s="230">
        <v>182</v>
      </c>
      <c r="AH270" s="230">
        <v>182</v>
      </c>
      <c r="AI270" s="230">
        <v>182</v>
      </c>
      <c r="AJ270" s="230">
        <v>182</v>
      </c>
      <c r="AK270" s="230">
        <v>182</v>
      </c>
      <c r="AL270" s="230">
        <v>182</v>
      </c>
      <c r="AM270" s="230">
        <v>105</v>
      </c>
      <c r="AN270" s="230"/>
      <c r="AO270" s="230">
        <v>168</v>
      </c>
      <c r="AP270" s="230">
        <v>172</v>
      </c>
      <c r="AQ270" s="230">
        <v>297</v>
      </c>
      <c r="AR270" s="230">
        <v>214</v>
      </c>
      <c r="AS270" s="230">
        <v>290</v>
      </c>
      <c r="AT270" s="230">
        <v>254</v>
      </c>
      <c r="AU270" s="230">
        <v>266</v>
      </c>
      <c r="AV270" s="230">
        <v>273</v>
      </c>
      <c r="AW270" s="230">
        <v>266</v>
      </c>
      <c r="AX270" s="241">
        <f>AX280+(AW280-AW270)</f>
        <v>246</v>
      </c>
      <c r="AY270" s="241">
        <f>AY280</f>
        <v>280</v>
      </c>
      <c r="AZ270" s="241">
        <f>280</f>
        <v>280</v>
      </c>
      <c r="BA270" s="241"/>
      <c r="BB270" s="242">
        <f>BB280</f>
        <v>280</v>
      </c>
      <c r="BC270" s="243">
        <f t="shared" ref="BC270" si="559">+BC280</f>
        <v>280</v>
      </c>
      <c r="BD270" s="244">
        <v>280</v>
      </c>
      <c r="BE270" s="294">
        <v>219</v>
      </c>
      <c r="BF270" s="294">
        <f>BF236*BP272</f>
        <v>211.60884743903048</v>
      </c>
      <c r="BG270" s="245">
        <f>+SUM(BG271:BG278)</f>
        <v>343</v>
      </c>
      <c r="BH270" s="295">
        <v>91</v>
      </c>
      <c r="BI270" s="296">
        <v>260</v>
      </c>
      <c r="BJ270" s="297">
        <v>260</v>
      </c>
      <c r="BK270" s="296">
        <f>BK236*BP272</f>
        <v>235.87132346267018</v>
      </c>
      <c r="BL270" s="296">
        <f>BL236*BP272</f>
        <v>247.76004146925339</v>
      </c>
      <c r="BM270" s="298">
        <f>BM236*BP272</f>
        <v>273.95325145878007</v>
      </c>
      <c r="BN270" s="296"/>
      <c r="BP270" s="19"/>
      <c r="CA270" s="296"/>
      <c r="CN270" s="296"/>
      <c r="DA270" s="296"/>
      <c r="DN270" s="296"/>
      <c r="DP270" s="166">
        <f>SUM(B270:M270)</f>
        <v>2840</v>
      </c>
      <c r="DQ270" s="166">
        <f>SUM(O270:Z270)</f>
        <v>1992</v>
      </c>
      <c r="DR270" s="28">
        <f t="shared" ref="DR270:DR617" si="560">IFERROR(DQ270/DP270*100,0)</f>
        <v>70.140845070422529</v>
      </c>
      <c r="DS270" s="166">
        <f>SUM(AB270:AM270)</f>
        <v>1995</v>
      </c>
      <c r="DT270" s="28">
        <f t="shared" ref="DT270:DT617" si="561">IFERROR(DS270/DQ270*100,0)</f>
        <v>100.15060240963855</v>
      </c>
      <c r="DU270" s="166">
        <f>SUM(AO270:AZ270)</f>
        <v>3006</v>
      </c>
      <c r="DV270" s="28">
        <f t="shared" ref="DV270:DV619" si="562">IFERROR(DU270/DS270*100,0)</f>
        <v>150.6766917293233</v>
      </c>
      <c r="DW270" s="141">
        <f>SUM(BB270:BM270)</f>
        <v>2982.1934638297344</v>
      </c>
      <c r="DX270" s="207">
        <f t="shared" ref="DX270" si="563">IFERROR(DW270/DU270*100,0)</f>
        <v>99.208032728866741</v>
      </c>
    </row>
    <row r="271" spans="1:150" outlineLevel="1">
      <c r="A271" s="250" t="s">
        <v>161</v>
      </c>
      <c r="B271" s="251"/>
      <c r="C271" s="251"/>
      <c r="D271" s="251"/>
      <c r="E271" s="251"/>
      <c r="F271" s="251"/>
      <c r="G271" s="251"/>
      <c r="H271" s="251"/>
      <c r="I271" s="251"/>
      <c r="J271" s="251"/>
      <c r="K271" s="251"/>
      <c r="L271" s="251"/>
      <c r="M271" s="251"/>
      <c r="N271" s="251"/>
      <c r="O271" s="251"/>
      <c r="P271" s="251"/>
      <c r="Q271" s="251"/>
      <c r="R271" s="251"/>
      <c r="S271" s="251"/>
      <c r="T271" s="251"/>
      <c r="U271" s="251"/>
      <c r="V271" s="251"/>
      <c r="W271" s="251"/>
      <c r="X271" s="251"/>
      <c r="Y271" s="251"/>
      <c r="Z271" s="251"/>
      <c r="AA271" s="251"/>
      <c r="AB271" s="251"/>
      <c r="AC271" s="251"/>
      <c r="AD271" s="251"/>
      <c r="AE271" s="251"/>
      <c r="AF271" s="251"/>
      <c r="AG271" s="251"/>
      <c r="AH271" s="251"/>
      <c r="AI271" s="251"/>
      <c r="AJ271" s="251"/>
      <c r="AK271" s="251"/>
      <c r="AL271" s="251"/>
      <c r="AM271" s="251"/>
      <c r="AN271" s="251"/>
      <c r="AO271" s="251"/>
      <c r="AP271" s="251"/>
      <c r="AQ271" s="251"/>
      <c r="AR271" s="251"/>
      <c r="AS271" s="251"/>
      <c r="AT271" s="251"/>
      <c r="AU271" s="251"/>
      <c r="AV271" s="251"/>
      <c r="AW271" s="251"/>
      <c r="AX271" s="251">
        <v>36</v>
      </c>
      <c r="AY271" s="251">
        <v>0</v>
      </c>
      <c r="AZ271" s="251"/>
      <c r="BA271" s="251"/>
      <c r="BB271" s="252" t="s">
        <v>166</v>
      </c>
      <c r="BC271" s="253"/>
      <c r="BD271" s="254"/>
      <c r="BE271" s="261"/>
      <c r="BF271" s="261"/>
      <c r="BG271" s="261"/>
      <c r="BH271" s="262"/>
      <c r="BI271" s="263"/>
      <c r="BJ271" s="264"/>
      <c r="BK271" s="263"/>
      <c r="BL271" s="263"/>
      <c r="BM271" s="266"/>
      <c r="BN271" s="263"/>
      <c r="CA271" s="263"/>
      <c r="CN271" s="263"/>
      <c r="DA271" s="263"/>
      <c r="DN271" s="263"/>
      <c r="DP271" s="166"/>
      <c r="DQ271" s="166"/>
      <c r="DR271" s="28"/>
      <c r="DS271" s="166"/>
      <c r="DT271" s="28"/>
      <c r="DU271" s="166"/>
      <c r="DV271" s="28"/>
    </row>
    <row r="272" spans="1:150" outlineLevel="1">
      <c r="A272" s="250" t="s">
        <v>162</v>
      </c>
      <c r="B272" s="251"/>
      <c r="C272" s="251"/>
      <c r="D272" s="251"/>
      <c r="E272" s="251"/>
      <c r="F272" s="251"/>
      <c r="G272" s="251"/>
      <c r="H272" s="251"/>
      <c r="I272" s="251"/>
      <c r="J272" s="251"/>
      <c r="K272" s="251"/>
      <c r="L272" s="251"/>
      <c r="M272" s="251"/>
      <c r="N272" s="251"/>
      <c r="O272" s="251"/>
      <c r="P272" s="251"/>
      <c r="Q272" s="251"/>
      <c r="R272" s="251"/>
      <c r="S272" s="251"/>
      <c r="T272" s="251"/>
      <c r="U272" s="251"/>
      <c r="V272" s="251"/>
      <c r="W272" s="251"/>
      <c r="X272" s="251"/>
      <c r="Y272" s="251"/>
      <c r="Z272" s="251"/>
      <c r="AA272" s="251"/>
      <c r="AB272" s="251"/>
      <c r="AC272" s="251"/>
      <c r="AD272" s="251"/>
      <c r="AE272" s="251"/>
      <c r="AF272" s="251"/>
      <c r="AG272" s="251"/>
      <c r="AH272" s="251"/>
      <c r="AI272" s="251"/>
      <c r="AJ272" s="251"/>
      <c r="AK272" s="251"/>
      <c r="AL272" s="251"/>
      <c r="AM272" s="251"/>
      <c r="AN272" s="251"/>
      <c r="AO272" s="251">
        <v>168</v>
      </c>
      <c r="AP272" s="251">
        <v>125</v>
      </c>
      <c r="AQ272" s="251">
        <v>267</v>
      </c>
      <c r="AR272" s="251">
        <v>203</v>
      </c>
      <c r="AS272" s="251">
        <v>276</v>
      </c>
      <c r="AT272" s="251">
        <v>254</v>
      </c>
      <c r="AU272" s="251">
        <v>254</v>
      </c>
      <c r="AV272" s="251">
        <v>273</v>
      </c>
      <c r="AW272" s="251">
        <v>266</v>
      </c>
      <c r="AX272" s="251">
        <v>168</v>
      </c>
      <c r="AY272" s="251">
        <v>268</v>
      </c>
      <c r="AZ272" s="251">
        <v>268</v>
      </c>
      <c r="BA272" s="251"/>
      <c r="BB272" s="252">
        <v>280</v>
      </c>
      <c r="BC272" s="253">
        <v>280</v>
      </c>
      <c r="BD272" s="254">
        <v>268</v>
      </c>
      <c r="BE272" s="255">
        <v>219</v>
      </c>
      <c r="BF272" s="255">
        <v>212</v>
      </c>
      <c r="BG272" s="255">
        <v>343</v>
      </c>
      <c r="BH272" s="256">
        <v>91</v>
      </c>
      <c r="BI272" s="257">
        <v>260</v>
      </c>
      <c r="BJ272" s="258">
        <v>260</v>
      </c>
      <c r="BK272" s="257">
        <v>262</v>
      </c>
      <c r="BL272" s="257">
        <v>262</v>
      </c>
      <c r="BM272" s="257">
        <v>262</v>
      </c>
      <c r="BN272" s="257"/>
      <c r="BP272" s="299">
        <f>BP274/BP273</f>
        <v>7.4958854919954118E-2</v>
      </c>
      <c r="CA272" s="257"/>
      <c r="CN272" s="257"/>
      <c r="DA272" s="257"/>
      <c r="DN272" s="257"/>
      <c r="DP272" s="166"/>
      <c r="DQ272" s="166"/>
      <c r="DR272" s="28"/>
      <c r="DS272" s="166"/>
      <c r="DT272" s="28"/>
      <c r="DU272" s="166"/>
      <c r="DV272" s="28"/>
    </row>
    <row r="273" spans="1:150" outlineLevel="1">
      <c r="A273" s="250" t="s">
        <v>163</v>
      </c>
      <c r="B273" s="251"/>
      <c r="C273" s="251"/>
      <c r="D273" s="251"/>
      <c r="E273" s="251"/>
      <c r="F273" s="251"/>
      <c r="G273" s="251"/>
      <c r="H273" s="251"/>
      <c r="I273" s="251"/>
      <c r="J273" s="251"/>
      <c r="K273" s="251"/>
      <c r="L273" s="251"/>
      <c r="M273" s="251"/>
      <c r="N273" s="251"/>
      <c r="O273" s="251"/>
      <c r="P273" s="251"/>
      <c r="Q273" s="251"/>
      <c r="R273" s="251"/>
      <c r="S273" s="251"/>
      <c r="T273" s="251"/>
      <c r="U273" s="251"/>
      <c r="V273" s="251"/>
      <c r="W273" s="251"/>
      <c r="X273" s="251"/>
      <c r="Y273" s="251"/>
      <c r="Z273" s="251"/>
      <c r="AA273" s="251"/>
      <c r="AB273" s="251"/>
      <c r="AC273" s="251"/>
      <c r="AD273" s="251"/>
      <c r="AE273" s="251"/>
      <c r="AF273" s="251"/>
      <c r="AG273" s="251"/>
      <c r="AH273" s="251"/>
      <c r="AI273" s="251"/>
      <c r="AJ273" s="251"/>
      <c r="AK273" s="251"/>
      <c r="AL273" s="251"/>
      <c r="AM273" s="251"/>
      <c r="AN273" s="251"/>
      <c r="AO273" s="251"/>
      <c r="AP273" s="251">
        <v>30</v>
      </c>
      <c r="AQ273" s="251"/>
      <c r="AR273" s="251"/>
      <c r="AS273" s="251"/>
      <c r="AT273" s="251"/>
      <c r="AU273" s="251"/>
      <c r="AV273" s="251"/>
      <c r="AW273" s="251"/>
      <c r="AX273" s="251">
        <v>42</v>
      </c>
      <c r="AY273" s="251">
        <v>0</v>
      </c>
      <c r="AZ273" s="251"/>
      <c r="BA273" s="251"/>
      <c r="BB273" s="252" t="s">
        <v>166</v>
      </c>
      <c r="BC273" s="253"/>
      <c r="BD273" s="254"/>
      <c r="BE273" s="261"/>
      <c r="BF273" s="261"/>
      <c r="BG273" s="261"/>
      <c r="BH273" s="262"/>
      <c r="BI273" s="263"/>
      <c r="BJ273" s="264"/>
      <c r="BK273" s="263"/>
      <c r="BL273" s="263"/>
      <c r="BM273" s="266"/>
      <c r="BN273" s="263"/>
      <c r="BP273" s="300">
        <v>3341.8333333333335</v>
      </c>
      <c r="CA273" s="263"/>
      <c r="CN273" s="263"/>
      <c r="DA273" s="263"/>
      <c r="DN273" s="263"/>
      <c r="DP273" s="166"/>
      <c r="DQ273" s="166"/>
      <c r="DR273" s="28"/>
      <c r="DS273" s="166"/>
      <c r="DT273" s="28"/>
      <c r="DU273" s="166"/>
      <c r="DV273" s="28"/>
    </row>
    <row r="274" spans="1:150" outlineLevel="1">
      <c r="A274" s="250" t="s">
        <v>164</v>
      </c>
      <c r="B274" s="251"/>
      <c r="C274" s="251"/>
      <c r="D274" s="251"/>
      <c r="E274" s="251"/>
      <c r="F274" s="251"/>
      <c r="G274" s="251"/>
      <c r="H274" s="251"/>
      <c r="I274" s="251"/>
      <c r="J274" s="251"/>
      <c r="K274" s="251"/>
      <c r="L274" s="251"/>
      <c r="M274" s="251"/>
      <c r="N274" s="251"/>
      <c r="O274" s="251"/>
      <c r="P274" s="251"/>
      <c r="Q274" s="251"/>
      <c r="R274" s="251"/>
      <c r="S274" s="251"/>
      <c r="T274" s="251"/>
      <c r="U274" s="251"/>
      <c r="V274" s="251"/>
      <c r="W274" s="251"/>
      <c r="X274" s="251"/>
      <c r="Y274" s="251"/>
      <c r="Z274" s="251"/>
      <c r="AA274" s="251"/>
      <c r="AB274" s="251"/>
      <c r="AC274" s="251"/>
      <c r="AD274" s="251"/>
      <c r="AE274" s="251"/>
      <c r="AF274" s="251"/>
      <c r="AG274" s="251"/>
      <c r="AH274" s="251"/>
      <c r="AI274" s="251"/>
      <c r="AJ274" s="251"/>
      <c r="AK274" s="251"/>
      <c r="AL274" s="251"/>
      <c r="AM274" s="251"/>
      <c r="AN274" s="251"/>
      <c r="AO274" s="251"/>
      <c r="AP274" s="251"/>
      <c r="AQ274" s="251">
        <v>30</v>
      </c>
      <c r="AR274" s="251"/>
      <c r="AS274" s="251"/>
      <c r="AT274" s="251"/>
      <c r="AU274" s="251"/>
      <c r="AV274" s="251"/>
      <c r="AW274" s="251"/>
      <c r="AX274" s="251"/>
      <c r="AY274" s="251">
        <v>12</v>
      </c>
      <c r="AZ274" s="251">
        <v>12</v>
      </c>
      <c r="BA274" s="251"/>
      <c r="BB274" s="252" t="s">
        <v>166</v>
      </c>
      <c r="BC274" s="253"/>
      <c r="BD274" s="254"/>
      <c r="BE274" s="261"/>
      <c r="BF274" s="261"/>
      <c r="BG274" s="261"/>
      <c r="BH274" s="262"/>
      <c r="BI274" s="263"/>
      <c r="BJ274" s="264"/>
      <c r="BK274" s="263"/>
      <c r="BL274" s="263"/>
      <c r="BM274" s="266"/>
      <c r="BN274" s="263"/>
      <c r="BP274" s="300">
        <f>AVERAGE(AO270:AZ270)</f>
        <v>250.5</v>
      </c>
      <c r="CA274" s="263"/>
      <c r="CN274" s="263"/>
      <c r="DA274" s="263"/>
      <c r="DN274" s="263"/>
      <c r="DP274" s="166"/>
      <c r="DQ274" s="166"/>
      <c r="DR274" s="28"/>
      <c r="DS274" s="166"/>
      <c r="DT274" s="28"/>
      <c r="DU274" s="166"/>
      <c r="DV274" s="28"/>
    </row>
    <row r="275" spans="1:150" outlineLevel="1">
      <c r="A275" s="250" t="s">
        <v>165</v>
      </c>
      <c r="B275" s="251"/>
      <c r="C275" s="251"/>
      <c r="D275" s="251"/>
      <c r="E275" s="251"/>
      <c r="F275" s="251"/>
      <c r="G275" s="251"/>
      <c r="H275" s="251"/>
      <c r="I275" s="251"/>
      <c r="J275" s="251"/>
      <c r="K275" s="251"/>
      <c r="L275" s="251"/>
      <c r="M275" s="251"/>
      <c r="N275" s="251"/>
      <c r="O275" s="251"/>
      <c r="P275" s="251"/>
      <c r="Q275" s="251"/>
      <c r="R275" s="251"/>
      <c r="S275" s="251"/>
      <c r="T275" s="251"/>
      <c r="U275" s="251"/>
      <c r="V275" s="251"/>
      <c r="W275" s="251"/>
      <c r="X275" s="251"/>
      <c r="Y275" s="251"/>
      <c r="Z275" s="251"/>
      <c r="AA275" s="251"/>
      <c r="AB275" s="251"/>
      <c r="AC275" s="251"/>
      <c r="AD275" s="251"/>
      <c r="AE275" s="251"/>
      <c r="AF275" s="251"/>
      <c r="AG275" s="251"/>
      <c r="AH275" s="251"/>
      <c r="AI275" s="251"/>
      <c r="AJ275" s="251"/>
      <c r="AK275" s="251"/>
      <c r="AL275" s="251"/>
      <c r="AM275" s="251"/>
      <c r="AN275" s="251"/>
      <c r="AO275" s="251"/>
      <c r="AP275" s="251"/>
      <c r="AQ275" s="251"/>
      <c r="AR275" s="251"/>
      <c r="AS275" s="251"/>
      <c r="AT275" s="251"/>
      <c r="AU275" s="251"/>
      <c r="AV275" s="251"/>
      <c r="AW275" s="251"/>
      <c r="AX275" s="251"/>
      <c r="AY275" s="251">
        <v>0</v>
      </c>
      <c r="AZ275" s="251"/>
      <c r="BA275" s="251"/>
      <c r="BB275" s="252" t="s">
        <v>166</v>
      </c>
      <c r="BC275" s="253"/>
      <c r="BD275" s="254"/>
      <c r="BE275" s="261"/>
      <c r="BF275" s="261"/>
      <c r="BG275" s="261"/>
      <c r="BH275" s="262"/>
      <c r="BI275" s="263"/>
      <c r="BJ275" s="264"/>
      <c r="BK275" s="263"/>
      <c r="BL275" s="263"/>
      <c r="BM275" s="266"/>
      <c r="BN275" s="263"/>
      <c r="CA275" s="263"/>
      <c r="CN275" s="263"/>
      <c r="DA275" s="263"/>
      <c r="DN275" s="263"/>
      <c r="DP275" s="166"/>
      <c r="DQ275" s="166"/>
      <c r="DR275" s="28"/>
      <c r="DS275" s="166"/>
      <c r="DT275" s="28"/>
      <c r="DU275" s="166"/>
      <c r="DV275" s="28"/>
    </row>
    <row r="276" spans="1:150" outlineLevel="1">
      <c r="A276" s="250" t="s">
        <v>123</v>
      </c>
      <c r="B276" s="251"/>
      <c r="C276" s="251"/>
      <c r="D276" s="251"/>
      <c r="E276" s="251"/>
      <c r="F276" s="251"/>
      <c r="G276" s="251"/>
      <c r="H276" s="251"/>
      <c r="I276" s="251"/>
      <c r="J276" s="251"/>
      <c r="K276" s="251"/>
      <c r="L276" s="251"/>
      <c r="M276" s="251"/>
      <c r="N276" s="251"/>
      <c r="O276" s="251"/>
      <c r="P276" s="251"/>
      <c r="Q276" s="251"/>
      <c r="R276" s="251"/>
      <c r="S276" s="251"/>
      <c r="T276" s="251"/>
      <c r="U276" s="251"/>
      <c r="V276" s="251"/>
      <c r="W276" s="251"/>
      <c r="X276" s="251"/>
      <c r="Y276" s="251"/>
      <c r="Z276" s="251"/>
      <c r="AA276" s="251"/>
      <c r="AB276" s="251"/>
      <c r="AC276" s="251"/>
      <c r="AD276" s="251"/>
      <c r="AE276" s="251"/>
      <c r="AF276" s="251"/>
      <c r="AG276" s="251"/>
      <c r="AH276" s="251"/>
      <c r="AI276" s="251"/>
      <c r="AJ276" s="251"/>
      <c r="AK276" s="251"/>
      <c r="AL276" s="251"/>
      <c r="AM276" s="251"/>
      <c r="AN276" s="251"/>
      <c r="AO276" s="251"/>
      <c r="AP276" s="251"/>
      <c r="AQ276" s="251"/>
      <c r="AR276" s="251"/>
      <c r="AS276" s="251"/>
      <c r="AT276" s="251"/>
      <c r="AU276" s="251"/>
      <c r="AV276" s="251"/>
      <c r="AW276" s="251"/>
      <c r="AX276" s="251"/>
      <c r="AY276" s="251">
        <v>0</v>
      </c>
      <c r="AZ276" s="251"/>
      <c r="BA276" s="251"/>
      <c r="BB276" s="252" t="s">
        <v>166</v>
      </c>
      <c r="BC276" s="253"/>
      <c r="BD276" s="254"/>
      <c r="BE276" s="261"/>
      <c r="BF276" s="261"/>
      <c r="BG276" s="261"/>
      <c r="BH276" s="262"/>
      <c r="BI276" s="263"/>
      <c r="BJ276" s="264"/>
      <c r="BK276" s="263"/>
      <c r="BL276" s="263"/>
      <c r="BM276" s="266"/>
      <c r="BN276" s="263"/>
      <c r="BO276" s="46"/>
      <c r="BP276" s="19"/>
      <c r="BR276" s="46"/>
      <c r="CA276" s="263"/>
      <c r="CN276" s="263"/>
      <c r="DA276" s="263"/>
      <c r="DN276" s="263"/>
      <c r="DP276" s="166"/>
      <c r="DQ276" s="166"/>
      <c r="DR276" s="28"/>
      <c r="DS276" s="166"/>
      <c r="DT276" s="28"/>
      <c r="DU276" s="166"/>
      <c r="DV276" s="28"/>
    </row>
    <row r="277" spans="1:150" outlineLevel="1">
      <c r="A277" s="268" t="s">
        <v>167</v>
      </c>
      <c r="B277" s="269"/>
      <c r="C277" s="269"/>
      <c r="D277" s="269"/>
      <c r="E277" s="269"/>
      <c r="F277" s="269"/>
      <c r="G277" s="269"/>
      <c r="H277" s="269"/>
      <c r="I277" s="269"/>
      <c r="J277" s="269"/>
      <c r="K277" s="269"/>
      <c r="L277" s="269"/>
      <c r="M277" s="269"/>
      <c r="N277" s="269"/>
      <c r="O277" s="269"/>
      <c r="P277" s="269"/>
      <c r="Q277" s="269"/>
      <c r="R277" s="269"/>
      <c r="S277" s="269"/>
      <c r="T277" s="269"/>
      <c r="U277" s="269"/>
      <c r="V277" s="269"/>
      <c r="W277" s="269"/>
      <c r="X277" s="269"/>
      <c r="Y277" s="269"/>
      <c r="Z277" s="269"/>
      <c r="AA277" s="269"/>
      <c r="AB277" s="269"/>
      <c r="AC277" s="269"/>
      <c r="AD277" s="269"/>
      <c r="AE277" s="269"/>
      <c r="AF277" s="269"/>
      <c r="AG277" s="269"/>
      <c r="AH277" s="269"/>
      <c r="AI277" s="269"/>
      <c r="AJ277" s="269"/>
      <c r="AK277" s="269"/>
      <c r="AL277" s="269"/>
      <c r="AM277" s="269"/>
      <c r="AN277" s="269"/>
      <c r="AO277" s="269"/>
      <c r="AP277" s="269"/>
      <c r="AQ277" s="269"/>
      <c r="AR277" s="269"/>
      <c r="AS277" s="269"/>
      <c r="AT277" s="269"/>
      <c r="AU277" s="269"/>
      <c r="AV277" s="269"/>
      <c r="AW277" s="269"/>
      <c r="AX277" s="269"/>
      <c r="AY277" s="269">
        <v>0</v>
      </c>
      <c r="AZ277" s="269"/>
      <c r="BA277" s="269"/>
      <c r="BB277" s="270" t="s">
        <v>166</v>
      </c>
      <c r="BC277" s="271"/>
      <c r="BD277" s="271"/>
      <c r="BE277" s="272"/>
      <c r="BF277" s="272"/>
      <c r="BG277" s="272"/>
      <c r="BH277" s="273"/>
      <c r="BI277" s="272"/>
      <c r="BJ277" s="274"/>
      <c r="BK277" s="272"/>
      <c r="BL277" s="272"/>
      <c r="BM277" s="301"/>
      <c r="BN277" s="272"/>
      <c r="BO277" s="275"/>
      <c r="BP277" s="275"/>
      <c r="BQ277" s="275"/>
      <c r="BR277" s="275"/>
      <c r="BS277" s="275"/>
      <c r="BT277" s="275"/>
      <c r="BU277" s="275"/>
      <c r="BV277" s="275"/>
      <c r="BW277" s="275"/>
      <c r="BX277" s="275"/>
      <c r="BY277" s="275"/>
      <c r="BZ277" s="275"/>
      <c r="CA277" s="272"/>
      <c r="CB277" s="275"/>
      <c r="CC277" s="275"/>
      <c r="CD277" s="275"/>
      <c r="CE277" s="275"/>
      <c r="CF277" s="275"/>
      <c r="CG277" s="275"/>
      <c r="CH277" s="275"/>
      <c r="CI277" s="275"/>
      <c r="CJ277" s="275"/>
      <c r="CK277" s="275"/>
      <c r="CL277" s="275"/>
      <c r="CM277" s="275"/>
      <c r="CN277" s="272"/>
      <c r="CO277" s="275"/>
      <c r="CP277" s="275"/>
      <c r="CQ277" s="275"/>
      <c r="CR277" s="275"/>
      <c r="CS277" s="275"/>
      <c r="CT277" s="275"/>
      <c r="CU277" s="275"/>
      <c r="CV277" s="275"/>
      <c r="CW277" s="275"/>
      <c r="CX277" s="275"/>
      <c r="CY277" s="275"/>
      <c r="CZ277" s="275"/>
      <c r="DA277" s="272"/>
      <c r="DB277" s="275"/>
      <c r="DC277" s="275"/>
      <c r="DD277" s="275"/>
      <c r="DE277" s="275"/>
      <c r="DF277" s="275"/>
      <c r="DG277" s="275"/>
      <c r="DH277" s="275"/>
      <c r="DI277" s="275"/>
      <c r="DJ277" s="275"/>
      <c r="DK277" s="275"/>
      <c r="DL277" s="275"/>
      <c r="DM277" s="275"/>
      <c r="DN277" s="272"/>
      <c r="DO277" s="275"/>
      <c r="DP277" s="277"/>
      <c r="DQ277" s="277"/>
      <c r="DR277" s="278"/>
      <c r="DS277" s="277"/>
      <c r="DT277" s="278"/>
      <c r="DU277" s="277"/>
      <c r="DV277" s="278"/>
      <c r="DW277" s="275"/>
      <c r="DX277" s="275"/>
      <c r="DY277" s="275"/>
      <c r="DZ277" s="275"/>
      <c r="EA277" s="275"/>
      <c r="EB277" s="275"/>
      <c r="EC277" s="275"/>
      <c r="ED277" s="275"/>
      <c r="EE277" s="275"/>
      <c r="EF277" s="275"/>
      <c r="EH277" s="275"/>
      <c r="EI277" s="275"/>
      <c r="EJ277" s="275"/>
      <c r="EK277" s="275"/>
      <c r="EL277" s="275"/>
      <c r="EM277" s="275"/>
      <c r="EN277" s="275"/>
      <c r="EO277" s="275"/>
      <c r="EP277" s="275"/>
      <c r="EQ277" s="275"/>
      <c r="ER277" s="275"/>
      <c r="ES277" s="275"/>
      <c r="ET277" s="275"/>
    </row>
    <row r="278" spans="1:150" outlineLevel="1">
      <c r="A278" s="250" t="s">
        <v>122</v>
      </c>
      <c r="B278" s="251"/>
      <c r="C278" s="251"/>
      <c r="D278" s="251"/>
      <c r="E278" s="251"/>
      <c r="F278" s="251"/>
      <c r="G278" s="251"/>
      <c r="H278" s="251"/>
      <c r="I278" s="251"/>
      <c r="J278" s="251"/>
      <c r="K278" s="251"/>
      <c r="L278" s="251"/>
      <c r="M278" s="251"/>
      <c r="N278" s="251"/>
      <c r="O278" s="251"/>
      <c r="P278" s="251"/>
      <c r="Q278" s="251"/>
      <c r="R278" s="251"/>
      <c r="S278" s="251"/>
      <c r="T278" s="251"/>
      <c r="U278" s="251"/>
      <c r="V278" s="251"/>
      <c r="W278" s="251"/>
      <c r="X278" s="251"/>
      <c r="Y278" s="251"/>
      <c r="Z278" s="251"/>
      <c r="AA278" s="251"/>
      <c r="AB278" s="251"/>
      <c r="AC278" s="251"/>
      <c r="AD278" s="251"/>
      <c r="AE278" s="251"/>
      <c r="AF278" s="251"/>
      <c r="AG278" s="251"/>
      <c r="AH278" s="251"/>
      <c r="AI278" s="251"/>
      <c r="AJ278" s="251"/>
      <c r="AK278" s="251"/>
      <c r="AL278" s="251"/>
      <c r="AM278" s="251"/>
      <c r="AN278" s="251"/>
      <c r="AO278" s="251"/>
      <c r="AP278" s="251"/>
      <c r="AQ278" s="251"/>
      <c r="AR278" s="251"/>
      <c r="AS278" s="251"/>
      <c r="AT278" s="251"/>
      <c r="AU278" s="251"/>
      <c r="AV278" s="251"/>
      <c r="AW278" s="251"/>
      <c r="AX278" s="251"/>
      <c r="AY278" s="251">
        <v>0</v>
      </c>
      <c r="AZ278" s="251"/>
      <c r="BA278" s="251"/>
      <c r="BB278" s="252"/>
      <c r="BC278" s="253"/>
      <c r="BD278" s="254">
        <v>12</v>
      </c>
      <c r="BE278" s="261"/>
      <c r="BF278" s="261"/>
      <c r="BG278" s="261"/>
      <c r="BH278" s="262"/>
      <c r="BI278" s="263"/>
      <c r="BJ278" s="264"/>
      <c r="BK278" s="263"/>
      <c r="BL278" s="263"/>
      <c r="BM278" s="266"/>
      <c r="BN278" s="263"/>
      <c r="CA278" s="263"/>
      <c r="CN278" s="263"/>
      <c r="DA278" s="263"/>
      <c r="DN278" s="263"/>
      <c r="DP278" s="166"/>
      <c r="DQ278" s="166"/>
      <c r="DR278" s="28"/>
      <c r="DS278" s="166"/>
      <c r="DT278" s="28"/>
      <c r="DU278" s="166"/>
      <c r="DV278" s="28"/>
    </row>
    <row r="279" spans="1:150" outlineLevel="1">
      <c r="A279" s="250" t="s">
        <v>168</v>
      </c>
      <c r="B279" s="251"/>
      <c r="C279" s="251"/>
      <c r="D279" s="251"/>
      <c r="E279" s="251"/>
      <c r="F279" s="251"/>
      <c r="G279" s="251"/>
      <c r="H279" s="251"/>
      <c r="I279" s="251"/>
      <c r="J279" s="251"/>
      <c r="K279" s="251"/>
      <c r="L279" s="251"/>
      <c r="M279" s="251"/>
      <c r="N279" s="251"/>
      <c r="O279" s="251"/>
      <c r="P279" s="251"/>
      <c r="Q279" s="251"/>
      <c r="R279" s="251"/>
      <c r="S279" s="251"/>
      <c r="T279" s="251"/>
      <c r="U279" s="251"/>
      <c r="V279" s="251"/>
      <c r="W279" s="251"/>
      <c r="X279" s="251"/>
      <c r="Y279" s="251"/>
      <c r="Z279" s="251"/>
      <c r="AA279" s="251"/>
      <c r="AB279" s="251"/>
      <c r="AC279" s="251"/>
      <c r="AD279" s="251"/>
      <c r="AE279" s="251"/>
      <c r="AF279" s="251"/>
      <c r="AG279" s="251"/>
      <c r="AH279" s="251"/>
      <c r="AI279" s="251"/>
      <c r="AJ279" s="251"/>
      <c r="AK279" s="251"/>
      <c r="AL279" s="251"/>
      <c r="AM279" s="251"/>
      <c r="AN279" s="251"/>
      <c r="AO279" s="251"/>
      <c r="AP279" s="251"/>
      <c r="AQ279" s="251"/>
      <c r="AR279" s="251"/>
      <c r="AS279" s="251"/>
      <c r="AT279" s="251"/>
      <c r="AU279" s="251"/>
      <c r="AV279" s="251"/>
      <c r="AW279" s="251"/>
      <c r="AX279" s="251"/>
      <c r="AY279" s="251">
        <v>0</v>
      </c>
      <c r="AZ279" s="251"/>
      <c r="BA279" s="251"/>
      <c r="BB279" s="252" t="s">
        <v>166</v>
      </c>
      <c r="BC279" s="253"/>
      <c r="BD279" s="254"/>
      <c r="BE279" s="261"/>
      <c r="BF279" s="261"/>
      <c r="BG279" s="261"/>
      <c r="BH279" s="262"/>
      <c r="BI279" s="263"/>
      <c r="BJ279" s="264"/>
      <c r="BK279" s="263"/>
      <c r="BL279" s="263"/>
      <c r="BM279" s="266"/>
      <c r="BN279" s="263"/>
      <c r="CA279" s="263"/>
      <c r="CN279" s="263"/>
      <c r="DA279" s="263"/>
      <c r="DN279" s="263"/>
      <c r="DP279" s="166"/>
      <c r="DQ279" s="166"/>
      <c r="DR279" s="28"/>
      <c r="DS279" s="166"/>
      <c r="DT279" s="28"/>
      <c r="DU279" s="166"/>
      <c r="DV279" s="28"/>
    </row>
    <row r="280" spans="1:150" s="289" customFormat="1" ht="13.5">
      <c r="A280" s="279" t="s">
        <v>169</v>
      </c>
      <c r="B280" s="280">
        <f>+SUM(B271:B279)</f>
        <v>0</v>
      </c>
      <c r="C280" s="280">
        <f t="shared" ref="C280" si="564">+SUM(C271:C279)</f>
        <v>0</v>
      </c>
      <c r="D280" s="280">
        <f t="shared" ref="D280:M280" si="565">+SUM(D271:D279)</f>
        <v>0</v>
      </c>
      <c r="E280" s="280">
        <f t="shared" si="565"/>
        <v>0</v>
      </c>
      <c r="F280" s="280">
        <f t="shared" si="565"/>
        <v>0</v>
      </c>
      <c r="G280" s="280">
        <f t="shared" si="565"/>
        <v>0</v>
      </c>
      <c r="H280" s="280">
        <f t="shared" si="565"/>
        <v>0</v>
      </c>
      <c r="I280" s="280">
        <f t="shared" si="565"/>
        <v>0</v>
      </c>
      <c r="J280" s="280">
        <f t="shared" si="565"/>
        <v>0</v>
      </c>
      <c r="K280" s="280">
        <f t="shared" si="565"/>
        <v>0</v>
      </c>
      <c r="L280" s="280">
        <f t="shared" si="565"/>
        <v>0</v>
      </c>
      <c r="M280" s="280">
        <f t="shared" si="565"/>
        <v>0</v>
      </c>
      <c r="N280" s="280"/>
      <c r="O280" s="280">
        <f t="shared" ref="O280:Z280" si="566">+SUM(O271:O279)</f>
        <v>0</v>
      </c>
      <c r="P280" s="280">
        <f t="shared" si="566"/>
        <v>0</v>
      </c>
      <c r="Q280" s="280">
        <f t="shared" si="566"/>
        <v>0</v>
      </c>
      <c r="R280" s="280">
        <f t="shared" si="566"/>
        <v>0</v>
      </c>
      <c r="S280" s="280">
        <f t="shared" si="566"/>
        <v>0</v>
      </c>
      <c r="T280" s="280">
        <f t="shared" si="566"/>
        <v>0</v>
      </c>
      <c r="U280" s="280">
        <f t="shared" si="566"/>
        <v>0</v>
      </c>
      <c r="V280" s="280">
        <f t="shared" si="566"/>
        <v>0</v>
      </c>
      <c r="W280" s="280">
        <f t="shared" si="566"/>
        <v>0</v>
      </c>
      <c r="X280" s="280">
        <f t="shared" si="566"/>
        <v>0</v>
      </c>
      <c r="Y280" s="280">
        <f t="shared" si="566"/>
        <v>0</v>
      </c>
      <c r="Z280" s="280">
        <f t="shared" si="566"/>
        <v>0</v>
      </c>
      <c r="AA280" s="280"/>
      <c r="AB280" s="280">
        <f t="shared" ref="AB280:AM280" si="567">+SUM(AB271:AB279)</f>
        <v>0</v>
      </c>
      <c r="AC280" s="280">
        <f t="shared" si="567"/>
        <v>0</v>
      </c>
      <c r="AD280" s="280">
        <f t="shared" si="567"/>
        <v>0</v>
      </c>
      <c r="AE280" s="280">
        <f t="shared" si="567"/>
        <v>0</v>
      </c>
      <c r="AF280" s="280">
        <f t="shared" si="567"/>
        <v>0</v>
      </c>
      <c r="AG280" s="280">
        <f t="shared" si="567"/>
        <v>0</v>
      </c>
      <c r="AH280" s="280">
        <f t="shared" si="567"/>
        <v>0</v>
      </c>
      <c r="AI280" s="280">
        <f t="shared" si="567"/>
        <v>0</v>
      </c>
      <c r="AJ280" s="280">
        <f t="shared" si="567"/>
        <v>0</v>
      </c>
      <c r="AK280" s="280">
        <f t="shared" si="567"/>
        <v>0</v>
      </c>
      <c r="AL280" s="280">
        <f t="shared" si="567"/>
        <v>0</v>
      </c>
      <c r="AM280" s="280">
        <f t="shared" si="567"/>
        <v>0</v>
      </c>
      <c r="AN280" s="280"/>
      <c r="AO280" s="280">
        <f t="shared" ref="AO280:BC280" si="568">+SUM(AO271:AO279)</f>
        <v>168</v>
      </c>
      <c r="AP280" s="280">
        <f t="shared" si="568"/>
        <v>155</v>
      </c>
      <c r="AQ280" s="280">
        <f t="shared" si="568"/>
        <v>297</v>
      </c>
      <c r="AR280" s="280">
        <f t="shared" si="568"/>
        <v>203</v>
      </c>
      <c r="AS280" s="280">
        <f t="shared" si="568"/>
        <v>276</v>
      </c>
      <c r="AT280" s="280">
        <f t="shared" si="568"/>
        <v>254</v>
      </c>
      <c r="AU280" s="280">
        <f t="shared" si="568"/>
        <v>254</v>
      </c>
      <c r="AV280" s="280">
        <f t="shared" si="568"/>
        <v>273</v>
      </c>
      <c r="AW280" s="280">
        <f t="shared" si="568"/>
        <v>266</v>
      </c>
      <c r="AX280" s="280">
        <f t="shared" si="568"/>
        <v>246</v>
      </c>
      <c r="AY280" s="280">
        <f t="shared" si="568"/>
        <v>280</v>
      </c>
      <c r="AZ280" s="280">
        <f t="shared" si="568"/>
        <v>280</v>
      </c>
      <c r="BA280" s="280"/>
      <c r="BB280" s="281">
        <f t="shared" ref="BB280:BM280" si="569">+SUM(BB271:BB279)</f>
        <v>280</v>
      </c>
      <c r="BC280" s="282">
        <f t="shared" si="568"/>
        <v>280</v>
      </c>
      <c r="BD280" s="283">
        <f t="shared" si="569"/>
        <v>280</v>
      </c>
      <c r="BE280" s="284">
        <f t="shared" si="569"/>
        <v>219</v>
      </c>
      <c r="BF280" s="284">
        <f t="shared" si="569"/>
        <v>212</v>
      </c>
      <c r="BG280" s="284">
        <f t="shared" si="569"/>
        <v>343</v>
      </c>
      <c r="BH280" s="285">
        <f t="shared" si="569"/>
        <v>91</v>
      </c>
      <c r="BI280" s="286">
        <f t="shared" si="569"/>
        <v>260</v>
      </c>
      <c r="BJ280" s="287">
        <f t="shared" si="569"/>
        <v>260</v>
      </c>
      <c r="BK280" s="286">
        <f t="shared" si="569"/>
        <v>262</v>
      </c>
      <c r="BL280" s="286">
        <f t="shared" si="569"/>
        <v>262</v>
      </c>
      <c r="BM280" s="288">
        <f t="shared" si="569"/>
        <v>262</v>
      </c>
      <c r="BN280" s="286"/>
      <c r="CA280" s="286"/>
      <c r="CN280" s="286"/>
      <c r="DA280" s="286"/>
      <c r="DN280" s="286"/>
      <c r="DP280" s="290"/>
      <c r="DQ280" s="290"/>
      <c r="DR280" s="291"/>
      <c r="DS280" s="290"/>
      <c r="DT280" s="291"/>
      <c r="DU280" s="290"/>
      <c r="DV280" s="291"/>
    </row>
    <row r="281" spans="1:150" ht="13.5" customHeight="1">
      <c r="A281" s="239" t="s">
        <v>172</v>
      </c>
      <c r="B281" s="302">
        <v>20</v>
      </c>
      <c r="C281" s="302">
        <v>51</v>
      </c>
      <c r="D281" s="302">
        <v>112</v>
      </c>
      <c r="E281" s="302">
        <v>78</v>
      </c>
      <c r="F281" s="302">
        <v>54</v>
      </c>
      <c r="G281" s="302">
        <v>38</v>
      </c>
      <c r="H281" s="302">
        <v>96</v>
      </c>
      <c r="I281" s="302">
        <v>96</v>
      </c>
      <c r="J281" s="302">
        <v>58</v>
      </c>
      <c r="K281" s="302">
        <v>94</v>
      </c>
      <c r="L281" s="302">
        <v>256</v>
      </c>
      <c r="M281" s="302">
        <v>46</v>
      </c>
      <c r="N281" s="302"/>
      <c r="O281" s="227">
        <v>116</v>
      </c>
      <c r="P281" s="227">
        <v>94</v>
      </c>
      <c r="Q281" s="227">
        <v>70</v>
      </c>
      <c r="R281" s="227">
        <v>35</v>
      </c>
      <c r="S281" s="227">
        <v>40</v>
      </c>
      <c r="T281" s="227">
        <v>12</v>
      </c>
      <c r="U281" s="227">
        <v>81</v>
      </c>
      <c r="V281" s="227">
        <v>200</v>
      </c>
      <c r="W281" s="227">
        <v>106</v>
      </c>
      <c r="X281" s="227">
        <v>270</v>
      </c>
      <c r="Y281" s="227">
        <v>36</v>
      </c>
      <c r="Z281" s="227">
        <v>224</v>
      </c>
      <c r="AA281" s="230"/>
      <c r="AB281" s="230">
        <v>93</v>
      </c>
      <c r="AC281" s="230">
        <v>119</v>
      </c>
      <c r="AD281" s="230">
        <v>277</v>
      </c>
      <c r="AE281" s="230">
        <v>170</v>
      </c>
      <c r="AF281" s="230">
        <v>162</v>
      </c>
      <c r="AG281" s="230">
        <v>226</v>
      </c>
      <c r="AH281" s="230">
        <v>115</v>
      </c>
      <c r="AI281" s="230">
        <v>152</v>
      </c>
      <c r="AJ281" s="230">
        <v>164</v>
      </c>
      <c r="AK281" s="230">
        <v>128</v>
      </c>
      <c r="AL281" s="230">
        <v>107</v>
      </c>
      <c r="AM281" s="230">
        <v>326</v>
      </c>
      <c r="AN281" s="230"/>
      <c r="AO281" s="230">
        <v>111</v>
      </c>
      <c r="AP281" s="230">
        <v>259</v>
      </c>
      <c r="AQ281" s="230">
        <v>239</v>
      </c>
      <c r="AR281" s="230">
        <v>135</v>
      </c>
      <c r="AS281" s="230">
        <v>263</v>
      </c>
      <c r="AT281" s="230">
        <v>151</v>
      </c>
      <c r="AU281" s="230">
        <v>155</v>
      </c>
      <c r="AV281" s="230">
        <v>256</v>
      </c>
      <c r="AW281" s="230">
        <v>152</v>
      </c>
      <c r="AX281" s="241">
        <f>AX291+(AW291-AW281)</f>
        <v>178</v>
      </c>
      <c r="AY281" s="241">
        <v>113</v>
      </c>
      <c r="AZ281" s="241">
        <f>233</f>
        <v>233</v>
      </c>
      <c r="BA281" s="241"/>
      <c r="BB281" s="242">
        <f>BB291</f>
        <v>142</v>
      </c>
      <c r="BC281" s="243">
        <f t="shared" ref="BC281" si="570">+BC291</f>
        <v>189</v>
      </c>
      <c r="BD281" s="244">
        <v>198</v>
      </c>
      <c r="BE281" s="245">
        <v>164</v>
      </c>
      <c r="BF281" s="245">
        <f>BF236*BP282</f>
        <v>158.03787841005436</v>
      </c>
      <c r="BG281" s="245">
        <f>+SUM(BG282:BG289)</f>
        <v>134</v>
      </c>
      <c r="BH281" s="246">
        <v>270</v>
      </c>
      <c r="BI281" s="247">
        <v>250</v>
      </c>
      <c r="BJ281" s="248">
        <v>320</v>
      </c>
      <c r="BK281" s="247">
        <f>BK236*BP282</f>
        <v>176.15805760934614</v>
      </c>
      <c r="BL281" s="247">
        <f>BL236*BP282</f>
        <v>185.03702365218692</v>
      </c>
      <c r="BM281" s="249">
        <f>BM236*BP282</f>
        <v>204.59915153857662</v>
      </c>
      <c r="BN281" s="247"/>
      <c r="CA281" s="247"/>
      <c r="CN281" s="247"/>
      <c r="DA281" s="247"/>
      <c r="DN281" s="247"/>
      <c r="DP281" s="166">
        <f>SUM(B281:M281)</f>
        <v>999</v>
      </c>
      <c r="DQ281" s="166">
        <f>SUM(O281:Z281)</f>
        <v>1284</v>
      </c>
      <c r="DR281" s="28">
        <f t="shared" si="560"/>
        <v>128.52852852852851</v>
      </c>
      <c r="DS281" s="166">
        <f>SUM(AB281:AM281)</f>
        <v>2039</v>
      </c>
      <c r="DT281" s="28">
        <f t="shared" si="561"/>
        <v>158.80062305295951</v>
      </c>
      <c r="DU281" s="166">
        <f>SUM(AO281:AZ281)</f>
        <v>2245</v>
      </c>
      <c r="DV281" s="28">
        <f t="shared" si="562"/>
        <v>110.10299166257968</v>
      </c>
      <c r="DW281" s="141">
        <f>SUM(BB281:BM281)</f>
        <v>2390.8321112101639</v>
      </c>
      <c r="DX281" s="207">
        <f t="shared" ref="DX281" si="571">IFERROR(DW281/DU281*100,0)</f>
        <v>106.49586241470664</v>
      </c>
    </row>
    <row r="282" spans="1:150" outlineLevel="1">
      <c r="A282" s="250" t="s">
        <v>161</v>
      </c>
      <c r="B282" s="251"/>
      <c r="C282" s="251"/>
      <c r="D282" s="251"/>
      <c r="E282" s="251"/>
      <c r="F282" s="251"/>
      <c r="G282" s="251"/>
      <c r="H282" s="251"/>
      <c r="I282" s="251"/>
      <c r="J282" s="251"/>
      <c r="K282" s="251"/>
      <c r="L282" s="251"/>
      <c r="M282" s="251"/>
      <c r="N282" s="251"/>
      <c r="O282" s="251"/>
      <c r="P282" s="251"/>
      <c r="Q282" s="251"/>
      <c r="R282" s="251"/>
      <c r="S282" s="251"/>
      <c r="T282" s="251"/>
      <c r="U282" s="251"/>
      <c r="V282" s="251"/>
      <c r="W282" s="251"/>
      <c r="X282" s="251"/>
      <c r="Y282" s="251"/>
      <c r="Z282" s="251"/>
      <c r="AA282" s="251"/>
      <c r="AB282" s="251"/>
      <c r="AC282" s="251"/>
      <c r="AD282" s="251"/>
      <c r="AE282" s="251"/>
      <c r="AF282" s="251"/>
      <c r="AG282" s="251"/>
      <c r="AH282" s="251"/>
      <c r="AI282" s="251"/>
      <c r="AJ282" s="251"/>
      <c r="AK282" s="251"/>
      <c r="AL282" s="251"/>
      <c r="AM282" s="251"/>
      <c r="AN282" s="251"/>
      <c r="AO282" s="251">
        <v>98</v>
      </c>
      <c r="AP282" s="251">
        <v>110</v>
      </c>
      <c r="AQ282" s="251">
        <v>32</v>
      </c>
      <c r="AR282" s="251"/>
      <c r="AS282" s="251"/>
      <c r="AT282" s="251">
        <v>107</v>
      </c>
      <c r="AU282" s="251">
        <v>70</v>
      </c>
      <c r="AV282" s="251">
        <v>124</v>
      </c>
      <c r="AW282" s="251">
        <v>40</v>
      </c>
      <c r="AX282" s="251">
        <v>98</v>
      </c>
      <c r="AY282" s="251">
        <v>50</v>
      </c>
      <c r="AZ282" s="251">
        <v>32</v>
      </c>
      <c r="BA282" s="251"/>
      <c r="BB282" s="252">
        <v>72</v>
      </c>
      <c r="BC282" s="253">
        <v>72</v>
      </c>
      <c r="BD282" s="254">
        <v>72</v>
      </c>
      <c r="BE282" s="255">
        <v>72</v>
      </c>
      <c r="BF282" s="255">
        <v>72</v>
      </c>
      <c r="BG282" s="255">
        <v>72</v>
      </c>
      <c r="BH282" s="303">
        <v>72</v>
      </c>
      <c r="BI282" s="304">
        <v>72</v>
      </c>
      <c r="BJ282" s="305">
        <v>72</v>
      </c>
      <c r="BK282" s="304">
        <v>72</v>
      </c>
      <c r="BL282" s="304">
        <v>72</v>
      </c>
      <c r="BM282" s="304">
        <v>72</v>
      </c>
      <c r="BN282" s="263"/>
      <c r="BP282" s="306">
        <f>BP284/BP283</f>
        <v>5.5982245274549897E-2</v>
      </c>
      <c r="CA282" s="263"/>
      <c r="CN282" s="263"/>
      <c r="DA282" s="263"/>
      <c r="DN282" s="263"/>
      <c r="DP282" s="166"/>
      <c r="DQ282" s="166"/>
      <c r="DR282" s="28"/>
      <c r="DS282" s="166"/>
      <c r="DT282" s="28"/>
      <c r="DU282" s="166"/>
      <c r="DV282" s="28"/>
    </row>
    <row r="283" spans="1:150" outlineLevel="1">
      <c r="A283" s="250" t="s">
        <v>162</v>
      </c>
      <c r="B283" s="251"/>
      <c r="C283" s="251"/>
      <c r="D283" s="251"/>
      <c r="E283" s="251"/>
      <c r="F283" s="251"/>
      <c r="G283" s="251"/>
      <c r="H283" s="251"/>
      <c r="I283" s="251"/>
      <c r="J283" s="251"/>
      <c r="K283" s="251"/>
      <c r="L283" s="251"/>
      <c r="M283" s="251"/>
      <c r="N283" s="251"/>
      <c r="O283" s="251"/>
      <c r="P283" s="251"/>
      <c r="Q283" s="251"/>
      <c r="R283" s="251"/>
      <c r="S283" s="251"/>
      <c r="T283" s="251"/>
      <c r="U283" s="251"/>
      <c r="V283" s="251"/>
      <c r="W283" s="251"/>
      <c r="X283" s="251"/>
      <c r="Y283" s="251"/>
      <c r="Z283" s="251"/>
      <c r="AA283" s="251"/>
      <c r="AB283" s="251"/>
      <c r="AC283" s="251"/>
      <c r="AD283" s="251"/>
      <c r="AE283" s="251"/>
      <c r="AF283" s="251"/>
      <c r="AG283" s="251"/>
      <c r="AH283" s="251"/>
      <c r="AI283" s="251"/>
      <c r="AJ283" s="251"/>
      <c r="AK283" s="251"/>
      <c r="AL283" s="251"/>
      <c r="AM283" s="251"/>
      <c r="AN283" s="251"/>
      <c r="AO283" s="251"/>
      <c r="AP283" s="251"/>
      <c r="AQ283" s="251"/>
      <c r="AR283" s="251">
        <v>64</v>
      </c>
      <c r="AS283" s="251"/>
      <c r="AT283" s="251"/>
      <c r="AU283" s="251"/>
      <c r="AV283" s="251"/>
      <c r="AW283" s="251"/>
      <c r="AX283" s="251"/>
      <c r="AY283" s="251">
        <v>0</v>
      </c>
      <c r="AZ283" s="251"/>
      <c r="BA283" s="251"/>
      <c r="BB283" s="252" t="s">
        <v>166</v>
      </c>
      <c r="BC283" s="253"/>
      <c r="BD283" s="254"/>
      <c r="BE283" s="261"/>
      <c r="BF283" s="261"/>
      <c r="BG283" s="261"/>
      <c r="BH283" s="262"/>
      <c r="BI283" s="263"/>
      <c r="BJ283" s="264"/>
      <c r="BK283" s="263"/>
      <c r="BL283" s="263"/>
      <c r="BM283" s="266"/>
      <c r="BN283" s="263"/>
      <c r="BP283" s="307">
        <v>3341.8333333333335</v>
      </c>
      <c r="CA283" s="263"/>
      <c r="CN283" s="263"/>
      <c r="DA283" s="263"/>
      <c r="DN283" s="263"/>
      <c r="DP283" s="166"/>
      <c r="DQ283" s="166"/>
      <c r="DR283" s="28"/>
      <c r="DS283" s="166"/>
      <c r="DT283" s="28"/>
      <c r="DU283" s="166"/>
      <c r="DV283" s="28"/>
    </row>
    <row r="284" spans="1:150" outlineLevel="1">
      <c r="A284" s="250" t="s">
        <v>163</v>
      </c>
      <c r="B284" s="251"/>
      <c r="C284" s="251"/>
      <c r="D284" s="251"/>
      <c r="E284" s="251"/>
      <c r="F284" s="251"/>
      <c r="G284" s="251"/>
      <c r="H284" s="251"/>
      <c r="I284" s="251"/>
      <c r="J284" s="251"/>
      <c r="K284" s="251"/>
      <c r="L284" s="251"/>
      <c r="M284" s="251"/>
      <c r="N284" s="251"/>
      <c r="O284" s="251"/>
      <c r="P284" s="251"/>
      <c r="Q284" s="251"/>
      <c r="R284" s="251"/>
      <c r="S284" s="251"/>
      <c r="T284" s="251"/>
      <c r="U284" s="251"/>
      <c r="V284" s="251"/>
      <c r="W284" s="251"/>
      <c r="X284" s="251"/>
      <c r="Y284" s="251"/>
      <c r="Z284" s="251"/>
      <c r="AA284" s="251"/>
      <c r="AB284" s="251"/>
      <c r="AC284" s="251"/>
      <c r="AD284" s="251"/>
      <c r="AE284" s="251"/>
      <c r="AF284" s="251"/>
      <c r="AG284" s="251"/>
      <c r="AH284" s="251"/>
      <c r="AI284" s="251"/>
      <c r="AJ284" s="251"/>
      <c r="AK284" s="251"/>
      <c r="AL284" s="251"/>
      <c r="AM284" s="251"/>
      <c r="AN284" s="251"/>
      <c r="AO284" s="251"/>
      <c r="AP284" s="251">
        <v>131</v>
      </c>
      <c r="AQ284" s="251">
        <v>84</v>
      </c>
      <c r="AR284" s="251">
        <v>36</v>
      </c>
      <c r="AS284" s="251">
        <v>263</v>
      </c>
      <c r="AT284" s="251">
        <v>98</v>
      </c>
      <c r="AU284" s="251">
        <v>57</v>
      </c>
      <c r="AV284" s="251">
        <v>111</v>
      </c>
      <c r="AW284" s="251">
        <v>112</v>
      </c>
      <c r="AX284" s="251">
        <v>8</v>
      </c>
      <c r="AY284" s="251">
        <v>52</v>
      </c>
      <c r="AZ284" s="251">
        <v>166</v>
      </c>
      <c r="BA284" s="251"/>
      <c r="BB284" s="252">
        <v>56</v>
      </c>
      <c r="BC284" s="253">
        <v>50</v>
      </c>
      <c r="BD284" s="254">
        <v>58</v>
      </c>
      <c r="BE284" s="261">
        <v>50</v>
      </c>
      <c r="BF284" s="261">
        <v>62</v>
      </c>
      <c r="BG284" s="261">
        <v>50</v>
      </c>
      <c r="BH284" s="262">
        <v>26</v>
      </c>
      <c r="BI284" s="263">
        <v>10</v>
      </c>
      <c r="BJ284" s="264">
        <v>70</v>
      </c>
      <c r="BK284" s="263">
        <v>112</v>
      </c>
      <c r="BL284" s="263">
        <v>50</v>
      </c>
      <c r="BM284" s="266">
        <v>50</v>
      </c>
      <c r="BN284" s="263"/>
      <c r="BP284" s="307">
        <f>AVERAGE(AO281:AZ281)</f>
        <v>187.08333333333334</v>
      </c>
      <c r="CA284" s="263"/>
      <c r="CN284" s="263"/>
      <c r="DA284" s="263"/>
      <c r="DN284" s="263"/>
      <c r="DP284" s="166"/>
      <c r="DQ284" s="166"/>
      <c r="DR284" s="28"/>
      <c r="DS284" s="166"/>
      <c r="DT284" s="28"/>
      <c r="DU284" s="166"/>
      <c r="DV284" s="28"/>
    </row>
    <row r="285" spans="1:150" outlineLevel="1">
      <c r="A285" s="250" t="s">
        <v>164</v>
      </c>
      <c r="B285" s="251"/>
      <c r="C285" s="251"/>
      <c r="D285" s="251"/>
      <c r="E285" s="251"/>
      <c r="F285" s="251"/>
      <c r="G285" s="251"/>
      <c r="H285" s="251"/>
      <c r="I285" s="251"/>
      <c r="J285" s="251"/>
      <c r="K285" s="251"/>
      <c r="L285" s="251"/>
      <c r="M285" s="251"/>
      <c r="N285" s="251"/>
      <c r="O285" s="251"/>
      <c r="P285" s="251"/>
      <c r="Q285" s="251"/>
      <c r="R285" s="251"/>
      <c r="S285" s="251"/>
      <c r="T285" s="251"/>
      <c r="U285" s="251"/>
      <c r="V285" s="251"/>
      <c r="W285" s="251"/>
      <c r="X285" s="251"/>
      <c r="Y285" s="251"/>
      <c r="Z285" s="251"/>
      <c r="AA285" s="251"/>
      <c r="AB285" s="251"/>
      <c r="AC285" s="251"/>
      <c r="AD285" s="251"/>
      <c r="AE285" s="251"/>
      <c r="AF285" s="251"/>
      <c r="AG285" s="251"/>
      <c r="AH285" s="251"/>
      <c r="AI285" s="251"/>
      <c r="AJ285" s="251"/>
      <c r="AK285" s="251"/>
      <c r="AL285" s="251"/>
      <c r="AM285" s="251"/>
      <c r="AN285" s="251"/>
      <c r="AO285" s="251"/>
      <c r="AP285" s="251"/>
      <c r="AQ285" s="251"/>
      <c r="AR285" s="251"/>
      <c r="AS285" s="251"/>
      <c r="AT285" s="251"/>
      <c r="AU285" s="251"/>
      <c r="AV285" s="251"/>
      <c r="AW285" s="251"/>
      <c r="AX285" s="251">
        <v>60</v>
      </c>
      <c r="AY285" s="251">
        <v>0</v>
      </c>
      <c r="AZ285" s="251"/>
      <c r="BA285" s="251"/>
      <c r="BB285" s="252" t="s">
        <v>166</v>
      </c>
      <c r="BC285" s="253"/>
      <c r="BD285" s="254"/>
      <c r="BE285" s="261"/>
      <c r="BF285" s="261"/>
      <c r="BG285" s="261"/>
      <c r="BH285" s="262">
        <v>98</v>
      </c>
      <c r="BI285" s="263">
        <v>75</v>
      </c>
      <c r="BJ285" s="264">
        <v>75</v>
      </c>
      <c r="BK285" s="263"/>
      <c r="BL285" s="263"/>
      <c r="BM285" s="266"/>
      <c r="BN285" s="263"/>
      <c r="CA285" s="263"/>
      <c r="CN285" s="263"/>
      <c r="DA285" s="263"/>
      <c r="DN285" s="263"/>
      <c r="DP285" s="166"/>
      <c r="DQ285" s="166"/>
      <c r="DR285" s="28"/>
      <c r="DS285" s="166"/>
      <c r="DT285" s="28"/>
      <c r="DU285" s="166"/>
      <c r="DV285" s="28"/>
    </row>
    <row r="286" spans="1:150" outlineLevel="1">
      <c r="A286" s="250" t="s">
        <v>165</v>
      </c>
      <c r="B286" s="251"/>
      <c r="C286" s="251"/>
      <c r="D286" s="251"/>
      <c r="E286" s="251"/>
      <c r="F286" s="251"/>
      <c r="G286" s="251"/>
      <c r="H286" s="251"/>
      <c r="I286" s="251"/>
      <c r="J286" s="251"/>
      <c r="K286" s="251"/>
      <c r="L286" s="251"/>
      <c r="M286" s="251"/>
      <c r="N286" s="251"/>
      <c r="O286" s="251"/>
      <c r="P286" s="251"/>
      <c r="Q286" s="251"/>
      <c r="R286" s="251"/>
      <c r="S286" s="251"/>
      <c r="T286" s="251"/>
      <c r="U286" s="251"/>
      <c r="V286" s="251"/>
      <c r="W286" s="251"/>
      <c r="X286" s="251"/>
      <c r="Y286" s="251"/>
      <c r="Z286" s="251"/>
      <c r="AA286" s="251"/>
      <c r="AB286" s="251"/>
      <c r="AC286" s="251"/>
      <c r="AD286" s="251"/>
      <c r="AE286" s="251"/>
      <c r="AF286" s="251"/>
      <c r="AG286" s="251"/>
      <c r="AH286" s="251"/>
      <c r="AI286" s="251"/>
      <c r="AJ286" s="251"/>
      <c r="AK286" s="251"/>
      <c r="AL286" s="251"/>
      <c r="AM286" s="251"/>
      <c r="AN286" s="251"/>
      <c r="AO286" s="251"/>
      <c r="AP286" s="251"/>
      <c r="AQ286" s="251"/>
      <c r="AR286" s="251"/>
      <c r="AS286" s="251"/>
      <c r="AT286" s="251"/>
      <c r="AU286" s="251"/>
      <c r="AV286" s="251"/>
      <c r="AW286" s="251">
        <v>0</v>
      </c>
      <c r="AX286" s="251"/>
      <c r="AY286" s="251">
        <v>0</v>
      </c>
      <c r="AZ286" s="251">
        <v>32</v>
      </c>
      <c r="BA286" s="251"/>
      <c r="BB286" s="252" t="s">
        <v>166</v>
      </c>
      <c r="BC286" s="253"/>
      <c r="BD286" s="254"/>
      <c r="BE286" s="261"/>
      <c r="BF286" s="261"/>
      <c r="BG286" s="261"/>
      <c r="BH286" s="262">
        <v>41</v>
      </c>
      <c r="BI286" s="263">
        <v>46</v>
      </c>
      <c r="BJ286" s="264">
        <v>46</v>
      </c>
      <c r="BK286" s="263">
        <v>36</v>
      </c>
      <c r="BL286" s="263">
        <v>40</v>
      </c>
      <c r="BM286" s="266">
        <v>40</v>
      </c>
      <c r="BN286" s="263"/>
      <c r="BO286" s="46"/>
      <c r="BP286" s="19"/>
      <c r="CA286" s="263"/>
      <c r="CN286" s="263"/>
      <c r="DA286" s="263"/>
      <c r="DN286" s="263"/>
      <c r="DP286" s="166"/>
      <c r="DQ286" s="166"/>
      <c r="DR286" s="28"/>
      <c r="DS286" s="166"/>
      <c r="DT286" s="28"/>
      <c r="DU286" s="166"/>
      <c r="DV286" s="28"/>
    </row>
    <row r="287" spans="1:150" outlineLevel="1">
      <c r="A287" s="250" t="s">
        <v>123</v>
      </c>
      <c r="B287" s="251"/>
      <c r="C287" s="251"/>
      <c r="D287" s="251"/>
      <c r="E287" s="251"/>
      <c r="F287" s="251"/>
      <c r="G287" s="251"/>
      <c r="H287" s="251"/>
      <c r="I287" s="251"/>
      <c r="J287" s="251"/>
      <c r="K287" s="251"/>
      <c r="L287" s="251"/>
      <c r="M287" s="251"/>
      <c r="N287" s="251"/>
      <c r="O287" s="251"/>
      <c r="P287" s="251"/>
      <c r="Q287" s="251"/>
      <c r="R287" s="251"/>
      <c r="S287" s="251"/>
      <c r="T287" s="251"/>
      <c r="U287" s="251"/>
      <c r="V287" s="251"/>
      <c r="W287" s="251"/>
      <c r="X287" s="251"/>
      <c r="Y287" s="251"/>
      <c r="Z287" s="251"/>
      <c r="AA287" s="251"/>
      <c r="AB287" s="251"/>
      <c r="AC287" s="251"/>
      <c r="AD287" s="251"/>
      <c r="AE287" s="251"/>
      <c r="AF287" s="251"/>
      <c r="AG287" s="251"/>
      <c r="AH287" s="251"/>
      <c r="AI287" s="251"/>
      <c r="AJ287" s="251"/>
      <c r="AK287" s="251"/>
      <c r="AL287" s="251"/>
      <c r="AM287" s="251"/>
      <c r="AN287" s="251"/>
      <c r="AO287" s="251"/>
      <c r="AP287" s="251"/>
      <c r="AQ287" s="251"/>
      <c r="AR287" s="251"/>
      <c r="AS287" s="251"/>
      <c r="AT287" s="251"/>
      <c r="AU287" s="251"/>
      <c r="AV287" s="251"/>
      <c r="AW287" s="251">
        <v>0</v>
      </c>
      <c r="AX287" s="251"/>
      <c r="AY287" s="251">
        <v>0</v>
      </c>
      <c r="AZ287" s="251"/>
      <c r="BA287" s="251"/>
      <c r="BB287" s="252" t="s">
        <v>166</v>
      </c>
      <c r="BC287" s="253"/>
      <c r="BD287" s="254"/>
      <c r="BE287" s="261"/>
      <c r="BF287" s="261"/>
      <c r="BG287" s="261"/>
      <c r="BH287" s="262"/>
      <c r="BI287" s="263"/>
      <c r="BJ287" s="264"/>
      <c r="BK287" s="263"/>
      <c r="BL287" s="263"/>
      <c r="BM287" s="266"/>
      <c r="BN287" s="263"/>
      <c r="BP287" s="19"/>
      <c r="CA287" s="263"/>
      <c r="CN287" s="263"/>
      <c r="DA287" s="263"/>
      <c r="DN287" s="263"/>
      <c r="DP287" s="166"/>
      <c r="DQ287" s="166"/>
      <c r="DR287" s="28"/>
      <c r="DS287" s="166"/>
      <c r="DT287" s="28"/>
      <c r="DU287" s="166"/>
      <c r="DV287" s="28"/>
    </row>
    <row r="288" spans="1:150" outlineLevel="1">
      <c r="A288" s="268" t="s">
        <v>167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269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269"/>
      <c r="AL288" s="269"/>
      <c r="AM288" s="269"/>
      <c r="AN288" s="269"/>
      <c r="AO288" s="269">
        <v>13</v>
      </c>
      <c r="AP288" s="269">
        <v>18</v>
      </c>
      <c r="AQ288" s="269">
        <v>123</v>
      </c>
      <c r="AR288" s="269"/>
      <c r="AS288" s="269"/>
      <c r="AT288" s="269"/>
      <c r="AU288" s="269">
        <v>16</v>
      </c>
      <c r="AV288" s="269"/>
      <c r="AW288" s="269">
        <v>0</v>
      </c>
      <c r="AX288" s="269">
        <v>12</v>
      </c>
      <c r="AY288" s="269">
        <v>7</v>
      </c>
      <c r="AZ288" s="269">
        <v>9</v>
      </c>
      <c r="BA288" s="269"/>
      <c r="BB288" s="270">
        <v>14</v>
      </c>
      <c r="BC288" s="271"/>
      <c r="BD288" s="271">
        <v>48</v>
      </c>
      <c r="BE288" s="272">
        <v>30</v>
      </c>
      <c r="BF288" s="272">
        <v>12</v>
      </c>
      <c r="BG288" s="272"/>
      <c r="BH288" s="273">
        <v>21</v>
      </c>
      <c r="BI288" s="272">
        <f>BI192*BP282</f>
        <v>35.290857532043283</v>
      </c>
      <c r="BJ288" s="274">
        <f>BJ192*BP282</f>
        <v>44.637093380629395</v>
      </c>
      <c r="BK288" s="272">
        <f>BK192*BP282</f>
        <v>28.082793563912027</v>
      </c>
      <c r="BL288" s="272">
        <f>BL192*BP282</f>
        <v>38.994083056954764</v>
      </c>
      <c r="BM288" s="272">
        <f>BM192*BP282</f>
        <v>44.637093380629395</v>
      </c>
      <c r="BN288" s="272"/>
      <c r="BO288" s="275"/>
      <c r="BP288" s="275"/>
      <c r="BQ288" s="275"/>
      <c r="BR288" s="275"/>
      <c r="BS288" s="275"/>
      <c r="BT288" s="275"/>
      <c r="BU288" s="275"/>
      <c r="BV288" s="275"/>
      <c r="BW288" s="275"/>
      <c r="BX288" s="275"/>
      <c r="BY288" s="275"/>
      <c r="BZ288" s="275"/>
      <c r="CA288" s="272"/>
      <c r="CB288" s="275"/>
      <c r="CC288" s="275"/>
      <c r="CD288" s="275"/>
      <c r="CE288" s="275"/>
      <c r="CF288" s="275"/>
      <c r="CG288" s="275"/>
      <c r="CH288" s="275"/>
      <c r="CI288" s="275"/>
      <c r="CJ288" s="275"/>
      <c r="CK288" s="275"/>
      <c r="CL288" s="275"/>
      <c r="CM288" s="275"/>
      <c r="CN288" s="272"/>
      <c r="CO288" s="275"/>
      <c r="CP288" s="275"/>
      <c r="CQ288" s="275"/>
      <c r="CR288" s="275"/>
      <c r="CS288" s="275"/>
      <c r="CT288" s="275"/>
      <c r="CU288" s="275"/>
      <c r="CV288" s="275"/>
      <c r="CW288" s="275"/>
      <c r="CX288" s="275"/>
      <c r="CY288" s="275"/>
      <c r="CZ288" s="275"/>
      <c r="DA288" s="272"/>
      <c r="DB288" s="275"/>
      <c r="DC288" s="275"/>
      <c r="DD288" s="275"/>
      <c r="DE288" s="275"/>
      <c r="DF288" s="275"/>
      <c r="DG288" s="275"/>
      <c r="DH288" s="275"/>
      <c r="DI288" s="275"/>
      <c r="DJ288" s="275"/>
      <c r="DK288" s="275"/>
      <c r="DL288" s="275"/>
      <c r="DM288" s="275"/>
      <c r="DN288" s="272"/>
      <c r="DO288" s="275"/>
      <c r="DP288" s="277"/>
      <c r="DQ288" s="277"/>
      <c r="DR288" s="278"/>
      <c r="DS288" s="277"/>
      <c r="DT288" s="278"/>
      <c r="DU288" s="277"/>
      <c r="DV288" s="278"/>
      <c r="DW288" s="275"/>
      <c r="DX288" s="275"/>
      <c r="DY288" s="275"/>
      <c r="DZ288" s="275"/>
      <c r="EA288" s="275"/>
      <c r="EB288" s="275"/>
      <c r="EC288" s="275"/>
      <c r="ED288" s="275"/>
      <c r="EE288" s="275"/>
      <c r="EF288" s="275"/>
      <c r="EH288" s="275"/>
      <c r="EI288" s="275"/>
      <c r="EJ288" s="275"/>
      <c r="EK288" s="275"/>
      <c r="EL288" s="275"/>
      <c r="EM288" s="275"/>
      <c r="EN288" s="275"/>
      <c r="EO288" s="275"/>
      <c r="EP288" s="275"/>
      <c r="EQ288" s="275"/>
      <c r="ER288" s="275"/>
      <c r="ES288" s="275"/>
      <c r="ET288" s="275"/>
    </row>
    <row r="289" spans="1:150" outlineLevel="1">
      <c r="A289" s="250" t="s">
        <v>122</v>
      </c>
      <c r="B289" s="251"/>
      <c r="C289" s="251"/>
      <c r="D289" s="251"/>
      <c r="E289" s="251"/>
      <c r="F289" s="251"/>
      <c r="G289" s="251"/>
      <c r="H289" s="251"/>
      <c r="I289" s="251"/>
      <c r="J289" s="251"/>
      <c r="K289" s="251"/>
      <c r="L289" s="251"/>
      <c r="M289" s="251"/>
      <c r="N289" s="251"/>
      <c r="O289" s="251"/>
      <c r="P289" s="251"/>
      <c r="Q289" s="251"/>
      <c r="R289" s="251"/>
      <c r="S289" s="251"/>
      <c r="T289" s="251"/>
      <c r="U289" s="251"/>
      <c r="V289" s="251"/>
      <c r="W289" s="251"/>
      <c r="X289" s="251"/>
      <c r="Y289" s="251"/>
      <c r="Z289" s="251"/>
      <c r="AA289" s="251"/>
      <c r="AB289" s="251"/>
      <c r="AC289" s="251"/>
      <c r="AD289" s="251"/>
      <c r="AE289" s="251"/>
      <c r="AF289" s="251"/>
      <c r="AG289" s="251"/>
      <c r="AH289" s="251"/>
      <c r="AI289" s="251"/>
      <c r="AJ289" s="251"/>
      <c r="AK289" s="251"/>
      <c r="AL289" s="251"/>
      <c r="AM289" s="251"/>
      <c r="AN289" s="251"/>
      <c r="AO289" s="251"/>
      <c r="AP289" s="251"/>
      <c r="AQ289" s="251"/>
      <c r="AR289" s="251"/>
      <c r="AS289" s="251"/>
      <c r="AT289" s="251"/>
      <c r="AU289" s="251"/>
      <c r="AV289" s="251"/>
      <c r="AW289" s="251">
        <v>0</v>
      </c>
      <c r="AX289" s="251"/>
      <c r="AY289" s="251">
        <v>0</v>
      </c>
      <c r="AZ289" s="251"/>
      <c r="BA289" s="251"/>
      <c r="BB289" s="252"/>
      <c r="BC289" s="253"/>
      <c r="BD289" s="254">
        <v>20</v>
      </c>
      <c r="BE289" s="261">
        <v>12</v>
      </c>
      <c r="BF289" s="261">
        <v>12</v>
      </c>
      <c r="BG289" s="261">
        <v>12</v>
      </c>
      <c r="BH289" s="308">
        <v>12</v>
      </c>
      <c r="BI289" s="261">
        <v>12</v>
      </c>
      <c r="BJ289" s="309">
        <v>12</v>
      </c>
      <c r="BK289" s="261">
        <v>12</v>
      </c>
      <c r="BL289" s="261">
        <v>12</v>
      </c>
      <c r="BM289" s="261">
        <v>12</v>
      </c>
      <c r="BN289" s="263"/>
      <c r="CA289" s="263"/>
      <c r="CN289" s="263"/>
      <c r="DA289" s="263"/>
      <c r="DN289" s="263"/>
      <c r="DP289" s="166"/>
      <c r="DQ289" s="166"/>
      <c r="DR289" s="28"/>
      <c r="DS289" s="166"/>
      <c r="DT289" s="28"/>
      <c r="DU289" s="166"/>
      <c r="DV289" s="28"/>
    </row>
    <row r="290" spans="1:150" outlineLevel="1">
      <c r="A290" s="250" t="s">
        <v>168</v>
      </c>
      <c r="B290" s="251"/>
      <c r="C290" s="251"/>
      <c r="D290" s="251"/>
      <c r="E290" s="251"/>
      <c r="F290" s="251"/>
      <c r="G290" s="251"/>
      <c r="H290" s="251"/>
      <c r="I290" s="251"/>
      <c r="J290" s="251"/>
      <c r="K290" s="251"/>
      <c r="L290" s="251"/>
      <c r="M290" s="251"/>
      <c r="N290" s="251"/>
      <c r="O290" s="251"/>
      <c r="P290" s="251"/>
      <c r="Q290" s="251"/>
      <c r="R290" s="251"/>
      <c r="S290" s="251"/>
      <c r="T290" s="251"/>
      <c r="U290" s="251"/>
      <c r="V290" s="251"/>
      <c r="W290" s="251"/>
      <c r="X290" s="251"/>
      <c r="Y290" s="251"/>
      <c r="Z290" s="251"/>
      <c r="AA290" s="251"/>
      <c r="AB290" s="251"/>
      <c r="AC290" s="251"/>
      <c r="AD290" s="251"/>
      <c r="AE290" s="251"/>
      <c r="AF290" s="251"/>
      <c r="AG290" s="251"/>
      <c r="AH290" s="251"/>
      <c r="AI290" s="251"/>
      <c r="AJ290" s="251"/>
      <c r="AK290" s="251"/>
      <c r="AL290" s="251"/>
      <c r="AM290" s="251"/>
      <c r="AN290" s="251"/>
      <c r="AO290" s="251"/>
      <c r="AP290" s="251"/>
      <c r="AQ290" s="251"/>
      <c r="AR290" s="251"/>
      <c r="AS290" s="251"/>
      <c r="AT290" s="251"/>
      <c r="AU290" s="251"/>
      <c r="AV290" s="251"/>
      <c r="AW290" s="251">
        <v>0</v>
      </c>
      <c r="AX290" s="251"/>
      <c r="AY290" s="251">
        <v>0</v>
      </c>
      <c r="AZ290" s="251"/>
      <c r="BA290" s="251"/>
      <c r="BB290" s="252" t="s">
        <v>166</v>
      </c>
      <c r="BC290" s="253">
        <v>67</v>
      </c>
      <c r="BD290" s="254"/>
      <c r="BE290" s="261"/>
      <c r="BF290" s="261"/>
      <c r="BG290" s="261"/>
      <c r="BH290" s="262"/>
      <c r="BI290" s="263"/>
      <c r="BJ290" s="264"/>
      <c r="BK290" s="263"/>
      <c r="BL290" s="263"/>
      <c r="BM290" s="266"/>
      <c r="BN290" s="263"/>
      <c r="CA290" s="263"/>
      <c r="CN290" s="263"/>
      <c r="DA290" s="263"/>
      <c r="DN290" s="263"/>
      <c r="DP290" s="166"/>
      <c r="DQ290" s="166"/>
      <c r="DR290" s="28"/>
      <c r="DS290" s="166"/>
      <c r="DT290" s="28"/>
      <c r="DU290" s="166"/>
      <c r="DV290" s="28"/>
    </row>
    <row r="291" spans="1:150" s="289" customFormat="1" ht="13.5">
      <c r="A291" s="279" t="s">
        <v>169</v>
      </c>
      <c r="B291" s="280">
        <f>+SUM(B282:B290)</f>
        <v>0</v>
      </c>
      <c r="C291" s="280">
        <f t="shared" ref="C291" si="572">+SUM(C282:C290)</f>
        <v>0</v>
      </c>
      <c r="D291" s="280">
        <f t="shared" ref="D291:M291" si="573">+SUM(D282:D290)</f>
        <v>0</v>
      </c>
      <c r="E291" s="280">
        <f t="shared" si="573"/>
        <v>0</v>
      </c>
      <c r="F291" s="280">
        <f t="shared" si="573"/>
        <v>0</v>
      </c>
      <c r="G291" s="280">
        <f t="shared" si="573"/>
        <v>0</v>
      </c>
      <c r="H291" s="280">
        <f t="shared" si="573"/>
        <v>0</v>
      </c>
      <c r="I291" s="280">
        <f t="shared" si="573"/>
        <v>0</v>
      </c>
      <c r="J291" s="280">
        <f t="shared" si="573"/>
        <v>0</v>
      </c>
      <c r="K291" s="280">
        <f t="shared" si="573"/>
        <v>0</v>
      </c>
      <c r="L291" s="280">
        <f t="shared" si="573"/>
        <v>0</v>
      </c>
      <c r="M291" s="280">
        <f t="shared" si="573"/>
        <v>0</v>
      </c>
      <c r="N291" s="280"/>
      <c r="O291" s="280">
        <f t="shared" ref="O291:Z291" si="574">+SUM(O282:O290)</f>
        <v>0</v>
      </c>
      <c r="P291" s="280">
        <f t="shared" si="574"/>
        <v>0</v>
      </c>
      <c r="Q291" s="280">
        <f t="shared" si="574"/>
        <v>0</v>
      </c>
      <c r="R291" s="280">
        <f t="shared" si="574"/>
        <v>0</v>
      </c>
      <c r="S291" s="280">
        <f t="shared" si="574"/>
        <v>0</v>
      </c>
      <c r="T291" s="280">
        <f t="shared" si="574"/>
        <v>0</v>
      </c>
      <c r="U291" s="280">
        <f t="shared" si="574"/>
        <v>0</v>
      </c>
      <c r="V291" s="280">
        <f t="shared" si="574"/>
        <v>0</v>
      </c>
      <c r="W291" s="280">
        <f t="shared" si="574"/>
        <v>0</v>
      </c>
      <c r="X291" s="280">
        <f t="shared" si="574"/>
        <v>0</v>
      </c>
      <c r="Y291" s="280">
        <f t="shared" si="574"/>
        <v>0</v>
      </c>
      <c r="Z291" s="280">
        <f t="shared" si="574"/>
        <v>0</v>
      </c>
      <c r="AA291" s="280"/>
      <c r="AB291" s="280">
        <f t="shared" ref="AB291:AM291" si="575">+SUM(AB282:AB290)</f>
        <v>0</v>
      </c>
      <c r="AC291" s="280">
        <f t="shared" si="575"/>
        <v>0</v>
      </c>
      <c r="AD291" s="280">
        <f t="shared" si="575"/>
        <v>0</v>
      </c>
      <c r="AE291" s="280">
        <f t="shared" si="575"/>
        <v>0</v>
      </c>
      <c r="AF291" s="280">
        <f t="shared" si="575"/>
        <v>0</v>
      </c>
      <c r="AG291" s="280">
        <f t="shared" si="575"/>
        <v>0</v>
      </c>
      <c r="AH291" s="280">
        <f t="shared" si="575"/>
        <v>0</v>
      </c>
      <c r="AI291" s="280">
        <f t="shared" si="575"/>
        <v>0</v>
      </c>
      <c r="AJ291" s="280">
        <f t="shared" si="575"/>
        <v>0</v>
      </c>
      <c r="AK291" s="280">
        <f t="shared" si="575"/>
        <v>0</v>
      </c>
      <c r="AL291" s="280">
        <f t="shared" si="575"/>
        <v>0</v>
      </c>
      <c r="AM291" s="280">
        <f t="shared" si="575"/>
        <v>0</v>
      </c>
      <c r="AN291" s="280"/>
      <c r="AO291" s="280">
        <f t="shared" ref="AO291:AZ291" si="576">+SUM(AO282:AO290)</f>
        <v>111</v>
      </c>
      <c r="AP291" s="280">
        <f t="shared" si="576"/>
        <v>259</v>
      </c>
      <c r="AQ291" s="280">
        <f t="shared" si="576"/>
        <v>239</v>
      </c>
      <c r="AR291" s="280">
        <f t="shared" si="576"/>
        <v>100</v>
      </c>
      <c r="AS291" s="280">
        <f t="shared" si="576"/>
        <v>263</v>
      </c>
      <c r="AT291" s="280">
        <f t="shared" si="576"/>
        <v>205</v>
      </c>
      <c r="AU291" s="280">
        <f t="shared" si="576"/>
        <v>143</v>
      </c>
      <c r="AV291" s="280">
        <f t="shared" si="576"/>
        <v>235</v>
      </c>
      <c r="AW291" s="280">
        <f t="shared" si="576"/>
        <v>152</v>
      </c>
      <c r="AX291" s="280">
        <f t="shared" si="576"/>
        <v>178</v>
      </c>
      <c r="AY291" s="280">
        <f t="shared" si="576"/>
        <v>109</v>
      </c>
      <c r="AZ291" s="280">
        <f t="shared" si="576"/>
        <v>239</v>
      </c>
      <c r="BA291" s="280"/>
      <c r="BB291" s="281">
        <f t="shared" ref="BB291:BM291" si="577">+SUM(BB282:BB290)</f>
        <v>142</v>
      </c>
      <c r="BC291" s="282">
        <f t="shared" si="577"/>
        <v>189</v>
      </c>
      <c r="BD291" s="283">
        <f t="shared" si="577"/>
        <v>198</v>
      </c>
      <c r="BE291" s="284">
        <f t="shared" si="577"/>
        <v>164</v>
      </c>
      <c r="BF291" s="284">
        <f t="shared" si="577"/>
        <v>158</v>
      </c>
      <c r="BG291" s="284">
        <f t="shared" si="577"/>
        <v>134</v>
      </c>
      <c r="BH291" s="285">
        <f t="shared" si="577"/>
        <v>270</v>
      </c>
      <c r="BI291" s="286">
        <f t="shared" si="577"/>
        <v>250.29085753204328</v>
      </c>
      <c r="BJ291" s="287">
        <f t="shared" si="577"/>
        <v>319.63709338062938</v>
      </c>
      <c r="BK291" s="286">
        <f t="shared" si="577"/>
        <v>260.08279356391199</v>
      </c>
      <c r="BL291" s="286">
        <f t="shared" si="577"/>
        <v>212.99408305695476</v>
      </c>
      <c r="BM291" s="288">
        <f t="shared" si="577"/>
        <v>218.63709338062938</v>
      </c>
      <c r="BN291" s="286"/>
      <c r="CA291" s="286"/>
      <c r="CN291" s="286"/>
      <c r="DA291" s="286"/>
      <c r="DN291" s="286"/>
      <c r="DP291" s="290"/>
      <c r="DQ291" s="290"/>
      <c r="DR291" s="291"/>
      <c r="DS291" s="290"/>
      <c r="DT291" s="291"/>
      <c r="DU291" s="290"/>
      <c r="DV291" s="291"/>
    </row>
    <row r="292" spans="1:150">
      <c r="A292" s="239" t="s">
        <v>173</v>
      </c>
      <c r="B292" s="310">
        <v>0</v>
      </c>
      <c r="C292" s="310">
        <v>44</v>
      </c>
      <c r="D292" s="310">
        <v>164</v>
      </c>
      <c r="E292" s="310">
        <v>0</v>
      </c>
      <c r="F292" s="310">
        <v>190</v>
      </c>
      <c r="G292" s="310">
        <v>17</v>
      </c>
      <c r="H292" s="310">
        <v>102</v>
      </c>
      <c r="I292" s="310">
        <v>85</v>
      </c>
      <c r="J292" s="310">
        <v>182</v>
      </c>
      <c r="K292" s="310">
        <v>156</v>
      </c>
      <c r="L292" s="310">
        <v>150</v>
      </c>
      <c r="M292" s="310">
        <v>204</v>
      </c>
      <c r="N292" s="310"/>
      <c r="O292" s="227">
        <v>144</v>
      </c>
      <c r="P292" s="227">
        <v>164</v>
      </c>
      <c r="Q292" s="227">
        <v>90</v>
      </c>
      <c r="R292" s="227">
        <v>167</v>
      </c>
      <c r="S292" s="227">
        <v>137</v>
      </c>
      <c r="T292" s="227">
        <v>69</v>
      </c>
      <c r="U292" s="227">
        <v>32</v>
      </c>
      <c r="V292" s="227">
        <v>32</v>
      </c>
      <c r="W292" s="227">
        <v>0</v>
      </c>
      <c r="X292" s="227">
        <v>53</v>
      </c>
      <c r="Y292" s="227">
        <v>15</v>
      </c>
      <c r="Z292" s="227">
        <v>109</v>
      </c>
      <c r="AA292" s="230"/>
      <c r="AB292" s="230">
        <v>14</v>
      </c>
      <c r="AC292" s="230">
        <v>88</v>
      </c>
      <c r="AD292" s="230">
        <v>6</v>
      </c>
      <c r="AE292" s="230">
        <v>165</v>
      </c>
      <c r="AF292" s="230">
        <v>198</v>
      </c>
      <c r="AG292" s="230">
        <v>178</v>
      </c>
      <c r="AH292" s="230">
        <v>210</v>
      </c>
      <c r="AI292" s="230">
        <v>174</v>
      </c>
      <c r="AJ292" s="230">
        <v>69</v>
      </c>
      <c r="AK292" s="230">
        <v>58</v>
      </c>
      <c r="AL292" s="230">
        <v>0</v>
      </c>
      <c r="AM292" s="230">
        <v>0</v>
      </c>
      <c r="AN292" s="230"/>
      <c r="AO292" s="230">
        <v>2</v>
      </c>
      <c r="AP292" s="230">
        <v>15</v>
      </c>
      <c r="AQ292" s="230">
        <v>2</v>
      </c>
      <c r="AR292" s="230">
        <v>104</v>
      </c>
      <c r="AS292" s="230">
        <v>3</v>
      </c>
      <c r="AT292" s="230">
        <v>263</v>
      </c>
      <c r="AU292" s="230">
        <v>156</v>
      </c>
      <c r="AV292" s="230">
        <v>150</v>
      </c>
      <c r="AW292" s="230">
        <v>212</v>
      </c>
      <c r="AX292" s="241">
        <f>AX302+(AW302-AW292)</f>
        <v>214</v>
      </c>
      <c r="AY292" s="241">
        <v>365</v>
      </c>
      <c r="AZ292" s="241">
        <f>131</f>
        <v>131</v>
      </c>
      <c r="BA292" s="241"/>
      <c r="BB292" s="242">
        <f>BB302</f>
        <v>166</v>
      </c>
      <c r="BC292" s="243">
        <f t="shared" ref="BC292" si="578">+BC302</f>
        <v>166</v>
      </c>
      <c r="BD292" s="244">
        <v>166</v>
      </c>
      <c r="BE292" s="245">
        <v>80</v>
      </c>
      <c r="BF292" s="245">
        <v>80</v>
      </c>
      <c r="BG292" s="245">
        <f>+SUM(BG293:BG300)</f>
        <v>80</v>
      </c>
      <c r="BH292" s="246">
        <v>150</v>
      </c>
      <c r="BI292" s="247">
        <v>173</v>
      </c>
      <c r="BJ292" s="248">
        <v>200</v>
      </c>
      <c r="BK292" s="247">
        <v>150</v>
      </c>
      <c r="BL292" s="247">
        <v>150</v>
      </c>
      <c r="BM292" s="247">
        <v>150</v>
      </c>
      <c r="BN292" s="247"/>
      <c r="BP292" s="306">
        <f>BP294/BP293</f>
        <v>4.0322178444965336E-2</v>
      </c>
      <c r="CA292" s="247"/>
      <c r="CN292" s="247"/>
      <c r="DA292" s="247"/>
      <c r="DN292" s="247"/>
      <c r="DP292" s="166">
        <f>SUM(B292:M292)</f>
        <v>1294</v>
      </c>
      <c r="DQ292" s="166">
        <f>SUM(O292:Z292)</f>
        <v>1012</v>
      </c>
      <c r="DR292" s="28">
        <f t="shared" si="560"/>
        <v>78.207109737248842</v>
      </c>
      <c r="DS292" s="166">
        <f>SUM(AB292:AM292)</f>
        <v>1160</v>
      </c>
      <c r="DT292" s="28">
        <f t="shared" si="561"/>
        <v>114.62450592885376</v>
      </c>
      <c r="DU292" s="166">
        <f>SUM(AO292:AZ292)</f>
        <v>1617</v>
      </c>
      <c r="DV292" s="28">
        <f t="shared" si="562"/>
        <v>139.39655172413794</v>
      </c>
      <c r="DW292" s="141">
        <f>SUM(BB292:BM292)</f>
        <v>1711</v>
      </c>
      <c r="DX292" s="207">
        <f t="shared" ref="DX292" si="579">IFERROR(DW292/DU292*100,0)</f>
        <v>105.81323438466295</v>
      </c>
    </row>
    <row r="293" spans="1:150" outlineLevel="1">
      <c r="A293" s="250" t="s">
        <v>161</v>
      </c>
      <c r="B293" s="251"/>
      <c r="C293" s="251"/>
      <c r="D293" s="251"/>
      <c r="E293" s="251"/>
      <c r="F293" s="251"/>
      <c r="G293" s="251"/>
      <c r="H293" s="251"/>
      <c r="I293" s="251"/>
      <c r="J293" s="251"/>
      <c r="K293" s="251"/>
      <c r="L293" s="251"/>
      <c r="M293" s="251"/>
      <c r="N293" s="251"/>
      <c r="O293" s="251"/>
      <c r="P293" s="251"/>
      <c r="Q293" s="251"/>
      <c r="R293" s="251"/>
      <c r="S293" s="251"/>
      <c r="T293" s="251"/>
      <c r="U293" s="251"/>
      <c r="V293" s="251"/>
      <c r="W293" s="251"/>
      <c r="X293" s="251"/>
      <c r="Y293" s="251"/>
      <c r="Z293" s="251"/>
      <c r="AA293" s="251"/>
      <c r="AB293" s="251"/>
      <c r="AC293" s="251"/>
      <c r="AD293" s="251"/>
      <c r="AE293" s="251"/>
      <c r="AF293" s="251"/>
      <c r="AG293" s="251"/>
      <c r="AH293" s="251"/>
      <c r="AI293" s="251"/>
      <c r="AJ293" s="251"/>
      <c r="AK293" s="251"/>
      <c r="AL293" s="251"/>
      <c r="AM293" s="251"/>
      <c r="AN293" s="251"/>
      <c r="AO293" s="251"/>
      <c r="AP293" s="251"/>
      <c r="AQ293" s="251"/>
      <c r="AR293" s="251"/>
      <c r="AS293" s="251"/>
      <c r="AT293" s="251"/>
      <c r="AU293" s="251"/>
      <c r="AV293" s="251"/>
      <c r="AW293" s="251">
        <v>0</v>
      </c>
      <c r="AX293" s="251">
        <v>50</v>
      </c>
      <c r="AY293" s="251">
        <v>111</v>
      </c>
      <c r="AZ293" s="251">
        <v>12</v>
      </c>
      <c r="BA293" s="251"/>
      <c r="BB293" s="252">
        <v>12</v>
      </c>
      <c r="BC293" s="253"/>
      <c r="BD293" s="254"/>
      <c r="BE293" s="261"/>
      <c r="BF293" s="261"/>
      <c r="BG293" s="261"/>
      <c r="BH293" s="262"/>
      <c r="BI293" s="263"/>
      <c r="BJ293" s="264"/>
      <c r="BK293" s="263"/>
      <c r="BL293" s="263"/>
      <c r="BM293" s="266"/>
      <c r="BN293" s="263"/>
      <c r="BP293" s="307">
        <v>3341.8333333333335</v>
      </c>
      <c r="CA293" s="263"/>
      <c r="CN293" s="263"/>
      <c r="DA293" s="263"/>
      <c r="DN293" s="263"/>
      <c r="DP293" s="166"/>
      <c r="DQ293" s="166"/>
      <c r="DR293" s="28"/>
      <c r="DS293" s="166"/>
      <c r="DT293" s="28"/>
      <c r="DU293" s="166"/>
      <c r="DV293" s="28"/>
    </row>
    <row r="294" spans="1:150" outlineLevel="1">
      <c r="A294" s="250" t="s">
        <v>162</v>
      </c>
      <c r="B294" s="251"/>
      <c r="C294" s="251"/>
      <c r="D294" s="251"/>
      <c r="E294" s="251"/>
      <c r="F294" s="251"/>
      <c r="G294" s="251"/>
      <c r="H294" s="251"/>
      <c r="I294" s="251"/>
      <c r="J294" s="251"/>
      <c r="K294" s="251"/>
      <c r="L294" s="251"/>
      <c r="M294" s="251"/>
      <c r="N294" s="251"/>
      <c r="O294" s="251"/>
      <c r="P294" s="251"/>
      <c r="Q294" s="251"/>
      <c r="R294" s="251"/>
      <c r="S294" s="251"/>
      <c r="T294" s="251"/>
      <c r="U294" s="251"/>
      <c r="V294" s="251"/>
      <c r="W294" s="251"/>
      <c r="X294" s="251"/>
      <c r="Y294" s="251"/>
      <c r="Z294" s="251"/>
      <c r="AA294" s="251"/>
      <c r="AB294" s="251"/>
      <c r="AC294" s="251"/>
      <c r="AD294" s="251"/>
      <c r="AE294" s="251"/>
      <c r="AF294" s="251"/>
      <c r="AG294" s="251"/>
      <c r="AH294" s="251"/>
      <c r="AI294" s="251"/>
      <c r="AJ294" s="251"/>
      <c r="AK294" s="251"/>
      <c r="AL294" s="251"/>
      <c r="AM294" s="251"/>
      <c r="AN294" s="251"/>
      <c r="AO294" s="251"/>
      <c r="AP294" s="251"/>
      <c r="AQ294" s="251"/>
      <c r="AR294" s="251">
        <v>104</v>
      </c>
      <c r="AS294" s="251"/>
      <c r="AT294" s="251">
        <v>164</v>
      </c>
      <c r="AU294" s="251">
        <v>70</v>
      </c>
      <c r="AV294" s="251">
        <v>114</v>
      </c>
      <c r="AW294" s="251">
        <v>114</v>
      </c>
      <c r="AX294" s="251">
        <v>135</v>
      </c>
      <c r="AY294" s="251">
        <v>162</v>
      </c>
      <c r="AZ294" s="251">
        <v>82</v>
      </c>
      <c r="BA294" s="251"/>
      <c r="BB294" s="252">
        <v>82</v>
      </c>
      <c r="BC294" s="253">
        <v>90</v>
      </c>
      <c r="BD294" s="254">
        <v>90</v>
      </c>
      <c r="BE294" s="261">
        <v>16</v>
      </c>
      <c r="BF294" s="261">
        <v>16</v>
      </c>
      <c r="BG294" s="261">
        <v>16</v>
      </c>
      <c r="BH294" s="262">
        <v>94</v>
      </c>
      <c r="BI294" s="263">
        <v>90</v>
      </c>
      <c r="BJ294" s="264">
        <v>90</v>
      </c>
      <c r="BK294" s="263">
        <v>80</v>
      </c>
      <c r="BL294" s="263">
        <v>80</v>
      </c>
      <c r="BM294" s="263">
        <v>80</v>
      </c>
      <c r="BN294" s="263"/>
      <c r="BP294" s="307">
        <f>AVERAGE(AO292:AZ292)</f>
        <v>134.75</v>
      </c>
      <c r="CA294" s="263"/>
      <c r="CN294" s="263"/>
      <c r="DA294" s="263"/>
      <c r="DN294" s="263"/>
      <c r="DP294" s="166"/>
      <c r="DQ294" s="166"/>
      <c r="DR294" s="28"/>
      <c r="DS294" s="166"/>
      <c r="DT294" s="28"/>
      <c r="DU294" s="166"/>
      <c r="DV294" s="28"/>
    </row>
    <row r="295" spans="1:150" outlineLevel="1">
      <c r="A295" s="250" t="s">
        <v>163</v>
      </c>
      <c r="B295" s="251"/>
      <c r="C295" s="251"/>
      <c r="D295" s="251"/>
      <c r="E295" s="251"/>
      <c r="F295" s="251"/>
      <c r="G295" s="251"/>
      <c r="H295" s="251"/>
      <c r="I295" s="251"/>
      <c r="J295" s="251"/>
      <c r="K295" s="251"/>
      <c r="L295" s="251"/>
      <c r="M295" s="251"/>
      <c r="N295" s="251"/>
      <c r="O295" s="251"/>
      <c r="P295" s="251"/>
      <c r="Q295" s="251"/>
      <c r="R295" s="251"/>
      <c r="S295" s="251"/>
      <c r="T295" s="251"/>
      <c r="U295" s="251"/>
      <c r="V295" s="251"/>
      <c r="W295" s="251"/>
      <c r="X295" s="251"/>
      <c r="Y295" s="251"/>
      <c r="Z295" s="251"/>
      <c r="AA295" s="251"/>
      <c r="AB295" s="251"/>
      <c r="AC295" s="251"/>
      <c r="AD295" s="251"/>
      <c r="AE295" s="251"/>
      <c r="AF295" s="251"/>
      <c r="AG295" s="251"/>
      <c r="AH295" s="251"/>
      <c r="AI295" s="251"/>
      <c r="AJ295" s="251"/>
      <c r="AK295" s="251"/>
      <c r="AL295" s="251"/>
      <c r="AM295" s="251"/>
      <c r="AN295" s="251"/>
      <c r="AO295" s="251"/>
      <c r="AP295" s="251">
        <v>15</v>
      </c>
      <c r="AQ295" s="311">
        <v>76</v>
      </c>
      <c r="AR295" s="251"/>
      <c r="AS295" s="251"/>
      <c r="AT295" s="251"/>
      <c r="AU295" s="251"/>
      <c r="AV295" s="251"/>
      <c r="AW295" s="251">
        <v>0</v>
      </c>
      <c r="AX295" s="251"/>
      <c r="AY295" s="251">
        <v>32</v>
      </c>
      <c r="AZ295" s="251"/>
      <c r="BA295" s="251"/>
      <c r="BB295" s="252" t="s">
        <v>166</v>
      </c>
      <c r="BC295" s="253"/>
      <c r="BD295" s="254"/>
      <c r="BE295" s="261"/>
      <c r="BF295" s="261"/>
      <c r="BG295" s="261"/>
      <c r="BH295" s="262"/>
      <c r="BI295" s="263">
        <v>27</v>
      </c>
      <c r="BJ295" s="264">
        <v>54</v>
      </c>
      <c r="BK295" s="263"/>
      <c r="BL295" s="263"/>
      <c r="BM295" s="266"/>
      <c r="BN295" s="263"/>
      <c r="CA295" s="263"/>
      <c r="CN295" s="263"/>
      <c r="DA295" s="263"/>
      <c r="DN295" s="263"/>
      <c r="DP295" s="166"/>
      <c r="DQ295" s="166"/>
      <c r="DR295" s="28"/>
      <c r="DS295" s="166"/>
      <c r="DT295" s="28"/>
      <c r="DU295" s="166"/>
      <c r="DV295" s="28"/>
    </row>
    <row r="296" spans="1:150" outlineLevel="1">
      <c r="A296" s="250" t="s">
        <v>164</v>
      </c>
      <c r="B296" s="251"/>
      <c r="C296" s="251"/>
      <c r="D296" s="251"/>
      <c r="E296" s="251"/>
      <c r="F296" s="251"/>
      <c r="G296" s="251"/>
      <c r="H296" s="251"/>
      <c r="I296" s="251"/>
      <c r="J296" s="251"/>
      <c r="K296" s="251"/>
      <c r="L296" s="251"/>
      <c r="M296" s="251"/>
      <c r="N296" s="251"/>
      <c r="O296" s="251"/>
      <c r="P296" s="251"/>
      <c r="Q296" s="251"/>
      <c r="R296" s="251"/>
      <c r="S296" s="251"/>
      <c r="T296" s="251"/>
      <c r="U296" s="251"/>
      <c r="V296" s="251"/>
      <c r="W296" s="251"/>
      <c r="X296" s="251"/>
      <c r="Y296" s="251"/>
      <c r="Z296" s="251"/>
      <c r="AA296" s="251"/>
      <c r="AB296" s="251"/>
      <c r="AC296" s="251"/>
      <c r="AD296" s="251"/>
      <c r="AE296" s="251"/>
      <c r="AF296" s="251"/>
      <c r="AG296" s="251"/>
      <c r="AH296" s="251"/>
      <c r="AI296" s="251"/>
      <c r="AJ296" s="251"/>
      <c r="AK296" s="251"/>
      <c r="AL296" s="251"/>
      <c r="AM296" s="251"/>
      <c r="AN296" s="251"/>
      <c r="AO296" s="251"/>
      <c r="AP296" s="251"/>
      <c r="AQ296" s="251"/>
      <c r="AR296" s="251"/>
      <c r="AS296" s="251"/>
      <c r="AT296" s="251">
        <v>52</v>
      </c>
      <c r="AU296" s="251"/>
      <c r="AV296" s="251"/>
      <c r="AW296" s="251"/>
      <c r="AX296" s="251"/>
      <c r="AY296" s="251">
        <v>0</v>
      </c>
      <c r="AZ296" s="251"/>
      <c r="BA296" s="251"/>
      <c r="BB296" s="252" t="s">
        <v>166</v>
      </c>
      <c r="BC296" s="253"/>
      <c r="BD296" s="254">
        <v>12</v>
      </c>
      <c r="BE296" s="261"/>
      <c r="BF296" s="261"/>
      <c r="BG296" s="261"/>
      <c r="BH296" s="262"/>
      <c r="BI296" s="263"/>
      <c r="BJ296" s="264"/>
      <c r="BK296" s="263"/>
      <c r="BL296" s="263"/>
      <c r="BM296" s="266"/>
      <c r="BN296" s="263"/>
      <c r="BP296" s="19"/>
      <c r="CA296" s="263"/>
      <c r="CN296" s="263"/>
      <c r="DA296" s="263"/>
      <c r="DN296" s="263"/>
      <c r="DP296" s="166"/>
      <c r="DQ296" s="166"/>
      <c r="DR296" s="28"/>
      <c r="DS296" s="166"/>
      <c r="DT296" s="28"/>
      <c r="DU296" s="166"/>
      <c r="DV296" s="28"/>
    </row>
    <row r="297" spans="1:150" outlineLevel="1">
      <c r="A297" s="250" t="s">
        <v>165</v>
      </c>
      <c r="B297" s="251"/>
      <c r="C297" s="251"/>
      <c r="D297" s="251"/>
      <c r="E297" s="251"/>
      <c r="F297" s="251"/>
      <c r="G297" s="251"/>
      <c r="H297" s="251"/>
      <c r="I297" s="251"/>
      <c r="J297" s="251"/>
      <c r="K297" s="251"/>
      <c r="L297" s="251"/>
      <c r="M297" s="251"/>
      <c r="N297" s="251"/>
      <c r="O297" s="251"/>
      <c r="P297" s="251"/>
      <c r="Q297" s="251"/>
      <c r="R297" s="251"/>
      <c r="S297" s="251"/>
      <c r="T297" s="251"/>
      <c r="U297" s="251"/>
      <c r="V297" s="251"/>
      <c r="W297" s="251"/>
      <c r="X297" s="251"/>
      <c r="Y297" s="251"/>
      <c r="Z297" s="251"/>
      <c r="AA297" s="251"/>
      <c r="AB297" s="251"/>
      <c r="AC297" s="251"/>
      <c r="AD297" s="251"/>
      <c r="AE297" s="251"/>
      <c r="AF297" s="251"/>
      <c r="AG297" s="251"/>
      <c r="AH297" s="251"/>
      <c r="AI297" s="251"/>
      <c r="AJ297" s="251"/>
      <c r="AK297" s="251"/>
      <c r="AL297" s="251"/>
      <c r="AM297" s="251"/>
      <c r="AN297" s="251"/>
      <c r="AO297" s="251"/>
      <c r="AP297" s="251"/>
      <c r="AQ297" s="251"/>
      <c r="AR297" s="251"/>
      <c r="AS297" s="251"/>
      <c r="AT297" s="251"/>
      <c r="AU297" s="251">
        <v>84</v>
      </c>
      <c r="AV297" s="251"/>
      <c r="AW297" s="251">
        <v>0</v>
      </c>
      <c r="AX297" s="251"/>
      <c r="AY297" s="251">
        <v>0</v>
      </c>
      <c r="AZ297" s="251"/>
      <c r="BA297" s="251"/>
      <c r="BB297" s="252" t="s">
        <v>166</v>
      </c>
      <c r="BC297" s="253"/>
      <c r="BD297" s="254"/>
      <c r="BE297" s="261"/>
      <c r="BF297" s="261"/>
      <c r="BG297" s="261"/>
      <c r="BH297" s="262"/>
      <c r="BI297" s="263"/>
      <c r="BJ297" s="264"/>
      <c r="BK297" s="263"/>
      <c r="BL297" s="263"/>
      <c r="BM297" s="266"/>
      <c r="BN297" s="263"/>
      <c r="CA297" s="263"/>
      <c r="CN297" s="263"/>
      <c r="DA297" s="263"/>
      <c r="DN297" s="263"/>
      <c r="DP297" s="166"/>
      <c r="DQ297" s="166"/>
      <c r="DR297" s="28"/>
      <c r="DS297" s="166"/>
      <c r="DT297" s="28"/>
      <c r="DU297" s="166"/>
      <c r="DV297" s="28"/>
    </row>
    <row r="298" spans="1:150" outlineLevel="1">
      <c r="A298" s="250" t="s">
        <v>123</v>
      </c>
      <c r="B298" s="251"/>
      <c r="C298" s="251"/>
      <c r="D298" s="251"/>
      <c r="E298" s="251"/>
      <c r="F298" s="251"/>
      <c r="G298" s="251"/>
      <c r="H298" s="251"/>
      <c r="I298" s="251"/>
      <c r="J298" s="251"/>
      <c r="K298" s="251"/>
      <c r="L298" s="251"/>
      <c r="M298" s="251"/>
      <c r="N298" s="251"/>
      <c r="O298" s="251"/>
      <c r="P298" s="251"/>
      <c r="Q298" s="251"/>
      <c r="R298" s="251"/>
      <c r="S298" s="251"/>
      <c r="T298" s="251"/>
      <c r="U298" s="251"/>
      <c r="V298" s="251"/>
      <c r="W298" s="251"/>
      <c r="X298" s="251"/>
      <c r="Y298" s="251"/>
      <c r="Z298" s="251"/>
      <c r="AA298" s="251"/>
      <c r="AB298" s="251"/>
      <c r="AC298" s="251"/>
      <c r="AD298" s="251"/>
      <c r="AE298" s="251"/>
      <c r="AF298" s="251"/>
      <c r="AG298" s="251"/>
      <c r="AH298" s="251"/>
      <c r="AI298" s="251"/>
      <c r="AJ298" s="251"/>
      <c r="AK298" s="251"/>
      <c r="AL298" s="251"/>
      <c r="AM298" s="251"/>
      <c r="AN298" s="251"/>
      <c r="AO298" s="251"/>
      <c r="AP298" s="251"/>
      <c r="AQ298" s="251"/>
      <c r="AR298" s="251"/>
      <c r="AS298" s="251"/>
      <c r="AT298" s="251"/>
      <c r="AU298" s="251"/>
      <c r="AV298" s="251"/>
      <c r="AW298" s="251">
        <v>0</v>
      </c>
      <c r="AX298" s="251"/>
      <c r="AY298" s="251">
        <v>0</v>
      </c>
      <c r="AZ298" s="251"/>
      <c r="BA298" s="251"/>
      <c r="BB298" s="252" t="s">
        <v>166</v>
      </c>
      <c r="BC298" s="253"/>
      <c r="BD298" s="254"/>
      <c r="BE298" s="261"/>
      <c r="BF298" s="261"/>
      <c r="BG298" s="261"/>
      <c r="BH298" s="262"/>
      <c r="BI298" s="263"/>
      <c r="BJ298" s="264"/>
      <c r="BK298" s="263"/>
      <c r="BL298" s="263"/>
      <c r="BM298" s="266"/>
      <c r="BN298" s="263"/>
      <c r="BP298" s="46"/>
      <c r="CA298" s="263"/>
      <c r="CN298" s="263"/>
      <c r="DA298" s="263"/>
      <c r="DN298" s="263"/>
      <c r="DP298" s="166"/>
      <c r="DQ298" s="166"/>
      <c r="DR298" s="28"/>
      <c r="DS298" s="166"/>
      <c r="DT298" s="28"/>
      <c r="DU298" s="166"/>
      <c r="DV298" s="28"/>
    </row>
    <row r="299" spans="1:150" outlineLevel="1">
      <c r="A299" s="268" t="s">
        <v>167</v>
      </c>
      <c r="B299" s="269"/>
      <c r="C299" s="269"/>
      <c r="D299" s="269"/>
      <c r="E299" s="269"/>
      <c r="F299" s="269"/>
      <c r="G299" s="269"/>
      <c r="H299" s="269"/>
      <c r="I299" s="269"/>
      <c r="J299" s="269"/>
      <c r="K299" s="269"/>
      <c r="L299" s="269"/>
      <c r="M299" s="269"/>
      <c r="N299" s="269"/>
      <c r="O299" s="269"/>
      <c r="P299" s="269"/>
      <c r="Q299" s="269"/>
      <c r="R299" s="269"/>
      <c r="S299" s="269"/>
      <c r="T299" s="269"/>
      <c r="U299" s="269"/>
      <c r="V299" s="269"/>
      <c r="W299" s="269"/>
      <c r="X299" s="269"/>
      <c r="Y299" s="269"/>
      <c r="Z299" s="269"/>
      <c r="AA299" s="269"/>
      <c r="AB299" s="269"/>
      <c r="AC299" s="269"/>
      <c r="AD299" s="269"/>
      <c r="AE299" s="269"/>
      <c r="AF299" s="269"/>
      <c r="AG299" s="269"/>
      <c r="AH299" s="269"/>
      <c r="AI299" s="269"/>
      <c r="AJ299" s="269"/>
      <c r="AK299" s="269"/>
      <c r="AL299" s="269"/>
      <c r="AM299" s="269"/>
      <c r="AN299" s="269"/>
      <c r="AO299" s="269"/>
      <c r="AP299" s="269"/>
      <c r="AQ299" s="269"/>
      <c r="AR299" s="269"/>
      <c r="AS299" s="269"/>
      <c r="AT299" s="269"/>
      <c r="AU299" s="269"/>
      <c r="AV299" s="269"/>
      <c r="AW299" s="269">
        <v>0</v>
      </c>
      <c r="AX299" s="269"/>
      <c r="AY299" s="269">
        <v>36</v>
      </c>
      <c r="AZ299" s="269">
        <v>36</v>
      </c>
      <c r="BA299" s="269"/>
      <c r="BB299" s="270">
        <v>40</v>
      </c>
      <c r="BC299" s="271">
        <v>40</v>
      </c>
      <c r="BD299" s="271">
        <v>40</v>
      </c>
      <c r="BE299" s="272">
        <v>40</v>
      </c>
      <c r="BF299" s="272">
        <v>40</v>
      </c>
      <c r="BG299" s="272">
        <v>40</v>
      </c>
      <c r="BH299" s="273">
        <v>32</v>
      </c>
      <c r="BI299" s="272">
        <v>32</v>
      </c>
      <c r="BJ299" s="274">
        <v>32</v>
      </c>
      <c r="BK299" s="272">
        <v>32</v>
      </c>
      <c r="BL299" s="272">
        <v>32</v>
      </c>
      <c r="BM299" s="272">
        <v>32</v>
      </c>
      <c r="BN299" s="272"/>
      <c r="BO299" s="275"/>
      <c r="BP299" s="275"/>
      <c r="BQ299" s="275"/>
      <c r="BR299" s="275"/>
      <c r="BS299" s="275"/>
      <c r="BT299" s="275"/>
      <c r="BU299" s="275"/>
      <c r="BV299" s="275"/>
      <c r="BW299" s="275"/>
      <c r="BX299" s="275"/>
      <c r="BY299" s="275"/>
      <c r="BZ299" s="275"/>
      <c r="CA299" s="272"/>
      <c r="CB299" s="275"/>
      <c r="CC299" s="275"/>
      <c r="CD299" s="275"/>
      <c r="CE299" s="275"/>
      <c r="CF299" s="275"/>
      <c r="CG299" s="275"/>
      <c r="CH299" s="275"/>
      <c r="CI299" s="275"/>
      <c r="CJ299" s="275"/>
      <c r="CK299" s="275"/>
      <c r="CL299" s="275"/>
      <c r="CM299" s="275"/>
      <c r="CN299" s="272"/>
      <c r="CO299" s="275"/>
      <c r="CP299" s="275"/>
      <c r="CQ299" s="275"/>
      <c r="CR299" s="275"/>
      <c r="CS299" s="275"/>
      <c r="CT299" s="275"/>
      <c r="CU299" s="275"/>
      <c r="CV299" s="275"/>
      <c r="CW299" s="275"/>
      <c r="CX299" s="275"/>
      <c r="CY299" s="275"/>
      <c r="CZ299" s="275"/>
      <c r="DA299" s="272"/>
      <c r="DB299" s="275"/>
      <c r="DC299" s="275"/>
      <c r="DD299" s="275"/>
      <c r="DE299" s="275"/>
      <c r="DF299" s="275"/>
      <c r="DG299" s="275"/>
      <c r="DH299" s="275"/>
      <c r="DI299" s="275"/>
      <c r="DJ299" s="275"/>
      <c r="DK299" s="275"/>
      <c r="DL299" s="275"/>
      <c r="DM299" s="275"/>
      <c r="DN299" s="272"/>
      <c r="DO299" s="275"/>
      <c r="DP299" s="277"/>
      <c r="DQ299" s="277"/>
      <c r="DR299" s="278"/>
      <c r="DS299" s="277"/>
      <c r="DT299" s="278"/>
      <c r="DU299" s="277"/>
      <c r="DV299" s="278"/>
      <c r="DW299" s="275"/>
      <c r="DX299" s="275"/>
      <c r="DY299" s="275"/>
      <c r="DZ299" s="275"/>
      <c r="EA299" s="275"/>
      <c r="EB299" s="275"/>
      <c r="EC299" s="275"/>
      <c r="ED299" s="275"/>
      <c r="EE299" s="275"/>
      <c r="EF299" s="275"/>
      <c r="EH299" s="275"/>
      <c r="EI299" s="275"/>
      <c r="EJ299" s="275"/>
      <c r="EK299" s="275"/>
      <c r="EL299" s="275"/>
      <c r="EM299" s="275"/>
      <c r="EN299" s="275"/>
      <c r="EO299" s="275"/>
      <c r="EP299" s="275"/>
      <c r="EQ299" s="275"/>
      <c r="ER299" s="275"/>
      <c r="ES299" s="275"/>
      <c r="ET299" s="275"/>
    </row>
    <row r="300" spans="1:150" outlineLevel="1">
      <c r="A300" s="250" t="s">
        <v>122</v>
      </c>
      <c r="B300" s="251"/>
      <c r="C300" s="251"/>
      <c r="D300" s="251"/>
      <c r="E300" s="251"/>
      <c r="F300" s="251"/>
      <c r="G300" s="251"/>
      <c r="H300" s="251"/>
      <c r="I300" s="251"/>
      <c r="J300" s="251"/>
      <c r="K300" s="251"/>
      <c r="L300" s="251"/>
      <c r="M300" s="251"/>
      <c r="N300" s="251"/>
      <c r="O300" s="251"/>
      <c r="P300" s="251"/>
      <c r="Q300" s="251"/>
      <c r="R300" s="251"/>
      <c r="S300" s="251"/>
      <c r="T300" s="251"/>
      <c r="U300" s="251"/>
      <c r="V300" s="251"/>
      <c r="W300" s="251"/>
      <c r="X300" s="251"/>
      <c r="Y300" s="251"/>
      <c r="Z300" s="251"/>
      <c r="AA300" s="251"/>
      <c r="AB300" s="251"/>
      <c r="AC300" s="251"/>
      <c r="AD300" s="251"/>
      <c r="AE300" s="251"/>
      <c r="AF300" s="251"/>
      <c r="AG300" s="251"/>
      <c r="AH300" s="251"/>
      <c r="AI300" s="251"/>
      <c r="AJ300" s="251"/>
      <c r="AK300" s="251"/>
      <c r="AL300" s="251"/>
      <c r="AM300" s="251"/>
      <c r="AN300" s="251"/>
      <c r="AO300" s="251">
        <v>2</v>
      </c>
      <c r="AP300" s="251">
        <v>14</v>
      </c>
      <c r="AQ300" s="251"/>
      <c r="AR300" s="251"/>
      <c r="AS300" s="251">
        <v>17</v>
      </c>
      <c r="AT300" s="251">
        <v>12</v>
      </c>
      <c r="AU300" s="251"/>
      <c r="AV300" s="251">
        <v>36</v>
      </c>
      <c r="AW300" s="251">
        <v>21</v>
      </c>
      <c r="AX300" s="251">
        <v>16</v>
      </c>
      <c r="AY300" s="251">
        <v>86</v>
      </c>
      <c r="AZ300" s="251">
        <v>1</v>
      </c>
      <c r="BA300" s="251"/>
      <c r="BB300" s="252">
        <v>32</v>
      </c>
      <c r="BC300" s="253">
        <v>36</v>
      </c>
      <c r="BD300" s="254">
        <v>24</v>
      </c>
      <c r="BE300" s="261">
        <v>24</v>
      </c>
      <c r="BF300" s="261">
        <v>24</v>
      </c>
      <c r="BG300" s="261">
        <v>24</v>
      </c>
      <c r="BH300" s="262">
        <v>24</v>
      </c>
      <c r="BI300" s="263">
        <v>24</v>
      </c>
      <c r="BJ300" s="264">
        <v>24</v>
      </c>
      <c r="BK300" s="263">
        <v>24</v>
      </c>
      <c r="BL300" s="263">
        <v>24</v>
      </c>
      <c r="BM300" s="266">
        <v>24</v>
      </c>
      <c r="BN300" s="263"/>
      <c r="CA300" s="263"/>
      <c r="CN300" s="263"/>
      <c r="DA300" s="263"/>
      <c r="DN300" s="263"/>
      <c r="DP300" s="166"/>
      <c r="DQ300" s="166"/>
      <c r="DR300" s="28"/>
      <c r="DS300" s="166"/>
      <c r="DT300" s="28"/>
      <c r="DU300" s="166"/>
      <c r="DV300" s="28"/>
    </row>
    <row r="301" spans="1:150" outlineLevel="1">
      <c r="A301" s="250" t="s">
        <v>168</v>
      </c>
      <c r="B301" s="251"/>
      <c r="C301" s="251"/>
      <c r="D301" s="251"/>
      <c r="E301" s="251"/>
      <c r="F301" s="251"/>
      <c r="G301" s="251"/>
      <c r="H301" s="251"/>
      <c r="I301" s="251"/>
      <c r="J301" s="251"/>
      <c r="K301" s="251"/>
      <c r="L301" s="251"/>
      <c r="M301" s="251"/>
      <c r="N301" s="251"/>
      <c r="O301" s="251"/>
      <c r="P301" s="251"/>
      <c r="Q301" s="251"/>
      <c r="R301" s="251"/>
      <c r="S301" s="251"/>
      <c r="T301" s="251"/>
      <c r="U301" s="251"/>
      <c r="V301" s="251"/>
      <c r="W301" s="251"/>
      <c r="X301" s="251"/>
      <c r="Y301" s="251"/>
      <c r="Z301" s="251"/>
      <c r="AA301" s="251"/>
      <c r="AB301" s="251"/>
      <c r="AC301" s="251"/>
      <c r="AD301" s="251"/>
      <c r="AE301" s="251"/>
      <c r="AF301" s="251"/>
      <c r="AG301" s="251"/>
      <c r="AH301" s="251"/>
      <c r="AI301" s="251"/>
      <c r="AJ301" s="251"/>
      <c r="AK301" s="251"/>
      <c r="AL301" s="251"/>
      <c r="AM301" s="251"/>
      <c r="AN301" s="251"/>
      <c r="AO301" s="251"/>
      <c r="AP301" s="251"/>
      <c r="AQ301" s="251"/>
      <c r="AR301" s="251"/>
      <c r="AS301" s="251"/>
      <c r="AT301" s="251"/>
      <c r="AU301" s="251">
        <v>2</v>
      </c>
      <c r="AV301" s="251"/>
      <c r="AW301" s="251">
        <v>90</v>
      </c>
      <c r="AX301" s="251"/>
      <c r="AY301" s="251">
        <v>0</v>
      </c>
      <c r="AZ301" s="251"/>
      <c r="BA301" s="251"/>
      <c r="BB301" s="252" t="s">
        <v>166</v>
      </c>
      <c r="BC301" s="253"/>
      <c r="BD301" s="254"/>
      <c r="BE301" s="261"/>
      <c r="BF301" s="261"/>
      <c r="BG301" s="261"/>
      <c r="BH301" s="262"/>
      <c r="BI301" s="263"/>
      <c r="BJ301" s="264"/>
      <c r="BK301" s="263"/>
      <c r="BL301" s="263"/>
      <c r="BM301" s="266"/>
      <c r="BN301" s="263"/>
      <c r="CA301" s="263"/>
      <c r="CN301" s="263"/>
      <c r="DA301" s="263"/>
      <c r="DN301" s="263"/>
      <c r="DP301" s="166"/>
      <c r="DQ301" s="166"/>
      <c r="DR301" s="28"/>
      <c r="DS301" s="166"/>
      <c r="DT301" s="28"/>
      <c r="DU301" s="166"/>
      <c r="DV301" s="28"/>
    </row>
    <row r="302" spans="1:150" ht="13.5">
      <c r="A302" s="279" t="s">
        <v>169</v>
      </c>
      <c r="B302" s="251">
        <f>+SUM(B293:B301)</f>
        <v>0</v>
      </c>
      <c r="C302" s="251">
        <f t="shared" ref="C302" si="580">+SUM(C293:C301)</f>
        <v>0</v>
      </c>
      <c r="D302" s="251">
        <f t="shared" ref="D302:M302" si="581">+SUM(D293:D301)</f>
        <v>0</v>
      </c>
      <c r="E302" s="251">
        <f t="shared" si="581"/>
        <v>0</v>
      </c>
      <c r="F302" s="251">
        <f t="shared" si="581"/>
        <v>0</v>
      </c>
      <c r="G302" s="251">
        <f t="shared" si="581"/>
        <v>0</v>
      </c>
      <c r="H302" s="251">
        <f t="shared" si="581"/>
        <v>0</v>
      </c>
      <c r="I302" s="251">
        <f t="shared" si="581"/>
        <v>0</v>
      </c>
      <c r="J302" s="251">
        <f t="shared" si="581"/>
        <v>0</v>
      </c>
      <c r="K302" s="251">
        <f t="shared" si="581"/>
        <v>0</v>
      </c>
      <c r="L302" s="251">
        <f t="shared" si="581"/>
        <v>0</v>
      </c>
      <c r="M302" s="251">
        <f t="shared" si="581"/>
        <v>0</v>
      </c>
      <c r="N302" s="251"/>
      <c r="O302" s="251">
        <f t="shared" ref="O302:Z302" si="582">+SUM(O293:O301)</f>
        <v>0</v>
      </c>
      <c r="P302" s="251">
        <f t="shared" si="582"/>
        <v>0</v>
      </c>
      <c r="Q302" s="251">
        <f t="shared" si="582"/>
        <v>0</v>
      </c>
      <c r="R302" s="251">
        <f t="shared" si="582"/>
        <v>0</v>
      </c>
      <c r="S302" s="251">
        <f t="shared" si="582"/>
        <v>0</v>
      </c>
      <c r="T302" s="251">
        <f t="shared" si="582"/>
        <v>0</v>
      </c>
      <c r="U302" s="251">
        <f t="shared" si="582"/>
        <v>0</v>
      </c>
      <c r="V302" s="251">
        <f t="shared" si="582"/>
        <v>0</v>
      </c>
      <c r="W302" s="251">
        <f t="shared" si="582"/>
        <v>0</v>
      </c>
      <c r="X302" s="251">
        <f t="shared" si="582"/>
        <v>0</v>
      </c>
      <c r="Y302" s="251">
        <f t="shared" si="582"/>
        <v>0</v>
      </c>
      <c r="Z302" s="251">
        <f t="shared" si="582"/>
        <v>0</v>
      </c>
      <c r="AA302" s="251"/>
      <c r="AB302" s="251">
        <f t="shared" ref="AB302:AM302" si="583">+SUM(AB293:AB301)</f>
        <v>0</v>
      </c>
      <c r="AC302" s="251">
        <f t="shared" si="583"/>
        <v>0</v>
      </c>
      <c r="AD302" s="251">
        <f t="shared" si="583"/>
        <v>0</v>
      </c>
      <c r="AE302" s="251">
        <f t="shared" si="583"/>
        <v>0</v>
      </c>
      <c r="AF302" s="251">
        <f t="shared" si="583"/>
        <v>0</v>
      </c>
      <c r="AG302" s="251">
        <f t="shared" si="583"/>
        <v>0</v>
      </c>
      <c r="AH302" s="251">
        <f t="shared" si="583"/>
        <v>0</v>
      </c>
      <c r="AI302" s="251">
        <f t="shared" si="583"/>
        <v>0</v>
      </c>
      <c r="AJ302" s="251">
        <f t="shared" si="583"/>
        <v>0</v>
      </c>
      <c r="AK302" s="251">
        <f t="shared" si="583"/>
        <v>0</v>
      </c>
      <c r="AL302" s="251">
        <f t="shared" si="583"/>
        <v>0</v>
      </c>
      <c r="AM302" s="251">
        <f t="shared" si="583"/>
        <v>0</v>
      </c>
      <c r="AN302" s="251"/>
      <c r="AO302" s="251">
        <f t="shared" ref="AO302:AT302" si="584">+SUM(AO293:AO301)</f>
        <v>2</v>
      </c>
      <c r="AP302" s="251">
        <f t="shared" si="584"/>
        <v>29</v>
      </c>
      <c r="AQ302" s="251">
        <f t="shared" si="584"/>
        <v>76</v>
      </c>
      <c r="AR302" s="251">
        <f t="shared" si="584"/>
        <v>104</v>
      </c>
      <c r="AS302" s="251">
        <f t="shared" si="584"/>
        <v>17</v>
      </c>
      <c r="AT302" s="251">
        <f t="shared" si="584"/>
        <v>228</v>
      </c>
      <c r="AU302" s="251">
        <f>+SUM(AU293:AU301)</f>
        <v>156</v>
      </c>
      <c r="AV302" s="251">
        <f t="shared" ref="AV302:BM302" si="585">+SUM(AV293:AV301)</f>
        <v>150</v>
      </c>
      <c r="AW302" s="251">
        <f t="shared" si="585"/>
        <v>225</v>
      </c>
      <c r="AX302" s="251">
        <f t="shared" si="585"/>
        <v>201</v>
      </c>
      <c r="AY302" s="251">
        <f t="shared" si="585"/>
        <v>427</v>
      </c>
      <c r="AZ302" s="251">
        <f t="shared" si="585"/>
        <v>131</v>
      </c>
      <c r="BA302" s="251"/>
      <c r="BB302" s="312">
        <f t="shared" si="585"/>
        <v>166</v>
      </c>
      <c r="BC302" s="313">
        <f t="shared" si="585"/>
        <v>166</v>
      </c>
      <c r="BD302" s="314">
        <f t="shared" si="585"/>
        <v>166</v>
      </c>
      <c r="BE302" s="315">
        <f t="shared" si="585"/>
        <v>80</v>
      </c>
      <c r="BF302" s="315">
        <f t="shared" si="585"/>
        <v>80</v>
      </c>
      <c r="BG302" s="315">
        <f t="shared" si="585"/>
        <v>80</v>
      </c>
      <c r="BH302" s="316">
        <f t="shared" si="585"/>
        <v>150</v>
      </c>
      <c r="BI302" s="317">
        <f t="shared" si="585"/>
        <v>173</v>
      </c>
      <c r="BJ302" s="318">
        <f t="shared" si="585"/>
        <v>200</v>
      </c>
      <c r="BK302" s="317">
        <f t="shared" si="585"/>
        <v>136</v>
      </c>
      <c r="BL302" s="317">
        <f t="shared" si="585"/>
        <v>136</v>
      </c>
      <c r="BM302" s="317">
        <f t="shared" si="585"/>
        <v>136</v>
      </c>
      <c r="BN302" s="317"/>
      <c r="CA302" s="317"/>
      <c r="CN302" s="317"/>
      <c r="DA302" s="317"/>
      <c r="DN302" s="317"/>
      <c r="DP302" s="166"/>
      <c r="DQ302" s="166"/>
      <c r="DR302" s="28"/>
      <c r="DS302" s="166"/>
      <c r="DT302" s="28"/>
      <c r="DU302" s="166"/>
      <c r="DV302" s="28"/>
    </row>
    <row r="303" spans="1:150">
      <c r="A303" s="239" t="s">
        <v>174</v>
      </c>
      <c r="B303" s="319">
        <v>202</v>
      </c>
      <c r="C303" s="319">
        <v>104</v>
      </c>
      <c r="D303" s="319">
        <v>108</v>
      </c>
      <c r="E303" s="319">
        <v>432</v>
      </c>
      <c r="F303" s="319">
        <v>324</v>
      </c>
      <c r="G303" s="319">
        <v>48</v>
      </c>
      <c r="H303" s="319">
        <v>32</v>
      </c>
      <c r="I303" s="319">
        <v>902</v>
      </c>
      <c r="J303" s="319">
        <v>146</v>
      </c>
      <c r="K303" s="319">
        <v>72</v>
      </c>
      <c r="L303" s="319">
        <v>72</v>
      </c>
      <c r="M303" s="319">
        <v>72</v>
      </c>
      <c r="N303" s="319"/>
      <c r="O303" s="227">
        <v>72</v>
      </c>
      <c r="P303" s="227">
        <v>214</v>
      </c>
      <c r="Q303" s="227">
        <v>628</v>
      </c>
      <c r="R303" s="227">
        <v>0</v>
      </c>
      <c r="S303" s="227">
        <v>0</v>
      </c>
      <c r="T303" s="227">
        <v>0</v>
      </c>
      <c r="U303" s="227">
        <v>0</v>
      </c>
      <c r="V303" s="227">
        <v>0</v>
      </c>
      <c r="W303" s="227">
        <v>0</v>
      </c>
      <c r="X303" s="227">
        <v>296</v>
      </c>
      <c r="Y303" s="227">
        <v>312</v>
      </c>
      <c r="Z303" s="227">
        <v>105</v>
      </c>
      <c r="AA303" s="230"/>
      <c r="AB303" s="230">
        <v>216</v>
      </c>
      <c r="AC303" s="230">
        <v>486</v>
      </c>
      <c r="AD303" s="230">
        <v>0</v>
      </c>
      <c r="AE303" s="230">
        <v>72</v>
      </c>
      <c r="AF303" s="230">
        <v>0</v>
      </c>
      <c r="AG303" s="230">
        <v>216</v>
      </c>
      <c r="AH303" s="230">
        <v>0</v>
      </c>
      <c r="AI303" s="230">
        <v>0</v>
      </c>
      <c r="AJ303" s="230">
        <v>72</v>
      </c>
      <c r="AK303" s="230">
        <v>72</v>
      </c>
      <c r="AL303" s="230">
        <v>72</v>
      </c>
      <c r="AM303" s="230">
        <v>102</v>
      </c>
      <c r="AN303" s="230"/>
      <c r="AO303" s="230">
        <v>72</v>
      </c>
      <c r="AP303" s="230">
        <v>0</v>
      </c>
      <c r="AQ303" s="230">
        <v>0</v>
      </c>
      <c r="AR303" s="230">
        <v>0</v>
      </c>
      <c r="AS303" s="230">
        <v>0</v>
      </c>
      <c r="AT303" s="230">
        <v>0</v>
      </c>
      <c r="AU303" s="230">
        <v>0</v>
      </c>
      <c r="AV303" s="230">
        <v>0</v>
      </c>
      <c r="AW303" s="230">
        <v>0</v>
      </c>
      <c r="AX303" s="241">
        <f>AX313+(AW313-AW303)</f>
        <v>0</v>
      </c>
      <c r="AY303" s="241">
        <f>AY313</f>
        <v>0</v>
      </c>
      <c r="AZ303" s="241">
        <f>AZ313</f>
        <v>0</v>
      </c>
      <c r="BA303" s="241"/>
      <c r="BB303" s="320"/>
      <c r="BC303" s="321">
        <f t="shared" ref="BC303:BM303" si="586">+BC313</f>
        <v>0</v>
      </c>
      <c r="BD303" s="322">
        <f t="shared" si="586"/>
        <v>0</v>
      </c>
      <c r="BE303" s="241">
        <f t="shared" si="586"/>
        <v>0</v>
      </c>
      <c r="BF303" s="241">
        <f t="shared" si="586"/>
        <v>0</v>
      </c>
      <c r="BG303" s="245">
        <f>+SUM(BG304:BG311)</f>
        <v>0</v>
      </c>
      <c r="BH303" s="323">
        <f t="shared" si="586"/>
        <v>0</v>
      </c>
      <c r="BI303" s="324">
        <f t="shared" si="586"/>
        <v>0</v>
      </c>
      <c r="BJ303" s="325">
        <f t="shared" si="586"/>
        <v>0</v>
      </c>
      <c r="BK303" s="324">
        <f t="shared" si="586"/>
        <v>0</v>
      </c>
      <c r="BL303" s="324">
        <f t="shared" si="586"/>
        <v>0</v>
      </c>
      <c r="BM303" s="326">
        <f t="shared" si="586"/>
        <v>0</v>
      </c>
      <c r="BN303" s="324"/>
      <c r="CA303" s="324"/>
      <c r="CN303" s="324"/>
      <c r="DA303" s="324"/>
      <c r="DN303" s="324"/>
      <c r="DP303" s="166">
        <f>SUM(B303:M303)</f>
        <v>2514</v>
      </c>
      <c r="DQ303" s="166">
        <f>SUM(O303:Z303)</f>
        <v>1627</v>
      </c>
      <c r="DR303" s="28">
        <f t="shared" si="560"/>
        <v>64.717581543357198</v>
      </c>
      <c r="DS303" s="166">
        <f>SUM(AB303:AM303)</f>
        <v>1308</v>
      </c>
      <c r="DT303" s="28">
        <f t="shared" si="561"/>
        <v>80.39336201598033</v>
      </c>
      <c r="DU303" s="166">
        <f>SUM(AO303:AZ303)</f>
        <v>72</v>
      </c>
      <c r="DV303" s="28">
        <f t="shared" si="562"/>
        <v>5.5045871559633035</v>
      </c>
      <c r="DW303" s="141">
        <f>SUM(BB303:BM303)</f>
        <v>0</v>
      </c>
      <c r="DX303" s="207">
        <f t="shared" ref="DX303" si="587">IFERROR(DW303/DU303*100,0)</f>
        <v>0</v>
      </c>
    </row>
    <row r="304" spans="1:150" outlineLevel="1">
      <c r="A304" s="250" t="s">
        <v>161</v>
      </c>
      <c r="B304" s="251"/>
      <c r="C304" s="251"/>
      <c r="D304" s="251"/>
      <c r="E304" s="251"/>
      <c r="F304" s="251"/>
      <c r="G304" s="251"/>
      <c r="H304" s="251"/>
      <c r="I304" s="251"/>
      <c r="J304" s="251"/>
      <c r="K304" s="251"/>
      <c r="L304" s="251"/>
      <c r="M304" s="251"/>
      <c r="N304" s="251"/>
      <c r="O304" s="251"/>
      <c r="P304" s="251"/>
      <c r="Q304" s="251"/>
      <c r="R304" s="251"/>
      <c r="S304" s="251"/>
      <c r="T304" s="251"/>
      <c r="U304" s="251"/>
      <c r="V304" s="251"/>
      <c r="W304" s="251"/>
      <c r="X304" s="251"/>
      <c r="Y304" s="251"/>
      <c r="Z304" s="251"/>
      <c r="AA304" s="251"/>
      <c r="AB304" s="251"/>
      <c r="AC304" s="251"/>
      <c r="AD304" s="251"/>
      <c r="AE304" s="251"/>
      <c r="AF304" s="251"/>
      <c r="AG304" s="251"/>
      <c r="AH304" s="251"/>
      <c r="AI304" s="251"/>
      <c r="AJ304" s="251"/>
      <c r="AK304" s="251"/>
      <c r="AL304" s="251"/>
      <c r="AM304" s="251"/>
      <c r="AN304" s="251"/>
      <c r="AO304" s="251"/>
      <c r="AP304" s="251"/>
      <c r="AQ304" s="251"/>
      <c r="AR304" s="251"/>
      <c r="AS304" s="251"/>
      <c r="AT304" s="251"/>
      <c r="AU304" s="251"/>
      <c r="AV304" s="251"/>
      <c r="AW304" s="251"/>
      <c r="AX304" s="251"/>
      <c r="AY304" s="251"/>
      <c r="AZ304" s="251"/>
      <c r="BA304" s="251"/>
      <c r="BB304" s="252"/>
      <c r="BC304" s="253"/>
      <c r="BD304" s="254"/>
      <c r="BE304" s="261"/>
      <c r="BF304" s="261"/>
      <c r="BG304" s="261"/>
      <c r="BH304" s="262"/>
      <c r="BI304" s="263"/>
      <c r="BJ304" s="264"/>
      <c r="BK304" s="263"/>
      <c r="BL304" s="263"/>
      <c r="BM304" s="266"/>
      <c r="BN304" s="263"/>
      <c r="BP304" s="19">
        <f>SUM(BE302:BM303)</f>
        <v>1171</v>
      </c>
      <c r="CA304" s="263"/>
      <c r="CN304" s="263"/>
      <c r="DA304" s="263"/>
      <c r="DN304" s="263"/>
      <c r="DP304" s="166"/>
      <c r="DQ304" s="166"/>
      <c r="DR304" s="28"/>
      <c r="DS304" s="166"/>
      <c r="DT304" s="28"/>
      <c r="DU304" s="166"/>
      <c r="DV304" s="28"/>
    </row>
    <row r="305" spans="1:128" outlineLevel="1">
      <c r="A305" s="250" t="s">
        <v>162</v>
      </c>
      <c r="B305" s="251"/>
      <c r="C305" s="251"/>
      <c r="D305" s="251"/>
      <c r="E305" s="251"/>
      <c r="F305" s="251"/>
      <c r="G305" s="251"/>
      <c r="H305" s="251"/>
      <c r="I305" s="251"/>
      <c r="J305" s="251"/>
      <c r="K305" s="251"/>
      <c r="L305" s="251"/>
      <c r="M305" s="251"/>
      <c r="N305" s="251"/>
      <c r="O305" s="251"/>
      <c r="P305" s="251"/>
      <c r="Q305" s="251"/>
      <c r="R305" s="251"/>
      <c r="S305" s="251"/>
      <c r="T305" s="251"/>
      <c r="U305" s="251"/>
      <c r="V305" s="251"/>
      <c r="W305" s="251"/>
      <c r="X305" s="251"/>
      <c r="Y305" s="251"/>
      <c r="Z305" s="251"/>
      <c r="AA305" s="251"/>
      <c r="AB305" s="251"/>
      <c r="AC305" s="251"/>
      <c r="AD305" s="251"/>
      <c r="AE305" s="251"/>
      <c r="AF305" s="251"/>
      <c r="AG305" s="251"/>
      <c r="AH305" s="251"/>
      <c r="AI305" s="251"/>
      <c r="AJ305" s="251"/>
      <c r="AK305" s="251"/>
      <c r="AL305" s="251"/>
      <c r="AM305" s="251"/>
      <c r="AN305" s="251"/>
      <c r="AO305" s="251"/>
      <c r="AP305" s="251"/>
      <c r="AQ305" s="251"/>
      <c r="AR305" s="251"/>
      <c r="AS305" s="251"/>
      <c r="AT305" s="251"/>
      <c r="AU305" s="251"/>
      <c r="AV305" s="251"/>
      <c r="AW305" s="251"/>
      <c r="AX305" s="251"/>
      <c r="AY305" s="251"/>
      <c r="AZ305" s="251"/>
      <c r="BA305" s="251"/>
      <c r="BB305" s="252"/>
      <c r="BC305" s="253"/>
      <c r="BD305" s="254"/>
      <c r="BE305" s="261"/>
      <c r="BF305" s="261"/>
      <c r="BG305" s="261"/>
      <c r="BH305" s="262"/>
      <c r="BI305" s="263"/>
      <c r="BJ305" s="264"/>
      <c r="BK305" s="263"/>
      <c r="BL305" s="263"/>
      <c r="BM305" s="266"/>
      <c r="BN305" s="263"/>
      <c r="CA305" s="263"/>
      <c r="CN305" s="263"/>
      <c r="DA305" s="263"/>
      <c r="DN305" s="263"/>
      <c r="DP305" s="166"/>
      <c r="DQ305" s="166"/>
      <c r="DR305" s="28"/>
      <c r="DS305" s="166"/>
      <c r="DT305" s="28"/>
      <c r="DU305" s="166"/>
      <c r="DV305" s="28"/>
    </row>
    <row r="306" spans="1:128" outlineLevel="1">
      <c r="A306" s="250" t="s">
        <v>163</v>
      </c>
      <c r="B306" s="251"/>
      <c r="C306" s="251"/>
      <c r="D306" s="251"/>
      <c r="E306" s="251"/>
      <c r="F306" s="251"/>
      <c r="G306" s="251"/>
      <c r="H306" s="251"/>
      <c r="I306" s="251"/>
      <c r="J306" s="251"/>
      <c r="K306" s="251"/>
      <c r="L306" s="251"/>
      <c r="M306" s="251"/>
      <c r="N306" s="251"/>
      <c r="O306" s="251"/>
      <c r="P306" s="251"/>
      <c r="Q306" s="251"/>
      <c r="R306" s="251"/>
      <c r="S306" s="251"/>
      <c r="T306" s="251"/>
      <c r="U306" s="251"/>
      <c r="V306" s="251"/>
      <c r="W306" s="251"/>
      <c r="X306" s="251"/>
      <c r="Y306" s="251"/>
      <c r="Z306" s="251"/>
      <c r="AA306" s="251"/>
      <c r="AB306" s="251"/>
      <c r="AC306" s="251"/>
      <c r="AD306" s="251"/>
      <c r="AE306" s="251"/>
      <c r="AF306" s="251"/>
      <c r="AG306" s="251"/>
      <c r="AH306" s="251"/>
      <c r="AI306" s="251"/>
      <c r="AJ306" s="251"/>
      <c r="AK306" s="251"/>
      <c r="AL306" s="251"/>
      <c r="AM306" s="251"/>
      <c r="AN306" s="251"/>
      <c r="AO306" s="251"/>
      <c r="AP306" s="251"/>
      <c r="AQ306" s="251"/>
      <c r="AR306" s="251"/>
      <c r="AS306" s="251"/>
      <c r="AT306" s="251"/>
      <c r="AU306" s="251"/>
      <c r="AV306" s="251"/>
      <c r="AW306" s="251"/>
      <c r="AX306" s="251"/>
      <c r="AY306" s="251"/>
      <c r="AZ306" s="251"/>
      <c r="BA306" s="251"/>
      <c r="BB306" s="252"/>
      <c r="BC306" s="253"/>
      <c r="BD306" s="254"/>
      <c r="BE306" s="261"/>
      <c r="BF306" s="261"/>
      <c r="BG306" s="261"/>
      <c r="BH306" s="262"/>
      <c r="BI306" s="263"/>
      <c r="BJ306" s="264"/>
      <c r="BK306" s="263"/>
      <c r="BL306" s="263"/>
      <c r="BM306" s="266"/>
      <c r="BN306" s="263"/>
      <c r="CA306" s="263"/>
      <c r="CN306" s="263"/>
      <c r="DA306" s="263"/>
      <c r="DN306" s="263"/>
      <c r="DP306" s="166"/>
      <c r="DQ306" s="166"/>
      <c r="DR306" s="28"/>
      <c r="DS306" s="166"/>
      <c r="DT306" s="28"/>
      <c r="DU306" s="166"/>
      <c r="DV306" s="28"/>
    </row>
    <row r="307" spans="1:128" outlineLevel="1">
      <c r="A307" s="250" t="s">
        <v>164</v>
      </c>
      <c r="B307" s="251"/>
      <c r="C307" s="251"/>
      <c r="D307" s="251"/>
      <c r="E307" s="251"/>
      <c r="F307" s="251"/>
      <c r="G307" s="251"/>
      <c r="H307" s="251"/>
      <c r="I307" s="251"/>
      <c r="J307" s="251"/>
      <c r="K307" s="251"/>
      <c r="L307" s="251"/>
      <c r="M307" s="251"/>
      <c r="N307" s="251"/>
      <c r="O307" s="251"/>
      <c r="P307" s="251"/>
      <c r="Q307" s="251"/>
      <c r="R307" s="251"/>
      <c r="S307" s="251"/>
      <c r="T307" s="251"/>
      <c r="U307" s="251"/>
      <c r="V307" s="251"/>
      <c r="W307" s="251"/>
      <c r="X307" s="251"/>
      <c r="Y307" s="251"/>
      <c r="Z307" s="251"/>
      <c r="AA307" s="251"/>
      <c r="AB307" s="251"/>
      <c r="AC307" s="251"/>
      <c r="AD307" s="251"/>
      <c r="AE307" s="251"/>
      <c r="AF307" s="251"/>
      <c r="AG307" s="251"/>
      <c r="AH307" s="251"/>
      <c r="AI307" s="251"/>
      <c r="AJ307" s="251"/>
      <c r="AK307" s="251"/>
      <c r="AL307" s="251"/>
      <c r="AM307" s="251"/>
      <c r="AN307" s="251"/>
      <c r="AO307" s="251"/>
      <c r="AP307" s="251"/>
      <c r="AQ307" s="251"/>
      <c r="AR307" s="251"/>
      <c r="AS307" s="251"/>
      <c r="AT307" s="251"/>
      <c r="AU307" s="251"/>
      <c r="AV307" s="251"/>
      <c r="AW307" s="251"/>
      <c r="AX307" s="251"/>
      <c r="AY307" s="251"/>
      <c r="AZ307" s="251"/>
      <c r="BA307" s="251"/>
      <c r="BB307" s="252"/>
      <c r="BC307" s="253"/>
      <c r="BD307" s="254"/>
      <c r="BE307" s="261"/>
      <c r="BF307" s="261"/>
      <c r="BG307" s="261"/>
      <c r="BH307" s="262"/>
      <c r="BI307" s="263"/>
      <c r="BJ307" s="264"/>
      <c r="BK307" s="263"/>
      <c r="BL307" s="263"/>
      <c r="BM307" s="266"/>
      <c r="BN307" s="263"/>
      <c r="CA307" s="263"/>
      <c r="CN307" s="263"/>
      <c r="DA307" s="263"/>
      <c r="DN307" s="263"/>
      <c r="DP307" s="166"/>
      <c r="DQ307" s="166"/>
      <c r="DR307" s="28"/>
      <c r="DS307" s="166"/>
      <c r="DT307" s="28"/>
      <c r="DU307" s="166"/>
      <c r="DV307" s="28"/>
    </row>
    <row r="308" spans="1:128" outlineLevel="1">
      <c r="A308" s="250" t="s">
        <v>165</v>
      </c>
      <c r="B308" s="251"/>
      <c r="C308" s="251"/>
      <c r="D308" s="251"/>
      <c r="E308" s="251"/>
      <c r="F308" s="251"/>
      <c r="G308" s="251"/>
      <c r="H308" s="251"/>
      <c r="I308" s="251"/>
      <c r="J308" s="251"/>
      <c r="K308" s="251"/>
      <c r="L308" s="251"/>
      <c r="M308" s="251"/>
      <c r="N308" s="251"/>
      <c r="O308" s="251"/>
      <c r="P308" s="251"/>
      <c r="Q308" s="251"/>
      <c r="R308" s="251"/>
      <c r="S308" s="251"/>
      <c r="T308" s="251"/>
      <c r="U308" s="251"/>
      <c r="V308" s="251"/>
      <c r="W308" s="251"/>
      <c r="X308" s="251"/>
      <c r="Y308" s="251"/>
      <c r="Z308" s="251"/>
      <c r="AA308" s="251"/>
      <c r="AB308" s="251"/>
      <c r="AC308" s="251"/>
      <c r="AD308" s="251"/>
      <c r="AE308" s="251"/>
      <c r="AF308" s="251"/>
      <c r="AG308" s="251"/>
      <c r="AH308" s="251"/>
      <c r="AI308" s="251"/>
      <c r="AJ308" s="251"/>
      <c r="AK308" s="251"/>
      <c r="AL308" s="251"/>
      <c r="AM308" s="251"/>
      <c r="AN308" s="251"/>
      <c r="AO308" s="251"/>
      <c r="AP308" s="251"/>
      <c r="AQ308" s="251"/>
      <c r="AR308" s="251"/>
      <c r="AS308" s="251"/>
      <c r="AT308" s="251"/>
      <c r="AU308" s="251"/>
      <c r="AV308" s="251"/>
      <c r="AW308" s="251"/>
      <c r="AX308" s="251"/>
      <c r="AY308" s="251"/>
      <c r="AZ308" s="251"/>
      <c r="BA308" s="251"/>
      <c r="BB308" s="252"/>
      <c r="BC308" s="253"/>
      <c r="BD308" s="254"/>
      <c r="BE308" s="261"/>
      <c r="BF308" s="261"/>
      <c r="BG308" s="261"/>
      <c r="BH308" s="262"/>
      <c r="BI308" s="263"/>
      <c r="BJ308" s="264"/>
      <c r="BK308" s="263"/>
      <c r="BL308" s="263"/>
      <c r="BM308" s="266"/>
      <c r="BN308" s="263"/>
      <c r="CA308" s="263"/>
      <c r="CN308" s="263"/>
      <c r="DA308" s="263"/>
      <c r="DN308" s="263"/>
      <c r="DP308" s="166"/>
      <c r="DQ308" s="166"/>
      <c r="DR308" s="28"/>
      <c r="DS308" s="166"/>
      <c r="DT308" s="28"/>
      <c r="DU308" s="166"/>
      <c r="DV308" s="28"/>
    </row>
    <row r="309" spans="1:128" outlineLevel="1">
      <c r="A309" s="250" t="s">
        <v>123</v>
      </c>
      <c r="B309" s="251"/>
      <c r="C309" s="251"/>
      <c r="D309" s="251"/>
      <c r="E309" s="251"/>
      <c r="F309" s="251"/>
      <c r="G309" s="251"/>
      <c r="H309" s="251"/>
      <c r="I309" s="251"/>
      <c r="J309" s="251"/>
      <c r="K309" s="251"/>
      <c r="L309" s="251"/>
      <c r="M309" s="251"/>
      <c r="N309" s="251"/>
      <c r="O309" s="251"/>
      <c r="P309" s="251"/>
      <c r="Q309" s="251"/>
      <c r="R309" s="251"/>
      <c r="S309" s="251"/>
      <c r="T309" s="251"/>
      <c r="U309" s="251"/>
      <c r="V309" s="251"/>
      <c r="W309" s="251"/>
      <c r="X309" s="251"/>
      <c r="Y309" s="251"/>
      <c r="Z309" s="251"/>
      <c r="AA309" s="251"/>
      <c r="AB309" s="251"/>
      <c r="AC309" s="251"/>
      <c r="AD309" s="251"/>
      <c r="AE309" s="251"/>
      <c r="AF309" s="251"/>
      <c r="AG309" s="251"/>
      <c r="AH309" s="251"/>
      <c r="AI309" s="251"/>
      <c r="AJ309" s="251"/>
      <c r="AK309" s="251"/>
      <c r="AL309" s="251"/>
      <c r="AM309" s="251"/>
      <c r="AN309" s="251"/>
      <c r="AO309" s="251"/>
      <c r="AP309" s="251"/>
      <c r="AQ309" s="251"/>
      <c r="AR309" s="251"/>
      <c r="AS309" s="251"/>
      <c r="AT309" s="251"/>
      <c r="AU309" s="251"/>
      <c r="AV309" s="251"/>
      <c r="AW309" s="251"/>
      <c r="AX309" s="251"/>
      <c r="AY309" s="251"/>
      <c r="AZ309" s="251"/>
      <c r="BA309" s="251"/>
      <c r="BB309" s="252"/>
      <c r="BC309" s="253"/>
      <c r="BD309" s="254"/>
      <c r="BE309" s="261"/>
      <c r="BF309" s="261"/>
      <c r="BG309" s="261"/>
      <c r="BH309" s="262"/>
      <c r="BI309" s="263"/>
      <c r="BJ309" s="264"/>
      <c r="BK309" s="263"/>
      <c r="BL309" s="263"/>
      <c r="BM309" s="266"/>
      <c r="BN309" s="263"/>
      <c r="CA309" s="263"/>
      <c r="CN309" s="263"/>
      <c r="DA309" s="263"/>
      <c r="DN309" s="263"/>
      <c r="DP309" s="166"/>
      <c r="DQ309" s="166"/>
      <c r="DR309" s="28"/>
      <c r="DS309" s="166"/>
      <c r="DT309" s="28"/>
      <c r="DU309" s="166"/>
      <c r="DV309" s="28"/>
    </row>
    <row r="310" spans="1:128" s="275" customFormat="1" outlineLevel="1">
      <c r="A310" s="268" t="s">
        <v>167</v>
      </c>
      <c r="B310" s="269"/>
      <c r="C310" s="269"/>
      <c r="D310" s="269"/>
      <c r="E310" s="269"/>
      <c r="F310" s="269"/>
      <c r="G310" s="269"/>
      <c r="H310" s="269"/>
      <c r="I310" s="269"/>
      <c r="J310" s="269"/>
      <c r="K310" s="269"/>
      <c r="L310" s="269"/>
      <c r="M310" s="269"/>
      <c r="N310" s="269"/>
      <c r="O310" s="269"/>
      <c r="P310" s="269"/>
      <c r="Q310" s="269"/>
      <c r="R310" s="269"/>
      <c r="S310" s="269"/>
      <c r="T310" s="269"/>
      <c r="U310" s="269"/>
      <c r="V310" s="269"/>
      <c r="W310" s="269"/>
      <c r="X310" s="269"/>
      <c r="Y310" s="269"/>
      <c r="Z310" s="269"/>
      <c r="AA310" s="269"/>
      <c r="AB310" s="269"/>
      <c r="AC310" s="269"/>
      <c r="AD310" s="269"/>
      <c r="AE310" s="269"/>
      <c r="AF310" s="269"/>
      <c r="AG310" s="269"/>
      <c r="AH310" s="269"/>
      <c r="AI310" s="269"/>
      <c r="AJ310" s="269"/>
      <c r="AK310" s="269"/>
      <c r="AL310" s="269"/>
      <c r="AM310" s="269"/>
      <c r="AN310" s="269"/>
      <c r="AO310" s="269">
        <v>72</v>
      </c>
      <c r="AP310" s="269"/>
      <c r="AQ310" s="269"/>
      <c r="AR310" s="269"/>
      <c r="AS310" s="269"/>
      <c r="AT310" s="269"/>
      <c r="AU310" s="269"/>
      <c r="AV310" s="269"/>
      <c r="AW310" s="269"/>
      <c r="AX310" s="269"/>
      <c r="AY310" s="269"/>
      <c r="AZ310" s="269"/>
      <c r="BA310" s="269"/>
      <c r="BB310" s="270"/>
      <c r="BC310" s="271"/>
      <c r="BD310" s="271"/>
      <c r="BE310" s="272"/>
      <c r="BF310" s="272"/>
      <c r="BG310" s="272"/>
      <c r="BH310" s="273"/>
      <c r="BI310" s="272"/>
      <c r="BJ310" s="274"/>
      <c r="BK310" s="272"/>
      <c r="BL310" s="272"/>
      <c r="BM310" s="301"/>
      <c r="BN310" s="272"/>
      <c r="CA310" s="272"/>
      <c r="CN310" s="272"/>
      <c r="DA310" s="272"/>
      <c r="DN310" s="272"/>
      <c r="DP310" s="277"/>
      <c r="DQ310" s="277"/>
      <c r="DR310" s="278"/>
      <c r="DS310" s="277"/>
      <c r="DT310" s="278"/>
      <c r="DU310" s="277"/>
      <c r="DV310" s="278"/>
    </row>
    <row r="311" spans="1:128" outlineLevel="1">
      <c r="A311" s="250" t="s">
        <v>122</v>
      </c>
      <c r="B311" s="251"/>
      <c r="C311" s="251"/>
      <c r="D311" s="251"/>
      <c r="E311" s="251"/>
      <c r="F311" s="251"/>
      <c r="G311" s="251"/>
      <c r="H311" s="251"/>
      <c r="I311" s="251"/>
      <c r="J311" s="251"/>
      <c r="K311" s="251"/>
      <c r="L311" s="251"/>
      <c r="M311" s="251"/>
      <c r="N311" s="251"/>
      <c r="O311" s="251"/>
      <c r="P311" s="251"/>
      <c r="Q311" s="251"/>
      <c r="R311" s="251"/>
      <c r="S311" s="251"/>
      <c r="T311" s="251"/>
      <c r="U311" s="251"/>
      <c r="V311" s="251"/>
      <c r="W311" s="251"/>
      <c r="X311" s="251"/>
      <c r="Y311" s="251"/>
      <c r="Z311" s="251"/>
      <c r="AA311" s="251"/>
      <c r="AB311" s="251"/>
      <c r="AC311" s="251"/>
      <c r="AD311" s="251"/>
      <c r="AE311" s="251"/>
      <c r="AF311" s="251"/>
      <c r="AG311" s="251"/>
      <c r="AH311" s="251"/>
      <c r="AI311" s="251"/>
      <c r="AJ311" s="251"/>
      <c r="AK311" s="251"/>
      <c r="AL311" s="251"/>
      <c r="AM311" s="251"/>
      <c r="AN311" s="251"/>
      <c r="AO311" s="251"/>
      <c r="AP311" s="251"/>
      <c r="AQ311" s="251"/>
      <c r="AR311" s="251"/>
      <c r="AS311" s="251"/>
      <c r="AT311" s="251"/>
      <c r="AU311" s="251"/>
      <c r="AV311" s="251"/>
      <c r="AW311" s="251"/>
      <c r="AX311" s="251"/>
      <c r="AY311" s="251"/>
      <c r="AZ311" s="251"/>
      <c r="BA311" s="251"/>
      <c r="BB311" s="252"/>
      <c r="BC311" s="253"/>
      <c r="BD311" s="254"/>
      <c r="BE311" s="261"/>
      <c r="BF311" s="261"/>
      <c r="BG311" s="261"/>
      <c r="BH311" s="262"/>
      <c r="BI311" s="263"/>
      <c r="BJ311" s="264"/>
      <c r="BK311" s="263"/>
      <c r="BL311" s="263"/>
      <c r="BM311" s="266"/>
      <c r="BN311" s="263"/>
      <c r="CA311" s="263"/>
      <c r="CN311" s="263"/>
      <c r="DA311" s="263"/>
      <c r="DN311" s="263"/>
      <c r="DP311" s="166"/>
      <c r="DQ311" s="166"/>
      <c r="DR311" s="28"/>
      <c r="DS311" s="166"/>
      <c r="DT311" s="28"/>
      <c r="DU311" s="166"/>
      <c r="DV311" s="28"/>
    </row>
    <row r="312" spans="1:128" outlineLevel="1">
      <c r="A312" s="250" t="s">
        <v>168</v>
      </c>
      <c r="B312" s="251"/>
      <c r="C312" s="251"/>
      <c r="D312" s="251"/>
      <c r="E312" s="251"/>
      <c r="F312" s="251"/>
      <c r="G312" s="251"/>
      <c r="H312" s="251"/>
      <c r="I312" s="251"/>
      <c r="J312" s="251"/>
      <c r="K312" s="251"/>
      <c r="L312" s="251"/>
      <c r="M312" s="251"/>
      <c r="N312" s="251"/>
      <c r="O312" s="251"/>
      <c r="P312" s="251"/>
      <c r="Q312" s="251"/>
      <c r="R312" s="251"/>
      <c r="S312" s="251"/>
      <c r="T312" s="251"/>
      <c r="U312" s="251"/>
      <c r="V312" s="251"/>
      <c r="W312" s="251"/>
      <c r="X312" s="251"/>
      <c r="Y312" s="251"/>
      <c r="Z312" s="251"/>
      <c r="AA312" s="251"/>
      <c r="AB312" s="251"/>
      <c r="AC312" s="251"/>
      <c r="AD312" s="251"/>
      <c r="AE312" s="251"/>
      <c r="AF312" s="251"/>
      <c r="AG312" s="251"/>
      <c r="AH312" s="251"/>
      <c r="AI312" s="251"/>
      <c r="AJ312" s="251"/>
      <c r="AK312" s="251"/>
      <c r="AL312" s="251"/>
      <c r="AM312" s="251"/>
      <c r="AN312" s="251"/>
      <c r="AO312" s="251"/>
      <c r="AP312" s="251"/>
      <c r="AQ312" s="251"/>
      <c r="AR312" s="251"/>
      <c r="AS312" s="251"/>
      <c r="AT312" s="251"/>
      <c r="AU312" s="251"/>
      <c r="AV312" s="251"/>
      <c r="AW312" s="251"/>
      <c r="AX312" s="251"/>
      <c r="AY312" s="251"/>
      <c r="AZ312" s="251"/>
      <c r="BA312" s="251"/>
      <c r="BB312" s="252"/>
      <c r="BC312" s="253"/>
      <c r="BD312" s="254"/>
      <c r="BE312" s="261"/>
      <c r="BF312" s="261"/>
      <c r="BG312" s="261"/>
      <c r="BH312" s="262"/>
      <c r="BI312" s="263"/>
      <c r="BJ312" s="264"/>
      <c r="BK312" s="263"/>
      <c r="BL312" s="263"/>
      <c r="BM312" s="266"/>
      <c r="BN312" s="263"/>
      <c r="CA312" s="263"/>
      <c r="CN312" s="263"/>
      <c r="DA312" s="263"/>
      <c r="DN312" s="263"/>
      <c r="DP312" s="166"/>
      <c r="DQ312" s="166"/>
      <c r="DR312" s="28"/>
      <c r="DS312" s="166"/>
      <c r="DT312" s="28"/>
      <c r="DU312" s="166"/>
      <c r="DV312" s="28"/>
    </row>
    <row r="313" spans="1:128" ht="13.5">
      <c r="A313" s="279" t="s">
        <v>169</v>
      </c>
      <c r="B313" s="251">
        <f>+SUM(B304:B312)</f>
        <v>0</v>
      </c>
      <c r="C313" s="251">
        <f t="shared" ref="C313" si="588">+SUM(C304:C312)</f>
        <v>0</v>
      </c>
      <c r="D313" s="251">
        <f t="shared" ref="D313:M313" si="589">+SUM(D304:D312)</f>
        <v>0</v>
      </c>
      <c r="E313" s="251">
        <f t="shared" si="589"/>
        <v>0</v>
      </c>
      <c r="F313" s="251">
        <f t="shared" si="589"/>
        <v>0</v>
      </c>
      <c r="G313" s="251">
        <f t="shared" si="589"/>
        <v>0</v>
      </c>
      <c r="H313" s="251">
        <f t="shared" si="589"/>
        <v>0</v>
      </c>
      <c r="I313" s="251">
        <f t="shared" si="589"/>
        <v>0</v>
      </c>
      <c r="J313" s="251">
        <f t="shared" si="589"/>
        <v>0</v>
      </c>
      <c r="K313" s="251">
        <f t="shared" si="589"/>
        <v>0</v>
      </c>
      <c r="L313" s="251">
        <f t="shared" si="589"/>
        <v>0</v>
      </c>
      <c r="M313" s="251">
        <f t="shared" si="589"/>
        <v>0</v>
      </c>
      <c r="N313" s="251"/>
      <c r="O313" s="251">
        <f t="shared" ref="O313:Z313" si="590">+SUM(O304:O312)</f>
        <v>0</v>
      </c>
      <c r="P313" s="251">
        <f t="shared" si="590"/>
        <v>0</v>
      </c>
      <c r="Q313" s="251">
        <f t="shared" si="590"/>
        <v>0</v>
      </c>
      <c r="R313" s="251">
        <f t="shared" si="590"/>
        <v>0</v>
      </c>
      <c r="S313" s="251">
        <f t="shared" si="590"/>
        <v>0</v>
      </c>
      <c r="T313" s="251">
        <f t="shared" si="590"/>
        <v>0</v>
      </c>
      <c r="U313" s="251">
        <f t="shared" si="590"/>
        <v>0</v>
      </c>
      <c r="V313" s="251">
        <f t="shared" si="590"/>
        <v>0</v>
      </c>
      <c r="W313" s="251">
        <f t="shared" si="590"/>
        <v>0</v>
      </c>
      <c r="X313" s="251">
        <f t="shared" si="590"/>
        <v>0</v>
      </c>
      <c r="Y313" s="251">
        <f t="shared" si="590"/>
        <v>0</v>
      </c>
      <c r="Z313" s="251">
        <f t="shared" si="590"/>
        <v>0</v>
      </c>
      <c r="AA313" s="251"/>
      <c r="AB313" s="251">
        <f t="shared" ref="AB313:AM313" si="591">+SUM(AB304:AB312)</f>
        <v>0</v>
      </c>
      <c r="AC313" s="251">
        <f t="shared" si="591"/>
        <v>0</v>
      </c>
      <c r="AD313" s="251">
        <f t="shared" si="591"/>
        <v>0</v>
      </c>
      <c r="AE313" s="251">
        <f t="shared" si="591"/>
        <v>0</v>
      </c>
      <c r="AF313" s="251">
        <f t="shared" si="591"/>
        <v>0</v>
      </c>
      <c r="AG313" s="251">
        <f t="shared" si="591"/>
        <v>0</v>
      </c>
      <c r="AH313" s="251">
        <f t="shared" si="591"/>
        <v>0</v>
      </c>
      <c r="AI313" s="251">
        <f t="shared" si="591"/>
        <v>0</v>
      </c>
      <c r="AJ313" s="251">
        <f t="shared" si="591"/>
        <v>0</v>
      </c>
      <c r="AK313" s="251">
        <f t="shared" si="591"/>
        <v>0</v>
      </c>
      <c r="AL313" s="251">
        <f t="shared" si="591"/>
        <v>0</v>
      </c>
      <c r="AM313" s="251">
        <f t="shared" si="591"/>
        <v>0</v>
      </c>
      <c r="AN313" s="251"/>
      <c r="AO313" s="251">
        <f t="shared" ref="AO313:BM313" si="592">+SUM(AO304:AO312)</f>
        <v>72</v>
      </c>
      <c r="AP313" s="251">
        <f t="shared" si="592"/>
        <v>0</v>
      </c>
      <c r="AQ313" s="251">
        <f t="shared" si="592"/>
        <v>0</v>
      </c>
      <c r="AR313" s="251">
        <f t="shared" si="592"/>
        <v>0</v>
      </c>
      <c r="AS313" s="251">
        <f t="shared" si="592"/>
        <v>0</v>
      </c>
      <c r="AT313" s="251">
        <f t="shared" si="592"/>
        <v>0</v>
      </c>
      <c r="AU313" s="251">
        <f t="shared" si="592"/>
        <v>0</v>
      </c>
      <c r="AV313" s="251">
        <f t="shared" si="592"/>
        <v>0</v>
      </c>
      <c r="AW313" s="251">
        <f t="shared" si="592"/>
        <v>0</v>
      </c>
      <c r="AX313" s="251">
        <f t="shared" si="592"/>
        <v>0</v>
      </c>
      <c r="AY313" s="251">
        <f t="shared" si="592"/>
        <v>0</v>
      </c>
      <c r="AZ313" s="251">
        <f t="shared" si="592"/>
        <v>0</v>
      </c>
      <c r="BA313" s="251"/>
      <c r="BB313" s="252"/>
      <c r="BC313" s="253">
        <f t="shared" si="592"/>
        <v>0</v>
      </c>
      <c r="BD313" s="254">
        <f t="shared" si="592"/>
        <v>0</v>
      </c>
      <c r="BE313" s="261">
        <f t="shared" si="592"/>
        <v>0</v>
      </c>
      <c r="BF313" s="261">
        <f t="shared" si="592"/>
        <v>0</v>
      </c>
      <c r="BG313" s="261">
        <f t="shared" si="592"/>
        <v>0</v>
      </c>
      <c r="BH313" s="262">
        <f t="shared" si="592"/>
        <v>0</v>
      </c>
      <c r="BI313" s="263">
        <f t="shared" si="592"/>
        <v>0</v>
      </c>
      <c r="BJ313" s="264">
        <f t="shared" si="592"/>
        <v>0</v>
      </c>
      <c r="BK313" s="263">
        <f t="shared" si="592"/>
        <v>0</v>
      </c>
      <c r="BL313" s="263">
        <f t="shared" si="592"/>
        <v>0</v>
      </c>
      <c r="BM313" s="266">
        <f t="shared" si="592"/>
        <v>0</v>
      </c>
      <c r="BN313" s="263"/>
      <c r="CA313" s="263"/>
      <c r="CN313" s="263"/>
      <c r="DA313" s="263"/>
      <c r="DN313" s="263"/>
      <c r="DP313" s="166"/>
      <c r="DQ313" s="166"/>
      <c r="DR313" s="28"/>
      <c r="DS313" s="166"/>
      <c r="DT313" s="28"/>
      <c r="DU313" s="166"/>
      <c r="DV313" s="28"/>
    </row>
    <row r="314" spans="1:128">
      <c r="A314" s="239" t="s">
        <v>175</v>
      </c>
      <c r="B314" s="319">
        <v>134</v>
      </c>
      <c r="C314" s="319">
        <v>164</v>
      </c>
      <c r="D314" s="319">
        <v>111</v>
      </c>
      <c r="E314" s="319">
        <v>193</v>
      </c>
      <c r="F314" s="319">
        <v>49</v>
      </c>
      <c r="G314" s="319">
        <v>66</v>
      </c>
      <c r="H314" s="319">
        <v>235</v>
      </c>
      <c r="I314" s="319">
        <v>120</v>
      </c>
      <c r="J314" s="319">
        <v>147</v>
      </c>
      <c r="K314" s="319">
        <v>550</v>
      </c>
      <c r="L314" s="319">
        <v>107</v>
      </c>
      <c r="M314" s="319">
        <v>75</v>
      </c>
      <c r="N314" s="319"/>
      <c r="O314" s="227">
        <v>7</v>
      </c>
      <c r="P314" s="227">
        <v>0</v>
      </c>
      <c r="Q314" s="227">
        <v>0</v>
      </c>
      <c r="R314" s="227">
        <v>48</v>
      </c>
      <c r="S314" s="227">
        <v>44</v>
      </c>
      <c r="T314" s="227">
        <v>41</v>
      </c>
      <c r="U314" s="227">
        <v>36</v>
      </c>
      <c r="V314" s="227">
        <v>60</v>
      </c>
      <c r="W314" s="227">
        <v>62</v>
      </c>
      <c r="X314" s="227">
        <v>70</v>
      </c>
      <c r="Y314" s="227">
        <v>104</v>
      </c>
      <c r="Z314" s="227">
        <v>164</v>
      </c>
      <c r="AA314" s="230"/>
      <c r="AB314" s="230">
        <v>126</v>
      </c>
      <c r="AC314" s="230">
        <v>5</v>
      </c>
      <c r="AD314" s="230">
        <v>173</v>
      </c>
      <c r="AE314" s="230">
        <v>168</v>
      </c>
      <c r="AF314" s="230">
        <v>81</v>
      </c>
      <c r="AG314" s="230">
        <v>102</v>
      </c>
      <c r="AH314" s="230">
        <v>72</v>
      </c>
      <c r="AI314" s="230">
        <v>72</v>
      </c>
      <c r="AJ314" s="230">
        <v>54</v>
      </c>
      <c r="AK314" s="230">
        <v>6</v>
      </c>
      <c r="AL314" s="230">
        <v>0</v>
      </c>
      <c r="AM314" s="230">
        <v>0</v>
      </c>
      <c r="AN314" s="230"/>
      <c r="AO314" s="230">
        <v>6</v>
      </c>
      <c r="AP314" s="230">
        <v>1</v>
      </c>
      <c r="AQ314" s="230">
        <v>35</v>
      </c>
      <c r="AR314" s="230">
        <v>0</v>
      </c>
      <c r="AS314" s="230">
        <v>52</v>
      </c>
      <c r="AT314" s="230">
        <v>26</v>
      </c>
      <c r="AU314" s="230">
        <v>0</v>
      </c>
      <c r="AV314" s="230">
        <v>0</v>
      </c>
      <c r="AW314" s="230">
        <v>14</v>
      </c>
      <c r="AX314" s="230">
        <v>0</v>
      </c>
      <c r="AY314" s="230">
        <v>122</v>
      </c>
      <c r="AZ314" s="230">
        <v>34</v>
      </c>
      <c r="BA314" s="230"/>
      <c r="BB314" s="327"/>
      <c r="BC314" s="243">
        <f t="shared" ref="BC314:BM314" si="593">+BC324</f>
        <v>69</v>
      </c>
      <c r="BD314" s="328">
        <f t="shared" si="593"/>
        <v>72</v>
      </c>
      <c r="BE314" s="329">
        <f t="shared" si="593"/>
        <v>36</v>
      </c>
      <c r="BF314" s="329">
        <f t="shared" si="593"/>
        <v>86</v>
      </c>
      <c r="BG314" s="245">
        <f>+SUM(BG315:BG322)</f>
        <v>86</v>
      </c>
      <c r="BH314" s="330">
        <v>62</v>
      </c>
      <c r="BI314" s="331">
        <v>62</v>
      </c>
      <c r="BJ314" s="332">
        <v>62</v>
      </c>
      <c r="BK314" s="331">
        <f t="shared" si="593"/>
        <v>36</v>
      </c>
      <c r="BL314" s="331">
        <f t="shared" si="593"/>
        <v>36</v>
      </c>
      <c r="BM314" s="333">
        <f t="shared" si="593"/>
        <v>36</v>
      </c>
      <c r="BN314" s="331"/>
      <c r="CA314" s="331"/>
      <c r="CN314" s="331"/>
      <c r="DA314" s="331"/>
      <c r="DN314" s="331"/>
      <c r="DP314" s="166">
        <f>SUM(B314:M314)</f>
        <v>1951</v>
      </c>
      <c r="DQ314" s="166">
        <f>SUM(O314:Z314)</f>
        <v>636</v>
      </c>
      <c r="DR314" s="28">
        <f t="shared" si="560"/>
        <v>32.59866735007688</v>
      </c>
      <c r="DS314" s="166">
        <f>SUM(AB314:AM314)</f>
        <v>859</v>
      </c>
      <c r="DT314" s="28">
        <f t="shared" si="561"/>
        <v>135.06289308176099</v>
      </c>
      <c r="DU314" s="166">
        <f>SUM(AO314:AZ314)</f>
        <v>290</v>
      </c>
      <c r="DV314" s="28">
        <f t="shared" si="562"/>
        <v>33.760186263096628</v>
      </c>
      <c r="DW314" s="141">
        <f>SUM(BB314:BM314)</f>
        <v>643</v>
      </c>
      <c r="DX314" s="207">
        <f t="shared" ref="DX314" si="594">IFERROR(DW314/DU314*100,0)</f>
        <v>221.72413793103451</v>
      </c>
    </row>
    <row r="315" spans="1:128" outlineLevel="1">
      <c r="A315" s="250" t="s">
        <v>161</v>
      </c>
      <c r="B315" s="251"/>
      <c r="C315" s="251"/>
      <c r="D315" s="251"/>
      <c r="E315" s="251"/>
      <c r="F315" s="251"/>
      <c r="G315" s="251"/>
      <c r="H315" s="251"/>
      <c r="I315" s="251"/>
      <c r="J315" s="251"/>
      <c r="K315" s="251"/>
      <c r="L315" s="251"/>
      <c r="M315" s="251"/>
      <c r="N315" s="251"/>
      <c r="O315" s="251"/>
      <c r="P315" s="251"/>
      <c r="Q315" s="251"/>
      <c r="R315" s="251"/>
      <c r="S315" s="251"/>
      <c r="T315" s="251"/>
      <c r="U315" s="251"/>
      <c r="V315" s="251"/>
      <c r="W315" s="251"/>
      <c r="X315" s="251"/>
      <c r="Y315" s="251"/>
      <c r="Z315" s="251"/>
      <c r="AA315" s="251"/>
      <c r="AB315" s="251"/>
      <c r="AC315" s="251"/>
      <c r="AD315" s="251"/>
      <c r="AE315" s="251"/>
      <c r="AF315" s="251"/>
      <c r="AG315" s="251"/>
      <c r="AH315" s="251"/>
      <c r="AI315" s="251"/>
      <c r="AJ315" s="251"/>
      <c r="AK315" s="251"/>
      <c r="AL315" s="251"/>
      <c r="AM315" s="251"/>
      <c r="AN315" s="251"/>
      <c r="AO315" s="251"/>
      <c r="AP315" s="251"/>
      <c r="AQ315" s="251"/>
      <c r="AR315" s="251"/>
      <c r="AS315" s="251"/>
      <c r="AT315" s="251"/>
      <c r="AU315" s="251"/>
      <c r="AV315" s="251"/>
      <c r="AW315" s="251"/>
      <c r="AX315" s="251"/>
      <c r="AY315" s="251"/>
      <c r="AZ315" s="251">
        <v>12</v>
      </c>
      <c r="BA315" s="251"/>
      <c r="BB315" s="252"/>
      <c r="BC315" s="253">
        <v>24</v>
      </c>
      <c r="BD315" s="254">
        <v>24</v>
      </c>
      <c r="BE315" s="261">
        <v>24</v>
      </c>
      <c r="BF315" s="261">
        <v>24</v>
      </c>
      <c r="BG315" s="261">
        <v>24</v>
      </c>
      <c r="BH315" s="262">
        <v>24</v>
      </c>
      <c r="BI315" s="263">
        <v>24</v>
      </c>
      <c r="BJ315" s="264">
        <v>24</v>
      </c>
      <c r="BK315" s="263">
        <v>24</v>
      </c>
      <c r="BL315" s="263">
        <v>24</v>
      </c>
      <c r="BM315" s="266">
        <v>24</v>
      </c>
      <c r="BN315" s="263"/>
      <c r="BP315">
        <f>AVERAGE(AO314:AZ314)</f>
        <v>24.166666666666668</v>
      </c>
      <c r="CA315" s="263"/>
      <c r="CN315" s="263"/>
      <c r="DA315" s="263"/>
      <c r="DN315" s="263"/>
      <c r="DP315" s="166"/>
      <c r="DQ315" s="166"/>
      <c r="DR315" s="28"/>
      <c r="DS315" s="166"/>
      <c r="DT315" s="28"/>
      <c r="DU315" s="166"/>
      <c r="DV315" s="28"/>
    </row>
    <row r="316" spans="1:128" outlineLevel="1">
      <c r="A316" s="250" t="s">
        <v>162</v>
      </c>
      <c r="B316" s="251"/>
      <c r="C316" s="251"/>
      <c r="D316" s="251"/>
      <c r="E316" s="251"/>
      <c r="F316" s="251"/>
      <c r="G316" s="251"/>
      <c r="H316" s="251"/>
      <c r="I316" s="251"/>
      <c r="J316" s="251"/>
      <c r="K316" s="251"/>
      <c r="L316" s="251"/>
      <c r="M316" s="251"/>
      <c r="N316" s="251"/>
      <c r="O316" s="251"/>
      <c r="P316" s="251"/>
      <c r="Q316" s="251"/>
      <c r="R316" s="251"/>
      <c r="S316" s="251"/>
      <c r="T316" s="251"/>
      <c r="U316" s="251"/>
      <c r="V316" s="251"/>
      <c r="W316" s="251"/>
      <c r="X316" s="251"/>
      <c r="Y316" s="251"/>
      <c r="Z316" s="251"/>
      <c r="AA316" s="251"/>
      <c r="AB316" s="251"/>
      <c r="AC316" s="251"/>
      <c r="AD316" s="251"/>
      <c r="AE316" s="251"/>
      <c r="AF316" s="251"/>
      <c r="AG316" s="251"/>
      <c r="AH316" s="251"/>
      <c r="AI316" s="251"/>
      <c r="AJ316" s="251"/>
      <c r="AK316" s="251"/>
      <c r="AL316" s="251"/>
      <c r="AM316" s="251"/>
      <c r="AN316" s="251"/>
      <c r="AO316" s="251"/>
      <c r="AP316" s="251"/>
      <c r="AQ316" s="251"/>
      <c r="AR316" s="251"/>
      <c r="AS316" s="251"/>
      <c r="AT316" s="251"/>
      <c r="AU316" s="251"/>
      <c r="AV316" s="251"/>
      <c r="AW316" s="251"/>
      <c r="AX316" s="251"/>
      <c r="AY316" s="251"/>
      <c r="AZ316" s="251"/>
      <c r="BA316" s="251"/>
      <c r="BB316" s="252"/>
      <c r="BC316" s="253"/>
      <c r="BD316" s="254"/>
      <c r="BE316" s="261"/>
      <c r="BF316" s="261"/>
      <c r="BG316" s="261"/>
      <c r="BH316" s="262"/>
      <c r="BI316" s="263"/>
      <c r="BJ316" s="264"/>
      <c r="BK316" s="263"/>
      <c r="BL316" s="263"/>
      <c r="BM316" s="266"/>
      <c r="BN316" s="263"/>
      <c r="BP316">
        <v>3341.8333333333335</v>
      </c>
      <c r="CA316" s="263"/>
      <c r="CN316" s="263"/>
      <c r="DA316" s="263"/>
      <c r="DN316" s="263"/>
      <c r="DP316" s="166"/>
      <c r="DQ316" s="166"/>
      <c r="DR316" s="28"/>
      <c r="DS316" s="166"/>
      <c r="DT316" s="28"/>
      <c r="DU316" s="166"/>
      <c r="DV316" s="28"/>
    </row>
    <row r="317" spans="1:128" outlineLevel="1">
      <c r="A317" s="250" t="s">
        <v>163</v>
      </c>
      <c r="B317" s="251"/>
      <c r="C317" s="251"/>
      <c r="D317" s="251"/>
      <c r="E317" s="251"/>
      <c r="F317" s="251"/>
      <c r="G317" s="251"/>
      <c r="H317" s="251"/>
      <c r="I317" s="251"/>
      <c r="J317" s="251"/>
      <c r="K317" s="251"/>
      <c r="L317" s="251"/>
      <c r="M317" s="251"/>
      <c r="N317" s="251"/>
      <c r="O317" s="251"/>
      <c r="P317" s="251"/>
      <c r="Q317" s="251"/>
      <c r="R317" s="251"/>
      <c r="S317" s="251"/>
      <c r="T317" s="251"/>
      <c r="U317" s="251"/>
      <c r="V317" s="251"/>
      <c r="W317" s="251"/>
      <c r="X317" s="251"/>
      <c r="Y317" s="251"/>
      <c r="Z317" s="251"/>
      <c r="AA317" s="251"/>
      <c r="AB317" s="251"/>
      <c r="AC317" s="251"/>
      <c r="AD317" s="251"/>
      <c r="AE317" s="251"/>
      <c r="AF317" s="251"/>
      <c r="AG317" s="251"/>
      <c r="AH317" s="251"/>
      <c r="AI317" s="251"/>
      <c r="AJ317" s="251"/>
      <c r="AK317" s="251"/>
      <c r="AL317" s="251"/>
      <c r="AM317" s="251"/>
      <c r="AN317" s="251"/>
      <c r="AO317" s="251">
        <v>6</v>
      </c>
      <c r="AP317" s="251">
        <v>1</v>
      </c>
      <c r="AQ317" s="251">
        <v>35</v>
      </c>
      <c r="AR317" s="251"/>
      <c r="AS317" s="251">
        <v>18</v>
      </c>
      <c r="AT317" s="251">
        <v>10</v>
      </c>
      <c r="AU317" s="251"/>
      <c r="AV317" s="251"/>
      <c r="AW317" s="251">
        <v>14</v>
      </c>
      <c r="AX317" s="251">
        <v>77</v>
      </c>
      <c r="AY317" s="251">
        <v>72</v>
      </c>
      <c r="AZ317" s="251">
        <v>12</v>
      </c>
      <c r="BA317" s="251"/>
      <c r="BB317" s="252"/>
      <c r="BC317" s="253">
        <v>12</v>
      </c>
      <c r="BD317" s="254">
        <v>12</v>
      </c>
      <c r="BE317" s="261">
        <v>12</v>
      </c>
      <c r="BF317" s="261">
        <v>12</v>
      </c>
      <c r="BG317" s="261">
        <v>12</v>
      </c>
      <c r="BH317" s="262">
        <v>20</v>
      </c>
      <c r="BI317" s="263">
        <v>20</v>
      </c>
      <c r="BJ317" s="264">
        <v>20</v>
      </c>
      <c r="BK317" s="263">
        <v>12</v>
      </c>
      <c r="BL317" s="263">
        <v>12</v>
      </c>
      <c r="BM317" s="266">
        <v>12</v>
      </c>
      <c r="BN317" s="263"/>
      <c r="BP317" s="334">
        <f>BP315/BP316</f>
        <v>7.2315595232157999E-3</v>
      </c>
      <c r="CA317" s="263"/>
      <c r="CN317" s="263"/>
      <c r="DA317" s="263"/>
      <c r="DN317" s="263"/>
      <c r="DP317" s="166"/>
      <c r="DQ317" s="166"/>
      <c r="DR317" s="28"/>
      <c r="DS317" s="166"/>
      <c r="DT317" s="28"/>
      <c r="DU317" s="166"/>
      <c r="DV317" s="28"/>
    </row>
    <row r="318" spans="1:128" outlineLevel="1">
      <c r="A318" s="250" t="s">
        <v>164</v>
      </c>
      <c r="B318" s="251"/>
      <c r="C318" s="251"/>
      <c r="D318" s="251"/>
      <c r="E318" s="251"/>
      <c r="F318" s="251"/>
      <c r="G318" s="251"/>
      <c r="H318" s="251"/>
      <c r="I318" s="251"/>
      <c r="J318" s="251"/>
      <c r="K318" s="251"/>
      <c r="L318" s="251"/>
      <c r="M318" s="251"/>
      <c r="N318" s="251"/>
      <c r="O318" s="251"/>
      <c r="P318" s="251"/>
      <c r="Q318" s="251"/>
      <c r="R318" s="251"/>
      <c r="S318" s="251"/>
      <c r="T318" s="251"/>
      <c r="U318" s="251"/>
      <c r="V318" s="251"/>
      <c r="W318" s="251"/>
      <c r="X318" s="251"/>
      <c r="Y318" s="251"/>
      <c r="Z318" s="251"/>
      <c r="AA318" s="251"/>
      <c r="AB318" s="251"/>
      <c r="AC318" s="251"/>
      <c r="AD318" s="251"/>
      <c r="AE318" s="251"/>
      <c r="AF318" s="251"/>
      <c r="AG318" s="251"/>
      <c r="AH318" s="251"/>
      <c r="AI318" s="251"/>
      <c r="AJ318" s="251"/>
      <c r="AK318" s="251"/>
      <c r="AL318" s="251"/>
      <c r="AM318" s="251"/>
      <c r="AN318" s="251"/>
      <c r="AO318" s="251"/>
      <c r="AP318" s="251"/>
      <c r="AQ318" s="251"/>
      <c r="AR318" s="251"/>
      <c r="AS318" s="251"/>
      <c r="AT318" s="251"/>
      <c r="AU318" s="251"/>
      <c r="AV318" s="251"/>
      <c r="AW318" s="251"/>
      <c r="AX318" s="251"/>
      <c r="AY318" s="251"/>
      <c r="AZ318" s="251"/>
      <c r="BA318" s="251"/>
      <c r="BB318" s="252"/>
      <c r="BC318" s="253"/>
      <c r="BD318" s="254"/>
      <c r="BE318" s="261"/>
      <c r="BF318" s="261"/>
      <c r="BG318" s="261"/>
      <c r="BH318" s="262"/>
      <c r="BI318" s="263"/>
      <c r="BJ318" s="264"/>
      <c r="BK318" s="263"/>
      <c r="BL318" s="263"/>
      <c r="BM318" s="266"/>
      <c r="BN318" s="263"/>
      <c r="CA318" s="263"/>
      <c r="CN318" s="263"/>
      <c r="DA318" s="263"/>
      <c r="DN318" s="263"/>
      <c r="DP318" s="166"/>
      <c r="DQ318" s="166"/>
      <c r="DR318" s="28"/>
      <c r="DS318" s="166"/>
      <c r="DT318" s="28"/>
      <c r="DU318" s="166"/>
      <c r="DV318" s="28"/>
    </row>
    <row r="319" spans="1:128" outlineLevel="1">
      <c r="A319" s="250" t="s">
        <v>165</v>
      </c>
      <c r="B319" s="251"/>
      <c r="C319" s="251"/>
      <c r="D319" s="251"/>
      <c r="E319" s="251"/>
      <c r="F319" s="251"/>
      <c r="G319" s="251"/>
      <c r="H319" s="251"/>
      <c r="I319" s="251"/>
      <c r="J319" s="251"/>
      <c r="K319" s="251"/>
      <c r="L319" s="251"/>
      <c r="M319" s="251"/>
      <c r="N319" s="251"/>
      <c r="O319" s="251"/>
      <c r="P319" s="251"/>
      <c r="Q319" s="251"/>
      <c r="R319" s="251"/>
      <c r="S319" s="251"/>
      <c r="T319" s="251"/>
      <c r="U319" s="251"/>
      <c r="V319" s="251"/>
      <c r="W319" s="251"/>
      <c r="X319" s="251"/>
      <c r="Y319" s="251"/>
      <c r="Z319" s="251"/>
      <c r="AA319" s="251"/>
      <c r="AB319" s="251"/>
      <c r="AC319" s="251"/>
      <c r="AD319" s="251"/>
      <c r="AE319" s="251"/>
      <c r="AF319" s="251"/>
      <c r="AG319" s="251"/>
      <c r="AH319" s="251"/>
      <c r="AI319" s="251"/>
      <c r="AJ319" s="251"/>
      <c r="AK319" s="251"/>
      <c r="AL319" s="251"/>
      <c r="AM319" s="251"/>
      <c r="AN319" s="251"/>
      <c r="AO319" s="251"/>
      <c r="AP319" s="251"/>
      <c r="AQ319" s="251"/>
      <c r="AR319" s="251"/>
      <c r="AS319" s="251">
        <v>41</v>
      </c>
      <c r="AT319" s="251">
        <v>16</v>
      </c>
      <c r="AU319" s="251"/>
      <c r="AV319" s="251"/>
      <c r="AW319" s="251"/>
      <c r="AX319" s="251"/>
      <c r="AY319" s="251"/>
      <c r="AZ319" s="251"/>
      <c r="BA319" s="251"/>
      <c r="BB319" s="252"/>
      <c r="BC319" s="253"/>
      <c r="BD319" s="254"/>
      <c r="BE319" s="261"/>
      <c r="BF319" s="261"/>
      <c r="BG319" s="261"/>
      <c r="BH319" s="262"/>
      <c r="BI319" s="263"/>
      <c r="BJ319" s="264"/>
      <c r="BK319" s="263"/>
      <c r="BL319" s="263"/>
      <c r="BM319" s="266"/>
      <c r="BN319" s="263"/>
      <c r="CA319" s="263"/>
      <c r="CN319" s="263"/>
      <c r="DA319" s="263"/>
      <c r="DN319" s="263"/>
      <c r="DP319" s="166"/>
      <c r="DQ319" s="166"/>
      <c r="DR319" s="28"/>
      <c r="DS319" s="166"/>
      <c r="DT319" s="28"/>
      <c r="DU319" s="166"/>
      <c r="DV319" s="28"/>
    </row>
    <row r="320" spans="1:128" outlineLevel="1">
      <c r="A320" s="250" t="s">
        <v>123</v>
      </c>
      <c r="B320" s="251"/>
      <c r="C320" s="251"/>
      <c r="D320" s="251"/>
      <c r="E320" s="251"/>
      <c r="F320" s="251"/>
      <c r="G320" s="251"/>
      <c r="H320" s="251"/>
      <c r="I320" s="251"/>
      <c r="J320" s="251"/>
      <c r="K320" s="251"/>
      <c r="L320" s="251"/>
      <c r="M320" s="251"/>
      <c r="N320" s="251"/>
      <c r="O320" s="251"/>
      <c r="P320" s="251"/>
      <c r="Q320" s="251"/>
      <c r="R320" s="251"/>
      <c r="S320" s="251"/>
      <c r="T320" s="251"/>
      <c r="U320" s="251"/>
      <c r="V320" s="251"/>
      <c r="W320" s="251"/>
      <c r="X320" s="251"/>
      <c r="Y320" s="251"/>
      <c r="Z320" s="251"/>
      <c r="AA320" s="251"/>
      <c r="AB320" s="251"/>
      <c r="AC320" s="251"/>
      <c r="AD320" s="251"/>
      <c r="AE320" s="251"/>
      <c r="AF320" s="251"/>
      <c r="AG320" s="251"/>
      <c r="AH320" s="251"/>
      <c r="AI320" s="251"/>
      <c r="AJ320" s="251"/>
      <c r="AK320" s="251"/>
      <c r="AL320" s="251"/>
      <c r="AM320" s="251"/>
      <c r="AN320" s="251"/>
      <c r="AO320" s="251"/>
      <c r="AP320" s="251"/>
      <c r="AQ320" s="251"/>
      <c r="AR320" s="251"/>
      <c r="AS320" s="251"/>
      <c r="AT320" s="251"/>
      <c r="AU320" s="251"/>
      <c r="AV320" s="251"/>
      <c r="AW320" s="251"/>
      <c r="AX320" s="251"/>
      <c r="AY320" s="251"/>
      <c r="AZ320" s="251"/>
      <c r="BA320" s="251"/>
      <c r="BB320" s="252"/>
      <c r="BC320" s="253"/>
      <c r="BD320" s="254"/>
      <c r="BE320" s="261"/>
      <c r="BF320" s="261"/>
      <c r="BG320" s="261"/>
      <c r="BH320" s="262"/>
      <c r="BI320" s="263"/>
      <c r="BJ320" s="264"/>
      <c r="BK320" s="263"/>
      <c r="BL320" s="263"/>
      <c r="BM320" s="266"/>
      <c r="BN320" s="263"/>
      <c r="BP320" s="19"/>
      <c r="BQ320" s="46"/>
      <c r="CA320" s="263"/>
      <c r="CN320" s="263"/>
      <c r="DA320" s="263"/>
      <c r="DN320" s="263"/>
      <c r="DP320" s="166"/>
      <c r="DQ320" s="166"/>
      <c r="DR320" s="28"/>
      <c r="DS320" s="166"/>
      <c r="DT320" s="28"/>
      <c r="DU320" s="166"/>
      <c r="DV320" s="28"/>
    </row>
    <row r="321" spans="1:150" outlineLevel="1">
      <c r="A321" s="268" t="s">
        <v>167</v>
      </c>
      <c r="B321" s="269"/>
      <c r="C321" s="269"/>
      <c r="D321" s="269"/>
      <c r="E321" s="269"/>
      <c r="F321" s="269"/>
      <c r="G321" s="269"/>
      <c r="H321" s="269"/>
      <c r="I321" s="269"/>
      <c r="J321" s="269"/>
      <c r="K321" s="269"/>
      <c r="L321" s="269"/>
      <c r="M321" s="269"/>
      <c r="N321" s="269"/>
      <c r="O321" s="269"/>
      <c r="P321" s="269"/>
      <c r="Q321" s="269"/>
      <c r="R321" s="269"/>
      <c r="S321" s="269"/>
      <c r="T321" s="269"/>
      <c r="U321" s="269"/>
      <c r="V321" s="269"/>
      <c r="W321" s="269"/>
      <c r="X321" s="269"/>
      <c r="Y321" s="269"/>
      <c r="Z321" s="269"/>
      <c r="AA321" s="269"/>
      <c r="AB321" s="269"/>
      <c r="AC321" s="269"/>
      <c r="AD321" s="269"/>
      <c r="AE321" s="269"/>
      <c r="AF321" s="269"/>
      <c r="AG321" s="269"/>
      <c r="AH321" s="269"/>
      <c r="AI321" s="269"/>
      <c r="AJ321" s="269"/>
      <c r="AK321" s="269"/>
      <c r="AL321" s="269"/>
      <c r="AM321" s="269"/>
      <c r="AN321" s="269"/>
      <c r="AO321" s="269"/>
      <c r="AP321" s="269"/>
      <c r="AQ321" s="269"/>
      <c r="AR321" s="269"/>
      <c r="AS321" s="269"/>
      <c r="AT321" s="269"/>
      <c r="AU321" s="269"/>
      <c r="AV321" s="269"/>
      <c r="AW321" s="269"/>
      <c r="AX321" s="269"/>
      <c r="AY321" s="269"/>
      <c r="AZ321" s="269"/>
      <c r="BA321" s="269"/>
      <c r="BB321" s="270"/>
      <c r="BC321" s="271"/>
      <c r="BD321" s="271"/>
      <c r="BE321" s="272"/>
      <c r="BF321" s="272"/>
      <c r="BG321" s="272"/>
      <c r="BH321" s="273"/>
      <c r="BI321" s="272"/>
      <c r="BJ321" s="274"/>
      <c r="BK321" s="272"/>
      <c r="BL321" s="272"/>
      <c r="BM321" s="301"/>
      <c r="BN321" s="272"/>
      <c r="BO321" s="275"/>
      <c r="BP321" s="275"/>
      <c r="BQ321" s="275"/>
      <c r="BR321" s="275"/>
      <c r="BS321" s="275"/>
      <c r="BT321" s="275"/>
      <c r="BU321" s="275"/>
      <c r="BV321" s="275"/>
      <c r="BW321" s="275"/>
      <c r="BX321" s="275"/>
      <c r="BY321" s="275"/>
      <c r="BZ321" s="275"/>
      <c r="CA321" s="272"/>
      <c r="CB321" s="275"/>
      <c r="CC321" s="275"/>
      <c r="CD321" s="275"/>
      <c r="CE321" s="275"/>
      <c r="CF321" s="275"/>
      <c r="CG321" s="275"/>
      <c r="CH321" s="275"/>
      <c r="CI321" s="275"/>
      <c r="CJ321" s="275"/>
      <c r="CK321" s="275"/>
      <c r="CL321" s="275"/>
      <c r="CM321" s="275"/>
      <c r="CN321" s="272"/>
      <c r="CO321" s="275"/>
      <c r="CP321" s="275"/>
      <c r="CQ321" s="275"/>
      <c r="CR321" s="275"/>
      <c r="CS321" s="275"/>
      <c r="CT321" s="275"/>
      <c r="CU321" s="275"/>
      <c r="CV321" s="275"/>
      <c r="CW321" s="275"/>
      <c r="CX321" s="275"/>
      <c r="CY321" s="275"/>
      <c r="CZ321" s="275"/>
      <c r="DA321" s="272"/>
      <c r="DB321" s="275"/>
      <c r="DC321" s="275"/>
      <c r="DD321" s="275"/>
      <c r="DE321" s="275"/>
      <c r="DF321" s="275"/>
      <c r="DG321" s="275"/>
      <c r="DH321" s="275"/>
      <c r="DI321" s="275"/>
      <c r="DJ321" s="275"/>
      <c r="DK321" s="275"/>
      <c r="DL321" s="275"/>
      <c r="DM321" s="275"/>
      <c r="DN321" s="272"/>
      <c r="DO321" s="275"/>
      <c r="DP321" s="277"/>
      <c r="DQ321" s="277"/>
      <c r="DR321" s="278"/>
      <c r="DS321" s="277"/>
      <c r="DT321" s="278"/>
      <c r="DU321" s="277"/>
      <c r="DV321" s="278"/>
      <c r="DW321" s="275"/>
      <c r="DX321" s="275"/>
      <c r="DY321" s="275"/>
      <c r="DZ321" s="275"/>
      <c r="EA321" s="275"/>
      <c r="EB321" s="275"/>
      <c r="EC321" s="275"/>
      <c r="ED321" s="275"/>
      <c r="EE321" s="275"/>
      <c r="EF321" s="275"/>
      <c r="EH321" s="275"/>
      <c r="EI321" s="275"/>
      <c r="EJ321" s="275"/>
      <c r="EK321" s="275"/>
      <c r="EL321" s="275"/>
      <c r="EM321" s="275"/>
      <c r="EN321" s="275"/>
      <c r="EO321" s="275"/>
      <c r="EP321" s="275"/>
      <c r="EQ321" s="275"/>
      <c r="ER321" s="275"/>
      <c r="ES321" s="275"/>
      <c r="ET321" s="275"/>
    </row>
    <row r="322" spans="1:150" outlineLevel="1">
      <c r="A322" s="250" t="s">
        <v>122</v>
      </c>
      <c r="B322" s="251"/>
      <c r="C322" s="251"/>
      <c r="D322" s="251"/>
      <c r="E322" s="251"/>
      <c r="F322" s="251"/>
      <c r="G322" s="251"/>
      <c r="H322" s="251"/>
      <c r="I322" s="251"/>
      <c r="J322" s="251"/>
      <c r="K322" s="251"/>
      <c r="L322" s="251"/>
      <c r="M322" s="251"/>
      <c r="N322" s="251"/>
      <c r="O322" s="251"/>
      <c r="P322" s="251"/>
      <c r="Q322" s="251"/>
      <c r="R322" s="251"/>
      <c r="S322" s="251"/>
      <c r="T322" s="251"/>
      <c r="U322" s="251"/>
      <c r="V322" s="251"/>
      <c r="W322" s="251"/>
      <c r="X322" s="251"/>
      <c r="Y322" s="251"/>
      <c r="Z322" s="251"/>
      <c r="AA322" s="251"/>
      <c r="AB322" s="251"/>
      <c r="AC322" s="251"/>
      <c r="AD322" s="251"/>
      <c r="AE322" s="251"/>
      <c r="AF322" s="251"/>
      <c r="AG322" s="251"/>
      <c r="AH322" s="251"/>
      <c r="AI322" s="251"/>
      <c r="AJ322" s="251"/>
      <c r="AK322" s="251"/>
      <c r="AL322" s="251"/>
      <c r="AM322" s="251"/>
      <c r="AN322" s="251"/>
      <c r="AO322" s="251"/>
      <c r="AP322" s="251"/>
      <c r="AQ322" s="251"/>
      <c r="AR322" s="251"/>
      <c r="AS322" s="251"/>
      <c r="AT322" s="251"/>
      <c r="AU322" s="251"/>
      <c r="AV322" s="251"/>
      <c r="AW322" s="251"/>
      <c r="AX322" s="251"/>
      <c r="AY322" s="251"/>
      <c r="AZ322" s="251"/>
      <c r="BA322" s="251"/>
      <c r="BB322" s="252"/>
      <c r="BC322" s="253"/>
      <c r="BD322" s="254"/>
      <c r="BE322" s="261"/>
      <c r="BF322" s="261">
        <v>50</v>
      </c>
      <c r="BG322" s="261">
        <v>50</v>
      </c>
      <c r="BH322" s="262">
        <v>18</v>
      </c>
      <c r="BI322" s="263">
        <v>18</v>
      </c>
      <c r="BJ322" s="264">
        <v>18</v>
      </c>
      <c r="BK322" s="263"/>
      <c r="BL322" s="263"/>
      <c r="BM322" s="266"/>
      <c r="BN322" s="263"/>
      <c r="CA322" s="263"/>
      <c r="CN322" s="263"/>
      <c r="DA322" s="263"/>
      <c r="DN322" s="263"/>
      <c r="DP322" s="166"/>
      <c r="DQ322" s="166"/>
      <c r="DR322" s="28"/>
      <c r="DS322" s="166"/>
      <c r="DT322" s="28"/>
      <c r="DU322" s="166"/>
      <c r="DV322" s="28"/>
    </row>
    <row r="323" spans="1:150" outlineLevel="1">
      <c r="A323" s="250" t="s">
        <v>168</v>
      </c>
      <c r="B323" s="251"/>
      <c r="C323" s="251"/>
      <c r="D323" s="251"/>
      <c r="E323" s="251"/>
      <c r="F323" s="251"/>
      <c r="G323" s="251"/>
      <c r="H323" s="251"/>
      <c r="I323" s="251"/>
      <c r="J323" s="251"/>
      <c r="K323" s="251"/>
      <c r="L323" s="251"/>
      <c r="M323" s="251"/>
      <c r="N323" s="251"/>
      <c r="O323" s="251"/>
      <c r="P323" s="251"/>
      <c r="Q323" s="251"/>
      <c r="R323" s="251"/>
      <c r="S323" s="251"/>
      <c r="T323" s="251"/>
      <c r="U323" s="251"/>
      <c r="V323" s="251"/>
      <c r="W323" s="251"/>
      <c r="X323" s="251"/>
      <c r="Y323" s="251"/>
      <c r="Z323" s="251"/>
      <c r="AA323" s="251"/>
      <c r="AB323" s="251"/>
      <c r="AC323" s="251"/>
      <c r="AD323" s="251"/>
      <c r="AE323" s="251"/>
      <c r="AF323" s="251"/>
      <c r="AG323" s="251"/>
      <c r="AH323" s="251"/>
      <c r="AI323" s="251"/>
      <c r="AJ323" s="251"/>
      <c r="AK323" s="251"/>
      <c r="AL323" s="251"/>
      <c r="AM323" s="251"/>
      <c r="AN323" s="251"/>
      <c r="AO323" s="251"/>
      <c r="AP323" s="251"/>
      <c r="AQ323" s="251"/>
      <c r="AR323" s="251"/>
      <c r="AS323" s="251"/>
      <c r="AT323" s="251"/>
      <c r="AU323" s="251"/>
      <c r="AV323" s="251"/>
      <c r="AW323" s="251"/>
      <c r="AX323" s="251"/>
      <c r="AY323" s="251">
        <v>60</v>
      </c>
      <c r="AZ323" s="251"/>
      <c r="BA323" s="251"/>
      <c r="BB323" s="252"/>
      <c r="BC323" s="253">
        <v>32</v>
      </c>
      <c r="BD323" s="254">
        <v>36</v>
      </c>
      <c r="BE323" s="261"/>
      <c r="BF323" s="261"/>
      <c r="BG323" s="261"/>
      <c r="BH323" s="262"/>
      <c r="BI323" s="263"/>
      <c r="BJ323" s="264"/>
      <c r="BK323" s="263"/>
      <c r="BL323" s="263"/>
      <c r="BM323" s="266"/>
      <c r="BN323" s="263"/>
      <c r="CA323" s="263"/>
      <c r="CN323" s="263"/>
      <c r="DA323" s="263"/>
      <c r="DN323" s="263"/>
      <c r="DP323" s="166"/>
      <c r="DQ323" s="166"/>
      <c r="DR323" s="28"/>
      <c r="DS323" s="166"/>
      <c r="DT323" s="28"/>
      <c r="DU323" s="166"/>
      <c r="DV323" s="28"/>
    </row>
    <row r="324" spans="1:150" ht="13.5">
      <c r="A324" s="279" t="s">
        <v>169</v>
      </c>
      <c r="B324" s="251">
        <f>+SUM(B315:B323)</f>
        <v>0</v>
      </c>
      <c r="C324" s="251">
        <f t="shared" ref="C324" si="595">+SUM(C315:C323)</f>
        <v>0</v>
      </c>
      <c r="D324" s="251">
        <f t="shared" ref="D324:M324" si="596">+SUM(D315:D323)</f>
        <v>0</v>
      </c>
      <c r="E324" s="251">
        <f t="shared" si="596"/>
        <v>0</v>
      </c>
      <c r="F324" s="251">
        <f t="shared" si="596"/>
        <v>0</v>
      </c>
      <c r="G324" s="251">
        <f t="shared" si="596"/>
        <v>0</v>
      </c>
      <c r="H324" s="251">
        <f t="shared" si="596"/>
        <v>0</v>
      </c>
      <c r="I324" s="251">
        <f t="shared" si="596"/>
        <v>0</v>
      </c>
      <c r="J324" s="251">
        <f t="shared" si="596"/>
        <v>0</v>
      </c>
      <c r="K324" s="251">
        <f t="shared" si="596"/>
        <v>0</v>
      </c>
      <c r="L324" s="251">
        <f t="shared" si="596"/>
        <v>0</v>
      </c>
      <c r="M324" s="251">
        <f t="shared" si="596"/>
        <v>0</v>
      </c>
      <c r="N324" s="251"/>
      <c r="O324" s="251">
        <f t="shared" ref="O324:Z324" si="597">+SUM(O315:O323)</f>
        <v>0</v>
      </c>
      <c r="P324" s="251">
        <f t="shared" si="597"/>
        <v>0</v>
      </c>
      <c r="Q324" s="251">
        <f t="shared" si="597"/>
        <v>0</v>
      </c>
      <c r="R324" s="251">
        <f t="shared" si="597"/>
        <v>0</v>
      </c>
      <c r="S324" s="251">
        <f t="shared" si="597"/>
        <v>0</v>
      </c>
      <c r="T324" s="251">
        <f t="shared" si="597"/>
        <v>0</v>
      </c>
      <c r="U324" s="251">
        <f t="shared" si="597"/>
        <v>0</v>
      </c>
      <c r="V324" s="251">
        <f t="shared" si="597"/>
        <v>0</v>
      </c>
      <c r="W324" s="251">
        <f t="shared" si="597"/>
        <v>0</v>
      </c>
      <c r="X324" s="251">
        <f t="shared" si="597"/>
        <v>0</v>
      </c>
      <c r="Y324" s="251">
        <f t="shared" si="597"/>
        <v>0</v>
      </c>
      <c r="Z324" s="251">
        <f t="shared" si="597"/>
        <v>0</v>
      </c>
      <c r="AA324" s="251"/>
      <c r="AB324" s="251">
        <f t="shared" ref="AB324:AM324" si="598">+SUM(AB315:AB323)</f>
        <v>0</v>
      </c>
      <c r="AC324" s="251">
        <f t="shared" si="598"/>
        <v>0</v>
      </c>
      <c r="AD324" s="251">
        <f t="shared" si="598"/>
        <v>0</v>
      </c>
      <c r="AE324" s="251">
        <f t="shared" si="598"/>
        <v>0</v>
      </c>
      <c r="AF324" s="251">
        <f t="shared" si="598"/>
        <v>0</v>
      </c>
      <c r="AG324" s="251">
        <f t="shared" si="598"/>
        <v>0</v>
      </c>
      <c r="AH324" s="251">
        <f t="shared" si="598"/>
        <v>0</v>
      </c>
      <c r="AI324" s="251">
        <f t="shared" si="598"/>
        <v>0</v>
      </c>
      <c r="AJ324" s="251">
        <f t="shared" si="598"/>
        <v>0</v>
      </c>
      <c r="AK324" s="251">
        <f t="shared" si="598"/>
        <v>0</v>
      </c>
      <c r="AL324" s="251">
        <f t="shared" si="598"/>
        <v>0</v>
      </c>
      <c r="AM324" s="251">
        <f t="shared" si="598"/>
        <v>0</v>
      </c>
      <c r="AN324" s="251"/>
      <c r="AO324" s="251">
        <f t="shared" ref="AO324:AW324" si="599">+SUM(AO315:AO323)</f>
        <v>6</v>
      </c>
      <c r="AP324" s="251">
        <f t="shared" si="599"/>
        <v>1</v>
      </c>
      <c r="AQ324" s="251">
        <f t="shared" si="599"/>
        <v>35</v>
      </c>
      <c r="AR324" s="251">
        <f t="shared" si="599"/>
        <v>0</v>
      </c>
      <c r="AS324" s="251">
        <f t="shared" si="599"/>
        <v>59</v>
      </c>
      <c r="AT324" s="251">
        <f t="shared" si="599"/>
        <v>26</v>
      </c>
      <c r="AU324" s="251">
        <f t="shared" si="599"/>
        <v>0</v>
      </c>
      <c r="AV324" s="251">
        <f t="shared" si="599"/>
        <v>0</v>
      </c>
      <c r="AW324" s="251">
        <f t="shared" si="599"/>
        <v>14</v>
      </c>
      <c r="AX324" s="251">
        <f>+SUM(AX315:AX323)</f>
        <v>77</v>
      </c>
      <c r="AY324" s="251">
        <f>+SUM(AY315:AY323)</f>
        <v>132</v>
      </c>
      <c r="AZ324" s="251">
        <f>+SUM(AZ315:AZ323)</f>
        <v>24</v>
      </c>
      <c r="BA324" s="251"/>
      <c r="BB324" s="252"/>
      <c r="BC324" s="313">
        <v>69</v>
      </c>
      <c r="BD324" s="254">
        <f t="shared" ref="BD324:BM324" si="600">+SUM(BD315:BD323)</f>
        <v>72</v>
      </c>
      <c r="BE324" s="261">
        <f t="shared" si="600"/>
        <v>36</v>
      </c>
      <c r="BF324" s="261">
        <f t="shared" si="600"/>
        <v>86</v>
      </c>
      <c r="BG324" s="261">
        <f t="shared" si="600"/>
        <v>86</v>
      </c>
      <c r="BH324" s="316">
        <f t="shared" si="600"/>
        <v>62</v>
      </c>
      <c r="BI324" s="317">
        <f t="shared" si="600"/>
        <v>62</v>
      </c>
      <c r="BJ324" s="318">
        <f t="shared" si="600"/>
        <v>62</v>
      </c>
      <c r="BK324" s="317">
        <f t="shared" si="600"/>
        <v>36</v>
      </c>
      <c r="BL324" s="317">
        <f t="shared" si="600"/>
        <v>36</v>
      </c>
      <c r="BM324" s="335">
        <f t="shared" si="600"/>
        <v>36</v>
      </c>
      <c r="BN324" s="263"/>
      <c r="CA324" s="263"/>
      <c r="CN324" s="263"/>
      <c r="DA324" s="263"/>
      <c r="DN324" s="263"/>
      <c r="DP324" s="166"/>
      <c r="DQ324" s="166"/>
      <c r="DR324" s="28"/>
      <c r="DS324" s="166"/>
      <c r="DT324" s="28"/>
      <c r="DU324" s="166"/>
      <c r="DV324" s="28"/>
      <c r="DW324" s="141">
        <f>SUM(BB324:BM324)</f>
        <v>643</v>
      </c>
      <c r="DX324" s="207">
        <f t="shared" ref="DX324" si="601">IFERROR(DW324/DU324*100,0)</f>
        <v>0</v>
      </c>
    </row>
    <row r="325" spans="1:150">
      <c r="A325" s="239" t="s">
        <v>176</v>
      </c>
      <c r="B325" s="319">
        <v>101</v>
      </c>
      <c r="C325" s="319">
        <v>110</v>
      </c>
      <c r="D325" s="319">
        <v>0</v>
      </c>
      <c r="E325" s="319">
        <v>92</v>
      </c>
      <c r="F325" s="319">
        <v>26</v>
      </c>
      <c r="G325" s="319">
        <v>50</v>
      </c>
      <c r="H325" s="319">
        <v>119</v>
      </c>
      <c r="I325" s="319">
        <v>104</v>
      </c>
      <c r="J325" s="319">
        <v>173</v>
      </c>
      <c r="K325" s="319">
        <v>139</v>
      </c>
      <c r="L325" s="319">
        <v>81</v>
      </c>
      <c r="M325" s="319">
        <v>228</v>
      </c>
      <c r="N325" s="319"/>
      <c r="O325" s="227">
        <v>73</v>
      </c>
      <c r="P325" s="227">
        <v>39</v>
      </c>
      <c r="Q325" s="227">
        <v>57</v>
      </c>
      <c r="R325" s="227">
        <v>43</v>
      </c>
      <c r="S325" s="227">
        <v>73</v>
      </c>
      <c r="T325" s="227">
        <v>43</v>
      </c>
      <c r="U325" s="227">
        <v>51</v>
      </c>
      <c r="V325" s="227">
        <v>62</v>
      </c>
      <c r="W325" s="227">
        <v>142</v>
      </c>
      <c r="X325" s="227">
        <v>31</v>
      </c>
      <c r="Y325" s="227">
        <v>38</v>
      </c>
      <c r="Z325" s="227">
        <v>104</v>
      </c>
      <c r="AA325" s="230"/>
      <c r="AB325" s="230">
        <v>0</v>
      </c>
      <c r="AC325" s="230">
        <v>128</v>
      </c>
      <c r="AD325" s="230">
        <v>0</v>
      </c>
      <c r="AE325" s="230">
        <v>83</v>
      </c>
      <c r="AF325" s="230">
        <v>15</v>
      </c>
      <c r="AG325" s="230">
        <v>1</v>
      </c>
      <c r="AH325" s="230">
        <v>147</v>
      </c>
      <c r="AI325" s="230">
        <v>4</v>
      </c>
      <c r="AJ325" s="230">
        <v>2</v>
      </c>
      <c r="AK325" s="230">
        <v>1</v>
      </c>
      <c r="AL325" s="230">
        <v>0</v>
      </c>
      <c r="AM325" s="230">
        <v>0</v>
      </c>
      <c r="AN325" s="230"/>
      <c r="AO325" s="230">
        <v>0</v>
      </c>
      <c r="AP325" s="230">
        <v>0</v>
      </c>
      <c r="AQ325" s="230">
        <v>14</v>
      </c>
      <c r="AR325" s="230">
        <v>0</v>
      </c>
      <c r="AS325" s="230">
        <v>0</v>
      </c>
      <c r="AT325" s="230">
        <v>0</v>
      </c>
      <c r="AU325" s="230">
        <v>6</v>
      </c>
      <c r="AV325" s="230">
        <v>9</v>
      </c>
      <c r="AW325" s="230">
        <v>0</v>
      </c>
      <c r="AX325" s="241">
        <f>AX335+(AW335-AW325)</f>
        <v>0</v>
      </c>
      <c r="AY325" s="241">
        <v>13</v>
      </c>
      <c r="AZ325" s="241">
        <v>122</v>
      </c>
      <c r="BA325" s="241"/>
      <c r="BB325" s="327"/>
      <c r="BC325" s="336">
        <f t="shared" ref="BC325:BM325" si="602">+BC335</f>
        <v>0</v>
      </c>
      <c r="BD325" s="328">
        <f t="shared" si="602"/>
        <v>0</v>
      </c>
      <c r="BE325" s="329">
        <f t="shared" si="602"/>
        <v>0</v>
      </c>
      <c r="BF325" s="329">
        <f t="shared" si="602"/>
        <v>50</v>
      </c>
      <c r="BG325" s="245">
        <f>+SUM(BG326:BG333)</f>
        <v>38</v>
      </c>
      <c r="BH325" s="330">
        <v>32</v>
      </c>
      <c r="BI325" s="331">
        <v>35</v>
      </c>
      <c r="BJ325" s="332">
        <v>43</v>
      </c>
      <c r="BK325" s="331">
        <f t="shared" si="602"/>
        <v>0</v>
      </c>
      <c r="BL325" s="331">
        <f t="shared" si="602"/>
        <v>0</v>
      </c>
      <c r="BM325" s="333">
        <f t="shared" si="602"/>
        <v>0</v>
      </c>
      <c r="BN325" s="331"/>
      <c r="CA325" s="331"/>
      <c r="CN325" s="331"/>
      <c r="DA325" s="331"/>
      <c r="DN325" s="331"/>
      <c r="DP325" s="166">
        <f>SUM(B325:M325)</f>
        <v>1223</v>
      </c>
      <c r="DQ325" s="166">
        <f>SUM(O325:Z325)</f>
        <v>756</v>
      </c>
      <c r="DR325" s="28">
        <f t="shared" si="560"/>
        <v>61.815208503679472</v>
      </c>
      <c r="DS325" s="166">
        <f>SUM(AB325:AM325)</f>
        <v>381</v>
      </c>
      <c r="DT325" s="28">
        <f t="shared" si="561"/>
        <v>50.396825396825392</v>
      </c>
      <c r="DU325" s="166">
        <f>SUM(AO325:AZ325)</f>
        <v>164</v>
      </c>
      <c r="DV325" s="28">
        <f t="shared" si="562"/>
        <v>43.044619422572175</v>
      </c>
    </row>
    <row r="326" spans="1:150" outlineLevel="1">
      <c r="A326" s="250" t="s">
        <v>161</v>
      </c>
      <c r="B326" s="251"/>
      <c r="C326" s="251"/>
      <c r="D326" s="251"/>
      <c r="E326" s="251"/>
      <c r="F326" s="251"/>
      <c r="G326" s="251"/>
      <c r="H326" s="251"/>
      <c r="I326" s="251"/>
      <c r="J326" s="251"/>
      <c r="K326" s="251"/>
      <c r="L326" s="251"/>
      <c r="M326" s="251"/>
      <c r="N326" s="251"/>
      <c r="O326" s="251"/>
      <c r="P326" s="251"/>
      <c r="Q326" s="251"/>
      <c r="R326" s="251"/>
      <c r="S326" s="251"/>
      <c r="T326" s="251"/>
      <c r="U326" s="251"/>
      <c r="V326" s="251"/>
      <c r="W326" s="251"/>
      <c r="X326" s="251"/>
      <c r="Y326" s="251"/>
      <c r="Z326" s="251"/>
      <c r="AA326" s="251"/>
      <c r="AB326" s="251"/>
      <c r="AC326" s="251"/>
      <c r="AD326" s="251"/>
      <c r="AE326" s="251"/>
      <c r="AF326" s="251"/>
      <c r="AG326" s="251"/>
      <c r="AH326" s="251"/>
      <c r="AI326" s="251"/>
      <c r="AJ326" s="251"/>
      <c r="AK326" s="251"/>
      <c r="AL326" s="251"/>
      <c r="AM326" s="251"/>
      <c r="AN326" s="251"/>
      <c r="AO326" s="251"/>
      <c r="AP326" s="251"/>
      <c r="AQ326" s="251"/>
      <c r="AR326" s="251"/>
      <c r="AS326" s="251"/>
      <c r="AT326" s="251"/>
      <c r="AU326" s="251"/>
      <c r="AV326" s="251"/>
      <c r="AW326" s="251"/>
      <c r="AX326" s="251"/>
      <c r="AY326" s="251"/>
      <c r="AZ326" s="251"/>
      <c r="BA326" s="251"/>
      <c r="BB326" s="252"/>
      <c r="BC326" s="253"/>
      <c r="BD326" s="254"/>
      <c r="BE326" s="261"/>
      <c r="BF326" s="261"/>
      <c r="BG326" s="261"/>
      <c r="BH326" s="262"/>
      <c r="BI326" s="263"/>
      <c r="BJ326" s="264"/>
      <c r="BK326" s="263"/>
      <c r="BL326" s="263"/>
      <c r="BM326" s="266"/>
      <c r="BN326" s="263"/>
      <c r="CA326" s="263"/>
      <c r="CN326" s="263"/>
      <c r="DA326" s="263"/>
      <c r="DN326" s="263"/>
      <c r="DP326" s="166"/>
      <c r="DQ326" s="166"/>
      <c r="DR326" s="28"/>
      <c r="DS326" s="166"/>
      <c r="DT326" s="28"/>
      <c r="DU326" s="166"/>
      <c r="DV326" s="28"/>
    </row>
    <row r="327" spans="1:150" outlineLevel="1">
      <c r="A327" s="250" t="s">
        <v>162</v>
      </c>
      <c r="B327" s="251"/>
      <c r="C327" s="251"/>
      <c r="D327" s="251"/>
      <c r="E327" s="251"/>
      <c r="F327" s="251"/>
      <c r="G327" s="251"/>
      <c r="H327" s="251"/>
      <c r="I327" s="251"/>
      <c r="J327" s="251"/>
      <c r="K327" s="251"/>
      <c r="L327" s="251"/>
      <c r="M327" s="251"/>
      <c r="N327" s="251"/>
      <c r="O327" s="251"/>
      <c r="P327" s="251"/>
      <c r="Q327" s="251"/>
      <c r="R327" s="251"/>
      <c r="S327" s="251"/>
      <c r="T327" s="251"/>
      <c r="U327" s="251"/>
      <c r="V327" s="251"/>
      <c r="W327" s="251"/>
      <c r="X327" s="251"/>
      <c r="Y327" s="251"/>
      <c r="Z327" s="251"/>
      <c r="AA327" s="251"/>
      <c r="AB327" s="251"/>
      <c r="AC327" s="251"/>
      <c r="AD327" s="251"/>
      <c r="AE327" s="251"/>
      <c r="AF327" s="251"/>
      <c r="AG327" s="251"/>
      <c r="AH327" s="251"/>
      <c r="AI327" s="251"/>
      <c r="AJ327" s="251"/>
      <c r="AK327" s="251"/>
      <c r="AL327" s="251"/>
      <c r="AM327" s="251"/>
      <c r="AN327" s="251"/>
      <c r="AO327" s="251"/>
      <c r="AP327" s="251"/>
      <c r="AQ327" s="251"/>
      <c r="AR327" s="251"/>
      <c r="AS327" s="251"/>
      <c r="AT327" s="251"/>
      <c r="AU327" s="251"/>
      <c r="AV327" s="251"/>
      <c r="AW327" s="251"/>
      <c r="AX327" s="251"/>
      <c r="AY327" s="251"/>
      <c r="AZ327" s="251"/>
      <c r="BA327" s="251"/>
      <c r="BB327" s="252"/>
      <c r="BC327" s="253"/>
      <c r="BD327" s="254"/>
      <c r="BE327" s="261"/>
      <c r="BF327" s="261"/>
      <c r="BG327" s="261"/>
      <c r="BH327" s="262"/>
      <c r="BI327" s="263"/>
      <c r="BJ327" s="264"/>
      <c r="BK327" s="263"/>
      <c r="BL327" s="263"/>
      <c r="BM327" s="266"/>
      <c r="BN327" s="263"/>
      <c r="CA327" s="263"/>
      <c r="CN327" s="263"/>
      <c r="DA327" s="263"/>
      <c r="DN327" s="263"/>
      <c r="DP327" s="166"/>
      <c r="DQ327" s="166"/>
      <c r="DR327" s="28"/>
      <c r="DS327" s="166"/>
      <c r="DT327" s="28"/>
      <c r="DU327" s="166"/>
      <c r="DV327" s="28"/>
    </row>
    <row r="328" spans="1:150" outlineLevel="1">
      <c r="A328" s="250" t="s">
        <v>163</v>
      </c>
      <c r="B328" s="251"/>
      <c r="C328" s="251"/>
      <c r="D328" s="251"/>
      <c r="E328" s="251"/>
      <c r="F328" s="251"/>
      <c r="G328" s="251"/>
      <c r="H328" s="251"/>
      <c r="I328" s="251"/>
      <c r="J328" s="251"/>
      <c r="K328" s="251"/>
      <c r="L328" s="251"/>
      <c r="M328" s="251"/>
      <c r="N328" s="251"/>
      <c r="O328" s="251"/>
      <c r="P328" s="251"/>
      <c r="Q328" s="251"/>
      <c r="R328" s="251"/>
      <c r="S328" s="251"/>
      <c r="T328" s="251"/>
      <c r="U328" s="251"/>
      <c r="V328" s="251"/>
      <c r="W328" s="251"/>
      <c r="X328" s="251"/>
      <c r="Y328" s="251"/>
      <c r="Z328" s="251"/>
      <c r="AA328" s="251"/>
      <c r="AB328" s="251"/>
      <c r="AC328" s="251"/>
      <c r="AD328" s="251"/>
      <c r="AE328" s="251"/>
      <c r="AF328" s="251"/>
      <c r="AG328" s="251"/>
      <c r="AH328" s="251"/>
      <c r="AI328" s="251"/>
      <c r="AJ328" s="251"/>
      <c r="AK328" s="251"/>
      <c r="AL328" s="251"/>
      <c r="AM328" s="251"/>
      <c r="AN328" s="251"/>
      <c r="AO328" s="251"/>
      <c r="AP328" s="251"/>
      <c r="AQ328" s="251"/>
      <c r="AR328" s="251"/>
      <c r="AS328" s="251"/>
      <c r="AT328" s="251"/>
      <c r="AU328" s="251"/>
      <c r="AV328" s="251"/>
      <c r="AW328" s="251"/>
      <c r="AX328" s="251"/>
      <c r="AY328" s="251"/>
      <c r="AZ328" s="251">
        <v>4</v>
      </c>
      <c r="BA328" s="251"/>
      <c r="BB328" s="252"/>
      <c r="BC328" s="253"/>
      <c r="BD328" s="254"/>
      <c r="BE328" s="261"/>
      <c r="BF328" s="261">
        <v>50</v>
      </c>
      <c r="BG328" s="261">
        <v>38</v>
      </c>
      <c r="BH328" s="262">
        <v>32</v>
      </c>
      <c r="BI328" s="263">
        <v>35</v>
      </c>
      <c r="BJ328" s="264">
        <v>43</v>
      </c>
      <c r="BK328" s="263"/>
      <c r="BL328" s="263"/>
      <c r="BM328" s="266"/>
      <c r="BN328" s="263"/>
      <c r="CA328" s="263"/>
      <c r="CN328" s="263"/>
      <c r="DA328" s="263"/>
      <c r="DN328" s="263"/>
      <c r="DP328" s="166"/>
      <c r="DQ328" s="166"/>
      <c r="DR328" s="28"/>
      <c r="DS328" s="166"/>
      <c r="DT328" s="28"/>
      <c r="DU328" s="166"/>
      <c r="DV328" s="28"/>
    </row>
    <row r="329" spans="1:150" outlineLevel="1">
      <c r="A329" s="250" t="s">
        <v>164</v>
      </c>
      <c r="B329" s="251"/>
      <c r="C329" s="251"/>
      <c r="D329" s="251"/>
      <c r="E329" s="251"/>
      <c r="F329" s="251"/>
      <c r="G329" s="251"/>
      <c r="H329" s="251"/>
      <c r="I329" s="251"/>
      <c r="J329" s="251"/>
      <c r="K329" s="251"/>
      <c r="L329" s="251"/>
      <c r="M329" s="251"/>
      <c r="N329" s="251"/>
      <c r="O329" s="251"/>
      <c r="P329" s="251"/>
      <c r="Q329" s="251"/>
      <c r="R329" s="251"/>
      <c r="S329" s="251"/>
      <c r="T329" s="251"/>
      <c r="U329" s="251"/>
      <c r="V329" s="251"/>
      <c r="W329" s="251"/>
      <c r="X329" s="251"/>
      <c r="Y329" s="251"/>
      <c r="Z329" s="251"/>
      <c r="AA329" s="251"/>
      <c r="AB329" s="251"/>
      <c r="AC329" s="251"/>
      <c r="AD329" s="251"/>
      <c r="AE329" s="251"/>
      <c r="AF329" s="251"/>
      <c r="AG329" s="251"/>
      <c r="AH329" s="251"/>
      <c r="AI329" s="251"/>
      <c r="AJ329" s="251"/>
      <c r="AK329" s="251"/>
      <c r="AL329" s="251"/>
      <c r="AM329" s="251"/>
      <c r="AN329" s="251"/>
      <c r="AO329" s="251"/>
      <c r="AP329" s="251"/>
      <c r="AQ329" s="251"/>
      <c r="AR329" s="251"/>
      <c r="AS329" s="251"/>
      <c r="AT329" s="251"/>
      <c r="AU329" s="251"/>
      <c r="AV329" s="251"/>
      <c r="AW329" s="251"/>
      <c r="AX329" s="251"/>
      <c r="AY329" s="251"/>
      <c r="AZ329" s="251"/>
      <c r="BA329" s="251"/>
      <c r="BB329" s="252"/>
      <c r="BC329" s="253"/>
      <c r="BD329" s="254"/>
      <c r="BE329" s="261"/>
      <c r="BF329" s="261"/>
      <c r="BG329" s="261"/>
      <c r="BH329" s="262"/>
      <c r="BI329" s="263"/>
      <c r="BJ329" s="264"/>
      <c r="BK329" s="263"/>
      <c r="BL329" s="263"/>
      <c r="BM329" s="266"/>
      <c r="BN329" s="263"/>
      <c r="CA329" s="263"/>
      <c r="CN329" s="263"/>
      <c r="DA329" s="263"/>
      <c r="DN329" s="263"/>
      <c r="DP329" s="166"/>
      <c r="DQ329" s="166"/>
      <c r="DR329" s="28"/>
      <c r="DS329" s="166"/>
      <c r="DT329" s="28"/>
      <c r="DU329" s="166"/>
      <c r="DV329" s="28"/>
    </row>
    <row r="330" spans="1:150" outlineLevel="1">
      <c r="A330" s="250" t="s">
        <v>165</v>
      </c>
      <c r="B330" s="251"/>
      <c r="C330" s="251"/>
      <c r="D330" s="251"/>
      <c r="E330" s="251"/>
      <c r="F330" s="251"/>
      <c r="G330" s="251"/>
      <c r="H330" s="251"/>
      <c r="I330" s="251"/>
      <c r="J330" s="251"/>
      <c r="K330" s="251"/>
      <c r="L330" s="251"/>
      <c r="M330" s="251"/>
      <c r="N330" s="251"/>
      <c r="O330" s="251"/>
      <c r="P330" s="251"/>
      <c r="Q330" s="251"/>
      <c r="R330" s="251"/>
      <c r="S330" s="251"/>
      <c r="T330" s="251"/>
      <c r="U330" s="251"/>
      <c r="V330" s="251"/>
      <c r="W330" s="251"/>
      <c r="X330" s="251"/>
      <c r="Y330" s="251"/>
      <c r="Z330" s="251"/>
      <c r="AA330" s="251"/>
      <c r="AB330" s="251"/>
      <c r="AC330" s="251"/>
      <c r="AD330" s="251"/>
      <c r="AE330" s="251"/>
      <c r="AF330" s="251"/>
      <c r="AG330" s="251"/>
      <c r="AH330" s="251"/>
      <c r="AI330" s="251"/>
      <c r="AJ330" s="251"/>
      <c r="AK330" s="251"/>
      <c r="AL330" s="251"/>
      <c r="AM330" s="251"/>
      <c r="AN330" s="251"/>
      <c r="AO330" s="251"/>
      <c r="AP330" s="251"/>
      <c r="AQ330" s="251"/>
      <c r="AR330" s="251"/>
      <c r="AS330" s="251"/>
      <c r="AT330" s="251"/>
      <c r="AU330" s="251"/>
      <c r="AV330" s="251"/>
      <c r="AW330" s="251"/>
      <c r="AX330" s="251"/>
      <c r="AY330" s="251"/>
      <c r="AZ330" s="251">
        <v>42</v>
      </c>
      <c r="BA330" s="251"/>
      <c r="BB330" s="252"/>
      <c r="BC330" s="253"/>
      <c r="BD330" s="254"/>
      <c r="BE330" s="261"/>
      <c r="BF330" s="261"/>
      <c r="BG330" s="261"/>
      <c r="BH330" s="262"/>
      <c r="BI330" s="263"/>
      <c r="BJ330" s="264"/>
      <c r="BK330" s="263"/>
      <c r="BL330" s="263"/>
      <c r="BM330" s="266"/>
      <c r="BN330" s="263"/>
      <c r="CA330" s="263"/>
      <c r="CN330" s="263"/>
      <c r="DA330" s="263"/>
      <c r="DN330" s="263"/>
      <c r="DP330" s="166"/>
      <c r="DQ330" s="166"/>
      <c r="DR330" s="28"/>
      <c r="DS330" s="166"/>
      <c r="DT330" s="28"/>
      <c r="DU330" s="166"/>
      <c r="DV330" s="28"/>
    </row>
    <row r="331" spans="1:150" outlineLevel="1">
      <c r="A331" s="250" t="s">
        <v>123</v>
      </c>
      <c r="B331" s="251"/>
      <c r="C331" s="251"/>
      <c r="D331" s="251"/>
      <c r="E331" s="251"/>
      <c r="F331" s="251"/>
      <c r="G331" s="251"/>
      <c r="H331" s="251"/>
      <c r="I331" s="251"/>
      <c r="J331" s="251"/>
      <c r="K331" s="251"/>
      <c r="L331" s="251"/>
      <c r="M331" s="251"/>
      <c r="N331" s="251"/>
      <c r="O331" s="251"/>
      <c r="P331" s="251"/>
      <c r="Q331" s="251"/>
      <c r="R331" s="251"/>
      <c r="S331" s="251"/>
      <c r="T331" s="251"/>
      <c r="U331" s="251"/>
      <c r="V331" s="251"/>
      <c r="W331" s="251"/>
      <c r="X331" s="251"/>
      <c r="Y331" s="251"/>
      <c r="Z331" s="251"/>
      <c r="AA331" s="251"/>
      <c r="AB331" s="251"/>
      <c r="AC331" s="251"/>
      <c r="AD331" s="251"/>
      <c r="AE331" s="251"/>
      <c r="AF331" s="251"/>
      <c r="AG331" s="251"/>
      <c r="AH331" s="251"/>
      <c r="AI331" s="251"/>
      <c r="AJ331" s="251"/>
      <c r="AK331" s="251"/>
      <c r="AL331" s="251"/>
      <c r="AM331" s="251"/>
      <c r="AN331" s="251"/>
      <c r="AO331" s="251"/>
      <c r="AP331" s="251"/>
      <c r="AQ331" s="251"/>
      <c r="AR331" s="251"/>
      <c r="AS331" s="251"/>
      <c r="AT331" s="251"/>
      <c r="AU331" s="251"/>
      <c r="AV331" s="251"/>
      <c r="AW331" s="251"/>
      <c r="AX331" s="251"/>
      <c r="AY331" s="251"/>
      <c r="AZ331" s="251"/>
      <c r="BA331" s="251"/>
      <c r="BB331" s="252"/>
      <c r="BC331" s="253"/>
      <c r="BD331" s="254"/>
      <c r="BE331" s="261"/>
      <c r="BF331" s="261"/>
      <c r="BG331" s="261"/>
      <c r="BH331" s="262"/>
      <c r="BI331" s="263"/>
      <c r="BJ331" s="264"/>
      <c r="BK331" s="263"/>
      <c r="BL331" s="263"/>
      <c r="BM331" s="266"/>
      <c r="BN331" s="263"/>
      <c r="CA331" s="263"/>
      <c r="CN331" s="263"/>
      <c r="DA331" s="263"/>
      <c r="DN331" s="263"/>
      <c r="DP331" s="166"/>
      <c r="DQ331" s="166"/>
      <c r="DR331" s="28"/>
      <c r="DS331" s="166"/>
      <c r="DT331" s="28"/>
      <c r="DU331" s="166"/>
      <c r="DV331" s="28"/>
    </row>
    <row r="332" spans="1:150" s="275" customFormat="1" outlineLevel="1">
      <c r="A332" s="268" t="s">
        <v>167</v>
      </c>
      <c r="B332" s="269"/>
      <c r="C332" s="269"/>
      <c r="D332" s="269"/>
      <c r="E332" s="269"/>
      <c r="F332" s="269"/>
      <c r="G332" s="269"/>
      <c r="H332" s="269"/>
      <c r="I332" s="269"/>
      <c r="J332" s="269"/>
      <c r="K332" s="269"/>
      <c r="L332" s="269"/>
      <c r="M332" s="269"/>
      <c r="N332" s="269"/>
      <c r="O332" s="269"/>
      <c r="P332" s="269"/>
      <c r="Q332" s="269"/>
      <c r="R332" s="269"/>
      <c r="S332" s="269"/>
      <c r="T332" s="269"/>
      <c r="U332" s="269"/>
      <c r="V332" s="269"/>
      <c r="W332" s="269"/>
      <c r="X332" s="269"/>
      <c r="Y332" s="269"/>
      <c r="Z332" s="269"/>
      <c r="AA332" s="269"/>
      <c r="AB332" s="269"/>
      <c r="AC332" s="269"/>
      <c r="AD332" s="269"/>
      <c r="AE332" s="269"/>
      <c r="AF332" s="269"/>
      <c r="AG332" s="269"/>
      <c r="AH332" s="269"/>
      <c r="AI332" s="269"/>
      <c r="AJ332" s="269"/>
      <c r="AK332" s="269"/>
      <c r="AL332" s="269"/>
      <c r="AM332" s="269"/>
      <c r="AN332" s="269"/>
      <c r="AO332" s="269"/>
      <c r="AP332" s="269"/>
      <c r="AQ332" s="269"/>
      <c r="AR332" s="269"/>
      <c r="AS332" s="269"/>
      <c r="AT332" s="269"/>
      <c r="AU332" s="269"/>
      <c r="AV332" s="269"/>
      <c r="AW332" s="269"/>
      <c r="AX332" s="269"/>
      <c r="AY332" s="269"/>
      <c r="AZ332" s="269"/>
      <c r="BA332" s="269"/>
      <c r="BB332" s="270"/>
      <c r="BC332" s="271"/>
      <c r="BD332" s="271"/>
      <c r="BE332" s="272"/>
      <c r="BF332" s="272"/>
      <c r="BG332" s="272"/>
      <c r="BH332" s="273"/>
      <c r="BI332" s="272"/>
      <c r="BJ332" s="274"/>
      <c r="BK332" s="272"/>
      <c r="BL332" s="272"/>
      <c r="BM332" s="301"/>
      <c r="BN332" s="272"/>
      <c r="CA332" s="272"/>
      <c r="CN332" s="272"/>
      <c r="DA332" s="272"/>
      <c r="DN332" s="272"/>
      <c r="DP332" s="277"/>
      <c r="DQ332" s="277"/>
      <c r="DR332" s="278"/>
      <c r="DS332" s="277"/>
      <c r="DT332" s="278"/>
      <c r="DU332" s="277"/>
      <c r="DV332" s="278"/>
    </row>
    <row r="333" spans="1:150" outlineLevel="1">
      <c r="A333" s="250" t="s">
        <v>122</v>
      </c>
      <c r="B333" s="251"/>
      <c r="C333" s="251"/>
      <c r="D333" s="251"/>
      <c r="E333" s="251"/>
      <c r="F333" s="251"/>
      <c r="G333" s="251"/>
      <c r="H333" s="251"/>
      <c r="I333" s="251"/>
      <c r="J333" s="251"/>
      <c r="K333" s="251"/>
      <c r="L333" s="251"/>
      <c r="M333" s="251"/>
      <c r="N333" s="251"/>
      <c r="O333" s="251"/>
      <c r="P333" s="251"/>
      <c r="Q333" s="251"/>
      <c r="R333" s="251"/>
      <c r="S333" s="251"/>
      <c r="T333" s="251"/>
      <c r="U333" s="251"/>
      <c r="V333" s="251"/>
      <c r="W333" s="251"/>
      <c r="X333" s="251"/>
      <c r="Y333" s="251"/>
      <c r="Z333" s="251"/>
      <c r="AA333" s="251"/>
      <c r="AB333" s="251"/>
      <c r="AC333" s="251"/>
      <c r="AD333" s="251"/>
      <c r="AE333" s="251"/>
      <c r="AF333" s="251"/>
      <c r="AG333" s="251"/>
      <c r="AH333" s="251"/>
      <c r="AI333" s="251"/>
      <c r="AJ333" s="251"/>
      <c r="AK333" s="251"/>
      <c r="AL333" s="251"/>
      <c r="AM333" s="251"/>
      <c r="AN333" s="251"/>
      <c r="AO333" s="251"/>
      <c r="AP333" s="251"/>
      <c r="AQ333" s="251">
        <v>14</v>
      </c>
      <c r="AR333" s="251"/>
      <c r="AS333" s="251"/>
      <c r="AT333" s="251"/>
      <c r="AU333" s="251">
        <v>6</v>
      </c>
      <c r="AV333" s="251">
        <v>9</v>
      </c>
      <c r="AW333" s="251"/>
      <c r="AX333" s="251"/>
      <c r="AY333" s="251"/>
      <c r="AZ333" s="251">
        <v>5</v>
      </c>
      <c r="BA333" s="251"/>
      <c r="BB333" s="252"/>
      <c r="BC333" s="253"/>
      <c r="BD333" s="254"/>
      <c r="BE333" s="261"/>
      <c r="BF333" s="261"/>
      <c r="BG333" s="261"/>
      <c r="BH333" s="262"/>
      <c r="BI333" s="263"/>
      <c r="BJ333" s="264"/>
      <c r="BK333" s="263"/>
      <c r="BL333" s="263"/>
      <c r="BM333" s="266"/>
      <c r="BN333" s="263"/>
      <c r="CA333" s="263"/>
      <c r="CN333" s="263"/>
      <c r="DA333" s="263"/>
      <c r="DN333" s="263"/>
      <c r="DP333" s="166"/>
      <c r="DQ333" s="166"/>
      <c r="DR333" s="28"/>
      <c r="DS333" s="166"/>
      <c r="DT333" s="28"/>
      <c r="DU333" s="166"/>
      <c r="DV333" s="28"/>
    </row>
    <row r="334" spans="1:150" outlineLevel="1">
      <c r="A334" s="250" t="s">
        <v>168</v>
      </c>
      <c r="B334" s="251"/>
      <c r="C334" s="251"/>
      <c r="D334" s="251"/>
      <c r="E334" s="251"/>
      <c r="F334" s="251"/>
      <c r="G334" s="251"/>
      <c r="H334" s="251"/>
      <c r="I334" s="251"/>
      <c r="J334" s="251"/>
      <c r="K334" s="251"/>
      <c r="L334" s="251"/>
      <c r="M334" s="251"/>
      <c r="N334" s="251"/>
      <c r="O334" s="251"/>
      <c r="P334" s="251"/>
      <c r="Q334" s="251"/>
      <c r="R334" s="251"/>
      <c r="S334" s="251"/>
      <c r="T334" s="251"/>
      <c r="U334" s="251"/>
      <c r="V334" s="251"/>
      <c r="W334" s="251"/>
      <c r="X334" s="251"/>
      <c r="Y334" s="251"/>
      <c r="Z334" s="251"/>
      <c r="AA334" s="251"/>
      <c r="AB334" s="251"/>
      <c r="AC334" s="251"/>
      <c r="AD334" s="251"/>
      <c r="AE334" s="251"/>
      <c r="AF334" s="251"/>
      <c r="AG334" s="251"/>
      <c r="AH334" s="251"/>
      <c r="AI334" s="251"/>
      <c r="AJ334" s="251"/>
      <c r="AK334" s="251"/>
      <c r="AL334" s="251"/>
      <c r="AM334" s="251"/>
      <c r="AN334" s="251"/>
      <c r="AO334" s="251"/>
      <c r="AP334" s="251"/>
      <c r="AQ334" s="251"/>
      <c r="AR334" s="251"/>
      <c r="AS334" s="251"/>
      <c r="AT334" s="251"/>
      <c r="AU334" s="251"/>
      <c r="AV334" s="251"/>
      <c r="AW334" s="251"/>
      <c r="AX334" s="251"/>
      <c r="AY334" s="251"/>
      <c r="AZ334" s="251"/>
      <c r="BA334" s="251"/>
      <c r="BB334" s="252"/>
      <c r="BC334" s="253"/>
      <c r="BD334" s="254"/>
      <c r="BE334" s="261"/>
      <c r="BF334" s="261"/>
      <c r="BG334" s="261"/>
      <c r="BH334" s="262"/>
      <c r="BI334" s="263"/>
      <c r="BJ334" s="264"/>
      <c r="BK334" s="263"/>
      <c r="BL334" s="263"/>
      <c r="BM334" s="266"/>
      <c r="BN334" s="263"/>
      <c r="CA334" s="263"/>
      <c r="CN334" s="263"/>
      <c r="DA334" s="263"/>
      <c r="DN334" s="263"/>
      <c r="DP334" s="166"/>
      <c r="DQ334" s="166"/>
      <c r="DR334" s="28"/>
      <c r="DS334" s="166"/>
      <c r="DT334" s="28"/>
      <c r="DU334" s="166"/>
      <c r="DV334" s="28"/>
    </row>
    <row r="335" spans="1:150" ht="13.5">
      <c r="A335" s="279" t="s">
        <v>169</v>
      </c>
      <c r="B335" s="251">
        <f>+SUM(B326:B334)</f>
        <v>0</v>
      </c>
      <c r="C335" s="251">
        <f t="shared" ref="C335:M335" si="603">+SUM(C326:C334)</f>
        <v>0</v>
      </c>
      <c r="D335" s="251">
        <f t="shared" si="603"/>
        <v>0</v>
      </c>
      <c r="E335" s="251">
        <f t="shared" si="603"/>
        <v>0</v>
      </c>
      <c r="F335" s="251">
        <f t="shared" si="603"/>
        <v>0</v>
      </c>
      <c r="G335" s="251">
        <f t="shared" si="603"/>
        <v>0</v>
      </c>
      <c r="H335" s="251">
        <f t="shared" si="603"/>
        <v>0</v>
      </c>
      <c r="I335" s="251">
        <f t="shared" si="603"/>
        <v>0</v>
      </c>
      <c r="J335" s="251">
        <f t="shared" si="603"/>
        <v>0</v>
      </c>
      <c r="K335" s="251">
        <f t="shared" si="603"/>
        <v>0</v>
      </c>
      <c r="L335" s="251">
        <f t="shared" si="603"/>
        <v>0</v>
      </c>
      <c r="M335" s="251">
        <f t="shared" si="603"/>
        <v>0</v>
      </c>
      <c r="N335" s="251"/>
      <c r="O335" s="251">
        <f t="shared" ref="O335:Z335" si="604">+SUM(O326:O334)</f>
        <v>0</v>
      </c>
      <c r="P335" s="251">
        <f t="shared" si="604"/>
        <v>0</v>
      </c>
      <c r="Q335" s="251">
        <f t="shared" si="604"/>
        <v>0</v>
      </c>
      <c r="R335" s="251">
        <f t="shared" si="604"/>
        <v>0</v>
      </c>
      <c r="S335" s="251">
        <f t="shared" si="604"/>
        <v>0</v>
      </c>
      <c r="T335" s="251">
        <f t="shared" si="604"/>
        <v>0</v>
      </c>
      <c r="U335" s="251">
        <f t="shared" si="604"/>
        <v>0</v>
      </c>
      <c r="V335" s="251">
        <f t="shared" si="604"/>
        <v>0</v>
      </c>
      <c r="W335" s="251">
        <f t="shared" si="604"/>
        <v>0</v>
      </c>
      <c r="X335" s="251">
        <f t="shared" si="604"/>
        <v>0</v>
      </c>
      <c r="Y335" s="251">
        <f t="shared" si="604"/>
        <v>0</v>
      </c>
      <c r="Z335" s="251">
        <f t="shared" si="604"/>
        <v>0</v>
      </c>
      <c r="AA335" s="251"/>
      <c r="AB335" s="251">
        <f t="shared" ref="AB335:AM335" si="605">+SUM(AB326:AB334)</f>
        <v>0</v>
      </c>
      <c r="AC335" s="251">
        <f t="shared" si="605"/>
        <v>0</v>
      </c>
      <c r="AD335" s="251">
        <f t="shared" si="605"/>
        <v>0</v>
      </c>
      <c r="AE335" s="251">
        <f t="shared" si="605"/>
        <v>0</v>
      </c>
      <c r="AF335" s="251">
        <f t="shared" si="605"/>
        <v>0</v>
      </c>
      <c r="AG335" s="251">
        <f t="shared" si="605"/>
        <v>0</v>
      </c>
      <c r="AH335" s="251">
        <f t="shared" si="605"/>
        <v>0</v>
      </c>
      <c r="AI335" s="251">
        <f t="shared" si="605"/>
        <v>0</v>
      </c>
      <c r="AJ335" s="251">
        <f t="shared" si="605"/>
        <v>0</v>
      </c>
      <c r="AK335" s="251">
        <f t="shared" si="605"/>
        <v>0</v>
      </c>
      <c r="AL335" s="251">
        <f t="shared" si="605"/>
        <v>0</v>
      </c>
      <c r="AM335" s="251">
        <f t="shared" si="605"/>
        <v>0</v>
      </c>
      <c r="AN335" s="251"/>
      <c r="AO335" s="251">
        <f t="shared" ref="AO335:BM335" si="606">+SUM(AO326:AO334)</f>
        <v>0</v>
      </c>
      <c r="AP335" s="251">
        <f t="shared" si="606"/>
        <v>0</v>
      </c>
      <c r="AQ335" s="251">
        <f t="shared" si="606"/>
        <v>14</v>
      </c>
      <c r="AR335" s="251">
        <f t="shared" si="606"/>
        <v>0</v>
      </c>
      <c r="AS335" s="251">
        <f t="shared" si="606"/>
        <v>0</v>
      </c>
      <c r="AT335" s="251">
        <f t="shared" si="606"/>
        <v>0</v>
      </c>
      <c r="AU335" s="251">
        <f t="shared" si="606"/>
        <v>6</v>
      </c>
      <c r="AV335" s="251">
        <f t="shared" si="606"/>
        <v>9</v>
      </c>
      <c r="AW335" s="251">
        <f t="shared" si="606"/>
        <v>0</v>
      </c>
      <c r="AX335" s="251">
        <f t="shared" si="606"/>
        <v>0</v>
      </c>
      <c r="AY335" s="251">
        <f t="shared" si="606"/>
        <v>0</v>
      </c>
      <c r="AZ335" s="251">
        <f t="shared" si="606"/>
        <v>51</v>
      </c>
      <c r="BA335" s="251"/>
      <c r="BB335" s="252"/>
      <c r="BC335" s="253">
        <f t="shared" si="606"/>
        <v>0</v>
      </c>
      <c r="BD335" s="254">
        <f t="shared" si="606"/>
        <v>0</v>
      </c>
      <c r="BE335" s="261">
        <f t="shared" si="606"/>
        <v>0</v>
      </c>
      <c r="BF335" s="261">
        <f t="shared" si="606"/>
        <v>50</v>
      </c>
      <c r="BG335" s="261">
        <f t="shared" si="606"/>
        <v>38</v>
      </c>
      <c r="BH335" s="316">
        <f t="shared" si="606"/>
        <v>32</v>
      </c>
      <c r="BI335" s="317">
        <f t="shared" si="606"/>
        <v>35</v>
      </c>
      <c r="BJ335" s="318">
        <f t="shared" si="606"/>
        <v>43</v>
      </c>
      <c r="BK335" s="317">
        <f t="shared" si="606"/>
        <v>0</v>
      </c>
      <c r="BL335" s="317">
        <f t="shared" si="606"/>
        <v>0</v>
      </c>
      <c r="BM335" s="335">
        <f t="shared" si="606"/>
        <v>0</v>
      </c>
      <c r="BN335" s="263"/>
      <c r="CA335" s="263"/>
      <c r="CN335" s="263"/>
      <c r="DA335" s="263"/>
      <c r="DN335" s="263"/>
      <c r="DP335" s="166"/>
      <c r="DQ335" s="166"/>
      <c r="DR335" s="28"/>
      <c r="DS335" s="166"/>
      <c r="DT335" s="28"/>
      <c r="DU335" s="166"/>
      <c r="DV335" s="28"/>
    </row>
    <row r="336" spans="1:150">
      <c r="A336" s="239" t="s">
        <v>177</v>
      </c>
      <c r="B336" s="319">
        <v>94</v>
      </c>
      <c r="C336" s="319">
        <v>162</v>
      </c>
      <c r="D336" s="319">
        <v>0</v>
      </c>
      <c r="E336" s="319">
        <v>31</v>
      </c>
      <c r="F336" s="319">
        <v>342</v>
      </c>
      <c r="G336" s="319">
        <v>46</v>
      </c>
      <c r="H336" s="319">
        <v>0</v>
      </c>
      <c r="I336" s="319">
        <v>0</v>
      </c>
      <c r="J336" s="319">
        <v>618</v>
      </c>
      <c r="K336" s="319">
        <v>168</v>
      </c>
      <c r="L336" s="319">
        <v>2</v>
      </c>
      <c r="M336" s="319">
        <v>0</v>
      </c>
      <c r="N336" s="319"/>
      <c r="O336" s="227">
        <v>187</v>
      </c>
      <c r="P336" s="227">
        <v>133</v>
      </c>
      <c r="Q336" s="227">
        <v>768</v>
      </c>
      <c r="R336" s="227">
        <v>312</v>
      </c>
      <c r="S336" s="227">
        <v>312</v>
      </c>
      <c r="T336" s="227">
        <v>120</v>
      </c>
      <c r="U336" s="227">
        <v>100</v>
      </c>
      <c r="V336" s="227">
        <v>0</v>
      </c>
      <c r="W336" s="227">
        <v>133</v>
      </c>
      <c r="X336" s="227">
        <v>0</v>
      </c>
      <c r="Y336" s="227">
        <v>8</v>
      </c>
      <c r="Z336" s="227">
        <v>0</v>
      </c>
      <c r="AA336" s="230"/>
      <c r="AB336" s="230">
        <v>0</v>
      </c>
      <c r="AC336" s="230">
        <v>0</v>
      </c>
      <c r="AD336" s="230">
        <v>0</v>
      </c>
      <c r="AE336" s="230">
        <v>0</v>
      </c>
      <c r="AF336" s="230">
        <v>0</v>
      </c>
      <c r="AG336" s="230">
        <v>10</v>
      </c>
      <c r="AH336" s="230">
        <v>254</v>
      </c>
      <c r="AI336" s="230">
        <v>1</v>
      </c>
      <c r="AJ336" s="230">
        <v>42</v>
      </c>
      <c r="AK336" s="230">
        <v>50</v>
      </c>
      <c r="AL336" s="230">
        <v>0</v>
      </c>
      <c r="AM336" s="230">
        <v>-6</v>
      </c>
      <c r="AN336" s="230"/>
      <c r="AO336" s="230">
        <v>379</v>
      </c>
      <c r="AP336" s="230">
        <v>287</v>
      </c>
      <c r="AQ336" s="230">
        <v>0</v>
      </c>
      <c r="AR336" s="230">
        <v>0</v>
      </c>
      <c r="AS336" s="230">
        <v>154</v>
      </c>
      <c r="AT336" s="230">
        <v>0</v>
      </c>
      <c r="AU336" s="230">
        <v>0</v>
      </c>
      <c r="AV336" s="230">
        <v>0</v>
      </c>
      <c r="AW336" s="230">
        <v>0</v>
      </c>
      <c r="AX336" s="230">
        <v>0</v>
      </c>
      <c r="AY336" s="230">
        <v>2</v>
      </c>
      <c r="AZ336" s="227">
        <v>144</v>
      </c>
      <c r="BA336" s="227"/>
      <c r="BB336" s="327"/>
      <c r="BC336" s="336">
        <f t="shared" ref="BC336:BM336" si="607">+BC346</f>
        <v>0</v>
      </c>
      <c r="BD336" s="328">
        <f t="shared" si="607"/>
        <v>0</v>
      </c>
      <c r="BE336" s="329">
        <f t="shared" si="607"/>
        <v>0</v>
      </c>
      <c r="BF336" s="329">
        <f t="shared" si="607"/>
        <v>0</v>
      </c>
      <c r="BG336" s="245">
        <f>+SUM(BG337:BG344)</f>
        <v>0</v>
      </c>
      <c r="BH336" s="330">
        <v>121</v>
      </c>
      <c r="BI336" s="331">
        <v>41</v>
      </c>
      <c r="BJ336" s="332">
        <v>54</v>
      </c>
      <c r="BK336" s="331">
        <f t="shared" si="607"/>
        <v>0</v>
      </c>
      <c r="BL336" s="331">
        <f t="shared" si="607"/>
        <v>0</v>
      </c>
      <c r="BM336" s="333">
        <f t="shared" si="607"/>
        <v>0</v>
      </c>
      <c r="BN336" s="331"/>
      <c r="CA336" s="331"/>
      <c r="CN336" s="331"/>
      <c r="DA336" s="331"/>
      <c r="DN336" s="331"/>
      <c r="DP336" s="166">
        <f>SUM(B336:M336)</f>
        <v>1463</v>
      </c>
      <c r="DQ336" s="166">
        <f>SUM(O336:Z336)</f>
        <v>2073</v>
      </c>
      <c r="DR336" s="28">
        <f t="shared" si="560"/>
        <v>141.69514695830486</v>
      </c>
      <c r="DS336" s="166">
        <f>SUM(AB336:AM336)</f>
        <v>351</v>
      </c>
      <c r="DT336" s="28">
        <f t="shared" si="561"/>
        <v>16.931982633863964</v>
      </c>
      <c r="DU336" s="166">
        <f>SUM(AO336:AZ336)</f>
        <v>966</v>
      </c>
      <c r="DV336" s="28">
        <f t="shared" si="562"/>
        <v>275.21367521367523</v>
      </c>
      <c r="DW336" s="141">
        <f>SUM(BB336:BM336)</f>
        <v>216</v>
      </c>
      <c r="DX336" s="207">
        <f t="shared" ref="DX336" si="608">IFERROR(DW336/DU336*100,0)</f>
        <v>22.36024844720497</v>
      </c>
    </row>
    <row r="337" spans="1:128" outlineLevel="1">
      <c r="A337" s="250" t="s">
        <v>161</v>
      </c>
      <c r="B337" s="251"/>
      <c r="C337" s="251"/>
      <c r="D337" s="251"/>
      <c r="E337" s="251"/>
      <c r="F337" s="251"/>
      <c r="G337" s="251"/>
      <c r="H337" s="251"/>
      <c r="I337" s="251"/>
      <c r="J337" s="251"/>
      <c r="K337" s="251"/>
      <c r="L337" s="251"/>
      <c r="M337" s="251"/>
      <c r="N337" s="251"/>
      <c r="O337" s="251"/>
      <c r="P337" s="251"/>
      <c r="Q337" s="251"/>
      <c r="R337" s="251"/>
      <c r="S337" s="251"/>
      <c r="T337" s="251"/>
      <c r="U337" s="251"/>
      <c r="V337" s="251"/>
      <c r="W337" s="251"/>
      <c r="X337" s="251"/>
      <c r="Y337" s="251"/>
      <c r="Z337" s="251"/>
      <c r="AA337" s="251"/>
      <c r="AB337" s="251"/>
      <c r="AC337" s="251"/>
      <c r="AD337" s="251"/>
      <c r="AE337" s="251"/>
      <c r="AF337" s="251"/>
      <c r="AG337" s="251"/>
      <c r="AH337" s="251"/>
      <c r="AI337" s="251"/>
      <c r="AJ337" s="251"/>
      <c r="AK337" s="251"/>
      <c r="AL337" s="251"/>
      <c r="AM337" s="251"/>
      <c r="AN337" s="251"/>
      <c r="AO337" s="251"/>
      <c r="AP337" s="251"/>
      <c r="AQ337" s="251"/>
      <c r="AR337" s="251"/>
      <c r="AS337" s="251"/>
      <c r="AT337" s="251"/>
      <c r="AU337" s="251"/>
      <c r="AV337" s="251"/>
      <c r="AW337" s="251"/>
      <c r="AX337" s="251"/>
      <c r="AY337" s="251"/>
      <c r="AZ337" s="251"/>
      <c r="BA337" s="251"/>
      <c r="BB337" s="252"/>
      <c r="BC337" s="253"/>
      <c r="BD337" s="254"/>
      <c r="BE337" s="261"/>
      <c r="BF337" s="261"/>
      <c r="BG337" s="261"/>
      <c r="BH337" s="262"/>
      <c r="BI337" s="263"/>
      <c r="BJ337" s="264"/>
      <c r="BK337" s="263"/>
      <c r="BL337" s="263"/>
      <c r="BM337" s="266"/>
      <c r="BN337" s="263"/>
      <c r="CA337" s="263"/>
      <c r="CN337" s="263"/>
      <c r="DA337" s="263"/>
      <c r="DN337" s="263"/>
      <c r="DP337" s="166"/>
      <c r="DQ337" s="166"/>
      <c r="DR337" s="28"/>
      <c r="DS337" s="166"/>
      <c r="DT337" s="28"/>
      <c r="DU337" s="166"/>
      <c r="DV337" s="28"/>
    </row>
    <row r="338" spans="1:128" outlineLevel="1">
      <c r="A338" s="250" t="s">
        <v>162</v>
      </c>
      <c r="B338" s="251"/>
      <c r="C338" s="251"/>
      <c r="D338" s="251"/>
      <c r="E338" s="251"/>
      <c r="F338" s="251"/>
      <c r="G338" s="251"/>
      <c r="H338" s="251"/>
      <c r="I338" s="251"/>
      <c r="J338" s="251"/>
      <c r="K338" s="251"/>
      <c r="L338" s="251"/>
      <c r="M338" s="251"/>
      <c r="N338" s="251"/>
      <c r="O338" s="251"/>
      <c r="P338" s="251"/>
      <c r="Q338" s="251"/>
      <c r="R338" s="251"/>
      <c r="S338" s="251"/>
      <c r="T338" s="251"/>
      <c r="U338" s="251"/>
      <c r="V338" s="251"/>
      <c r="W338" s="251"/>
      <c r="X338" s="251"/>
      <c r="Y338" s="251"/>
      <c r="Z338" s="251"/>
      <c r="AA338" s="251"/>
      <c r="AB338" s="251"/>
      <c r="AC338" s="251"/>
      <c r="AD338" s="251"/>
      <c r="AE338" s="251"/>
      <c r="AF338" s="251"/>
      <c r="AG338" s="251"/>
      <c r="AH338" s="251"/>
      <c r="AI338" s="251"/>
      <c r="AJ338" s="251"/>
      <c r="AK338" s="251"/>
      <c r="AL338" s="251"/>
      <c r="AM338" s="251"/>
      <c r="AN338" s="251"/>
      <c r="AO338" s="251"/>
      <c r="AP338" s="251"/>
      <c r="AQ338" s="251"/>
      <c r="AR338" s="251"/>
      <c r="AS338" s="251"/>
      <c r="AT338" s="251"/>
      <c r="AU338" s="251"/>
      <c r="AV338" s="251"/>
      <c r="AW338" s="251"/>
      <c r="AX338" s="251"/>
      <c r="AY338" s="251"/>
      <c r="AZ338" s="251"/>
      <c r="BA338" s="251"/>
      <c r="BB338" s="252"/>
      <c r="BC338" s="253"/>
      <c r="BD338" s="254"/>
      <c r="BE338" s="261"/>
      <c r="BF338" s="261"/>
      <c r="BG338" s="261"/>
      <c r="BH338" s="262"/>
      <c r="BI338" s="263"/>
      <c r="BJ338" s="264"/>
      <c r="BK338" s="263"/>
      <c r="BL338" s="263"/>
      <c r="BM338" s="266"/>
      <c r="BN338" s="263"/>
      <c r="CA338" s="263"/>
      <c r="CN338" s="263"/>
      <c r="DA338" s="263"/>
      <c r="DN338" s="263"/>
      <c r="DP338" s="166"/>
      <c r="DQ338" s="166"/>
      <c r="DR338" s="28"/>
      <c r="DS338" s="166"/>
      <c r="DT338" s="28"/>
      <c r="DU338" s="166"/>
      <c r="DV338" s="28"/>
    </row>
    <row r="339" spans="1:128" outlineLevel="1">
      <c r="A339" s="250" t="s">
        <v>163</v>
      </c>
      <c r="B339" s="251"/>
      <c r="C339" s="251"/>
      <c r="D339" s="251"/>
      <c r="E339" s="251"/>
      <c r="F339" s="251"/>
      <c r="G339" s="251"/>
      <c r="H339" s="251"/>
      <c r="I339" s="251"/>
      <c r="J339" s="251"/>
      <c r="K339" s="251"/>
      <c r="L339" s="251"/>
      <c r="M339" s="251"/>
      <c r="N339" s="251"/>
      <c r="O339" s="251"/>
      <c r="P339" s="251"/>
      <c r="Q339" s="251"/>
      <c r="R339" s="251"/>
      <c r="S339" s="251"/>
      <c r="T339" s="251"/>
      <c r="U339" s="251"/>
      <c r="V339" s="251"/>
      <c r="W339" s="251"/>
      <c r="X339" s="251"/>
      <c r="Y339" s="251"/>
      <c r="Z339" s="251"/>
      <c r="AA339" s="251"/>
      <c r="AB339" s="251"/>
      <c r="AC339" s="251"/>
      <c r="AD339" s="251"/>
      <c r="AE339" s="251"/>
      <c r="AF339" s="251"/>
      <c r="AG339" s="251"/>
      <c r="AH339" s="251"/>
      <c r="AI339" s="251"/>
      <c r="AJ339" s="251"/>
      <c r="AK339" s="251"/>
      <c r="AL339" s="251"/>
      <c r="AM339" s="251"/>
      <c r="AN339" s="251"/>
      <c r="AO339" s="251"/>
      <c r="AP339" s="251">
        <v>128</v>
      </c>
      <c r="AQ339" s="251"/>
      <c r="AR339" s="251"/>
      <c r="AS339" s="251">
        <v>72</v>
      </c>
      <c r="AT339" s="251"/>
      <c r="AU339" s="251"/>
      <c r="AV339" s="251"/>
      <c r="AW339" s="251"/>
      <c r="AX339" s="251"/>
      <c r="AY339" s="251"/>
      <c r="AZ339" s="251"/>
      <c r="BA339" s="251"/>
      <c r="BB339" s="252"/>
      <c r="BC339" s="253"/>
      <c r="BD339" s="254"/>
      <c r="BE339" s="261"/>
      <c r="BF339" s="261"/>
      <c r="BG339" s="261"/>
      <c r="BH339" s="262">
        <v>36</v>
      </c>
      <c r="BI339" s="263">
        <v>41</v>
      </c>
      <c r="BJ339" s="264">
        <v>54</v>
      </c>
      <c r="BK339" s="263"/>
      <c r="BL339" s="263"/>
      <c r="BM339" s="266"/>
      <c r="BN339" s="263"/>
      <c r="CA339" s="263"/>
      <c r="CN339" s="263"/>
      <c r="DA339" s="263"/>
      <c r="DN339" s="263"/>
      <c r="DP339" s="166"/>
      <c r="DQ339" s="166"/>
      <c r="DR339" s="28"/>
      <c r="DS339" s="166"/>
      <c r="DT339" s="28"/>
      <c r="DU339" s="166"/>
      <c r="DV339" s="28"/>
    </row>
    <row r="340" spans="1:128" outlineLevel="1">
      <c r="A340" s="250" t="s">
        <v>164</v>
      </c>
      <c r="B340" s="251"/>
      <c r="C340" s="251"/>
      <c r="D340" s="251"/>
      <c r="E340" s="251"/>
      <c r="F340" s="251"/>
      <c r="G340" s="251"/>
      <c r="H340" s="251"/>
      <c r="I340" s="251"/>
      <c r="J340" s="251"/>
      <c r="K340" s="251"/>
      <c r="L340" s="251"/>
      <c r="M340" s="251"/>
      <c r="N340" s="251"/>
      <c r="O340" s="251"/>
      <c r="P340" s="251"/>
      <c r="Q340" s="251"/>
      <c r="R340" s="251"/>
      <c r="S340" s="251"/>
      <c r="T340" s="251"/>
      <c r="U340" s="251"/>
      <c r="V340" s="251"/>
      <c r="W340" s="251"/>
      <c r="X340" s="251"/>
      <c r="Y340" s="251"/>
      <c r="Z340" s="251"/>
      <c r="AA340" s="251"/>
      <c r="AB340" s="251"/>
      <c r="AC340" s="251"/>
      <c r="AD340" s="251"/>
      <c r="AE340" s="251"/>
      <c r="AF340" s="251"/>
      <c r="AG340" s="251"/>
      <c r="AH340" s="251"/>
      <c r="AI340" s="251"/>
      <c r="AJ340" s="251"/>
      <c r="AK340" s="251"/>
      <c r="AL340" s="251"/>
      <c r="AM340" s="251"/>
      <c r="AN340" s="251"/>
      <c r="AO340" s="251"/>
      <c r="AP340" s="251"/>
      <c r="AQ340" s="251"/>
      <c r="AR340" s="251"/>
      <c r="AS340" s="251"/>
      <c r="AT340" s="251"/>
      <c r="AU340" s="251"/>
      <c r="AV340" s="251"/>
      <c r="AW340" s="251"/>
      <c r="AX340" s="251"/>
      <c r="AY340" s="251"/>
      <c r="AZ340" s="251"/>
      <c r="BA340" s="251"/>
      <c r="BB340" s="252"/>
      <c r="BC340" s="253"/>
      <c r="BD340" s="254"/>
      <c r="BE340" s="261"/>
      <c r="BF340" s="261"/>
      <c r="BG340" s="261"/>
      <c r="BH340" s="262"/>
      <c r="BI340" s="263"/>
      <c r="BJ340" s="264"/>
      <c r="BK340" s="263"/>
      <c r="BL340" s="263"/>
      <c r="BM340" s="266"/>
      <c r="BN340" s="263"/>
      <c r="CA340" s="263"/>
      <c r="CN340" s="263"/>
      <c r="DA340" s="263"/>
      <c r="DN340" s="263"/>
      <c r="DP340" s="166"/>
      <c r="DQ340" s="166"/>
      <c r="DR340" s="28"/>
      <c r="DS340" s="166"/>
      <c r="DT340" s="28"/>
      <c r="DU340" s="166"/>
      <c r="DV340" s="28"/>
    </row>
    <row r="341" spans="1:128" outlineLevel="1">
      <c r="A341" s="250" t="s">
        <v>165</v>
      </c>
      <c r="B341" s="251"/>
      <c r="C341" s="251"/>
      <c r="D341" s="251"/>
      <c r="E341" s="251"/>
      <c r="F341" s="251"/>
      <c r="G341" s="251"/>
      <c r="H341" s="251"/>
      <c r="I341" s="251"/>
      <c r="J341" s="251"/>
      <c r="K341" s="251"/>
      <c r="L341" s="251"/>
      <c r="M341" s="251"/>
      <c r="N341" s="251"/>
      <c r="O341" s="251"/>
      <c r="P341" s="251"/>
      <c r="Q341" s="251"/>
      <c r="R341" s="251"/>
      <c r="S341" s="251"/>
      <c r="T341" s="251"/>
      <c r="U341" s="251"/>
      <c r="V341" s="251"/>
      <c r="W341" s="251"/>
      <c r="X341" s="251"/>
      <c r="Y341" s="251"/>
      <c r="Z341" s="251"/>
      <c r="AA341" s="251"/>
      <c r="AB341" s="251"/>
      <c r="AC341" s="251"/>
      <c r="AD341" s="251"/>
      <c r="AE341" s="251"/>
      <c r="AF341" s="251"/>
      <c r="AG341" s="251"/>
      <c r="AH341" s="251"/>
      <c r="AI341" s="251"/>
      <c r="AJ341" s="251"/>
      <c r="AK341" s="251"/>
      <c r="AL341" s="251"/>
      <c r="AM341" s="251"/>
      <c r="AN341" s="251"/>
      <c r="AO341" s="251">
        <v>441</v>
      </c>
      <c r="AP341" s="251">
        <v>92</v>
      </c>
      <c r="AQ341" s="251"/>
      <c r="AR341" s="251"/>
      <c r="AS341" s="251">
        <v>82</v>
      </c>
      <c r="AT341" s="251"/>
      <c r="AU341" s="251"/>
      <c r="AV341" s="251"/>
      <c r="AW341" s="251"/>
      <c r="AX341" s="251"/>
      <c r="AY341" s="251"/>
      <c r="AZ341" s="251"/>
      <c r="BA341" s="251"/>
      <c r="BB341" s="252"/>
      <c r="BC341" s="253"/>
      <c r="BD341" s="254"/>
      <c r="BE341" s="261"/>
      <c r="BF341" s="261"/>
      <c r="BG341" s="261"/>
      <c r="BH341" s="262"/>
      <c r="BI341" s="263"/>
      <c r="BJ341" s="264"/>
      <c r="BK341" s="263"/>
      <c r="BL341" s="263"/>
      <c r="BM341" s="266"/>
      <c r="BN341" s="263"/>
      <c r="CA341" s="263"/>
      <c r="CN341" s="263"/>
      <c r="DA341" s="263"/>
      <c r="DN341" s="263"/>
      <c r="DP341" s="166"/>
      <c r="DQ341" s="166"/>
      <c r="DR341" s="28"/>
      <c r="DS341" s="166"/>
      <c r="DT341" s="28"/>
      <c r="DU341" s="166"/>
      <c r="DV341" s="28"/>
    </row>
    <row r="342" spans="1:128" outlineLevel="1">
      <c r="A342" s="250" t="s">
        <v>123</v>
      </c>
      <c r="B342" s="251"/>
      <c r="C342" s="251"/>
      <c r="D342" s="251"/>
      <c r="E342" s="251"/>
      <c r="F342" s="251"/>
      <c r="G342" s="251"/>
      <c r="H342" s="251"/>
      <c r="I342" s="251"/>
      <c r="J342" s="251"/>
      <c r="K342" s="251"/>
      <c r="L342" s="251"/>
      <c r="M342" s="251"/>
      <c r="N342" s="251"/>
      <c r="O342" s="251"/>
      <c r="P342" s="251"/>
      <c r="Q342" s="251"/>
      <c r="R342" s="251"/>
      <c r="S342" s="251"/>
      <c r="T342" s="251"/>
      <c r="U342" s="251"/>
      <c r="V342" s="251"/>
      <c r="W342" s="251"/>
      <c r="X342" s="251"/>
      <c r="Y342" s="251"/>
      <c r="Z342" s="251"/>
      <c r="AA342" s="251"/>
      <c r="AB342" s="251"/>
      <c r="AC342" s="251"/>
      <c r="AD342" s="251"/>
      <c r="AE342" s="251"/>
      <c r="AF342" s="251"/>
      <c r="AG342" s="251"/>
      <c r="AH342" s="251"/>
      <c r="AI342" s="251"/>
      <c r="AJ342" s="251"/>
      <c r="AK342" s="251"/>
      <c r="AL342" s="251"/>
      <c r="AM342" s="251"/>
      <c r="AN342" s="251"/>
      <c r="AO342" s="251"/>
      <c r="AP342" s="251"/>
      <c r="AQ342" s="251"/>
      <c r="AR342" s="251"/>
      <c r="AS342" s="251"/>
      <c r="AT342" s="251"/>
      <c r="AU342" s="251"/>
      <c r="AV342" s="251"/>
      <c r="AW342" s="251"/>
      <c r="AX342" s="251"/>
      <c r="AY342" s="251"/>
      <c r="AZ342" s="251"/>
      <c r="BA342" s="251"/>
      <c r="BB342" s="252"/>
      <c r="BC342" s="253"/>
      <c r="BD342" s="254"/>
      <c r="BE342" s="261"/>
      <c r="BF342" s="261"/>
      <c r="BG342" s="261"/>
      <c r="BH342" s="262"/>
      <c r="BI342" s="263"/>
      <c r="BJ342" s="264"/>
      <c r="BK342" s="263"/>
      <c r="BL342" s="263"/>
      <c r="BM342" s="266"/>
      <c r="BN342" s="263"/>
      <c r="CA342" s="263"/>
      <c r="CN342" s="263"/>
      <c r="DA342" s="263"/>
      <c r="DN342" s="263"/>
      <c r="DP342" s="166"/>
      <c r="DQ342" s="166"/>
      <c r="DR342" s="28"/>
      <c r="DS342" s="166"/>
      <c r="DT342" s="28"/>
      <c r="DU342" s="166"/>
      <c r="DV342" s="28"/>
    </row>
    <row r="343" spans="1:128" s="275" customFormat="1" outlineLevel="1">
      <c r="A343" s="268" t="s">
        <v>167</v>
      </c>
      <c r="B343" s="269"/>
      <c r="C343" s="269"/>
      <c r="D343" s="269"/>
      <c r="E343" s="269"/>
      <c r="F343" s="269"/>
      <c r="G343" s="269"/>
      <c r="H343" s="269"/>
      <c r="I343" s="269"/>
      <c r="J343" s="269"/>
      <c r="K343" s="269"/>
      <c r="L343" s="269"/>
      <c r="M343" s="269"/>
      <c r="N343" s="269"/>
      <c r="O343" s="269"/>
      <c r="P343" s="269"/>
      <c r="Q343" s="269"/>
      <c r="R343" s="269"/>
      <c r="S343" s="269"/>
      <c r="T343" s="269"/>
      <c r="U343" s="269"/>
      <c r="V343" s="269"/>
      <c r="W343" s="269"/>
      <c r="X343" s="269"/>
      <c r="Y343" s="269"/>
      <c r="Z343" s="269"/>
      <c r="AA343" s="269"/>
      <c r="AB343" s="269"/>
      <c r="AC343" s="269"/>
      <c r="AD343" s="269"/>
      <c r="AE343" s="269"/>
      <c r="AF343" s="269"/>
      <c r="AG343" s="269"/>
      <c r="AH343" s="269"/>
      <c r="AI343" s="269"/>
      <c r="AJ343" s="269"/>
      <c r="AK343" s="269"/>
      <c r="AL343" s="269"/>
      <c r="AM343" s="269"/>
      <c r="AN343" s="269"/>
      <c r="AO343" s="269"/>
      <c r="AP343" s="269"/>
      <c r="AQ343" s="269"/>
      <c r="AR343" s="269"/>
      <c r="AS343" s="269"/>
      <c r="AT343" s="269"/>
      <c r="AU343" s="269"/>
      <c r="AV343" s="269"/>
      <c r="AW343" s="269"/>
      <c r="AX343" s="269"/>
      <c r="AY343" s="269"/>
      <c r="AZ343" s="269"/>
      <c r="BA343" s="269"/>
      <c r="BB343" s="270"/>
      <c r="BC343" s="271"/>
      <c r="BD343" s="271"/>
      <c r="BE343" s="272"/>
      <c r="BF343" s="272"/>
      <c r="BG343" s="272"/>
      <c r="BH343" s="273"/>
      <c r="BI343" s="272"/>
      <c r="BJ343" s="274"/>
      <c r="BK343" s="272"/>
      <c r="BL343" s="272"/>
      <c r="BM343" s="301"/>
      <c r="BN343" s="272"/>
      <c r="CA343" s="272"/>
      <c r="CN343" s="272"/>
      <c r="DA343" s="272"/>
      <c r="DN343" s="272"/>
      <c r="DP343" s="277"/>
      <c r="DQ343" s="277"/>
      <c r="DR343" s="278"/>
      <c r="DS343" s="277"/>
      <c r="DT343" s="278"/>
      <c r="DU343" s="277"/>
      <c r="DV343" s="278"/>
    </row>
    <row r="344" spans="1:128" outlineLevel="1">
      <c r="A344" s="250" t="s">
        <v>122</v>
      </c>
      <c r="B344" s="251"/>
      <c r="C344" s="251"/>
      <c r="D344" s="251"/>
      <c r="E344" s="251"/>
      <c r="F344" s="251"/>
      <c r="G344" s="251"/>
      <c r="H344" s="251"/>
      <c r="I344" s="251"/>
      <c r="J344" s="251"/>
      <c r="K344" s="251"/>
      <c r="L344" s="251"/>
      <c r="M344" s="251"/>
      <c r="N344" s="251"/>
      <c r="O344" s="251"/>
      <c r="P344" s="251"/>
      <c r="Q344" s="251"/>
      <c r="R344" s="251"/>
      <c r="S344" s="251"/>
      <c r="T344" s="251"/>
      <c r="U344" s="251"/>
      <c r="V344" s="251"/>
      <c r="W344" s="251"/>
      <c r="X344" s="251"/>
      <c r="Y344" s="251"/>
      <c r="Z344" s="251"/>
      <c r="AA344" s="251"/>
      <c r="AB344" s="251"/>
      <c r="AC344" s="251"/>
      <c r="AD344" s="251"/>
      <c r="AE344" s="251"/>
      <c r="AF344" s="251"/>
      <c r="AG344" s="251"/>
      <c r="AH344" s="251"/>
      <c r="AI344" s="251"/>
      <c r="AJ344" s="251"/>
      <c r="AK344" s="251"/>
      <c r="AL344" s="251"/>
      <c r="AM344" s="251"/>
      <c r="AN344" s="251"/>
      <c r="AO344" s="251"/>
      <c r="AP344" s="251"/>
      <c r="AQ344" s="251"/>
      <c r="AR344" s="251"/>
      <c r="AS344" s="251"/>
      <c r="AT344" s="251"/>
      <c r="AU344" s="251"/>
      <c r="AV344" s="251"/>
      <c r="AW344" s="251"/>
      <c r="AX344" s="251"/>
      <c r="AY344" s="251"/>
      <c r="AZ344" s="251">
        <v>144</v>
      </c>
      <c r="BA344" s="251"/>
      <c r="BB344" s="252"/>
      <c r="BC344" s="253"/>
      <c r="BD344" s="254"/>
      <c r="BE344" s="261"/>
      <c r="BF344" s="261"/>
      <c r="BG344" s="261"/>
      <c r="BH344" s="262">
        <v>85</v>
      </c>
      <c r="BI344" s="263"/>
      <c r="BJ344" s="264"/>
      <c r="BK344" s="263"/>
      <c r="BL344" s="263"/>
      <c r="BM344" s="266"/>
      <c r="BN344" s="263"/>
      <c r="CA344" s="263"/>
      <c r="CN344" s="263"/>
      <c r="DA344" s="263"/>
      <c r="DN344" s="263"/>
      <c r="DP344" s="166"/>
      <c r="DQ344" s="166"/>
      <c r="DR344" s="28"/>
      <c r="DS344" s="166"/>
      <c r="DT344" s="28"/>
      <c r="DU344" s="166"/>
      <c r="DV344" s="28"/>
    </row>
    <row r="345" spans="1:128" outlineLevel="1">
      <c r="A345" s="250" t="s">
        <v>168</v>
      </c>
      <c r="B345" s="251"/>
      <c r="C345" s="251"/>
      <c r="D345" s="251"/>
      <c r="E345" s="251"/>
      <c r="F345" s="251"/>
      <c r="G345" s="251"/>
      <c r="H345" s="251"/>
      <c r="I345" s="251"/>
      <c r="J345" s="251"/>
      <c r="K345" s="251"/>
      <c r="L345" s="251"/>
      <c r="M345" s="251"/>
      <c r="N345" s="251"/>
      <c r="O345" s="251"/>
      <c r="P345" s="251"/>
      <c r="Q345" s="251"/>
      <c r="R345" s="251"/>
      <c r="S345" s="251"/>
      <c r="T345" s="251"/>
      <c r="U345" s="251"/>
      <c r="V345" s="251"/>
      <c r="W345" s="251"/>
      <c r="X345" s="251"/>
      <c r="Y345" s="251"/>
      <c r="Z345" s="251"/>
      <c r="AA345" s="251"/>
      <c r="AB345" s="251"/>
      <c r="AC345" s="251"/>
      <c r="AD345" s="251"/>
      <c r="AE345" s="251"/>
      <c r="AF345" s="251"/>
      <c r="AG345" s="251"/>
      <c r="AH345" s="251"/>
      <c r="AI345" s="251"/>
      <c r="AJ345" s="251"/>
      <c r="AK345" s="251"/>
      <c r="AL345" s="251"/>
      <c r="AM345" s="251"/>
      <c r="AN345" s="251"/>
      <c r="AO345" s="251"/>
      <c r="AP345" s="251"/>
      <c r="AQ345" s="251"/>
      <c r="AR345" s="251"/>
      <c r="AS345" s="251"/>
      <c r="AT345" s="251"/>
      <c r="AU345" s="251"/>
      <c r="AV345" s="251"/>
      <c r="AW345" s="251"/>
      <c r="AX345" s="251"/>
      <c r="AY345" s="251"/>
      <c r="AZ345" s="251"/>
      <c r="BA345" s="251"/>
      <c r="BB345" s="252"/>
      <c r="BC345" s="253"/>
      <c r="BD345" s="254"/>
      <c r="BE345" s="261"/>
      <c r="BF345" s="261"/>
      <c r="BG345" s="261"/>
      <c r="BH345" s="262"/>
      <c r="BI345" s="263"/>
      <c r="BJ345" s="264"/>
      <c r="BK345" s="263"/>
      <c r="BL345" s="263"/>
      <c r="BM345" s="266"/>
      <c r="BN345" s="263"/>
      <c r="CA345" s="263"/>
      <c r="CN345" s="263"/>
      <c r="DA345" s="263"/>
      <c r="DN345" s="263"/>
      <c r="DP345" s="166"/>
      <c r="DQ345" s="166"/>
      <c r="DR345" s="28"/>
      <c r="DS345" s="166"/>
      <c r="DT345" s="28"/>
      <c r="DU345" s="166"/>
      <c r="DV345" s="28"/>
    </row>
    <row r="346" spans="1:128" ht="13.5">
      <c r="A346" s="279" t="s">
        <v>169</v>
      </c>
      <c r="B346" s="251">
        <f>+SUM(B337:B345)</f>
        <v>0</v>
      </c>
      <c r="C346" s="251">
        <f t="shared" ref="C346" si="609">+SUM(C337:C345)</f>
        <v>0</v>
      </c>
      <c r="D346" s="251">
        <f t="shared" ref="D346:M346" si="610">+SUM(D337:D345)</f>
        <v>0</v>
      </c>
      <c r="E346" s="251">
        <f t="shared" si="610"/>
        <v>0</v>
      </c>
      <c r="F346" s="251">
        <f t="shared" si="610"/>
        <v>0</v>
      </c>
      <c r="G346" s="251">
        <f t="shared" si="610"/>
        <v>0</v>
      </c>
      <c r="H346" s="251">
        <f t="shared" si="610"/>
        <v>0</v>
      </c>
      <c r="I346" s="251">
        <f t="shared" si="610"/>
        <v>0</v>
      </c>
      <c r="J346" s="251">
        <f t="shared" si="610"/>
        <v>0</v>
      </c>
      <c r="K346" s="251">
        <f t="shared" si="610"/>
        <v>0</v>
      </c>
      <c r="L346" s="251">
        <f t="shared" si="610"/>
        <v>0</v>
      </c>
      <c r="M346" s="251">
        <f t="shared" si="610"/>
        <v>0</v>
      </c>
      <c r="N346" s="251"/>
      <c r="O346" s="251">
        <f t="shared" ref="O346:Z346" si="611">+SUM(O337:O345)</f>
        <v>0</v>
      </c>
      <c r="P346" s="251">
        <f t="shared" si="611"/>
        <v>0</v>
      </c>
      <c r="Q346" s="251">
        <f t="shared" si="611"/>
        <v>0</v>
      </c>
      <c r="R346" s="251">
        <f t="shared" si="611"/>
        <v>0</v>
      </c>
      <c r="S346" s="251">
        <f t="shared" si="611"/>
        <v>0</v>
      </c>
      <c r="T346" s="251">
        <f t="shared" si="611"/>
        <v>0</v>
      </c>
      <c r="U346" s="251">
        <f t="shared" si="611"/>
        <v>0</v>
      </c>
      <c r="V346" s="251">
        <f t="shared" si="611"/>
        <v>0</v>
      </c>
      <c r="W346" s="251">
        <f t="shared" si="611"/>
        <v>0</v>
      </c>
      <c r="X346" s="251">
        <f t="shared" si="611"/>
        <v>0</v>
      </c>
      <c r="Y346" s="251">
        <f t="shared" si="611"/>
        <v>0</v>
      </c>
      <c r="Z346" s="251">
        <f t="shared" si="611"/>
        <v>0</v>
      </c>
      <c r="AA346" s="251"/>
      <c r="AB346" s="251">
        <f t="shared" ref="AB346:AM346" si="612">+SUM(AB337:AB345)</f>
        <v>0</v>
      </c>
      <c r="AC346" s="251">
        <f t="shared" si="612"/>
        <v>0</v>
      </c>
      <c r="AD346" s="251">
        <f t="shared" si="612"/>
        <v>0</v>
      </c>
      <c r="AE346" s="251">
        <f t="shared" si="612"/>
        <v>0</v>
      </c>
      <c r="AF346" s="251">
        <f t="shared" si="612"/>
        <v>0</v>
      </c>
      <c r="AG346" s="251">
        <f t="shared" si="612"/>
        <v>0</v>
      </c>
      <c r="AH346" s="251">
        <f t="shared" si="612"/>
        <v>0</v>
      </c>
      <c r="AI346" s="251">
        <f t="shared" si="612"/>
        <v>0</v>
      </c>
      <c r="AJ346" s="251">
        <f t="shared" si="612"/>
        <v>0</v>
      </c>
      <c r="AK346" s="251">
        <f t="shared" si="612"/>
        <v>0</v>
      </c>
      <c r="AL346" s="251">
        <f t="shared" si="612"/>
        <v>0</v>
      </c>
      <c r="AM346" s="251">
        <f t="shared" si="612"/>
        <v>0</v>
      </c>
      <c r="AN346" s="251"/>
      <c r="AO346" s="251">
        <f t="shared" ref="AO346:AV346" si="613">+SUM(AO337:AO345)</f>
        <v>441</v>
      </c>
      <c r="AP346" s="251">
        <f t="shared" si="613"/>
        <v>220</v>
      </c>
      <c r="AQ346" s="251">
        <f t="shared" si="613"/>
        <v>0</v>
      </c>
      <c r="AR346" s="251">
        <f t="shared" si="613"/>
        <v>0</v>
      </c>
      <c r="AS346" s="251">
        <f t="shared" si="613"/>
        <v>154</v>
      </c>
      <c r="AT346" s="251">
        <f t="shared" si="613"/>
        <v>0</v>
      </c>
      <c r="AU346" s="251">
        <f t="shared" si="613"/>
        <v>0</v>
      </c>
      <c r="AV346" s="251">
        <f t="shared" si="613"/>
        <v>0</v>
      </c>
      <c r="AW346" s="251">
        <f>+SUM(AW337:AW345)</f>
        <v>0</v>
      </c>
      <c r="AX346" s="251">
        <f t="shared" ref="AX346:BM346" si="614">+SUM(AX337:AX345)</f>
        <v>0</v>
      </c>
      <c r="AY346" s="251">
        <f t="shared" si="614"/>
        <v>0</v>
      </c>
      <c r="AZ346" s="251">
        <f t="shared" si="614"/>
        <v>144</v>
      </c>
      <c r="BA346" s="251"/>
      <c r="BB346" s="252"/>
      <c r="BC346" s="253">
        <f t="shared" si="614"/>
        <v>0</v>
      </c>
      <c r="BD346" s="254">
        <f t="shared" si="614"/>
        <v>0</v>
      </c>
      <c r="BE346" s="261">
        <f t="shared" si="614"/>
        <v>0</v>
      </c>
      <c r="BF346" s="261">
        <f t="shared" si="614"/>
        <v>0</v>
      </c>
      <c r="BG346" s="261">
        <f t="shared" si="614"/>
        <v>0</v>
      </c>
      <c r="BH346" s="316">
        <f t="shared" si="614"/>
        <v>121</v>
      </c>
      <c r="BI346" s="317">
        <f t="shared" si="614"/>
        <v>41</v>
      </c>
      <c r="BJ346" s="318">
        <f t="shared" si="614"/>
        <v>54</v>
      </c>
      <c r="BK346" s="317">
        <f t="shared" si="614"/>
        <v>0</v>
      </c>
      <c r="BL346" s="317">
        <f t="shared" si="614"/>
        <v>0</v>
      </c>
      <c r="BM346" s="335">
        <f t="shared" si="614"/>
        <v>0</v>
      </c>
      <c r="BN346" s="263"/>
      <c r="CA346" s="263"/>
      <c r="CN346" s="263"/>
      <c r="DA346" s="263"/>
      <c r="DN346" s="263"/>
      <c r="DP346" s="166"/>
      <c r="DQ346" s="166"/>
      <c r="DR346" s="28"/>
      <c r="DS346" s="166"/>
      <c r="DT346" s="28"/>
      <c r="DU346" s="166"/>
      <c r="DV346" s="28"/>
    </row>
    <row r="347" spans="1:128">
      <c r="A347" s="239" t="s">
        <v>178</v>
      </c>
      <c r="B347" s="337">
        <v>0</v>
      </c>
      <c r="C347" s="337">
        <v>0</v>
      </c>
      <c r="D347" s="337">
        <v>0</v>
      </c>
      <c r="E347" s="337">
        <v>0</v>
      </c>
      <c r="F347" s="337">
        <v>0</v>
      </c>
      <c r="G347" s="337">
        <v>0</v>
      </c>
      <c r="H347" s="337">
        <v>0</v>
      </c>
      <c r="I347" s="337">
        <v>0</v>
      </c>
      <c r="J347" s="337">
        <v>0</v>
      </c>
      <c r="K347" s="337">
        <v>0</v>
      </c>
      <c r="L347" s="337">
        <v>0</v>
      </c>
      <c r="M347" s="337">
        <v>0</v>
      </c>
      <c r="N347" s="337"/>
      <c r="O347" s="227">
        <v>0</v>
      </c>
      <c r="P347" s="227">
        <v>0</v>
      </c>
      <c r="Q347" s="227">
        <v>0</v>
      </c>
      <c r="R347" s="227">
        <v>0</v>
      </c>
      <c r="S347" s="227">
        <v>0</v>
      </c>
      <c r="T347" s="227">
        <v>0</v>
      </c>
      <c r="U347" s="227">
        <v>0</v>
      </c>
      <c r="V347" s="227">
        <v>0</v>
      </c>
      <c r="W347" s="227">
        <v>0</v>
      </c>
      <c r="X347" s="227">
        <v>0</v>
      </c>
      <c r="Y347" s="227">
        <v>18</v>
      </c>
      <c r="Z347" s="227">
        <v>26</v>
      </c>
      <c r="AA347" s="230"/>
      <c r="AB347" s="230">
        <v>44</v>
      </c>
      <c r="AC347" s="230">
        <v>0</v>
      </c>
      <c r="AD347" s="230">
        <v>32</v>
      </c>
      <c r="AE347" s="230">
        <v>58</v>
      </c>
      <c r="AF347" s="230">
        <v>26</v>
      </c>
      <c r="AG347" s="230">
        <v>0</v>
      </c>
      <c r="AH347" s="230">
        <v>26</v>
      </c>
      <c r="AI347" s="230">
        <v>20</v>
      </c>
      <c r="AJ347" s="230">
        <v>40</v>
      </c>
      <c r="AK347" s="230">
        <v>68</v>
      </c>
      <c r="AL347" s="230">
        <v>85</v>
      </c>
      <c r="AM347" s="230">
        <v>70</v>
      </c>
      <c r="AN347" s="230"/>
      <c r="AO347" s="230">
        <v>60</v>
      </c>
      <c r="AP347" s="230">
        <v>48</v>
      </c>
      <c r="AQ347" s="230">
        <v>68</v>
      </c>
      <c r="AR347" s="230">
        <v>72</v>
      </c>
      <c r="AS347" s="230">
        <v>20</v>
      </c>
      <c r="AT347" s="230">
        <v>97</v>
      </c>
      <c r="AU347" s="230">
        <v>95</v>
      </c>
      <c r="AV347" s="230">
        <v>52</v>
      </c>
      <c r="AW347" s="230">
        <v>79</v>
      </c>
      <c r="AX347" s="241">
        <f>AX357+(AW357-AW347)</f>
        <v>112</v>
      </c>
      <c r="AY347" s="241">
        <f>AY357</f>
        <v>76</v>
      </c>
      <c r="AZ347" s="241">
        <f>69</f>
        <v>69</v>
      </c>
      <c r="BA347" s="241"/>
      <c r="BB347" s="242">
        <f>SUM(BB348:BB356)</f>
        <v>40</v>
      </c>
      <c r="BC347" s="243">
        <f>SUM(BC348:BC356)</f>
        <v>76</v>
      </c>
      <c r="BD347" s="338">
        <f>SUM(BD348:BD356)</f>
        <v>79</v>
      </c>
      <c r="BE347" s="339">
        <v>22</v>
      </c>
      <c r="BF347" s="339">
        <v>22</v>
      </c>
      <c r="BG347" s="245">
        <f>+SUM(BG348:BG355)</f>
        <v>22</v>
      </c>
      <c r="BH347" s="340">
        <v>32</v>
      </c>
      <c r="BI347" s="341">
        <v>35</v>
      </c>
      <c r="BJ347" s="342">
        <v>33</v>
      </c>
      <c r="BK347" s="341">
        <v>22</v>
      </c>
      <c r="BL347" s="341">
        <v>22</v>
      </c>
      <c r="BM347" s="343">
        <v>22</v>
      </c>
      <c r="BN347" s="341"/>
      <c r="CA347" s="341"/>
      <c r="CN347" s="341"/>
      <c r="DA347" s="341"/>
      <c r="DN347" s="341"/>
      <c r="DP347" s="166">
        <f>SUM(B347:M347)</f>
        <v>0</v>
      </c>
      <c r="DQ347" s="166">
        <f>SUM(O347:Z347)</f>
        <v>44</v>
      </c>
      <c r="DR347" s="28">
        <f t="shared" si="560"/>
        <v>0</v>
      </c>
      <c r="DS347" s="166">
        <f>SUM(AB347:AM347)</f>
        <v>469</v>
      </c>
      <c r="DT347" s="28">
        <f t="shared" si="561"/>
        <v>1065.9090909090908</v>
      </c>
      <c r="DU347" s="166">
        <f>SUM(AO347:AZ347)</f>
        <v>848</v>
      </c>
      <c r="DV347" s="28">
        <f t="shared" si="562"/>
        <v>180.81023454157784</v>
      </c>
      <c r="DW347" s="141">
        <f>SUM(BB347:BM347)</f>
        <v>427</v>
      </c>
      <c r="DX347" s="207">
        <f t="shared" ref="DX347" si="615">IFERROR(DW347/DU347*100,0)</f>
        <v>50.35377358490566</v>
      </c>
    </row>
    <row r="348" spans="1:128" outlineLevel="1">
      <c r="A348" s="250" t="s">
        <v>161</v>
      </c>
      <c r="B348" s="251"/>
      <c r="C348" s="251"/>
      <c r="D348" s="251"/>
      <c r="E348" s="251"/>
      <c r="F348" s="251"/>
      <c r="G348" s="251"/>
      <c r="H348" s="251"/>
      <c r="I348" s="251"/>
      <c r="J348" s="251"/>
      <c r="K348" s="251"/>
      <c r="L348" s="251"/>
      <c r="M348" s="251"/>
      <c r="N348" s="251"/>
      <c r="O348" s="251"/>
      <c r="P348" s="251"/>
      <c r="Q348" s="251"/>
      <c r="R348" s="251"/>
      <c r="S348" s="251"/>
      <c r="T348" s="251"/>
      <c r="U348" s="251"/>
      <c r="V348" s="251"/>
      <c r="W348" s="251"/>
      <c r="X348" s="251"/>
      <c r="Y348" s="251"/>
      <c r="Z348" s="251"/>
      <c r="AA348" s="251"/>
      <c r="AB348" s="251"/>
      <c r="AC348" s="251"/>
      <c r="AD348" s="251"/>
      <c r="AE348" s="251"/>
      <c r="AF348" s="251"/>
      <c r="AG348" s="251"/>
      <c r="AH348" s="251"/>
      <c r="AI348" s="251"/>
      <c r="AJ348" s="251"/>
      <c r="AK348" s="251"/>
      <c r="AL348" s="251"/>
      <c r="AM348" s="251"/>
      <c r="AN348" s="251"/>
      <c r="AO348" s="251"/>
      <c r="AP348" s="251"/>
      <c r="AQ348" s="251"/>
      <c r="AR348" s="251"/>
      <c r="AS348" s="251"/>
      <c r="AT348" s="251"/>
      <c r="AU348" s="251"/>
      <c r="AV348" s="251"/>
      <c r="AW348" s="251"/>
      <c r="AX348" s="251"/>
      <c r="AY348" s="251"/>
      <c r="AZ348" s="251"/>
      <c r="BA348" s="251"/>
      <c r="BB348" s="252"/>
      <c r="BC348" s="253"/>
      <c r="BD348" s="254"/>
      <c r="BE348" s="261"/>
      <c r="BF348" s="261"/>
      <c r="BG348" s="261"/>
      <c r="BH348" s="262"/>
      <c r="BI348" s="263"/>
      <c r="BJ348" s="264"/>
      <c r="BK348" s="263"/>
      <c r="BL348" s="263"/>
      <c r="BM348" s="266"/>
      <c r="BN348" s="263"/>
      <c r="CA348" s="263"/>
      <c r="CN348" s="263"/>
      <c r="DA348" s="263"/>
      <c r="DN348" s="263"/>
      <c r="DP348" s="166"/>
      <c r="DQ348" s="166"/>
      <c r="DR348" s="28"/>
      <c r="DS348" s="166"/>
      <c r="DT348" s="28"/>
      <c r="DU348" s="166"/>
      <c r="DV348" s="28"/>
    </row>
    <row r="349" spans="1:128" outlineLevel="1">
      <c r="A349" s="250" t="s">
        <v>162</v>
      </c>
      <c r="B349" s="251"/>
      <c r="C349" s="251"/>
      <c r="D349" s="251"/>
      <c r="E349" s="251"/>
      <c r="F349" s="251"/>
      <c r="G349" s="251"/>
      <c r="H349" s="251"/>
      <c r="I349" s="251"/>
      <c r="J349" s="251"/>
      <c r="K349" s="251"/>
      <c r="L349" s="251"/>
      <c r="M349" s="251"/>
      <c r="N349" s="251"/>
      <c r="O349" s="251"/>
      <c r="P349" s="251"/>
      <c r="Q349" s="251"/>
      <c r="R349" s="251"/>
      <c r="S349" s="251"/>
      <c r="T349" s="251"/>
      <c r="U349" s="251"/>
      <c r="V349" s="251"/>
      <c r="W349" s="251"/>
      <c r="X349" s="251"/>
      <c r="Y349" s="251"/>
      <c r="Z349" s="251"/>
      <c r="AA349" s="251"/>
      <c r="AB349" s="251"/>
      <c r="AC349" s="251"/>
      <c r="AD349" s="251"/>
      <c r="AE349" s="251"/>
      <c r="AF349" s="251"/>
      <c r="AG349" s="251"/>
      <c r="AH349" s="251"/>
      <c r="AI349" s="251"/>
      <c r="AJ349" s="251"/>
      <c r="AK349" s="251"/>
      <c r="AL349" s="251"/>
      <c r="AM349" s="251"/>
      <c r="AN349" s="251"/>
      <c r="AO349" s="251"/>
      <c r="AP349" s="251"/>
      <c r="AQ349" s="251"/>
      <c r="AR349" s="251"/>
      <c r="AS349" s="251"/>
      <c r="AT349" s="251"/>
      <c r="AU349" s="251"/>
      <c r="AV349" s="251"/>
      <c r="AW349" s="251"/>
      <c r="AX349" s="251"/>
      <c r="AY349" s="251"/>
      <c r="AZ349" s="251"/>
      <c r="BA349" s="251"/>
      <c r="BB349" s="252"/>
      <c r="BC349" s="253"/>
      <c r="BD349" s="254"/>
      <c r="BE349" s="261"/>
      <c r="BF349" s="261"/>
      <c r="BG349" s="261"/>
      <c r="BH349" s="262"/>
      <c r="BI349" s="263"/>
      <c r="BJ349" s="264"/>
      <c r="BK349" s="263"/>
      <c r="BL349" s="263"/>
      <c r="BM349" s="266"/>
      <c r="BN349" s="263"/>
      <c r="BP349" s="334">
        <f>BP351/BP350</f>
        <v>2.1146077502368958E-2</v>
      </c>
      <c r="CA349" s="263"/>
      <c r="CN349" s="263"/>
      <c r="DA349" s="263"/>
      <c r="DN349" s="263"/>
      <c r="DP349" s="166"/>
      <c r="DQ349" s="166"/>
      <c r="DR349" s="28"/>
      <c r="DS349" s="166"/>
      <c r="DT349" s="28"/>
      <c r="DU349" s="166"/>
      <c r="DV349" s="28"/>
    </row>
    <row r="350" spans="1:128" outlineLevel="1">
      <c r="A350" s="250" t="s">
        <v>163</v>
      </c>
      <c r="B350" s="251"/>
      <c r="C350" s="251"/>
      <c r="D350" s="251"/>
      <c r="E350" s="251"/>
      <c r="F350" s="251"/>
      <c r="G350" s="251"/>
      <c r="H350" s="251"/>
      <c r="I350" s="251"/>
      <c r="J350" s="251"/>
      <c r="K350" s="251"/>
      <c r="L350" s="251"/>
      <c r="M350" s="251"/>
      <c r="N350" s="251"/>
      <c r="O350" s="251"/>
      <c r="P350" s="251"/>
      <c r="Q350" s="251"/>
      <c r="R350" s="251"/>
      <c r="S350" s="251"/>
      <c r="T350" s="251"/>
      <c r="U350" s="251"/>
      <c r="V350" s="251"/>
      <c r="W350" s="251"/>
      <c r="X350" s="251"/>
      <c r="Y350" s="251"/>
      <c r="Z350" s="251"/>
      <c r="AA350" s="251"/>
      <c r="AB350" s="251"/>
      <c r="AC350" s="251"/>
      <c r="AD350" s="251"/>
      <c r="AE350" s="251"/>
      <c r="AF350" s="251"/>
      <c r="AG350" s="251"/>
      <c r="AH350" s="251"/>
      <c r="AI350" s="251"/>
      <c r="AJ350" s="251"/>
      <c r="AK350" s="251"/>
      <c r="AL350" s="251"/>
      <c r="AM350" s="251"/>
      <c r="AN350" s="251"/>
      <c r="AO350" s="251"/>
      <c r="AP350" s="251"/>
      <c r="AQ350" s="251"/>
      <c r="AR350" s="251"/>
      <c r="AS350" s="251"/>
      <c r="AT350" s="251"/>
      <c r="AU350" s="251"/>
      <c r="AV350" s="251"/>
      <c r="AW350" s="251"/>
      <c r="AX350" s="251">
        <v>30</v>
      </c>
      <c r="AY350" s="251"/>
      <c r="AZ350" s="251">
        <v>3</v>
      </c>
      <c r="BA350" s="251"/>
      <c r="BB350" s="252"/>
      <c r="BC350" s="253"/>
      <c r="BD350" s="254"/>
      <c r="BE350" s="261"/>
      <c r="BF350" s="261"/>
      <c r="BG350" s="261"/>
      <c r="BH350" s="262">
        <v>10</v>
      </c>
      <c r="BI350" s="263">
        <v>13</v>
      </c>
      <c r="BJ350" s="264">
        <v>11</v>
      </c>
      <c r="BK350" s="263"/>
      <c r="BL350" s="263"/>
      <c r="BM350" s="266"/>
      <c r="BN350" s="263"/>
      <c r="BP350">
        <v>3341.8333333333335</v>
      </c>
      <c r="CA350" s="263"/>
      <c r="CN350" s="263"/>
      <c r="DA350" s="263"/>
      <c r="DN350" s="263"/>
      <c r="DP350" s="166"/>
      <c r="DQ350" s="166"/>
      <c r="DR350" s="28"/>
      <c r="DS350" s="166"/>
      <c r="DT350" s="28"/>
      <c r="DU350" s="166"/>
      <c r="DV350" s="28"/>
    </row>
    <row r="351" spans="1:128" outlineLevel="1">
      <c r="A351" s="250" t="s">
        <v>164</v>
      </c>
      <c r="B351" s="251"/>
      <c r="C351" s="251"/>
      <c r="D351" s="251"/>
      <c r="E351" s="251"/>
      <c r="F351" s="251"/>
      <c r="G351" s="251"/>
      <c r="H351" s="251"/>
      <c r="I351" s="251"/>
      <c r="J351" s="251"/>
      <c r="K351" s="251"/>
      <c r="L351" s="251"/>
      <c r="M351" s="251"/>
      <c r="N351" s="251"/>
      <c r="O351" s="251"/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  <c r="AA351" s="251"/>
      <c r="AB351" s="251"/>
      <c r="AC351" s="251"/>
      <c r="AD351" s="251"/>
      <c r="AE351" s="251"/>
      <c r="AF351" s="251"/>
      <c r="AG351" s="251"/>
      <c r="AH351" s="251"/>
      <c r="AI351" s="251"/>
      <c r="AJ351" s="251"/>
      <c r="AK351" s="251"/>
      <c r="AL351" s="251"/>
      <c r="AM351" s="251"/>
      <c r="AN351" s="251"/>
      <c r="AO351" s="251"/>
      <c r="AP351" s="251"/>
      <c r="AQ351" s="251"/>
      <c r="AR351" s="251"/>
      <c r="AS351" s="251"/>
      <c r="AT351" s="251"/>
      <c r="AU351" s="251"/>
      <c r="AV351" s="251"/>
      <c r="AW351" s="251"/>
      <c r="AX351" s="251"/>
      <c r="AY351" s="251"/>
      <c r="AZ351" s="251"/>
      <c r="BA351" s="251"/>
      <c r="BB351" s="252"/>
      <c r="BC351" s="253"/>
      <c r="BD351" s="254"/>
      <c r="BE351" s="261"/>
      <c r="BF351" s="261"/>
      <c r="BG351" s="261"/>
      <c r="BH351" s="262"/>
      <c r="BI351" s="263"/>
      <c r="BJ351" s="264"/>
      <c r="BK351" s="263"/>
      <c r="BL351" s="263"/>
      <c r="BM351" s="266"/>
      <c r="BN351" s="263"/>
      <c r="BP351">
        <f>AVERAGE(AO347:AZ347)</f>
        <v>70.666666666666671</v>
      </c>
      <c r="CA351" s="263"/>
      <c r="CN351" s="263"/>
      <c r="DA351" s="263"/>
      <c r="DN351" s="263"/>
      <c r="DP351" s="166"/>
      <c r="DQ351" s="166"/>
      <c r="DR351" s="28"/>
      <c r="DS351" s="166"/>
      <c r="DT351" s="28"/>
      <c r="DU351" s="166"/>
      <c r="DV351" s="28"/>
    </row>
    <row r="352" spans="1:128" outlineLevel="1">
      <c r="A352" s="250" t="s">
        <v>165</v>
      </c>
      <c r="B352" s="251"/>
      <c r="C352" s="251"/>
      <c r="D352" s="251"/>
      <c r="E352" s="251"/>
      <c r="F352" s="251"/>
      <c r="G352" s="251"/>
      <c r="H352" s="251"/>
      <c r="I352" s="251"/>
      <c r="J352" s="251"/>
      <c r="K352" s="251"/>
      <c r="L352" s="251"/>
      <c r="M352" s="251"/>
      <c r="N352" s="251"/>
      <c r="O352" s="251"/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  <c r="AA352" s="251"/>
      <c r="AB352" s="251"/>
      <c r="AC352" s="251"/>
      <c r="AD352" s="251"/>
      <c r="AE352" s="251"/>
      <c r="AF352" s="251"/>
      <c r="AG352" s="251"/>
      <c r="AH352" s="251"/>
      <c r="AI352" s="251"/>
      <c r="AJ352" s="251"/>
      <c r="AK352" s="251"/>
      <c r="AL352" s="251"/>
      <c r="AM352" s="251"/>
      <c r="AN352" s="251"/>
      <c r="AO352" s="251"/>
      <c r="AP352" s="251"/>
      <c r="AQ352" s="251"/>
      <c r="AR352" s="251"/>
      <c r="AS352" s="251"/>
      <c r="AT352" s="251"/>
      <c r="AU352" s="251"/>
      <c r="AV352" s="251"/>
      <c r="AW352" s="251"/>
      <c r="AX352" s="251"/>
      <c r="AY352" s="251"/>
      <c r="AZ352" s="251"/>
      <c r="BA352" s="251"/>
      <c r="BB352" s="252"/>
      <c r="BC352" s="253"/>
      <c r="BD352" s="254"/>
      <c r="BE352" s="261"/>
      <c r="BF352" s="261"/>
      <c r="BG352" s="261"/>
      <c r="BH352" s="262"/>
      <c r="BI352" s="263"/>
      <c r="BJ352" s="264"/>
      <c r="BK352" s="263"/>
      <c r="BL352" s="263"/>
      <c r="BM352" s="266"/>
      <c r="BN352" s="263"/>
      <c r="CA352" s="263"/>
      <c r="CN352" s="263"/>
      <c r="DA352" s="263"/>
      <c r="DN352" s="263"/>
      <c r="DP352" s="166"/>
      <c r="DQ352" s="166"/>
      <c r="DR352" s="28"/>
      <c r="DS352" s="166"/>
      <c r="DT352" s="28"/>
      <c r="DU352" s="166"/>
      <c r="DV352" s="28"/>
    </row>
    <row r="353" spans="1:128" outlineLevel="1">
      <c r="A353" s="250" t="s">
        <v>123</v>
      </c>
      <c r="B353" s="251"/>
      <c r="C353" s="251"/>
      <c r="D353" s="251"/>
      <c r="E353" s="251"/>
      <c r="F353" s="251"/>
      <c r="G353" s="251"/>
      <c r="H353" s="251"/>
      <c r="I353" s="251"/>
      <c r="J353" s="251"/>
      <c r="K353" s="251"/>
      <c r="L353" s="251"/>
      <c r="M353" s="251"/>
      <c r="N353" s="251"/>
      <c r="O353" s="251"/>
      <c r="P353" s="251"/>
      <c r="Q353" s="251"/>
      <c r="R353" s="251"/>
      <c r="S353" s="251"/>
      <c r="T353" s="251"/>
      <c r="U353" s="251"/>
      <c r="V353" s="251"/>
      <c r="W353" s="251"/>
      <c r="X353" s="251"/>
      <c r="Y353" s="251"/>
      <c r="Z353" s="251"/>
      <c r="AA353" s="251"/>
      <c r="AB353" s="251"/>
      <c r="AC353" s="251"/>
      <c r="AD353" s="251"/>
      <c r="AE353" s="251"/>
      <c r="AF353" s="251"/>
      <c r="AG353" s="251"/>
      <c r="AH353" s="251"/>
      <c r="AI353" s="251"/>
      <c r="AJ353" s="251"/>
      <c r="AK353" s="251"/>
      <c r="AL353" s="251"/>
      <c r="AM353" s="251"/>
      <c r="AN353" s="251"/>
      <c r="AO353" s="251"/>
      <c r="AP353" s="251"/>
      <c r="AQ353" s="251"/>
      <c r="AR353" s="251"/>
      <c r="AS353" s="251"/>
      <c r="AT353" s="251"/>
      <c r="AU353" s="251"/>
      <c r="AV353" s="251"/>
      <c r="AW353" s="251"/>
      <c r="AX353" s="251"/>
      <c r="AY353" s="251"/>
      <c r="AZ353" s="251"/>
      <c r="BA353" s="251"/>
      <c r="BB353" s="252"/>
      <c r="BC353" s="253"/>
      <c r="BD353" s="254"/>
      <c r="BE353" s="261"/>
      <c r="BF353" s="261"/>
      <c r="BG353" s="261"/>
      <c r="BH353" s="262"/>
      <c r="BI353" s="263"/>
      <c r="BJ353" s="264"/>
      <c r="BK353" s="263"/>
      <c r="BL353" s="263"/>
      <c r="BM353" s="266"/>
      <c r="BN353" s="263"/>
      <c r="CA353" s="263"/>
      <c r="CN353" s="263"/>
      <c r="DA353" s="263"/>
      <c r="DN353" s="263"/>
      <c r="DP353" s="166"/>
      <c r="DQ353" s="166"/>
      <c r="DR353" s="28"/>
      <c r="DS353" s="166"/>
      <c r="DT353" s="28"/>
      <c r="DU353" s="166"/>
      <c r="DV353" s="28"/>
    </row>
    <row r="354" spans="1:128" s="275" customFormat="1" outlineLevel="1">
      <c r="A354" s="268" t="s">
        <v>167</v>
      </c>
      <c r="B354" s="269"/>
      <c r="C354" s="269"/>
      <c r="D354" s="269"/>
      <c r="E354" s="269"/>
      <c r="F354" s="269"/>
      <c r="G354" s="269"/>
      <c r="H354" s="269"/>
      <c r="I354" s="269"/>
      <c r="J354" s="269"/>
      <c r="K354" s="269"/>
      <c r="L354" s="269"/>
      <c r="M354" s="269"/>
      <c r="N354" s="269"/>
      <c r="O354" s="269"/>
      <c r="P354" s="269"/>
      <c r="Q354" s="269"/>
      <c r="R354" s="269"/>
      <c r="S354" s="269"/>
      <c r="T354" s="269"/>
      <c r="U354" s="269"/>
      <c r="V354" s="269"/>
      <c r="W354" s="269"/>
      <c r="X354" s="269"/>
      <c r="Y354" s="269"/>
      <c r="Z354" s="269"/>
      <c r="AA354" s="269"/>
      <c r="AB354" s="269"/>
      <c r="AC354" s="269"/>
      <c r="AD354" s="269"/>
      <c r="AE354" s="269"/>
      <c r="AF354" s="269"/>
      <c r="AG354" s="269"/>
      <c r="AH354" s="269"/>
      <c r="AI354" s="269"/>
      <c r="AJ354" s="269"/>
      <c r="AK354" s="269"/>
      <c r="AL354" s="269"/>
      <c r="AM354" s="269"/>
      <c r="AN354" s="269"/>
      <c r="AO354" s="269"/>
      <c r="AP354" s="269"/>
      <c r="AQ354" s="269"/>
      <c r="AR354" s="269"/>
      <c r="AS354" s="269"/>
      <c r="AT354" s="269"/>
      <c r="AU354" s="269"/>
      <c r="AV354" s="269"/>
      <c r="AW354" s="269"/>
      <c r="AX354" s="269"/>
      <c r="AY354" s="269"/>
      <c r="AZ354" s="269"/>
      <c r="BA354" s="269"/>
      <c r="BB354" s="270"/>
      <c r="BC354" s="271"/>
      <c r="BD354" s="271"/>
      <c r="BE354" s="272"/>
      <c r="BF354" s="272"/>
      <c r="BG354" s="272"/>
      <c r="BH354" s="273"/>
      <c r="BI354" s="272"/>
      <c r="BJ354" s="274"/>
      <c r="BK354" s="272"/>
      <c r="BL354" s="272"/>
      <c r="BM354" s="301"/>
      <c r="BN354" s="272"/>
      <c r="CA354" s="272"/>
      <c r="CN354" s="272"/>
      <c r="DA354" s="272"/>
      <c r="DN354" s="272"/>
      <c r="DP354" s="277"/>
      <c r="DQ354" s="277"/>
      <c r="DR354" s="278"/>
      <c r="DS354" s="277"/>
      <c r="DT354" s="278"/>
      <c r="DU354" s="277"/>
      <c r="DV354" s="278"/>
    </row>
    <row r="355" spans="1:128" outlineLevel="1">
      <c r="A355" s="250" t="s">
        <v>122</v>
      </c>
      <c r="B355" s="251"/>
      <c r="C355" s="251"/>
      <c r="D355" s="251"/>
      <c r="E355" s="251"/>
      <c r="F355" s="251"/>
      <c r="G355" s="251"/>
      <c r="H355" s="251"/>
      <c r="I355" s="251"/>
      <c r="J355" s="251"/>
      <c r="K355" s="251"/>
      <c r="L355" s="251"/>
      <c r="M355" s="251"/>
      <c r="N355" s="251"/>
      <c r="O355" s="251"/>
      <c r="P355" s="251"/>
      <c r="Q355" s="251"/>
      <c r="R355" s="251"/>
      <c r="S355" s="251"/>
      <c r="T355" s="251"/>
      <c r="U355" s="251"/>
      <c r="V355" s="251"/>
      <c r="W355" s="251"/>
      <c r="X355" s="251"/>
      <c r="Y355" s="251"/>
      <c r="Z355" s="251"/>
      <c r="AA355" s="251"/>
      <c r="AB355" s="251"/>
      <c r="AC355" s="251"/>
      <c r="AD355" s="251"/>
      <c r="AE355" s="251"/>
      <c r="AF355" s="251"/>
      <c r="AG355" s="251"/>
      <c r="AH355" s="251"/>
      <c r="AI355" s="251"/>
      <c r="AJ355" s="251"/>
      <c r="AK355" s="251"/>
      <c r="AL355" s="251"/>
      <c r="AM355" s="251"/>
      <c r="AN355" s="251"/>
      <c r="AO355" s="251">
        <v>60</v>
      </c>
      <c r="AP355" s="251">
        <v>48</v>
      </c>
      <c r="AQ355" s="251">
        <v>68</v>
      </c>
      <c r="AR355" s="251">
        <v>72</v>
      </c>
      <c r="AS355" s="251"/>
      <c r="AT355" s="251">
        <v>97</v>
      </c>
      <c r="AU355" s="251">
        <v>87</v>
      </c>
      <c r="AV355" s="251">
        <v>45</v>
      </c>
      <c r="AW355" s="251">
        <v>79</v>
      </c>
      <c r="AX355" s="251">
        <v>82</v>
      </c>
      <c r="AY355" s="251">
        <v>76</v>
      </c>
      <c r="AZ355" s="251">
        <v>65</v>
      </c>
      <c r="BA355" s="251"/>
      <c r="BB355" s="252">
        <v>40</v>
      </c>
      <c r="BC355" s="253">
        <v>22</v>
      </c>
      <c r="BD355" s="254">
        <v>79</v>
      </c>
      <c r="BE355" s="261">
        <v>22</v>
      </c>
      <c r="BF355" s="261">
        <v>22</v>
      </c>
      <c r="BG355" s="261">
        <v>22</v>
      </c>
      <c r="BH355" s="262">
        <v>22</v>
      </c>
      <c r="BI355" s="263">
        <v>22</v>
      </c>
      <c r="BJ355" s="264">
        <v>22</v>
      </c>
      <c r="BK355" s="263">
        <v>22</v>
      </c>
      <c r="BL355" s="263">
        <v>22</v>
      </c>
      <c r="BM355" s="266">
        <v>22</v>
      </c>
      <c r="BN355" s="263"/>
      <c r="CA355" s="263"/>
      <c r="CN355" s="263"/>
      <c r="DA355" s="263"/>
      <c r="DN355" s="263"/>
      <c r="DP355" s="166"/>
      <c r="DQ355" s="166"/>
      <c r="DR355" s="28"/>
      <c r="DS355" s="166"/>
      <c r="DT355" s="28"/>
      <c r="DU355" s="166"/>
      <c r="DV355" s="28"/>
    </row>
    <row r="356" spans="1:128" outlineLevel="1">
      <c r="A356" s="250" t="s">
        <v>168</v>
      </c>
      <c r="B356" s="251"/>
      <c r="C356" s="251"/>
      <c r="D356" s="251"/>
      <c r="E356" s="251"/>
      <c r="F356" s="251"/>
      <c r="G356" s="251"/>
      <c r="H356" s="251"/>
      <c r="I356" s="251"/>
      <c r="J356" s="251"/>
      <c r="K356" s="251"/>
      <c r="L356" s="251"/>
      <c r="M356" s="251"/>
      <c r="N356" s="251"/>
      <c r="O356" s="251"/>
      <c r="P356" s="251"/>
      <c r="Q356" s="251"/>
      <c r="R356" s="251"/>
      <c r="S356" s="251"/>
      <c r="T356" s="251"/>
      <c r="U356" s="251"/>
      <c r="V356" s="251"/>
      <c r="W356" s="251"/>
      <c r="X356" s="251"/>
      <c r="Y356" s="251"/>
      <c r="Z356" s="251"/>
      <c r="AA356" s="251"/>
      <c r="AB356" s="251"/>
      <c r="AC356" s="251"/>
      <c r="AD356" s="251"/>
      <c r="AE356" s="251"/>
      <c r="AF356" s="251"/>
      <c r="AG356" s="251"/>
      <c r="AH356" s="251"/>
      <c r="AI356" s="251"/>
      <c r="AJ356" s="251"/>
      <c r="AK356" s="251"/>
      <c r="AL356" s="251"/>
      <c r="AM356" s="251"/>
      <c r="AN356" s="251"/>
      <c r="AO356" s="251"/>
      <c r="AP356" s="251"/>
      <c r="AQ356" s="251"/>
      <c r="AR356" s="251"/>
      <c r="AS356" s="251"/>
      <c r="AT356" s="251"/>
      <c r="AU356" s="251"/>
      <c r="AV356" s="251"/>
      <c r="AW356" s="251"/>
      <c r="AX356" s="251"/>
      <c r="AY356" s="251"/>
      <c r="AZ356" s="251"/>
      <c r="BA356" s="251"/>
      <c r="BB356" s="252"/>
      <c r="BC356" s="253">
        <v>54</v>
      </c>
      <c r="BD356" s="254"/>
      <c r="BE356" s="261"/>
      <c r="BF356" s="261"/>
      <c r="BG356" s="261"/>
      <c r="BH356" s="262"/>
      <c r="BI356" s="263"/>
      <c r="BJ356" s="264"/>
      <c r="BK356" s="263"/>
      <c r="BL356" s="263"/>
      <c r="BM356" s="266"/>
      <c r="BN356" s="263"/>
      <c r="CA356" s="263"/>
      <c r="CN356" s="263"/>
      <c r="DA356" s="263"/>
      <c r="DN356" s="263"/>
      <c r="DP356" s="166"/>
      <c r="DQ356" s="166"/>
      <c r="DR356" s="28"/>
      <c r="DS356" s="166"/>
      <c r="DT356" s="28"/>
      <c r="DU356" s="166"/>
      <c r="DV356" s="28"/>
    </row>
    <row r="357" spans="1:128" ht="13.5">
      <c r="A357" s="279" t="s">
        <v>169</v>
      </c>
      <c r="B357" s="251">
        <f>+SUM(B348:B356)</f>
        <v>0</v>
      </c>
      <c r="C357" s="251">
        <f t="shared" ref="C357" si="616">+SUM(C348:C356)</f>
        <v>0</v>
      </c>
      <c r="D357" s="251">
        <f t="shared" ref="D357:M357" si="617">+SUM(D348:D356)</f>
        <v>0</v>
      </c>
      <c r="E357" s="251">
        <f t="shared" si="617"/>
        <v>0</v>
      </c>
      <c r="F357" s="251">
        <f t="shared" si="617"/>
        <v>0</v>
      </c>
      <c r="G357" s="251">
        <f t="shared" si="617"/>
        <v>0</v>
      </c>
      <c r="H357" s="251">
        <f t="shared" si="617"/>
        <v>0</v>
      </c>
      <c r="I357" s="251">
        <f t="shared" si="617"/>
        <v>0</v>
      </c>
      <c r="J357" s="251">
        <f t="shared" si="617"/>
        <v>0</v>
      </c>
      <c r="K357" s="251">
        <f t="shared" si="617"/>
        <v>0</v>
      </c>
      <c r="L357" s="251">
        <f t="shared" si="617"/>
        <v>0</v>
      </c>
      <c r="M357" s="251">
        <f t="shared" si="617"/>
        <v>0</v>
      </c>
      <c r="N357" s="251"/>
      <c r="O357" s="251">
        <f t="shared" ref="O357:Z357" si="618">+SUM(O348:O356)</f>
        <v>0</v>
      </c>
      <c r="P357" s="251">
        <f t="shared" si="618"/>
        <v>0</v>
      </c>
      <c r="Q357" s="251">
        <f t="shared" si="618"/>
        <v>0</v>
      </c>
      <c r="R357" s="251">
        <f t="shared" si="618"/>
        <v>0</v>
      </c>
      <c r="S357" s="251">
        <f t="shared" si="618"/>
        <v>0</v>
      </c>
      <c r="T357" s="251">
        <f t="shared" si="618"/>
        <v>0</v>
      </c>
      <c r="U357" s="251">
        <f t="shared" si="618"/>
        <v>0</v>
      </c>
      <c r="V357" s="251">
        <f t="shared" si="618"/>
        <v>0</v>
      </c>
      <c r="W357" s="251">
        <f t="shared" si="618"/>
        <v>0</v>
      </c>
      <c r="X357" s="251">
        <f t="shared" si="618"/>
        <v>0</v>
      </c>
      <c r="Y357" s="251">
        <f t="shared" si="618"/>
        <v>0</v>
      </c>
      <c r="Z357" s="251">
        <f t="shared" si="618"/>
        <v>0</v>
      </c>
      <c r="AA357" s="251"/>
      <c r="AB357" s="251">
        <f t="shared" ref="AB357:AM357" si="619">+SUM(AB348:AB356)</f>
        <v>0</v>
      </c>
      <c r="AC357" s="251">
        <f t="shared" si="619"/>
        <v>0</v>
      </c>
      <c r="AD357" s="251">
        <f t="shared" si="619"/>
        <v>0</v>
      </c>
      <c r="AE357" s="251">
        <f t="shared" si="619"/>
        <v>0</v>
      </c>
      <c r="AF357" s="251">
        <f t="shared" si="619"/>
        <v>0</v>
      </c>
      <c r="AG357" s="251">
        <f t="shared" si="619"/>
        <v>0</v>
      </c>
      <c r="AH357" s="251">
        <f t="shared" si="619"/>
        <v>0</v>
      </c>
      <c r="AI357" s="251">
        <f t="shared" si="619"/>
        <v>0</v>
      </c>
      <c r="AJ357" s="251">
        <f t="shared" si="619"/>
        <v>0</v>
      </c>
      <c r="AK357" s="251">
        <f t="shared" si="619"/>
        <v>0</v>
      </c>
      <c r="AL357" s="251">
        <f t="shared" si="619"/>
        <v>0</v>
      </c>
      <c r="AM357" s="251">
        <f t="shared" si="619"/>
        <v>0</v>
      </c>
      <c r="AN357" s="251"/>
      <c r="AO357" s="251">
        <f t="shared" ref="AO357:AZ357" si="620">+SUM(AO348:AO356)</f>
        <v>60</v>
      </c>
      <c r="AP357" s="251">
        <f t="shared" si="620"/>
        <v>48</v>
      </c>
      <c r="AQ357" s="251">
        <f t="shared" si="620"/>
        <v>68</v>
      </c>
      <c r="AR357" s="251">
        <f t="shared" si="620"/>
        <v>72</v>
      </c>
      <c r="AS357" s="251">
        <f t="shared" si="620"/>
        <v>0</v>
      </c>
      <c r="AT357" s="251">
        <f t="shared" si="620"/>
        <v>97</v>
      </c>
      <c r="AU357" s="251">
        <f t="shared" si="620"/>
        <v>87</v>
      </c>
      <c r="AV357" s="251">
        <f t="shared" si="620"/>
        <v>45</v>
      </c>
      <c r="AW357" s="251">
        <f t="shared" si="620"/>
        <v>79</v>
      </c>
      <c r="AX357" s="251">
        <f t="shared" si="620"/>
        <v>112</v>
      </c>
      <c r="AY357" s="251">
        <f t="shared" si="620"/>
        <v>76</v>
      </c>
      <c r="AZ357" s="251">
        <f t="shared" si="620"/>
        <v>68</v>
      </c>
      <c r="BA357" s="251"/>
      <c r="BB357" s="312">
        <f>SUM(BB348:BB356)</f>
        <v>40</v>
      </c>
      <c r="BC357" s="313">
        <f t="shared" ref="BC357:BG357" si="621">SUM(BC348:BC356)</f>
        <v>76</v>
      </c>
      <c r="BD357" s="254">
        <f t="shared" si="621"/>
        <v>79</v>
      </c>
      <c r="BE357" s="255">
        <f t="shared" si="621"/>
        <v>22</v>
      </c>
      <c r="BF357" s="255">
        <f t="shared" si="621"/>
        <v>22</v>
      </c>
      <c r="BG357" s="255">
        <f t="shared" si="621"/>
        <v>22</v>
      </c>
      <c r="BH357" s="316">
        <f t="shared" ref="BH357:BM357" si="622">+SUM(BH348:BH356)</f>
        <v>32</v>
      </c>
      <c r="BI357" s="317">
        <f t="shared" si="622"/>
        <v>35</v>
      </c>
      <c r="BJ357" s="318">
        <f t="shared" si="622"/>
        <v>33</v>
      </c>
      <c r="BK357" s="317">
        <f t="shared" si="622"/>
        <v>22</v>
      </c>
      <c r="BL357" s="344">
        <f t="shared" si="622"/>
        <v>22</v>
      </c>
      <c r="BM357" s="344">
        <f t="shared" si="622"/>
        <v>22</v>
      </c>
      <c r="BN357" s="257"/>
      <c r="CA357" s="257"/>
      <c r="CN357" s="257"/>
      <c r="DA357" s="257"/>
      <c r="DN357" s="257"/>
      <c r="DP357" s="166"/>
      <c r="DQ357" s="166"/>
      <c r="DR357" s="28"/>
      <c r="DS357" s="166"/>
      <c r="DT357" s="28"/>
      <c r="DU357" s="166"/>
      <c r="DV357" s="28"/>
    </row>
    <row r="358" spans="1:128">
      <c r="A358" s="239" t="s">
        <v>179</v>
      </c>
      <c r="B358" s="345">
        <v>0</v>
      </c>
      <c r="C358" s="345">
        <v>0</v>
      </c>
      <c r="D358" s="345">
        <v>12</v>
      </c>
      <c r="E358" s="345">
        <v>0</v>
      </c>
      <c r="F358" s="345">
        <v>0</v>
      </c>
      <c r="G358" s="345">
        <v>0</v>
      </c>
      <c r="H358" s="345">
        <v>0</v>
      </c>
      <c r="I358" s="345">
        <v>0</v>
      </c>
      <c r="J358" s="345">
        <v>0</v>
      </c>
      <c r="K358" s="345">
        <v>0</v>
      </c>
      <c r="L358" s="345">
        <v>15</v>
      </c>
      <c r="M358" s="345">
        <v>0</v>
      </c>
      <c r="N358" s="345"/>
      <c r="O358" s="227">
        <v>0</v>
      </c>
      <c r="P358" s="227">
        <v>0</v>
      </c>
      <c r="Q358" s="227">
        <v>0</v>
      </c>
      <c r="R358" s="227">
        <v>0</v>
      </c>
      <c r="S358" s="227">
        <v>0</v>
      </c>
      <c r="T358" s="227">
        <v>0</v>
      </c>
      <c r="U358" s="227">
        <v>0</v>
      </c>
      <c r="V358" s="227">
        <v>0</v>
      </c>
      <c r="W358" s="227">
        <v>0</v>
      </c>
      <c r="X358" s="227">
        <v>0</v>
      </c>
      <c r="Y358" s="227">
        <v>0</v>
      </c>
      <c r="Z358" s="227">
        <v>0</v>
      </c>
      <c r="AA358" s="230"/>
      <c r="AB358" s="230">
        <v>0</v>
      </c>
      <c r="AC358" s="230">
        <v>0</v>
      </c>
      <c r="AD358" s="230">
        <v>10</v>
      </c>
      <c r="AE358" s="230">
        <v>20</v>
      </c>
      <c r="AF358" s="230">
        <v>0</v>
      </c>
      <c r="AG358" s="230">
        <v>14</v>
      </c>
      <c r="AH358" s="230">
        <v>19</v>
      </c>
      <c r="AI358" s="230">
        <v>20</v>
      </c>
      <c r="AJ358" s="230">
        <v>13</v>
      </c>
      <c r="AK358" s="230">
        <v>13</v>
      </c>
      <c r="AL358" s="230">
        <v>13</v>
      </c>
      <c r="AM358" s="230">
        <v>17</v>
      </c>
      <c r="AN358" s="230"/>
      <c r="AO358" s="230">
        <v>10</v>
      </c>
      <c r="AP358" s="230">
        <v>12</v>
      </c>
      <c r="AQ358" s="230">
        <v>13</v>
      </c>
      <c r="AR358" s="230">
        <v>13</v>
      </c>
      <c r="AS358" s="230">
        <v>13</v>
      </c>
      <c r="AT358" s="230">
        <v>13</v>
      </c>
      <c r="AU358" s="230">
        <v>13</v>
      </c>
      <c r="AV358" s="230">
        <v>14</v>
      </c>
      <c r="AW358" s="230">
        <v>40</v>
      </c>
      <c r="AX358" s="241">
        <f>AX368+(AW368-AW358)</f>
        <v>26</v>
      </c>
      <c r="AY358" s="241">
        <v>10</v>
      </c>
      <c r="AZ358" s="241">
        <f>AZ368</f>
        <v>0</v>
      </c>
      <c r="BA358" s="241"/>
      <c r="BB358" s="327">
        <v>14</v>
      </c>
      <c r="BC358" s="243">
        <v>14</v>
      </c>
      <c r="BD358" s="328">
        <v>14</v>
      </c>
      <c r="BE358" s="329">
        <f>+SUM(BE359:BE366)</f>
        <v>26</v>
      </c>
      <c r="BF358" s="329">
        <f>+SUM(BF359:BF366)</f>
        <v>26</v>
      </c>
      <c r="BG358" s="245">
        <f>+SUM(BG359:BG366)</f>
        <v>26</v>
      </c>
      <c r="BH358" s="330">
        <v>8</v>
      </c>
      <c r="BI358" s="331">
        <v>20</v>
      </c>
      <c r="BJ358" s="332">
        <v>20</v>
      </c>
      <c r="BK358" s="331"/>
      <c r="BL358" s="331"/>
      <c r="BM358" s="333"/>
      <c r="BN358" s="331"/>
      <c r="CA358" s="331"/>
      <c r="CN358" s="331"/>
      <c r="DA358" s="331"/>
      <c r="DN358" s="331"/>
      <c r="DP358" s="166">
        <f>SUM(B358:M358)</f>
        <v>27</v>
      </c>
      <c r="DQ358" s="166">
        <f>SUM(O358:Z358)</f>
        <v>0</v>
      </c>
      <c r="DR358" s="28">
        <f>IFERROR(DQ358/DP358*100,0)</f>
        <v>0</v>
      </c>
      <c r="DS358" s="166">
        <f>SUM(AB358:AM358)</f>
        <v>139</v>
      </c>
      <c r="DT358" s="28">
        <f>IFERROR(DS358/DQ358*100,0)</f>
        <v>0</v>
      </c>
      <c r="DU358" s="166">
        <f>SUM(AO358:AZ358)</f>
        <v>177</v>
      </c>
      <c r="DV358" s="28">
        <f>IFERROR(DU358/DS358*100,0)</f>
        <v>127.33812949640289</v>
      </c>
      <c r="DW358" s="141">
        <f>SUM(BB358:BM358)</f>
        <v>168</v>
      </c>
      <c r="DX358" s="207">
        <f t="shared" ref="DX358" si="623">IFERROR(DW358/DU358*100,0)</f>
        <v>94.915254237288138</v>
      </c>
    </row>
    <row r="359" spans="1:128" outlineLevel="1">
      <c r="A359" s="250" t="s">
        <v>161</v>
      </c>
      <c r="B359" s="251"/>
      <c r="C359" s="251"/>
      <c r="D359" s="251"/>
      <c r="E359" s="251"/>
      <c r="F359" s="251"/>
      <c r="G359" s="251"/>
      <c r="H359" s="251"/>
      <c r="I359" s="251"/>
      <c r="J359" s="251"/>
      <c r="K359" s="251"/>
      <c r="L359" s="251"/>
      <c r="M359" s="251"/>
      <c r="N359" s="251"/>
      <c r="O359" s="251"/>
      <c r="P359" s="251"/>
      <c r="Q359" s="251"/>
      <c r="R359" s="251"/>
      <c r="S359" s="251"/>
      <c r="T359" s="251"/>
      <c r="U359" s="251"/>
      <c r="V359" s="251"/>
      <c r="W359" s="251"/>
      <c r="X359" s="251"/>
      <c r="Y359" s="251"/>
      <c r="Z359" s="251"/>
      <c r="AA359" s="251"/>
      <c r="AB359" s="251"/>
      <c r="AC359" s="251"/>
      <c r="AD359" s="251"/>
      <c r="AE359" s="251"/>
      <c r="AF359" s="251"/>
      <c r="AG359" s="251"/>
      <c r="AH359" s="251"/>
      <c r="AI359" s="251"/>
      <c r="AJ359" s="251"/>
      <c r="AK359" s="251"/>
      <c r="AL359" s="251"/>
      <c r="AM359" s="251"/>
      <c r="AN359" s="251"/>
      <c r="AO359" s="251"/>
      <c r="AP359" s="251"/>
      <c r="AQ359" s="251"/>
      <c r="AR359" s="251"/>
      <c r="AS359" s="251"/>
      <c r="AT359" s="251"/>
      <c r="AU359" s="251"/>
      <c r="AV359" s="251"/>
      <c r="AW359" s="251"/>
      <c r="AX359" s="251"/>
      <c r="AY359" s="251"/>
      <c r="AZ359" s="251"/>
      <c r="BA359" s="251"/>
      <c r="BB359" s="252"/>
      <c r="BC359" s="253"/>
      <c r="BD359" s="254"/>
      <c r="BE359" s="261"/>
      <c r="BF359" s="261"/>
      <c r="BG359" s="261"/>
      <c r="BH359" s="262"/>
      <c r="BI359" s="263"/>
      <c r="BJ359" s="264"/>
      <c r="BK359" s="263"/>
      <c r="BL359" s="263"/>
      <c r="BM359" s="266"/>
      <c r="BN359" s="263"/>
      <c r="CA359" s="263"/>
      <c r="CN359" s="263"/>
      <c r="DA359" s="263"/>
      <c r="DN359" s="263"/>
      <c r="DP359" s="166"/>
      <c r="DQ359" s="166"/>
      <c r="DR359" s="28"/>
      <c r="DS359" s="166"/>
      <c r="DT359" s="28"/>
      <c r="DU359" s="166"/>
      <c r="DV359" s="28"/>
    </row>
    <row r="360" spans="1:128" outlineLevel="1">
      <c r="A360" s="250" t="s">
        <v>162</v>
      </c>
      <c r="B360" s="251"/>
      <c r="C360" s="251"/>
      <c r="D360" s="251"/>
      <c r="E360" s="251"/>
      <c r="F360" s="251"/>
      <c r="G360" s="251"/>
      <c r="H360" s="251"/>
      <c r="I360" s="251"/>
      <c r="J360" s="251"/>
      <c r="K360" s="251"/>
      <c r="L360" s="251"/>
      <c r="M360" s="251"/>
      <c r="N360" s="251"/>
      <c r="O360" s="251"/>
      <c r="P360" s="251"/>
      <c r="Q360" s="251"/>
      <c r="R360" s="251"/>
      <c r="S360" s="251"/>
      <c r="T360" s="251"/>
      <c r="U360" s="251"/>
      <c r="V360" s="251"/>
      <c r="W360" s="251"/>
      <c r="X360" s="251"/>
      <c r="Y360" s="251"/>
      <c r="Z360" s="251"/>
      <c r="AA360" s="251"/>
      <c r="AB360" s="251"/>
      <c r="AC360" s="251"/>
      <c r="AD360" s="251"/>
      <c r="AE360" s="251"/>
      <c r="AF360" s="251"/>
      <c r="AG360" s="251"/>
      <c r="AH360" s="251"/>
      <c r="AI360" s="251"/>
      <c r="AJ360" s="251"/>
      <c r="AK360" s="251"/>
      <c r="AL360" s="251"/>
      <c r="AM360" s="251"/>
      <c r="AN360" s="251"/>
      <c r="AO360" s="251"/>
      <c r="AP360" s="251"/>
      <c r="AQ360" s="251"/>
      <c r="AR360" s="251"/>
      <c r="AS360" s="251"/>
      <c r="AT360" s="251"/>
      <c r="AU360" s="251"/>
      <c r="AV360" s="251"/>
      <c r="AW360" s="251"/>
      <c r="AX360" s="251"/>
      <c r="AY360" s="251"/>
      <c r="AZ360" s="251"/>
      <c r="BA360" s="251"/>
      <c r="BB360" s="252"/>
      <c r="BC360" s="253"/>
      <c r="BD360" s="254"/>
      <c r="BE360" s="261"/>
      <c r="BF360" s="261"/>
      <c r="BG360" s="261"/>
      <c r="BH360" s="262"/>
      <c r="BI360" s="263"/>
      <c r="BJ360" s="264"/>
      <c r="BK360" s="263"/>
      <c r="BL360" s="263"/>
      <c r="BM360" s="266"/>
      <c r="BN360" s="263"/>
      <c r="CA360" s="263"/>
      <c r="CN360" s="263"/>
      <c r="DA360" s="263"/>
      <c r="DN360" s="263"/>
      <c r="DP360" s="166"/>
      <c r="DQ360" s="166"/>
      <c r="DR360" s="28"/>
      <c r="DS360" s="166"/>
      <c r="DT360" s="28"/>
      <c r="DU360" s="166"/>
      <c r="DV360" s="28"/>
    </row>
    <row r="361" spans="1:128" outlineLevel="1">
      <c r="A361" s="250" t="s">
        <v>163</v>
      </c>
      <c r="B361" s="251"/>
      <c r="C361" s="251"/>
      <c r="D361" s="251"/>
      <c r="E361" s="251"/>
      <c r="F361" s="251"/>
      <c r="G361" s="251"/>
      <c r="H361" s="251"/>
      <c r="I361" s="251"/>
      <c r="J361" s="251"/>
      <c r="K361" s="251"/>
      <c r="L361" s="251"/>
      <c r="M361" s="251"/>
      <c r="N361" s="251"/>
      <c r="O361" s="251"/>
      <c r="P361" s="251"/>
      <c r="Q361" s="251"/>
      <c r="R361" s="251"/>
      <c r="S361" s="251"/>
      <c r="T361" s="251"/>
      <c r="U361" s="251"/>
      <c r="V361" s="251"/>
      <c r="W361" s="251"/>
      <c r="X361" s="251"/>
      <c r="Y361" s="251"/>
      <c r="Z361" s="251"/>
      <c r="AA361" s="251"/>
      <c r="AB361" s="251"/>
      <c r="AC361" s="251"/>
      <c r="AD361" s="251"/>
      <c r="AE361" s="251"/>
      <c r="AF361" s="251"/>
      <c r="AG361" s="251"/>
      <c r="AH361" s="251"/>
      <c r="AI361" s="251"/>
      <c r="AJ361" s="251"/>
      <c r="AK361" s="251"/>
      <c r="AL361" s="251"/>
      <c r="AM361" s="251"/>
      <c r="AN361" s="251"/>
      <c r="AO361" s="251"/>
      <c r="AP361" s="251"/>
      <c r="AQ361" s="251"/>
      <c r="AR361" s="251"/>
      <c r="AS361" s="251"/>
      <c r="AT361" s="251"/>
      <c r="AU361" s="251"/>
      <c r="AV361" s="251"/>
      <c r="AW361" s="251"/>
      <c r="AX361" s="251"/>
      <c r="AY361" s="251"/>
      <c r="AZ361" s="251"/>
      <c r="BA361" s="251"/>
      <c r="BB361" s="252"/>
      <c r="BC361" s="253"/>
      <c r="BD361" s="254"/>
      <c r="BE361" s="261"/>
      <c r="BF361" s="261"/>
      <c r="BG361" s="261"/>
      <c r="BH361" s="262"/>
      <c r="BI361" s="263"/>
      <c r="BJ361" s="264"/>
      <c r="BK361" s="263"/>
      <c r="BL361" s="263"/>
      <c r="BM361" s="266"/>
      <c r="BN361" s="263"/>
      <c r="BP361" s="334"/>
      <c r="CA361" s="263"/>
      <c r="CN361" s="263"/>
      <c r="DA361" s="263"/>
      <c r="DN361" s="263"/>
      <c r="DP361" s="166"/>
      <c r="DQ361" s="166"/>
      <c r="DR361" s="28"/>
      <c r="DS361" s="166"/>
      <c r="DT361" s="28"/>
      <c r="DU361" s="166"/>
      <c r="DV361" s="28"/>
    </row>
    <row r="362" spans="1:128" outlineLevel="1">
      <c r="A362" s="250" t="s">
        <v>164</v>
      </c>
      <c r="B362" s="251"/>
      <c r="C362" s="251"/>
      <c r="D362" s="251"/>
      <c r="E362" s="251"/>
      <c r="F362" s="251"/>
      <c r="G362" s="251"/>
      <c r="H362" s="251"/>
      <c r="I362" s="251"/>
      <c r="J362" s="251"/>
      <c r="K362" s="251"/>
      <c r="L362" s="251"/>
      <c r="M362" s="251"/>
      <c r="N362" s="251"/>
      <c r="O362" s="251"/>
      <c r="P362" s="251"/>
      <c r="Q362" s="251"/>
      <c r="R362" s="251"/>
      <c r="S362" s="251"/>
      <c r="T362" s="251"/>
      <c r="U362" s="251"/>
      <c r="V362" s="251"/>
      <c r="W362" s="251"/>
      <c r="X362" s="251"/>
      <c r="Y362" s="251"/>
      <c r="Z362" s="251"/>
      <c r="AA362" s="251"/>
      <c r="AB362" s="251"/>
      <c r="AC362" s="251"/>
      <c r="AD362" s="251"/>
      <c r="AE362" s="251"/>
      <c r="AF362" s="251"/>
      <c r="AG362" s="251"/>
      <c r="AH362" s="251"/>
      <c r="AI362" s="251"/>
      <c r="AJ362" s="251"/>
      <c r="AK362" s="251"/>
      <c r="AL362" s="251"/>
      <c r="AM362" s="251"/>
      <c r="AN362" s="251"/>
      <c r="AO362" s="251"/>
      <c r="AP362" s="251"/>
      <c r="AQ362" s="251"/>
      <c r="AR362" s="251"/>
      <c r="AS362" s="251"/>
      <c r="AT362" s="251"/>
      <c r="AU362" s="251"/>
      <c r="AV362" s="251"/>
      <c r="AW362" s="251"/>
      <c r="AX362" s="251"/>
      <c r="AY362" s="251"/>
      <c r="AZ362" s="251"/>
      <c r="BA362" s="251"/>
      <c r="BB362" s="252"/>
      <c r="BC362" s="253"/>
      <c r="BD362" s="254"/>
      <c r="BE362" s="261"/>
      <c r="BF362" s="261"/>
      <c r="BG362" s="261"/>
      <c r="BH362" s="262"/>
      <c r="BI362" s="263"/>
      <c r="BJ362" s="264"/>
      <c r="BK362" s="263"/>
      <c r="BL362" s="263"/>
      <c r="BM362" s="266"/>
      <c r="BN362" s="263"/>
      <c r="CA362" s="263"/>
      <c r="CN362" s="263"/>
      <c r="DA362" s="263"/>
      <c r="DN362" s="263"/>
      <c r="DP362" s="166"/>
      <c r="DQ362" s="166"/>
      <c r="DR362" s="28"/>
      <c r="DS362" s="166"/>
      <c r="DT362" s="28"/>
      <c r="DU362" s="166"/>
      <c r="DV362" s="28"/>
    </row>
    <row r="363" spans="1:128" outlineLevel="1">
      <c r="A363" s="250" t="s">
        <v>165</v>
      </c>
      <c r="B363" s="251"/>
      <c r="C363" s="251"/>
      <c r="D363" s="251"/>
      <c r="E363" s="251"/>
      <c r="F363" s="251"/>
      <c r="G363" s="251"/>
      <c r="H363" s="251"/>
      <c r="I363" s="251"/>
      <c r="J363" s="251"/>
      <c r="K363" s="251"/>
      <c r="L363" s="251"/>
      <c r="M363" s="251"/>
      <c r="N363" s="251"/>
      <c r="O363" s="251"/>
      <c r="P363" s="251"/>
      <c r="Q363" s="251"/>
      <c r="R363" s="251"/>
      <c r="S363" s="251"/>
      <c r="T363" s="251"/>
      <c r="U363" s="251"/>
      <c r="V363" s="251"/>
      <c r="W363" s="251"/>
      <c r="X363" s="251"/>
      <c r="Y363" s="251"/>
      <c r="Z363" s="251"/>
      <c r="AA363" s="251"/>
      <c r="AB363" s="251"/>
      <c r="AC363" s="251"/>
      <c r="AD363" s="251"/>
      <c r="AE363" s="251"/>
      <c r="AF363" s="251"/>
      <c r="AG363" s="251"/>
      <c r="AH363" s="251"/>
      <c r="AI363" s="251"/>
      <c r="AJ363" s="251"/>
      <c r="AK363" s="251"/>
      <c r="AL363" s="251"/>
      <c r="AM363" s="251"/>
      <c r="AN363" s="251"/>
      <c r="AO363" s="251"/>
      <c r="AP363" s="251"/>
      <c r="AQ363" s="251"/>
      <c r="AR363" s="251"/>
      <c r="AS363" s="251"/>
      <c r="AT363" s="251"/>
      <c r="AU363" s="251"/>
      <c r="AV363" s="251"/>
      <c r="AW363" s="251"/>
      <c r="AX363" s="251"/>
      <c r="AY363" s="251"/>
      <c r="AZ363" s="251"/>
      <c r="BA363" s="251"/>
      <c r="BB363" s="252"/>
      <c r="BC363" s="253"/>
      <c r="BD363" s="254"/>
      <c r="BE363" s="261"/>
      <c r="BF363" s="261"/>
      <c r="BG363" s="261"/>
      <c r="BH363" s="262"/>
      <c r="BI363" s="263"/>
      <c r="BJ363" s="264"/>
      <c r="BK363" s="263"/>
      <c r="BL363" s="263"/>
      <c r="BM363" s="266"/>
      <c r="BN363" s="263"/>
      <c r="CA363" s="263"/>
      <c r="CN363" s="263"/>
      <c r="DA363" s="263"/>
      <c r="DN363" s="263"/>
      <c r="DP363" s="166"/>
      <c r="DQ363" s="166"/>
      <c r="DR363" s="28"/>
      <c r="DS363" s="166"/>
      <c r="DT363" s="28"/>
      <c r="DU363" s="166"/>
      <c r="DV363" s="28"/>
    </row>
    <row r="364" spans="1:128" outlineLevel="1">
      <c r="A364" s="250" t="s">
        <v>123</v>
      </c>
      <c r="B364" s="251"/>
      <c r="C364" s="251"/>
      <c r="D364" s="251"/>
      <c r="E364" s="251"/>
      <c r="F364" s="251"/>
      <c r="G364" s="251"/>
      <c r="H364" s="251"/>
      <c r="I364" s="251"/>
      <c r="J364" s="251"/>
      <c r="K364" s="251"/>
      <c r="L364" s="251"/>
      <c r="M364" s="251"/>
      <c r="N364" s="251"/>
      <c r="O364" s="251"/>
      <c r="P364" s="251"/>
      <c r="Q364" s="251"/>
      <c r="R364" s="251"/>
      <c r="S364" s="251"/>
      <c r="T364" s="251"/>
      <c r="U364" s="251"/>
      <c r="V364" s="251"/>
      <c r="W364" s="251"/>
      <c r="X364" s="251"/>
      <c r="Y364" s="251"/>
      <c r="Z364" s="251"/>
      <c r="AA364" s="251"/>
      <c r="AB364" s="251"/>
      <c r="AC364" s="251"/>
      <c r="AD364" s="251"/>
      <c r="AE364" s="251"/>
      <c r="AF364" s="251"/>
      <c r="AG364" s="251"/>
      <c r="AH364" s="251"/>
      <c r="AI364" s="251"/>
      <c r="AJ364" s="251"/>
      <c r="AK364" s="251"/>
      <c r="AL364" s="251"/>
      <c r="AM364" s="251"/>
      <c r="AN364" s="251"/>
      <c r="AO364" s="251"/>
      <c r="AP364" s="251"/>
      <c r="AQ364" s="251"/>
      <c r="AR364" s="251"/>
      <c r="AS364" s="251"/>
      <c r="AT364" s="251"/>
      <c r="AU364" s="251"/>
      <c r="AV364" s="251"/>
      <c r="AW364" s="251"/>
      <c r="AX364" s="251"/>
      <c r="AY364" s="251"/>
      <c r="AZ364" s="251"/>
      <c r="BA364" s="251"/>
      <c r="BB364" s="252"/>
      <c r="BC364" s="253"/>
      <c r="BD364" s="254"/>
      <c r="BE364" s="261"/>
      <c r="BF364" s="261"/>
      <c r="BG364" s="261"/>
      <c r="BH364" s="262"/>
      <c r="BI364" s="263"/>
      <c r="BJ364" s="264"/>
      <c r="BK364" s="263"/>
      <c r="BL364" s="263"/>
      <c r="BM364" s="266"/>
      <c r="BN364" s="263"/>
      <c r="CA364" s="263"/>
      <c r="CN364" s="263"/>
      <c r="DA364" s="263"/>
      <c r="DN364" s="263"/>
      <c r="DP364" s="166"/>
      <c r="DQ364" s="166"/>
      <c r="DR364" s="28"/>
      <c r="DS364" s="166"/>
      <c r="DT364" s="28"/>
      <c r="DU364" s="166"/>
      <c r="DV364" s="28"/>
    </row>
    <row r="365" spans="1:128" s="275" customFormat="1" outlineLevel="1">
      <c r="A365" s="268" t="s">
        <v>167</v>
      </c>
      <c r="B365" s="269"/>
      <c r="C365" s="269"/>
      <c r="D365" s="269"/>
      <c r="E365" s="269"/>
      <c r="F365" s="269"/>
      <c r="G365" s="269"/>
      <c r="H365" s="269"/>
      <c r="I365" s="269"/>
      <c r="J365" s="269"/>
      <c r="K365" s="269"/>
      <c r="L365" s="269"/>
      <c r="M365" s="269"/>
      <c r="N365" s="269"/>
      <c r="O365" s="269"/>
      <c r="P365" s="269"/>
      <c r="Q365" s="269"/>
      <c r="R365" s="269"/>
      <c r="S365" s="269"/>
      <c r="T365" s="269"/>
      <c r="U365" s="269"/>
      <c r="V365" s="269"/>
      <c r="W365" s="269"/>
      <c r="X365" s="269"/>
      <c r="Y365" s="269"/>
      <c r="Z365" s="269"/>
      <c r="AA365" s="269"/>
      <c r="AB365" s="269"/>
      <c r="AC365" s="269"/>
      <c r="AD365" s="269"/>
      <c r="AE365" s="269"/>
      <c r="AF365" s="269"/>
      <c r="AG365" s="269"/>
      <c r="AH365" s="269"/>
      <c r="AI365" s="269"/>
      <c r="AJ365" s="269"/>
      <c r="AK365" s="269"/>
      <c r="AL365" s="269"/>
      <c r="AM365" s="269"/>
      <c r="AN365" s="269"/>
      <c r="AO365" s="269"/>
      <c r="AP365" s="269"/>
      <c r="AQ365" s="269"/>
      <c r="AR365" s="269"/>
      <c r="AS365" s="269"/>
      <c r="AT365" s="269"/>
      <c r="AU365" s="269"/>
      <c r="AV365" s="269"/>
      <c r="AW365" s="269"/>
      <c r="AX365" s="269"/>
      <c r="AY365" s="269"/>
      <c r="AZ365" s="269"/>
      <c r="BA365" s="269"/>
      <c r="BB365" s="270"/>
      <c r="BC365" s="271"/>
      <c r="BD365" s="271"/>
      <c r="BE365" s="272"/>
      <c r="BF365" s="272"/>
      <c r="BG365" s="272"/>
      <c r="BH365" s="273"/>
      <c r="BI365" s="272"/>
      <c r="BJ365" s="274"/>
      <c r="BK365" s="272"/>
      <c r="BL365" s="272"/>
      <c r="BM365" s="301"/>
      <c r="BN365" s="272"/>
      <c r="CA365" s="272"/>
      <c r="CN365" s="272"/>
      <c r="DA365" s="272"/>
      <c r="DN365" s="272"/>
      <c r="DP365" s="277"/>
      <c r="DQ365" s="277"/>
      <c r="DR365" s="278"/>
      <c r="DS365" s="277"/>
      <c r="DT365" s="278"/>
      <c r="DU365" s="277"/>
      <c r="DV365" s="278"/>
    </row>
    <row r="366" spans="1:128" outlineLevel="1">
      <c r="A366" s="250" t="s">
        <v>122</v>
      </c>
      <c r="B366" s="251"/>
      <c r="C366" s="251"/>
      <c r="D366" s="251"/>
      <c r="E366" s="251"/>
      <c r="F366" s="251"/>
      <c r="G366" s="251"/>
      <c r="H366" s="251"/>
      <c r="I366" s="251"/>
      <c r="J366" s="251"/>
      <c r="K366" s="251"/>
      <c r="L366" s="251"/>
      <c r="M366" s="251"/>
      <c r="N366" s="251"/>
      <c r="O366" s="251"/>
      <c r="P366" s="251"/>
      <c r="Q366" s="251"/>
      <c r="R366" s="251"/>
      <c r="S366" s="251"/>
      <c r="T366" s="251"/>
      <c r="U366" s="251"/>
      <c r="V366" s="251"/>
      <c r="W366" s="251"/>
      <c r="X366" s="251"/>
      <c r="Y366" s="251"/>
      <c r="Z366" s="251"/>
      <c r="AA366" s="251"/>
      <c r="AB366" s="251"/>
      <c r="AC366" s="251"/>
      <c r="AD366" s="251"/>
      <c r="AE366" s="251"/>
      <c r="AF366" s="251"/>
      <c r="AG366" s="251"/>
      <c r="AH366" s="251"/>
      <c r="AI366" s="251"/>
      <c r="AJ366" s="251"/>
      <c r="AK366" s="251"/>
      <c r="AL366" s="251"/>
      <c r="AM366" s="251"/>
      <c r="AN366" s="251"/>
      <c r="AO366" s="251">
        <v>22</v>
      </c>
      <c r="AP366" s="251">
        <v>12</v>
      </c>
      <c r="AQ366" s="251">
        <v>13</v>
      </c>
      <c r="AR366" s="251">
        <v>13</v>
      </c>
      <c r="AS366" s="251">
        <v>13</v>
      </c>
      <c r="AT366" s="251">
        <v>13</v>
      </c>
      <c r="AU366" s="251">
        <v>13</v>
      </c>
      <c r="AV366" s="251">
        <v>14</v>
      </c>
      <c r="AW366" s="251">
        <v>53</v>
      </c>
      <c r="AX366" s="251">
        <v>13</v>
      </c>
      <c r="AY366" s="251">
        <v>12</v>
      </c>
      <c r="AZ366" s="251"/>
      <c r="BA366" s="251"/>
      <c r="BB366" s="252">
        <v>14</v>
      </c>
      <c r="BC366" s="253">
        <v>14</v>
      </c>
      <c r="BD366" s="254">
        <v>26</v>
      </c>
      <c r="BE366" s="261">
        <v>26</v>
      </c>
      <c r="BF366" s="261">
        <v>26</v>
      </c>
      <c r="BG366" s="261">
        <v>26</v>
      </c>
      <c r="BH366" s="330">
        <v>8</v>
      </c>
      <c r="BI366" s="331">
        <v>20</v>
      </c>
      <c r="BJ366" s="332">
        <v>20</v>
      </c>
      <c r="BK366" s="263"/>
      <c r="BL366" s="263"/>
      <c r="BM366" s="266"/>
      <c r="BN366" s="263"/>
      <c r="CA366" s="263"/>
      <c r="CN366" s="263"/>
      <c r="DA366" s="263"/>
      <c r="DN366" s="263"/>
      <c r="DP366" s="166"/>
      <c r="DQ366" s="166"/>
      <c r="DR366" s="28"/>
      <c r="DS366" s="166"/>
      <c r="DT366" s="28"/>
      <c r="DU366" s="166"/>
      <c r="DV366" s="28"/>
    </row>
    <row r="367" spans="1:128" outlineLevel="1">
      <c r="A367" s="250" t="s">
        <v>168</v>
      </c>
      <c r="B367" s="251"/>
      <c r="C367" s="251"/>
      <c r="D367" s="251"/>
      <c r="E367" s="251"/>
      <c r="F367" s="251"/>
      <c r="G367" s="251"/>
      <c r="H367" s="251"/>
      <c r="I367" s="251"/>
      <c r="J367" s="251"/>
      <c r="K367" s="251"/>
      <c r="L367" s="251"/>
      <c r="M367" s="251"/>
      <c r="N367" s="251"/>
      <c r="O367" s="251"/>
      <c r="P367" s="251"/>
      <c r="Q367" s="251"/>
      <c r="R367" s="251"/>
      <c r="S367" s="251"/>
      <c r="T367" s="251"/>
      <c r="U367" s="251"/>
      <c r="V367" s="251"/>
      <c r="W367" s="251"/>
      <c r="X367" s="251"/>
      <c r="Y367" s="251"/>
      <c r="Z367" s="251"/>
      <c r="AA367" s="251"/>
      <c r="AB367" s="251"/>
      <c r="AC367" s="251"/>
      <c r="AD367" s="251"/>
      <c r="AE367" s="251"/>
      <c r="AF367" s="251"/>
      <c r="AG367" s="251"/>
      <c r="AH367" s="251"/>
      <c r="AI367" s="251"/>
      <c r="AJ367" s="251"/>
      <c r="AK367" s="251"/>
      <c r="AL367" s="251"/>
      <c r="AM367" s="251"/>
      <c r="AN367" s="251"/>
      <c r="AO367" s="251"/>
      <c r="AP367" s="251"/>
      <c r="AQ367" s="251"/>
      <c r="AR367" s="251"/>
      <c r="AS367" s="251"/>
      <c r="AT367" s="251"/>
      <c r="AU367" s="251"/>
      <c r="AV367" s="251"/>
      <c r="AW367" s="251"/>
      <c r="AX367" s="251"/>
      <c r="AY367" s="251"/>
      <c r="AZ367" s="251"/>
      <c r="BA367" s="251"/>
      <c r="BB367" s="252"/>
      <c r="BC367" s="253"/>
      <c r="BD367" s="254"/>
      <c r="BE367" s="261"/>
      <c r="BF367" s="261"/>
      <c r="BG367" s="261"/>
      <c r="BH367" s="262"/>
      <c r="BI367" s="263"/>
      <c r="BJ367" s="264"/>
      <c r="BK367" s="263"/>
      <c r="BL367" s="263"/>
      <c r="BM367" s="266"/>
      <c r="BN367" s="263"/>
      <c r="CA367" s="263"/>
      <c r="CN367" s="263"/>
      <c r="DA367" s="263"/>
      <c r="DN367" s="263"/>
      <c r="DP367" s="166"/>
      <c r="DQ367" s="166"/>
      <c r="DR367" s="28"/>
      <c r="DS367" s="166"/>
      <c r="DT367" s="28"/>
      <c r="DU367" s="166"/>
      <c r="DV367" s="28"/>
    </row>
    <row r="368" spans="1:128" ht="13.5">
      <c r="A368" s="279" t="s">
        <v>169</v>
      </c>
      <c r="B368" s="251">
        <f>+SUM(B359:B367)</f>
        <v>0</v>
      </c>
      <c r="C368" s="251">
        <f t="shared" ref="C368" si="624">+SUM(C359:C367)</f>
        <v>0</v>
      </c>
      <c r="D368" s="251">
        <f t="shared" ref="D368:M368" si="625">+SUM(D359:D367)</f>
        <v>0</v>
      </c>
      <c r="E368" s="251">
        <f t="shared" si="625"/>
        <v>0</v>
      </c>
      <c r="F368" s="251">
        <f t="shared" si="625"/>
        <v>0</v>
      </c>
      <c r="G368" s="251">
        <f t="shared" si="625"/>
        <v>0</v>
      </c>
      <c r="H368" s="251">
        <f t="shared" si="625"/>
        <v>0</v>
      </c>
      <c r="I368" s="251">
        <f t="shared" si="625"/>
        <v>0</v>
      </c>
      <c r="J368" s="251">
        <f t="shared" si="625"/>
        <v>0</v>
      </c>
      <c r="K368" s="251">
        <f t="shared" si="625"/>
        <v>0</v>
      </c>
      <c r="L368" s="251">
        <f t="shared" si="625"/>
        <v>0</v>
      </c>
      <c r="M368" s="251">
        <f t="shared" si="625"/>
        <v>0</v>
      </c>
      <c r="N368" s="251"/>
      <c r="O368" s="251">
        <f t="shared" ref="O368:Z368" si="626">+SUM(O359:O367)</f>
        <v>0</v>
      </c>
      <c r="P368" s="251">
        <f t="shared" si="626"/>
        <v>0</v>
      </c>
      <c r="Q368" s="251">
        <f t="shared" si="626"/>
        <v>0</v>
      </c>
      <c r="R368" s="251">
        <f t="shared" si="626"/>
        <v>0</v>
      </c>
      <c r="S368" s="251">
        <f t="shared" si="626"/>
        <v>0</v>
      </c>
      <c r="T368" s="251">
        <f t="shared" si="626"/>
        <v>0</v>
      </c>
      <c r="U368" s="251">
        <f t="shared" si="626"/>
        <v>0</v>
      </c>
      <c r="V368" s="251">
        <f t="shared" si="626"/>
        <v>0</v>
      </c>
      <c r="W368" s="251">
        <f t="shared" si="626"/>
        <v>0</v>
      </c>
      <c r="X368" s="251">
        <f t="shared" si="626"/>
        <v>0</v>
      </c>
      <c r="Y368" s="251">
        <f t="shared" si="626"/>
        <v>0</v>
      </c>
      <c r="Z368" s="251">
        <f t="shared" si="626"/>
        <v>0</v>
      </c>
      <c r="AA368" s="251"/>
      <c r="AB368" s="251">
        <f t="shared" ref="AB368:AM368" si="627">+SUM(AB359:AB367)</f>
        <v>0</v>
      </c>
      <c r="AC368" s="251">
        <f t="shared" si="627"/>
        <v>0</v>
      </c>
      <c r="AD368" s="251">
        <f t="shared" si="627"/>
        <v>0</v>
      </c>
      <c r="AE368" s="251">
        <f t="shared" si="627"/>
        <v>0</v>
      </c>
      <c r="AF368" s="251">
        <f t="shared" si="627"/>
        <v>0</v>
      </c>
      <c r="AG368" s="251">
        <f t="shared" si="627"/>
        <v>0</v>
      </c>
      <c r="AH368" s="251">
        <f t="shared" si="627"/>
        <v>0</v>
      </c>
      <c r="AI368" s="251">
        <f t="shared" si="627"/>
        <v>0</v>
      </c>
      <c r="AJ368" s="251">
        <f t="shared" si="627"/>
        <v>0</v>
      </c>
      <c r="AK368" s="251">
        <f t="shared" si="627"/>
        <v>0</v>
      </c>
      <c r="AL368" s="251">
        <f t="shared" si="627"/>
        <v>0</v>
      </c>
      <c r="AM368" s="251">
        <f t="shared" si="627"/>
        <v>0</v>
      </c>
      <c r="AN368" s="251"/>
      <c r="AO368" s="251">
        <f t="shared" ref="AO368:AZ368" si="628">+SUM(AO359:AO367)</f>
        <v>22</v>
      </c>
      <c r="AP368" s="251">
        <f t="shared" si="628"/>
        <v>12</v>
      </c>
      <c r="AQ368" s="251">
        <f t="shared" si="628"/>
        <v>13</v>
      </c>
      <c r="AR368" s="251">
        <f t="shared" si="628"/>
        <v>13</v>
      </c>
      <c r="AS368" s="251">
        <f t="shared" si="628"/>
        <v>13</v>
      </c>
      <c r="AT368" s="251">
        <f t="shared" si="628"/>
        <v>13</v>
      </c>
      <c r="AU368" s="251">
        <f t="shared" si="628"/>
        <v>13</v>
      </c>
      <c r="AV368" s="251">
        <f t="shared" si="628"/>
        <v>14</v>
      </c>
      <c r="AW368" s="251">
        <f t="shared" si="628"/>
        <v>53</v>
      </c>
      <c r="AX368" s="251">
        <f t="shared" si="628"/>
        <v>13</v>
      </c>
      <c r="AY368" s="251">
        <f t="shared" si="628"/>
        <v>12</v>
      </c>
      <c r="AZ368" s="251">
        <f t="shared" si="628"/>
        <v>0</v>
      </c>
      <c r="BA368" s="251"/>
      <c r="BB368" s="346">
        <f>SUM(BB359:BB367)</f>
        <v>14</v>
      </c>
      <c r="BC368" s="346">
        <f t="shared" ref="BC368:BG368" si="629">SUM(BC359:BC367)</f>
        <v>14</v>
      </c>
      <c r="BD368" s="346">
        <f t="shared" si="629"/>
        <v>26</v>
      </c>
      <c r="BE368" s="346">
        <f t="shared" si="629"/>
        <v>26</v>
      </c>
      <c r="BF368" s="346">
        <f t="shared" si="629"/>
        <v>26</v>
      </c>
      <c r="BG368" s="346">
        <f t="shared" si="629"/>
        <v>26</v>
      </c>
      <c r="BH368" s="316">
        <f t="shared" ref="BH368:BM368" si="630">+SUM(BH359:BH367)</f>
        <v>8</v>
      </c>
      <c r="BI368" s="317">
        <f t="shared" si="630"/>
        <v>20</v>
      </c>
      <c r="BJ368" s="318">
        <f t="shared" si="630"/>
        <v>20</v>
      </c>
      <c r="BK368" s="317">
        <f t="shared" si="630"/>
        <v>0</v>
      </c>
      <c r="BL368" s="344">
        <f t="shared" si="630"/>
        <v>0</v>
      </c>
      <c r="BM368" s="344">
        <f t="shared" si="630"/>
        <v>0</v>
      </c>
      <c r="BN368" s="263"/>
      <c r="CA368" s="263"/>
      <c r="CN368" s="263"/>
      <c r="DA368" s="263"/>
      <c r="DN368" s="263"/>
      <c r="DP368" s="166"/>
      <c r="DQ368" s="166"/>
      <c r="DR368" s="28"/>
      <c r="DS368" s="166"/>
      <c r="DT368" s="28"/>
      <c r="DU368" s="166"/>
      <c r="DV368" s="28"/>
    </row>
    <row r="369" spans="1:128">
      <c r="A369" s="239" t="s">
        <v>180</v>
      </c>
      <c r="B369" s="319">
        <v>320</v>
      </c>
      <c r="C369" s="319">
        <v>256</v>
      </c>
      <c r="D369" s="319">
        <v>724</v>
      </c>
      <c r="E369" s="319">
        <v>627</v>
      </c>
      <c r="F369" s="319">
        <v>380</v>
      </c>
      <c r="G369" s="319">
        <v>302</v>
      </c>
      <c r="H369" s="319">
        <v>244</v>
      </c>
      <c r="I369" s="319">
        <v>410</v>
      </c>
      <c r="J369" s="319">
        <v>247</v>
      </c>
      <c r="K369" s="319">
        <v>220</v>
      </c>
      <c r="L369" s="319">
        <v>153</v>
      </c>
      <c r="M369" s="319">
        <v>0</v>
      </c>
      <c r="N369" s="319"/>
      <c r="O369" s="227">
        <v>0</v>
      </c>
      <c r="P369" s="227">
        <v>0</v>
      </c>
      <c r="Q369" s="227">
        <v>13</v>
      </c>
      <c r="R369" s="227">
        <v>0</v>
      </c>
      <c r="S369" s="227">
        <v>10</v>
      </c>
      <c r="T369" s="227">
        <v>0</v>
      </c>
      <c r="U369" s="227">
        <v>15</v>
      </c>
      <c r="V369" s="227">
        <v>0</v>
      </c>
      <c r="W369" s="227">
        <v>5</v>
      </c>
      <c r="X369" s="227">
        <v>0</v>
      </c>
      <c r="Y369" s="227">
        <v>0</v>
      </c>
      <c r="Z369" s="227">
        <v>32</v>
      </c>
      <c r="AA369" s="230"/>
      <c r="AB369" s="230">
        <v>36</v>
      </c>
      <c r="AC369" s="230">
        <v>70</v>
      </c>
      <c r="AD369" s="230">
        <v>0</v>
      </c>
      <c r="AE369" s="230">
        <v>0</v>
      </c>
      <c r="AF369" s="230">
        <v>0</v>
      </c>
      <c r="AG369" s="230">
        <v>0</v>
      </c>
      <c r="AH369" s="230">
        <v>134</v>
      </c>
      <c r="AI369" s="230">
        <v>0</v>
      </c>
      <c r="AJ369" s="230">
        <v>0</v>
      </c>
      <c r="AK369" s="230">
        <v>2</v>
      </c>
      <c r="AL369" s="230">
        <v>0</v>
      </c>
      <c r="AM369" s="230">
        <v>0</v>
      </c>
      <c r="AN369" s="230"/>
      <c r="AO369" s="230">
        <v>0</v>
      </c>
      <c r="AP369" s="230">
        <v>129</v>
      </c>
      <c r="AQ369" s="230">
        <v>14</v>
      </c>
      <c r="AR369" s="230">
        <v>54</v>
      </c>
      <c r="AS369" s="230">
        <v>193</v>
      </c>
      <c r="AT369" s="230">
        <v>0</v>
      </c>
      <c r="AU369" s="230">
        <v>0</v>
      </c>
      <c r="AV369" s="230">
        <v>0</v>
      </c>
      <c r="AW369" s="230">
        <v>1</v>
      </c>
      <c r="AX369" s="230">
        <v>0</v>
      </c>
      <c r="AY369" s="230">
        <v>0</v>
      </c>
      <c r="AZ369" s="227">
        <v>0</v>
      </c>
      <c r="BA369" s="227"/>
      <c r="BB369" s="320"/>
      <c r="BC369" s="321"/>
      <c r="BD369" s="322"/>
      <c r="BE369" s="241"/>
      <c r="BF369" s="241"/>
      <c r="BG369" s="245">
        <f>+SUM(BG370:BG377)</f>
        <v>0</v>
      </c>
      <c r="BH369" s="323">
        <v>40</v>
      </c>
      <c r="BI369" s="324"/>
      <c r="BJ369" s="325">
        <v>40</v>
      </c>
      <c r="BK369" s="324"/>
      <c r="BL369" s="324"/>
      <c r="BM369" s="326"/>
      <c r="BN369" s="324"/>
      <c r="CA369" s="324"/>
      <c r="CN369" s="324"/>
      <c r="DA369" s="324"/>
      <c r="DN369" s="324"/>
      <c r="DP369" s="166">
        <f>SUM(B369:M369)</f>
        <v>3883</v>
      </c>
      <c r="DQ369" s="166">
        <f>SUM(O369:Z369)</f>
        <v>75</v>
      </c>
      <c r="DR369" s="28">
        <f>IFERROR(DQ369/DP369*100,0)</f>
        <v>1.9314962657738861</v>
      </c>
      <c r="DS369" s="166">
        <f>SUM(AB369:AM369)</f>
        <v>242</v>
      </c>
      <c r="DT369" s="28">
        <f>IFERROR(DS369/DQ369*100,0)</f>
        <v>322.66666666666663</v>
      </c>
      <c r="DU369" s="166">
        <f>SUM(AO369:AZ369)</f>
        <v>391</v>
      </c>
      <c r="DV369" s="28">
        <f>IFERROR(DU369/DS369*100,0)</f>
        <v>161.5702479338843</v>
      </c>
      <c r="DW369" s="141">
        <f>SUM(BB369:BM369)</f>
        <v>80</v>
      </c>
      <c r="DX369" s="207">
        <f t="shared" ref="DX369" si="631">IFERROR(DW369/DU369*100,0)</f>
        <v>20.460358056265985</v>
      </c>
    </row>
    <row r="370" spans="1:128" outlineLevel="1">
      <c r="A370" s="250" t="s">
        <v>161</v>
      </c>
      <c r="B370" s="251"/>
      <c r="C370" s="251"/>
      <c r="D370" s="251"/>
      <c r="E370" s="251"/>
      <c r="F370" s="251"/>
      <c r="G370" s="251"/>
      <c r="H370" s="251"/>
      <c r="I370" s="251"/>
      <c r="J370" s="251"/>
      <c r="K370" s="251"/>
      <c r="L370" s="251"/>
      <c r="M370" s="251"/>
      <c r="N370" s="251"/>
      <c r="O370" s="251"/>
      <c r="P370" s="251"/>
      <c r="Q370" s="251"/>
      <c r="R370" s="251"/>
      <c r="S370" s="251"/>
      <c r="T370" s="251"/>
      <c r="U370" s="251"/>
      <c r="V370" s="251"/>
      <c r="W370" s="251"/>
      <c r="X370" s="251"/>
      <c r="Y370" s="251"/>
      <c r="Z370" s="251"/>
      <c r="AA370" s="251"/>
      <c r="AB370" s="251"/>
      <c r="AC370" s="251"/>
      <c r="AD370" s="251"/>
      <c r="AE370" s="251"/>
      <c r="AF370" s="251"/>
      <c r="AG370" s="251"/>
      <c r="AH370" s="251"/>
      <c r="AI370" s="251"/>
      <c r="AJ370" s="251"/>
      <c r="AK370" s="251"/>
      <c r="AL370" s="251"/>
      <c r="AM370" s="251"/>
      <c r="AN370" s="251"/>
      <c r="AO370" s="251"/>
      <c r="AP370" s="251"/>
      <c r="AQ370" s="251"/>
      <c r="AR370" s="251"/>
      <c r="AS370" s="251"/>
      <c r="AT370" s="251"/>
      <c r="AU370" s="251"/>
      <c r="AV370" s="251"/>
      <c r="AW370" s="251"/>
      <c r="AX370" s="251"/>
      <c r="AY370" s="251"/>
      <c r="AZ370" s="251"/>
      <c r="BA370" s="251"/>
      <c r="BB370" s="252"/>
      <c r="BC370" s="253"/>
      <c r="BD370" s="254"/>
      <c r="BE370" s="261"/>
      <c r="BF370" s="261"/>
      <c r="BG370" s="261"/>
      <c r="BH370" s="262"/>
      <c r="BI370" s="263"/>
      <c r="BJ370" s="264"/>
      <c r="BK370" s="263"/>
      <c r="BL370" s="263"/>
      <c r="BM370" s="266"/>
      <c r="BN370" s="263"/>
      <c r="CA370" s="263"/>
      <c r="CN370" s="263"/>
      <c r="DA370" s="263"/>
      <c r="DN370" s="263"/>
      <c r="DP370" s="166"/>
      <c r="DQ370" s="166"/>
      <c r="DR370" s="28"/>
      <c r="DS370" s="166"/>
      <c r="DT370" s="28"/>
      <c r="DU370" s="166"/>
      <c r="DV370" s="28"/>
    </row>
    <row r="371" spans="1:128" outlineLevel="1">
      <c r="A371" s="250" t="s">
        <v>162</v>
      </c>
      <c r="B371" s="251"/>
      <c r="C371" s="251"/>
      <c r="D371" s="251"/>
      <c r="E371" s="251"/>
      <c r="F371" s="251"/>
      <c r="G371" s="251"/>
      <c r="H371" s="251"/>
      <c r="I371" s="251"/>
      <c r="J371" s="251"/>
      <c r="K371" s="251"/>
      <c r="L371" s="251"/>
      <c r="M371" s="251"/>
      <c r="N371" s="251"/>
      <c r="O371" s="251"/>
      <c r="P371" s="251"/>
      <c r="Q371" s="251"/>
      <c r="R371" s="251"/>
      <c r="S371" s="251"/>
      <c r="T371" s="251"/>
      <c r="U371" s="251"/>
      <c r="V371" s="251"/>
      <c r="W371" s="251"/>
      <c r="X371" s="251"/>
      <c r="Y371" s="251"/>
      <c r="Z371" s="251"/>
      <c r="AA371" s="251"/>
      <c r="AB371" s="251"/>
      <c r="AC371" s="251"/>
      <c r="AD371" s="251"/>
      <c r="AE371" s="251"/>
      <c r="AF371" s="251"/>
      <c r="AG371" s="251"/>
      <c r="AH371" s="251"/>
      <c r="AI371" s="251"/>
      <c r="AJ371" s="251"/>
      <c r="AK371" s="251"/>
      <c r="AL371" s="251"/>
      <c r="AM371" s="251"/>
      <c r="AN371" s="251"/>
      <c r="AO371" s="251"/>
      <c r="AP371" s="251"/>
      <c r="AQ371" s="251"/>
      <c r="AR371" s="251"/>
      <c r="AS371" s="251"/>
      <c r="AT371" s="251"/>
      <c r="AU371" s="251"/>
      <c r="AV371" s="251"/>
      <c r="AW371" s="251"/>
      <c r="AX371" s="251"/>
      <c r="AY371" s="251"/>
      <c r="AZ371" s="251"/>
      <c r="BA371" s="251"/>
      <c r="BB371" s="252"/>
      <c r="BC371" s="253"/>
      <c r="BD371" s="254"/>
      <c r="BE371" s="261"/>
      <c r="BF371" s="261"/>
      <c r="BG371" s="261"/>
      <c r="BH371" s="262"/>
      <c r="BI371" s="263"/>
      <c r="BJ371" s="264"/>
      <c r="BK371" s="263"/>
      <c r="BL371" s="263"/>
      <c r="BM371" s="266"/>
      <c r="BN371" s="263"/>
      <c r="CA371" s="263"/>
      <c r="CN371" s="263"/>
      <c r="DA371" s="263"/>
      <c r="DN371" s="263"/>
      <c r="DP371" s="166"/>
      <c r="DQ371" s="166"/>
      <c r="DR371" s="28"/>
      <c r="DS371" s="166"/>
      <c r="DT371" s="28"/>
      <c r="DU371" s="166"/>
      <c r="DV371" s="28"/>
    </row>
    <row r="372" spans="1:128" outlineLevel="1">
      <c r="A372" s="250" t="s">
        <v>163</v>
      </c>
      <c r="B372" s="251"/>
      <c r="C372" s="251"/>
      <c r="D372" s="251"/>
      <c r="E372" s="251"/>
      <c r="F372" s="251"/>
      <c r="G372" s="251"/>
      <c r="H372" s="251"/>
      <c r="I372" s="251"/>
      <c r="J372" s="251"/>
      <c r="K372" s="251"/>
      <c r="L372" s="251"/>
      <c r="M372" s="251"/>
      <c r="N372" s="251"/>
      <c r="O372" s="251"/>
      <c r="P372" s="251"/>
      <c r="Q372" s="251"/>
      <c r="R372" s="251"/>
      <c r="S372" s="251"/>
      <c r="T372" s="251"/>
      <c r="U372" s="251"/>
      <c r="V372" s="251"/>
      <c r="W372" s="251"/>
      <c r="X372" s="251"/>
      <c r="Y372" s="251"/>
      <c r="Z372" s="251"/>
      <c r="AA372" s="251"/>
      <c r="AB372" s="251"/>
      <c r="AC372" s="251"/>
      <c r="AD372" s="251"/>
      <c r="AE372" s="251"/>
      <c r="AF372" s="251"/>
      <c r="AG372" s="251"/>
      <c r="AH372" s="251"/>
      <c r="AI372" s="251"/>
      <c r="AJ372" s="251"/>
      <c r="AK372" s="251"/>
      <c r="AL372" s="251"/>
      <c r="AM372" s="251"/>
      <c r="AN372" s="251"/>
      <c r="AO372" s="251"/>
      <c r="AP372" s="251">
        <v>129</v>
      </c>
      <c r="AQ372" s="251">
        <v>14</v>
      </c>
      <c r="AR372" s="251">
        <v>61</v>
      </c>
      <c r="AS372" s="251">
        <v>51</v>
      </c>
      <c r="AT372" s="251"/>
      <c r="AU372" s="251"/>
      <c r="AV372" s="251"/>
      <c r="AW372" s="251"/>
      <c r="AX372" s="251"/>
      <c r="AY372" s="251"/>
      <c r="AZ372" s="251"/>
      <c r="BA372" s="251"/>
      <c r="BB372" s="252"/>
      <c r="BC372" s="253"/>
      <c r="BD372" s="254"/>
      <c r="BE372" s="261"/>
      <c r="BF372" s="261"/>
      <c r="BG372" s="261"/>
      <c r="BH372" s="262">
        <v>20</v>
      </c>
      <c r="BI372" s="263"/>
      <c r="BJ372" s="264">
        <v>20</v>
      </c>
      <c r="BK372" s="263"/>
      <c r="BL372" s="263"/>
      <c r="BM372" s="266"/>
      <c r="BN372" s="263"/>
      <c r="CA372" s="263"/>
      <c r="CN372" s="263"/>
      <c r="DA372" s="263"/>
      <c r="DN372" s="263"/>
      <c r="DP372" s="166"/>
      <c r="DQ372" s="166"/>
      <c r="DR372" s="28"/>
      <c r="DS372" s="166"/>
      <c r="DT372" s="28"/>
      <c r="DU372" s="166"/>
      <c r="DV372" s="28"/>
    </row>
    <row r="373" spans="1:128" outlineLevel="1">
      <c r="A373" s="250" t="s">
        <v>164</v>
      </c>
      <c r="B373" s="251"/>
      <c r="C373" s="251"/>
      <c r="D373" s="251"/>
      <c r="E373" s="251"/>
      <c r="F373" s="251"/>
      <c r="G373" s="251"/>
      <c r="H373" s="251"/>
      <c r="I373" s="251"/>
      <c r="J373" s="251"/>
      <c r="K373" s="251"/>
      <c r="L373" s="251"/>
      <c r="M373" s="251"/>
      <c r="N373" s="251"/>
      <c r="O373" s="251"/>
      <c r="P373" s="251"/>
      <c r="Q373" s="251"/>
      <c r="R373" s="251"/>
      <c r="S373" s="251"/>
      <c r="T373" s="251"/>
      <c r="U373" s="251"/>
      <c r="V373" s="251"/>
      <c r="W373" s="251"/>
      <c r="X373" s="251"/>
      <c r="Y373" s="251"/>
      <c r="Z373" s="251"/>
      <c r="AA373" s="251"/>
      <c r="AB373" s="251"/>
      <c r="AC373" s="251"/>
      <c r="AD373" s="251"/>
      <c r="AE373" s="251"/>
      <c r="AF373" s="251"/>
      <c r="AG373" s="251"/>
      <c r="AH373" s="251"/>
      <c r="AI373" s="251"/>
      <c r="AJ373" s="251"/>
      <c r="AK373" s="251"/>
      <c r="AL373" s="251"/>
      <c r="AM373" s="251"/>
      <c r="AN373" s="251"/>
      <c r="AO373" s="251"/>
      <c r="AP373" s="251"/>
      <c r="AQ373" s="251"/>
      <c r="AR373" s="251"/>
      <c r="AS373" s="251"/>
      <c r="AT373" s="251"/>
      <c r="AU373" s="251"/>
      <c r="AV373" s="251"/>
      <c r="AW373" s="251"/>
      <c r="AX373" s="251"/>
      <c r="AY373" s="251"/>
      <c r="AZ373" s="251"/>
      <c r="BA373" s="251"/>
      <c r="BB373" s="252"/>
      <c r="BC373" s="253"/>
      <c r="BD373" s="254"/>
      <c r="BE373" s="261"/>
      <c r="BF373" s="261"/>
      <c r="BG373" s="261"/>
      <c r="BH373" s="262">
        <v>20</v>
      </c>
      <c r="BI373" s="263"/>
      <c r="BJ373" s="264">
        <v>20</v>
      </c>
      <c r="BK373" s="263"/>
      <c r="BL373" s="263"/>
      <c r="BM373" s="266"/>
      <c r="BN373" s="263"/>
      <c r="CA373" s="263"/>
      <c r="CN373" s="263"/>
      <c r="DA373" s="263"/>
      <c r="DN373" s="263"/>
      <c r="DP373" s="166"/>
      <c r="DQ373" s="166"/>
      <c r="DR373" s="28"/>
      <c r="DS373" s="166"/>
      <c r="DT373" s="28"/>
      <c r="DU373" s="166"/>
      <c r="DV373" s="28"/>
    </row>
    <row r="374" spans="1:128" outlineLevel="1">
      <c r="A374" s="250" t="s">
        <v>165</v>
      </c>
      <c r="B374" s="251"/>
      <c r="C374" s="251"/>
      <c r="D374" s="251"/>
      <c r="E374" s="251"/>
      <c r="F374" s="251"/>
      <c r="G374" s="251"/>
      <c r="H374" s="251"/>
      <c r="I374" s="251"/>
      <c r="J374" s="251"/>
      <c r="K374" s="251"/>
      <c r="L374" s="251"/>
      <c r="M374" s="251"/>
      <c r="N374" s="251"/>
      <c r="O374" s="251"/>
      <c r="P374" s="251"/>
      <c r="Q374" s="251"/>
      <c r="R374" s="251"/>
      <c r="S374" s="251"/>
      <c r="T374" s="251"/>
      <c r="U374" s="251"/>
      <c r="V374" s="251"/>
      <c r="W374" s="251"/>
      <c r="X374" s="251"/>
      <c r="Y374" s="251"/>
      <c r="Z374" s="251"/>
      <c r="AA374" s="251"/>
      <c r="AB374" s="251"/>
      <c r="AC374" s="251"/>
      <c r="AD374" s="251"/>
      <c r="AE374" s="251"/>
      <c r="AF374" s="251"/>
      <c r="AG374" s="251"/>
      <c r="AH374" s="251"/>
      <c r="AI374" s="251"/>
      <c r="AJ374" s="251"/>
      <c r="AK374" s="251"/>
      <c r="AL374" s="251"/>
      <c r="AM374" s="251"/>
      <c r="AN374" s="251"/>
      <c r="AO374" s="251"/>
      <c r="AP374" s="251"/>
      <c r="AQ374" s="251"/>
      <c r="AR374" s="251"/>
      <c r="AS374" s="251"/>
      <c r="AT374" s="251"/>
      <c r="AU374" s="251"/>
      <c r="AV374" s="251"/>
      <c r="AW374" s="251"/>
      <c r="AX374" s="251"/>
      <c r="AY374" s="251"/>
      <c r="AZ374" s="251"/>
      <c r="BA374" s="251"/>
      <c r="BB374" s="252"/>
      <c r="BC374" s="253"/>
      <c r="BD374" s="254"/>
      <c r="BE374" s="261"/>
      <c r="BF374" s="261"/>
      <c r="BG374" s="261"/>
      <c r="BH374" s="262"/>
      <c r="BI374" s="263"/>
      <c r="BJ374" s="264"/>
      <c r="BK374" s="263"/>
      <c r="BL374" s="263"/>
      <c r="BM374" s="266"/>
      <c r="BN374" s="263"/>
      <c r="CA374" s="263"/>
      <c r="CN374" s="263"/>
      <c r="DA374" s="263"/>
      <c r="DN374" s="263"/>
      <c r="DP374" s="166"/>
      <c r="DQ374" s="166"/>
      <c r="DR374" s="28"/>
      <c r="DS374" s="166"/>
      <c r="DT374" s="28"/>
      <c r="DU374" s="166"/>
      <c r="DV374" s="28"/>
    </row>
    <row r="375" spans="1:128" outlineLevel="1">
      <c r="A375" s="250" t="s">
        <v>123</v>
      </c>
      <c r="B375" s="251"/>
      <c r="C375" s="251"/>
      <c r="D375" s="251"/>
      <c r="E375" s="251"/>
      <c r="F375" s="251"/>
      <c r="G375" s="251"/>
      <c r="H375" s="251"/>
      <c r="I375" s="251"/>
      <c r="J375" s="251"/>
      <c r="K375" s="251"/>
      <c r="L375" s="251"/>
      <c r="M375" s="251"/>
      <c r="N375" s="251"/>
      <c r="O375" s="251"/>
      <c r="P375" s="251"/>
      <c r="Q375" s="251"/>
      <c r="R375" s="251"/>
      <c r="S375" s="251"/>
      <c r="T375" s="251"/>
      <c r="U375" s="251"/>
      <c r="V375" s="251"/>
      <c r="W375" s="251"/>
      <c r="X375" s="251"/>
      <c r="Y375" s="251"/>
      <c r="Z375" s="251"/>
      <c r="AA375" s="251"/>
      <c r="AB375" s="251"/>
      <c r="AC375" s="251"/>
      <c r="AD375" s="251"/>
      <c r="AE375" s="251"/>
      <c r="AF375" s="251"/>
      <c r="AG375" s="251"/>
      <c r="AH375" s="251"/>
      <c r="AI375" s="251"/>
      <c r="AJ375" s="251"/>
      <c r="AK375" s="251"/>
      <c r="AL375" s="251"/>
      <c r="AM375" s="251"/>
      <c r="AN375" s="251"/>
      <c r="AO375" s="251"/>
      <c r="AP375" s="251"/>
      <c r="AQ375" s="251"/>
      <c r="AR375" s="251"/>
      <c r="AS375" s="251"/>
      <c r="AT375" s="251"/>
      <c r="AU375" s="251"/>
      <c r="AV375" s="251"/>
      <c r="AW375" s="251"/>
      <c r="AX375" s="251"/>
      <c r="AY375" s="251"/>
      <c r="AZ375" s="251"/>
      <c r="BA375" s="251"/>
      <c r="BB375" s="252"/>
      <c r="BC375" s="253"/>
      <c r="BD375" s="254"/>
      <c r="BE375" s="261"/>
      <c r="BF375" s="261"/>
      <c r="BG375" s="261"/>
      <c r="BH375" s="262"/>
      <c r="BI375" s="263"/>
      <c r="BJ375" s="264"/>
      <c r="BK375" s="263"/>
      <c r="BL375" s="263"/>
      <c r="BM375" s="266"/>
      <c r="BN375" s="263"/>
      <c r="CA375" s="263"/>
      <c r="CN375" s="263"/>
      <c r="DA375" s="263"/>
      <c r="DN375" s="263"/>
      <c r="DP375" s="166"/>
      <c r="DQ375" s="166"/>
      <c r="DR375" s="28"/>
      <c r="DS375" s="166"/>
      <c r="DT375" s="28"/>
      <c r="DU375" s="166"/>
      <c r="DV375" s="28"/>
    </row>
    <row r="376" spans="1:128" s="275" customFormat="1" outlineLevel="1">
      <c r="A376" s="268" t="s">
        <v>167</v>
      </c>
      <c r="B376" s="269"/>
      <c r="C376" s="269"/>
      <c r="D376" s="269"/>
      <c r="E376" s="269"/>
      <c r="F376" s="269"/>
      <c r="G376" s="269"/>
      <c r="H376" s="269"/>
      <c r="I376" s="269"/>
      <c r="J376" s="269"/>
      <c r="K376" s="269"/>
      <c r="L376" s="269"/>
      <c r="M376" s="269"/>
      <c r="N376" s="269"/>
      <c r="O376" s="269"/>
      <c r="P376" s="269"/>
      <c r="Q376" s="269"/>
      <c r="R376" s="269"/>
      <c r="S376" s="269"/>
      <c r="T376" s="269"/>
      <c r="U376" s="269"/>
      <c r="V376" s="269"/>
      <c r="W376" s="269"/>
      <c r="X376" s="269"/>
      <c r="Y376" s="269"/>
      <c r="Z376" s="269"/>
      <c r="AA376" s="269"/>
      <c r="AB376" s="269"/>
      <c r="AC376" s="269"/>
      <c r="AD376" s="269"/>
      <c r="AE376" s="269"/>
      <c r="AF376" s="269"/>
      <c r="AG376" s="269"/>
      <c r="AH376" s="269"/>
      <c r="AI376" s="269"/>
      <c r="AJ376" s="269"/>
      <c r="AK376" s="269"/>
      <c r="AL376" s="269"/>
      <c r="AM376" s="269"/>
      <c r="AN376" s="269"/>
      <c r="AO376" s="269"/>
      <c r="AP376" s="269"/>
      <c r="AQ376" s="269"/>
      <c r="AR376" s="269"/>
      <c r="AS376" s="269">
        <v>108</v>
      </c>
      <c r="AT376" s="269"/>
      <c r="AU376" s="269"/>
      <c r="AV376" s="269"/>
      <c r="AW376" s="269"/>
      <c r="AX376" s="269"/>
      <c r="AY376" s="269"/>
      <c r="AZ376" s="269"/>
      <c r="BA376" s="269"/>
      <c r="BB376" s="270"/>
      <c r="BC376" s="271"/>
      <c r="BD376" s="271"/>
      <c r="BE376" s="272"/>
      <c r="BF376" s="272"/>
      <c r="BG376" s="272"/>
      <c r="BH376" s="273"/>
      <c r="BI376" s="272"/>
      <c r="BJ376" s="274"/>
      <c r="BK376" s="272"/>
      <c r="BL376" s="272"/>
      <c r="BM376" s="301"/>
      <c r="BN376" s="272"/>
      <c r="CA376" s="272"/>
      <c r="CN376" s="272"/>
      <c r="DA376" s="272"/>
      <c r="DN376" s="272"/>
      <c r="DP376" s="277"/>
      <c r="DQ376" s="277"/>
      <c r="DR376" s="278"/>
      <c r="DS376" s="277"/>
      <c r="DT376" s="278"/>
      <c r="DU376" s="277"/>
      <c r="DV376" s="278"/>
    </row>
    <row r="377" spans="1:128" outlineLevel="1">
      <c r="A377" s="250" t="s">
        <v>122</v>
      </c>
      <c r="B377" s="251"/>
      <c r="C377" s="251"/>
      <c r="D377" s="251"/>
      <c r="E377" s="251"/>
      <c r="F377" s="251"/>
      <c r="G377" s="251"/>
      <c r="H377" s="251"/>
      <c r="I377" s="251"/>
      <c r="J377" s="251"/>
      <c r="K377" s="251"/>
      <c r="L377" s="251"/>
      <c r="M377" s="251"/>
      <c r="N377" s="251"/>
      <c r="O377" s="251"/>
      <c r="P377" s="251"/>
      <c r="Q377" s="251"/>
      <c r="R377" s="251"/>
      <c r="S377" s="251"/>
      <c r="T377" s="251"/>
      <c r="U377" s="251"/>
      <c r="V377" s="251"/>
      <c r="W377" s="251"/>
      <c r="X377" s="251"/>
      <c r="Y377" s="251"/>
      <c r="Z377" s="251"/>
      <c r="AA377" s="251"/>
      <c r="AB377" s="251"/>
      <c r="AC377" s="251"/>
      <c r="AD377" s="251"/>
      <c r="AE377" s="251"/>
      <c r="AF377" s="251"/>
      <c r="AG377" s="251"/>
      <c r="AH377" s="251"/>
      <c r="AI377" s="251"/>
      <c r="AJ377" s="251"/>
      <c r="AK377" s="251"/>
      <c r="AL377" s="251"/>
      <c r="AM377" s="251"/>
      <c r="AN377" s="251"/>
      <c r="AO377" s="251"/>
      <c r="AP377" s="251"/>
      <c r="AQ377" s="251"/>
      <c r="AR377" s="251"/>
      <c r="AS377" s="251"/>
      <c r="AT377" s="251"/>
      <c r="AU377" s="251"/>
      <c r="AV377" s="251"/>
      <c r="AW377" s="251"/>
      <c r="AX377" s="251"/>
      <c r="AY377" s="251"/>
      <c r="AZ377" s="251"/>
      <c r="BA377" s="251"/>
      <c r="BB377" s="252"/>
      <c r="BC377" s="253"/>
      <c r="BD377" s="254"/>
      <c r="BE377" s="261"/>
      <c r="BF377" s="261"/>
      <c r="BG377" s="261"/>
      <c r="BH377" s="262"/>
      <c r="BI377" s="263"/>
      <c r="BJ377" s="264"/>
      <c r="BK377" s="263"/>
      <c r="BL377" s="263"/>
      <c r="BM377" s="266"/>
      <c r="BN377" s="263"/>
      <c r="CA377" s="263"/>
      <c r="CN377" s="263"/>
      <c r="DA377" s="263"/>
      <c r="DN377" s="263"/>
      <c r="DP377" s="166"/>
      <c r="DQ377" s="166"/>
      <c r="DR377" s="28"/>
      <c r="DS377" s="166"/>
      <c r="DT377" s="28"/>
      <c r="DU377" s="166"/>
      <c r="DV377" s="28"/>
    </row>
    <row r="378" spans="1:128" outlineLevel="1">
      <c r="A378" s="250" t="s">
        <v>168</v>
      </c>
      <c r="B378" s="251"/>
      <c r="C378" s="251"/>
      <c r="D378" s="251"/>
      <c r="E378" s="251"/>
      <c r="F378" s="251"/>
      <c r="G378" s="251"/>
      <c r="H378" s="251"/>
      <c r="I378" s="251"/>
      <c r="J378" s="251"/>
      <c r="K378" s="251"/>
      <c r="L378" s="251"/>
      <c r="M378" s="251"/>
      <c r="N378" s="251"/>
      <c r="O378" s="251"/>
      <c r="P378" s="251"/>
      <c r="Q378" s="251"/>
      <c r="R378" s="251"/>
      <c r="S378" s="251"/>
      <c r="T378" s="251"/>
      <c r="U378" s="251"/>
      <c r="V378" s="251"/>
      <c r="W378" s="251"/>
      <c r="X378" s="251"/>
      <c r="Y378" s="251"/>
      <c r="Z378" s="251"/>
      <c r="AA378" s="251"/>
      <c r="AB378" s="251"/>
      <c r="AC378" s="251"/>
      <c r="AD378" s="251"/>
      <c r="AE378" s="251"/>
      <c r="AF378" s="251"/>
      <c r="AG378" s="251"/>
      <c r="AH378" s="251"/>
      <c r="AI378" s="251"/>
      <c r="AJ378" s="251"/>
      <c r="AK378" s="251"/>
      <c r="AL378" s="251"/>
      <c r="AM378" s="251"/>
      <c r="AN378" s="251"/>
      <c r="AO378" s="251"/>
      <c r="AP378" s="251"/>
      <c r="AQ378" s="251"/>
      <c r="AR378" s="251"/>
      <c r="AS378" s="251"/>
      <c r="AT378" s="251"/>
      <c r="AU378" s="251"/>
      <c r="AV378" s="251"/>
      <c r="AW378" s="251">
        <v>1</v>
      </c>
      <c r="AX378" s="251"/>
      <c r="AY378" s="251"/>
      <c r="AZ378" s="251"/>
      <c r="BA378" s="251"/>
      <c r="BB378" s="252"/>
      <c r="BC378" s="253"/>
      <c r="BD378" s="254"/>
      <c r="BE378" s="261"/>
      <c r="BF378" s="261"/>
      <c r="BG378" s="261"/>
      <c r="BH378" s="262"/>
      <c r="BI378" s="263"/>
      <c r="BJ378" s="264"/>
      <c r="BK378" s="263"/>
      <c r="BL378" s="263"/>
      <c r="BM378" s="266"/>
      <c r="BN378" s="263"/>
      <c r="CA378" s="263"/>
      <c r="CN378" s="263"/>
      <c r="DA378" s="263"/>
      <c r="DN378" s="263"/>
      <c r="DP378" s="166"/>
      <c r="DQ378" s="166"/>
      <c r="DR378" s="28"/>
      <c r="DS378" s="166"/>
      <c r="DT378" s="28"/>
      <c r="DU378" s="166"/>
      <c r="DV378" s="28"/>
    </row>
    <row r="379" spans="1:128" ht="13.5">
      <c r="A379" s="279" t="s">
        <v>169</v>
      </c>
      <c r="B379" s="251">
        <f>+SUM(B370:B378)</f>
        <v>0</v>
      </c>
      <c r="C379" s="251">
        <f t="shared" ref="C379" si="632">+SUM(C370:C378)</f>
        <v>0</v>
      </c>
      <c r="D379" s="251">
        <f t="shared" ref="D379:M379" si="633">+SUM(D370:D378)</f>
        <v>0</v>
      </c>
      <c r="E379" s="251">
        <f t="shared" si="633"/>
        <v>0</v>
      </c>
      <c r="F379" s="251">
        <f t="shared" si="633"/>
        <v>0</v>
      </c>
      <c r="G379" s="251">
        <f t="shared" si="633"/>
        <v>0</v>
      </c>
      <c r="H379" s="251">
        <f t="shared" si="633"/>
        <v>0</v>
      </c>
      <c r="I379" s="251">
        <f t="shared" si="633"/>
        <v>0</v>
      </c>
      <c r="J379" s="251">
        <f t="shared" si="633"/>
        <v>0</v>
      </c>
      <c r="K379" s="251">
        <f t="shared" si="633"/>
        <v>0</v>
      </c>
      <c r="L379" s="251">
        <f t="shared" si="633"/>
        <v>0</v>
      </c>
      <c r="M379" s="251">
        <f t="shared" si="633"/>
        <v>0</v>
      </c>
      <c r="N379" s="251"/>
      <c r="O379" s="251">
        <f t="shared" ref="O379:Z379" si="634">+SUM(O370:O378)</f>
        <v>0</v>
      </c>
      <c r="P379" s="251">
        <f t="shared" si="634"/>
        <v>0</v>
      </c>
      <c r="Q379" s="251">
        <f t="shared" si="634"/>
        <v>0</v>
      </c>
      <c r="R379" s="251">
        <f t="shared" si="634"/>
        <v>0</v>
      </c>
      <c r="S379" s="251">
        <f t="shared" si="634"/>
        <v>0</v>
      </c>
      <c r="T379" s="251">
        <f t="shared" si="634"/>
        <v>0</v>
      </c>
      <c r="U379" s="251">
        <f t="shared" si="634"/>
        <v>0</v>
      </c>
      <c r="V379" s="251">
        <f t="shared" si="634"/>
        <v>0</v>
      </c>
      <c r="W379" s="251">
        <f t="shared" si="634"/>
        <v>0</v>
      </c>
      <c r="X379" s="251">
        <f t="shared" si="634"/>
        <v>0</v>
      </c>
      <c r="Y379" s="251">
        <f t="shared" si="634"/>
        <v>0</v>
      </c>
      <c r="Z379" s="251">
        <f t="shared" si="634"/>
        <v>0</v>
      </c>
      <c r="AA379" s="251"/>
      <c r="AB379" s="251">
        <f t="shared" ref="AB379:AM379" si="635">+SUM(AB370:AB378)</f>
        <v>0</v>
      </c>
      <c r="AC379" s="251">
        <f t="shared" si="635"/>
        <v>0</v>
      </c>
      <c r="AD379" s="251">
        <f t="shared" si="635"/>
        <v>0</v>
      </c>
      <c r="AE379" s="251">
        <f t="shared" si="635"/>
        <v>0</v>
      </c>
      <c r="AF379" s="251">
        <f t="shared" si="635"/>
        <v>0</v>
      </c>
      <c r="AG379" s="251">
        <f t="shared" si="635"/>
        <v>0</v>
      </c>
      <c r="AH379" s="251">
        <f t="shared" si="635"/>
        <v>0</v>
      </c>
      <c r="AI379" s="251">
        <f t="shared" si="635"/>
        <v>0</v>
      </c>
      <c r="AJ379" s="251">
        <f t="shared" si="635"/>
        <v>0</v>
      </c>
      <c r="AK379" s="251">
        <f t="shared" si="635"/>
        <v>0</v>
      </c>
      <c r="AL379" s="251">
        <f t="shared" si="635"/>
        <v>0</v>
      </c>
      <c r="AM379" s="251">
        <f t="shared" si="635"/>
        <v>0</v>
      </c>
      <c r="AN379" s="251"/>
      <c r="AO379" s="251">
        <f t="shared" ref="AO379:AZ379" si="636">+SUM(AO370:AO378)</f>
        <v>0</v>
      </c>
      <c r="AP379" s="251">
        <f t="shared" si="636"/>
        <v>129</v>
      </c>
      <c r="AQ379" s="251">
        <f t="shared" si="636"/>
        <v>14</v>
      </c>
      <c r="AR379" s="251">
        <f t="shared" si="636"/>
        <v>61</v>
      </c>
      <c r="AS379" s="251">
        <f t="shared" si="636"/>
        <v>159</v>
      </c>
      <c r="AT379" s="251">
        <f t="shared" si="636"/>
        <v>0</v>
      </c>
      <c r="AU379" s="251">
        <f t="shared" si="636"/>
        <v>0</v>
      </c>
      <c r="AV379" s="251">
        <f t="shared" si="636"/>
        <v>0</v>
      </c>
      <c r="AW379" s="251">
        <f t="shared" si="636"/>
        <v>1</v>
      </c>
      <c r="AX379" s="251">
        <f t="shared" si="636"/>
        <v>0</v>
      </c>
      <c r="AY379" s="251">
        <f t="shared" si="636"/>
        <v>0</v>
      </c>
      <c r="AZ379" s="251">
        <f t="shared" si="636"/>
        <v>0</v>
      </c>
      <c r="BA379" s="251"/>
      <c r="BB379" s="252"/>
      <c r="BC379" s="253"/>
      <c r="BD379" s="254"/>
      <c r="BE379" s="261"/>
      <c r="BF379" s="261"/>
      <c r="BG379" s="261"/>
      <c r="BH379" s="316">
        <f t="shared" ref="BH379:BM379" si="637">+SUM(BH370:BH378)</f>
        <v>40</v>
      </c>
      <c r="BI379" s="317">
        <f t="shared" si="637"/>
        <v>0</v>
      </c>
      <c r="BJ379" s="318">
        <f t="shared" si="637"/>
        <v>40</v>
      </c>
      <c r="BK379" s="317">
        <f t="shared" si="637"/>
        <v>0</v>
      </c>
      <c r="BL379" s="344">
        <f t="shared" si="637"/>
        <v>0</v>
      </c>
      <c r="BM379" s="344">
        <f t="shared" si="637"/>
        <v>0</v>
      </c>
      <c r="BN379" s="263"/>
      <c r="CA379" s="263"/>
      <c r="CN379" s="263"/>
      <c r="DA379" s="263"/>
      <c r="DN379" s="263"/>
      <c r="DP379" s="166"/>
      <c r="DQ379" s="166"/>
      <c r="DR379" s="28"/>
      <c r="DS379" s="166"/>
      <c r="DT379" s="28"/>
      <c r="DU379" s="166"/>
      <c r="DV379" s="28"/>
    </row>
    <row r="380" spans="1:128">
      <c r="A380" s="239" t="s">
        <v>181</v>
      </c>
      <c r="B380" s="319">
        <v>115</v>
      </c>
      <c r="C380" s="319">
        <v>198</v>
      </c>
      <c r="D380" s="319">
        <v>131</v>
      </c>
      <c r="E380" s="319">
        <v>190</v>
      </c>
      <c r="F380" s="319">
        <v>234</v>
      </c>
      <c r="G380" s="319">
        <v>379</v>
      </c>
      <c r="H380" s="319">
        <v>0</v>
      </c>
      <c r="I380" s="319">
        <v>309</v>
      </c>
      <c r="J380" s="319">
        <v>90</v>
      </c>
      <c r="K380" s="319">
        <v>0</v>
      </c>
      <c r="L380" s="319">
        <v>0</v>
      </c>
      <c r="M380" s="319">
        <v>6</v>
      </c>
      <c r="N380" s="319"/>
      <c r="O380" s="227">
        <v>0</v>
      </c>
      <c r="P380" s="227">
        <v>0</v>
      </c>
      <c r="Q380" s="227">
        <v>0</v>
      </c>
      <c r="R380" s="227">
        <v>0</v>
      </c>
      <c r="S380" s="227">
        <v>0</v>
      </c>
      <c r="T380" s="227">
        <v>0</v>
      </c>
      <c r="U380" s="227">
        <v>0</v>
      </c>
      <c r="V380" s="227">
        <v>0</v>
      </c>
      <c r="W380" s="227">
        <v>0</v>
      </c>
      <c r="X380" s="227">
        <v>62</v>
      </c>
      <c r="Y380" s="227">
        <v>0</v>
      </c>
      <c r="Z380" s="227">
        <v>171</v>
      </c>
      <c r="AA380" s="230"/>
      <c r="AB380" s="230">
        <v>0</v>
      </c>
      <c r="AC380" s="230">
        <v>0</v>
      </c>
      <c r="AD380" s="230">
        <v>0</v>
      </c>
      <c r="AE380" s="230">
        <v>0</v>
      </c>
      <c r="AF380" s="230">
        <v>55</v>
      </c>
      <c r="AG380" s="230">
        <v>0</v>
      </c>
      <c r="AH380" s="230">
        <v>0</v>
      </c>
      <c r="AI380" s="230">
        <v>0</v>
      </c>
      <c r="AJ380" s="230">
        <v>0</v>
      </c>
      <c r="AK380" s="230">
        <v>0</v>
      </c>
      <c r="AL380" s="230">
        <v>0</v>
      </c>
      <c r="AM380" s="230">
        <v>0</v>
      </c>
      <c r="AN380" s="230"/>
      <c r="AO380" s="230">
        <v>502</v>
      </c>
      <c r="AP380" s="230">
        <v>1014</v>
      </c>
      <c r="AQ380" s="230">
        <v>34</v>
      </c>
      <c r="AR380" s="230">
        <v>0</v>
      </c>
      <c r="AS380" s="230">
        <v>48</v>
      </c>
      <c r="AT380" s="230">
        <v>23</v>
      </c>
      <c r="AU380" s="230">
        <v>7</v>
      </c>
      <c r="AV380" s="230">
        <v>82</v>
      </c>
      <c r="AW380" s="230">
        <v>202</v>
      </c>
      <c r="AX380" s="241">
        <f>AX390+(AW390-AW380)</f>
        <v>0</v>
      </c>
      <c r="AY380" s="241">
        <f>AY390</f>
        <v>124</v>
      </c>
      <c r="AZ380" s="241">
        <f>AZ390</f>
        <v>0</v>
      </c>
      <c r="BA380" s="241"/>
      <c r="BB380" s="327"/>
      <c r="BC380" s="243">
        <v>200</v>
      </c>
      <c r="BD380" s="328">
        <f>SUM(BD381:BD389)</f>
        <v>100</v>
      </c>
      <c r="BE380" s="329">
        <v>190</v>
      </c>
      <c r="BF380" s="329">
        <v>100</v>
      </c>
      <c r="BG380" s="245">
        <f>+SUM(BG381:BG388)</f>
        <v>100</v>
      </c>
      <c r="BH380" s="330">
        <v>122</v>
      </c>
      <c r="BI380" s="331">
        <v>200</v>
      </c>
      <c r="BJ380" s="332">
        <v>242</v>
      </c>
      <c r="BK380" s="331">
        <v>231</v>
      </c>
      <c r="BL380" s="331">
        <v>200</v>
      </c>
      <c r="BM380" s="333">
        <v>191</v>
      </c>
      <c r="BN380" s="331"/>
      <c r="CA380" s="331"/>
      <c r="CN380" s="331"/>
      <c r="DA380" s="331"/>
      <c r="DN380" s="331"/>
      <c r="DP380" s="166">
        <f>SUM(B380:M380)</f>
        <v>1652</v>
      </c>
      <c r="DQ380" s="166">
        <f>SUM(O380:Z380)</f>
        <v>233</v>
      </c>
      <c r="DR380" s="28">
        <f>IFERROR(DQ380/DP380*100,0)</f>
        <v>14.104116222760291</v>
      </c>
      <c r="DS380" s="166">
        <f>SUM(AB380:AM380)</f>
        <v>55</v>
      </c>
      <c r="DT380" s="28">
        <f>IFERROR(DS380/DQ380*100,0)</f>
        <v>23.605150214592275</v>
      </c>
      <c r="DU380" s="166">
        <f>SUM(AO380:AZ380)</f>
        <v>2036</v>
      </c>
      <c r="DV380" s="28">
        <f>IFERROR(DU380/DS380*100,0)</f>
        <v>3701.8181818181815</v>
      </c>
      <c r="DW380" s="141">
        <f>SUM(BB380:BM380)</f>
        <v>1876</v>
      </c>
      <c r="DX380" s="207">
        <f t="shared" ref="DX380" si="638">IFERROR(DW380/DU380*100,0)</f>
        <v>92.141453831041247</v>
      </c>
    </row>
    <row r="381" spans="1:128" outlineLevel="1">
      <c r="A381" s="250" t="s">
        <v>161</v>
      </c>
      <c r="B381" s="251"/>
      <c r="C381" s="251"/>
      <c r="D381" s="251"/>
      <c r="E381" s="251"/>
      <c r="F381" s="251"/>
      <c r="G381" s="251"/>
      <c r="H381" s="251"/>
      <c r="I381" s="251"/>
      <c r="J381" s="251"/>
      <c r="K381" s="251"/>
      <c r="L381" s="251"/>
      <c r="M381" s="251"/>
      <c r="N381" s="251"/>
      <c r="O381" s="251"/>
      <c r="P381" s="251"/>
      <c r="Q381" s="251"/>
      <c r="R381" s="251"/>
      <c r="S381" s="251"/>
      <c r="T381" s="251"/>
      <c r="U381" s="251"/>
      <c r="V381" s="251"/>
      <c r="W381" s="251"/>
      <c r="X381" s="251"/>
      <c r="Y381" s="251"/>
      <c r="Z381" s="251"/>
      <c r="AA381" s="251"/>
      <c r="AB381" s="251"/>
      <c r="AC381" s="251"/>
      <c r="AD381" s="251"/>
      <c r="AE381" s="251"/>
      <c r="AF381" s="251"/>
      <c r="AG381" s="251"/>
      <c r="AH381" s="251"/>
      <c r="AI381" s="251"/>
      <c r="AJ381" s="251"/>
      <c r="AK381" s="251"/>
      <c r="AL381" s="251"/>
      <c r="AM381" s="251"/>
      <c r="AN381" s="251"/>
      <c r="AO381" s="251"/>
      <c r="AP381" s="251"/>
      <c r="AQ381" s="251"/>
      <c r="AR381" s="251"/>
      <c r="AS381" s="251"/>
      <c r="AT381" s="251"/>
      <c r="AU381" s="251"/>
      <c r="AV381" s="251"/>
      <c r="AW381" s="251"/>
      <c r="AX381" s="251"/>
      <c r="AY381" s="251"/>
      <c r="AZ381" s="251"/>
      <c r="BA381" s="251"/>
      <c r="BB381" s="252"/>
      <c r="BC381" s="253"/>
      <c r="BD381" s="254"/>
      <c r="BE381" s="261"/>
      <c r="BF381" s="261"/>
      <c r="BG381" s="261"/>
      <c r="BH381" s="262"/>
      <c r="BI381" s="263"/>
      <c r="BJ381" s="264"/>
      <c r="BK381" s="263"/>
      <c r="BL381" s="263"/>
      <c r="BM381" s="266"/>
      <c r="BN381" s="263"/>
      <c r="CA381" s="263"/>
      <c r="CN381" s="263"/>
      <c r="DA381" s="263"/>
      <c r="DN381" s="263"/>
      <c r="DP381" s="166"/>
      <c r="DQ381" s="166"/>
      <c r="DR381" s="28"/>
      <c r="DS381" s="166"/>
      <c r="DT381" s="28"/>
      <c r="DU381" s="166"/>
      <c r="DV381" s="28"/>
    </row>
    <row r="382" spans="1:128" outlineLevel="1">
      <c r="A382" s="250" t="s">
        <v>162</v>
      </c>
      <c r="B382" s="251"/>
      <c r="C382" s="251"/>
      <c r="D382" s="251"/>
      <c r="E382" s="251"/>
      <c r="F382" s="251"/>
      <c r="G382" s="251"/>
      <c r="H382" s="251"/>
      <c r="I382" s="251"/>
      <c r="J382" s="251"/>
      <c r="K382" s="251"/>
      <c r="L382" s="251"/>
      <c r="M382" s="251"/>
      <c r="N382" s="251"/>
      <c r="O382" s="251"/>
      <c r="P382" s="251"/>
      <c r="Q382" s="251"/>
      <c r="R382" s="251"/>
      <c r="S382" s="251"/>
      <c r="T382" s="251"/>
      <c r="U382" s="251"/>
      <c r="V382" s="251"/>
      <c r="W382" s="251"/>
      <c r="X382" s="251"/>
      <c r="Y382" s="251"/>
      <c r="Z382" s="251"/>
      <c r="AA382" s="251"/>
      <c r="AB382" s="251"/>
      <c r="AC382" s="251"/>
      <c r="AD382" s="251"/>
      <c r="AE382" s="251"/>
      <c r="AF382" s="251"/>
      <c r="AG382" s="251"/>
      <c r="AH382" s="251"/>
      <c r="AI382" s="251"/>
      <c r="AJ382" s="251"/>
      <c r="AK382" s="251"/>
      <c r="AL382" s="251"/>
      <c r="AM382" s="251"/>
      <c r="AN382" s="251"/>
      <c r="AO382" s="251"/>
      <c r="AP382" s="251"/>
      <c r="AQ382" s="251"/>
      <c r="AR382" s="251"/>
      <c r="AS382" s="251"/>
      <c r="AT382" s="251"/>
      <c r="AU382" s="251"/>
      <c r="AV382" s="251"/>
      <c r="AW382" s="251"/>
      <c r="AX382" s="251"/>
      <c r="AY382" s="251"/>
      <c r="AZ382" s="251"/>
      <c r="BA382" s="251"/>
      <c r="BB382" s="252"/>
      <c r="BC382" s="253"/>
      <c r="BD382" s="254"/>
      <c r="BE382" s="261"/>
      <c r="BF382" s="261"/>
      <c r="BG382" s="261"/>
      <c r="BH382" s="262"/>
      <c r="BI382" s="263"/>
      <c r="BJ382" s="264"/>
      <c r="BK382" s="263"/>
      <c r="BL382" s="263"/>
      <c r="BM382" s="266"/>
      <c r="BN382" s="263"/>
      <c r="CA382" s="263"/>
      <c r="CN382" s="263"/>
      <c r="DA382" s="263"/>
      <c r="DN382" s="263"/>
      <c r="DP382" s="166"/>
      <c r="DQ382" s="166"/>
      <c r="DR382" s="28"/>
      <c r="DS382" s="166"/>
      <c r="DT382" s="28"/>
      <c r="DU382" s="166"/>
      <c r="DV382" s="28"/>
    </row>
    <row r="383" spans="1:128" outlineLevel="1">
      <c r="A383" s="250" t="s">
        <v>163</v>
      </c>
      <c r="B383" s="251"/>
      <c r="C383" s="251"/>
      <c r="D383" s="251"/>
      <c r="E383" s="251"/>
      <c r="F383" s="251"/>
      <c r="G383" s="251"/>
      <c r="H383" s="251"/>
      <c r="I383" s="251"/>
      <c r="J383" s="251"/>
      <c r="K383" s="251"/>
      <c r="L383" s="251"/>
      <c r="M383" s="251"/>
      <c r="N383" s="251"/>
      <c r="O383" s="251"/>
      <c r="P383" s="251"/>
      <c r="Q383" s="251"/>
      <c r="R383" s="251"/>
      <c r="S383" s="251"/>
      <c r="T383" s="251"/>
      <c r="U383" s="251"/>
      <c r="V383" s="251"/>
      <c r="W383" s="251"/>
      <c r="X383" s="251"/>
      <c r="Y383" s="251"/>
      <c r="Z383" s="251"/>
      <c r="AA383" s="251"/>
      <c r="AB383" s="251"/>
      <c r="AC383" s="251"/>
      <c r="AD383" s="251"/>
      <c r="AE383" s="251"/>
      <c r="AF383" s="251"/>
      <c r="AG383" s="251"/>
      <c r="AH383" s="251"/>
      <c r="AI383" s="251"/>
      <c r="AJ383" s="251"/>
      <c r="AK383" s="251"/>
      <c r="AL383" s="251"/>
      <c r="AM383" s="251"/>
      <c r="AN383" s="251"/>
      <c r="AO383" s="251"/>
      <c r="AP383" s="251"/>
      <c r="AQ383" s="251"/>
      <c r="AR383" s="251"/>
      <c r="AS383" s="251">
        <v>18</v>
      </c>
      <c r="AT383" s="251"/>
      <c r="AU383" s="251"/>
      <c r="AV383" s="251"/>
      <c r="AW383" s="251"/>
      <c r="AX383" s="251"/>
      <c r="AY383" s="251"/>
      <c r="AZ383" s="251"/>
      <c r="BA383" s="251"/>
      <c r="BB383" s="252"/>
      <c r="BC383" s="253"/>
      <c r="BD383" s="254"/>
      <c r="BE383" s="261"/>
      <c r="BF383" s="261"/>
      <c r="BG383" s="261"/>
      <c r="BH383" s="262">
        <v>10</v>
      </c>
      <c r="BI383" s="263">
        <v>20</v>
      </c>
      <c r="BJ383" s="264">
        <v>30</v>
      </c>
      <c r="BK383" s="263"/>
      <c r="BL383" s="263"/>
      <c r="BM383" s="266"/>
      <c r="BN383" s="263"/>
      <c r="CA383" s="263"/>
      <c r="CN383" s="263"/>
      <c r="DA383" s="263"/>
      <c r="DN383" s="263"/>
      <c r="DP383" s="166"/>
      <c r="DQ383" s="166"/>
      <c r="DR383" s="28"/>
      <c r="DS383" s="166"/>
      <c r="DT383" s="28"/>
      <c r="DU383" s="166"/>
      <c r="DV383" s="28"/>
    </row>
    <row r="384" spans="1:128" outlineLevel="1">
      <c r="A384" s="250" t="s">
        <v>164</v>
      </c>
      <c r="B384" s="251"/>
      <c r="C384" s="251"/>
      <c r="D384" s="251"/>
      <c r="E384" s="251"/>
      <c r="F384" s="251"/>
      <c r="G384" s="251"/>
      <c r="H384" s="251"/>
      <c r="I384" s="251"/>
      <c r="J384" s="251"/>
      <c r="K384" s="251"/>
      <c r="L384" s="251"/>
      <c r="M384" s="251"/>
      <c r="N384" s="251"/>
      <c r="O384" s="251"/>
      <c r="P384" s="251"/>
      <c r="Q384" s="251"/>
      <c r="R384" s="251"/>
      <c r="S384" s="251"/>
      <c r="T384" s="251"/>
      <c r="U384" s="251"/>
      <c r="V384" s="251"/>
      <c r="W384" s="251"/>
      <c r="X384" s="251"/>
      <c r="Y384" s="251"/>
      <c r="Z384" s="251"/>
      <c r="AA384" s="251"/>
      <c r="AB384" s="251"/>
      <c r="AC384" s="251"/>
      <c r="AD384" s="251"/>
      <c r="AE384" s="251"/>
      <c r="AF384" s="251"/>
      <c r="AG384" s="251"/>
      <c r="AH384" s="251"/>
      <c r="AI384" s="251"/>
      <c r="AJ384" s="251"/>
      <c r="AK384" s="251"/>
      <c r="AL384" s="251"/>
      <c r="AM384" s="251"/>
      <c r="AN384" s="251"/>
      <c r="AO384" s="251"/>
      <c r="AP384" s="251"/>
      <c r="AQ384" s="251"/>
      <c r="AR384" s="251"/>
      <c r="AS384" s="251"/>
      <c r="AT384" s="251"/>
      <c r="AU384" s="251"/>
      <c r="AV384" s="251"/>
      <c r="AW384" s="251"/>
      <c r="AX384" s="251"/>
      <c r="AY384" s="251"/>
      <c r="AZ384" s="251"/>
      <c r="BA384" s="251"/>
      <c r="BB384" s="252"/>
      <c r="BC384" s="253"/>
      <c r="BD384" s="254"/>
      <c r="BE384" s="261">
        <v>90</v>
      </c>
      <c r="BF384" s="261"/>
      <c r="BG384" s="261"/>
      <c r="BH384" s="262">
        <v>50</v>
      </c>
      <c r="BI384" s="263">
        <v>50</v>
      </c>
      <c r="BJ384" s="264">
        <v>50</v>
      </c>
      <c r="BK384" s="263"/>
      <c r="BL384" s="263"/>
      <c r="BM384" s="266"/>
      <c r="BN384" s="263"/>
      <c r="CA384" s="263"/>
      <c r="CN384" s="263"/>
      <c r="DA384" s="263"/>
      <c r="DN384" s="263"/>
      <c r="DP384" s="166"/>
      <c r="DQ384" s="166"/>
      <c r="DR384" s="28"/>
      <c r="DS384" s="166"/>
      <c r="DT384" s="28"/>
      <c r="DU384" s="166"/>
      <c r="DV384" s="28"/>
    </row>
    <row r="385" spans="1:128" outlineLevel="1">
      <c r="A385" s="250" t="s">
        <v>165</v>
      </c>
      <c r="B385" s="251"/>
      <c r="C385" s="251"/>
      <c r="D385" s="251"/>
      <c r="E385" s="251"/>
      <c r="F385" s="251"/>
      <c r="G385" s="251"/>
      <c r="H385" s="251"/>
      <c r="I385" s="251"/>
      <c r="J385" s="251"/>
      <c r="K385" s="251"/>
      <c r="L385" s="251"/>
      <c r="M385" s="251"/>
      <c r="N385" s="251"/>
      <c r="O385" s="251"/>
      <c r="P385" s="251"/>
      <c r="Q385" s="251"/>
      <c r="R385" s="251"/>
      <c r="S385" s="251"/>
      <c r="T385" s="251"/>
      <c r="U385" s="251"/>
      <c r="V385" s="251"/>
      <c r="W385" s="251"/>
      <c r="X385" s="251"/>
      <c r="Y385" s="251"/>
      <c r="Z385" s="251"/>
      <c r="AA385" s="251"/>
      <c r="AB385" s="251"/>
      <c r="AC385" s="251"/>
      <c r="AD385" s="251"/>
      <c r="AE385" s="251"/>
      <c r="AF385" s="251"/>
      <c r="AG385" s="251"/>
      <c r="AH385" s="251"/>
      <c r="AI385" s="251"/>
      <c r="AJ385" s="251"/>
      <c r="AK385" s="251"/>
      <c r="AL385" s="251"/>
      <c r="AM385" s="251"/>
      <c r="AN385" s="251"/>
      <c r="AO385" s="251"/>
      <c r="AP385" s="251"/>
      <c r="AQ385" s="251"/>
      <c r="AR385" s="251"/>
      <c r="AS385" s="251"/>
      <c r="AT385" s="251"/>
      <c r="AU385" s="251"/>
      <c r="AV385" s="251"/>
      <c r="AW385" s="251">
        <v>202</v>
      </c>
      <c r="AX385" s="251"/>
      <c r="AY385" s="251"/>
      <c r="AZ385" s="251"/>
      <c r="BA385" s="251"/>
      <c r="BB385" s="252"/>
      <c r="BC385" s="253"/>
      <c r="BD385" s="254"/>
      <c r="BE385" s="261"/>
      <c r="BF385" s="261"/>
      <c r="BG385" s="261"/>
      <c r="BH385" s="262"/>
      <c r="BI385" s="263"/>
      <c r="BJ385" s="264"/>
      <c r="BK385" s="263"/>
      <c r="BL385" s="263"/>
      <c r="BM385" s="266"/>
      <c r="BN385" s="263"/>
      <c r="CA385" s="263"/>
      <c r="CN385" s="263"/>
      <c r="DA385" s="263"/>
      <c r="DN385" s="263"/>
      <c r="DP385" s="166"/>
      <c r="DQ385" s="166"/>
      <c r="DR385" s="28"/>
      <c r="DS385" s="166"/>
      <c r="DT385" s="28"/>
      <c r="DU385" s="166"/>
      <c r="DV385" s="28"/>
    </row>
    <row r="386" spans="1:128" outlineLevel="1">
      <c r="A386" s="250" t="s">
        <v>123</v>
      </c>
      <c r="B386" s="251"/>
      <c r="C386" s="251"/>
      <c r="D386" s="251"/>
      <c r="E386" s="251"/>
      <c r="F386" s="251"/>
      <c r="G386" s="251"/>
      <c r="H386" s="251"/>
      <c r="I386" s="251"/>
      <c r="J386" s="251"/>
      <c r="K386" s="251"/>
      <c r="L386" s="251"/>
      <c r="M386" s="251"/>
      <c r="N386" s="251"/>
      <c r="O386" s="251"/>
      <c r="P386" s="251"/>
      <c r="Q386" s="251"/>
      <c r="R386" s="251"/>
      <c r="S386" s="251"/>
      <c r="T386" s="251"/>
      <c r="U386" s="251"/>
      <c r="V386" s="251"/>
      <c r="W386" s="251"/>
      <c r="X386" s="251"/>
      <c r="Y386" s="251"/>
      <c r="Z386" s="251"/>
      <c r="AA386" s="251"/>
      <c r="AB386" s="251"/>
      <c r="AC386" s="251"/>
      <c r="AD386" s="251"/>
      <c r="AE386" s="251"/>
      <c r="AF386" s="251"/>
      <c r="AG386" s="251"/>
      <c r="AH386" s="251"/>
      <c r="AI386" s="251"/>
      <c r="AJ386" s="251"/>
      <c r="AK386" s="251"/>
      <c r="AL386" s="251"/>
      <c r="AM386" s="251"/>
      <c r="AN386" s="251"/>
      <c r="AO386" s="251"/>
      <c r="AP386" s="251"/>
      <c r="AQ386" s="251"/>
      <c r="AR386" s="251"/>
      <c r="AS386" s="251"/>
      <c r="AT386" s="251"/>
      <c r="AU386" s="251"/>
      <c r="AV386" s="251"/>
      <c r="AW386" s="251"/>
      <c r="AX386" s="251"/>
      <c r="AY386" s="251"/>
      <c r="AZ386" s="251"/>
      <c r="BA386" s="251"/>
      <c r="BB386" s="252"/>
      <c r="BC386" s="253"/>
      <c r="BD386" s="254"/>
      <c r="BE386" s="261"/>
      <c r="BF386" s="261"/>
      <c r="BG386" s="261"/>
      <c r="BH386" s="262"/>
      <c r="BI386" s="263"/>
      <c r="BJ386" s="264"/>
      <c r="BK386" s="263"/>
      <c r="BL386" s="263"/>
      <c r="BM386" s="266"/>
      <c r="BN386" s="263"/>
      <c r="CA386" s="263"/>
      <c r="CN386" s="263"/>
      <c r="DA386" s="263"/>
      <c r="DN386" s="263"/>
      <c r="DP386" s="166"/>
      <c r="DQ386" s="166"/>
      <c r="DR386" s="28"/>
      <c r="DS386" s="166"/>
      <c r="DT386" s="28"/>
      <c r="DU386" s="166"/>
      <c r="DV386" s="28"/>
    </row>
    <row r="387" spans="1:128" s="275" customFormat="1" outlineLevel="1">
      <c r="A387" s="268" t="s">
        <v>167</v>
      </c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  <c r="M387" s="269"/>
      <c r="N387" s="269"/>
      <c r="O387" s="269"/>
      <c r="P387" s="269"/>
      <c r="Q387" s="269"/>
      <c r="R387" s="269"/>
      <c r="S387" s="269"/>
      <c r="T387" s="269"/>
      <c r="U387" s="269"/>
      <c r="V387" s="269"/>
      <c r="W387" s="269"/>
      <c r="X387" s="269"/>
      <c r="Y387" s="269"/>
      <c r="Z387" s="269"/>
      <c r="AA387" s="269"/>
      <c r="AB387" s="269"/>
      <c r="AC387" s="269"/>
      <c r="AD387" s="269"/>
      <c r="AE387" s="269"/>
      <c r="AF387" s="269"/>
      <c r="AG387" s="269"/>
      <c r="AH387" s="269"/>
      <c r="AI387" s="269"/>
      <c r="AJ387" s="269"/>
      <c r="AK387" s="269"/>
      <c r="AL387" s="269"/>
      <c r="AM387" s="269"/>
      <c r="AN387" s="269"/>
      <c r="AO387" s="269">
        <v>526</v>
      </c>
      <c r="AP387" s="269">
        <v>990</v>
      </c>
      <c r="AQ387" s="269"/>
      <c r="AR387" s="269"/>
      <c r="AS387" s="269">
        <v>30</v>
      </c>
      <c r="AT387" s="269"/>
      <c r="AU387" s="269">
        <v>20</v>
      </c>
      <c r="AV387" s="269">
        <v>84</v>
      </c>
      <c r="AW387" s="269"/>
      <c r="AX387" s="269"/>
      <c r="AY387" s="269">
        <v>124</v>
      </c>
      <c r="AZ387" s="269"/>
      <c r="BA387" s="269"/>
      <c r="BB387" s="270"/>
      <c r="BC387" s="271"/>
      <c r="BD387" s="271"/>
      <c r="BE387" s="272">
        <v>100</v>
      </c>
      <c r="BF387" s="272">
        <v>100</v>
      </c>
      <c r="BG387" s="272">
        <v>100</v>
      </c>
      <c r="BH387" s="273">
        <v>60</v>
      </c>
      <c r="BI387" s="272">
        <v>130</v>
      </c>
      <c r="BJ387" s="274">
        <v>162</v>
      </c>
      <c r="BK387" s="272"/>
      <c r="BL387" s="272"/>
      <c r="BM387" s="301"/>
      <c r="BN387" s="272"/>
      <c r="CA387" s="272"/>
      <c r="CN387" s="272"/>
      <c r="DA387" s="272"/>
      <c r="DN387" s="272"/>
      <c r="DP387" s="277"/>
      <c r="DQ387" s="277"/>
      <c r="DR387" s="278"/>
      <c r="DS387" s="277"/>
      <c r="DT387" s="278"/>
      <c r="DU387" s="277"/>
      <c r="DV387" s="278"/>
    </row>
    <row r="388" spans="1:128" outlineLevel="1">
      <c r="A388" s="250" t="s">
        <v>122</v>
      </c>
      <c r="B388" s="251"/>
      <c r="C388" s="251"/>
      <c r="D388" s="251"/>
      <c r="E388" s="251"/>
      <c r="F388" s="251"/>
      <c r="G388" s="251"/>
      <c r="H388" s="251"/>
      <c r="I388" s="251"/>
      <c r="J388" s="251"/>
      <c r="K388" s="251"/>
      <c r="L388" s="251"/>
      <c r="M388" s="251"/>
      <c r="N388" s="251"/>
      <c r="O388" s="251"/>
      <c r="P388" s="251"/>
      <c r="Q388" s="251"/>
      <c r="R388" s="251"/>
      <c r="S388" s="251"/>
      <c r="T388" s="251"/>
      <c r="U388" s="251"/>
      <c r="V388" s="251"/>
      <c r="W388" s="251"/>
      <c r="X388" s="251"/>
      <c r="Y388" s="251"/>
      <c r="Z388" s="251"/>
      <c r="AA388" s="251"/>
      <c r="AB388" s="251"/>
      <c r="AC388" s="251"/>
      <c r="AD388" s="251"/>
      <c r="AE388" s="251"/>
      <c r="AF388" s="251"/>
      <c r="AG388" s="251"/>
      <c r="AH388" s="251"/>
      <c r="AI388" s="251"/>
      <c r="AJ388" s="251"/>
      <c r="AK388" s="251"/>
      <c r="AL388" s="251"/>
      <c r="AM388" s="251"/>
      <c r="AN388" s="251"/>
      <c r="AO388" s="251"/>
      <c r="AP388" s="251"/>
      <c r="AQ388" s="251"/>
      <c r="AR388" s="251"/>
      <c r="AS388" s="251"/>
      <c r="AT388" s="251"/>
      <c r="AU388" s="251"/>
      <c r="AV388" s="251"/>
      <c r="AW388" s="251"/>
      <c r="AX388" s="251"/>
      <c r="AY388" s="251"/>
      <c r="AZ388" s="251"/>
      <c r="BA388" s="251"/>
      <c r="BB388" s="252"/>
      <c r="BC388" s="253"/>
      <c r="BD388" s="254"/>
      <c r="BE388" s="261"/>
      <c r="BF388" s="261"/>
      <c r="BG388" s="261"/>
      <c r="BH388" s="262"/>
      <c r="BI388" s="263"/>
      <c r="BJ388" s="264"/>
      <c r="BK388" s="263"/>
      <c r="BL388" s="263"/>
      <c r="BM388" s="266"/>
      <c r="BN388" s="263"/>
      <c r="CA388" s="263"/>
      <c r="CN388" s="263"/>
      <c r="DA388" s="263"/>
      <c r="DN388" s="263"/>
      <c r="DP388" s="166"/>
      <c r="DQ388" s="166"/>
      <c r="DR388" s="28"/>
      <c r="DS388" s="166"/>
      <c r="DT388" s="28"/>
      <c r="DU388" s="166"/>
      <c r="DV388" s="28"/>
    </row>
    <row r="389" spans="1:128" outlineLevel="1">
      <c r="A389" s="250" t="s">
        <v>168</v>
      </c>
      <c r="B389" s="251"/>
      <c r="C389" s="251"/>
      <c r="D389" s="251"/>
      <c r="E389" s="251"/>
      <c r="F389" s="251"/>
      <c r="G389" s="251"/>
      <c r="H389" s="251"/>
      <c r="I389" s="251"/>
      <c r="J389" s="251"/>
      <c r="K389" s="251"/>
      <c r="L389" s="251"/>
      <c r="M389" s="251"/>
      <c r="N389" s="251"/>
      <c r="O389" s="251"/>
      <c r="P389" s="251"/>
      <c r="Q389" s="251"/>
      <c r="R389" s="251"/>
      <c r="S389" s="251"/>
      <c r="T389" s="251"/>
      <c r="U389" s="251"/>
      <c r="V389" s="251"/>
      <c r="W389" s="251"/>
      <c r="X389" s="251"/>
      <c r="Y389" s="251"/>
      <c r="Z389" s="251"/>
      <c r="AA389" s="251"/>
      <c r="AB389" s="251"/>
      <c r="AC389" s="251"/>
      <c r="AD389" s="251"/>
      <c r="AE389" s="251"/>
      <c r="AF389" s="251"/>
      <c r="AG389" s="251"/>
      <c r="AH389" s="251"/>
      <c r="AI389" s="251"/>
      <c r="AJ389" s="251"/>
      <c r="AK389" s="251"/>
      <c r="AL389" s="251"/>
      <c r="AM389" s="251"/>
      <c r="AN389" s="251"/>
      <c r="AO389" s="251"/>
      <c r="AP389" s="251"/>
      <c r="AQ389" s="251"/>
      <c r="AR389" s="251"/>
      <c r="AS389" s="251"/>
      <c r="AT389" s="251"/>
      <c r="AU389" s="251"/>
      <c r="AV389" s="251"/>
      <c r="AW389" s="251"/>
      <c r="AX389" s="251"/>
      <c r="AY389" s="251"/>
      <c r="AZ389" s="251"/>
      <c r="BA389" s="251"/>
      <c r="BB389" s="252"/>
      <c r="BC389" s="253"/>
      <c r="BD389" s="254">
        <v>100</v>
      </c>
      <c r="BE389" s="261"/>
      <c r="BF389" s="261"/>
      <c r="BG389" s="261"/>
      <c r="BH389" s="262"/>
      <c r="BI389" s="263"/>
      <c r="BJ389" s="264"/>
      <c r="BK389" s="263"/>
      <c r="BL389" s="263"/>
      <c r="BM389" s="266"/>
      <c r="BN389" s="263"/>
      <c r="CA389" s="263"/>
      <c r="CN389" s="263"/>
      <c r="DA389" s="263"/>
      <c r="DN389" s="263"/>
      <c r="DP389" s="166"/>
      <c r="DQ389" s="166"/>
      <c r="DR389" s="28"/>
      <c r="DS389" s="166"/>
      <c r="DT389" s="28"/>
      <c r="DU389" s="166"/>
      <c r="DV389" s="28"/>
    </row>
    <row r="390" spans="1:128" ht="13.5">
      <c r="A390" s="279" t="s">
        <v>169</v>
      </c>
      <c r="B390" s="251">
        <f>+SUM(B381:B389)</f>
        <v>0</v>
      </c>
      <c r="C390" s="251">
        <f t="shared" ref="C390" si="639">+SUM(C381:C389)</f>
        <v>0</v>
      </c>
      <c r="D390" s="251">
        <f t="shared" ref="D390:M390" si="640">+SUM(D381:D389)</f>
        <v>0</v>
      </c>
      <c r="E390" s="251">
        <f t="shared" si="640"/>
        <v>0</v>
      </c>
      <c r="F390" s="251">
        <f t="shared" si="640"/>
        <v>0</v>
      </c>
      <c r="G390" s="251">
        <f t="shared" si="640"/>
        <v>0</v>
      </c>
      <c r="H390" s="251">
        <f t="shared" si="640"/>
        <v>0</v>
      </c>
      <c r="I390" s="251">
        <f t="shared" si="640"/>
        <v>0</v>
      </c>
      <c r="J390" s="251">
        <f t="shared" si="640"/>
        <v>0</v>
      </c>
      <c r="K390" s="251">
        <f t="shared" si="640"/>
        <v>0</v>
      </c>
      <c r="L390" s="251">
        <f t="shared" si="640"/>
        <v>0</v>
      </c>
      <c r="M390" s="251">
        <f t="shared" si="640"/>
        <v>0</v>
      </c>
      <c r="N390" s="251"/>
      <c r="O390" s="251">
        <f t="shared" ref="O390:Z390" si="641">+SUM(O381:O389)</f>
        <v>0</v>
      </c>
      <c r="P390" s="251">
        <f t="shared" si="641"/>
        <v>0</v>
      </c>
      <c r="Q390" s="251">
        <f t="shared" si="641"/>
        <v>0</v>
      </c>
      <c r="R390" s="251">
        <f t="shared" si="641"/>
        <v>0</v>
      </c>
      <c r="S390" s="251">
        <f t="shared" si="641"/>
        <v>0</v>
      </c>
      <c r="T390" s="251">
        <f t="shared" si="641"/>
        <v>0</v>
      </c>
      <c r="U390" s="251">
        <f t="shared" si="641"/>
        <v>0</v>
      </c>
      <c r="V390" s="251">
        <f t="shared" si="641"/>
        <v>0</v>
      </c>
      <c r="W390" s="251">
        <f t="shared" si="641"/>
        <v>0</v>
      </c>
      <c r="X390" s="251">
        <f t="shared" si="641"/>
        <v>0</v>
      </c>
      <c r="Y390" s="251">
        <f t="shared" si="641"/>
        <v>0</v>
      </c>
      <c r="Z390" s="251">
        <f t="shared" si="641"/>
        <v>0</v>
      </c>
      <c r="AA390" s="251"/>
      <c r="AB390" s="251">
        <f t="shared" ref="AB390:AM390" si="642">+SUM(AB381:AB389)</f>
        <v>0</v>
      </c>
      <c r="AC390" s="251">
        <f t="shared" si="642"/>
        <v>0</v>
      </c>
      <c r="AD390" s="251">
        <f t="shared" si="642"/>
        <v>0</v>
      </c>
      <c r="AE390" s="251">
        <f t="shared" si="642"/>
        <v>0</v>
      </c>
      <c r="AF390" s="251">
        <f t="shared" si="642"/>
        <v>0</v>
      </c>
      <c r="AG390" s="251">
        <f t="shared" si="642"/>
        <v>0</v>
      </c>
      <c r="AH390" s="251">
        <f t="shared" si="642"/>
        <v>0</v>
      </c>
      <c r="AI390" s="251">
        <f t="shared" si="642"/>
        <v>0</v>
      </c>
      <c r="AJ390" s="251">
        <f t="shared" si="642"/>
        <v>0</v>
      </c>
      <c r="AK390" s="251">
        <f t="shared" si="642"/>
        <v>0</v>
      </c>
      <c r="AL390" s="251">
        <f t="shared" si="642"/>
        <v>0</v>
      </c>
      <c r="AM390" s="251">
        <f t="shared" si="642"/>
        <v>0</v>
      </c>
      <c r="AN390" s="251"/>
      <c r="AO390" s="251">
        <f t="shared" ref="AO390:AZ390" si="643">+SUM(AO381:AO389)</f>
        <v>526</v>
      </c>
      <c r="AP390" s="251">
        <f t="shared" si="643"/>
        <v>990</v>
      </c>
      <c r="AQ390" s="251">
        <f t="shared" si="643"/>
        <v>0</v>
      </c>
      <c r="AR390" s="251">
        <f t="shared" si="643"/>
        <v>0</v>
      </c>
      <c r="AS390" s="251">
        <f t="shared" si="643"/>
        <v>48</v>
      </c>
      <c r="AT390" s="251">
        <f t="shared" si="643"/>
        <v>0</v>
      </c>
      <c r="AU390" s="251">
        <f t="shared" si="643"/>
        <v>20</v>
      </c>
      <c r="AV390" s="251">
        <f t="shared" si="643"/>
        <v>84</v>
      </c>
      <c r="AW390" s="251">
        <f t="shared" si="643"/>
        <v>202</v>
      </c>
      <c r="AX390" s="251">
        <f t="shared" si="643"/>
        <v>0</v>
      </c>
      <c r="AY390" s="251">
        <f t="shared" si="643"/>
        <v>124</v>
      </c>
      <c r="AZ390" s="251">
        <f t="shared" si="643"/>
        <v>0</v>
      </c>
      <c r="BA390" s="251"/>
      <c r="BB390" s="252"/>
      <c r="BC390" s="253">
        <f t="shared" ref="BC390:BM390" si="644">SUM(BC381:BC389)</f>
        <v>0</v>
      </c>
      <c r="BD390" s="254">
        <f t="shared" si="644"/>
        <v>100</v>
      </c>
      <c r="BE390" s="255">
        <f t="shared" si="644"/>
        <v>190</v>
      </c>
      <c r="BF390" s="255">
        <f t="shared" si="644"/>
        <v>100</v>
      </c>
      <c r="BG390" s="255">
        <f t="shared" si="644"/>
        <v>100</v>
      </c>
      <c r="BH390" s="347">
        <f t="shared" si="644"/>
        <v>120</v>
      </c>
      <c r="BI390" s="348">
        <f t="shared" si="644"/>
        <v>200</v>
      </c>
      <c r="BJ390" s="349">
        <f t="shared" si="644"/>
        <v>242</v>
      </c>
      <c r="BK390" s="348">
        <f t="shared" si="644"/>
        <v>0</v>
      </c>
      <c r="BL390" s="348">
        <f t="shared" si="644"/>
        <v>0</v>
      </c>
      <c r="BM390" s="350">
        <f t="shared" si="644"/>
        <v>0</v>
      </c>
      <c r="BN390" s="257"/>
      <c r="CA390" s="257"/>
      <c r="CN390" s="257"/>
      <c r="DA390" s="257"/>
      <c r="DN390" s="257"/>
      <c r="DP390" s="166"/>
      <c r="DQ390" s="166"/>
      <c r="DR390" s="28"/>
      <c r="DS390" s="166"/>
      <c r="DT390" s="28"/>
      <c r="DU390" s="166"/>
      <c r="DV390" s="28"/>
    </row>
    <row r="391" spans="1:128">
      <c r="A391" s="239" t="s">
        <v>182</v>
      </c>
      <c r="B391" s="319">
        <v>0</v>
      </c>
      <c r="C391" s="319">
        <v>108</v>
      </c>
      <c r="D391" s="319">
        <v>16</v>
      </c>
      <c r="E391" s="319">
        <v>0</v>
      </c>
      <c r="F391" s="319">
        <v>0</v>
      </c>
      <c r="G391" s="319">
        <v>0</v>
      </c>
      <c r="H391" s="319">
        <v>0</v>
      </c>
      <c r="I391" s="319">
        <v>0</v>
      </c>
      <c r="J391" s="319">
        <v>0</v>
      </c>
      <c r="K391" s="319">
        <v>0</v>
      </c>
      <c r="L391" s="319">
        <v>0</v>
      </c>
      <c r="M391" s="319">
        <v>0</v>
      </c>
      <c r="N391" s="319"/>
      <c r="O391" s="227">
        <v>0</v>
      </c>
      <c r="P391" s="227">
        <v>0</v>
      </c>
      <c r="Q391" s="227">
        <v>0</v>
      </c>
      <c r="R391" s="227">
        <v>0</v>
      </c>
      <c r="S391" s="227">
        <v>0</v>
      </c>
      <c r="T391" s="227">
        <v>0</v>
      </c>
      <c r="U391" s="227">
        <v>0</v>
      </c>
      <c r="V391" s="227">
        <v>0</v>
      </c>
      <c r="W391" s="227">
        <v>0</v>
      </c>
      <c r="X391" s="227">
        <v>0</v>
      </c>
      <c r="Y391" s="227">
        <v>0</v>
      </c>
      <c r="Z391" s="227">
        <v>0</v>
      </c>
      <c r="AA391" s="230"/>
      <c r="AB391" s="230">
        <v>0</v>
      </c>
      <c r="AC391" s="230">
        <v>0</v>
      </c>
      <c r="AD391" s="230">
        <v>0</v>
      </c>
      <c r="AE391" s="230">
        <v>0</v>
      </c>
      <c r="AF391" s="230">
        <v>0</v>
      </c>
      <c r="AG391" s="230">
        <v>0</v>
      </c>
      <c r="AH391" s="230">
        <v>0</v>
      </c>
      <c r="AI391" s="230">
        <v>0</v>
      </c>
      <c r="AJ391" s="230">
        <v>0</v>
      </c>
      <c r="AK391" s="230">
        <v>0</v>
      </c>
      <c r="AL391" s="230">
        <v>0</v>
      </c>
      <c r="AM391" s="230">
        <v>0</v>
      </c>
      <c r="AN391" s="230"/>
      <c r="AO391" s="230">
        <v>0</v>
      </c>
      <c r="AP391" s="230">
        <v>102</v>
      </c>
      <c r="AQ391" s="230">
        <v>0</v>
      </c>
      <c r="AR391" s="230">
        <v>0</v>
      </c>
      <c r="AS391" s="230">
        <v>0</v>
      </c>
      <c r="AT391" s="230">
        <v>0</v>
      </c>
      <c r="AU391" s="230">
        <v>0</v>
      </c>
      <c r="AV391" s="230">
        <v>0</v>
      </c>
      <c r="AW391" s="230">
        <v>0</v>
      </c>
      <c r="AX391" s="230">
        <v>0</v>
      </c>
      <c r="AY391" s="230">
        <v>0</v>
      </c>
      <c r="AZ391" s="227">
        <v>0</v>
      </c>
      <c r="BA391" s="227"/>
      <c r="BB391" s="320"/>
      <c r="BC391" s="321">
        <f t="shared" ref="BC391:BM391" si="645">+BC401</f>
        <v>0</v>
      </c>
      <c r="BD391" s="322">
        <f t="shared" si="645"/>
        <v>0</v>
      </c>
      <c r="BE391" s="241">
        <f t="shared" si="645"/>
        <v>0</v>
      </c>
      <c r="BF391" s="241">
        <f t="shared" si="645"/>
        <v>0</v>
      </c>
      <c r="BG391" s="245">
        <f>+SUM(BG392:BG399)</f>
        <v>0</v>
      </c>
      <c r="BH391" s="323">
        <f t="shared" si="645"/>
        <v>0</v>
      </c>
      <c r="BI391" s="324">
        <f t="shared" si="645"/>
        <v>0</v>
      </c>
      <c r="BJ391" s="325">
        <f t="shared" si="645"/>
        <v>0</v>
      </c>
      <c r="BK391" s="324">
        <f t="shared" si="645"/>
        <v>0</v>
      </c>
      <c r="BL391" s="324">
        <f t="shared" si="645"/>
        <v>0</v>
      </c>
      <c r="BM391" s="326">
        <f t="shared" si="645"/>
        <v>0</v>
      </c>
      <c r="BN391" s="324"/>
      <c r="CA391" s="324"/>
      <c r="CN391" s="324"/>
      <c r="DA391" s="324"/>
      <c r="DN391" s="324"/>
      <c r="DP391" s="166">
        <f>SUM(B391:M391)</f>
        <v>124</v>
      </c>
      <c r="DQ391" s="166">
        <f>SUM(O391:Z391)</f>
        <v>0</v>
      </c>
      <c r="DR391" s="28">
        <f>IFERROR(DQ391/DP391*100,0)</f>
        <v>0</v>
      </c>
      <c r="DS391" s="166">
        <f>SUM(AB391:AM391)</f>
        <v>0</v>
      </c>
      <c r="DT391" s="28">
        <f>IFERROR(DS391/DQ391*100,0)</f>
        <v>0</v>
      </c>
      <c r="DU391" s="166">
        <f>SUM(AO391:AZ391)</f>
        <v>102</v>
      </c>
      <c r="DV391" s="28">
        <f>IFERROR(DU391/DS391*100,0)</f>
        <v>0</v>
      </c>
      <c r="DW391" s="141">
        <f>SUM(BB391:BM391)</f>
        <v>0</v>
      </c>
      <c r="DX391" s="207">
        <f t="shared" ref="DX391" si="646">IFERROR(DW391/DU391*100,0)</f>
        <v>0</v>
      </c>
    </row>
    <row r="392" spans="1:128" outlineLevel="1">
      <c r="A392" s="250" t="s">
        <v>161</v>
      </c>
      <c r="B392" s="251"/>
      <c r="C392" s="251"/>
      <c r="D392" s="251"/>
      <c r="E392" s="251"/>
      <c r="F392" s="251"/>
      <c r="G392" s="251"/>
      <c r="H392" s="251"/>
      <c r="I392" s="251"/>
      <c r="J392" s="251"/>
      <c r="K392" s="251"/>
      <c r="L392" s="251"/>
      <c r="M392" s="251"/>
      <c r="N392" s="251"/>
      <c r="O392" s="251"/>
      <c r="P392" s="251"/>
      <c r="Q392" s="251"/>
      <c r="R392" s="251"/>
      <c r="S392" s="251"/>
      <c r="T392" s="251"/>
      <c r="U392" s="251"/>
      <c r="V392" s="251"/>
      <c r="W392" s="251"/>
      <c r="X392" s="251"/>
      <c r="Y392" s="251"/>
      <c r="Z392" s="251"/>
      <c r="AA392" s="251"/>
      <c r="AB392" s="251"/>
      <c r="AC392" s="251"/>
      <c r="AD392" s="251"/>
      <c r="AE392" s="251"/>
      <c r="AF392" s="251"/>
      <c r="AG392" s="251"/>
      <c r="AH392" s="251"/>
      <c r="AI392" s="251"/>
      <c r="AJ392" s="251"/>
      <c r="AK392" s="251"/>
      <c r="AL392" s="251"/>
      <c r="AM392" s="251"/>
      <c r="AN392" s="251"/>
      <c r="AO392" s="251"/>
      <c r="AP392" s="251"/>
      <c r="AQ392" s="251"/>
      <c r="AR392" s="251"/>
      <c r="AS392" s="251"/>
      <c r="AT392" s="251"/>
      <c r="AU392" s="251"/>
      <c r="AV392" s="251"/>
      <c r="AW392" s="251"/>
      <c r="AX392" s="251"/>
      <c r="AY392" s="251"/>
      <c r="AZ392" s="251"/>
      <c r="BA392" s="251"/>
      <c r="BB392" s="252"/>
      <c r="BC392" s="253"/>
      <c r="BD392" s="254"/>
      <c r="BE392" s="261"/>
      <c r="BF392" s="261"/>
      <c r="BG392" s="261"/>
      <c r="BH392" s="262"/>
      <c r="BI392" s="263"/>
      <c r="BJ392" s="264"/>
      <c r="BK392" s="263"/>
      <c r="BL392" s="263"/>
      <c r="BM392" s="266"/>
      <c r="BN392" s="263"/>
      <c r="CA392" s="263"/>
      <c r="CN392" s="263"/>
      <c r="DA392" s="263"/>
      <c r="DN392" s="263"/>
      <c r="DP392" s="166"/>
      <c r="DQ392" s="166"/>
      <c r="DR392" s="28"/>
      <c r="DS392" s="166"/>
      <c r="DT392" s="28"/>
      <c r="DU392" s="166"/>
      <c r="DV392" s="28"/>
    </row>
    <row r="393" spans="1:128" outlineLevel="1">
      <c r="A393" s="250" t="s">
        <v>162</v>
      </c>
      <c r="B393" s="251"/>
      <c r="C393" s="251"/>
      <c r="D393" s="251"/>
      <c r="E393" s="251"/>
      <c r="F393" s="251"/>
      <c r="G393" s="251"/>
      <c r="H393" s="251"/>
      <c r="I393" s="251"/>
      <c r="J393" s="251"/>
      <c r="K393" s="251"/>
      <c r="L393" s="251"/>
      <c r="M393" s="251"/>
      <c r="N393" s="251"/>
      <c r="O393" s="251"/>
      <c r="P393" s="251"/>
      <c r="Q393" s="251"/>
      <c r="R393" s="251"/>
      <c r="S393" s="251"/>
      <c r="T393" s="251"/>
      <c r="U393" s="251"/>
      <c r="V393" s="251"/>
      <c r="W393" s="251"/>
      <c r="X393" s="251"/>
      <c r="Y393" s="251"/>
      <c r="Z393" s="251"/>
      <c r="AA393" s="251"/>
      <c r="AB393" s="251"/>
      <c r="AC393" s="251"/>
      <c r="AD393" s="251"/>
      <c r="AE393" s="251"/>
      <c r="AF393" s="251"/>
      <c r="AG393" s="251"/>
      <c r="AH393" s="251"/>
      <c r="AI393" s="251"/>
      <c r="AJ393" s="251"/>
      <c r="AK393" s="251"/>
      <c r="AL393" s="251"/>
      <c r="AM393" s="251"/>
      <c r="AN393" s="251"/>
      <c r="AO393" s="251"/>
      <c r="AP393" s="251"/>
      <c r="AQ393" s="251"/>
      <c r="AR393" s="251"/>
      <c r="AS393" s="251"/>
      <c r="AT393" s="251"/>
      <c r="AU393" s="251"/>
      <c r="AV393" s="251"/>
      <c r="AW393" s="251"/>
      <c r="AX393" s="251"/>
      <c r="AY393" s="251"/>
      <c r="AZ393" s="251"/>
      <c r="BA393" s="251"/>
      <c r="BB393" s="252"/>
      <c r="BC393" s="253"/>
      <c r="BD393" s="254"/>
      <c r="BE393" s="261"/>
      <c r="BF393" s="261"/>
      <c r="BG393" s="261"/>
      <c r="BH393" s="262"/>
      <c r="BI393" s="263"/>
      <c r="BJ393" s="264"/>
      <c r="BK393" s="263"/>
      <c r="BL393" s="263"/>
      <c r="BM393" s="266"/>
      <c r="BN393" s="263"/>
      <c r="CA393" s="263"/>
      <c r="CN393" s="263"/>
      <c r="DA393" s="263"/>
      <c r="DN393" s="263"/>
      <c r="DP393" s="166"/>
      <c r="DQ393" s="166"/>
      <c r="DR393" s="28"/>
      <c r="DS393" s="166"/>
      <c r="DT393" s="28"/>
      <c r="DU393" s="166"/>
      <c r="DV393" s="28"/>
    </row>
    <row r="394" spans="1:128" outlineLevel="1">
      <c r="A394" s="250" t="s">
        <v>163</v>
      </c>
      <c r="B394" s="251"/>
      <c r="C394" s="251"/>
      <c r="D394" s="251"/>
      <c r="E394" s="251"/>
      <c r="F394" s="251"/>
      <c r="G394" s="251"/>
      <c r="H394" s="251"/>
      <c r="I394" s="251"/>
      <c r="J394" s="251"/>
      <c r="K394" s="251"/>
      <c r="L394" s="251"/>
      <c r="M394" s="251"/>
      <c r="N394" s="251"/>
      <c r="O394" s="251"/>
      <c r="P394" s="251"/>
      <c r="Q394" s="251"/>
      <c r="R394" s="251"/>
      <c r="S394" s="251"/>
      <c r="T394" s="251"/>
      <c r="U394" s="251"/>
      <c r="V394" s="251"/>
      <c r="W394" s="251"/>
      <c r="X394" s="251"/>
      <c r="Y394" s="251"/>
      <c r="Z394" s="251"/>
      <c r="AA394" s="251"/>
      <c r="AB394" s="251"/>
      <c r="AC394" s="251"/>
      <c r="AD394" s="251"/>
      <c r="AE394" s="251"/>
      <c r="AF394" s="251"/>
      <c r="AG394" s="251"/>
      <c r="AH394" s="251"/>
      <c r="AI394" s="251"/>
      <c r="AJ394" s="251"/>
      <c r="AK394" s="251"/>
      <c r="AL394" s="251"/>
      <c r="AM394" s="251"/>
      <c r="AN394" s="251"/>
      <c r="AO394" s="251"/>
      <c r="AP394" s="251"/>
      <c r="AQ394" s="251"/>
      <c r="AR394" s="251"/>
      <c r="AS394" s="251"/>
      <c r="AT394" s="251"/>
      <c r="AU394" s="251"/>
      <c r="AV394" s="251"/>
      <c r="AW394" s="251"/>
      <c r="AX394" s="251"/>
      <c r="AY394" s="251"/>
      <c r="AZ394" s="251"/>
      <c r="BA394" s="251"/>
      <c r="BB394" s="252"/>
      <c r="BC394" s="253"/>
      <c r="BD394" s="254"/>
      <c r="BE394" s="261"/>
      <c r="BF394" s="261"/>
      <c r="BG394" s="261"/>
      <c r="BH394" s="262"/>
      <c r="BI394" s="263"/>
      <c r="BJ394" s="264"/>
      <c r="BK394" s="263"/>
      <c r="BL394" s="263"/>
      <c r="BM394" s="266"/>
      <c r="BN394" s="263"/>
      <c r="CA394" s="263"/>
      <c r="CN394" s="263"/>
      <c r="DA394" s="263"/>
      <c r="DN394" s="263"/>
      <c r="DP394" s="166"/>
      <c r="DQ394" s="166"/>
      <c r="DR394" s="28"/>
      <c r="DS394" s="166"/>
      <c r="DT394" s="28"/>
      <c r="DU394" s="166"/>
      <c r="DV394" s="28"/>
    </row>
    <row r="395" spans="1:128" outlineLevel="1">
      <c r="A395" s="250" t="s">
        <v>164</v>
      </c>
      <c r="B395" s="251"/>
      <c r="C395" s="251"/>
      <c r="D395" s="251"/>
      <c r="E395" s="251"/>
      <c r="F395" s="251"/>
      <c r="G395" s="251"/>
      <c r="H395" s="251"/>
      <c r="I395" s="251"/>
      <c r="J395" s="251"/>
      <c r="K395" s="251"/>
      <c r="L395" s="251"/>
      <c r="M395" s="251"/>
      <c r="N395" s="251"/>
      <c r="O395" s="251"/>
      <c r="P395" s="251"/>
      <c r="Q395" s="251"/>
      <c r="R395" s="251"/>
      <c r="S395" s="251"/>
      <c r="T395" s="251"/>
      <c r="U395" s="251"/>
      <c r="V395" s="251"/>
      <c r="W395" s="251"/>
      <c r="X395" s="251"/>
      <c r="Y395" s="251"/>
      <c r="Z395" s="251"/>
      <c r="AA395" s="251"/>
      <c r="AB395" s="251"/>
      <c r="AC395" s="251"/>
      <c r="AD395" s="251"/>
      <c r="AE395" s="251"/>
      <c r="AF395" s="251"/>
      <c r="AG395" s="251"/>
      <c r="AH395" s="251"/>
      <c r="AI395" s="251"/>
      <c r="AJ395" s="251"/>
      <c r="AK395" s="251"/>
      <c r="AL395" s="251"/>
      <c r="AM395" s="251"/>
      <c r="AN395" s="251"/>
      <c r="AO395" s="251"/>
      <c r="AP395" s="251"/>
      <c r="AQ395" s="251"/>
      <c r="AR395" s="251"/>
      <c r="AS395" s="251"/>
      <c r="AT395" s="251"/>
      <c r="AU395" s="251"/>
      <c r="AV395" s="251"/>
      <c r="AW395" s="251"/>
      <c r="AX395" s="251"/>
      <c r="AY395" s="251"/>
      <c r="AZ395" s="251"/>
      <c r="BA395" s="251"/>
      <c r="BB395" s="252"/>
      <c r="BC395" s="253"/>
      <c r="BD395" s="254"/>
      <c r="BE395" s="261"/>
      <c r="BF395" s="261"/>
      <c r="BG395" s="261"/>
      <c r="BH395" s="262"/>
      <c r="BI395" s="263"/>
      <c r="BJ395" s="264"/>
      <c r="BK395" s="263"/>
      <c r="BL395" s="263"/>
      <c r="BM395" s="266"/>
      <c r="BN395" s="263"/>
      <c r="CA395" s="263"/>
      <c r="CN395" s="263"/>
      <c r="DA395" s="263"/>
      <c r="DN395" s="263"/>
      <c r="DP395" s="166"/>
      <c r="DQ395" s="166"/>
      <c r="DR395" s="28"/>
      <c r="DS395" s="166"/>
      <c r="DT395" s="28"/>
      <c r="DU395" s="166"/>
      <c r="DV395" s="28"/>
    </row>
    <row r="396" spans="1:128" outlineLevel="1">
      <c r="A396" s="250" t="s">
        <v>165</v>
      </c>
      <c r="B396" s="251"/>
      <c r="C396" s="251"/>
      <c r="D396" s="251"/>
      <c r="E396" s="251"/>
      <c r="F396" s="251"/>
      <c r="G396" s="251"/>
      <c r="H396" s="251"/>
      <c r="I396" s="251"/>
      <c r="J396" s="251"/>
      <c r="K396" s="251"/>
      <c r="L396" s="251"/>
      <c r="M396" s="251"/>
      <c r="N396" s="251"/>
      <c r="O396" s="251"/>
      <c r="P396" s="251"/>
      <c r="Q396" s="251"/>
      <c r="R396" s="251"/>
      <c r="S396" s="251"/>
      <c r="T396" s="251"/>
      <c r="U396" s="251"/>
      <c r="V396" s="251"/>
      <c r="W396" s="251"/>
      <c r="X396" s="251"/>
      <c r="Y396" s="251"/>
      <c r="Z396" s="251"/>
      <c r="AA396" s="251"/>
      <c r="AB396" s="251"/>
      <c r="AC396" s="251"/>
      <c r="AD396" s="251"/>
      <c r="AE396" s="251"/>
      <c r="AF396" s="251"/>
      <c r="AG396" s="251"/>
      <c r="AH396" s="251"/>
      <c r="AI396" s="251"/>
      <c r="AJ396" s="251"/>
      <c r="AK396" s="251"/>
      <c r="AL396" s="251"/>
      <c r="AM396" s="251"/>
      <c r="AN396" s="251"/>
      <c r="AO396" s="251"/>
      <c r="AP396" s="251"/>
      <c r="AQ396" s="251"/>
      <c r="AR396" s="251"/>
      <c r="AS396" s="251"/>
      <c r="AT396" s="251"/>
      <c r="AU396" s="251"/>
      <c r="AV396" s="251"/>
      <c r="AW396" s="251"/>
      <c r="AX396" s="251"/>
      <c r="AY396" s="251"/>
      <c r="AZ396" s="251"/>
      <c r="BA396" s="251"/>
      <c r="BB396" s="252"/>
      <c r="BC396" s="253"/>
      <c r="BD396" s="254"/>
      <c r="BE396" s="261"/>
      <c r="BF396" s="261"/>
      <c r="BG396" s="261"/>
      <c r="BH396" s="262"/>
      <c r="BI396" s="263"/>
      <c r="BJ396" s="264"/>
      <c r="BK396" s="263"/>
      <c r="BL396" s="263"/>
      <c r="BM396" s="266"/>
      <c r="BN396" s="263"/>
      <c r="CA396" s="263"/>
      <c r="CN396" s="263"/>
      <c r="DA396" s="263"/>
      <c r="DN396" s="263"/>
      <c r="DP396" s="166"/>
      <c r="DQ396" s="166"/>
      <c r="DR396" s="28"/>
      <c r="DS396" s="166"/>
      <c r="DT396" s="28"/>
      <c r="DU396" s="166"/>
      <c r="DV396" s="28"/>
    </row>
    <row r="397" spans="1:128" outlineLevel="1">
      <c r="A397" s="250" t="s">
        <v>123</v>
      </c>
      <c r="B397" s="251"/>
      <c r="C397" s="251"/>
      <c r="D397" s="251"/>
      <c r="E397" s="251"/>
      <c r="F397" s="251"/>
      <c r="G397" s="251"/>
      <c r="H397" s="251"/>
      <c r="I397" s="251"/>
      <c r="J397" s="251"/>
      <c r="K397" s="251"/>
      <c r="L397" s="251"/>
      <c r="M397" s="251"/>
      <c r="N397" s="251"/>
      <c r="O397" s="251"/>
      <c r="P397" s="251"/>
      <c r="Q397" s="251"/>
      <c r="R397" s="251"/>
      <c r="S397" s="251"/>
      <c r="T397" s="251"/>
      <c r="U397" s="251"/>
      <c r="V397" s="251"/>
      <c r="W397" s="251"/>
      <c r="X397" s="251"/>
      <c r="Y397" s="251"/>
      <c r="Z397" s="251"/>
      <c r="AA397" s="251"/>
      <c r="AB397" s="251"/>
      <c r="AC397" s="251"/>
      <c r="AD397" s="251"/>
      <c r="AE397" s="251"/>
      <c r="AF397" s="251"/>
      <c r="AG397" s="251"/>
      <c r="AH397" s="251"/>
      <c r="AI397" s="251"/>
      <c r="AJ397" s="251"/>
      <c r="AK397" s="251"/>
      <c r="AL397" s="251"/>
      <c r="AM397" s="251"/>
      <c r="AN397" s="251"/>
      <c r="AO397" s="251"/>
      <c r="AP397" s="251"/>
      <c r="AQ397" s="251"/>
      <c r="AR397" s="251"/>
      <c r="AS397" s="251"/>
      <c r="AT397" s="251"/>
      <c r="AU397" s="251"/>
      <c r="AV397" s="251"/>
      <c r="AW397" s="251"/>
      <c r="AX397" s="251"/>
      <c r="AY397" s="251"/>
      <c r="AZ397" s="251"/>
      <c r="BA397" s="251"/>
      <c r="BB397" s="252"/>
      <c r="BC397" s="253"/>
      <c r="BD397" s="254"/>
      <c r="BE397" s="261"/>
      <c r="BF397" s="261"/>
      <c r="BG397" s="261"/>
      <c r="BH397" s="262"/>
      <c r="BI397" s="263"/>
      <c r="BJ397" s="264"/>
      <c r="BK397" s="263"/>
      <c r="BL397" s="263"/>
      <c r="BM397" s="266"/>
      <c r="BN397" s="263"/>
      <c r="CA397" s="263"/>
      <c r="CN397" s="263"/>
      <c r="DA397" s="263"/>
      <c r="DN397" s="263"/>
      <c r="DP397" s="166"/>
      <c r="DQ397" s="166"/>
      <c r="DR397" s="28"/>
      <c r="DS397" s="166"/>
      <c r="DT397" s="28"/>
      <c r="DU397" s="166"/>
      <c r="DV397" s="28"/>
    </row>
    <row r="398" spans="1:128" s="275" customFormat="1" outlineLevel="1">
      <c r="A398" s="268" t="s">
        <v>167</v>
      </c>
      <c r="B398" s="269"/>
      <c r="C398" s="269"/>
      <c r="D398" s="269"/>
      <c r="E398" s="269"/>
      <c r="F398" s="269"/>
      <c r="G398" s="269"/>
      <c r="H398" s="269"/>
      <c r="I398" s="269"/>
      <c r="J398" s="269"/>
      <c r="K398" s="269"/>
      <c r="L398" s="269"/>
      <c r="M398" s="269"/>
      <c r="N398" s="269"/>
      <c r="O398" s="269"/>
      <c r="P398" s="269"/>
      <c r="Q398" s="269"/>
      <c r="R398" s="269"/>
      <c r="S398" s="269"/>
      <c r="T398" s="269"/>
      <c r="U398" s="269"/>
      <c r="V398" s="269"/>
      <c r="W398" s="269"/>
      <c r="X398" s="269"/>
      <c r="Y398" s="269"/>
      <c r="Z398" s="269"/>
      <c r="AA398" s="269"/>
      <c r="AB398" s="269"/>
      <c r="AC398" s="269"/>
      <c r="AD398" s="269"/>
      <c r="AE398" s="269"/>
      <c r="AF398" s="269"/>
      <c r="AG398" s="269"/>
      <c r="AH398" s="269"/>
      <c r="AI398" s="269"/>
      <c r="AJ398" s="269"/>
      <c r="AK398" s="269"/>
      <c r="AL398" s="269"/>
      <c r="AM398" s="269"/>
      <c r="AN398" s="269"/>
      <c r="AO398" s="269"/>
      <c r="AP398" s="269">
        <v>102</v>
      </c>
      <c r="AQ398" s="269"/>
      <c r="AR398" s="269"/>
      <c r="AS398" s="269"/>
      <c r="AT398" s="269"/>
      <c r="AU398" s="269"/>
      <c r="AV398" s="269"/>
      <c r="AW398" s="269"/>
      <c r="AX398" s="269"/>
      <c r="AY398" s="269"/>
      <c r="AZ398" s="269"/>
      <c r="BA398" s="269"/>
      <c r="BB398" s="270"/>
      <c r="BC398" s="271"/>
      <c r="BD398" s="271"/>
      <c r="BE398" s="272"/>
      <c r="BF398" s="272"/>
      <c r="BG398" s="272"/>
      <c r="BH398" s="273"/>
      <c r="BI398" s="272"/>
      <c r="BJ398" s="274"/>
      <c r="BK398" s="272"/>
      <c r="BL398" s="272"/>
      <c r="BM398" s="301"/>
      <c r="BN398" s="272"/>
      <c r="CA398" s="272"/>
      <c r="CN398" s="272"/>
      <c r="DA398" s="272"/>
      <c r="DN398" s="272"/>
      <c r="DP398" s="277"/>
      <c r="DQ398" s="277"/>
      <c r="DR398" s="278"/>
      <c r="DS398" s="277"/>
      <c r="DT398" s="278"/>
      <c r="DU398" s="277"/>
      <c r="DV398" s="278"/>
    </row>
    <row r="399" spans="1:128" outlineLevel="1">
      <c r="A399" s="250" t="s">
        <v>122</v>
      </c>
      <c r="B399" s="251"/>
      <c r="C399" s="251"/>
      <c r="D399" s="251"/>
      <c r="E399" s="251"/>
      <c r="F399" s="251"/>
      <c r="G399" s="251"/>
      <c r="H399" s="251"/>
      <c r="I399" s="251"/>
      <c r="J399" s="251"/>
      <c r="K399" s="251"/>
      <c r="L399" s="251"/>
      <c r="M399" s="251"/>
      <c r="N399" s="251"/>
      <c r="O399" s="251"/>
      <c r="P399" s="251"/>
      <c r="Q399" s="251"/>
      <c r="R399" s="251"/>
      <c r="S399" s="251"/>
      <c r="T399" s="251"/>
      <c r="U399" s="251"/>
      <c r="V399" s="251"/>
      <c r="W399" s="251"/>
      <c r="X399" s="251"/>
      <c r="Y399" s="251"/>
      <c r="Z399" s="251"/>
      <c r="AA399" s="251"/>
      <c r="AB399" s="251"/>
      <c r="AC399" s="251"/>
      <c r="AD399" s="251"/>
      <c r="AE399" s="251"/>
      <c r="AF399" s="251"/>
      <c r="AG399" s="251"/>
      <c r="AH399" s="251"/>
      <c r="AI399" s="251"/>
      <c r="AJ399" s="251"/>
      <c r="AK399" s="251"/>
      <c r="AL399" s="251"/>
      <c r="AM399" s="251"/>
      <c r="AN399" s="251"/>
      <c r="AO399" s="251"/>
      <c r="AP399" s="251"/>
      <c r="AQ399" s="251"/>
      <c r="AR399" s="251"/>
      <c r="AS399" s="251"/>
      <c r="AT399" s="251"/>
      <c r="AU399" s="251"/>
      <c r="AV399" s="251"/>
      <c r="AW399" s="251"/>
      <c r="AX399" s="251"/>
      <c r="AY399" s="251"/>
      <c r="AZ399" s="251"/>
      <c r="BA399" s="251"/>
      <c r="BB399" s="252"/>
      <c r="BC399" s="253"/>
      <c r="BD399" s="254"/>
      <c r="BE399" s="261"/>
      <c r="BF399" s="261"/>
      <c r="BG399" s="261"/>
      <c r="BH399" s="262"/>
      <c r="BI399" s="263"/>
      <c r="BJ399" s="264"/>
      <c r="BK399" s="263"/>
      <c r="BL399" s="263"/>
      <c r="BM399" s="266"/>
      <c r="BN399" s="263"/>
      <c r="CA399" s="263"/>
      <c r="CN399" s="263"/>
      <c r="DA399" s="263"/>
      <c r="DN399" s="263"/>
      <c r="DP399" s="166"/>
      <c r="DQ399" s="166"/>
      <c r="DR399" s="28"/>
      <c r="DS399" s="166"/>
      <c r="DT399" s="28"/>
      <c r="DU399" s="166"/>
      <c r="DV399" s="28"/>
    </row>
    <row r="400" spans="1:128" outlineLevel="1">
      <c r="A400" s="250" t="s">
        <v>168</v>
      </c>
      <c r="B400" s="251"/>
      <c r="C400" s="251"/>
      <c r="D400" s="251"/>
      <c r="E400" s="251"/>
      <c r="F400" s="251"/>
      <c r="G400" s="251"/>
      <c r="H400" s="251"/>
      <c r="I400" s="251"/>
      <c r="J400" s="251"/>
      <c r="K400" s="251"/>
      <c r="L400" s="251"/>
      <c r="M400" s="251"/>
      <c r="N400" s="251"/>
      <c r="O400" s="251"/>
      <c r="P400" s="251"/>
      <c r="Q400" s="251"/>
      <c r="R400" s="251"/>
      <c r="S400" s="251"/>
      <c r="T400" s="251"/>
      <c r="U400" s="251"/>
      <c r="V400" s="251"/>
      <c r="W400" s="251"/>
      <c r="X400" s="251"/>
      <c r="Y400" s="251"/>
      <c r="Z400" s="251"/>
      <c r="AA400" s="251"/>
      <c r="AB400" s="251"/>
      <c r="AC400" s="251"/>
      <c r="AD400" s="251"/>
      <c r="AE400" s="251"/>
      <c r="AF400" s="251"/>
      <c r="AG400" s="251"/>
      <c r="AH400" s="251"/>
      <c r="AI400" s="251"/>
      <c r="AJ400" s="251"/>
      <c r="AK400" s="251"/>
      <c r="AL400" s="251"/>
      <c r="AM400" s="251"/>
      <c r="AN400" s="251"/>
      <c r="AO400" s="251"/>
      <c r="AP400" s="251"/>
      <c r="AQ400" s="251"/>
      <c r="AR400" s="251"/>
      <c r="AS400" s="251"/>
      <c r="AT400" s="251"/>
      <c r="AU400" s="251"/>
      <c r="AV400" s="251"/>
      <c r="AW400" s="251"/>
      <c r="AX400" s="251"/>
      <c r="AY400" s="251"/>
      <c r="AZ400" s="251"/>
      <c r="BA400" s="251"/>
      <c r="BB400" s="252"/>
      <c r="BC400" s="253"/>
      <c r="BD400" s="254"/>
      <c r="BE400" s="261"/>
      <c r="BF400" s="261"/>
      <c r="BG400" s="261"/>
      <c r="BH400" s="262"/>
      <c r="BI400" s="263"/>
      <c r="BJ400" s="264"/>
      <c r="BK400" s="263"/>
      <c r="BL400" s="263"/>
      <c r="BM400" s="266"/>
      <c r="BN400" s="263"/>
      <c r="CA400" s="263"/>
      <c r="CN400" s="263"/>
      <c r="DA400" s="263"/>
      <c r="DN400" s="263"/>
      <c r="DP400" s="166"/>
      <c r="DQ400" s="166"/>
      <c r="DR400" s="28"/>
      <c r="DS400" s="166"/>
      <c r="DT400" s="28"/>
      <c r="DU400" s="166"/>
      <c r="DV400" s="28"/>
    </row>
    <row r="401" spans="1:128" ht="13.5">
      <c r="A401" s="279" t="s">
        <v>169</v>
      </c>
      <c r="B401" s="251">
        <f>+SUM(B392:B400)</f>
        <v>0</v>
      </c>
      <c r="C401" s="251">
        <f t="shared" ref="C401" si="647">+SUM(C392:C400)</f>
        <v>0</v>
      </c>
      <c r="D401" s="251">
        <f t="shared" ref="D401:M401" si="648">+SUM(D392:D400)</f>
        <v>0</v>
      </c>
      <c r="E401" s="251">
        <f t="shared" si="648"/>
        <v>0</v>
      </c>
      <c r="F401" s="251">
        <f t="shared" si="648"/>
        <v>0</v>
      </c>
      <c r="G401" s="251">
        <f t="shared" si="648"/>
        <v>0</v>
      </c>
      <c r="H401" s="251">
        <f t="shared" si="648"/>
        <v>0</v>
      </c>
      <c r="I401" s="251">
        <f t="shared" si="648"/>
        <v>0</v>
      </c>
      <c r="J401" s="251">
        <f t="shared" si="648"/>
        <v>0</v>
      </c>
      <c r="K401" s="251">
        <f t="shared" si="648"/>
        <v>0</v>
      </c>
      <c r="L401" s="251">
        <f t="shared" si="648"/>
        <v>0</v>
      </c>
      <c r="M401" s="251">
        <f t="shared" si="648"/>
        <v>0</v>
      </c>
      <c r="N401" s="251"/>
      <c r="O401" s="251">
        <f t="shared" ref="O401:Z401" si="649">+SUM(O392:O400)</f>
        <v>0</v>
      </c>
      <c r="P401" s="251">
        <f t="shared" si="649"/>
        <v>0</v>
      </c>
      <c r="Q401" s="251">
        <f t="shared" si="649"/>
        <v>0</v>
      </c>
      <c r="R401" s="251">
        <f t="shared" si="649"/>
        <v>0</v>
      </c>
      <c r="S401" s="251">
        <f t="shared" si="649"/>
        <v>0</v>
      </c>
      <c r="T401" s="251">
        <f t="shared" si="649"/>
        <v>0</v>
      </c>
      <c r="U401" s="251">
        <f t="shared" si="649"/>
        <v>0</v>
      </c>
      <c r="V401" s="251">
        <f t="shared" si="649"/>
        <v>0</v>
      </c>
      <c r="W401" s="251">
        <f t="shared" si="649"/>
        <v>0</v>
      </c>
      <c r="X401" s="251">
        <f t="shared" si="649"/>
        <v>0</v>
      </c>
      <c r="Y401" s="251">
        <f t="shared" si="649"/>
        <v>0</v>
      </c>
      <c r="Z401" s="251">
        <f t="shared" si="649"/>
        <v>0</v>
      </c>
      <c r="AA401" s="251"/>
      <c r="AB401" s="251">
        <f t="shared" ref="AB401:AM401" si="650">+SUM(AB392:AB400)</f>
        <v>0</v>
      </c>
      <c r="AC401" s="251">
        <f t="shared" si="650"/>
        <v>0</v>
      </c>
      <c r="AD401" s="251">
        <f t="shared" si="650"/>
        <v>0</v>
      </c>
      <c r="AE401" s="251">
        <f t="shared" si="650"/>
        <v>0</v>
      </c>
      <c r="AF401" s="251">
        <f t="shared" si="650"/>
        <v>0</v>
      </c>
      <c r="AG401" s="251">
        <f t="shared" si="650"/>
        <v>0</v>
      </c>
      <c r="AH401" s="251">
        <f t="shared" si="650"/>
        <v>0</v>
      </c>
      <c r="AI401" s="251">
        <f t="shared" si="650"/>
        <v>0</v>
      </c>
      <c r="AJ401" s="251">
        <f t="shared" si="650"/>
        <v>0</v>
      </c>
      <c r="AK401" s="251">
        <f t="shared" si="650"/>
        <v>0</v>
      </c>
      <c r="AL401" s="251">
        <f t="shared" si="650"/>
        <v>0</v>
      </c>
      <c r="AM401" s="251">
        <f t="shared" si="650"/>
        <v>0</v>
      </c>
      <c r="AN401" s="251"/>
      <c r="AO401" s="251">
        <f t="shared" ref="AO401:BM401" si="651">+SUM(AO392:AO400)</f>
        <v>0</v>
      </c>
      <c r="AP401" s="251">
        <f t="shared" si="651"/>
        <v>102</v>
      </c>
      <c r="AQ401" s="251">
        <f t="shared" si="651"/>
        <v>0</v>
      </c>
      <c r="AR401" s="251">
        <f t="shared" si="651"/>
        <v>0</v>
      </c>
      <c r="AS401" s="251">
        <f t="shared" si="651"/>
        <v>0</v>
      </c>
      <c r="AT401" s="251">
        <f t="shared" si="651"/>
        <v>0</v>
      </c>
      <c r="AU401" s="251">
        <f t="shared" si="651"/>
        <v>0</v>
      </c>
      <c r="AV401" s="251">
        <f t="shared" si="651"/>
        <v>0</v>
      </c>
      <c r="AW401" s="251">
        <f t="shared" si="651"/>
        <v>0</v>
      </c>
      <c r="AX401" s="251">
        <f t="shared" si="651"/>
        <v>0</v>
      </c>
      <c r="AY401" s="251">
        <f t="shared" si="651"/>
        <v>0</v>
      </c>
      <c r="AZ401" s="251">
        <f t="shared" si="651"/>
        <v>0</v>
      </c>
      <c r="BA401" s="251"/>
      <c r="BB401" s="252"/>
      <c r="BC401" s="253">
        <f t="shared" si="651"/>
        <v>0</v>
      </c>
      <c r="BD401" s="254">
        <f t="shared" si="651"/>
        <v>0</v>
      </c>
      <c r="BE401" s="261">
        <f t="shared" si="651"/>
        <v>0</v>
      </c>
      <c r="BF401" s="261">
        <f t="shared" si="651"/>
        <v>0</v>
      </c>
      <c r="BG401" s="261">
        <f t="shared" si="651"/>
        <v>0</v>
      </c>
      <c r="BH401" s="262">
        <f t="shared" si="651"/>
        <v>0</v>
      </c>
      <c r="BI401" s="263">
        <f t="shared" si="651"/>
        <v>0</v>
      </c>
      <c r="BJ401" s="264">
        <f t="shared" si="651"/>
        <v>0</v>
      </c>
      <c r="BK401" s="263">
        <f t="shared" si="651"/>
        <v>0</v>
      </c>
      <c r="BL401" s="263">
        <f t="shared" si="651"/>
        <v>0</v>
      </c>
      <c r="BM401" s="266">
        <f t="shared" si="651"/>
        <v>0</v>
      </c>
      <c r="BN401" s="263"/>
      <c r="CA401" s="263"/>
      <c r="CN401" s="263"/>
      <c r="DA401" s="263"/>
      <c r="DN401" s="263"/>
      <c r="DP401" s="166"/>
      <c r="DQ401" s="166"/>
      <c r="DR401" s="28"/>
      <c r="DS401" s="166"/>
      <c r="DT401" s="28"/>
      <c r="DU401" s="166"/>
      <c r="DV401" s="28"/>
    </row>
    <row r="402" spans="1:128">
      <c r="A402" s="239" t="s">
        <v>183</v>
      </c>
      <c r="B402" s="319">
        <v>0</v>
      </c>
      <c r="C402" s="319">
        <v>0</v>
      </c>
      <c r="D402" s="319">
        <v>0</v>
      </c>
      <c r="E402" s="319">
        <v>0</v>
      </c>
      <c r="F402" s="319">
        <v>0</v>
      </c>
      <c r="G402" s="319">
        <v>0</v>
      </c>
      <c r="H402" s="319">
        <v>0</v>
      </c>
      <c r="I402" s="319">
        <v>0</v>
      </c>
      <c r="J402" s="319">
        <v>0</v>
      </c>
      <c r="K402" s="319">
        <v>0</v>
      </c>
      <c r="L402" s="319">
        <v>0</v>
      </c>
      <c r="M402" s="319">
        <v>0</v>
      </c>
      <c r="N402" s="319"/>
      <c r="O402" s="227">
        <v>0</v>
      </c>
      <c r="P402" s="227">
        <v>0</v>
      </c>
      <c r="Q402" s="227">
        <v>0</v>
      </c>
      <c r="R402" s="227">
        <v>12</v>
      </c>
      <c r="S402" s="227">
        <v>0</v>
      </c>
      <c r="T402" s="227">
        <v>0</v>
      </c>
      <c r="U402" s="227">
        <v>0</v>
      </c>
      <c r="V402" s="227">
        <v>0</v>
      </c>
      <c r="W402" s="227">
        <v>0</v>
      </c>
      <c r="X402" s="227">
        <v>0</v>
      </c>
      <c r="Y402" s="227">
        <v>0</v>
      </c>
      <c r="Z402" s="227">
        <v>0</v>
      </c>
      <c r="AA402" s="230"/>
      <c r="AB402" s="230">
        <v>0</v>
      </c>
      <c r="AC402" s="230">
        <v>32</v>
      </c>
      <c r="AD402" s="230">
        <v>0</v>
      </c>
      <c r="AE402" s="230">
        <v>0</v>
      </c>
      <c r="AF402" s="230">
        <v>0</v>
      </c>
      <c r="AG402" s="230">
        <v>0</v>
      </c>
      <c r="AH402" s="230">
        <v>0</v>
      </c>
      <c r="AI402" s="230">
        <v>0</v>
      </c>
      <c r="AJ402" s="230">
        <v>0</v>
      </c>
      <c r="AK402" s="230">
        <v>0</v>
      </c>
      <c r="AL402" s="230">
        <v>0</v>
      </c>
      <c r="AM402" s="230">
        <v>0</v>
      </c>
      <c r="AN402" s="230"/>
      <c r="AO402" s="230">
        <v>0</v>
      </c>
      <c r="AP402" s="230">
        <v>0</v>
      </c>
      <c r="AQ402" s="230">
        <v>0</v>
      </c>
      <c r="AR402" s="230">
        <v>0</v>
      </c>
      <c r="AS402" s="230">
        <v>0</v>
      </c>
      <c r="AT402" s="230">
        <v>0</v>
      </c>
      <c r="AU402" s="230">
        <v>0</v>
      </c>
      <c r="AV402" s="230">
        <v>0</v>
      </c>
      <c r="AW402" s="230">
        <v>0</v>
      </c>
      <c r="AX402" s="230">
        <v>0</v>
      </c>
      <c r="AY402" s="230">
        <v>0</v>
      </c>
      <c r="AZ402" s="227">
        <v>0</v>
      </c>
      <c r="BA402" s="227"/>
      <c r="BB402" s="320"/>
      <c r="BC402" s="321">
        <f t="shared" ref="BC402:BM402" si="652">+BC412</f>
        <v>0</v>
      </c>
      <c r="BD402" s="322">
        <f t="shared" si="652"/>
        <v>0</v>
      </c>
      <c r="BE402" s="241">
        <f t="shared" si="652"/>
        <v>0</v>
      </c>
      <c r="BF402" s="241">
        <f t="shared" si="652"/>
        <v>0</v>
      </c>
      <c r="BG402" s="241">
        <f t="shared" si="652"/>
        <v>0</v>
      </c>
      <c r="BH402" s="323">
        <f t="shared" si="652"/>
        <v>0</v>
      </c>
      <c r="BI402" s="324">
        <f t="shared" si="652"/>
        <v>0</v>
      </c>
      <c r="BJ402" s="325">
        <f t="shared" si="652"/>
        <v>0</v>
      </c>
      <c r="BK402" s="324">
        <f t="shared" si="652"/>
        <v>0</v>
      </c>
      <c r="BL402" s="324">
        <f t="shared" si="652"/>
        <v>0</v>
      </c>
      <c r="BM402" s="326">
        <f t="shared" si="652"/>
        <v>0</v>
      </c>
      <c r="BN402" s="324"/>
      <c r="CA402" s="324"/>
      <c r="CN402" s="324"/>
      <c r="DA402" s="324"/>
      <c r="DN402" s="324"/>
      <c r="DP402" s="166">
        <f>SUM(B402:M402)</f>
        <v>0</v>
      </c>
      <c r="DQ402" s="166">
        <f>SUM(O402:Z402)</f>
        <v>12</v>
      </c>
      <c r="DR402" s="28">
        <f>IFERROR(DQ402/DP402*100,0)</f>
        <v>0</v>
      </c>
      <c r="DS402" s="166">
        <f>SUM(AB402:AM402)</f>
        <v>32</v>
      </c>
      <c r="DT402" s="28">
        <f>IFERROR(DS402/DQ402*100,0)</f>
        <v>266.66666666666663</v>
      </c>
      <c r="DU402" s="166">
        <f>SUM(AO402:AZ402)</f>
        <v>0</v>
      </c>
      <c r="DV402" s="28">
        <f>IFERROR(DU402/DS402*100,0)</f>
        <v>0</v>
      </c>
      <c r="DW402" s="141">
        <f>SUM(BB402:BM402)</f>
        <v>0</v>
      </c>
      <c r="DX402" s="207">
        <f t="shared" ref="DX402" si="653">IFERROR(DW402/DU402*100,0)</f>
        <v>0</v>
      </c>
    </row>
    <row r="403" spans="1:128" outlineLevel="1">
      <c r="A403" s="250" t="s">
        <v>161</v>
      </c>
      <c r="B403" s="251"/>
      <c r="C403" s="251"/>
      <c r="D403" s="251"/>
      <c r="E403" s="251"/>
      <c r="F403" s="251"/>
      <c r="G403" s="251"/>
      <c r="H403" s="251"/>
      <c r="I403" s="251"/>
      <c r="J403" s="251"/>
      <c r="K403" s="251"/>
      <c r="L403" s="251"/>
      <c r="M403" s="251"/>
      <c r="N403" s="251"/>
      <c r="O403" s="251"/>
      <c r="P403" s="251"/>
      <c r="Q403" s="251"/>
      <c r="R403" s="251"/>
      <c r="S403" s="251"/>
      <c r="T403" s="251"/>
      <c r="U403" s="251"/>
      <c r="V403" s="251"/>
      <c r="W403" s="251"/>
      <c r="X403" s="251"/>
      <c r="Y403" s="251"/>
      <c r="Z403" s="251"/>
      <c r="AA403" s="251"/>
      <c r="AB403" s="251"/>
      <c r="AC403" s="251"/>
      <c r="AD403" s="251"/>
      <c r="AE403" s="251"/>
      <c r="AF403" s="251"/>
      <c r="AG403" s="251"/>
      <c r="AH403" s="251"/>
      <c r="AI403" s="251"/>
      <c r="AJ403" s="251"/>
      <c r="AK403" s="251"/>
      <c r="AL403" s="251"/>
      <c r="AM403" s="251"/>
      <c r="AN403" s="251"/>
      <c r="AO403" s="251"/>
      <c r="AP403" s="251"/>
      <c r="AQ403" s="251"/>
      <c r="AR403" s="251"/>
      <c r="AS403" s="251"/>
      <c r="AT403" s="251"/>
      <c r="AU403" s="251"/>
      <c r="AV403" s="251"/>
      <c r="AW403" s="251"/>
      <c r="AX403" s="251"/>
      <c r="AY403" s="251"/>
      <c r="AZ403" s="251"/>
      <c r="BA403" s="251"/>
      <c r="BB403" s="252"/>
      <c r="BC403" s="253"/>
      <c r="BD403" s="254"/>
      <c r="BE403" s="261"/>
      <c r="BF403" s="261"/>
      <c r="BG403" s="261"/>
      <c r="BH403" s="262"/>
      <c r="BI403" s="263"/>
      <c r="BJ403" s="264"/>
      <c r="BK403" s="263"/>
      <c r="BL403" s="263"/>
      <c r="BM403" s="266"/>
      <c r="BN403" s="263"/>
      <c r="CA403" s="263"/>
      <c r="CN403" s="263"/>
      <c r="DA403" s="263"/>
      <c r="DN403" s="263"/>
      <c r="DP403" s="166"/>
      <c r="DQ403" s="166"/>
      <c r="DR403" s="28"/>
      <c r="DS403" s="166"/>
      <c r="DT403" s="28"/>
      <c r="DU403" s="166"/>
      <c r="DV403" s="28"/>
    </row>
    <row r="404" spans="1:128" outlineLevel="1">
      <c r="A404" s="250" t="s">
        <v>162</v>
      </c>
      <c r="B404" s="251"/>
      <c r="C404" s="251"/>
      <c r="D404" s="251"/>
      <c r="E404" s="251"/>
      <c r="F404" s="251"/>
      <c r="G404" s="251"/>
      <c r="H404" s="251"/>
      <c r="I404" s="251"/>
      <c r="J404" s="251"/>
      <c r="K404" s="251"/>
      <c r="L404" s="251"/>
      <c r="M404" s="251"/>
      <c r="N404" s="251"/>
      <c r="O404" s="251"/>
      <c r="P404" s="251"/>
      <c r="Q404" s="251"/>
      <c r="R404" s="251"/>
      <c r="S404" s="251"/>
      <c r="T404" s="251"/>
      <c r="U404" s="251"/>
      <c r="V404" s="251"/>
      <c r="W404" s="251"/>
      <c r="X404" s="251"/>
      <c r="Y404" s="251"/>
      <c r="Z404" s="251"/>
      <c r="AA404" s="251"/>
      <c r="AB404" s="251"/>
      <c r="AC404" s="251"/>
      <c r="AD404" s="251"/>
      <c r="AE404" s="251"/>
      <c r="AF404" s="251"/>
      <c r="AG404" s="251"/>
      <c r="AH404" s="251"/>
      <c r="AI404" s="251"/>
      <c r="AJ404" s="251"/>
      <c r="AK404" s="251"/>
      <c r="AL404" s="251"/>
      <c r="AM404" s="251"/>
      <c r="AN404" s="251"/>
      <c r="AO404" s="251"/>
      <c r="AP404" s="251"/>
      <c r="AQ404" s="251"/>
      <c r="AR404" s="251"/>
      <c r="AS404" s="251"/>
      <c r="AT404" s="251"/>
      <c r="AU404" s="251"/>
      <c r="AV404" s="251"/>
      <c r="AW404" s="251"/>
      <c r="AX404" s="251"/>
      <c r="AY404" s="251"/>
      <c r="AZ404" s="251"/>
      <c r="BA404" s="251"/>
      <c r="BB404" s="252"/>
      <c r="BC404" s="253"/>
      <c r="BD404" s="254"/>
      <c r="BE404" s="261"/>
      <c r="BF404" s="261"/>
      <c r="BG404" s="261"/>
      <c r="BH404" s="262"/>
      <c r="BI404" s="263"/>
      <c r="BJ404" s="264"/>
      <c r="BK404" s="263"/>
      <c r="BL404" s="263"/>
      <c r="BM404" s="266"/>
      <c r="BN404" s="263"/>
      <c r="CA404" s="263"/>
      <c r="CN404" s="263"/>
      <c r="DA404" s="263"/>
      <c r="DN404" s="263"/>
      <c r="DP404" s="166"/>
      <c r="DQ404" s="166"/>
      <c r="DR404" s="28"/>
      <c r="DS404" s="166"/>
      <c r="DT404" s="28"/>
      <c r="DU404" s="166"/>
      <c r="DV404" s="28"/>
    </row>
    <row r="405" spans="1:128" outlineLevel="1">
      <c r="A405" s="250" t="s">
        <v>163</v>
      </c>
      <c r="B405" s="251"/>
      <c r="C405" s="251"/>
      <c r="D405" s="251"/>
      <c r="E405" s="251"/>
      <c r="F405" s="251"/>
      <c r="G405" s="251"/>
      <c r="H405" s="251"/>
      <c r="I405" s="251"/>
      <c r="J405" s="251"/>
      <c r="K405" s="251"/>
      <c r="L405" s="251"/>
      <c r="M405" s="251"/>
      <c r="N405" s="251"/>
      <c r="O405" s="251"/>
      <c r="P405" s="251"/>
      <c r="Q405" s="251"/>
      <c r="R405" s="251"/>
      <c r="S405" s="251"/>
      <c r="T405" s="251"/>
      <c r="U405" s="251"/>
      <c r="V405" s="251"/>
      <c r="W405" s="251"/>
      <c r="X405" s="251"/>
      <c r="Y405" s="251"/>
      <c r="Z405" s="251"/>
      <c r="AA405" s="251"/>
      <c r="AB405" s="251"/>
      <c r="AC405" s="251"/>
      <c r="AD405" s="251"/>
      <c r="AE405" s="251"/>
      <c r="AF405" s="251"/>
      <c r="AG405" s="251"/>
      <c r="AH405" s="251"/>
      <c r="AI405" s="251"/>
      <c r="AJ405" s="251"/>
      <c r="AK405" s="251"/>
      <c r="AL405" s="251"/>
      <c r="AM405" s="251"/>
      <c r="AN405" s="251"/>
      <c r="AO405" s="251"/>
      <c r="AP405" s="251"/>
      <c r="AQ405" s="251"/>
      <c r="AR405" s="251"/>
      <c r="AS405" s="251"/>
      <c r="AT405" s="251"/>
      <c r="AU405" s="251"/>
      <c r="AV405" s="251"/>
      <c r="AW405" s="251"/>
      <c r="AX405" s="251"/>
      <c r="AY405" s="251"/>
      <c r="AZ405" s="251"/>
      <c r="BA405" s="251"/>
      <c r="BB405" s="252"/>
      <c r="BC405" s="253"/>
      <c r="BD405" s="254"/>
      <c r="BE405" s="261"/>
      <c r="BF405" s="261"/>
      <c r="BG405" s="261"/>
      <c r="BH405" s="262"/>
      <c r="BI405" s="263"/>
      <c r="BJ405" s="264"/>
      <c r="BK405" s="263"/>
      <c r="BL405" s="263"/>
      <c r="BM405" s="266"/>
      <c r="BN405" s="263"/>
      <c r="CA405" s="263"/>
      <c r="CN405" s="263"/>
      <c r="DA405" s="263"/>
      <c r="DN405" s="263"/>
      <c r="DP405" s="166"/>
      <c r="DQ405" s="166"/>
      <c r="DR405" s="28"/>
      <c r="DS405" s="166"/>
      <c r="DT405" s="28"/>
      <c r="DU405" s="166"/>
      <c r="DV405" s="28"/>
    </row>
    <row r="406" spans="1:128" outlineLevel="1">
      <c r="A406" s="250" t="s">
        <v>164</v>
      </c>
      <c r="B406" s="251"/>
      <c r="C406" s="251"/>
      <c r="D406" s="251"/>
      <c r="E406" s="251"/>
      <c r="F406" s="251"/>
      <c r="G406" s="251"/>
      <c r="H406" s="251"/>
      <c r="I406" s="251"/>
      <c r="J406" s="251"/>
      <c r="K406" s="251"/>
      <c r="L406" s="251"/>
      <c r="M406" s="251"/>
      <c r="N406" s="251"/>
      <c r="O406" s="251"/>
      <c r="P406" s="251"/>
      <c r="Q406" s="251"/>
      <c r="R406" s="251"/>
      <c r="S406" s="251"/>
      <c r="T406" s="251"/>
      <c r="U406" s="251"/>
      <c r="V406" s="251"/>
      <c r="W406" s="251"/>
      <c r="X406" s="251"/>
      <c r="Y406" s="251"/>
      <c r="Z406" s="251"/>
      <c r="AA406" s="251"/>
      <c r="AB406" s="251"/>
      <c r="AC406" s="251"/>
      <c r="AD406" s="251"/>
      <c r="AE406" s="251"/>
      <c r="AF406" s="251"/>
      <c r="AG406" s="251"/>
      <c r="AH406" s="251"/>
      <c r="AI406" s="251"/>
      <c r="AJ406" s="251"/>
      <c r="AK406" s="251"/>
      <c r="AL406" s="251"/>
      <c r="AM406" s="251"/>
      <c r="AN406" s="251"/>
      <c r="AO406" s="251"/>
      <c r="AP406" s="251"/>
      <c r="AQ406" s="251"/>
      <c r="AR406" s="251"/>
      <c r="AS406" s="251"/>
      <c r="AT406" s="251"/>
      <c r="AU406" s="251"/>
      <c r="AV406" s="251"/>
      <c r="AW406" s="251"/>
      <c r="AX406" s="251"/>
      <c r="AY406" s="251"/>
      <c r="AZ406" s="251"/>
      <c r="BA406" s="251"/>
      <c r="BB406" s="252"/>
      <c r="BC406" s="253"/>
      <c r="BD406" s="254"/>
      <c r="BE406" s="261"/>
      <c r="BF406" s="261"/>
      <c r="BG406" s="261"/>
      <c r="BH406" s="262"/>
      <c r="BI406" s="263"/>
      <c r="BJ406" s="264"/>
      <c r="BK406" s="263"/>
      <c r="BL406" s="263"/>
      <c r="BM406" s="266"/>
      <c r="BN406" s="263"/>
      <c r="CA406" s="263"/>
      <c r="CN406" s="263"/>
      <c r="DA406" s="263"/>
      <c r="DN406" s="263"/>
      <c r="DP406" s="166"/>
      <c r="DQ406" s="166"/>
      <c r="DR406" s="28"/>
      <c r="DS406" s="166"/>
      <c r="DT406" s="28"/>
      <c r="DU406" s="166"/>
      <c r="DV406" s="28"/>
    </row>
    <row r="407" spans="1:128" outlineLevel="1">
      <c r="A407" s="250" t="s">
        <v>165</v>
      </c>
      <c r="B407" s="251"/>
      <c r="C407" s="251"/>
      <c r="D407" s="251"/>
      <c r="E407" s="251"/>
      <c r="F407" s="251"/>
      <c r="G407" s="251"/>
      <c r="H407" s="251"/>
      <c r="I407" s="251"/>
      <c r="J407" s="251"/>
      <c r="K407" s="251"/>
      <c r="L407" s="251"/>
      <c r="M407" s="251"/>
      <c r="N407" s="251"/>
      <c r="O407" s="251"/>
      <c r="P407" s="251"/>
      <c r="Q407" s="251"/>
      <c r="R407" s="251"/>
      <c r="S407" s="251"/>
      <c r="T407" s="251"/>
      <c r="U407" s="251"/>
      <c r="V407" s="251"/>
      <c r="W407" s="251"/>
      <c r="X407" s="251"/>
      <c r="Y407" s="251"/>
      <c r="Z407" s="251"/>
      <c r="AA407" s="251"/>
      <c r="AB407" s="251"/>
      <c r="AC407" s="251"/>
      <c r="AD407" s="251"/>
      <c r="AE407" s="251"/>
      <c r="AF407" s="251"/>
      <c r="AG407" s="251"/>
      <c r="AH407" s="251"/>
      <c r="AI407" s="251"/>
      <c r="AJ407" s="251"/>
      <c r="AK407" s="251"/>
      <c r="AL407" s="251"/>
      <c r="AM407" s="251"/>
      <c r="AN407" s="251"/>
      <c r="AO407" s="251"/>
      <c r="AP407" s="251"/>
      <c r="AQ407" s="251"/>
      <c r="AR407" s="251"/>
      <c r="AS407" s="251"/>
      <c r="AT407" s="251"/>
      <c r="AU407" s="251"/>
      <c r="AV407" s="251"/>
      <c r="AW407" s="251"/>
      <c r="AX407" s="251"/>
      <c r="AY407" s="251"/>
      <c r="AZ407" s="251"/>
      <c r="BA407" s="251"/>
      <c r="BB407" s="252"/>
      <c r="BC407" s="253"/>
      <c r="BD407" s="254"/>
      <c r="BE407" s="261"/>
      <c r="BF407" s="261"/>
      <c r="BG407" s="261"/>
      <c r="BH407" s="262"/>
      <c r="BI407" s="263"/>
      <c r="BJ407" s="264"/>
      <c r="BK407" s="263"/>
      <c r="BL407" s="263"/>
      <c r="BM407" s="266"/>
      <c r="BN407" s="263"/>
      <c r="CA407" s="263"/>
      <c r="CN407" s="263"/>
      <c r="DA407" s="263"/>
      <c r="DN407" s="263"/>
      <c r="DP407" s="166"/>
      <c r="DQ407" s="166"/>
      <c r="DR407" s="28"/>
      <c r="DS407" s="166"/>
      <c r="DT407" s="28"/>
      <c r="DU407" s="166"/>
      <c r="DV407" s="28"/>
    </row>
    <row r="408" spans="1:128" outlineLevel="1">
      <c r="A408" s="250" t="s">
        <v>123</v>
      </c>
      <c r="B408" s="251"/>
      <c r="C408" s="251"/>
      <c r="D408" s="251"/>
      <c r="E408" s="251"/>
      <c r="F408" s="251"/>
      <c r="G408" s="251"/>
      <c r="H408" s="251"/>
      <c r="I408" s="251"/>
      <c r="J408" s="251"/>
      <c r="K408" s="251"/>
      <c r="L408" s="251"/>
      <c r="M408" s="251"/>
      <c r="N408" s="251"/>
      <c r="O408" s="251"/>
      <c r="P408" s="251"/>
      <c r="Q408" s="251"/>
      <c r="R408" s="251"/>
      <c r="S408" s="251"/>
      <c r="T408" s="251"/>
      <c r="U408" s="251"/>
      <c r="V408" s="251"/>
      <c r="W408" s="251"/>
      <c r="X408" s="251"/>
      <c r="Y408" s="251"/>
      <c r="Z408" s="251"/>
      <c r="AA408" s="251"/>
      <c r="AB408" s="251"/>
      <c r="AC408" s="251"/>
      <c r="AD408" s="251"/>
      <c r="AE408" s="251"/>
      <c r="AF408" s="251"/>
      <c r="AG408" s="251"/>
      <c r="AH408" s="251"/>
      <c r="AI408" s="251"/>
      <c r="AJ408" s="251"/>
      <c r="AK408" s="251"/>
      <c r="AL408" s="251"/>
      <c r="AM408" s="251"/>
      <c r="AN408" s="251"/>
      <c r="AO408" s="251"/>
      <c r="AP408" s="251"/>
      <c r="AQ408" s="251"/>
      <c r="AR408" s="251"/>
      <c r="AS408" s="251"/>
      <c r="AT408" s="251"/>
      <c r="AU408" s="251"/>
      <c r="AV408" s="251"/>
      <c r="AW408" s="251"/>
      <c r="AX408" s="251"/>
      <c r="AY408" s="251"/>
      <c r="AZ408" s="251"/>
      <c r="BA408" s="251"/>
      <c r="BB408" s="252"/>
      <c r="BC408" s="253"/>
      <c r="BD408" s="254"/>
      <c r="BE408" s="261"/>
      <c r="BF408" s="261"/>
      <c r="BG408" s="261"/>
      <c r="BH408" s="262"/>
      <c r="BI408" s="263"/>
      <c r="BJ408" s="264"/>
      <c r="BK408" s="263"/>
      <c r="BL408" s="263"/>
      <c r="BM408" s="266"/>
      <c r="BN408" s="263"/>
      <c r="CA408" s="263"/>
      <c r="CN408" s="263"/>
      <c r="DA408" s="263"/>
      <c r="DN408" s="263"/>
      <c r="DP408" s="166"/>
      <c r="DQ408" s="166"/>
      <c r="DR408" s="28"/>
      <c r="DS408" s="166"/>
      <c r="DT408" s="28"/>
      <c r="DU408" s="166"/>
      <c r="DV408" s="28"/>
    </row>
    <row r="409" spans="1:128" s="275" customFormat="1" outlineLevel="1">
      <c r="A409" s="268" t="s">
        <v>167</v>
      </c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  <c r="M409" s="269"/>
      <c r="N409" s="269"/>
      <c r="O409" s="269"/>
      <c r="P409" s="269"/>
      <c r="Q409" s="269"/>
      <c r="R409" s="269"/>
      <c r="S409" s="269"/>
      <c r="T409" s="269"/>
      <c r="U409" s="269"/>
      <c r="V409" s="269"/>
      <c r="W409" s="269"/>
      <c r="X409" s="269"/>
      <c r="Y409" s="269"/>
      <c r="Z409" s="269"/>
      <c r="AA409" s="269"/>
      <c r="AB409" s="269"/>
      <c r="AC409" s="269"/>
      <c r="AD409" s="269"/>
      <c r="AE409" s="269"/>
      <c r="AF409" s="269"/>
      <c r="AG409" s="269"/>
      <c r="AH409" s="269"/>
      <c r="AI409" s="269"/>
      <c r="AJ409" s="269"/>
      <c r="AK409" s="269"/>
      <c r="AL409" s="269"/>
      <c r="AM409" s="269"/>
      <c r="AN409" s="269"/>
      <c r="AO409" s="269"/>
      <c r="AP409" s="269"/>
      <c r="AQ409" s="269"/>
      <c r="AR409" s="269"/>
      <c r="AS409" s="269"/>
      <c r="AT409" s="269"/>
      <c r="AU409" s="269"/>
      <c r="AV409" s="269"/>
      <c r="AW409" s="269"/>
      <c r="AX409" s="269"/>
      <c r="AY409" s="269"/>
      <c r="AZ409" s="269"/>
      <c r="BA409" s="269"/>
      <c r="BB409" s="270"/>
      <c r="BC409" s="271"/>
      <c r="BD409" s="271"/>
      <c r="BE409" s="272"/>
      <c r="BF409" s="272"/>
      <c r="BG409" s="272"/>
      <c r="BH409" s="273"/>
      <c r="BI409" s="272"/>
      <c r="BJ409" s="274"/>
      <c r="BK409" s="272"/>
      <c r="BL409" s="272"/>
      <c r="BM409" s="301"/>
      <c r="BN409" s="272"/>
      <c r="CA409" s="272"/>
      <c r="CN409" s="272"/>
      <c r="DA409" s="272"/>
      <c r="DN409" s="272"/>
      <c r="DP409" s="277"/>
      <c r="DQ409" s="277"/>
      <c r="DR409" s="278"/>
      <c r="DS409" s="277"/>
      <c r="DT409" s="278"/>
      <c r="DU409" s="277"/>
      <c r="DV409" s="278"/>
    </row>
    <row r="410" spans="1:128" outlineLevel="1">
      <c r="A410" s="250" t="s">
        <v>122</v>
      </c>
      <c r="B410" s="251"/>
      <c r="C410" s="251"/>
      <c r="D410" s="251"/>
      <c r="E410" s="251"/>
      <c r="F410" s="251"/>
      <c r="G410" s="251"/>
      <c r="H410" s="251"/>
      <c r="I410" s="251"/>
      <c r="J410" s="251"/>
      <c r="K410" s="251"/>
      <c r="L410" s="251"/>
      <c r="M410" s="251"/>
      <c r="N410" s="251"/>
      <c r="O410" s="251"/>
      <c r="P410" s="251"/>
      <c r="Q410" s="251"/>
      <c r="R410" s="251"/>
      <c r="S410" s="251"/>
      <c r="T410" s="251"/>
      <c r="U410" s="251"/>
      <c r="V410" s="251"/>
      <c r="W410" s="251"/>
      <c r="X410" s="251"/>
      <c r="Y410" s="251"/>
      <c r="Z410" s="251"/>
      <c r="AA410" s="251"/>
      <c r="AB410" s="251"/>
      <c r="AC410" s="251"/>
      <c r="AD410" s="251"/>
      <c r="AE410" s="251"/>
      <c r="AF410" s="251"/>
      <c r="AG410" s="251"/>
      <c r="AH410" s="251"/>
      <c r="AI410" s="251"/>
      <c r="AJ410" s="251"/>
      <c r="AK410" s="251"/>
      <c r="AL410" s="251"/>
      <c r="AM410" s="251"/>
      <c r="AN410" s="251"/>
      <c r="AO410" s="251"/>
      <c r="AP410" s="251"/>
      <c r="AQ410" s="251"/>
      <c r="AR410" s="251"/>
      <c r="AS410" s="251"/>
      <c r="AT410" s="251"/>
      <c r="AU410" s="251"/>
      <c r="AV410" s="251"/>
      <c r="AW410" s="251"/>
      <c r="AX410" s="251"/>
      <c r="AY410" s="251"/>
      <c r="AZ410" s="251"/>
      <c r="BA410" s="251"/>
      <c r="BB410" s="252"/>
      <c r="BC410" s="253"/>
      <c r="BD410" s="254"/>
      <c r="BE410" s="261"/>
      <c r="BF410" s="261"/>
      <c r="BG410" s="261"/>
      <c r="BH410" s="262"/>
      <c r="BI410" s="263"/>
      <c r="BJ410" s="264"/>
      <c r="BK410" s="263"/>
      <c r="BL410" s="263"/>
      <c r="BM410" s="266"/>
      <c r="BN410" s="263"/>
      <c r="CA410" s="263"/>
      <c r="CN410" s="263"/>
      <c r="DA410" s="263"/>
      <c r="DN410" s="263"/>
      <c r="DP410" s="166"/>
      <c r="DQ410" s="166"/>
      <c r="DR410" s="28"/>
      <c r="DS410" s="166"/>
      <c r="DT410" s="28"/>
      <c r="DU410" s="166"/>
      <c r="DV410" s="28"/>
    </row>
    <row r="411" spans="1:128" outlineLevel="1">
      <c r="A411" s="250" t="s">
        <v>168</v>
      </c>
      <c r="B411" s="251"/>
      <c r="C411" s="251"/>
      <c r="D411" s="251"/>
      <c r="E411" s="251"/>
      <c r="F411" s="251"/>
      <c r="G411" s="251"/>
      <c r="H411" s="251"/>
      <c r="I411" s="251"/>
      <c r="J411" s="251"/>
      <c r="K411" s="251"/>
      <c r="L411" s="251"/>
      <c r="M411" s="251"/>
      <c r="N411" s="251"/>
      <c r="O411" s="251"/>
      <c r="P411" s="251"/>
      <c r="Q411" s="251"/>
      <c r="R411" s="251"/>
      <c r="S411" s="251"/>
      <c r="T411" s="251"/>
      <c r="U411" s="251"/>
      <c r="V411" s="251"/>
      <c r="W411" s="251"/>
      <c r="X411" s="251"/>
      <c r="Y411" s="251"/>
      <c r="Z411" s="251"/>
      <c r="AA411" s="251"/>
      <c r="AB411" s="251"/>
      <c r="AC411" s="251"/>
      <c r="AD411" s="251"/>
      <c r="AE411" s="251"/>
      <c r="AF411" s="251"/>
      <c r="AG411" s="251"/>
      <c r="AH411" s="251"/>
      <c r="AI411" s="251"/>
      <c r="AJ411" s="251"/>
      <c r="AK411" s="251"/>
      <c r="AL411" s="251"/>
      <c r="AM411" s="251"/>
      <c r="AN411" s="251"/>
      <c r="AO411" s="251"/>
      <c r="AP411" s="251"/>
      <c r="AQ411" s="251"/>
      <c r="AR411" s="251"/>
      <c r="AS411" s="251"/>
      <c r="AT411" s="251"/>
      <c r="AU411" s="251"/>
      <c r="AV411" s="251"/>
      <c r="AW411" s="251"/>
      <c r="AX411" s="251"/>
      <c r="AY411" s="251"/>
      <c r="AZ411" s="251"/>
      <c r="BA411" s="251"/>
      <c r="BB411" s="252"/>
      <c r="BC411" s="253"/>
      <c r="BD411" s="254"/>
      <c r="BE411" s="261"/>
      <c r="BF411" s="261"/>
      <c r="BG411" s="261"/>
      <c r="BH411" s="262"/>
      <c r="BI411" s="263"/>
      <c r="BJ411" s="264"/>
      <c r="BK411" s="263"/>
      <c r="BL411" s="263"/>
      <c r="BM411" s="266"/>
      <c r="BN411" s="263"/>
      <c r="CA411" s="263"/>
      <c r="CN411" s="263"/>
      <c r="DA411" s="263"/>
      <c r="DN411" s="263"/>
      <c r="DP411" s="166"/>
      <c r="DQ411" s="166"/>
      <c r="DR411" s="28"/>
      <c r="DS411" s="166"/>
      <c r="DT411" s="28"/>
      <c r="DU411" s="166"/>
      <c r="DV411" s="28"/>
    </row>
    <row r="412" spans="1:128" ht="13.5">
      <c r="A412" s="279" t="s">
        <v>169</v>
      </c>
      <c r="B412" s="251">
        <f>+SUM(B403:B411)</f>
        <v>0</v>
      </c>
      <c r="C412" s="251">
        <f t="shared" ref="C412" si="654">+SUM(C403:C411)</f>
        <v>0</v>
      </c>
      <c r="D412" s="251">
        <f t="shared" ref="D412:M412" si="655">+SUM(D403:D411)</f>
        <v>0</v>
      </c>
      <c r="E412" s="251">
        <f t="shared" si="655"/>
        <v>0</v>
      </c>
      <c r="F412" s="251">
        <f t="shared" si="655"/>
        <v>0</v>
      </c>
      <c r="G412" s="251">
        <f t="shared" si="655"/>
        <v>0</v>
      </c>
      <c r="H412" s="251">
        <f t="shared" si="655"/>
        <v>0</v>
      </c>
      <c r="I412" s="251">
        <f t="shared" si="655"/>
        <v>0</v>
      </c>
      <c r="J412" s="251">
        <f t="shared" si="655"/>
        <v>0</v>
      </c>
      <c r="K412" s="251">
        <f t="shared" si="655"/>
        <v>0</v>
      </c>
      <c r="L412" s="251">
        <f t="shared" si="655"/>
        <v>0</v>
      </c>
      <c r="M412" s="251">
        <f t="shared" si="655"/>
        <v>0</v>
      </c>
      <c r="N412" s="251"/>
      <c r="O412" s="251">
        <f t="shared" ref="O412:Z412" si="656">+SUM(O403:O411)</f>
        <v>0</v>
      </c>
      <c r="P412" s="251">
        <f t="shared" si="656"/>
        <v>0</v>
      </c>
      <c r="Q412" s="251">
        <f t="shared" si="656"/>
        <v>0</v>
      </c>
      <c r="R412" s="251">
        <f t="shared" si="656"/>
        <v>0</v>
      </c>
      <c r="S412" s="251">
        <f t="shared" si="656"/>
        <v>0</v>
      </c>
      <c r="T412" s="251">
        <f t="shared" si="656"/>
        <v>0</v>
      </c>
      <c r="U412" s="251">
        <f t="shared" si="656"/>
        <v>0</v>
      </c>
      <c r="V412" s="251">
        <f t="shared" si="656"/>
        <v>0</v>
      </c>
      <c r="W412" s="251">
        <f t="shared" si="656"/>
        <v>0</v>
      </c>
      <c r="X412" s="251">
        <f t="shared" si="656"/>
        <v>0</v>
      </c>
      <c r="Y412" s="251">
        <f t="shared" si="656"/>
        <v>0</v>
      </c>
      <c r="Z412" s="251">
        <f t="shared" si="656"/>
        <v>0</v>
      </c>
      <c r="AA412" s="251"/>
      <c r="AB412" s="251">
        <f t="shared" ref="AB412:AM412" si="657">+SUM(AB403:AB411)</f>
        <v>0</v>
      </c>
      <c r="AC412" s="251">
        <f t="shared" si="657"/>
        <v>0</v>
      </c>
      <c r="AD412" s="251">
        <f t="shared" si="657"/>
        <v>0</v>
      </c>
      <c r="AE412" s="251">
        <f t="shared" si="657"/>
        <v>0</v>
      </c>
      <c r="AF412" s="251">
        <f t="shared" si="657"/>
        <v>0</v>
      </c>
      <c r="AG412" s="251">
        <f t="shared" si="657"/>
        <v>0</v>
      </c>
      <c r="AH412" s="251">
        <f t="shared" si="657"/>
        <v>0</v>
      </c>
      <c r="AI412" s="251">
        <f t="shared" si="657"/>
        <v>0</v>
      </c>
      <c r="AJ412" s="251">
        <f t="shared" si="657"/>
        <v>0</v>
      </c>
      <c r="AK412" s="251">
        <f t="shared" si="657"/>
        <v>0</v>
      </c>
      <c r="AL412" s="251">
        <f t="shared" si="657"/>
        <v>0</v>
      </c>
      <c r="AM412" s="251">
        <f t="shared" si="657"/>
        <v>0</v>
      </c>
      <c r="AN412" s="251"/>
      <c r="AO412" s="251">
        <f t="shared" ref="AO412:BM412" si="658">+SUM(AO403:AO411)</f>
        <v>0</v>
      </c>
      <c r="AP412" s="251">
        <f t="shared" si="658"/>
        <v>0</v>
      </c>
      <c r="AQ412" s="251">
        <f t="shared" si="658"/>
        <v>0</v>
      </c>
      <c r="AR412" s="251">
        <f t="shared" si="658"/>
        <v>0</v>
      </c>
      <c r="AS412" s="251">
        <f t="shared" si="658"/>
        <v>0</v>
      </c>
      <c r="AT412" s="251">
        <f t="shared" si="658"/>
        <v>0</v>
      </c>
      <c r="AU412" s="251">
        <f t="shared" si="658"/>
        <v>0</v>
      </c>
      <c r="AV412" s="251">
        <f t="shared" si="658"/>
        <v>0</v>
      </c>
      <c r="AW412" s="251">
        <f t="shared" si="658"/>
        <v>0</v>
      </c>
      <c r="AX412" s="251">
        <f t="shared" si="658"/>
        <v>0</v>
      </c>
      <c r="AY412" s="251">
        <f t="shared" si="658"/>
        <v>0</v>
      </c>
      <c r="AZ412" s="251">
        <f t="shared" si="658"/>
        <v>0</v>
      </c>
      <c r="BA412" s="251"/>
      <c r="BB412" s="252"/>
      <c r="BC412" s="253">
        <f t="shared" si="658"/>
        <v>0</v>
      </c>
      <c r="BD412" s="254">
        <f t="shared" si="658"/>
        <v>0</v>
      </c>
      <c r="BE412" s="261">
        <f t="shared" si="658"/>
        <v>0</v>
      </c>
      <c r="BF412" s="261">
        <f t="shared" si="658"/>
        <v>0</v>
      </c>
      <c r="BG412" s="261">
        <f t="shared" si="658"/>
        <v>0</v>
      </c>
      <c r="BH412" s="262">
        <f t="shared" si="658"/>
        <v>0</v>
      </c>
      <c r="BI412" s="263">
        <f t="shared" si="658"/>
        <v>0</v>
      </c>
      <c r="BJ412" s="264">
        <f t="shared" si="658"/>
        <v>0</v>
      </c>
      <c r="BK412" s="263">
        <f t="shared" si="658"/>
        <v>0</v>
      </c>
      <c r="BL412" s="263">
        <f t="shared" si="658"/>
        <v>0</v>
      </c>
      <c r="BM412" s="266">
        <f t="shared" si="658"/>
        <v>0</v>
      </c>
      <c r="BN412" s="263"/>
      <c r="CA412" s="263"/>
      <c r="CN412" s="263"/>
      <c r="DA412" s="263"/>
      <c r="DN412" s="263"/>
      <c r="DP412" s="166"/>
      <c r="DQ412" s="166"/>
      <c r="DR412" s="28"/>
      <c r="DS412" s="166"/>
      <c r="DT412" s="28"/>
      <c r="DU412" s="166"/>
      <c r="DV412" s="28"/>
    </row>
    <row r="413" spans="1:128">
      <c r="A413" s="239" t="s">
        <v>184</v>
      </c>
      <c r="B413" s="319">
        <v>0</v>
      </c>
      <c r="C413" s="319">
        <v>0</v>
      </c>
      <c r="D413" s="319">
        <v>0</v>
      </c>
      <c r="E413" s="319">
        <v>0</v>
      </c>
      <c r="F413" s="319">
        <v>0</v>
      </c>
      <c r="G413" s="319">
        <v>0</v>
      </c>
      <c r="H413" s="319">
        <v>0</v>
      </c>
      <c r="I413" s="319">
        <v>0</v>
      </c>
      <c r="J413" s="319">
        <v>0</v>
      </c>
      <c r="K413" s="319">
        <v>0</v>
      </c>
      <c r="L413" s="319">
        <v>0</v>
      </c>
      <c r="M413" s="319">
        <v>0</v>
      </c>
      <c r="N413" s="319"/>
      <c r="O413" s="227">
        <v>0</v>
      </c>
      <c r="P413" s="227">
        <v>0</v>
      </c>
      <c r="Q413" s="227">
        <v>0</v>
      </c>
      <c r="R413" s="227">
        <v>0</v>
      </c>
      <c r="S413" s="227">
        <v>0</v>
      </c>
      <c r="T413" s="227">
        <v>0</v>
      </c>
      <c r="U413" s="227">
        <v>8</v>
      </c>
      <c r="V413" s="227">
        <v>12</v>
      </c>
      <c r="W413" s="227">
        <v>26</v>
      </c>
      <c r="X413" s="227">
        <v>26</v>
      </c>
      <c r="Y413" s="227">
        <v>26</v>
      </c>
      <c r="Z413" s="227">
        <v>50</v>
      </c>
      <c r="AA413" s="230"/>
      <c r="AB413" s="230">
        <v>26</v>
      </c>
      <c r="AC413" s="230">
        <v>26</v>
      </c>
      <c r="AD413" s="230">
        <v>26</v>
      </c>
      <c r="AE413" s="230">
        <v>26</v>
      </c>
      <c r="AF413" s="230">
        <v>26</v>
      </c>
      <c r="AG413" s="230">
        <v>26</v>
      </c>
      <c r="AH413" s="230">
        <v>26</v>
      </c>
      <c r="AI413" s="230">
        <v>26</v>
      </c>
      <c r="AJ413" s="230">
        <v>26</v>
      </c>
      <c r="AK413" s="230">
        <v>26</v>
      </c>
      <c r="AL413" s="230">
        <v>26</v>
      </c>
      <c r="AM413" s="230">
        <v>28</v>
      </c>
      <c r="AN413" s="230"/>
      <c r="AO413" s="230">
        <v>26</v>
      </c>
      <c r="AP413" s="230">
        <v>26</v>
      </c>
      <c r="AQ413" s="230">
        <v>0</v>
      </c>
      <c r="AR413" s="230">
        <v>0</v>
      </c>
      <c r="AS413" s="230">
        <v>0</v>
      </c>
      <c r="AT413" s="230">
        <v>0</v>
      </c>
      <c r="AU413" s="230">
        <v>0</v>
      </c>
      <c r="AV413" s="230">
        <v>0</v>
      </c>
      <c r="AW413" s="230">
        <v>0</v>
      </c>
      <c r="AX413" s="241">
        <f>AX423+(AW423-AW413)</f>
        <v>0</v>
      </c>
      <c r="AY413" s="241">
        <f>AY423</f>
        <v>0</v>
      </c>
      <c r="AZ413" s="241">
        <f>AZ423</f>
        <v>0</v>
      </c>
      <c r="BA413" s="241"/>
      <c r="BB413" s="320"/>
      <c r="BC413" s="321">
        <f t="shared" ref="BC413:BM413" si="659">+BC423</f>
        <v>0</v>
      </c>
      <c r="BD413" s="322">
        <f t="shared" si="659"/>
        <v>0</v>
      </c>
      <c r="BE413" s="241">
        <f t="shared" si="659"/>
        <v>0</v>
      </c>
      <c r="BF413" s="241">
        <f t="shared" si="659"/>
        <v>0</v>
      </c>
      <c r="BG413" s="241">
        <f t="shared" si="659"/>
        <v>0</v>
      </c>
      <c r="BH413" s="323">
        <f t="shared" si="659"/>
        <v>0</v>
      </c>
      <c r="BI413" s="324">
        <f t="shared" si="659"/>
        <v>0</v>
      </c>
      <c r="BJ413" s="325">
        <f t="shared" si="659"/>
        <v>0</v>
      </c>
      <c r="BK413" s="324">
        <f t="shared" si="659"/>
        <v>0</v>
      </c>
      <c r="BL413" s="324">
        <f t="shared" si="659"/>
        <v>0</v>
      </c>
      <c r="BM413" s="326">
        <f t="shared" si="659"/>
        <v>0</v>
      </c>
      <c r="BN413" s="324"/>
      <c r="CA413" s="324"/>
      <c r="CN413" s="324"/>
      <c r="DA413" s="324"/>
      <c r="DN413" s="324"/>
      <c r="DP413" s="166">
        <f>SUM(B413:M413)</f>
        <v>0</v>
      </c>
      <c r="DQ413" s="166">
        <f>SUM(O413:Z413)</f>
        <v>148</v>
      </c>
      <c r="DR413" s="28">
        <f t="shared" si="560"/>
        <v>0</v>
      </c>
      <c r="DS413" s="166">
        <f>SUM(AB413:AM413)</f>
        <v>314</v>
      </c>
      <c r="DT413" s="28">
        <f t="shared" si="561"/>
        <v>212.16216216216216</v>
      </c>
      <c r="DU413" s="166">
        <f>SUM(AO413:AZ413)</f>
        <v>52</v>
      </c>
      <c r="DV413" s="28">
        <f t="shared" si="562"/>
        <v>16.560509554140125</v>
      </c>
      <c r="DW413" s="141">
        <f>SUM(BB413:BM413)</f>
        <v>0</v>
      </c>
      <c r="DX413" s="207">
        <f t="shared" ref="DX413" si="660">IFERROR(DW413/DU413*100,0)</f>
        <v>0</v>
      </c>
    </row>
    <row r="414" spans="1:128" outlineLevel="1">
      <c r="A414" s="250" t="s">
        <v>161</v>
      </c>
      <c r="B414" s="251"/>
      <c r="C414" s="251"/>
      <c r="D414" s="251"/>
      <c r="E414" s="251"/>
      <c r="F414" s="251"/>
      <c r="G414" s="251"/>
      <c r="H414" s="251"/>
      <c r="I414" s="251"/>
      <c r="J414" s="251"/>
      <c r="K414" s="251"/>
      <c r="L414" s="251"/>
      <c r="M414" s="251"/>
      <c r="N414" s="251"/>
      <c r="O414" s="251"/>
      <c r="P414" s="251"/>
      <c r="Q414" s="251"/>
      <c r="R414" s="251"/>
      <c r="S414" s="251"/>
      <c r="T414" s="251"/>
      <c r="U414" s="251"/>
      <c r="V414" s="251"/>
      <c r="W414" s="251"/>
      <c r="X414" s="251"/>
      <c r="Y414" s="251"/>
      <c r="Z414" s="251"/>
      <c r="AA414" s="251"/>
      <c r="AB414" s="251"/>
      <c r="AC414" s="251"/>
      <c r="AD414" s="251"/>
      <c r="AE414" s="251"/>
      <c r="AF414" s="251"/>
      <c r="AG414" s="251"/>
      <c r="AH414" s="251"/>
      <c r="AI414" s="251"/>
      <c r="AJ414" s="251"/>
      <c r="AK414" s="251"/>
      <c r="AL414" s="251"/>
      <c r="AM414" s="251"/>
      <c r="AN414" s="251"/>
      <c r="AO414" s="251">
        <v>26</v>
      </c>
      <c r="AP414" s="251">
        <v>26</v>
      </c>
      <c r="AQ414" s="251"/>
      <c r="AR414" s="251"/>
      <c r="AS414" s="251"/>
      <c r="AT414" s="251"/>
      <c r="AU414" s="251"/>
      <c r="AV414" s="251"/>
      <c r="AW414" s="251"/>
      <c r="AX414" s="251"/>
      <c r="AY414" s="251"/>
      <c r="AZ414" s="251"/>
      <c r="BA414" s="251"/>
      <c r="BB414" s="252"/>
      <c r="BC414" s="253"/>
      <c r="BD414" s="254"/>
      <c r="BE414" s="261"/>
      <c r="BF414" s="261"/>
      <c r="BG414" s="261"/>
      <c r="BH414" s="262"/>
      <c r="BI414" s="263"/>
      <c r="BJ414" s="264"/>
      <c r="BK414" s="263"/>
      <c r="BL414" s="263"/>
      <c r="BM414" s="266"/>
      <c r="BN414" s="263"/>
      <c r="CA414" s="263"/>
      <c r="CN414" s="263"/>
      <c r="DA414" s="263"/>
      <c r="DN414" s="263"/>
      <c r="DP414" s="166"/>
      <c r="DQ414" s="166"/>
      <c r="DR414" s="28"/>
      <c r="DS414" s="166"/>
      <c r="DT414" s="28"/>
      <c r="DU414" s="166"/>
      <c r="DV414" s="28"/>
    </row>
    <row r="415" spans="1:128" outlineLevel="1">
      <c r="A415" s="250" t="s">
        <v>162</v>
      </c>
      <c r="B415" s="251"/>
      <c r="C415" s="251"/>
      <c r="D415" s="251"/>
      <c r="E415" s="251"/>
      <c r="F415" s="251"/>
      <c r="G415" s="251"/>
      <c r="H415" s="251"/>
      <c r="I415" s="251"/>
      <c r="J415" s="251"/>
      <c r="K415" s="251"/>
      <c r="L415" s="251"/>
      <c r="M415" s="251"/>
      <c r="N415" s="251"/>
      <c r="O415" s="251"/>
      <c r="P415" s="251"/>
      <c r="Q415" s="251"/>
      <c r="R415" s="251"/>
      <c r="S415" s="251"/>
      <c r="T415" s="251"/>
      <c r="U415" s="251"/>
      <c r="V415" s="251"/>
      <c r="W415" s="251"/>
      <c r="X415" s="251"/>
      <c r="Y415" s="251"/>
      <c r="Z415" s="251"/>
      <c r="AA415" s="251"/>
      <c r="AB415" s="251"/>
      <c r="AC415" s="251"/>
      <c r="AD415" s="251"/>
      <c r="AE415" s="251"/>
      <c r="AF415" s="251"/>
      <c r="AG415" s="251"/>
      <c r="AH415" s="251"/>
      <c r="AI415" s="251"/>
      <c r="AJ415" s="251"/>
      <c r="AK415" s="251"/>
      <c r="AL415" s="251"/>
      <c r="AM415" s="251"/>
      <c r="AN415" s="251"/>
      <c r="AO415" s="251"/>
      <c r="AP415" s="251"/>
      <c r="AQ415" s="251"/>
      <c r="AR415" s="251"/>
      <c r="AS415" s="251"/>
      <c r="AT415" s="251"/>
      <c r="AU415" s="251"/>
      <c r="AV415" s="251"/>
      <c r="AW415" s="251"/>
      <c r="AX415" s="251"/>
      <c r="AY415" s="251"/>
      <c r="AZ415" s="251"/>
      <c r="BA415" s="251"/>
      <c r="BB415" s="252"/>
      <c r="BC415" s="253"/>
      <c r="BD415" s="254"/>
      <c r="BE415" s="261"/>
      <c r="BF415" s="261"/>
      <c r="BG415" s="261"/>
      <c r="BH415" s="262"/>
      <c r="BI415" s="263"/>
      <c r="BJ415" s="264"/>
      <c r="BK415" s="263"/>
      <c r="BL415" s="263"/>
      <c r="BM415" s="266"/>
      <c r="BN415" s="263"/>
      <c r="CA415" s="263"/>
      <c r="CN415" s="263"/>
      <c r="DA415" s="263"/>
      <c r="DN415" s="263"/>
      <c r="DP415" s="166"/>
      <c r="DQ415" s="166"/>
      <c r="DR415" s="28"/>
      <c r="DS415" s="166"/>
      <c r="DT415" s="28"/>
      <c r="DU415" s="166"/>
      <c r="DV415" s="28"/>
    </row>
    <row r="416" spans="1:128" outlineLevel="1">
      <c r="A416" s="250" t="s">
        <v>163</v>
      </c>
      <c r="B416" s="251"/>
      <c r="C416" s="251"/>
      <c r="D416" s="251"/>
      <c r="E416" s="251"/>
      <c r="F416" s="251"/>
      <c r="G416" s="251"/>
      <c r="H416" s="251"/>
      <c r="I416" s="251"/>
      <c r="J416" s="251"/>
      <c r="K416" s="251"/>
      <c r="L416" s="251"/>
      <c r="M416" s="251"/>
      <c r="N416" s="251"/>
      <c r="O416" s="251"/>
      <c r="P416" s="251"/>
      <c r="Q416" s="251"/>
      <c r="R416" s="251"/>
      <c r="S416" s="251"/>
      <c r="T416" s="251"/>
      <c r="U416" s="251"/>
      <c r="V416" s="251"/>
      <c r="W416" s="251"/>
      <c r="X416" s="251"/>
      <c r="Y416" s="251"/>
      <c r="Z416" s="251"/>
      <c r="AA416" s="251"/>
      <c r="AB416" s="251"/>
      <c r="AC416" s="251"/>
      <c r="AD416" s="251"/>
      <c r="AE416" s="251"/>
      <c r="AF416" s="251"/>
      <c r="AG416" s="251"/>
      <c r="AH416" s="251"/>
      <c r="AI416" s="251"/>
      <c r="AJ416" s="251"/>
      <c r="AK416" s="251"/>
      <c r="AL416" s="251"/>
      <c r="AM416" s="251"/>
      <c r="AN416" s="251"/>
      <c r="AO416" s="251"/>
      <c r="AP416" s="251"/>
      <c r="AQ416" s="251"/>
      <c r="AR416" s="251"/>
      <c r="AS416" s="251"/>
      <c r="AT416" s="251"/>
      <c r="AU416" s="251"/>
      <c r="AV416" s="251"/>
      <c r="AW416" s="251"/>
      <c r="AX416" s="251"/>
      <c r="AY416" s="251"/>
      <c r="AZ416" s="251"/>
      <c r="BA416" s="251"/>
      <c r="BB416" s="252"/>
      <c r="BC416" s="253"/>
      <c r="BD416" s="254"/>
      <c r="BE416" s="261"/>
      <c r="BF416" s="261"/>
      <c r="BG416" s="261"/>
      <c r="BH416" s="262"/>
      <c r="BI416" s="263"/>
      <c r="BJ416" s="264"/>
      <c r="BK416" s="263"/>
      <c r="BL416" s="263"/>
      <c r="BM416" s="266"/>
      <c r="BN416" s="263"/>
      <c r="CA416" s="263"/>
      <c r="CN416" s="263"/>
      <c r="DA416" s="263"/>
      <c r="DN416" s="263"/>
      <c r="DP416" s="166"/>
      <c r="DQ416" s="166"/>
      <c r="DR416" s="28"/>
      <c r="DS416" s="166"/>
      <c r="DT416" s="28"/>
      <c r="DU416" s="166"/>
      <c r="DV416" s="28"/>
    </row>
    <row r="417" spans="1:128" outlineLevel="1">
      <c r="A417" s="250" t="s">
        <v>164</v>
      </c>
      <c r="B417" s="251"/>
      <c r="C417" s="251"/>
      <c r="D417" s="251"/>
      <c r="E417" s="251"/>
      <c r="F417" s="251"/>
      <c r="G417" s="251"/>
      <c r="H417" s="251"/>
      <c r="I417" s="251"/>
      <c r="J417" s="251"/>
      <c r="K417" s="251"/>
      <c r="L417" s="251"/>
      <c r="M417" s="251"/>
      <c r="N417" s="251"/>
      <c r="O417" s="251"/>
      <c r="P417" s="251"/>
      <c r="Q417" s="251"/>
      <c r="R417" s="251"/>
      <c r="S417" s="251"/>
      <c r="T417" s="251"/>
      <c r="U417" s="251"/>
      <c r="V417" s="251"/>
      <c r="W417" s="251"/>
      <c r="X417" s="251"/>
      <c r="Y417" s="251"/>
      <c r="Z417" s="251"/>
      <c r="AA417" s="251"/>
      <c r="AB417" s="251"/>
      <c r="AC417" s="251"/>
      <c r="AD417" s="251"/>
      <c r="AE417" s="251"/>
      <c r="AF417" s="251"/>
      <c r="AG417" s="251"/>
      <c r="AH417" s="251"/>
      <c r="AI417" s="251"/>
      <c r="AJ417" s="251"/>
      <c r="AK417" s="251"/>
      <c r="AL417" s="251"/>
      <c r="AM417" s="251"/>
      <c r="AN417" s="251"/>
      <c r="AO417" s="251"/>
      <c r="AP417" s="251"/>
      <c r="AQ417" s="251"/>
      <c r="AR417" s="251"/>
      <c r="AS417" s="251"/>
      <c r="AT417" s="251"/>
      <c r="AU417" s="251"/>
      <c r="AV417" s="251"/>
      <c r="AW417" s="251"/>
      <c r="AX417" s="251"/>
      <c r="AY417" s="251"/>
      <c r="AZ417" s="251"/>
      <c r="BA417" s="251"/>
      <c r="BB417" s="252"/>
      <c r="BC417" s="253"/>
      <c r="BD417" s="254"/>
      <c r="BE417" s="261"/>
      <c r="BF417" s="261"/>
      <c r="BG417" s="261"/>
      <c r="BH417" s="262"/>
      <c r="BI417" s="263"/>
      <c r="BJ417" s="264"/>
      <c r="BK417" s="263"/>
      <c r="BL417" s="263"/>
      <c r="BM417" s="266"/>
      <c r="BN417" s="263"/>
      <c r="CA417" s="263"/>
      <c r="CN417" s="263"/>
      <c r="DA417" s="263"/>
      <c r="DN417" s="263"/>
      <c r="DP417" s="166"/>
      <c r="DQ417" s="166"/>
      <c r="DR417" s="28"/>
      <c r="DS417" s="166"/>
      <c r="DT417" s="28"/>
      <c r="DU417" s="166"/>
      <c r="DV417" s="28"/>
    </row>
    <row r="418" spans="1:128" outlineLevel="1">
      <c r="A418" s="250" t="s">
        <v>165</v>
      </c>
      <c r="B418" s="251"/>
      <c r="C418" s="251"/>
      <c r="D418" s="251"/>
      <c r="E418" s="251"/>
      <c r="F418" s="251"/>
      <c r="G418" s="251"/>
      <c r="H418" s="251"/>
      <c r="I418" s="251"/>
      <c r="J418" s="251"/>
      <c r="K418" s="251"/>
      <c r="L418" s="251"/>
      <c r="M418" s="251"/>
      <c r="N418" s="251"/>
      <c r="O418" s="251"/>
      <c r="P418" s="251"/>
      <c r="Q418" s="251"/>
      <c r="R418" s="251"/>
      <c r="S418" s="251"/>
      <c r="T418" s="251"/>
      <c r="U418" s="251"/>
      <c r="V418" s="251"/>
      <c r="W418" s="251"/>
      <c r="X418" s="251"/>
      <c r="Y418" s="251"/>
      <c r="Z418" s="251"/>
      <c r="AA418" s="251"/>
      <c r="AB418" s="251"/>
      <c r="AC418" s="251"/>
      <c r="AD418" s="251"/>
      <c r="AE418" s="251"/>
      <c r="AF418" s="251"/>
      <c r="AG418" s="251"/>
      <c r="AH418" s="251"/>
      <c r="AI418" s="251"/>
      <c r="AJ418" s="251"/>
      <c r="AK418" s="251"/>
      <c r="AL418" s="251"/>
      <c r="AM418" s="251"/>
      <c r="AN418" s="251"/>
      <c r="AO418" s="251"/>
      <c r="AP418" s="251"/>
      <c r="AQ418" s="251"/>
      <c r="AR418" s="251"/>
      <c r="AS418" s="251"/>
      <c r="AT418" s="251"/>
      <c r="AU418" s="251"/>
      <c r="AV418" s="251"/>
      <c r="AW418" s="251"/>
      <c r="AX418" s="251"/>
      <c r="AY418" s="251"/>
      <c r="AZ418" s="251"/>
      <c r="BA418" s="251"/>
      <c r="BB418" s="252"/>
      <c r="BC418" s="253"/>
      <c r="BD418" s="254"/>
      <c r="BE418" s="261"/>
      <c r="BF418" s="261"/>
      <c r="BG418" s="261"/>
      <c r="BH418" s="262"/>
      <c r="BI418" s="263"/>
      <c r="BJ418" s="264"/>
      <c r="BK418" s="263"/>
      <c r="BL418" s="263"/>
      <c r="BM418" s="266"/>
      <c r="BN418" s="263"/>
      <c r="CA418" s="263"/>
      <c r="CN418" s="263"/>
      <c r="DA418" s="263"/>
      <c r="DN418" s="263"/>
      <c r="DP418" s="166"/>
      <c r="DQ418" s="166"/>
      <c r="DR418" s="28"/>
      <c r="DS418" s="166"/>
      <c r="DT418" s="28"/>
      <c r="DU418" s="166"/>
      <c r="DV418" s="28"/>
    </row>
    <row r="419" spans="1:128" outlineLevel="1">
      <c r="A419" s="250" t="s">
        <v>123</v>
      </c>
      <c r="B419" s="251"/>
      <c r="C419" s="251"/>
      <c r="D419" s="251"/>
      <c r="E419" s="251"/>
      <c r="F419" s="251"/>
      <c r="G419" s="251"/>
      <c r="H419" s="251"/>
      <c r="I419" s="251"/>
      <c r="J419" s="251"/>
      <c r="K419" s="251"/>
      <c r="L419" s="251"/>
      <c r="M419" s="251"/>
      <c r="N419" s="251"/>
      <c r="O419" s="251"/>
      <c r="P419" s="251"/>
      <c r="Q419" s="251"/>
      <c r="R419" s="251"/>
      <c r="S419" s="251"/>
      <c r="T419" s="251"/>
      <c r="U419" s="251"/>
      <c r="V419" s="251"/>
      <c r="W419" s="251"/>
      <c r="X419" s="251"/>
      <c r="Y419" s="251"/>
      <c r="Z419" s="251"/>
      <c r="AA419" s="251"/>
      <c r="AB419" s="251"/>
      <c r="AC419" s="251"/>
      <c r="AD419" s="251"/>
      <c r="AE419" s="251"/>
      <c r="AF419" s="251"/>
      <c r="AG419" s="251"/>
      <c r="AH419" s="251"/>
      <c r="AI419" s="251"/>
      <c r="AJ419" s="251"/>
      <c r="AK419" s="251"/>
      <c r="AL419" s="251"/>
      <c r="AM419" s="251"/>
      <c r="AN419" s="251"/>
      <c r="AO419" s="251"/>
      <c r="AP419" s="251"/>
      <c r="AQ419" s="251"/>
      <c r="AR419" s="251"/>
      <c r="AS419" s="251"/>
      <c r="AT419" s="251"/>
      <c r="AU419" s="251"/>
      <c r="AV419" s="251"/>
      <c r="AW419" s="251"/>
      <c r="AX419" s="251"/>
      <c r="AY419" s="251"/>
      <c r="AZ419" s="251"/>
      <c r="BA419" s="251"/>
      <c r="BB419" s="252"/>
      <c r="BC419" s="253"/>
      <c r="BD419" s="254"/>
      <c r="BE419" s="261"/>
      <c r="BF419" s="261"/>
      <c r="BG419" s="261"/>
      <c r="BH419" s="262"/>
      <c r="BI419" s="263"/>
      <c r="BJ419" s="264"/>
      <c r="BK419" s="263"/>
      <c r="BL419" s="263"/>
      <c r="BM419" s="266"/>
      <c r="BN419" s="263"/>
      <c r="CA419" s="263"/>
      <c r="CN419" s="263"/>
      <c r="DA419" s="263"/>
      <c r="DN419" s="263"/>
      <c r="DP419" s="166"/>
      <c r="DQ419" s="166"/>
      <c r="DR419" s="28"/>
      <c r="DS419" s="166"/>
      <c r="DT419" s="28"/>
      <c r="DU419" s="166"/>
      <c r="DV419" s="28"/>
    </row>
    <row r="420" spans="1:128" s="275" customFormat="1" outlineLevel="1">
      <c r="A420" s="268" t="s">
        <v>167</v>
      </c>
      <c r="B420" s="269"/>
      <c r="C420" s="269"/>
      <c r="D420" s="269"/>
      <c r="E420" s="269"/>
      <c r="F420" s="269"/>
      <c r="G420" s="269"/>
      <c r="H420" s="269"/>
      <c r="I420" s="269"/>
      <c r="J420" s="269"/>
      <c r="K420" s="269"/>
      <c r="L420" s="269"/>
      <c r="M420" s="269"/>
      <c r="N420" s="269"/>
      <c r="O420" s="269"/>
      <c r="P420" s="269"/>
      <c r="Q420" s="269"/>
      <c r="R420" s="269"/>
      <c r="S420" s="269"/>
      <c r="T420" s="269"/>
      <c r="U420" s="269"/>
      <c r="V420" s="269"/>
      <c r="W420" s="269"/>
      <c r="X420" s="269"/>
      <c r="Y420" s="269"/>
      <c r="Z420" s="269"/>
      <c r="AA420" s="269"/>
      <c r="AB420" s="269"/>
      <c r="AC420" s="269"/>
      <c r="AD420" s="269"/>
      <c r="AE420" s="269"/>
      <c r="AF420" s="269"/>
      <c r="AG420" s="269"/>
      <c r="AH420" s="269"/>
      <c r="AI420" s="269"/>
      <c r="AJ420" s="269"/>
      <c r="AK420" s="269"/>
      <c r="AL420" s="269"/>
      <c r="AM420" s="269"/>
      <c r="AN420" s="269"/>
      <c r="AO420" s="269"/>
      <c r="AP420" s="269"/>
      <c r="AQ420" s="269"/>
      <c r="AR420" s="269"/>
      <c r="AS420" s="269"/>
      <c r="AT420" s="269"/>
      <c r="AU420" s="269"/>
      <c r="AV420" s="269"/>
      <c r="AW420" s="269"/>
      <c r="AX420" s="269"/>
      <c r="AY420" s="269"/>
      <c r="AZ420" s="269"/>
      <c r="BA420" s="269"/>
      <c r="BB420" s="270"/>
      <c r="BC420" s="271"/>
      <c r="BD420" s="271"/>
      <c r="BE420" s="272"/>
      <c r="BF420" s="272"/>
      <c r="BG420" s="272"/>
      <c r="BH420" s="273"/>
      <c r="BI420" s="272"/>
      <c r="BJ420" s="274"/>
      <c r="BK420" s="272"/>
      <c r="BL420" s="272"/>
      <c r="BM420" s="301"/>
      <c r="BN420" s="272"/>
      <c r="CA420" s="272"/>
      <c r="CN420" s="272"/>
      <c r="DA420" s="272"/>
      <c r="DN420" s="272"/>
      <c r="DP420" s="277"/>
      <c r="DQ420" s="277"/>
      <c r="DR420" s="278"/>
      <c r="DS420" s="277"/>
      <c r="DT420" s="278"/>
      <c r="DU420" s="277"/>
      <c r="DV420" s="278"/>
    </row>
    <row r="421" spans="1:128" outlineLevel="1">
      <c r="A421" s="250" t="s">
        <v>122</v>
      </c>
      <c r="B421" s="251"/>
      <c r="C421" s="251"/>
      <c r="D421" s="251"/>
      <c r="E421" s="251"/>
      <c r="F421" s="251"/>
      <c r="G421" s="251"/>
      <c r="H421" s="251"/>
      <c r="I421" s="251"/>
      <c r="J421" s="251"/>
      <c r="K421" s="251"/>
      <c r="L421" s="251"/>
      <c r="M421" s="251"/>
      <c r="N421" s="251"/>
      <c r="O421" s="251"/>
      <c r="P421" s="251"/>
      <c r="Q421" s="251"/>
      <c r="R421" s="251"/>
      <c r="S421" s="251"/>
      <c r="T421" s="251"/>
      <c r="U421" s="251"/>
      <c r="V421" s="251"/>
      <c r="W421" s="251"/>
      <c r="X421" s="251"/>
      <c r="Y421" s="251"/>
      <c r="Z421" s="251"/>
      <c r="AA421" s="251"/>
      <c r="AB421" s="251"/>
      <c r="AC421" s="251"/>
      <c r="AD421" s="251"/>
      <c r="AE421" s="251"/>
      <c r="AF421" s="251"/>
      <c r="AG421" s="251"/>
      <c r="AH421" s="251"/>
      <c r="AI421" s="251"/>
      <c r="AJ421" s="251"/>
      <c r="AK421" s="251"/>
      <c r="AL421" s="251"/>
      <c r="AM421" s="251"/>
      <c r="AN421" s="251"/>
      <c r="AO421" s="251"/>
      <c r="AP421" s="251"/>
      <c r="AQ421" s="251"/>
      <c r="AR421" s="251"/>
      <c r="AS421" s="251"/>
      <c r="AT421" s="251"/>
      <c r="AU421" s="251"/>
      <c r="AV421" s="251"/>
      <c r="AW421" s="251"/>
      <c r="AX421" s="251"/>
      <c r="AY421" s="251"/>
      <c r="AZ421" s="251"/>
      <c r="BA421" s="251"/>
      <c r="BB421" s="252"/>
      <c r="BC421" s="253"/>
      <c r="BD421" s="254"/>
      <c r="BE421" s="261"/>
      <c r="BF421" s="261"/>
      <c r="BG421" s="261"/>
      <c r="BH421" s="262"/>
      <c r="BI421" s="263"/>
      <c r="BJ421" s="264"/>
      <c r="BK421" s="263"/>
      <c r="BL421" s="263"/>
      <c r="BM421" s="266"/>
      <c r="BN421" s="263"/>
      <c r="CA421" s="263"/>
      <c r="CN421" s="263"/>
      <c r="DA421" s="263"/>
      <c r="DN421" s="263"/>
      <c r="DP421" s="166"/>
      <c r="DQ421" s="166"/>
      <c r="DR421" s="28"/>
      <c r="DS421" s="166"/>
      <c r="DT421" s="28"/>
      <c r="DU421" s="166"/>
      <c r="DV421" s="28"/>
    </row>
    <row r="422" spans="1:128" outlineLevel="1">
      <c r="A422" s="250" t="s">
        <v>168</v>
      </c>
      <c r="B422" s="251"/>
      <c r="C422" s="251"/>
      <c r="D422" s="251"/>
      <c r="E422" s="251"/>
      <c r="F422" s="251"/>
      <c r="G422" s="251"/>
      <c r="H422" s="251"/>
      <c r="I422" s="251"/>
      <c r="J422" s="251"/>
      <c r="K422" s="251"/>
      <c r="L422" s="251"/>
      <c r="M422" s="251"/>
      <c r="N422" s="251"/>
      <c r="O422" s="251"/>
      <c r="P422" s="251"/>
      <c r="Q422" s="251"/>
      <c r="R422" s="251"/>
      <c r="S422" s="251"/>
      <c r="T422" s="251"/>
      <c r="U422" s="251"/>
      <c r="V422" s="251"/>
      <c r="W422" s="251"/>
      <c r="X422" s="251"/>
      <c r="Y422" s="251"/>
      <c r="Z422" s="251"/>
      <c r="AA422" s="251"/>
      <c r="AB422" s="251"/>
      <c r="AC422" s="251"/>
      <c r="AD422" s="251"/>
      <c r="AE422" s="251"/>
      <c r="AF422" s="251"/>
      <c r="AG422" s="251"/>
      <c r="AH422" s="251"/>
      <c r="AI422" s="251"/>
      <c r="AJ422" s="251"/>
      <c r="AK422" s="251"/>
      <c r="AL422" s="251"/>
      <c r="AM422" s="251"/>
      <c r="AN422" s="251"/>
      <c r="AO422" s="251"/>
      <c r="AP422" s="251"/>
      <c r="AQ422" s="251"/>
      <c r="AR422" s="251"/>
      <c r="AS422" s="251"/>
      <c r="AT422" s="251"/>
      <c r="AU422" s="251"/>
      <c r="AV422" s="251"/>
      <c r="AW422" s="251"/>
      <c r="AX422" s="251"/>
      <c r="AY422" s="251"/>
      <c r="AZ422" s="251"/>
      <c r="BA422" s="251"/>
      <c r="BB422" s="252"/>
      <c r="BC422" s="253"/>
      <c r="BD422" s="254"/>
      <c r="BE422" s="261"/>
      <c r="BF422" s="261"/>
      <c r="BG422" s="261"/>
      <c r="BH422" s="262"/>
      <c r="BI422" s="263"/>
      <c r="BJ422" s="264"/>
      <c r="BK422" s="263"/>
      <c r="BL422" s="263"/>
      <c r="BM422" s="266"/>
      <c r="BN422" s="263"/>
      <c r="CA422" s="263"/>
      <c r="CN422" s="263"/>
      <c r="DA422" s="263"/>
      <c r="DN422" s="263"/>
      <c r="DP422" s="166"/>
      <c r="DQ422" s="166"/>
      <c r="DR422" s="28"/>
      <c r="DS422" s="166"/>
      <c r="DT422" s="28"/>
      <c r="DU422" s="166"/>
      <c r="DV422" s="28"/>
    </row>
    <row r="423" spans="1:128" ht="13.5">
      <c r="A423" s="279" t="s">
        <v>169</v>
      </c>
      <c r="B423" s="251">
        <f>+SUM(B414:B422)</f>
        <v>0</v>
      </c>
      <c r="C423" s="251">
        <f t="shared" ref="C423" si="661">+SUM(C414:C422)</f>
        <v>0</v>
      </c>
      <c r="D423" s="251">
        <f t="shared" ref="D423:M423" si="662">+SUM(D414:D422)</f>
        <v>0</v>
      </c>
      <c r="E423" s="251">
        <f t="shared" si="662"/>
        <v>0</v>
      </c>
      <c r="F423" s="251">
        <f t="shared" si="662"/>
        <v>0</v>
      </c>
      <c r="G423" s="251">
        <f t="shared" si="662"/>
        <v>0</v>
      </c>
      <c r="H423" s="251">
        <f t="shared" si="662"/>
        <v>0</v>
      </c>
      <c r="I423" s="251">
        <f t="shared" si="662"/>
        <v>0</v>
      </c>
      <c r="J423" s="251">
        <f t="shared" si="662"/>
        <v>0</v>
      </c>
      <c r="K423" s="251">
        <f t="shared" si="662"/>
        <v>0</v>
      </c>
      <c r="L423" s="251">
        <f t="shared" si="662"/>
        <v>0</v>
      </c>
      <c r="M423" s="251">
        <f t="shared" si="662"/>
        <v>0</v>
      </c>
      <c r="N423" s="251"/>
      <c r="O423" s="251">
        <f t="shared" ref="O423:Z423" si="663">+SUM(O414:O422)</f>
        <v>0</v>
      </c>
      <c r="P423" s="251">
        <f t="shared" si="663"/>
        <v>0</v>
      </c>
      <c r="Q423" s="251">
        <f t="shared" si="663"/>
        <v>0</v>
      </c>
      <c r="R423" s="251">
        <f t="shared" si="663"/>
        <v>0</v>
      </c>
      <c r="S423" s="251">
        <f t="shared" si="663"/>
        <v>0</v>
      </c>
      <c r="T423" s="251">
        <f t="shared" si="663"/>
        <v>0</v>
      </c>
      <c r="U423" s="251">
        <f t="shared" si="663"/>
        <v>0</v>
      </c>
      <c r="V423" s="251">
        <f t="shared" si="663"/>
        <v>0</v>
      </c>
      <c r="W423" s="251">
        <f t="shared" si="663"/>
        <v>0</v>
      </c>
      <c r="X423" s="251">
        <f t="shared" si="663"/>
        <v>0</v>
      </c>
      <c r="Y423" s="251">
        <f t="shared" si="663"/>
        <v>0</v>
      </c>
      <c r="Z423" s="251">
        <f t="shared" si="663"/>
        <v>0</v>
      </c>
      <c r="AA423" s="251"/>
      <c r="AB423" s="251">
        <f t="shared" ref="AB423:AM423" si="664">+SUM(AB414:AB422)</f>
        <v>0</v>
      </c>
      <c r="AC423" s="251">
        <f t="shared" si="664"/>
        <v>0</v>
      </c>
      <c r="AD423" s="251">
        <f t="shared" si="664"/>
        <v>0</v>
      </c>
      <c r="AE423" s="251">
        <f t="shared" si="664"/>
        <v>0</v>
      </c>
      <c r="AF423" s="251">
        <f t="shared" si="664"/>
        <v>0</v>
      </c>
      <c r="AG423" s="251">
        <f t="shared" si="664"/>
        <v>0</v>
      </c>
      <c r="AH423" s="251">
        <f t="shared" si="664"/>
        <v>0</v>
      </c>
      <c r="AI423" s="251">
        <f t="shared" si="664"/>
        <v>0</v>
      </c>
      <c r="AJ423" s="251">
        <f t="shared" si="664"/>
        <v>0</v>
      </c>
      <c r="AK423" s="251">
        <f t="shared" si="664"/>
        <v>0</v>
      </c>
      <c r="AL423" s="251">
        <f t="shared" si="664"/>
        <v>0</v>
      </c>
      <c r="AM423" s="251">
        <f t="shared" si="664"/>
        <v>0</v>
      </c>
      <c r="AN423" s="251"/>
      <c r="AO423" s="251">
        <f t="shared" ref="AO423:BM423" si="665">+SUM(AO414:AO422)</f>
        <v>26</v>
      </c>
      <c r="AP423" s="251">
        <f t="shared" si="665"/>
        <v>26</v>
      </c>
      <c r="AQ423" s="251">
        <f t="shared" si="665"/>
        <v>0</v>
      </c>
      <c r="AR423" s="251">
        <f t="shared" si="665"/>
        <v>0</v>
      </c>
      <c r="AS423" s="251">
        <f t="shared" si="665"/>
        <v>0</v>
      </c>
      <c r="AT423" s="251">
        <f t="shared" si="665"/>
        <v>0</v>
      </c>
      <c r="AU423" s="251">
        <f t="shared" si="665"/>
        <v>0</v>
      </c>
      <c r="AV423" s="251">
        <f t="shared" si="665"/>
        <v>0</v>
      </c>
      <c r="AW423" s="251">
        <f t="shared" si="665"/>
        <v>0</v>
      </c>
      <c r="AX423" s="251">
        <f t="shared" si="665"/>
        <v>0</v>
      </c>
      <c r="AY423" s="251">
        <f t="shared" si="665"/>
        <v>0</v>
      </c>
      <c r="AZ423" s="251">
        <f t="shared" si="665"/>
        <v>0</v>
      </c>
      <c r="BA423" s="251"/>
      <c r="BB423" s="252"/>
      <c r="BC423" s="253">
        <f t="shared" si="665"/>
        <v>0</v>
      </c>
      <c r="BD423" s="254">
        <f t="shared" si="665"/>
        <v>0</v>
      </c>
      <c r="BE423" s="261">
        <f t="shared" si="665"/>
        <v>0</v>
      </c>
      <c r="BF423" s="261">
        <f t="shared" si="665"/>
        <v>0</v>
      </c>
      <c r="BG423" s="261">
        <f t="shared" si="665"/>
        <v>0</v>
      </c>
      <c r="BH423" s="262">
        <f t="shared" si="665"/>
        <v>0</v>
      </c>
      <c r="BI423" s="263">
        <f t="shared" si="665"/>
        <v>0</v>
      </c>
      <c r="BJ423" s="264">
        <f t="shared" si="665"/>
        <v>0</v>
      </c>
      <c r="BK423" s="263">
        <f t="shared" si="665"/>
        <v>0</v>
      </c>
      <c r="BL423" s="263">
        <f t="shared" si="665"/>
        <v>0</v>
      </c>
      <c r="BM423" s="266">
        <f t="shared" si="665"/>
        <v>0</v>
      </c>
      <c r="BN423" s="263"/>
      <c r="CA423" s="263"/>
      <c r="CN423" s="263"/>
      <c r="DA423" s="263"/>
      <c r="DN423" s="263"/>
      <c r="DP423" s="166"/>
      <c r="DQ423" s="166"/>
      <c r="DR423" s="28"/>
      <c r="DS423" s="166"/>
      <c r="DT423" s="28"/>
      <c r="DU423" s="166"/>
      <c r="DV423" s="28"/>
    </row>
    <row r="424" spans="1:128">
      <c r="A424" s="240" t="s">
        <v>185</v>
      </c>
      <c r="B424" s="319">
        <v>16</v>
      </c>
      <c r="C424" s="319">
        <v>36</v>
      </c>
      <c r="D424" s="319">
        <v>144</v>
      </c>
      <c r="E424" s="319">
        <v>139</v>
      </c>
      <c r="F424" s="319">
        <v>81</v>
      </c>
      <c r="G424" s="319">
        <v>16</v>
      </c>
      <c r="H424" s="319">
        <v>0</v>
      </c>
      <c r="I424" s="319">
        <v>16</v>
      </c>
      <c r="J424" s="319">
        <v>16</v>
      </c>
      <c r="K424" s="319">
        <v>16</v>
      </c>
      <c r="L424" s="319">
        <v>16</v>
      </c>
      <c r="M424" s="319">
        <v>18</v>
      </c>
      <c r="N424" s="319"/>
      <c r="O424" s="227">
        <v>18</v>
      </c>
      <c r="P424" s="227">
        <v>36</v>
      </c>
      <c r="Q424" s="227">
        <v>0</v>
      </c>
      <c r="R424" s="227">
        <v>18</v>
      </c>
      <c r="S424" s="227">
        <v>18</v>
      </c>
      <c r="T424" s="227">
        <v>20</v>
      </c>
      <c r="U424" s="227">
        <v>18</v>
      </c>
      <c r="V424" s="227">
        <v>18</v>
      </c>
      <c r="W424" s="227">
        <v>18</v>
      </c>
      <c r="X424" s="227">
        <v>18</v>
      </c>
      <c r="Y424" s="227">
        <v>18</v>
      </c>
      <c r="Z424" s="227">
        <v>16</v>
      </c>
      <c r="AA424" s="230"/>
      <c r="AB424" s="230">
        <v>44</v>
      </c>
      <c r="AC424" s="230">
        <v>28</v>
      </c>
      <c r="AD424" s="230">
        <v>26</v>
      </c>
      <c r="AE424" s="230">
        <v>26</v>
      </c>
      <c r="AF424" s="230">
        <v>28</v>
      </c>
      <c r="AG424" s="230">
        <v>26</v>
      </c>
      <c r="AH424" s="230">
        <v>26</v>
      </c>
      <c r="AI424" s="230">
        <v>26</v>
      </c>
      <c r="AJ424" s="230">
        <v>18</v>
      </c>
      <c r="AK424" s="230">
        <v>26</v>
      </c>
      <c r="AL424" s="230">
        <v>28</v>
      </c>
      <c r="AM424" s="230">
        <v>28</v>
      </c>
      <c r="AN424" s="230"/>
      <c r="AO424" s="230">
        <v>26</v>
      </c>
      <c r="AP424" s="230">
        <v>26</v>
      </c>
      <c r="AQ424" s="230">
        <v>26</v>
      </c>
      <c r="AR424" s="230">
        <v>26</v>
      </c>
      <c r="AS424" s="230">
        <v>0</v>
      </c>
      <c r="AT424" s="230">
        <v>44</v>
      </c>
      <c r="AU424" s="230">
        <v>28</v>
      </c>
      <c r="AV424" s="230">
        <v>0</v>
      </c>
      <c r="AW424" s="230">
        <v>0</v>
      </c>
      <c r="AX424" s="230">
        <v>0</v>
      </c>
      <c r="AY424" s="230">
        <v>0</v>
      </c>
      <c r="AZ424" s="230">
        <v>0</v>
      </c>
      <c r="BA424" s="230"/>
      <c r="BB424" s="320"/>
      <c r="BC424" s="321">
        <f t="shared" ref="BC424:BM424" si="666">+BC434</f>
        <v>0</v>
      </c>
      <c r="BD424" s="322">
        <f t="shared" si="666"/>
        <v>0</v>
      </c>
      <c r="BE424" s="241">
        <f t="shared" si="666"/>
        <v>0</v>
      </c>
      <c r="BF424" s="241">
        <f t="shared" si="666"/>
        <v>0</v>
      </c>
      <c r="BG424" s="241">
        <f t="shared" si="666"/>
        <v>0</v>
      </c>
      <c r="BH424" s="323">
        <f t="shared" si="666"/>
        <v>0</v>
      </c>
      <c r="BI424" s="324">
        <f t="shared" si="666"/>
        <v>0</v>
      </c>
      <c r="BJ424" s="325">
        <f t="shared" si="666"/>
        <v>0</v>
      </c>
      <c r="BK424" s="324">
        <f t="shared" si="666"/>
        <v>0</v>
      </c>
      <c r="BL424" s="324">
        <f t="shared" si="666"/>
        <v>0</v>
      </c>
      <c r="BM424" s="326">
        <f t="shared" si="666"/>
        <v>0</v>
      </c>
      <c r="BN424" s="324"/>
      <c r="CA424" s="324"/>
      <c r="CN424" s="324"/>
      <c r="DA424" s="324"/>
      <c r="DN424" s="324"/>
      <c r="DP424" s="166">
        <f>SUM(B424:M424)</f>
        <v>514</v>
      </c>
      <c r="DQ424" s="166">
        <f>SUM(O424:Z424)</f>
        <v>216</v>
      </c>
      <c r="DR424" s="28">
        <f t="shared" si="560"/>
        <v>42.023346303501945</v>
      </c>
      <c r="DS424" s="166">
        <f>SUM(AB424:AM424)</f>
        <v>330</v>
      </c>
      <c r="DT424" s="28">
        <f t="shared" si="561"/>
        <v>152.77777777777777</v>
      </c>
      <c r="DU424" s="166">
        <f>SUM(AO424:AZ424)</f>
        <v>176</v>
      </c>
      <c r="DV424" s="28">
        <f t="shared" si="562"/>
        <v>53.333333333333336</v>
      </c>
      <c r="DW424" s="141">
        <f>SUM(BB424:BM424)</f>
        <v>0</v>
      </c>
      <c r="DX424" s="207">
        <f t="shared" ref="DX424" si="667">IFERROR(DW424/DU424*100,0)</f>
        <v>0</v>
      </c>
    </row>
    <row r="425" spans="1:128" outlineLevel="1">
      <c r="A425" s="250" t="s">
        <v>161</v>
      </c>
      <c r="B425" s="251"/>
      <c r="C425" s="251"/>
      <c r="D425" s="251"/>
      <c r="E425" s="251"/>
      <c r="F425" s="251"/>
      <c r="G425" s="251"/>
      <c r="H425" s="251"/>
      <c r="I425" s="251"/>
      <c r="J425" s="251"/>
      <c r="K425" s="251"/>
      <c r="L425" s="251"/>
      <c r="M425" s="251"/>
      <c r="N425" s="251"/>
      <c r="O425" s="251"/>
      <c r="P425" s="251"/>
      <c r="Q425" s="251"/>
      <c r="R425" s="251"/>
      <c r="S425" s="251"/>
      <c r="T425" s="251"/>
      <c r="U425" s="251"/>
      <c r="V425" s="251"/>
      <c r="W425" s="251"/>
      <c r="X425" s="251"/>
      <c r="Y425" s="251"/>
      <c r="Z425" s="251"/>
      <c r="AA425" s="251"/>
      <c r="AB425" s="251"/>
      <c r="AC425" s="251"/>
      <c r="AD425" s="251"/>
      <c r="AE425" s="251"/>
      <c r="AF425" s="251"/>
      <c r="AG425" s="251"/>
      <c r="AH425" s="251"/>
      <c r="AI425" s="251"/>
      <c r="AJ425" s="251"/>
      <c r="AK425" s="251"/>
      <c r="AL425" s="251"/>
      <c r="AM425" s="251"/>
      <c r="AN425" s="251"/>
      <c r="AO425" s="251"/>
      <c r="AP425" s="251"/>
      <c r="AQ425" s="251"/>
      <c r="AR425" s="251"/>
      <c r="AS425" s="251"/>
      <c r="AT425" s="251"/>
      <c r="AU425" s="251"/>
      <c r="AV425" s="251"/>
      <c r="AW425" s="251"/>
      <c r="AX425" s="251"/>
      <c r="AY425" s="251"/>
      <c r="AZ425" s="251"/>
      <c r="BA425" s="251"/>
      <c r="BB425" s="252"/>
      <c r="BC425" s="253"/>
      <c r="BD425" s="254"/>
      <c r="BE425" s="261"/>
      <c r="BF425" s="261"/>
      <c r="BG425" s="261"/>
      <c r="BH425" s="262"/>
      <c r="BI425" s="263"/>
      <c r="BJ425" s="264"/>
      <c r="BK425" s="263"/>
      <c r="BL425" s="263"/>
      <c r="BM425" s="266"/>
      <c r="BN425" s="263"/>
      <c r="CA425" s="263"/>
      <c r="CN425" s="263"/>
      <c r="DA425" s="263"/>
      <c r="DN425" s="263"/>
      <c r="DP425" s="166"/>
      <c r="DQ425" s="166"/>
      <c r="DR425" s="28"/>
      <c r="DS425" s="166"/>
      <c r="DT425" s="28"/>
      <c r="DU425" s="166"/>
      <c r="DV425" s="28"/>
    </row>
    <row r="426" spans="1:128" outlineLevel="1">
      <c r="A426" s="250" t="s">
        <v>162</v>
      </c>
      <c r="B426" s="251"/>
      <c r="C426" s="251"/>
      <c r="D426" s="251"/>
      <c r="E426" s="251"/>
      <c r="F426" s="251"/>
      <c r="G426" s="251"/>
      <c r="H426" s="251"/>
      <c r="I426" s="251"/>
      <c r="J426" s="251"/>
      <c r="K426" s="251"/>
      <c r="L426" s="251"/>
      <c r="M426" s="251"/>
      <c r="N426" s="251"/>
      <c r="O426" s="251"/>
      <c r="P426" s="251"/>
      <c r="Q426" s="251"/>
      <c r="R426" s="251"/>
      <c r="S426" s="251"/>
      <c r="T426" s="251"/>
      <c r="U426" s="251"/>
      <c r="V426" s="251"/>
      <c r="W426" s="251"/>
      <c r="X426" s="251"/>
      <c r="Y426" s="251"/>
      <c r="Z426" s="251"/>
      <c r="AA426" s="251"/>
      <c r="AB426" s="251"/>
      <c r="AC426" s="251"/>
      <c r="AD426" s="251"/>
      <c r="AE426" s="251"/>
      <c r="AF426" s="251"/>
      <c r="AG426" s="251"/>
      <c r="AH426" s="251"/>
      <c r="AI426" s="251"/>
      <c r="AJ426" s="251"/>
      <c r="AK426" s="251"/>
      <c r="AL426" s="251"/>
      <c r="AM426" s="251"/>
      <c r="AN426" s="251"/>
      <c r="AO426" s="251"/>
      <c r="AP426" s="251"/>
      <c r="AQ426" s="251"/>
      <c r="AR426" s="251"/>
      <c r="AS426" s="251"/>
      <c r="AT426" s="251"/>
      <c r="AU426" s="251"/>
      <c r="AV426" s="251"/>
      <c r="AW426" s="251"/>
      <c r="AX426" s="251"/>
      <c r="AY426" s="251"/>
      <c r="AZ426" s="251"/>
      <c r="BA426" s="251"/>
      <c r="BB426" s="252"/>
      <c r="BC426" s="253"/>
      <c r="BD426" s="254"/>
      <c r="BE426" s="261"/>
      <c r="BF426" s="261"/>
      <c r="BG426" s="261"/>
      <c r="BH426" s="262"/>
      <c r="BI426" s="263"/>
      <c r="BJ426" s="264"/>
      <c r="BK426" s="263"/>
      <c r="BL426" s="263"/>
      <c r="BM426" s="266"/>
      <c r="BN426" s="263"/>
      <c r="CA426" s="263"/>
      <c r="CN426" s="263"/>
      <c r="DA426" s="263"/>
      <c r="DN426" s="263"/>
      <c r="DP426" s="166"/>
      <c r="DQ426" s="166"/>
      <c r="DR426" s="28"/>
      <c r="DS426" s="166"/>
      <c r="DT426" s="28"/>
      <c r="DU426" s="166"/>
      <c r="DV426" s="28"/>
    </row>
    <row r="427" spans="1:128" outlineLevel="1">
      <c r="A427" s="250" t="s">
        <v>163</v>
      </c>
      <c r="B427" s="251"/>
      <c r="C427" s="251"/>
      <c r="D427" s="251"/>
      <c r="E427" s="251"/>
      <c r="F427" s="251"/>
      <c r="G427" s="251"/>
      <c r="H427" s="251"/>
      <c r="I427" s="251"/>
      <c r="J427" s="251"/>
      <c r="K427" s="251"/>
      <c r="L427" s="251"/>
      <c r="M427" s="251"/>
      <c r="N427" s="251"/>
      <c r="O427" s="251"/>
      <c r="P427" s="251"/>
      <c r="Q427" s="251"/>
      <c r="R427" s="251"/>
      <c r="S427" s="251"/>
      <c r="T427" s="251"/>
      <c r="U427" s="251"/>
      <c r="V427" s="251"/>
      <c r="W427" s="251"/>
      <c r="X427" s="251"/>
      <c r="Y427" s="251"/>
      <c r="Z427" s="251"/>
      <c r="AA427" s="251"/>
      <c r="AB427" s="251"/>
      <c r="AC427" s="251"/>
      <c r="AD427" s="251"/>
      <c r="AE427" s="251"/>
      <c r="AF427" s="251"/>
      <c r="AG427" s="251"/>
      <c r="AH427" s="251"/>
      <c r="AI427" s="251"/>
      <c r="AJ427" s="251"/>
      <c r="AK427" s="251"/>
      <c r="AL427" s="251"/>
      <c r="AM427" s="251"/>
      <c r="AN427" s="251"/>
      <c r="AO427" s="251"/>
      <c r="AP427" s="251"/>
      <c r="AQ427" s="251"/>
      <c r="AR427" s="251"/>
      <c r="AS427" s="251"/>
      <c r="AT427" s="251"/>
      <c r="AU427" s="251"/>
      <c r="AV427" s="251"/>
      <c r="AW427" s="251"/>
      <c r="AX427" s="251"/>
      <c r="AY427" s="251"/>
      <c r="AZ427" s="251"/>
      <c r="BA427" s="251"/>
      <c r="BB427" s="252"/>
      <c r="BC427" s="253"/>
      <c r="BD427" s="254"/>
      <c r="BE427" s="261"/>
      <c r="BF427" s="261"/>
      <c r="BG427" s="261"/>
      <c r="BH427" s="262"/>
      <c r="BI427" s="263"/>
      <c r="BJ427" s="264"/>
      <c r="BK427" s="263"/>
      <c r="BL427" s="263"/>
      <c r="BM427" s="266"/>
      <c r="BN427" s="263"/>
      <c r="CA427" s="263"/>
      <c r="CN427" s="263"/>
      <c r="DA427" s="263"/>
      <c r="DN427" s="263"/>
      <c r="DP427" s="166"/>
      <c r="DQ427" s="166"/>
      <c r="DR427" s="28"/>
      <c r="DS427" s="166"/>
      <c r="DT427" s="28"/>
      <c r="DU427" s="166"/>
      <c r="DV427" s="28"/>
    </row>
    <row r="428" spans="1:128" outlineLevel="1">
      <c r="A428" s="250" t="s">
        <v>164</v>
      </c>
      <c r="B428" s="251"/>
      <c r="C428" s="251"/>
      <c r="D428" s="251"/>
      <c r="E428" s="251"/>
      <c r="F428" s="251"/>
      <c r="G428" s="251"/>
      <c r="H428" s="251"/>
      <c r="I428" s="251"/>
      <c r="J428" s="251"/>
      <c r="K428" s="251"/>
      <c r="L428" s="251"/>
      <c r="M428" s="251"/>
      <c r="N428" s="251"/>
      <c r="O428" s="251"/>
      <c r="P428" s="251"/>
      <c r="Q428" s="251"/>
      <c r="R428" s="251"/>
      <c r="S428" s="251"/>
      <c r="T428" s="251"/>
      <c r="U428" s="251"/>
      <c r="V428" s="251"/>
      <c r="W428" s="251"/>
      <c r="X428" s="251"/>
      <c r="Y428" s="251"/>
      <c r="Z428" s="251"/>
      <c r="AA428" s="251"/>
      <c r="AB428" s="251"/>
      <c r="AC428" s="251"/>
      <c r="AD428" s="251"/>
      <c r="AE428" s="251"/>
      <c r="AF428" s="251"/>
      <c r="AG428" s="251"/>
      <c r="AH428" s="251"/>
      <c r="AI428" s="251"/>
      <c r="AJ428" s="251"/>
      <c r="AK428" s="251"/>
      <c r="AL428" s="251"/>
      <c r="AM428" s="251"/>
      <c r="AN428" s="251"/>
      <c r="AO428" s="251"/>
      <c r="AP428" s="251"/>
      <c r="AQ428" s="251"/>
      <c r="AR428" s="251"/>
      <c r="AS428" s="251"/>
      <c r="AT428" s="251"/>
      <c r="AU428" s="251"/>
      <c r="AV428" s="251"/>
      <c r="AW428" s="251"/>
      <c r="AX428" s="251"/>
      <c r="AY428" s="251"/>
      <c r="AZ428" s="251"/>
      <c r="BA428" s="251"/>
      <c r="BB428" s="252"/>
      <c r="BC428" s="253"/>
      <c r="BD428" s="254"/>
      <c r="BE428" s="261"/>
      <c r="BF428" s="261"/>
      <c r="BG428" s="261"/>
      <c r="BH428" s="262"/>
      <c r="BI428" s="263"/>
      <c r="BJ428" s="264"/>
      <c r="BK428" s="263"/>
      <c r="BL428" s="263"/>
      <c r="BM428" s="266"/>
      <c r="BN428" s="263"/>
      <c r="CA428" s="263"/>
      <c r="CN428" s="263"/>
      <c r="DA428" s="263"/>
      <c r="DN428" s="263"/>
      <c r="DP428" s="166"/>
      <c r="DQ428" s="166"/>
      <c r="DR428" s="28"/>
      <c r="DS428" s="166"/>
      <c r="DT428" s="28"/>
      <c r="DU428" s="166"/>
      <c r="DV428" s="28"/>
    </row>
    <row r="429" spans="1:128" outlineLevel="1">
      <c r="A429" s="250" t="s">
        <v>165</v>
      </c>
      <c r="B429" s="251"/>
      <c r="C429" s="251"/>
      <c r="D429" s="251"/>
      <c r="E429" s="251"/>
      <c r="F429" s="251"/>
      <c r="G429" s="251"/>
      <c r="H429" s="251"/>
      <c r="I429" s="251"/>
      <c r="J429" s="251"/>
      <c r="K429" s="251"/>
      <c r="L429" s="251"/>
      <c r="M429" s="251"/>
      <c r="N429" s="251"/>
      <c r="O429" s="251"/>
      <c r="P429" s="251"/>
      <c r="Q429" s="251"/>
      <c r="R429" s="251"/>
      <c r="S429" s="251"/>
      <c r="T429" s="251"/>
      <c r="U429" s="251"/>
      <c r="V429" s="251"/>
      <c r="W429" s="251"/>
      <c r="X429" s="251"/>
      <c r="Y429" s="251"/>
      <c r="Z429" s="251"/>
      <c r="AA429" s="251"/>
      <c r="AB429" s="251"/>
      <c r="AC429" s="251"/>
      <c r="AD429" s="251"/>
      <c r="AE429" s="251"/>
      <c r="AF429" s="251"/>
      <c r="AG429" s="251"/>
      <c r="AH429" s="251"/>
      <c r="AI429" s="251"/>
      <c r="AJ429" s="251"/>
      <c r="AK429" s="251"/>
      <c r="AL429" s="251"/>
      <c r="AM429" s="251"/>
      <c r="AN429" s="251"/>
      <c r="AO429" s="251"/>
      <c r="AP429" s="251"/>
      <c r="AQ429" s="251"/>
      <c r="AR429" s="251"/>
      <c r="AS429" s="251"/>
      <c r="AT429" s="251"/>
      <c r="AU429" s="251"/>
      <c r="AV429" s="251"/>
      <c r="AW429" s="251"/>
      <c r="AX429" s="251"/>
      <c r="AY429" s="251"/>
      <c r="AZ429" s="251"/>
      <c r="BA429" s="251"/>
      <c r="BB429" s="252"/>
      <c r="BC429" s="253"/>
      <c r="BD429" s="254"/>
      <c r="BE429" s="261"/>
      <c r="BF429" s="261"/>
      <c r="BG429" s="261"/>
      <c r="BH429" s="262"/>
      <c r="BI429" s="263"/>
      <c r="BJ429" s="264"/>
      <c r="BK429" s="263"/>
      <c r="BL429" s="263"/>
      <c r="BM429" s="266"/>
      <c r="BN429" s="263"/>
      <c r="CA429" s="263"/>
      <c r="CN429" s="263"/>
      <c r="DA429" s="263"/>
      <c r="DN429" s="263"/>
      <c r="DP429" s="166"/>
      <c r="DQ429" s="166"/>
      <c r="DR429" s="28"/>
      <c r="DS429" s="166"/>
      <c r="DT429" s="28"/>
      <c r="DU429" s="166"/>
      <c r="DV429" s="28"/>
    </row>
    <row r="430" spans="1:128" outlineLevel="1">
      <c r="A430" s="250" t="s">
        <v>123</v>
      </c>
      <c r="B430" s="251"/>
      <c r="C430" s="251"/>
      <c r="D430" s="251"/>
      <c r="E430" s="251"/>
      <c r="F430" s="251"/>
      <c r="G430" s="251"/>
      <c r="H430" s="251"/>
      <c r="I430" s="251"/>
      <c r="J430" s="251"/>
      <c r="K430" s="251"/>
      <c r="L430" s="251"/>
      <c r="M430" s="251"/>
      <c r="N430" s="251"/>
      <c r="O430" s="251"/>
      <c r="P430" s="251"/>
      <c r="Q430" s="251"/>
      <c r="R430" s="251"/>
      <c r="S430" s="251"/>
      <c r="T430" s="251"/>
      <c r="U430" s="251"/>
      <c r="V430" s="251"/>
      <c r="W430" s="251"/>
      <c r="X430" s="251"/>
      <c r="Y430" s="251"/>
      <c r="Z430" s="251"/>
      <c r="AA430" s="251"/>
      <c r="AB430" s="251"/>
      <c r="AC430" s="251"/>
      <c r="AD430" s="251"/>
      <c r="AE430" s="251"/>
      <c r="AF430" s="251"/>
      <c r="AG430" s="251"/>
      <c r="AH430" s="251"/>
      <c r="AI430" s="251"/>
      <c r="AJ430" s="251"/>
      <c r="AK430" s="251"/>
      <c r="AL430" s="251"/>
      <c r="AM430" s="251"/>
      <c r="AN430" s="251"/>
      <c r="AO430" s="251"/>
      <c r="AP430" s="251"/>
      <c r="AQ430" s="251"/>
      <c r="AR430" s="251"/>
      <c r="AS430" s="251"/>
      <c r="AT430" s="251"/>
      <c r="AU430" s="251"/>
      <c r="AV430" s="251"/>
      <c r="AW430" s="251"/>
      <c r="AX430" s="251"/>
      <c r="AY430" s="251"/>
      <c r="AZ430" s="251"/>
      <c r="BA430" s="251"/>
      <c r="BB430" s="252"/>
      <c r="BC430" s="253"/>
      <c r="BD430" s="254"/>
      <c r="BE430" s="261"/>
      <c r="BF430" s="261"/>
      <c r="BG430" s="261"/>
      <c r="BH430" s="262"/>
      <c r="BI430" s="263"/>
      <c r="BJ430" s="264"/>
      <c r="BK430" s="263"/>
      <c r="BL430" s="263"/>
      <c r="BM430" s="266"/>
      <c r="BN430" s="263"/>
      <c r="CA430" s="263"/>
      <c r="CN430" s="263"/>
      <c r="DA430" s="263"/>
      <c r="DN430" s="263"/>
      <c r="DP430" s="166"/>
      <c r="DQ430" s="166"/>
      <c r="DR430" s="28"/>
      <c r="DS430" s="166"/>
      <c r="DT430" s="28"/>
      <c r="DU430" s="166"/>
      <c r="DV430" s="28"/>
    </row>
    <row r="431" spans="1:128" s="275" customFormat="1" outlineLevel="1">
      <c r="A431" s="268" t="s">
        <v>167</v>
      </c>
      <c r="B431" s="269"/>
      <c r="C431" s="269"/>
      <c r="D431" s="269"/>
      <c r="E431" s="269"/>
      <c r="F431" s="269"/>
      <c r="G431" s="269"/>
      <c r="H431" s="269"/>
      <c r="I431" s="269"/>
      <c r="J431" s="269"/>
      <c r="K431" s="269"/>
      <c r="L431" s="269"/>
      <c r="M431" s="269"/>
      <c r="N431" s="269"/>
      <c r="O431" s="269"/>
      <c r="P431" s="269"/>
      <c r="Q431" s="269"/>
      <c r="R431" s="269"/>
      <c r="S431" s="269"/>
      <c r="T431" s="269"/>
      <c r="U431" s="269"/>
      <c r="V431" s="269"/>
      <c r="W431" s="269"/>
      <c r="X431" s="269"/>
      <c r="Y431" s="269"/>
      <c r="Z431" s="269"/>
      <c r="AA431" s="269"/>
      <c r="AB431" s="269"/>
      <c r="AC431" s="269"/>
      <c r="AD431" s="269"/>
      <c r="AE431" s="269"/>
      <c r="AF431" s="269"/>
      <c r="AG431" s="269"/>
      <c r="AH431" s="269"/>
      <c r="AI431" s="269"/>
      <c r="AJ431" s="269"/>
      <c r="AK431" s="269"/>
      <c r="AL431" s="269"/>
      <c r="AM431" s="269"/>
      <c r="AN431" s="269"/>
      <c r="AO431" s="269"/>
      <c r="AP431" s="269"/>
      <c r="AQ431" s="269"/>
      <c r="AR431" s="269"/>
      <c r="AS431" s="269"/>
      <c r="AT431" s="269"/>
      <c r="AU431" s="269"/>
      <c r="AV431" s="269"/>
      <c r="AW431" s="269"/>
      <c r="AX431" s="269"/>
      <c r="AY431" s="269"/>
      <c r="AZ431" s="269"/>
      <c r="BA431" s="269"/>
      <c r="BB431" s="270"/>
      <c r="BC431" s="271"/>
      <c r="BD431" s="271"/>
      <c r="BE431" s="272"/>
      <c r="BF431" s="272"/>
      <c r="BG431" s="272"/>
      <c r="BH431" s="273"/>
      <c r="BI431" s="272"/>
      <c r="BJ431" s="274"/>
      <c r="BK431" s="272"/>
      <c r="BL431" s="272"/>
      <c r="BM431" s="301"/>
      <c r="BN431" s="272"/>
      <c r="CA431" s="272"/>
      <c r="CN431" s="272"/>
      <c r="DA431" s="272"/>
      <c r="DN431" s="272"/>
      <c r="DP431" s="277"/>
      <c r="DQ431" s="277"/>
      <c r="DR431" s="278"/>
      <c r="DS431" s="277"/>
      <c r="DT431" s="278"/>
      <c r="DU431" s="277"/>
      <c r="DV431" s="278"/>
    </row>
    <row r="432" spans="1:128" outlineLevel="1">
      <c r="A432" s="250" t="s">
        <v>122</v>
      </c>
      <c r="B432" s="251"/>
      <c r="C432" s="251"/>
      <c r="D432" s="251"/>
      <c r="E432" s="251"/>
      <c r="F432" s="251"/>
      <c r="G432" s="251"/>
      <c r="H432" s="251"/>
      <c r="I432" s="251"/>
      <c r="J432" s="251"/>
      <c r="K432" s="251"/>
      <c r="L432" s="251"/>
      <c r="M432" s="251"/>
      <c r="N432" s="251"/>
      <c r="O432" s="251"/>
      <c r="P432" s="251"/>
      <c r="Q432" s="251"/>
      <c r="R432" s="251"/>
      <c r="S432" s="251"/>
      <c r="T432" s="251"/>
      <c r="U432" s="251"/>
      <c r="V432" s="251"/>
      <c r="W432" s="251"/>
      <c r="X432" s="251"/>
      <c r="Y432" s="251"/>
      <c r="Z432" s="251"/>
      <c r="AA432" s="251"/>
      <c r="AB432" s="251"/>
      <c r="AC432" s="251"/>
      <c r="AD432" s="251"/>
      <c r="AE432" s="251"/>
      <c r="AF432" s="251"/>
      <c r="AG432" s="251"/>
      <c r="AH432" s="251"/>
      <c r="AI432" s="251"/>
      <c r="AJ432" s="251"/>
      <c r="AK432" s="251"/>
      <c r="AL432" s="251"/>
      <c r="AM432" s="251"/>
      <c r="AN432" s="251"/>
      <c r="AO432" s="251">
        <v>26</v>
      </c>
      <c r="AP432" s="251">
        <v>26</v>
      </c>
      <c r="AQ432" s="251">
        <v>26</v>
      </c>
      <c r="AR432" s="251">
        <v>26</v>
      </c>
      <c r="AS432" s="251">
        <v>20</v>
      </c>
      <c r="AT432" s="251">
        <v>26</v>
      </c>
      <c r="AU432" s="251">
        <v>26</v>
      </c>
      <c r="AV432" s="251"/>
      <c r="AW432" s="251"/>
      <c r="AX432" s="251"/>
      <c r="AY432" s="251"/>
      <c r="AZ432" s="251"/>
      <c r="BA432" s="251"/>
      <c r="BB432" s="252"/>
      <c r="BC432" s="253"/>
      <c r="BD432" s="254"/>
      <c r="BE432" s="261"/>
      <c r="BF432" s="261"/>
      <c r="BG432" s="261"/>
      <c r="BH432" s="262"/>
      <c r="BI432" s="263"/>
      <c r="BJ432" s="264"/>
      <c r="BK432" s="263"/>
      <c r="BL432" s="263"/>
      <c r="BM432" s="266"/>
      <c r="BN432" s="263"/>
      <c r="CA432" s="263"/>
      <c r="CN432" s="263"/>
      <c r="DA432" s="263"/>
      <c r="DN432" s="263"/>
      <c r="DP432" s="166"/>
      <c r="DQ432" s="166"/>
      <c r="DR432" s="28"/>
      <c r="DS432" s="166"/>
      <c r="DT432" s="28"/>
      <c r="DU432" s="166"/>
      <c r="DV432" s="28"/>
    </row>
    <row r="433" spans="1:128" outlineLevel="1">
      <c r="A433" s="250" t="s">
        <v>168</v>
      </c>
      <c r="B433" s="251"/>
      <c r="C433" s="251"/>
      <c r="D433" s="251"/>
      <c r="E433" s="251"/>
      <c r="F433" s="251"/>
      <c r="G433" s="251"/>
      <c r="H433" s="251"/>
      <c r="I433" s="251"/>
      <c r="J433" s="251"/>
      <c r="K433" s="251"/>
      <c r="L433" s="251"/>
      <c r="M433" s="251"/>
      <c r="N433" s="251"/>
      <c r="O433" s="251"/>
      <c r="P433" s="251"/>
      <c r="Q433" s="251"/>
      <c r="R433" s="251"/>
      <c r="S433" s="251"/>
      <c r="T433" s="251"/>
      <c r="U433" s="251"/>
      <c r="V433" s="251"/>
      <c r="W433" s="251"/>
      <c r="X433" s="251"/>
      <c r="Y433" s="251"/>
      <c r="Z433" s="251"/>
      <c r="AA433" s="251"/>
      <c r="AB433" s="251"/>
      <c r="AC433" s="251"/>
      <c r="AD433" s="251"/>
      <c r="AE433" s="251"/>
      <c r="AF433" s="251"/>
      <c r="AG433" s="251"/>
      <c r="AH433" s="251"/>
      <c r="AI433" s="251"/>
      <c r="AJ433" s="251"/>
      <c r="AK433" s="251"/>
      <c r="AL433" s="251"/>
      <c r="AM433" s="251"/>
      <c r="AN433" s="251"/>
      <c r="AO433" s="251"/>
      <c r="AP433" s="251"/>
      <c r="AQ433" s="251"/>
      <c r="AR433" s="251"/>
      <c r="AS433" s="251"/>
      <c r="AT433" s="251"/>
      <c r="AU433" s="251"/>
      <c r="AV433" s="251"/>
      <c r="AW433" s="251"/>
      <c r="AX433" s="251"/>
      <c r="AY433" s="251"/>
      <c r="AZ433" s="251"/>
      <c r="BA433" s="251"/>
      <c r="BB433" s="252"/>
      <c r="BC433" s="253"/>
      <c r="BD433" s="254"/>
      <c r="BE433" s="261"/>
      <c r="BF433" s="261"/>
      <c r="BG433" s="261"/>
      <c r="BH433" s="262"/>
      <c r="BI433" s="263"/>
      <c r="BJ433" s="264"/>
      <c r="BK433" s="263"/>
      <c r="BL433" s="263"/>
      <c r="BM433" s="266"/>
      <c r="BN433" s="263"/>
      <c r="CA433" s="263"/>
      <c r="CN433" s="263"/>
      <c r="DA433" s="263"/>
      <c r="DN433" s="263"/>
      <c r="DP433" s="166"/>
      <c r="DQ433" s="166"/>
      <c r="DR433" s="28"/>
      <c r="DS433" s="166"/>
      <c r="DT433" s="28"/>
      <c r="DU433" s="166"/>
      <c r="DV433" s="28"/>
    </row>
    <row r="434" spans="1:128" ht="13.5">
      <c r="A434" s="279" t="s">
        <v>169</v>
      </c>
      <c r="B434" s="251">
        <f>+SUM(B425:B433)</f>
        <v>0</v>
      </c>
      <c r="C434" s="251">
        <f t="shared" ref="C434" si="668">+SUM(C425:C433)</f>
        <v>0</v>
      </c>
      <c r="D434" s="251">
        <f t="shared" ref="D434:M434" si="669">+SUM(D425:D433)</f>
        <v>0</v>
      </c>
      <c r="E434" s="251">
        <f t="shared" si="669"/>
        <v>0</v>
      </c>
      <c r="F434" s="251">
        <f t="shared" si="669"/>
        <v>0</v>
      </c>
      <c r="G434" s="251">
        <f t="shared" si="669"/>
        <v>0</v>
      </c>
      <c r="H434" s="251">
        <f t="shared" si="669"/>
        <v>0</v>
      </c>
      <c r="I434" s="251">
        <f t="shared" si="669"/>
        <v>0</v>
      </c>
      <c r="J434" s="251">
        <f t="shared" si="669"/>
        <v>0</v>
      </c>
      <c r="K434" s="251">
        <f t="shared" si="669"/>
        <v>0</v>
      </c>
      <c r="L434" s="251">
        <f t="shared" si="669"/>
        <v>0</v>
      </c>
      <c r="M434" s="251">
        <f t="shared" si="669"/>
        <v>0</v>
      </c>
      <c r="N434" s="251"/>
      <c r="O434" s="251">
        <f t="shared" ref="O434:Z434" si="670">+SUM(O425:O433)</f>
        <v>0</v>
      </c>
      <c r="P434" s="251">
        <f t="shared" si="670"/>
        <v>0</v>
      </c>
      <c r="Q434" s="251">
        <f t="shared" si="670"/>
        <v>0</v>
      </c>
      <c r="R434" s="251">
        <f t="shared" si="670"/>
        <v>0</v>
      </c>
      <c r="S434" s="251">
        <f t="shared" si="670"/>
        <v>0</v>
      </c>
      <c r="T434" s="251">
        <f t="shared" si="670"/>
        <v>0</v>
      </c>
      <c r="U434" s="251">
        <f t="shared" si="670"/>
        <v>0</v>
      </c>
      <c r="V434" s="251">
        <f t="shared" si="670"/>
        <v>0</v>
      </c>
      <c r="W434" s="251">
        <f t="shared" si="670"/>
        <v>0</v>
      </c>
      <c r="X434" s="251">
        <f t="shared" si="670"/>
        <v>0</v>
      </c>
      <c r="Y434" s="251">
        <f t="shared" si="670"/>
        <v>0</v>
      </c>
      <c r="Z434" s="251">
        <f t="shared" si="670"/>
        <v>0</v>
      </c>
      <c r="AA434" s="251"/>
      <c r="AB434" s="251">
        <f t="shared" ref="AB434:AM434" si="671">+SUM(AB425:AB433)</f>
        <v>0</v>
      </c>
      <c r="AC434" s="251">
        <f t="shared" si="671"/>
        <v>0</v>
      </c>
      <c r="AD434" s="251">
        <f t="shared" si="671"/>
        <v>0</v>
      </c>
      <c r="AE434" s="251">
        <f t="shared" si="671"/>
        <v>0</v>
      </c>
      <c r="AF434" s="251">
        <f t="shared" si="671"/>
        <v>0</v>
      </c>
      <c r="AG434" s="251">
        <f t="shared" si="671"/>
        <v>0</v>
      </c>
      <c r="AH434" s="251">
        <f t="shared" si="671"/>
        <v>0</v>
      </c>
      <c r="AI434" s="251">
        <f t="shared" si="671"/>
        <v>0</v>
      </c>
      <c r="AJ434" s="251">
        <f t="shared" si="671"/>
        <v>0</v>
      </c>
      <c r="AK434" s="251">
        <f t="shared" si="671"/>
        <v>0</v>
      </c>
      <c r="AL434" s="251">
        <f t="shared" si="671"/>
        <v>0</v>
      </c>
      <c r="AM434" s="251">
        <f t="shared" si="671"/>
        <v>0</v>
      </c>
      <c r="AN434" s="251"/>
      <c r="AO434" s="251">
        <f t="shared" ref="AO434:BM434" si="672">+SUM(AO425:AO433)</f>
        <v>26</v>
      </c>
      <c r="AP434" s="251">
        <f t="shared" si="672"/>
        <v>26</v>
      </c>
      <c r="AQ434" s="251">
        <f t="shared" si="672"/>
        <v>26</v>
      </c>
      <c r="AR434" s="251">
        <f t="shared" si="672"/>
        <v>26</v>
      </c>
      <c r="AS434" s="251">
        <f t="shared" si="672"/>
        <v>20</v>
      </c>
      <c r="AT434" s="251">
        <f t="shared" si="672"/>
        <v>26</v>
      </c>
      <c r="AU434" s="251">
        <f t="shared" si="672"/>
        <v>26</v>
      </c>
      <c r="AV434" s="251">
        <f t="shared" si="672"/>
        <v>0</v>
      </c>
      <c r="AW434" s="251">
        <f t="shared" si="672"/>
        <v>0</v>
      </c>
      <c r="AX434" s="251">
        <f t="shared" si="672"/>
        <v>0</v>
      </c>
      <c r="AY434" s="251">
        <f t="shared" si="672"/>
        <v>0</v>
      </c>
      <c r="AZ434" s="251">
        <f t="shared" si="672"/>
        <v>0</v>
      </c>
      <c r="BA434" s="251"/>
      <c r="BB434" s="252"/>
      <c r="BC434" s="253">
        <f t="shared" si="672"/>
        <v>0</v>
      </c>
      <c r="BD434" s="254">
        <f t="shared" si="672"/>
        <v>0</v>
      </c>
      <c r="BE434" s="261">
        <f t="shared" si="672"/>
        <v>0</v>
      </c>
      <c r="BF434" s="261">
        <f t="shared" si="672"/>
        <v>0</v>
      </c>
      <c r="BG434" s="261">
        <f t="shared" si="672"/>
        <v>0</v>
      </c>
      <c r="BH434" s="262">
        <f t="shared" si="672"/>
        <v>0</v>
      </c>
      <c r="BI434" s="263">
        <f t="shared" si="672"/>
        <v>0</v>
      </c>
      <c r="BJ434" s="264">
        <f t="shared" si="672"/>
        <v>0</v>
      </c>
      <c r="BK434" s="263">
        <f t="shared" si="672"/>
        <v>0</v>
      </c>
      <c r="BL434" s="263">
        <f t="shared" si="672"/>
        <v>0</v>
      </c>
      <c r="BM434" s="266">
        <f t="shared" si="672"/>
        <v>0</v>
      </c>
      <c r="BN434" s="263"/>
      <c r="CA434" s="263"/>
      <c r="CN434" s="263"/>
      <c r="DA434" s="263"/>
      <c r="DN434" s="263"/>
      <c r="DP434" s="166"/>
      <c r="DQ434" s="166"/>
      <c r="DR434" s="28"/>
      <c r="DS434" s="166"/>
      <c r="DT434" s="28"/>
      <c r="DU434" s="166"/>
      <c r="DV434" s="28"/>
    </row>
    <row r="435" spans="1:128">
      <c r="A435" s="239" t="s">
        <v>186</v>
      </c>
      <c r="B435" s="319">
        <v>0</v>
      </c>
      <c r="C435" s="319">
        <v>104</v>
      </c>
      <c r="D435" s="319">
        <v>0</v>
      </c>
      <c r="E435" s="319">
        <v>170</v>
      </c>
      <c r="F435" s="319">
        <v>90</v>
      </c>
      <c r="G435" s="319">
        <v>0</v>
      </c>
      <c r="H435" s="319">
        <v>34</v>
      </c>
      <c r="I435" s="319">
        <v>0</v>
      </c>
      <c r="J435" s="319">
        <v>0</v>
      </c>
      <c r="K435" s="319">
        <v>0</v>
      </c>
      <c r="L435" s="319">
        <v>0</v>
      </c>
      <c r="M435" s="319">
        <v>73</v>
      </c>
      <c r="N435" s="319"/>
      <c r="O435" s="227">
        <v>60</v>
      </c>
      <c r="P435" s="227">
        <v>132</v>
      </c>
      <c r="Q435" s="227">
        <v>112</v>
      </c>
      <c r="R435" s="227">
        <v>63</v>
      </c>
      <c r="S435" s="227">
        <v>0</v>
      </c>
      <c r="T435" s="227">
        <v>0</v>
      </c>
      <c r="U435" s="227">
        <v>0</v>
      </c>
      <c r="V435" s="227">
        <v>0</v>
      </c>
      <c r="W435" s="227">
        <v>0</v>
      </c>
      <c r="X435" s="227">
        <v>0</v>
      </c>
      <c r="Y435" s="227">
        <v>0</v>
      </c>
      <c r="Z435" s="227">
        <v>0</v>
      </c>
      <c r="AA435" s="230"/>
      <c r="AB435" s="230">
        <v>0</v>
      </c>
      <c r="AC435" s="230">
        <v>0</v>
      </c>
      <c r="AD435" s="230">
        <v>0</v>
      </c>
      <c r="AE435" s="230">
        <v>72</v>
      </c>
      <c r="AF435" s="230">
        <v>0</v>
      </c>
      <c r="AG435" s="230">
        <v>71</v>
      </c>
      <c r="AH435" s="230">
        <v>44</v>
      </c>
      <c r="AI435" s="230">
        <v>11</v>
      </c>
      <c r="AJ435" s="230">
        <v>14</v>
      </c>
      <c r="AK435" s="230">
        <v>11</v>
      </c>
      <c r="AL435" s="230">
        <v>14</v>
      </c>
      <c r="AM435" s="230">
        <v>10</v>
      </c>
      <c r="AN435" s="230"/>
      <c r="AO435" s="230">
        <v>0</v>
      </c>
      <c r="AP435" s="230">
        <v>0</v>
      </c>
      <c r="AQ435" s="230">
        <v>0</v>
      </c>
      <c r="AR435" s="230">
        <v>3</v>
      </c>
      <c r="AS435" s="230">
        <v>0</v>
      </c>
      <c r="AT435" s="230">
        <v>0</v>
      </c>
      <c r="AU435" s="230">
        <v>0</v>
      </c>
      <c r="AV435" s="230">
        <v>0</v>
      </c>
      <c r="AW435" s="230">
        <v>0</v>
      </c>
      <c r="AX435" s="230">
        <v>0</v>
      </c>
      <c r="AY435" s="230">
        <v>0</v>
      </c>
      <c r="AZ435" s="227">
        <v>0</v>
      </c>
      <c r="BA435" s="227"/>
      <c r="BB435" s="320"/>
      <c r="BC435" s="321">
        <f t="shared" ref="BC435:BM435" si="673">+BC445</f>
        <v>0</v>
      </c>
      <c r="BD435" s="322">
        <f t="shared" si="673"/>
        <v>0</v>
      </c>
      <c r="BE435" s="241">
        <f t="shared" si="673"/>
        <v>0</v>
      </c>
      <c r="BF435" s="241">
        <f t="shared" si="673"/>
        <v>0</v>
      </c>
      <c r="BG435" s="241">
        <f t="shared" si="673"/>
        <v>0</v>
      </c>
      <c r="BH435" s="323">
        <f t="shared" si="673"/>
        <v>0</v>
      </c>
      <c r="BI435" s="324">
        <f t="shared" si="673"/>
        <v>0</v>
      </c>
      <c r="BJ435" s="325">
        <f t="shared" si="673"/>
        <v>0</v>
      </c>
      <c r="BK435" s="324">
        <f t="shared" si="673"/>
        <v>0</v>
      </c>
      <c r="BL435" s="324">
        <f t="shared" si="673"/>
        <v>0</v>
      </c>
      <c r="BM435" s="326">
        <f t="shared" si="673"/>
        <v>0</v>
      </c>
      <c r="BN435" s="324"/>
      <c r="CA435" s="324"/>
      <c r="CN435" s="324"/>
      <c r="DA435" s="324"/>
      <c r="DN435" s="324"/>
      <c r="DP435" s="166">
        <f>SUM(B435:M435)</f>
        <v>471</v>
      </c>
      <c r="DQ435" s="166">
        <f>SUM(O435:Z435)</f>
        <v>367</v>
      </c>
      <c r="DR435" s="28">
        <f t="shared" si="560"/>
        <v>77.919320594479842</v>
      </c>
      <c r="DS435" s="166">
        <f>SUM(AB435:AM435)</f>
        <v>247</v>
      </c>
      <c r="DT435" s="28">
        <f t="shared" si="561"/>
        <v>67.302452316076284</v>
      </c>
      <c r="DU435" s="166">
        <f>SUM(AO435:AZ435)</f>
        <v>3</v>
      </c>
      <c r="DV435" s="28">
        <f t="shared" si="562"/>
        <v>1.214574898785425</v>
      </c>
      <c r="DW435" s="141">
        <f>SUM(BB435:BM435)</f>
        <v>0</v>
      </c>
      <c r="DX435" s="207">
        <f t="shared" ref="DX435" si="674">IFERROR(DW435/DU435*100,0)</f>
        <v>0</v>
      </c>
    </row>
    <row r="436" spans="1:128" outlineLevel="1">
      <c r="A436" s="250" t="s">
        <v>161</v>
      </c>
      <c r="B436" s="251"/>
      <c r="C436" s="251"/>
      <c r="D436" s="251"/>
      <c r="E436" s="251"/>
      <c r="F436" s="251"/>
      <c r="G436" s="251"/>
      <c r="H436" s="251"/>
      <c r="I436" s="251"/>
      <c r="J436" s="251"/>
      <c r="K436" s="251"/>
      <c r="L436" s="251"/>
      <c r="M436" s="251"/>
      <c r="N436" s="251"/>
      <c r="O436" s="251"/>
      <c r="P436" s="251"/>
      <c r="Q436" s="251"/>
      <c r="R436" s="251"/>
      <c r="S436" s="251"/>
      <c r="T436" s="251"/>
      <c r="U436" s="251"/>
      <c r="V436" s="251"/>
      <c r="W436" s="251"/>
      <c r="X436" s="251"/>
      <c r="Y436" s="251"/>
      <c r="Z436" s="251"/>
      <c r="AA436" s="251"/>
      <c r="AB436" s="251"/>
      <c r="AC436" s="251"/>
      <c r="AD436" s="251"/>
      <c r="AE436" s="251"/>
      <c r="AF436" s="251"/>
      <c r="AG436" s="251"/>
      <c r="AH436" s="251"/>
      <c r="AI436" s="251"/>
      <c r="AJ436" s="251"/>
      <c r="AK436" s="251"/>
      <c r="AL436" s="251"/>
      <c r="AM436" s="251"/>
      <c r="AN436" s="251"/>
      <c r="AO436" s="251"/>
      <c r="AP436" s="251"/>
      <c r="AQ436" s="251"/>
      <c r="AR436" s="251"/>
      <c r="AS436" s="251"/>
      <c r="AT436" s="251"/>
      <c r="AU436" s="251"/>
      <c r="AV436" s="251"/>
      <c r="AW436" s="251"/>
      <c r="AX436" s="251"/>
      <c r="AY436" s="251"/>
      <c r="AZ436" s="251"/>
      <c r="BA436" s="251"/>
      <c r="BB436" s="252"/>
      <c r="BC436" s="253"/>
      <c r="BD436" s="254"/>
      <c r="BE436" s="261"/>
      <c r="BF436" s="261"/>
      <c r="BG436" s="261"/>
      <c r="BH436" s="262"/>
      <c r="BI436" s="263"/>
      <c r="BJ436" s="264"/>
      <c r="BK436" s="263"/>
      <c r="BL436" s="263"/>
      <c r="BM436" s="266"/>
      <c r="BN436" s="263"/>
      <c r="CA436" s="263"/>
      <c r="CN436" s="263"/>
      <c r="DA436" s="263"/>
      <c r="DN436" s="263"/>
      <c r="DP436" s="166"/>
      <c r="DQ436" s="166"/>
      <c r="DR436" s="28"/>
      <c r="DS436" s="166"/>
      <c r="DT436" s="28"/>
      <c r="DU436" s="166"/>
      <c r="DV436" s="28"/>
    </row>
    <row r="437" spans="1:128" outlineLevel="1">
      <c r="A437" s="250" t="s">
        <v>162</v>
      </c>
      <c r="B437" s="251"/>
      <c r="C437" s="251"/>
      <c r="D437" s="251"/>
      <c r="E437" s="251"/>
      <c r="F437" s="251"/>
      <c r="G437" s="251"/>
      <c r="H437" s="251"/>
      <c r="I437" s="251"/>
      <c r="J437" s="251"/>
      <c r="K437" s="251"/>
      <c r="L437" s="251"/>
      <c r="M437" s="251"/>
      <c r="N437" s="251"/>
      <c r="O437" s="251"/>
      <c r="P437" s="251"/>
      <c r="Q437" s="251"/>
      <c r="R437" s="251"/>
      <c r="S437" s="251"/>
      <c r="T437" s="251"/>
      <c r="U437" s="251"/>
      <c r="V437" s="251"/>
      <c r="W437" s="251"/>
      <c r="X437" s="251"/>
      <c r="Y437" s="251"/>
      <c r="Z437" s="251"/>
      <c r="AA437" s="251"/>
      <c r="AB437" s="251"/>
      <c r="AC437" s="251"/>
      <c r="AD437" s="251"/>
      <c r="AE437" s="251"/>
      <c r="AF437" s="251"/>
      <c r="AG437" s="251"/>
      <c r="AH437" s="251"/>
      <c r="AI437" s="251"/>
      <c r="AJ437" s="251"/>
      <c r="AK437" s="251"/>
      <c r="AL437" s="251"/>
      <c r="AM437" s="251"/>
      <c r="AN437" s="251"/>
      <c r="AO437" s="251"/>
      <c r="AP437" s="251"/>
      <c r="AQ437" s="251"/>
      <c r="AR437" s="251"/>
      <c r="AS437" s="251"/>
      <c r="AT437" s="251"/>
      <c r="AU437" s="251"/>
      <c r="AV437" s="251"/>
      <c r="AW437" s="251"/>
      <c r="AX437" s="251"/>
      <c r="AY437" s="251"/>
      <c r="AZ437" s="251"/>
      <c r="BA437" s="251"/>
      <c r="BB437" s="252"/>
      <c r="BC437" s="253"/>
      <c r="BD437" s="254"/>
      <c r="BE437" s="261"/>
      <c r="BF437" s="261"/>
      <c r="BG437" s="261"/>
      <c r="BH437" s="262"/>
      <c r="BI437" s="263"/>
      <c r="BJ437" s="264"/>
      <c r="BK437" s="263"/>
      <c r="BL437" s="263"/>
      <c r="BM437" s="266"/>
      <c r="BN437" s="263"/>
      <c r="CA437" s="263"/>
      <c r="CN437" s="263"/>
      <c r="DA437" s="263"/>
      <c r="DN437" s="263"/>
      <c r="DP437" s="166"/>
      <c r="DQ437" s="166"/>
      <c r="DR437" s="28"/>
      <c r="DS437" s="166"/>
      <c r="DT437" s="28"/>
      <c r="DU437" s="166"/>
      <c r="DV437" s="28"/>
    </row>
    <row r="438" spans="1:128" outlineLevel="1">
      <c r="A438" s="250" t="s">
        <v>163</v>
      </c>
      <c r="B438" s="251"/>
      <c r="C438" s="251"/>
      <c r="D438" s="251"/>
      <c r="E438" s="251"/>
      <c r="F438" s="251"/>
      <c r="G438" s="251"/>
      <c r="H438" s="251"/>
      <c r="I438" s="251"/>
      <c r="J438" s="251"/>
      <c r="K438" s="251"/>
      <c r="L438" s="251"/>
      <c r="M438" s="251"/>
      <c r="N438" s="251"/>
      <c r="O438" s="251"/>
      <c r="P438" s="251"/>
      <c r="Q438" s="251"/>
      <c r="R438" s="251"/>
      <c r="S438" s="251"/>
      <c r="T438" s="251"/>
      <c r="U438" s="251"/>
      <c r="V438" s="251"/>
      <c r="W438" s="251"/>
      <c r="X438" s="251"/>
      <c r="Y438" s="251"/>
      <c r="Z438" s="251"/>
      <c r="AA438" s="251"/>
      <c r="AB438" s="251"/>
      <c r="AC438" s="251"/>
      <c r="AD438" s="251"/>
      <c r="AE438" s="251"/>
      <c r="AF438" s="251"/>
      <c r="AG438" s="251"/>
      <c r="AH438" s="251"/>
      <c r="AI438" s="251"/>
      <c r="AJ438" s="251"/>
      <c r="AK438" s="251"/>
      <c r="AL438" s="251"/>
      <c r="AM438" s="251"/>
      <c r="AN438" s="251"/>
      <c r="AO438" s="251"/>
      <c r="AP438" s="251"/>
      <c r="AQ438" s="251"/>
      <c r="AR438" s="251"/>
      <c r="AS438" s="251"/>
      <c r="AT438" s="251"/>
      <c r="AU438" s="251"/>
      <c r="AV438" s="251"/>
      <c r="AW438" s="251"/>
      <c r="AX438" s="251"/>
      <c r="AY438" s="251"/>
      <c r="AZ438" s="251"/>
      <c r="BA438" s="251"/>
      <c r="BB438" s="252"/>
      <c r="BC438" s="253"/>
      <c r="BD438" s="254"/>
      <c r="BE438" s="261"/>
      <c r="BF438" s="261"/>
      <c r="BG438" s="261"/>
      <c r="BH438" s="262"/>
      <c r="BI438" s="263"/>
      <c r="BJ438" s="264"/>
      <c r="BK438" s="263"/>
      <c r="BL438" s="263"/>
      <c r="BM438" s="266"/>
      <c r="BN438" s="263"/>
      <c r="CA438" s="263"/>
      <c r="CN438" s="263"/>
      <c r="DA438" s="263"/>
      <c r="DN438" s="263"/>
      <c r="DP438" s="166"/>
      <c r="DQ438" s="166"/>
      <c r="DR438" s="28"/>
      <c r="DS438" s="166"/>
      <c r="DT438" s="28"/>
      <c r="DU438" s="166"/>
      <c r="DV438" s="28"/>
    </row>
    <row r="439" spans="1:128" outlineLevel="1">
      <c r="A439" s="250" t="s">
        <v>164</v>
      </c>
      <c r="B439" s="251"/>
      <c r="C439" s="251"/>
      <c r="D439" s="251"/>
      <c r="E439" s="251"/>
      <c r="F439" s="251"/>
      <c r="G439" s="251"/>
      <c r="H439" s="251"/>
      <c r="I439" s="251"/>
      <c r="J439" s="251"/>
      <c r="K439" s="251"/>
      <c r="L439" s="251"/>
      <c r="M439" s="251"/>
      <c r="N439" s="251"/>
      <c r="O439" s="251"/>
      <c r="P439" s="251"/>
      <c r="Q439" s="251"/>
      <c r="R439" s="251"/>
      <c r="S439" s="251"/>
      <c r="T439" s="251"/>
      <c r="U439" s="251"/>
      <c r="V439" s="251"/>
      <c r="W439" s="251"/>
      <c r="X439" s="251"/>
      <c r="Y439" s="251"/>
      <c r="Z439" s="251"/>
      <c r="AA439" s="251"/>
      <c r="AB439" s="251"/>
      <c r="AC439" s="251"/>
      <c r="AD439" s="251"/>
      <c r="AE439" s="251"/>
      <c r="AF439" s="251"/>
      <c r="AG439" s="251"/>
      <c r="AH439" s="251"/>
      <c r="AI439" s="251"/>
      <c r="AJ439" s="251"/>
      <c r="AK439" s="251"/>
      <c r="AL439" s="251"/>
      <c r="AM439" s="251"/>
      <c r="AN439" s="251"/>
      <c r="AO439" s="251"/>
      <c r="AP439" s="251"/>
      <c r="AQ439" s="251"/>
      <c r="AR439" s="251"/>
      <c r="AS439" s="251"/>
      <c r="AT439" s="251"/>
      <c r="AU439" s="251"/>
      <c r="AV439" s="251"/>
      <c r="AW439" s="251"/>
      <c r="AX439" s="251"/>
      <c r="AY439" s="251"/>
      <c r="AZ439" s="251"/>
      <c r="BA439" s="251"/>
      <c r="BB439" s="252"/>
      <c r="BC439" s="253"/>
      <c r="BD439" s="254"/>
      <c r="BE439" s="261"/>
      <c r="BF439" s="261"/>
      <c r="BG439" s="261"/>
      <c r="BH439" s="262"/>
      <c r="BI439" s="263"/>
      <c r="BJ439" s="264"/>
      <c r="BK439" s="263"/>
      <c r="BL439" s="263"/>
      <c r="BM439" s="266"/>
      <c r="BN439" s="263"/>
      <c r="CA439" s="263"/>
      <c r="CN439" s="263"/>
      <c r="DA439" s="263"/>
      <c r="DN439" s="263"/>
      <c r="DP439" s="166"/>
      <c r="DQ439" s="166"/>
      <c r="DR439" s="28"/>
      <c r="DS439" s="166"/>
      <c r="DT439" s="28"/>
      <c r="DU439" s="166"/>
      <c r="DV439" s="28"/>
    </row>
    <row r="440" spans="1:128" outlineLevel="1">
      <c r="A440" s="250" t="s">
        <v>165</v>
      </c>
      <c r="B440" s="251"/>
      <c r="C440" s="251"/>
      <c r="D440" s="251"/>
      <c r="E440" s="251"/>
      <c r="F440" s="251"/>
      <c r="G440" s="251"/>
      <c r="H440" s="251"/>
      <c r="I440" s="251"/>
      <c r="J440" s="251"/>
      <c r="K440" s="251"/>
      <c r="L440" s="251"/>
      <c r="M440" s="251"/>
      <c r="N440" s="251"/>
      <c r="O440" s="251"/>
      <c r="P440" s="251"/>
      <c r="Q440" s="251"/>
      <c r="R440" s="251"/>
      <c r="S440" s="251"/>
      <c r="T440" s="251"/>
      <c r="U440" s="251"/>
      <c r="V440" s="251"/>
      <c r="W440" s="251"/>
      <c r="X440" s="251"/>
      <c r="Y440" s="251"/>
      <c r="Z440" s="251"/>
      <c r="AA440" s="251"/>
      <c r="AB440" s="251"/>
      <c r="AC440" s="251"/>
      <c r="AD440" s="251"/>
      <c r="AE440" s="251"/>
      <c r="AF440" s="251"/>
      <c r="AG440" s="251"/>
      <c r="AH440" s="251"/>
      <c r="AI440" s="251"/>
      <c r="AJ440" s="251"/>
      <c r="AK440" s="251"/>
      <c r="AL440" s="251"/>
      <c r="AM440" s="251"/>
      <c r="AN440" s="251"/>
      <c r="AO440" s="251"/>
      <c r="AP440" s="251"/>
      <c r="AQ440" s="251"/>
      <c r="AR440" s="251"/>
      <c r="AS440" s="251"/>
      <c r="AT440" s="251"/>
      <c r="AU440" s="251"/>
      <c r="AV440" s="251"/>
      <c r="AW440" s="251"/>
      <c r="AX440" s="251"/>
      <c r="AY440" s="251"/>
      <c r="AZ440" s="251"/>
      <c r="BA440" s="251"/>
      <c r="BB440" s="252"/>
      <c r="BC440" s="253"/>
      <c r="BD440" s="254"/>
      <c r="BE440" s="261"/>
      <c r="BF440" s="261"/>
      <c r="BG440" s="261"/>
      <c r="BH440" s="262"/>
      <c r="BI440" s="263"/>
      <c r="BJ440" s="264"/>
      <c r="BK440" s="263"/>
      <c r="BL440" s="263"/>
      <c r="BM440" s="266"/>
      <c r="BN440" s="263"/>
      <c r="CA440" s="263"/>
      <c r="CN440" s="263"/>
      <c r="DA440" s="263"/>
      <c r="DN440" s="263"/>
      <c r="DP440" s="166"/>
      <c r="DQ440" s="166"/>
      <c r="DR440" s="28"/>
      <c r="DS440" s="166"/>
      <c r="DT440" s="28"/>
      <c r="DU440" s="166"/>
      <c r="DV440" s="28"/>
    </row>
    <row r="441" spans="1:128" outlineLevel="1">
      <c r="A441" s="250" t="s">
        <v>123</v>
      </c>
      <c r="B441" s="251"/>
      <c r="C441" s="251"/>
      <c r="D441" s="251"/>
      <c r="E441" s="251"/>
      <c r="F441" s="251"/>
      <c r="G441" s="251"/>
      <c r="H441" s="251"/>
      <c r="I441" s="251"/>
      <c r="J441" s="251"/>
      <c r="K441" s="251"/>
      <c r="L441" s="251"/>
      <c r="M441" s="251"/>
      <c r="N441" s="251"/>
      <c r="O441" s="251"/>
      <c r="P441" s="251"/>
      <c r="Q441" s="251"/>
      <c r="R441" s="251"/>
      <c r="S441" s="251"/>
      <c r="T441" s="251"/>
      <c r="U441" s="251"/>
      <c r="V441" s="251"/>
      <c r="W441" s="251"/>
      <c r="X441" s="251"/>
      <c r="Y441" s="251"/>
      <c r="Z441" s="251"/>
      <c r="AA441" s="251"/>
      <c r="AB441" s="251"/>
      <c r="AC441" s="251"/>
      <c r="AD441" s="251"/>
      <c r="AE441" s="251"/>
      <c r="AF441" s="251"/>
      <c r="AG441" s="251"/>
      <c r="AH441" s="251"/>
      <c r="AI441" s="251"/>
      <c r="AJ441" s="251"/>
      <c r="AK441" s="251"/>
      <c r="AL441" s="251"/>
      <c r="AM441" s="251"/>
      <c r="AN441" s="251"/>
      <c r="AO441" s="251"/>
      <c r="AP441" s="251"/>
      <c r="AQ441" s="251"/>
      <c r="AR441" s="251"/>
      <c r="AS441" s="251"/>
      <c r="AT441" s="251"/>
      <c r="AU441" s="251"/>
      <c r="AV441" s="251"/>
      <c r="AW441" s="251"/>
      <c r="AX441" s="251"/>
      <c r="AY441" s="251"/>
      <c r="AZ441" s="251"/>
      <c r="BA441" s="251"/>
      <c r="BB441" s="252"/>
      <c r="BC441" s="253"/>
      <c r="BD441" s="254"/>
      <c r="BE441" s="261"/>
      <c r="BF441" s="261"/>
      <c r="BG441" s="261"/>
      <c r="BH441" s="262"/>
      <c r="BI441" s="263"/>
      <c r="BJ441" s="264"/>
      <c r="BK441" s="263"/>
      <c r="BL441" s="263"/>
      <c r="BM441" s="266"/>
      <c r="BN441" s="263"/>
      <c r="CA441" s="263"/>
      <c r="CN441" s="263"/>
      <c r="DA441" s="263"/>
      <c r="DN441" s="263"/>
      <c r="DP441" s="166"/>
      <c r="DQ441" s="166"/>
      <c r="DR441" s="28"/>
      <c r="DS441" s="166"/>
      <c r="DT441" s="28"/>
      <c r="DU441" s="166"/>
      <c r="DV441" s="28"/>
    </row>
    <row r="442" spans="1:128" s="275" customFormat="1" outlineLevel="1">
      <c r="A442" s="268" t="s">
        <v>167</v>
      </c>
      <c r="B442" s="269"/>
      <c r="C442" s="269"/>
      <c r="D442" s="269"/>
      <c r="E442" s="269"/>
      <c r="F442" s="269"/>
      <c r="G442" s="269"/>
      <c r="H442" s="269"/>
      <c r="I442" s="269"/>
      <c r="J442" s="269"/>
      <c r="K442" s="269"/>
      <c r="L442" s="269"/>
      <c r="M442" s="269"/>
      <c r="N442" s="269"/>
      <c r="O442" s="269"/>
      <c r="P442" s="269"/>
      <c r="Q442" s="269"/>
      <c r="R442" s="269"/>
      <c r="S442" s="269"/>
      <c r="T442" s="269"/>
      <c r="U442" s="269"/>
      <c r="V442" s="269"/>
      <c r="W442" s="269"/>
      <c r="X442" s="269"/>
      <c r="Y442" s="269"/>
      <c r="Z442" s="269"/>
      <c r="AA442" s="269"/>
      <c r="AB442" s="269"/>
      <c r="AC442" s="269"/>
      <c r="AD442" s="269"/>
      <c r="AE442" s="269"/>
      <c r="AF442" s="269"/>
      <c r="AG442" s="269"/>
      <c r="AH442" s="269"/>
      <c r="AI442" s="269"/>
      <c r="AJ442" s="269"/>
      <c r="AK442" s="269"/>
      <c r="AL442" s="269"/>
      <c r="AM442" s="269"/>
      <c r="AN442" s="269"/>
      <c r="AO442" s="269"/>
      <c r="AP442" s="269"/>
      <c r="AQ442" s="269"/>
      <c r="AR442" s="269"/>
      <c r="AS442" s="269"/>
      <c r="AT442" s="269"/>
      <c r="AU442" s="269"/>
      <c r="AV442" s="269"/>
      <c r="AW442" s="269"/>
      <c r="AX442" s="269"/>
      <c r="AY442" s="269"/>
      <c r="AZ442" s="269"/>
      <c r="BA442" s="269"/>
      <c r="BB442" s="270"/>
      <c r="BC442" s="271"/>
      <c r="BD442" s="271"/>
      <c r="BE442" s="272"/>
      <c r="BF442" s="272"/>
      <c r="BG442" s="272"/>
      <c r="BH442" s="273"/>
      <c r="BI442" s="272"/>
      <c r="BJ442" s="274"/>
      <c r="BK442" s="272"/>
      <c r="BL442" s="272"/>
      <c r="BM442" s="301"/>
      <c r="BN442" s="272"/>
      <c r="CA442" s="272"/>
      <c r="CN442" s="272"/>
      <c r="DA442" s="272"/>
      <c r="DN442" s="272"/>
      <c r="DP442" s="277"/>
      <c r="DQ442" s="277"/>
      <c r="DR442" s="278"/>
      <c r="DS442" s="277"/>
      <c r="DT442" s="278"/>
      <c r="DU442" s="277"/>
      <c r="DV442" s="278"/>
    </row>
    <row r="443" spans="1:128" outlineLevel="1">
      <c r="A443" s="250" t="s">
        <v>122</v>
      </c>
      <c r="B443" s="251"/>
      <c r="C443" s="251"/>
      <c r="D443" s="251"/>
      <c r="E443" s="251"/>
      <c r="F443" s="251"/>
      <c r="G443" s="251"/>
      <c r="H443" s="251"/>
      <c r="I443" s="251"/>
      <c r="J443" s="251"/>
      <c r="K443" s="251"/>
      <c r="L443" s="251"/>
      <c r="M443" s="251"/>
      <c r="N443" s="251"/>
      <c r="O443" s="251"/>
      <c r="P443" s="251"/>
      <c r="Q443" s="251"/>
      <c r="R443" s="251"/>
      <c r="S443" s="251"/>
      <c r="T443" s="251"/>
      <c r="U443" s="251"/>
      <c r="V443" s="251"/>
      <c r="W443" s="251"/>
      <c r="X443" s="251"/>
      <c r="Y443" s="251"/>
      <c r="Z443" s="251"/>
      <c r="AA443" s="251"/>
      <c r="AB443" s="251"/>
      <c r="AC443" s="251"/>
      <c r="AD443" s="251"/>
      <c r="AE443" s="251"/>
      <c r="AF443" s="251"/>
      <c r="AG443" s="251"/>
      <c r="AH443" s="251"/>
      <c r="AI443" s="251"/>
      <c r="AJ443" s="251"/>
      <c r="AK443" s="251"/>
      <c r="AL443" s="251"/>
      <c r="AM443" s="251"/>
      <c r="AN443" s="251"/>
      <c r="AO443" s="251"/>
      <c r="AP443" s="251"/>
      <c r="AQ443" s="251"/>
      <c r="AR443" s="251"/>
      <c r="AS443" s="251"/>
      <c r="AT443" s="251"/>
      <c r="AU443" s="251"/>
      <c r="AV443" s="251"/>
      <c r="AW443" s="251"/>
      <c r="AX443" s="251"/>
      <c r="AY443" s="251"/>
      <c r="AZ443" s="251"/>
      <c r="BA443" s="251"/>
      <c r="BB443" s="252"/>
      <c r="BC443" s="253"/>
      <c r="BD443" s="254"/>
      <c r="BE443" s="261"/>
      <c r="BF443" s="261"/>
      <c r="BG443" s="261"/>
      <c r="BH443" s="262"/>
      <c r="BI443" s="263"/>
      <c r="BJ443" s="264"/>
      <c r="BK443" s="263"/>
      <c r="BL443" s="263"/>
      <c r="BM443" s="266"/>
      <c r="BN443" s="263"/>
      <c r="CA443" s="263"/>
      <c r="CN443" s="263"/>
      <c r="DA443" s="263"/>
      <c r="DN443" s="263"/>
      <c r="DP443" s="166"/>
      <c r="DQ443" s="166"/>
      <c r="DR443" s="28"/>
      <c r="DS443" s="166"/>
      <c r="DT443" s="28"/>
      <c r="DU443" s="166"/>
      <c r="DV443" s="28"/>
    </row>
    <row r="444" spans="1:128" outlineLevel="1">
      <c r="A444" s="250" t="s">
        <v>168</v>
      </c>
      <c r="B444" s="251"/>
      <c r="C444" s="251"/>
      <c r="D444" s="251"/>
      <c r="E444" s="251"/>
      <c r="F444" s="251"/>
      <c r="G444" s="251"/>
      <c r="H444" s="251"/>
      <c r="I444" s="251"/>
      <c r="J444" s="251"/>
      <c r="K444" s="251"/>
      <c r="L444" s="251"/>
      <c r="M444" s="251"/>
      <c r="N444" s="251"/>
      <c r="O444" s="251"/>
      <c r="P444" s="251"/>
      <c r="Q444" s="251"/>
      <c r="R444" s="251"/>
      <c r="S444" s="251"/>
      <c r="T444" s="251"/>
      <c r="U444" s="251"/>
      <c r="V444" s="251"/>
      <c r="W444" s="251"/>
      <c r="X444" s="251"/>
      <c r="Y444" s="251"/>
      <c r="Z444" s="251"/>
      <c r="AA444" s="251"/>
      <c r="AB444" s="251"/>
      <c r="AC444" s="251"/>
      <c r="AD444" s="251"/>
      <c r="AE444" s="251"/>
      <c r="AF444" s="251"/>
      <c r="AG444" s="251"/>
      <c r="AH444" s="251"/>
      <c r="AI444" s="251"/>
      <c r="AJ444" s="251"/>
      <c r="AK444" s="251"/>
      <c r="AL444" s="251"/>
      <c r="AM444" s="251"/>
      <c r="AN444" s="251"/>
      <c r="AO444" s="251"/>
      <c r="AP444" s="251"/>
      <c r="AQ444" s="251"/>
      <c r="AR444" s="251">
        <v>3</v>
      </c>
      <c r="AS444" s="251"/>
      <c r="AT444" s="251"/>
      <c r="AU444" s="251"/>
      <c r="AV444" s="251"/>
      <c r="AW444" s="251"/>
      <c r="AX444" s="251"/>
      <c r="AY444" s="251"/>
      <c r="AZ444" s="251"/>
      <c r="BA444" s="251"/>
      <c r="BB444" s="252"/>
      <c r="BC444" s="253"/>
      <c r="BD444" s="254"/>
      <c r="BE444" s="261"/>
      <c r="BF444" s="261"/>
      <c r="BG444" s="261"/>
      <c r="BH444" s="262"/>
      <c r="BI444" s="263"/>
      <c r="BJ444" s="264"/>
      <c r="BK444" s="263"/>
      <c r="BL444" s="263"/>
      <c r="BM444" s="266"/>
      <c r="BN444" s="263"/>
      <c r="CA444" s="263"/>
      <c r="CN444" s="263"/>
      <c r="DA444" s="263"/>
      <c r="DN444" s="263"/>
      <c r="DP444" s="166"/>
      <c r="DQ444" s="166"/>
      <c r="DR444" s="28"/>
      <c r="DS444" s="166"/>
      <c r="DT444" s="28"/>
      <c r="DU444" s="166"/>
      <c r="DV444" s="28"/>
    </row>
    <row r="445" spans="1:128" ht="13.5">
      <c r="A445" s="279" t="s">
        <v>169</v>
      </c>
      <c r="B445" s="251">
        <f>+SUM(B436:B444)</f>
        <v>0</v>
      </c>
      <c r="C445" s="251">
        <f t="shared" ref="C445" si="675">+SUM(C436:C444)</f>
        <v>0</v>
      </c>
      <c r="D445" s="251">
        <f t="shared" ref="D445:M445" si="676">+SUM(D436:D444)</f>
        <v>0</v>
      </c>
      <c r="E445" s="251">
        <f t="shared" si="676"/>
        <v>0</v>
      </c>
      <c r="F445" s="251">
        <f t="shared" si="676"/>
        <v>0</v>
      </c>
      <c r="G445" s="251">
        <f t="shared" si="676"/>
        <v>0</v>
      </c>
      <c r="H445" s="251">
        <f t="shared" si="676"/>
        <v>0</v>
      </c>
      <c r="I445" s="251">
        <f t="shared" si="676"/>
        <v>0</v>
      </c>
      <c r="J445" s="251">
        <f t="shared" si="676"/>
        <v>0</v>
      </c>
      <c r="K445" s="251">
        <f t="shared" si="676"/>
        <v>0</v>
      </c>
      <c r="L445" s="251">
        <f t="shared" si="676"/>
        <v>0</v>
      </c>
      <c r="M445" s="251">
        <f t="shared" si="676"/>
        <v>0</v>
      </c>
      <c r="N445" s="251"/>
      <c r="O445" s="251">
        <f t="shared" ref="O445:Z445" si="677">+SUM(O436:O444)</f>
        <v>0</v>
      </c>
      <c r="P445" s="251">
        <f t="shared" si="677"/>
        <v>0</v>
      </c>
      <c r="Q445" s="251">
        <f t="shared" si="677"/>
        <v>0</v>
      </c>
      <c r="R445" s="251">
        <f t="shared" si="677"/>
        <v>0</v>
      </c>
      <c r="S445" s="251">
        <f t="shared" si="677"/>
        <v>0</v>
      </c>
      <c r="T445" s="251">
        <f t="shared" si="677"/>
        <v>0</v>
      </c>
      <c r="U445" s="251">
        <f t="shared" si="677"/>
        <v>0</v>
      </c>
      <c r="V445" s="251">
        <f t="shared" si="677"/>
        <v>0</v>
      </c>
      <c r="W445" s="251">
        <f t="shared" si="677"/>
        <v>0</v>
      </c>
      <c r="X445" s="251">
        <f t="shared" si="677"/>
        <v>0</v>
      </c>
      <c r="Y445" s="251">
        <f t="shared" si="677"/>
        <v>0</v>
      </c>
      <c r="Z445" s="251">
        <f t="shared" si="677"/>
        <v>0</v>
      </c>
      <c r="AA445" s="251"/>
      <c r="AB445" s="251">
        <f t="shared" ref="AB445:AM445" si="678">+SUM(AB436:AB444)</f>
        <v>0</v>
      </c>
      <c r="AC445" s="251">
        <f t="shared" si="678"/>
        <v>0</v>
      </c>
      <c r="AD445" s="251">
        <f t="shared" si="678"/>
        <v>0</v>
      </c>
      <c r="AE445" s="251">
        <f t="shared" si="678"/>
        <v>0</v>
      </c>
      <c r="AF445" s="251">
        <f t="shared" si="678"/>
        <v>0</v>
      </c>
      <c r="AG445" s="251">
        <f t="shared" si="678"/>
        <v>0</v>
      </c>
      <c r="AH445" s="251">
        <f t="shared" si="678"/>
        <v>0</v>
      </c>
      <c r="AI445" s="251">
        <f t="shared" si="678"/>
        <v>0</v>
      </c>
      <c r="AJ445" s="251">
        <f t="shared" si="678"/>
        <v>0</v>
      </c>
      <c r="AK445" s="251">
        <f t="shared" si="678"/>
        <v>0</v>
      </c>
      <c r="AL445" s="251">
        <f t="shared" si="678"/>
        <v>0</v>
      </c>
      <c r="AM445" s="251">
        <f t="shared" si="678"/>
        <v>0</v>
      </c>
      <c r="AN445" s="251"/>
      <c r="AO445" s="251">
        <f t="shared" ref="AO445:BM445" si="679">+SUM(AO436:AO444)</f>
        <v>0</v>
      </c>
      <c r="AP445" s="251">
        <f t="shared" si="679"/>
        <v>0</v>
      </c>
      <c r="AQ445" s="251">
        <f t="shared" si="679"/>
        <v>0</v>
      </c>
      <c r="AR445" s="251">
        <f t="shared" si="679"/>
        <v>3</v>
      </c>
      <c r="AS445" s="251">
        <f t="shared" si="679"/>
        <v>0</v>
      </c>
      <c r="AT445" s="251">
        <f t="shared" si="679"/>
        <v>0</v>
      </c>
      <c r="AU445" s="251">
        <f t="shared" si="679"/>
        <v>0</v>
      </c>
      <c r="AV445" s="251">
        <f t="shared" si="679"/>
        <v>0</v>
      </c>
      <c r="AW445" s="251">
        <f t="shared" si="679"/>
        <v>0</v>
      </c>
      <c r="AX445" s="251">
        <f t="shared" si="679"/>
        <v>0</v>
      </c>
      <c r="AY445" s="251">
        <f t="shared" si="679"/>
        <v>0</v>
      </c>
      <c r="AZ445" s="251">
        <f t="shared" si="679"/>
        <v>0</v>
      </c>
      <c r="BA445" s="251"/>
      <c r="BB445" s="252"/>
      <c r="BC445" s="253">
        <f t="shared" si="679"/>
        <v>0</v>
      </c>
      <c r="BD445" s="254">
        <f t="shared" si="679"/>
        <v>0</v>
      </c>
      <c r="BE445" s="261">
        <f t="shared" si="679"/>
        <v>0</v>
      </c>
      <c r="BF445" s="261">
        <f t="shared" si="679"/>
        <v>0</v>
      </c>
      <c r="BG445" s="261">
        <f t="shared" si="679"/>
        <v>0</v>
      </c>
      <c r="BH445" s="262">
        <f t="shared" si="679"/>
        <v>0</v>
      </c>
      <c r="BI445" s="263">
        <f t="shared" si="679"/>
        <v>0</v>
      </c>
      <c r="BJ445" s="264">
        <f t="shared" si="679"/>
        <v>0</v>
      </c>
      <c r="BK445" s="263">
        <f t="shared" si="679"/>
        <v>0</v>
      </c>
      <c r="BL445" s="263">
        <f t="shared" si="679"/>
        <v>0</v>
      </c>
      <c r="BM445" s="266">
        <f t="shared" si="679"/>
        <v>0</v>
      </c>
      <c r="BN445" s="263"/>
      <c r="CA445" s="263"/>
      <c r="CN445" s="263"/>
      <c r="DA445" s="263"/>
      <c r="DN445" s="263"/>
      <c r="DP445" s="166"/>
      <c r="DQ445" s="166"/>
      <c r="DR445" s="28"/>
      <c r="DS445" s="166"/>
      <c r="DT445" s="28"/>
      <c r="DU445" s="166"/>
      <c r="DV445" s="28"/>
    </row>
    <row r="446" spans="1:128">
      <c r="A446" s="239" t="s">
        <v>187</v>
      </c>
      <c r="B446" s="319">
        <v>66</v>
      </c>
      <c r="C446" s="319">
        <v>62</v>
      </c>
      <c r="D446" s="319">
        <v>10</v>
      </c>
      <c r="E446" s="319">
        <v>159</v>
      </c>
      <c r="F446" s="319">
        <v>164</v>
      </c>
      <c r="G446" s="319">
        <v>372</v>
      </c>
      <c r="H446" s="319">
        <v>224</v>
      </c>
      <c r="I446" s="319">
        <v>12</v>
      </c>
      <c r="J446" s="319">
        <v>76</v>
      </c>
      <c r="K446" s="319">
        <v>25</v>
      </c>
      <c r="L446" s="319">
        <v>29</v>
      </c>
      <c r="M446" s="319">
        <v>96</v>
      </c>
      <c r="N446" s="319"/>
      <c r="O446" s="227">
        <v>22</v>
      </c>
      <c r="P446" s="227">
        <v>229</v>
      </c>
      <c r="Q446" s="227">
        <v>105</v>
      </c>
      <c r="R446" s="227">
        <v>10</v>
      </c>
      <c r="S446" s="227">
        <v>13</v>
      </c>
      <c r="T446" s="227">
        <v>5</v>
      </c>
      <c r="U446" s="227">
        <v>0</v>
      </c>
      <c r="V446" s="227">
        <v>0</v>
      </c>
      <c r="W446" s="227">
        <v>0</v>
      </c>
      <c r="X446" s="227">
        <v>55</v>
      </c>
      <c r="Y446" s="227">
        <v>104</v>
      </c>
      <c r="Z446" s="227">
        <v>5</v>
      </c>
      <c r="AA446" s="230"/>
      <c r="AB446" s="230">
        <v>40</v>
      </c>
      <c r="AC446" s="230">
        <v>72</v>
      </c>
      <c r="AD446" s="230">
        <v>10</v>
      </c>
      <c r="AE446" s="230">
        <v>13</v>
      </c>
      <c r="AF446" s="230">
        <v>574</v>
      </c>
      <c r="AG446" s="230">
        <v>82</v>
      </c>
      <c r="AH446" s="230">
        <v>0</v>
      </c>
      <c r="AI446" s="230">
        <v>167</v>
      </c>
      <c r="AJ446" s="230">
        <v>90</v>
      </c>
      <c r="AK446" s="230">
        <v>61</v>
      </c>
      <c r="AL446" s="230">
        <v>165</v>
      </c>
      <c r="AM446" s="230">
        <v>110</v>
      </c>
      <c r="AN446" s="230"/>
      <c r="AO446" s="230">
        <v>282</v>
      </c>
      <c r="AP446" s="230">
        <v>44</v>
      </c>
      <c r="AQ446" s="230">
        <v>152</v>
      </c>
      <c r="AR446" s="230">
        <v>21</v>
      </c>
      <c r="AS446" s="230">
        <v>34</v>
      </c>
      <c r="AT446" s="230">
        <v>80</v>
      </c>
      <c r="AU446" s="230">
        <v>66</v>
      </c>
      <c r="AV446" s="230">
        <v>85</v>
      </c>
      <c r="AW446" s="230">
        <v>194</v>
      </c>
      <c r="AX446" s="241">
        <f>AX456</f>
        <v>54</v>
      </c>
      <c r="AY446" s="241">
        <v>40</v>
      </c>
      <c r="AZ446" s="241">
        <v>1</v>
      </c>
      <c r="BA446" s="241"/>
      <c r="BB446" s="327"/>
      <c r="BC446" s="243">
        <v>95</v>
      </c>
      <c r="BD446" s="328">
        <f>SUM(BD447:BD455)</f>
        <v>99</v>
      </c>
      <c r="BE446" s="329">
        <f t="shared" ref="BE446:BL446" si="680">+BE456</f>
        <v>280</v>
      </c>
      <c r="BF446" s="329">
        <f t="shared" si="680"/>
        <v>200</v>
      </c>
      <c r="BG446" s="245">
        <f>+SUM(BG447:BG454)</f>
        <v>150</v>
      </c>
      <c r="BH446" s="330">
        <v>375</v>
      </c>
      <c r="BI446" s="331">
        <v>375</v>
      </c>
      <c r="BJ446" s="332">
        <v>475</v>
      </c>
      <c r="BK446" s="331">
        <v>270</v>
      </c>
      <c r="BL446" s="331">
        <f t="shared" si="680"/>
        <v>274</v>
      </c>
      <c r="BM446" s="333">
        <f>SUM(BM447:BM455)</f>
        <v>250</v>
      </c>
      <c r="BN446" s="331"/>
      <c r="CA446" s="331"/>
      <c r="CN446" s="331"/>
      <c r="DA446" s="331"/>
      <c r="DN446" s="331"/>
      <c r="DP446" s="166">
        <f>SUM(B446:M446)</f>
        <v>1295</v>
      </c>
      <c r="DQ446" s="166">
        <f>SUM(O446:Z446)</f>
        <v>548</v>
      </c>
      <c r="DR446" s="28">
        <f>IFERROR(DQ446/DP446*100,0)</f>
        <v>42.316602316602314</v>
      </c>
      <c r="DS446" s="166">
        <f>SUM(AB446:AM446)</f>
        <v>1384</v>
      </c>
      <c r="DT446" s="28">
        <f>IFERROR(DS446/DQ446*100,0)</f>
        <v>252.55474452554742</v>
      </c>
      <c r="DU446" s="166">
        <f>SUM(AO446:AZ446)</f>
        <v>1053</v>
      </c>
      <c r="DV446" s="28">
        <f>IFERROR(DU446/DS446*100,0)</f>
        <v>76.083815028901739</v>
      </c>
      <c r="DW446" s="141">
        <f>SUM(BB446:BM446)</f>
        <v>2843</v>
      </c>
      <c r="DX446" s="207">
        <f t="shared" ref="DX446" si="681">IFERROR(DW446/DU446*100,0)</f>
        <v>269.99050332383666</v>
      </c>
    </row>
    <row r="447" spans="1:128" outlineLevel="1">
      <c r="A447" s="250" t="s">
        <v>161</v>
      </c>
      <c r="B447" s="251"/>
      <c r="C447" s="251"/>
      <c r="D447" s="251"/>
      <c r="E447" s="251"/>
      <c r="F447" s="251"/>
      <c r="G447" s="251"/>
      <c r="H447" s="251"/>
      <c r="I447" s="251"/>
      <c r="J447" s="251"/>
      <c r="K447" s="251"/>
      <c r="L447" s="251"/>
      <c r="M447" s="251"/>
      <c r="N447" s="251"/>
      <c r="O447" s="251"/>
      <c r="P447" s="251"/>
      <c r="Q447" s="251"/>
      <c r="R447" s="251"/>
      <c r="S447" s="251"/>
      <c r="T447" s="251"/>
      <c r="U447" s="251"/>
      <c r="V447" s="251"/>
      <c r="W447" s="251"/>
      <c r="X447" s="251"/>
      <c r="Y447" s="251"/>
      <c r="Z447" s="251"/>
      <c r="AA447" s="251"/>
      <c r="AB447" s="251"/>
      <c r="AC447" s="251"/>
      <c r="AD447" s="251"/>
      <c r="AE447" s="251"/>
      <c r="AF447" s="251"/>
      <c r="AG447" s="251"/>
      <c r="AH447" s="251"/>
      <c r="AI447" s="251"/>
      <c r="AJ447" s="251"/>
      <c r="AK447" s="251"/>
      <c r="AL447" s="251"/>
      <c r="AM447" s="251"/>
      <c r="AN447" s="251"/>
      <c r="AO447" s="251"/>
      <c r="AP447" s="251"/>
      <c r="AQ447" s="251"/>
      <c r="AR447" s="251"/>
      <c r="AS447" s="251"/>
      <c r="AT447" s="251"/>
      <c r="AU447" s="251"/>
      <c r="AV447" s="251"/>
      <c r="AW447" s="251"/>
      <c r="AX447" s="251"/>
      <c r="AY447" s="251">
        <v>0</v>
      </c>
      <c r="AZ447" s="251"/>
      <c r="BA447" s="251"/>
      <c r="BB447" s="252"/>
      <c r="BC447" s="253"/>
      <c r="BD447" s="254"/>
      <c r="BE447" s="261"/>
      <c r="BF447" s="261"/>
      <c r="BG447" s="261"/>
      <c r="BH447" s="262"/>
      <c r="BI447" s="263"/>
      <c r="BJ447" s="264"/>
      <c r="BK447" s="263"/>
      <c r="BL447" s="263"/>
      <c r="BM447" s="266"/>
      <c r="BN447" s="263"/>
      <c r="CA447" s="263"/>
      <c r="CN447" s="263"/>
      <c r="DA447" s="263"/>
      <c r="DN447" s="263"/>
      <c r="DP447" s="166"/>
      <c r="DQ447" s="166"/>
      <c r="DR447" s="28"/>
      <c r="DS447" s="166"/>
      <c r="DT447" s="28"/>
      <c r="DU447" s="166"/>
      <c r="DV447" s="28"/>
    </row>
    <row r="448" spans="1:128" outlineLevel="1">
      <c r="A448" s="250" t="s">
        <v>162</v>
      </c>
      <c r="B448" s="251"/>
      <c r="C448" s="251"/>
      <c r="D448" s="251"/>
      <c r="E448" s="251"/>
      <c r="F448" s="251"/>
      <c r="G448" s="251"/>
      <c r="H448" s="251"/>
      <c r="I448" s="251"/>
      <c r="J448" s="251"/>
      <c r="K448" s="251"/>
      <c r="L448" s="251"/>
      <c r="M448" s="251"/>
      <c r="N448" s="251"/>
      <c r="O448" s="251"/>
      <c r="P448" s="251"/>
      <c r="Q448" s="251"/>
      <c r="R448" s="251"/>
      <c r="S448" s="251"/>
      <c r="T448" s="251"/>
      <c r="U448" s="251"/>
      <c r="V448" s="251"/>
      <c r="W448" s="251"/>
      <c r="X448" s="251"/>
      <c r="Y448" s="251"/>
      <c r="Z448" s="251"/>
      <c r="AA448" s="251"/>
      <c r="AB448" s="251"/>
      <c r="AC448" s="251"/>
      <c r="AD448" s="251"/>
      <c r="AE448" s="251"/>
      <c r="AF448" s="251"/>
      <c r="AG448" s="251"/>
      <c r="AH448" s="251"/>
      <c r="AI448" s="251"/>
      <c r="AJ448" s="251"/>
      <c r="AK448" s="251"/>
      <c r="AL448" s="251"/>
      <c r="AM448" s="251"/>
      <c r="AN448" s="251"/>
      <c r="AO448" s="251"/>
      <c r="AP448" s="251"/>
      <c r="AQ448" s="251"/>
      <c r="AR448" s="251"/>
      <c r="AS448" s="251"/>
      <c r="AT448" s="251"/>
      <c r="AU448" s="251"/>
      <c r="AV448" s="251"/>
      <c r="AW448" s="251"/>
      <c r="AX448" s="251"/>
      <c r="AY448" s="251">
        <v>0</v>
      </c>
      <c r="AZ448" s="251"/>
      <c r="BA448" s="251"/>
      <c r="BB448" s="252"/>
      <c r="BC448" s="253"/>
      <c r="BD448" s="254"/>
      <c r="BE448" s="261"/>
      <c r="BF448" s="261"/>
      <c r="BG448" s="261"/>
      <c r="BH448" s="262"/>
      <c r="BI448" s="263"/>
      <c r="BJ448" s="264"/>
      <c r="BK448" s="263"/>
      <c r="BL448" s="263"/>
      <c r="BM448" s="266"/>
      <c r="BN448" s="263"/>
      <c r="CA448" s="263"/>
      <c r="CN448" s="263"/>
      <c r="DA448" s="263"/>
      <c r="DN448" s="263"/>
      <c r="DP448" s="166"/>
      <c r="DQ448" s="166"/>
      <c r="DR448" s="28"/>
      <c r="DS448" s="166"/>
      <c r="DT448" s="28"/>
      <c r="DU448" s="166"/>
      <c r="DV448" s="28"/>
    </row>
    <row r="449" spans="1:128" outlineLevel="1">
      <c r="A449" s="250" t="s">
        <v>163</v>
      </c>
      <c r="B449" s="251"/>
      <c r="C449" s="251"/>
      <c r="D449" s="251"/>
      <c r="E449" s="251"/>
      <c r="F449" s="251"/>
      <c r="G449" s="251"/>
      <c r="H449" s="251"/>
      <c r="I449" s="251"/>
      <c r="J449" s="251"/>
      <c r="K449" s="251"/>
      <c r="L449" s="251"/>
      <c r="M449" s="251"/>
      <c r="N449" s="251"/>
      <c r="O449" s="251"/>
      <c r="P449" s="251"/>
      <c r="Q449" s="251"/>
      <c r="R449" s="251"/>
      <c r="S449" s="251"/>
      <c r="T449" s="251"/>
      <c r="U449" s="251"/>
      <c r="V449" s="251"/>
      <c r="W449" s="251"/>
      <c r="X449" s="251"/>
      <c r="Y449" s="251"/>
      <c r="Z449" s="251"/>
      <c r="AA449" s="251"/>
      <c r="AB449" s="251"/>
      <c r="AC449" s="251"/>
      <c r="AD449" s="251"/>
      <c r="AE449" s="251"/>
      <c r="AF449" s="251"/>
      <c r="AG449" s="251"/>
      <c r="AH449" s="251"/>
      <c r="AI449" s="251"/>
      <c r="AJ449" s="251"/>
      <c r="AK449" s="251"/>
      <c r="AL449" s="251"/>
      <c r="AM449" s="251"/>
      <c r="AN449" s="251"/>
      <c r="AO449" s="251"/>
      <c r="AP449" s="251"/>
      <c r="AQ449" s="251">
        <v>132</v>
      </c>
      <c r="AR449" s="251"/>
      <c r="AS449" s="251"/>
      <c r="AT449" s="251"/>
      <c r="AU449" s="251"/>
      <c r="AV449" s="251">
        <f>37+79-13</f>
        <v>103</v>
      </c>
      <c r="AW449" s="251">
        <v>138</v>
      </c>
      <c r="AX449" s="251"/>
      <c r="AY449" s="251">
        <v>16</v>
      </c>
      <c r="AZ449" s="251"/>
      <c r="BA449" s="251"/>
      <c r="BB449" s="252"/>
      <c r="BC449" s="253"/>
      <c r="BD449" s="254"/>
      <c r="BE449" s="261"/>
      <c r="BF449" s="261"/>
      <c r="BG449" s="261"/>
      <c r="BH449" s="262"/>
      <c r="BI449" s="263"/>
      <c r="BJ449" s="264"/>
      <c r="BK449" s="263"/>
      <c r="BL449" s="263"/>
      <c r="BM449" s="266"/>
      <c r="BN449" s="263"/>
      <c r="CA449" s="263"/>
      <c r="CN449" s="263"/>
      <c r="DA449" s="263"/>
      <c r="DN449" s="263"/>
      <c r="DP449" s="166"/>
      <c r="DQ449" s="166"/>
      <c r="DR449" s="28"/>
      <c r="DS449" s="166"/>
      <c r="DT449" s="28"/>
      <c r="DU449" s="166"/>
      <c r="DV449" s="28"/>
    </row>
    <row r="450" spans="1:128" outlineLevel="1">
      <c r="A450" s="250" t="s">
        <v>164</v>
      </c>
      <c r="B450" s="251"/>
      <c r="C450" s="251"/>
      <c r="D450" s="251"/>
      <c r="E450" s="251"/>
      <c r="F450" s="251"/>
      <c r="G450" s="251"/>
      <c r="H450" s="251"/>
      <c r="I450" s="251"/>
      <c r="J450" s="251"/>
      <c r="K450" s="251"/>
      <c r="L450" s="251"/>
      <c r="M450" s="251"/>
      <c r="N450" s="251"/>
      <c r="O450" s="251"/>
      <c r="P450" s="251"/>
      <c r="Q450" s="251"/>
      <c r="R450" s="251"/>
      <c r="S450" s="251"/>
      <c r="T450" s="251"/>
      <c r="U450" s="251"/>
      <c r="V450" s="251"/>
      <c r="W450" s="251"/>
      <c r="X450" s="251"/>
      <c r="Y450" s="251"/>
      <c r="Z450" s="251"/>
      <c r="AA450" s="251"/>
      <c r="AB450" s="251"/>
      <c r="AC450" s="251"/>
      <c r="AD450" s="251"/>
      <c r="AE450" s="251"/>
      <c r="AF450" s="251"/>
      <c r="AG450" s="251"/>
      <c r="AH450" s="251"/>
      <c r="AI450" s="251"/>
      <c r="AJ450" s="251"/>
      <c r="AK450" s="251"/>
      <c r="AL450" s="251"/>
      <c r="AM450" s="251"/>
      <c r="AN450" s="251"/>
      <c r="AO450" s="251"/>
      <c r="AP450" s="251"/>
      <c r="AQ450" s="251"/>
      <c r="AR450" s="251"/>
      <c r="AS450" s="251"/>
      <c r="AT450" s="251"/>
      <c r="AU450" s="251"/>
      <c r="AV450" s="251"/>
      <c r="AW450" s="251"/>
      <c r="AX450" s="251"/>
      <c r="AY450" s="251">
        <v>0</v>
      </c>
      <c r="AZ450" s="251"/>
      <c r="BA450" s="251"/>
      <c r="BB450" s="252"/>
      <c r="BC450" s="253"/>
      <c r="BD450" s="254"/>
      <c r="BE450" s="261">
        <v>50</v>
      </c>
      <c r="BF450" s="261"/>
      <c r="BG450" s="261"/>
      <c r="BH450" s="262"/>
      <c r="BI450" s="263"/>
      <c r="BJ450" s="264"/>
      <c r="BK450" s="263"/>
      <c r="BL450" s="263"/>
      <c r="BM450" s="266"/>
      <c r="BN450" s="263"/>
      <c r="CA450" s="263"/>
      <c r="CN450" s="263"/>
      <c r="DA450" s="263"/>
      <c r="DN450" s="263"/>
      <c r="DP450" s="166"/>
      <c r="DQ450" s="166"/>
      <c r="DR450" s="28"/>
      <c r="DS450" s="166"/>
      <c r="DT450" s="28"/>
      <c r="DU450" s="166"/>
      <c r="DV450" s="28"/>
    </row>
    <row r="451" spans="1:128" outlineLevel="1">
      <c r="A451" s="250" t="s">
        <v>165</v>
      </c>
      <c r="B451" s="251"/>
      <c r="C451" s="251"/>
      <c r="D451" s="251"/>
      <c r="E451" s="251"/>
      <c r="F451" s="251"/>
      <c r="G451" s="251"/>
      <c r="H451" s="251"/>
      <c r="I451" s="251"/>
      <c r="J451" s="251"/>
      <c r="K451" s="251"/>
      <c r="L451" s="251"/>
      <c r="M451" s="251"/>
      <c r="N451" s="251"/>
      <c r="O451" s="251"/>
      <c r="P451" s="251"/>
      <c r="Q451" s="251"/>
      <c r="R451" s="251"/>
      <c r="S451" s="251"/>
      <c r="T451" s="251"/>
      <c r="U451" s="251"/>
      <c r="V451" s="251"/>
      <c r="W451" s="251"/>
      <c r="X451" s="251"/>
      <c r="Y451" s="251"/>
      <c r="Z451" s="251"/>
      <c r="AA451" s="251"/>
      <c r="AB451" s="251"/>
      <c r="AC451" s="251"/>
      <c r="AD451" s="251"/>
      <c r="AE451" s="251"/>
      <c r="AF451" s="251"/>
      <c r="AG451" s="251"/>
      <c r="AH451" s="251"/>
      <c r="AI451" s="251"/>
      <c r="AJ451" s="251"/>
      <c r="AK451" s="251"/>
      <c r="AL451" s="251"/>
      <c r="AM451" s="251"/>
      <c r="AN451" s="251"/>
      <c r="AO451" s="251"/>
      <c r="AP451" s="251"/>
      <c r="AQ451" s="251"/>
      <c r="AR451" s="251"/>
      <c r="AS451" s="251"/>
      <c r="AT451" s="251"/>
      <c r="AU451" s="251"/>
      <c r="AV451" s="251"/>
      <c r="AW451" s="251"/>
      <c r="AX451" s="251"/>
      <c r="AY451" s="251">
        <v>0</v>
      </c>
      <c r="AZ451" s="251"/>
      <c r="BA451" s="251"/>
      <c r="BB451" s="252"/>
      <c r="BC451" s="253"/>
      <c r="BD451" s="254"/>
      <c r="BE451" s="261"/>
      <c r="BF451" s="261"/>
      <c r="BG451" s="261"/>
      <c r="BH451" s="262"/>
      <c r="BI451" s="263"/>
      <c r="BJ451" s="264"/>
      <c r="BK451" s="263"/>
      <c r="BL451" s="263"/>
      <c r="BM451" s="266"/>
      <c r="BN451" s="263"/>
      <c r="CA451" s="263"/>
      <c r="CN451" s="263"/>
      <c r="DA451" s="263"/>
      <c r="DN451" s="263"/>
      <c r="DP451" s="166"/>
      <c r="DQ451" s="166"/>
      <c r="DR451" s="28"/>
      <c r="DS451" s="166"/>
      <c r="DT451" s="28"/>
      <c r="DU451" s="166"/>
      <c r="DV451" s="28"/>
    </row>
    <row r="452" spans="1:128" outlineLevel="1">
      <c r="A452" s="250" t="s">
        <v>123</v>
      </c>
      <c r="B452" s="251"/>
      <c r="C452" s="251"/>
      <c r="D452" s="251"/>
      <c r="E452" s="251"/>
      <c r="F452" s="251"/>
      <c r="G452" s="251"/>
      <c r="H452" s="251"/>
      <c r="I452" s="251"/>
      <c r="J452" s="251"/>
      <c r="K452" s="251"/>
      <c r="L452" s="251"/>
      <c r="M452" s="251"/>
      <c r="N452" s="251"/>
      <c r="O452" s="251"/>
      <c r="P452" s="251"/>
      <c r="Q452" s="251"/>
      <c r="R452" s="251"/>
      <c r="S452" s="251"/>
      <c r="T452" s="251"/>
      <c r="U452" s="251"/>
      <c r="V452" s="251"/>
      <c r="W452" s="251"/>
      <c r="X452" s="251"/>
      <c r="Y452" s="251"/>
      <c r="Z452" s="251"/>
      <c r="AA452" s="251"/>
      <c r="AB452" s="251"/>
      <c r="AC452" s="251"/>
      <c r="AD452" s="251"/>
      <c r="AE452" s="251"/>
      <c r="AF452" s="251"/>
      <c r="AG452" s="251"/>
      <c r="AH452" s="251"/>
      <c r="AI452" s="251"/>
      <c r="AJ452" s="251"/>
      <c r="AK452" s="251"/>
      <c r="AL452" s="251"/>
      <c r="AM452" s="251"/>
      <c r="AN452" s="251"/>
      <c r="AO452" s="251">
        <v>294</v>
      </c>
      <c r="AP452" s="251"/>
      <c r="AQ452" s="251"/>
      <c r="AR452" s="251"/>
      <c r="AS452" s="251"/>
      <c r="AT452" s="251">
        <v>24</v>
      </c>
      <c r="AU452" s="251"/>
      <c r="AV452" s="251"/>
      <c r="AW452" s="251"/>
      <c r="AX452" s="251"/>
      <c r="AY452" s="251">
        <v>24</v>
      </c>
      <c r="AZ452" s="251"/>
      <c r="BA452" s="251"/>
      <c r="BB452" s="252"/>
      <c r="BC452" s="253"/>
      <c r="BD452" s="254"/>
      <c r="BE452" s="261"/>
      <c r="BF452" s="261"/>
      <c r="BG452" s="261"/>
      <c r="BH452" s="262"/>
      <c r="BI452" s="263"/>
      <c r="BJ452" s="264"/>
      <c r="BK452" s="263"/>
      <c r="BL452" s="263"/>
      <c r="BM452" s="266"/>
      <c r="BN452" s="263"/>
      <c r="CA452" s="263"/>
      <c r="CN452" s="263"/>
      <c r="DA452" s="263"/>
      <c r="DN452" s="263"/>
      <c r="DP452" s="166"/>
      <c r="DQ452" s="166"/>
      <c r="DR452" s="28"/>
      <c r="DS452" s="166"/>
      <c r="DT452" s="28"/>
      <c r="DU452" s="166"/>
      <c r="DV452" s="28"/>
    </row>
    <row r="453" spans="1:128" s="275" customFormat="1" outlineLevel="1">
      <c r="A453" s="268" t="s">
        <v>167</v>
      </c>
      <c r="B453" s="269"/>
      <c r="C453" s="269"/>
      <c r="D453" s="269"/>
      <c r="E453" s="269"/>
      <c r="F453" s="269"/>
      <c r="G453" s="269"/>
      <c r="H453" s="269"/>
      <c r="I453" s="269"/>
      <c r="J453" s="269"/>
      <c r="K453" s="269"/>
      <c r="L453" s="269"/>
      <c r="M453" s="269"/>
      <c r="N453" s="269"/>
      <c r="O453" s="269"/>
      <c r="P453" s="269"/>
      <c r="Q453" s="269"/>
      <c r="R453" s="269"/>
      <c r="S453" s="269"/>
      <c r="T453" s="269"/>
      <c r="U453" s="269"/>
      <c r="V453" s="269"/>
      <c r="W453" s="269"/>
      <c r="X453" s="269"/>
      <c r="Y453" s="269"/>
      <c r="Z453" s="269"/>
      <c r="AA453" s="269"/>
      <c r="AB453" s="269"/>
      <c r="AC453" s="269"/>
      <c r="AD453" s="269"/>
      <c r="AE453" s="269"/>
      <c r="AF453" s="269"/>
      <c r="AG453" s="269"/>
      <c r="AH453" s="269"/>
      <c r="AI453" s="269"/>
      <c r="AJ453" s="269"/>
      <c r="AK453" s="269"/>
      <c r="AL453" s="269"/>
      <c r="AM453" s="269"/>
      <c r="AN453" s="269"/>
      <c r="AO453" s="269"/>
      <c r="AP453" s="269"/>
      <c r="AQ453" s="269"/>
      <c r="AR453" s="269"/>
      <c r="AS453" s="269"/>
      <c r="AT453" s="269"/>
      <c r="AU453" s="269"/>
      <c r="AV453" s="269"/>
      <c r="AW453" s="269">
        <v>12</v>
      </c>
      <c r="AX453" s="269"/>
      <c r="AY453" s="269">
        <v>0</v>
      </c>
      <c r="AZ453" s="269"/>
      <c r="BA453" s="269"/>
      <c r="BB453" s="270"/>
      <c r="BC453" s="271"/>
      <c r="BD453" s="271"/>
      <c r="BE453" s="272">
        <v>230</v>
      </c>
      <c r="BF453" s="272">
        <v>200</v>
      </c>
      <c r="BG453" s="272">
        <v>150</v>
      </c>
      <c r="BH453" s="351">
        <v>375</v>
      </c>
      <c r="BI453" s="276">
        <v>375</v>
      </c>
      <c r="BJ453" s="352">
        <v>475</v>
      </c>
      <c r="BK453" s="272">
        <v>270</v>
      </c>
      <c r="BL453" s="272">
        <v>274</v>
      </c>
      <c r="BM453" s="301">
        <v>250</v>
      </c>
      <c r="BN453" s="272"/>
      <c r="CA453" s="272"/>
      <c r="CN453" s="272"/>
      <c r="DA453" s="272"/>
      <c r="DN453" s="272"/>
      <c r="DP453" s="277"/>
      <c r="DQ453" s="277"/>
      <c r="DR453" s="278"/>
      <c r="DS453" s="277"/>
      <c r="DT453" s="278"/>
      <c r="DU453" s="277"/>
      <c r="DV453" s="278"/>
    </row>
    <row r="454" spans="1:128" outlineLevel="1">
      <c r="A454" s="250" t="s">
        <v>122</v>
      </c>
      <c r="B454" s="251"/>
      <c r="C454" s="251"/>
      <c r="D454" s="251"/>
      <c r="E454" s="251"/>
      <c r="F454" s="251"/>
      <c r="G454" s="251"/>
      <c r="H454" s="251"/>
      <c r="I454" s="251"/>
      <c r="J454" s="251"/>
      <c r="K454" s="251"/>
      <c r="L454" s="251"/>
      <c r="M454" s="251"/>
      <c r="N454" s="251"/>
      <c r="O454" s="251"/>
      <c r="P454" s="251"/>
      <c r="Q454" s="251"/>
      <c r="R454" s="251"/>
      <c r="S454" s="251"/>
      <c r="T454" s="251"/>
      <c r="U454" s="251"/>
      <c r="V454" s="251"/>
      <c r="W454" s="251"/>
      <c r="X454" s="251"/>
      <c r="Y454" s="251"/>
      <c r="Z454" s="251"/>
      <c r="AA454" s="251"/>
      <c r="AB454" s="251"/>
      <c r="AC454" s="251"/>
      <c r="AD454" s="251"/>
      <c r="AE454" s="251"/>
      <c r="AF454" s="251"/>
      <c r="AG454" s="251"/>
      <c r="AH454" s="251"/>
      <c r="AI454" s="251"/>
      <c r="AJ454" s="251"/>
      <c r="AK454" s="251"/>
      <c r="AL454" s="251"/>
      <c r="AM454" s="251"/>
      <c r="AN454" s="251"/>
      <c r="AO454" s="251"/>
      <c r="AP454" s="251"/>
      <c r="AQ454" s="251">
        <v>12</v>
      </c>
      <c r="AR454" s="251">
        <v>5</v>
      </c>
      <c r="AS454" s="251">
        <v>15</v>
      </c>
      <c r="AT454" s="251">
        <v>55</v>
      </c>
      <c r="AU454" s="251">
        <v>15</v>
      </c>
      <c r="AV454" s="251"/>
      <c r="AW454" s="251">
        <v>13</v>
      </c>
      <c r="AX454" s="251">
        <v>54</v>
      </c>
      <c r="AY454" s="251">
        <v>0</v>
      </c>
      <c r="AZ454" s="251"/>
      <c r="BA454" s="251"/>
      <c r="BB454" s="252"/>
      <c r="BC454" s="253"/>
      <c r="BD454" s="254"/>
      <c r="BE454" s="261"/>
      <c r="BF454" s="261"/>
      <c r="BG454" s="261"/>
      <c r="BH454" s="262"/>
      <c r="BI454" s="263"/>
      <c r="BJ454" s="264"/>
      <c r="BK454" s="263"/>
      <c r="BL454" s="263"/>
      <c r="BM454" s="266"/>
      <c r="BN454" s="263"/>
      <c r="CA454" s="263"/>
      <c r="CN454" s="263"/>
      <c r="DA454" s="263"/>
      <c r="DN454" s="263"/>
      <c r="DP454" s="166"/>
      <c r="DQ454" s="166"/>
      <c r="DR454" s="28"/>
      <c r="DS454" s="166"/>
      <c r="DT454" s="28"/>
      <c r="DU454" s="166"/>
      <c r="DV454" s="28"/>
    </row>
    <row r="455" spans="1:128" outlineLevel="1">
      <c r="A455" s="250" t="s">
        <v>168</v>
      </c>
      <c r="B455" s="251"/>
      <c r="C455" s="251"/>
      <c r="D455" s="251"/>
      <c r="E455" s="251"/>
      <c r="F455" s="251"/>
      <c r="G455" s="251"/>
      <c r="H455" s="251"/>
      <c r="I455" s="251"/>
      <c r="J455" s="251"/>
      <c r="K455" s="251"/>
      <c r="L455" s="251"/>
      <c r="M455" s="251"/>
      <c r="N455" s="251"/>
      <c r="O455" s="251"/>
      <c r="P455" s="251"/>
      <c r="Q455" s="251"/>
      <c r="R455" s="251"/>
      <c r="S455" s="251"/>
      <c r="T455" s="251"/>
      <c r="U455" s="251"/>
      <c r="V455" s="251"/>
      <c r="W455" s="251"/>
      <c r="X455" s="251"/>
      <c r="Y455" s="251"/>
      <c r="Z455" s="251"/>
      <c r="AA455" s="251"/>
      <c r="AB455" s="251"/>
      <c r="AC455" s="251"/>
      <c r="AD455" s="251"/>
      <c r="AE455" s="251"/>
      <c r="AF455" s="251"/>
      <c r="AG455" s="251"/>
      <c r="AH455" s="251"/>
      <c r="AI455" s="251"/>
      <c r="AJ455" s="251"/>
      <c r="AK455" s="251"/>
      <c r="AL455" s="251"/>
      <c r="AM455" s="251"/>
      <c r="AN455" s="251"/>
      <c r="AO455" s="251"/>
      <c r="AP455" s="251">
        <v>12</v>
      </c>
      <c r="AQ455" s="251">
        <v>8</v>
      </c>
      <c r="AR455" s="251">
        <v>12</v>
      </c>
      <c r="AS455" s="251">
        <v>19</v>
      </c>
      <c r="AT455" s="251"/>
      <c r="AU455" s="251"/>
      <c r="AV455" s="251">
        <v>13</v>
      </c>
      <c r="AW455" s="251"/>
      <c r="AX455" s="251"/>
      <c r="AY455" s="251">
        <v>0</v>
      </c>
      <c r="AZ455" s="251">
        <v>1</v>
      </c>
      <c r="BA455" s="251"/>
      <c r="BB455" s="252"/>
      <c r="BC455" s="253"/>
      <c r="BD455" s="254">
        <v>99</v>
      </c>
      <c r="BE455" s="261"/>
      <c r="BF455" s="261"/>
      <c r="BG455" s="261"/>
      <c r="BH455" s="262"/>
      <c r="BI455" s="263"/>
      <c r="BJ455" s="264"/>
      <c r="BK455" s="263"/>
      <c r="BL455" s="263"/>
      <c r="BM455" s="266"/>
      <c r="BN455" s="263"/>
      <c r="CA455" s="263"/>
      <c r="CN455" s="263"/>
      <c r="DA455" s="263"/>
      <c r="DN455" s="263"/>
      <c r="DP455" s="166"/>
      <c r="DQ455" s="166"/>
      <c r="DR455" s="28"/>
      <c r="DS455" s="166"/>
      <c r="DT455" s="28"/>
      <c r="DU455" s="166"/>
      <c r="DV455" s="28"/>
    </row>
    <row r="456" spans="1:128" ht="13.5">
      <c r="A456" s="279" t="s">
        <v>169</v>
      </c>
      <c r="B456" s="251">
        <f>+SUM(B447:B455)</f>
        <v>0</v>
      </c>
      <c r="C456" s="251">
        <f t="shared" ref="C456" si="682">+SUM(C447:C455)</f>
        <v>0</v>
      </c>
      <c r="D456" s="251">
        <f t="shared" ref="D456:M456" si="683">+SUM(D447:D455)</f>
        <v>0</v>
      </c>
      <c r="E456" s="251">
        <f t="shared" si="683"/>
        <v>0</v>
      </c>
      <c r="F456" s="251">
        <f t="shared" si="683"/>
        <v>0</v>
      </c>
      <c r="G456" s="251">
        <f t="shared" si="683"/>
        <v>0</v>
      </c>
      <c r="H456" s="251">
        <f t="shared" si="683"/>
        <v>0</v>
      </c>
      <c r="I456" s="251">
        <f t="shared" si="683"/>
        <v>0</v>
      </c>
      <c r="J456" s="251">
        <f t="shared" si="683"/>
        <v>0</v>
      </c>
      <c r="K456" s="251">
        <f t="shared" si="683"/>
        <v>0</v>
      </c>
      <c r="L456" s="251">
        <f t="shared" si="683"/>
        <v>0</v>
      </c>
      <c r="M456" s="251">
        <f t="shared" si="683"/>
        <v>0</v>
      </c>
      <c r="N456" s="251"/>
      <c r="O456" s="251">
        <f t="shared" ref="O456:Z456" si="684">+SUM(O447:O455)</f>
        <v>0</v>
      </c>
      <c r="P456" s="251">
        <f t="shared" si="684"/>
        <v>0</v>
      </c>
      <c r="Q456" s="251">
        <f t="shared" si="684"/>
        <v>0</v>
      </c>
      <c r="R456" s="251">
        <f t="shared" si="684"/>
        <v>0</v>
      </c>
      <c r="S456" s="251">
        <f t="shared" si="684"/>
        <v>0</v>
      </c>
      <c r="T456" s="251">
        <f t="shared" si="684"/>
        <v>0</v>
      </c>
      <c r="U456" s="251">
        <f t="shared" si="684"/>
        <v>0</v>
      </c>
      <c r="V456" s="251">
        <f t="shared" si="684"/>
        <v>0</v>
      </c>
      <c r="W456" s="251">
        <f t="shared" si="684"/>
        <v>0</v>
      </c>
      <c r="X456" s="251">
        <f t="shared" si="684"/>
        <v>0</v>
      </c>
      <c r="Y456" s="251">
        <f t="shared" si="684"/>
        <v>0</v>
      </c>
      <c r="Z456" s="251">
        <f t="shared" si="684"/>
        <v>0</v>
      </c>
      <c r="AA456" s="251"/>
      <c r="AB456" s="251">
        <f t="shared" ref="AB456:AM456" si="685">+SUM(AB447:AB455)</f>
        <v>0</v>
      </c>
      <c r="AC456" s="251">
        <f t="shared" si="685"/>
        <v>0</v>
      </c>
      <c r="AD456" s="251">
        <f t="shared" si="685"/>
        <v>0</v>
      </c>
      <c r="AE456" s="251">
        <f t="shared" si="685"/>
        <v>0</v>
      </c>
      <c r="AF456" s="251">
        <f t="shared" si="685"/>
        <v>0</v>
      </c>
      <c r="AG456" s="251">
        <f t="shared" si="685"/>
        <v>0</v>
      </c>
      <c r="AH456" s="251">
        <f t="shared" si="685"/>
        <v>0</v>
      </c>
      <c r="AI456" s="251">
        <f t="shared" si="685"/>
        <v>0</v>
      </c>
      <c r="AJ456" s="251">
        <f t="shared" si="685"/>
        <v>0</v>
      </c>
      <c r="AK456" s="251">
        <f t="shared" si="685"/>
        <v>0</v>
      </c>
      <c r="AL456" s="251">
        <f t="shared" si="685"/>
        <v>0</v>
      </c>
      <c r="AM456" s="251">
        <f t="shared" si="685"/>
        <v>0</v>
      </c>
      <c r="AN456" s="251"/>
      <c r="AO456" s="251">
        <f t="shared" ref="AO456:AZ456" si="686">+SUM(AO447:AO455)</f>
        <v>294</v>
      </c>
      <c r="AP456" s="251">
        <f t="shared" si="686"/>
        <v>12</v>
      </c>
      <c r="AQ456" s="251">
        <f t="shared" si="686"/>
        <v>152</v>
      </c>
      <c r="AR456" s="251">
        <f t="shared" si="686"/>
        <v>17</v>
      </c>
      <c r="AS456" s="251">
        <f t="shared" si="686"/>
        <v>34</v>
      </c>
      <c r="AT456" s="251">
        <f t="shared" si="686"/>
        <v>79</v>
      </c>
      <c r="AU456" s="251">
        <f t="shared" si="686"/>
        <v>15</v>
      </c>
      <c r="AV456" s="251">
        <f t="shared" si="686"/>
        <v>116</v>
      </c>
      <c r="AW456" s="251">
        <f t="shared" si="686"/>
        <v>163</v>
      </c>
      <c r="AX456" s="251">
        <f t="shared" si="686"/>
        <v>54</v>
      </c>
      <c r="AY456" s="251">
        <f t="shared" si="686"/>
        <v>40</v>
      </c>
      <c r="AZ456" s="251">
        <f t="shared" si="686"/>
        <v>1</v>
      </c>
      <c r="BA456" s="251"/>
      <c r="BB456" s="252"/>
      <c r="BC456" s="253">
        <f t="shared" ref="BC456:BM456" si="687">SUM(BC447:BC455)</f>
        <v>0</v>
      </c>
      <c r="BD456" s="254">
        <f t="shared" si="687"/>
        <v>99</v>
      </c>
      <c r="BE456" s="255">
        <f t="shared" si="687"/>
        <v>280</v>
      </c>
      <c r="BF456" s="255">
        <f t="shared" si="687"/>
        <v>200</v>
      </c>
      <c r="BG456" s="255">
        <f t="shared" si="687"/>
        <v>150</v>
      </c>
      <c r="BH456" s="347">
        <f t="shared" si="687"/>
        <v>375</v>
      </c>
      <c r="BI456" s="348">
        <f t="shared" si="687"/>
        <v>375</v>
      </c>
      <c r="BJ456" s="349">
        <f t="shared" si="687"/>
        <v>475</v>
      </c>
      <c r="BK456" s="348">
        <f t="shared" si="687"/>
        <v>270</v>
      </c>
      <c r="BL456" s="348">
        <f t="shared" si="687"/>
        <v>274</v>
      </c>
      <c r="BM456" s="350">
        <f t="shared" si="687"/>
        <v>250</v>
      </c>
      <c r="BN456" s="257"/>
      <c r="CA456" s="257"/>
      <c r="CN456" s="257"/>
      <c r="DA456" s="257"/>
      <c r="DN456" s="257"/>
      <c r="DP456" s="166"/>
      <c r="DQ456" s="166"/>
      <c r="DR456" s="28"/>
      <c r="DS456" s="166"/>
      <c r="DT456" s="28"/>
      <c r="DU456" s="166"/>
      <c r="DV456" s="28"/>
    </row>
    <row r="457" spans="1:128">
      <c r="A457" s="239" t="s">
        <v>188</v>
      </c>
      <c r="B457" s="319">
        <v>0</v>
      </c>
      <c r="C457" s="319">
        <v>0</v>
      </c>
      <c r="D457" s="319">
        <v>0</v>
      </c>
      <c r="E457" s="319">
        <v>0</v>
      </c>
      <c r="F457" s="319">
        <v>0</v>
      </c>
      <c r="G457" s="319">
        <v>0</v>
      </c>
      <c r="H457" s="319">
        <v>0</v>
      </c>
      <c r="I457" s="319">
        <v>0</v>
      </c>
      <c r="J457" s="319">
        <v>0</v>
      </c>
      <c r="K457" s="319">
        <v>0</v>
      </c>
      <c r="L457" s="319">
        <v>131</v>
      </c>
      <c r="M457" s="319">
        <v>38</v>
      </c>
      <c r="N457" s="319"/>
      <c r="O457" s="227">
        <v>55</v>
      </c>
      <c r="P457" s="227">
        <v>48</v>
      </c>
      <c r="Q457" s="227">
        <v>0</v>
      </c>
      <c r="R457" s="227">
        <v>0</v>
      </c>
      <c r="S457" s="227">
        <v>0</v>
      </c>
      <c r="T457" s="227">
        <v>0</v>
      </c>
      <c r="U457" s="227">
        <v>0</v>
      </c>
      <c r="V457" s="227">
        <v>0</v>
      </c>
      <c r="W457" s="227">
        <v>0</v>
      </c>
      <c r="X457" s="227">
        <v>0</v>
      </c>
      <c r="Y457" s="227">
        <v>0</v>
      </c>
      <c r="Z457" s="227">
        <v>0</v>
      </c>
      <c r="AA457" s="230"/>
      <c r="AB457" s="230">
        <v>0</v>
      </c>
      <c r="AC457" s="230">
        <v>0</v>
      </c>
      <c r="AD457" s="230">
        <v>0</v>
      </c>
      <c r="AE457" s="230">
        <v>0</v>
      </c>
      <c r="AF457" s="230">
        <v>0</v>
      </c>
      <c r="AG457" s="230">
        <v>0</v>
      </c>
      <c r="AH457" s="230">
        <v>0</v>
      </c>
      <c r="AI457" s="230">
        <v>0</v>
      </c>
      <c r="AJ457" s="230">
        <v>0</v>
      </c>
      <c r="AK457" s="230">
        <v>0</v>
      </c>
      <c r="AL457" s="230">
        <v>0</v>
      </c>
      <c r="AM457" s="230">
        <v>0</v>
      </c>
      <c r="AN457" s="230"/>
      <c r="AO457" s="230">
        <v>0</v>
      </c>
      <c r="AP457" s="230">
        <v>0</v>
      </c>
      <c r="AQ457" s="230">
        <v>0</v>
      </c>
      <c r="AR457" s="230">
        <v>0</v>
      </c>
      <c r="AS457" s="230">
        <v>0</v>
      </c>
      <c r="AT457" s="230">
        <v>0</v>
      </c>
      <c r="AU457" s="230">
        <v>0</v>
      </c>
      <c r="AV457" s="230">
        <v>0</v>
      </c>
      <c r="AW457" s="230">
        <v>0</v>
      </c>
      <c r="AX457" s="241">
        <f>AX467</f>
        <v>0</v>
      </c>
      <c r="AY457" s="241">
        <f>AY467</f>
        <v>0</v>
      </c>
      <c r="AZ457" s="241">
        <f>AZ467</f>
        <v>0</v>
      </c>
      <c r="BA457" s="241"/>
      <c r="BB457" s="327"/>
      <c r="BC457" s="336">
        <f t="shared" ref="BC457:BM457" si="688">+BC467</f>
        <v>0</v>
      </c>
      <c r="BD457" s="328">
        <f t="shared" si="688"/>
        <v>0</v>
      </c>
      <c r="BE457" s="329">
        <f t="shared" si="688"/>
        <v>13</v>
      </c>
      <c r="BF457" s="329">
        <f t="shared" si="688"/>
        <v>13</v>
      </c>
      <c r="BG457" s="245">
        <f>+SUM(BG458:BG465)</f>
        <v>13</v>
      </c>
      <c r="BH457" s="330">
        <f t="shared" si="688"/>
        <v>13</v>
      </c>
      <c r="BI457" s="331">
        <f t="shared" si="688"/>
        <v>13</v>
      </c>
      <c r="BJ457" s="332">
        <f t="shared" si="688"/>
        <v>13</v>
      </c>
      <c r="BK457" s="331">
        <f t="shared" si="688"/>
        <v>13</v>
      </c>
      <c r="BL457" s="331">
        <f t="shared" si="688"/>
        <v>13</v>
      </c>
      <c r="BM457" s="333">
        <f t="shared" si="688"/>
        <v>13</v>
      </c>
      <c r="BN457" s="331"/>
      <c r="CA457" s="331"/>
      <c r="CN457" s="331"/>
      <c r="DA457" s="331"/>
      <c r="DN457" s="331"/>
      <c r="DP457" s="166">
        <f>SUM(B457:M457)</f>
        <v>169</v>
      </c>
      <c r="DQ457" s="166">
        <f>SUM(O457:Z457)</f>
        <v>103</v>
      </c>
      <c r="DR457" s="28">
        <f>IFERROR(DQ457/DP457*100,0)</f>
        <v>60.946745562130175</v>
      </c>
      <c r="DS457" s="166">
        <f>SUM(AB457:AM457)</f>
        <v>0</v>
      </c>
      <c r="DT457" s="28">
        <f>IFERROR(DS457/DQ457*100,0)</f>
        <v>0</v>
      </c>
      <c r="DU457" s="166">
        <f>SUM(AO457:AZ457)</f>
        <v>0</v>
      </c>
      <c r="DV457" s="28">
        <f>IFERROR(DU457/DS457*100,0)</f>
        <v>0</v>
      </c>
      <c r="DW457" s="141">
        <f>SUM(BB457:BM457)</f>
        <v>117</v>
      </c>
      <c r="DX457" s="207">
        <f t="shared" ref="DX457" si="689">IFERROR(DW457/DU457*100,0)</f>
        <v>0</v>
      </c>
    </row>
    <row r="458" spans="1:128" outlineLevel="1">
      <c r="A458" s="250" t="s">
        <v>161</v>
      </c>
      <c r="B458" s="251"/>
      <c r="C458" s="251"/>
      <c r="D458" s="251"/>
      <c r="E458" s="251"/>
      <c r="F458" s="251"/>
      <c r="G458" s="251"/>
      <c r="H458" s="251"/>
      <c r="I458" s="251"/>
      <c r="J458" s="251"/>
      <c r="K458" s="251"/>
      <c r="L458" s="251"/>
      <c r="M458" s="251"/>
      <c r="N458" s="251"/>
      <c r="O458" s="251"/>
      <c r="P458" s="251"/>
      <c r="Q458" s="251"/>
      <c r="R458" s="251"/>
      <c r="S458" s="251"/>
      <c r="T458" s="251"/>
      <c r="U458" s="251"/>
      <c r="V458" s="251"/>
      <c r="W458" s="251"/>
      <c r="X458" s="251"/>
      <c r="Y458" s="251"/>
      <c r="Z458" s="251"/>
      <c r="AA458" s="251"/>
      <c r="AB458" s="251"/>
      <c r="AC458" s="251"/>
      <c r="AD458" s="251"/>
      <c r="AE458" s="251"/>
      <c r="AF458" s="251"/>
      <c r="AG458" s="251"/>
      <c r="AH458" s="251"/>
      <c r="AI458" s="251"/>
      <c r="AJ458" s="251"/>
      <c r="AK458" s="251"/>
      <c r="AL458" s="251"/>
      <c r="AM458" s="251"/>
      <c r="AN458" s="251"/>
      <c r="AO458" s="251"/>
      <c r="AP458" s="251"/>
      <c r="AQ458" s="251"/>
      <c r="AR458" s="251"/>
      <c r="AS458" s="251"/>
      <c r="AT458" s="251"/>
      <c r="AU458" s="251"/>
      <c r="AV458" s="251"/>
      <c r="AW458" s="251"/>
      <c r="AX458" s="251"/>
      <c r="AY458" s="251"/>
      <c r="AZ458" s="251"/>
      <c r="BA458" s="251"/>
      <c r="BB458" s="252"/>
      <c r="BC458" s="253"/>
      <c r="BD458" s="254"/>
      <c r="BE458" s="261"/>
      <c r="BF458" s="261"/>
      <c r="BG458" s="261"/>
      <c r="BH458" s="262"/>
      <c r="BI458" s="263"/>
      <c r="BJ458" s="264"/>
      <c r="BK458" s="263"/>
      <c r="BL458" s="263"/>
      <c r="BM458" s="266"/>
      <c r="BN458" s="263"/>
      <c r="CA458" s="263"/>
      <c r="CN458" s="263"/>
      <c r="DA458" s="263"/>
      <c r="DN458" s="263"/>
      <c r="DP458" s="166"/>
      <c r="DQ458" s="166"/>
      <c r="DR458" s="28"/>
      <c r="DS458" s="166"/>
      <c r="DT458" s="28"/>
      <c r="DU458" s="166"/>
      <c r="DV458" s="28"/>
    </row>
    <row r="459" spans="1:128" outlineLevel="1">
      <c r="A459" s="250" t="s">
        <v>162</v>
      </c>
      <c r="B459" s="251"/>
      <c r="C459" s="251"/>
      <c r="D459" s="251"/>
      <c r="E459" s="251"/>
      <c r="F459" s="251"/>
      <c r="G459" s="251"/>
      <c r="H459" s="251"/>
      <c r="I459" s="251"/>
      <c r="J459" s="251"/>
      <c r="K459" s="251"/>
      <c r="L459" s="251"/>
      <c r="M459" s="251"/>
      <c r="N459" s="251"/>
      <c r="O459" s="251"/>
      <c r="P459" s="251"/>
      <c r="Q459" s="251"/>
      <c r="R459" s="251"/>
      <c r="S459" s="251"/>
      <c r="T459" s="251"/>
      <c r="U459" s="251"/>
      <c r="V459" s="251"/>
      <c r="W459" s="251"/>
      <c r="X459" s="251"/>
      <c r="Y459" s="251"/>
      <c r="Z459" s="251"/>
      <c r="AA459" s="251"/>
      <c r="AB459" s="251"/>
      <c r="AC459" s="251"/>
      <c r="AD459" s="251"/>
      <c r="AE459" s="251"/>
      <c r="AF459" s="251"/>
      <c r="AG459" s="251"/>
      <c r="AH459" s="251"/>
      <c r="AI459" s="251"/>
      <c r="AJ459" s="251"/>
      <c r="AK459" s="251"/>
      <c r="AL459" s="251"/>
      <c r="AM459" s="251"/>
      <c r="AN459" s="251"/>
      <c r="AO459" s="251"/>
      <c r="AP459" s="251"/>
      <c r="AQ459" s="251"/>
      <c r="AR459" s="251"/>
      <c r="AS459" s="251"/>
      <c r="AT459" s="251"/>
      <c r="AU459" s="251"/>
      <c r="AV459" s="251"/>
      <c r="AW459" s="251"/>
      <c r="AX459" s="251"/>
      <c r="AY459" s="251"/>
      <c r="AZ459" s="251"/>
      <c r="BA459" s="251"/>
      <c r="BB459" s="252"/>
      <c r="BC459" s="253"/>
      <c r="BD459" s="254"/>
      <c r="BE459" s="261"/>
      <c r="BF459" s="261"/>
      <c r="BG459" s="261"/>
      <c r="BH459" s="262"/>
      <c r="BI459" s="263"/>
      <c r="BJ459" s="264"/>
      <c r="BK459" s="263"/>
      <c r="BL459" s="263"/>
      <c r="BM459" s="266"/>
      <c r="BN459" s="263"/>
      <c r="CA459" s="263"/>
      <c r="CN459" s="263"/>
      <c r="DA459" s="263"/>
      <c r="DN459" s="263"/>
      <c r="DP459" s="166"/>
      <c r="DQ459" s="166"/>
      <c r="DR459" s="28"/>
      <c r="DS459" s="166"/>
      <c r="DT459" s="28"/>
      <c r="DU459" s="166"/>
      <c r="DV459" s="28"/>
    </row>
    <row r="460" spans="1:128" outlineLevel="1">
      <c r="A460" s="250" t="s">
        <v>163</v>
      </c>
      <c r="B460" s="251"/>
      <c r="C460" s="251"/>
      <c r="D460" s="251"/>
      <c r="E460" s="251"/>
      <c r="F460" s="251"/>
      <c r="G460" s="251"/>
      <c r="H460" s="251"/>
      <c r="I460" s="251"/>
      <c r="J460" s="251"/>
      <c r="K460" s="251"/>
      <c r="L460" s="251"/>
      <c r="M460" s="251"/>
      <c r="N460" s="251"/>
      <c r="O460" s="251"/>
      <c r="P460" s="251"/>
      <c r="Q460" s="251"/>
      <c r="R460" s="251"/>
      <c r="S460" s="251"/>
      <c r="T460" s="251"/>
      <c r="U460" s="251"/>
      <c r="V460" s="251"/>
      <c r="W460" s="251"/>
      <c r="X460" s="251"/>
      <c r="Y460" s="251"/>
      <c r="Z460" s="251"/>
      <c r="AA460" s="251"/>
      <c r="AB460" s="251"/>
      <c r="AC460" s="251"/>
      <c r="AD460" s="251"/>
      <c r="AE460" s="251"/>
      <c r="AF460" s="251"/>
      <c r="AG460" s="251"/>
      <c r="AH460" s="251"/>
      <c r="AI460" s="251"/>
      <c r="AJ460" s="251"/>
      <c r="AK460" s="251"/>
      <c r="AL460" s="251"/>
      <c r="AM460" s="251"/>
      <c r="AN460" s="251"/>
      <c r="AO460" s="251"/>
      <c r="AP460" s="251"/>
      <c r="AQ460" s="251"/>
      <c r="AR460" s="251"/>
      <c r="AS460" s="251"/>
      <c r="AT460" s="251"/>
      <c r="AU460" s="251"/>
      <c r="AV460" s="251"/>
      <c r="AW460" s="251"/>
      <c r="AX460" s="251"/>
      <c r="AY460" s="251"/>
      <c r="AZ460" s="251"/>
      <c r="BA460" s="251"/>
      <c r="BB460" s="252"/>
      <c r="BC460" s="253"/>
      <c r="BD460" s="254"/>
      <c r="BE460" s="261"/>
      <c r="BF460" s="261"/>
      <c r="BG460" s="261"/>
      <c r="BH460" s="262"/>
      <c r="BI460" s="263"/>
      <c r="BJ460" s="264"/>
      <c r="BK460" s="263"/>
      <c r="BL460" s="263"/>
      <c r="BM460" s="266"/>
      <c r="BN460" s="263"/>
      <c r="CA460" s="263"/>
      <c r="CN460" s="263"/>
      <c r="DA460" s="263"/>
      <c r="DN460" s="263"/>
      <c r="DP460" s="166"/>
      <c r="DQ460" s="166"/>
      <c r="DR460" s="28"/>
      <c r="DS460" s="166"/>
      <c r="DT460" s="28"/>
      <c r="DU460" s="166"/>
      <c r="DV460" s="28"/>
    </row>
    <row r="461" spans="1:128" outlineLevel="1">
      <c r="A461" s="250" t="s">
        <v>164</v>
      </c>
      <c r="B461" s="251"/>
      <c r="C461" s="251"/>
      <c r="D461" s="251"/>
      <c r="E461" s="251"/>
      <c r="F461" s="251"/>
      <c r="G461" s="251"/>
      <c r="H461" s="251"/>
      <c r="I461" s="251"/>
      <c r="J461" s="251"/>
      <c r="K461" s="251"/>
      <c r="L461" s="251"/>
      <c r="M461" s="251"/>
      <c r="N461" s="251"/>
      <c r="O461" s="251"/>
      <c r="P461" s="251"/>
      <c r="Q461" s="251"/>
      <c r="R461" s="251"/>
      <c r="S461" s="251"/>
      <c r="T461" s="251"/>
      <c r="U461" s="251"/>
      <c r="V461" s="251"/>
      <c r="W461" s="251"/>
      <c r="X461" s="251"/>
      <c r="Y461" s="251"/>
      <c r="Z461" s="251"/>
      <c r="AA461" s="251"/>
      <c r="AB461" s="251"/>
      <c r="AC461" s="251"/>
      <c r="AD461" s="251"/>
      <c r="AE461" s="251"/>
      <c r="AF461" s="251"/>
      <c r="AG461" s="251"/>
      <c r="AH461" s="251"/>
      <c r="AI461" s="251"/>
      <c r="AJ461" s="251"/>
      <c r="AK461" s="251"/>
      <c r="AL461" s="251"/>
      <c r="AM461" s="251"/>
      <c r="AN461" s="251"/>
      <c r="AO461" s="251"/>
      <c r="AP461" s="251"/>
      <c r="AQ461" s="251"/>
      <c r="AR461" s="251"/>
      <c r="AS461" s="251"/>
      <c r="AT461" s="251"/>
      <c r="AU461" s="251"/>
      <c r="AV461" s="251"/>
      <c r="AW461" s="251"/>
      <c r="AX461" s="251"/>
      <c r="AY461" s="251"/>
      <c r="AZ461" s="251"/>
      <c r="BA461" s="251"/>
      <c r="BB461" s="252"/>
      <c r="BC461" s="253"/>
      <c r="BD461" s="254"/>
      <c r="BE461" s="261"/>
      <c r="BF461" s="261"/>
      <c r="BG461" s="261"/>
      <c r="BH461" s="262"/>
      <c r="BI461" s="263"/>
      <c r="BJ461" s="264"/>
      <c r="BK461" s="263"/>
      <c r="BL461" s="263"/>
      <c r="BM461" s="266"/>
      <c r="BN461" s="263"/>
      <c r="CA461" s="263"/>
      <c r="CN461" s="263"/>
      <c r="DA461" s="263"/>
      <c r="DN461" s="263"/>
      <c r="DP461" s="166"/>
      <c r="DQ461" s="166"/>
      <c r="DR461" s="28"/>
      <c r="DS461" s="166"/>
      <c r="DT461" s="28"/>
      <c r="DU461" s="166"/>
      <c r="DV461" s="28"/>
    </row>
    <row r="462" spans="1:128" outlineLevel="1">
      <c r="A462" s="250" t="s">
        <v>165</v>
      </c>
      <c r="B462" s="251"/>
      <c r="C462" s="251"/>
      <c r="D462" s="251"/>
      <c r="E462" s="251"/>
      <c r="F462" s="251"/>
      <c r="G462" s="251"/>
      <c r="H462" s="251"/>
      <c r="I462" s="251"/>
      <c r="J462" s="251"/>
      <c r="K462" s="251"/>
      <c r="L462" s="251"/>
      <c r="M462" s="251"/>
      <c r="N462" s="251"/>
      <c r="O462" s="251"/>
      <c r="P462" s="251"/>
      <c r="Q462" s="251"/>
      <c r="R462" s="251"/>
      <c r="S462" s="251"/>
      <c r="T462" s="251"/>
      <c r="U462" s="251"/>
      <c r="V462" s="251"/>
      <c r="W462" s="251"/>
      <c r="X462" s="251"/>
      <c r="Y462" s="251"/>
      <c r="Z462" s="251"/>
      <c r="AA462" s="251"/>
      <c r="AB462" s="251"/>
      <c r="AC462" s="251"/>
      <c r="AD462" s="251"/>
      <c r="AE462" s="251"/>
      <c r="AF462" s="251"/>
      <c r="AG462" s="251"/>
      <c r="AH462" s="251"/>
      <c r="AI462" s="251"/>
      <c r="AJ462" s="251"/>
      <c r="AK462" s="251"/>
      <c r="AL462" s="251"/>
      <c r="AM462" s="251"/>
      <c r="AN462" s="251"/>
      <c r="AO462" s="251"/>
      <c r="AP462" s="251"/>
      <c r="AQ462" s="251"/>
      <c r="AR462" s="251"/>
      <c r="AS462" s="251"/>
      <c r="AT462" s="251"/>
      <c r="AU462" s="251"/>
      <c r="AV462" s="251"/>
      <c r="AW462" s="251"/>
      <c r="AX462" s="251"/>
      <c r="AY462" s="251"/>
      <c r="AZ462" s="251"/>
      <c r="BA462" s="251"/>
      <c r="BB462" s="252"/>
      <c r="BC462" s="253"/>
      <c r="BD462" s="254"/>
      <c r="BE462" s="261"/>
      <c r="BF462" s="261"/>
      <c r="BG462" s="261"/>
      <c r="BH462" s="262"/>
      <c r="BI462" s="263"/>
      <c r="BJ462" s="264"/>
      <c r="BK462" s="263"/>
      <c r="BL462" s="263"/>
      <c r="BM462" s="266"/>
      <c r="BN462" s="263"/>
      <c r="CA462" s="263"/>
      <c r="CN462" s="263"/>
      <c r="DA462" s="263"/>
      <c r="DN462" s="263"/>
      <c r="DP462" s="166"/>
      <c r="DQ462" s="166"/>
      <c r="DR462" s="28"/>
      <c r="DS462" s="166"/>
      <c r="DT462" s="28"/>
      <c r="DU462" s="166"/>
      <c r="DV462" s="28"/>
    </row>
    <row r="463" spans="1:128" outlineLevel="1">
      <c r="A463" s="250" t="s">
        <v>123</v>
      </c>
      <c r="B463" s="251"/>
      <c r="C463" s="251"/>
      <c r="D463" s="251"/>
      <c r="E463" s="251"/>
      <c r="F463" s="251"/>
      <c r="G463" s="251"/>
      <c r="H463" s="251"/>
      <c r="I463" s="251"/>
      <c r="J463" s="251"/>
      <c r="K463" s="251"/>
      <c r="L463" s="251"/>
      <c r="M463" s="251"/>
      <c r="N463" s="251"/>
      <c r="O463" s="251"/>
      <c r="P463" s="251"/>
      <c r="Q463" s="251"/>
      <c r="R463" s="251"/>
      <c r="S463" s="251"/>
      <c r="T463" s="251"/>
      <c r="U463" s="251"/>
      <c r="V463" s="251"/>
      <c r="W463" s="251"/>
      <c r="X463" s="251"/>
      <c r="Y463" s="251"/>
      <c r="Z463" s="251"/>
      <c r="AA463" s="251"/>
      <c r="AB463" s="251"/>
      <c r="AC463" s="251"/>
      <c r="AD463" s="251"/>
      <c r="AE463" s="251"/>
      <c r="AF463" s="251"/>
      <c r="AG463" s="251"/>
      <c r="AH463" s="251"/>
      <c r="AI463" s="251"/>
      <c r="AJ463" s="251"/>
      <c r="AK463" s="251"/>
      <c r="AL463" s="251"/>
      <c r="AM463" s="251"/>
      <c r="AN463" s="251"/>
      <c r="AO463" s="251"/>
      <c r="AP463" s="251"/>
      <c r="AQ463" s="251"/>
      <c r="AR463" s="251"/>
      <c r="AS463" s="251"/>
      <c r="AT463" s="251"/>
      <c r="AU463" s="251"/>
      <c r="AV463" s="251"/>
      <c r="AW463" s="251"/>
      <c r="AX463" s="251"/>
      <c r="AY463" s="251"/>
      <c r="AZ463" s="251"/>
      <c r="BA463" s="251"/>
      <c r="BB463" s="252"/>
      <c r="BC463" s="253"/>
      <c r="BD463" s="254"/>
      <c r="BE463" s="261"/>
      <c r="BF463" s="261"/>
      <c r="BG463" s="261"/>
      <c r="BH463" s="262"/>
      <c r="BI463" s="263"/>
      <c r="BJ463" s="264"/>
      <c r="BK463" s="263"/>
      <c r="BL463" s="263"/>
      <c r="BM463" s="266"/>
      <c r="BN463" s="263"/>
      <c r="CA463" s="263"/>
      <c r="CN463" s="263"/>
      <c r="DA463" s="263"/>
      <c r="DN463" s="263"/>
      <c r="DP463" s="166"/>
      <c r="DQ463" s="166"/>
      <c r="DR463" s="28"/>
      <c r="DS463" s="166"/>
      <c r="DT463" s="28"/>
      <c r="DU463" s="166"/>
      <c r="DV463" s="28"/>
    </row>
    <row r="464" spans="1:128" s="275" customFormat="1" outlineLevel="1">
      <c r="A464" s="268" t="s">
        <v>167</v>
      </c>
      <c r="B464" s="269"/>
      <c r="C464" s="269"/>
      <c r="D464" s="269"/>
      <c r="E464" s="269"/>
      <c r="F464" s="269"/>
      <c r="G464" s="269"/>
      <c r="H464" s="269"/>
      <c r="I464" s="269"/>
      <c r="J464" s="269"/>
      <c r="K464" s="269"/>
      <c r="L464" s="269"/>
      <c r="M464" s="269"/>
      <c r="N464" s="269"/>
      <c r="O464" s="269"/>
      <c r="P464" s="269"/>
      <c r="Q464" s="269"/>
      <c r="R464" s="269"/>
      <c r="S464" s="269"/>
      <c r="T464" s="269"/>
      <c r="U464" s="269"/>
      <c r="V464" s="269"/>
      <c r="W464" s="269"/>
      <c r="X464" s="269"/>
      <c r="Y464" s="269"/>
      <c r="Z464" s="269"/>
      <c r="AA464" s="269"/>
      <c r="AB464" s="269"/>
      <c r="AC464" s="269"/>
      <c r="AD464" s="269"/>
      <c r="AE464" s="269"/>
      <c r="AF464" s="269"/>
      <c r="AG464" s="269"/>
      <c r="AH464" s="269"/>
      <c r="AI464" s="269"/>
      <c r="AJ464" s="269"/>
      <c r="AK464" s="269"/>
      <c r="AL464" s="269"/>
      <c r="AM464" s="269"/>
      <c r="AN464" s="269"/>
      <c r="AO464" s="269"/>
      <c r="AP464" s="269"/>
      <c r="AQ464" s="269"/>
      <c r="AR464" s="269"/>
      <c r="AS464" s="269"/>
      <c r="AT464" s="269"/>
      <c r="AU464" s="269"/>
      <c r="AV464" s="269"/>
      <c r="AW464" s="269"/>
      <c r="AX464" s="269"/>
      <c r="AY464" s="269"/>
      <c r="AZ464" s="269"/>
      <c r="BA464" s="269"/>
      <c r="BB464" s="270"/>
      <c r="BC464" s="271"/>
      <c r="BD464" s="271"/>
      <c r="BE464" s="272"/>
      <c r="BF464" s="272"/>
      <c r="BG464" s="272"/>
      <c r="BH464" s="273"/>
      <c r="BI464" s="272"/>
      <c r="BJ464" s="274"/>
      <c r="BK464" s="272"/>
      <c r="BL464" s="272"/>
      <c r="BM464" s="301"/>
      <c r="BN464" s="272"/>
      <c r="CA464" s="272"/>
      <c r="CN464" s="272"/>
      <c r="DA464" s="272"/>
      <c r="DN464" s="272"/>
      <c r="DP464" s="277"/>
      <c r="DQ464" s="277"/>
      <c r="DR464" s="278"/>
      <c r="DS464" s="277"/>
      <c r="DT464" s="278"/>
      <c r="DU464" s="277"/>
      <c r="DV464" s="278"/>
    </row>
    <row r="465" spans="1:128" outlineLevel="1">
      <c r="A465" s="250" t="s">
        <v>122</v>
      </c>
      <c r="B465" s="251"/>
      <c r="C465" s="251"/>
      <c r="D465" s="251"/>
      <c r="E465" s="251"/>
      <c r="F465" s="251"/>
      <c r="G465" s="251"/>
      <c r="H465" s="251"/>
      <c r="I465" s="251"/>
      <c r="J465" s="251"/>
      <c r="K465" s="251"/>
      <c r="L465" s="251"/>
      <c r="M465" s="251"/>
      <c r="N465" s="251"/>
      <c r="O465" s="251"/>
      <c r="P465" s="251"/>
      <c r="Q465" s="251"/>
      <c r="R465" s="251"/>
      <c r="S465" s="251"/>
      <c r="T465" s="251"/>
      <c r="U465" s="251"/>
      <c r="V465" s="251"/>
      <c r="W465" s="251"/>
      <c r="X465" s="251"/>
      <c r="Y465" s="251"/>
      <c r="Z465" s="251"/>
      <c r="AA465" s="251"/>
      <c r="AB465" s="251"/>
      <c r="AC465" s="251"/>
      <c r="AD465" s="251"/>
      <c r="AE465" s="251"/>
      <c r="AF465" s="251"/>
      <c r="AG465" s="251"/>
      <c r="AH465" s="251"/>
      <c r="AI465" s="251"/>
      <c r="AJ465" s="251"/>
      <c r="AK465" s="251"/>
      <c r="AL465" s="251"/>
      <c r="AM465" s="251"/>
      <c r="AN465" s="251"/>
      <c r="AO465" s="251"/>
      <c r="AP465" s="251"/>
      <c r="AQ465" s="251"/>
      <c r="AR465" s="251"/>
      <c r="AS465" s="251"/>
      <c r="AT465" s="251"/>
      <c r="AU465" s="251"/>
      <c r="AV465" s="251"/>
      <c r="AW465" s="251"/>
      <c r="AX465" s="251"/>
      <c r="AY465" s="251"/>
      <c r="AZ465" s="251"/>
      <c r="BA465" s="251"/>
      <c r="BB465" s="252"/>
      <c r="BC465" s="253"/>
      <c r="BD465" s="254"/>
      <c r="BE465" s="261">
        <v>13</v>
      </c>
      <c r="BF465" s="261">
        <v>13</v>
      </c>
      <c r="BG465" s="261">
        <v>13</v>
      </c>
      <c r="BH465" s="262">
        <v>13</v>
      </c>
      <c r="BI465" s="263">
        <v>13</v>
      </c>
      <c r="BJ465" s="264">
        <v>13</v>
      </c>
      <c r="BK465" s="263">
        <v>13</v>
      </c>
      <c r="BL465" s="263">
        <v>13</v>
      </c>
      <c r="BM465" s="266">
        <v>13</v>
      </c>
      <c r="BN465" s="263"/>
      <c r="CA465" s="263"/>
      <c r="CN465" s="263"/>
      <c r="DA465" s="263"/>
      <c r="DN465" s="263"/>
      <c r="DP465" s="166"/>
      <c r="DQ465" s="166"/>
      <c r="DR465" s="28"/>
      <c r="DS465" s="166"/>
      <c r="DT465" s="28"/>
      <c r="DU465" s="166"/>
      <c r="DV465" s="28"/>
    </row>
    <row r="466" spans="1:128" outlineLevel="1">
      <c r="A466" s="250" t="s">
        <v>168</v>
      </c>
      <c r="B466" s="251"/>
      <c r="C466" s="251"/>
      <c r="D466" s="251"/>
      <c r="E466" s="251"/>
      <c r="F466" s="251"/>
      <c r="G466" s="251"/>
      <c r="H466" s="251"/>
      <c r="I466" s="251"/>
      <c r="J466" s="251"/>
      <c r="K466" s="251"/>
      <c r="L466" s="251"/>
      <c r="M466" s="251"/>
      <c r="N466" s="251"/>
      <c r="O466" s="251"/>
      <c r="P466" s="251"/>
      <c r="Q466" s="251"/>
      <c r="R466" s="251"/>
      <c r="S466" s="251"/>
      <c r="T466" s="251"/>
      <c r="U466" s="251"/>
      <c r="V466" s="251"/>
      <c r="W466" s="251"/>
      <c r="X466" s="251"/>
      <c r="Y466" s="251"/>
      <c r="Z466" s="251"/>
      <c r="AA466" s="251"/>
      <c r="AB466" s="251"/>
      <c r="AC466" s="251"/>
      <c r="AD466" s="251"/>
      <c r="AE466" s="251"/>
      <c r="AF466" s="251"/>
      <c r="AG466" s="251"/>
      <c r="AH466" s="251"/>
      <c r="AI466" s="251"/>
      <c r="AJ466" s="251"/>
      <c r="AK466" s="251"/>
      <c r="AL466" s="251"/>
      <c r="AM466" s="251"/>
      <c r="AN466" s="251"/>
      <c r="AO466" s="251"/>
      <c r="AP466" s="251"/>
      <c r="AQ466" s="251"/>
      <c r="AR466" s="251"/>
      <c r="AS466" s="251"/>
      <c r="AT466" s="251"/>
      <c r="AU466" s="251"/>
      <c r="AV466" s="251"/>
      <c r="AW466" s="251"/>
      <c r="AX466" s="251"/>
      <c r="AY466" s="251"/>
      <c r="AZ466" s="251"/>
      <c r="BA466" s="251"/>
      <c r="BB466" s="252"/>
      <c r="BC466" s="253"/>
      <c r="BD466" s="254"/>
      <c r="BE466" s="261"/>
      <c r="BF466" s="261"/>
      <c r="BG466" s="261"/>
      <c r="BH466" s="262"/>
      <c r="BI466" s="263"/>
      <c r="BJ466" s="264"/>
      <c r="BK466" s="263"/>
      <c r="BL466" s="263"/>
      <c r="BM466" s="266"/>
      <c r="BN466" s="263"/>
      <c r="CA466" s="263"/>
      <c r="CN466" s="263"/>
      <c r="DA466" s="263"/>
      <c r="DN466" s="263"/>
      <c r="DP466" s="166"/>
      <c r="DQ466" s="166"/>
      <c r="DR466" s="28"/>
      <c r="DS466" s="166"/>
      <c r="DT466" s="28"/>
      <c r="DU466" s="166"/>
      <c r="DV466" s="28"/>
    </row>
    <row r="467" spans="1:128" ht="13.5">
      <c r="A467" s="279" t="s">
        <v>169</v>
      </c>
      <c r="B467" s="251">
        <f>+SUM(B458:B466)</f>
        <v>0</v>
      </c>
      <c r="C467" s="251">
        <f t="shared" ref="C467" si="690">+SUM(C458:C466)</f>
        <v>0</v>
      </c>
      <c r="D467" s="251">
        <f t="shared" ref="D467:M467" si="691">+SUM(D458:D466)</f>
        <v>0</v>
      </c>
      <c r="E467" s="251">
        <f t="shared" si="691"/>
        <v>0</v>
      </c>
      <c r="F467" s="251">
        <f t="shared" si="691"/>
        <v>0</v>
      </c>
      <c r="G467" s="251">
        <f t="shared" si="691"/>
        <v>0</v>
      </c>
      <c r="H467" s="251">
        <f t="shared" si="691"/>
        <v>0</v>
      </c>
      <c r="I467" s="251">
        <f t="shared" si="691"/>
        <v>0</v>
      </c>
      <c r="J467" s="251">
        <f t="shared" si="691"/>
        <v>0</v>
      </c>
      <c r="K467" s="251">
        <f t="shared" si="691"/>
        <v>0</v>
      </c>
      <c r="L467" s="251">
        <f t="shared" si="691"/>
        <v>0</v>
      </c>
      <c r="M467" s="251">
        <f t="shared" si="691"/>
        <v>0</v>
      </c>
      <c r="N467" s="251"/>
      <c r="O467" s="251">
        <f t="shared" ref="O467:Z467" si="692">+SUM(O458:O466)</f>
        <v>0</v>
      </c>
      <c r="P467" s="251">
        <f t="shared" si="692"/>
        <v>0</v>
      </c>
      <c r="Q467" s="251">
        <f t="shared" si="692"/>
        <v>0</v>
      </c>
      <c r="R467" s="251">
        <f t="shared" si="692"/>
        <v>0</v>
      </c>
      <c r="S467" s="251">
        <f t="shared" si="692"/>
        <v>0</v>
      </c>
      <c r="T467" s="251">
        <f t="shared" si="692"/>
        <v>0</v>
      </c>
      <c r="U467" s="251">
        <f t="shared" si="692"/>
        <v>0</v>
      </c>
      <c r="V467" s="251">
        <f t="shared" si="692"/>
        <v>0</v>
      </c>
      <c r="W467" s="251">
        <f t="shared" si="692"/>
        <v>0</v>
      </c>
      <c r="X467" s="251">
        <f t="shared" si="692"/>
        <v>0</v>
      </c>
      <c r="Y467" s="251">
        <f t="shared" si="692"/>
        <v>0</v>
      </c>
      <c r="Z467" s="251">
        <f t="shared" si="692"/>
        <v>0</v>
      </c>
      <c r="AA467" s="251"/>
      <c r="AB467" s="251">
        <f t="shared" ref="AB467:AM467" si="693">+SUM(AB458:AB466)</f>
        <v>0</v>
      </c>
      <c r="AC467" s="251">
        <f t="shared" si="693"/>
        <v>0</v>
      </c>
      <c r="AD467" s="251">
        <f t="shared" si="693"/>
        <v>0</v>
      </c>
      <c r="AE467" s="251">
        <f t="shared" si="693"/>
        <v>0</v>
      </c>
      <c r="AF467" s="251">
        <f t="shared" si="693"/>
        <v>0</v>
      </c>
      <c r="AG467" s="251">
        <f t="shared" si="693"/>
        <v>0</v>
      </c>
      <c r="AH467" s="251">
        <f t="shared" si="693"/>
        <v>0</v>
      </c>
      <c r="AI467" s="251">
        <f t="shared" si="693"/>
        <v>0</v>
      </c>
      <c r="AJ467" s="251">
        <f t="shared" si="693"/>
        <v>0</v>
      </c>
      <c r="AK467" s="251">
        <f t="shared" si="693"/>
        <v>0</v>
      </c>
      <c r="AL467" s="251">
        <f t="shared" si="693"/>
        <v>0</v>
      </c>
      <c r="AM467" s="251">
        <f t="shared" si="693"/>
        <v>0</v>
      </c>
      <c r="AN467" s="251"/>
      <c r="AO467" s="251">
        <f t="shared" ref="AO467:AZ467" si="694">+SUM(AO458:AO466)</f>
        <v>0</v>
      </c>
      <c r="AP467" s="251">
        <f t="shared" si="694"/>
        <v>0</v>
      </c>
      <c r="AQ467" s="251">
        <f t="shared" si="694"/>
        <v>0</v>
      </c>
      <c r="AR467" s="251">
        <f t="shared" si="694"/>
        <v>0</v>
      </c>
      <c r="AS467" s="251">
        <f t="shared" si="694"/>
        <v>0</v>
      </c>
      <c r="AT467" s="251">
        <f t="shared" si="694"/>
        <v>0</v>
      </c>
      <c r="AU467" s="251">
        <f t="shared" si="694"/>
        <v>0</v>
      </c>
      <c r="AV467" s="251">
        <f t="shared" si="694"/>
        <v>0</v>
      </c>
      <c r="AW467" s="251">
        <f t="shared" si="694"/>
        <v>0</v>
      </c>
      <c r="AX467" s="251">
        <f t="shared" si="694"/>
        <v>0</v>
      </c>
      <c r="AY467" s="251">
        <f t="shared" si="694"/>
        <v>0</v>
      </c>
      <c r="AZ467" s="251">
        <f t="shared" si="694"/>
        <v>0</v>
      </c>
      <c r="BA467" s="251"/>
      <c r="BB467" s="252"/>
      <c r="BC467" s="253">
        <f t="shared" ref="BC467:BM467" si="695">SUM(BC458:BC466)</f>
        <v>0</v>
      </c>
      <c r="BD467" s="254">
        <f t="shared" si="695"/>
        <v>0</v>
      </c>
      <c r="BE467" s="255">
        <f t="shared" si="695"/>
        <v>13</v>
      </c>
      <c r="BF467" s="255">
        <f t="shared" si="695"/>
        <v>13</v>
      </c>
      <c r="BG467" s="255">
        <f t="shared" si="695"/>
        <v>13</v>
      </c>
      <c r="BH467" s="256">
        <f t="shared" si="695"/>
        <v>13</v>
      </c>
      <c r="BI467" s="257">
        <f t="shared" si="695"/>
        <v>13</v>
      </c>
      <c r="BJ467" s="258">
        <f t="shared" si="695"/>
        <v>13</v>
      </c>
      <c r="BK467" s="257">
        <f t="shared" si="695"/>
        <v>13</v>
      </c>
      <c r="BL467" s="257">
        <f t="shared" si="695"/>
        <v>13</v>
      </c>
      <c r="BM467" s="259">
        <f t="shared" si="695"/>
        <v>13</v>
      </c>
      <c r="BN467" s="257"/>
      <c r="CA467" s="257"/>
      <c r="CN467" s="257"/>
      <c r="DA467" s="257"/>
      <c r="DN467" s="257"/>
      <c r="DP467" s="166"/>
      <c r="DQ467" s="166"/>
      <c r="DR467" s="28"/>
      <c r="DS467" s="166"/>
      <c r="DT467" s="28"/>
      <c r="DU467" s="166"/>
      <c r="DV467" s="28"/>
    </row>
    <row r="468" spans="1:128">
      <c r="A468" s="239" t="s">
        <v>189</v>
      </c>
      <c r="B468" s="353">
        <v>0</v>
      </c>
      <c r="C468" s="353">
        <v>0</v>
      </c>
      <c r="D468" s="353">
        <v>0</v>
      </c>
      <c r="E468" s="353">
        <v>0</v>
      </c>
      <c r="F468" s="353">
        <v>0</v>
      </c>
      <c r="G468" s="353">
        <v>0</v>
      </c>
      <c r="H468" s="353">
        <v>0</v>
      </c>
      <c r="I468" s="353">
        <v>0</v>
      </c>
      <c r="J468" s="353">
        <v>0</v>
      </c>
      <c r="K468" s="353">
        <v>0</v>
      </c>
      <c r="L468" s="353">
        <v>0</v>
      </c>
      <c r="M468" s="353">
        <v>0</v>
      </c>
      <c r="N468" s="353"/>
      <c r="O468" s="227">
        <v>0</v>
      </c>
      <c r="P468" s="227">
        <v>0</v>
      </c>
      <c r="Q468" s="227">
        <v>36</v>
      </c>
      <c r="R468" s="227">
        <v>7</v>
      </c>
      <c r="S468" s="227">
        <v>0</v>
      </c>
      <c r="T468" s="227">
        <v>8</v>
      </c>
      <c r="U468" s="227">
        <v>8</v>
      </c>
      <c r="V468" s="227">
        <v>0</v>
      </c>
      <c r="W468" s="227">
        <v>18</v>
      </c>
      <c r="X468" s="227">
        <v>12</v>
      </c>
      <c r="Y468" s="227">
        <v>24</v>
      </c>
      <c r="Z468" s="227">
        <v>0</v>
      </c>
      <c r="AA468" s="230"/>
      <c r="AB468" s="230">
        <v>0</v>
      </c>
      <c r="AC468" s="230">
        <v>15</v>
      </c>
      <c r="AD468" s="230">
        <v>24</v>
      </c>
      <c r="AE468" s="230">
        <v>12</v>
      </c>
      <c r="AF468" s="230">
        <v>12</v>
      </c>
      <c r="AG468" s="230">
        <v>12</v>
      </c>
      <c r="AH468" s="230">
        <v>12</v>
      </c>
      <c r="AI468" s="230">
        <v>12</v>
      </c>
      <c r="AJ468" s="230">
        <v>12</v>
      </c>
      <c r="AK468" s="230">
        <v>12</v>
      </c>
      <c r="AL468" s="230">
        <v>12</v>
      </c>
      <c r="AM468" s="230">
        <v>24</v>
      </c>
      <c r="AN468" s="230"/>
      <c r="AO468" s="230">
        <v>32</v>
      </c>
      <c r="AP468" s="230">
        <v>12</v>
      </c>
      <c r="AQ468" s="230">
        <v>12</v>
      </c>
      <c r="AR468" s="230">
        <v>12</v>
      </c>
      <c r="AS468" s="230">
        <v>18</v>
      </c>
      <c r="AT468" s="230">
        <v>24</v>
      </c>
      <c r="AU468" s="230">
        <v>2</v>
      </c>
      <c r="AV468" s="230">
        <v>0</v>
      </c>
      <c r="AW468" s="230">
        <v>0</v>
      </c>
      <c r="AX468" s="241">
        <f>AX478</f>
        <v>12</v>
      </c>
      <c r="AY468" s="241">
        <f>AY478</f>
        <v>0</v>
      </c>
      <c r="AZ468" s="241">
        <f>AZ478</f>
        <v>0</v>
      </c>
      <c r="BA468" s="241"/>
      <c r="BB468" s="320"/>
      <c r="BC468" s="321"/>
      <c r="BD468" s="322"/>
      <c r="BE468" s="241"/>
      <c r="BF468" s="241"/>
      <c r="BG468" s="241"/>
      <c r="BH468" s="323"/>
      <c r="BI468" s="324"/>
      <c r="BJ468" s="325"/>
      <c r="BK468" s="324"/>
      <c r="BL468" s="324"/>
      <c r="BM468" s="326"/>
      <c r="BN468" s="324"/>
      <c r="CA468" s="324"/>
      <c r="CN468" s="324"/>
      <c r="DA468" s="324"/>
      <c r="DN468" s="324"/>
      <c r="DP468" s="166">
        <f>SUM(B468:M468)</f>
        <v>0</v>
      </c>
      <c r="DQ468" s="166">
        <f>SUM(O468:Z468)</f>
        <v>113</v>
      </c>
      <c r="DR468" s="28">
        <f>IFERROR(DQ468/DP468*100,0)</f>
        <v>0</v>
      </c>
      <c r="DS468" s="166">
        <f>SUM(AB468:AM468)</f>
        <v>159</v>
      </c>
      <c r="DT468" s="28">
        <f>IFERROR(DS468/DQ468*100,0)</f>
        <v>140.7079646017699</v>
      </c>
      <c r="DU468" s="166">
        <f>SUM(AO468:AZ468)</f>
        <v>124</v>
      </c>
      <c r="DV468" s="28">
        <f>IFERROR(DU468/DS468*100,0)</f>
        <v>77.987421383647799</v>
      </c>
      <c r="DW468" s="141">
        <f>SUM(BB468:BM468)</f>
        <v>0</v>
      </c>
      <c r="DX468" s="207">
        <f t="shared" ref="DX468" si="696">IFERROR(DW468/DU468*100,0)</f>
        <v>0</v>
      </c>
    </row>
    <row r="469" spans="1:128" outlineLevel="1">
      <c r="A469" s="250" t="s">
        <v>161</v>
      </c>
      <c r="B469" s="251"/>
      <c r="C469" s="251"/>
      <c r="D469" s="251"/>
      <c r="E469" s="251"/>
      <c r="F469" s="251"/>
      <c r="G469" s="251"/>
      <c r="H469" s="251"/>
      <c r="I469" s="251"/>
      <c r="J469" s="251"/>
      <c r="K469" s="251"/>
      <c r="L469" s="251"/>
      <c r="M469" s="251"/>
      <c r="N469" s="251"/>
      <c r="O469" s="251"/>
      <c r="P469" s="251"/>
      <c r="Q469" s="251"/>
      <c r="R469" s="251"/>
      <c r="S469" s="251"/>
      <c r="T469" s="251"/>
      <c r="U469" s="251"/>
      <c r="V469" s="251"/>
      <c r="W469" s="251"/>
      <c r="X469" s="251"/>
      <c r="Y469" s="251"/>
      <c r="Z469" s="251"/>
      <c r="AA469" s="251"/>
      <c r="AB469" s="251"/>
      <c r="AC469" s="251"/>
      <c r="AD469" s="251"/>
      <c r="AE469" s="251"/>
      <c r="AF469" s="251"/>
      <c r="AG469" s="251"/>
      <c r="AH469" s="251"/>
      <c r="AI469" s="251"/>
      <c r="AJ469" s="251"/>
      <c r="AK469" s="251"/>
      <c r="AL469" s="251"/>
      <c r="AM469" s="251"/>
      <c r="AN469" s="251"/>
      <c r="AO469" s="251"/>
      <c r="AP469" s="251"/>
      <c r="AQ469" s="251"/>
      <c r="AR469" s="251"/>
      <c r="AS469" s="251"/>
      <c r="AT469" s="251"/>
      <c r="AU469" s="251"/>
      <c r="AV469" s="251"/>
      <c r="AW469" s="251"/>
      <c r="AX469" s="251"/>
      <c r="AY469" s="251"/>
      <c r="AZ469" s="251"/>
      <c r="BA469" s="251"/>
      <c r="BB469" s="252"/>
      <c r="BC469" s="253"/>
      <c r="BD469" s="254"/>
      <c r="BE469" s="261"/>
      <c r="BF469" s="261"/>
      <c r="BG469" s="261"/>
      <c r="BH469" s="262"/>
      <c r="BI469" s="263"/>
      <c r="BJ469" s="264"/>
      <c r="BK469" s="263"/>
      <c r="BL469" s="263"/>
      <c r="BM469" s="266"/>
      <c r="BN469" s="263"/>
      <c r="CA469" s="263"/>
      <c r="CN469" s="263"/>
      <c r="DA469" s="263"/>
      <c r="DN469" s="263"/>
      <c r="DP469" s="166"/>
      <c r="DQ469" s="166"/>
      <c r="DR469" s="28"/>
      <c r="DS469" s="166"/>
      <c r="DT469" s="28"/>
      <c r="DU469" s="166"/>
      <c r="DV469" s="28"/>
    </row>
    <row r="470" spans="1:128" outlineLevel="1">
      <c r="A470" s="250" t="s">
        <v>162</v>
      </c>
      <c r="B470" s="251"/>
      <c r="C470" s="251"/>
      <c r="D470" s="251"/>
      <c r="E470" s="251"/>
      <c r="F470" s="251"/>
      <c r="G470" s="251"/>
      <c r="H470" s="251"/>
      <c r="I470" s="251"/>
      <c r="J470" s="251"/>
      <c r="K470" s="251"/>
      <c r="L470" s="251"/>
      <c r="M470" s="251"/>
      <c r="N470" s="251"/>
      <c r="O470" s="251"/>
      <c r="P470" s="251"/>
      <c r="Q470" s="251"/>
      <c r="R470" s="251"/>
      <c r="S470" s="251"/>
      <c r="T470" s="251"/>
      <c r="U470" s="251"/>
      <c r="V470" s="251"/>
      <c r="W470" s="251"/>
      <c r="X470" s="251"/>
      <c r="Y470" s="251"/>
      <c r="Z470" s="251"/>
      <c r="AA470" s="251"/>
      <c r="AB470" s="251"/>
      <c r="AC470" s="251"/>
      <c r="AD470" s="251"/>
      <c r="AE470" s="251"/>
      <c r="AF470" s="251"/>
      <c r="AG470" s="251"/>
      <c r="AH470" s="251"/>
      <c r="AI470" s="251"/>
      <c r="AJ470" s="251"/>
      <c r="AK470" s="251"/>
      <c r="AL470" s="251"/>
      <c r="AM470" s="251"/>
      <c r="AN470" s="251"/>
      <c r="AO470" s="251"/>
      <c r="AP470" s="251"/>
      <c r="AQ470" s="251"/>
      <c r="AR470" s="251"/>
      <c r="AS470" s="251"/>
      <c r="AT470" s="251"/>
      <c r="AU470" s="251"/>
      <c r="AV470" s="251"/>
      <c r="AW470" s="251"/>
      <c r="AX470" s="251"/>
      <c r="AY470" s="251"/>
      <c r="AZ470" s="251"/>
      <c r="BA470" s="251"/>
      <c r="BB470" s="252"/>
      <c r="BC470" s="253"/>
      <c r="BD470" s="254"/>
      <c r="BE470" s="261"/>
      <c r="BF470" s="261"/>
      <c r="BG470" s="261"/>
      <c r="BH470" s="262"/>
      <c r="BI470" s="263"/>
      <c r="BJ470" s="264"/>
      <c r="BK470" s="263"/>
      <c r="BL470" s="263"/>
      <c r="BM470" s="266"/>
      <c r="BN470" s="263"/>
      <c r="CA470" s="263"/>
      <c r="CN470" s="263"/>
      <c r="DA470" s="263"/>
      <c r="DN470" s="263"/>
      <c r="DP470" s="166"/>
      <c r="DQ470" s="166"/>
      <c r="DR470" s="28"/>
      <c r="DS470" s="166"/>
      <c r="DT470" s="28"/>
      <c r="DU470" s="166"/>
      <c r="DV470" s="28"/>
    </row>
    <row r="471" spans="1:128" outlineLevel="1">
      <c r="A471" s="250" t="s">
        <v>163</v>
      </c>
      <c r="B471" s="251"/>
      <c r="C471" s="251"/>
      <c r="D471" s="251"/>
      <c r="E471" s="251"/>
      <c r="F471" s="251"/>
      <c r="G471" s="251"/>
      <c r="H471" s="251"/>
      <c r="I471" s="251"/>
      <c r="J471" s="251"/>
      <c r="K471" s="251"/>
      <c r="L471" s="251"/>
      <c r="M471" s="251"/>
      <c r="N471" s="251"/>
      <c r="O471" s="251"/>
      <c r="P471" s="251"/>
      <c r="Q471" s="251"/>
      <c r="R471" s="251"/>
      <c r="S471" s="251"/>
      <c r="T471" s="251"/>
      <c r="U471" s="251"/>
      <c r="V471" s="251"/>
      <c r="W471" s="251"/>
      <c r="X471" s="251"/>
      <c r="Y471" s="251"/>
      <c r="Z471" s="251"/>
      <c r="AA471" s="251"/>
      <c r="AB471" s="251"/>
      <c r="AC471" s="251"/>
      <c r="AD471" s="251"/>
      <c r="AE471" s="251"/>
      <c r="AF471" s="251"/>
      <c r="AG471" s="251"/>
      <c r="AH471" s="251"/>
      <c r="AI471" s="251"/>
      <c r="AJ471" s="251"/>
      <c r="AK471" s="251"/>
      <c r="AL471" s="251"/>
      <c r="AM471" s="251"/>
      <c r="AN471" s="251"/>
      <c r="AO471" s="251"/>
      <c r="AP471" s="251"/>
      <c r="AQ471" s="251"/>
      <c r="AR471" s="251"/>
      <c r="AS471" s="251"/>
      <c r="AT471" s="251"/>
      <c r="AU471" s="251"/>
      <c r="AV471" s="251"/>
      <c r="AW471" s="251"/>
      <c r="AX471" s="251"/>
      <c r="AY471" s="251"/>
      <c r="AZ471" s="251"/>
      <c r="BA471" s="251"/>
      <c r="BB471" s="252"/>
      <c r="BC471" s="253"/>
      <c r="BD471" s="254"/>
      <c r="BE471" s="261"/>
      <c r="BF471" s="261"/>
      <c r="BG471" s="261"/>
      <c r="BH471" s="262"/>
      <c r="BI471" s="263"/>
      <c r="BJ471" s="264"/>
      <c r="BK471" s="263"/>
      <c r="BL471" s="263"/>
      <c r="BM471" s="266"/>
      <c r="BN471" s="263"/>
      <c r="CA471" s="263"/>
      <c r="CN471" s="263"/>
      <c r="DA471" s="263"/>
      <c r="DN471" s="263"/>
      <c r="DP471" s="166"/>
      <c r="DQ471" s="166"/>
      <c r="DR471" s="28"/>
      <c r="DS471" s="166"/>
      <c r="DT471" s="28"/>
      <c r="DU471" s="166"/>
      <c r="DV471" s="28"/>
    </row>
    <row r="472" spans="1:128" outlineLevel="1">
      <c r="A472" s="250" t="s">
        <v>164</v>
      </c>
      <c r="B472" s="251"/>
      <c r="C472" s="251"/>
      <c r="D472" s="251"/>
      <c r="E472" s="251"/>
      <c r="F472" s="251"/>
      <c r="G472" s="251"/>
      <c r="H472" s="251"/>
      <c r="I472" s="251"/>
      <c r="J472" s="251"/>
      <c r="K472" s="251"/>
      <c r="L472" s="251"/>
      <c r="M472" s="251"/>
      <c r="N472" s="251"/>
      <c r="O472" s="251"/>
      <c r="P472" s="251"/>
      <c r="Q472" s="251"/>
      <c r="R472" s="251"/>
      <c r="S472" s="251"/>
      <c r="T472" s="251"/>
      <c r="U472" s="251"/>
      <c r="V472" s="251"/>
      <c r="W472" s="251"/>
      <c r="X472" s="251"/>
      <c r="Y472" s="251"/>
      <c r="Z472" s="251"/>
      <c r="AA472" s="251"/>
      <c r="AB472" s="251"/>
      <c r="AC472" s="251"/>
      <c r="AD472" s="251"/>
      <c r="AE472" s="251"/>
      <c r="AF472" s="251"/>
      <c r="AG472" s="251"/>
      <c r="AH472" s="251"/>
      <c r="AI472" s="251"/>
      <c r="AJ472" s="251"/>
      <c r="AK472" s="251"/>
      <c r="AL472" s="251"/>
      <c r="AM472" s="251"/>
      <c r="AN472" s="251"/>
      <c r="AO472" s="251"/>
      <c r="AP472" s="251"/>
      <c r="AQ472" s="251"/>
      <c r="AR472" s="251"/>
      <c r="AS472" s="251"/>
      <c r="AT472" s="251"/>
      <c r="AU472" s="251"/>
      <c r="AV472" s="251"/>
      <c r="AW472" s="251"/>
      <c r="AX472" s="251"/>
      <c r="AY472" s="251"/>
      <c r="AZ472" s="251"/>
      <c r="BA472" s="251"/>
      <c r="BB472" s="252"/>
      <c r="BC472" s="253"/>
      <c r="BD472" s="254"/>
      <c r="BE472" s="261"/>
      <c r="BF472" s="261"/>
      <c r="BG472" s="261"/>
      <c r="BH472" s="262"/>
      <c r="BI472" s="263"/>
      <c r="BJ472" s="264"/>
      <c r="BK472" s="263"/>
      <c r="BL472" s="263"/>
      <c r="BM472" s="266"/>
      <c r="BN472" s="263"/>
      <c r="CA472" s="263"/>
      <c r="CN472" s="263"/>
      <c r="DA472" s="263"/>
      <c r="DN472" s="263"/>
      <c r="DP472" s="166"/>
      <c r="DQ472" s="166"/>
      <c r="DR472" s="28"/>
      <c r="DS472" s="166"/>
      <c r="DT472" s="28"/>
      <c r="DU472" s="166"/>
      <c r="DV472" s="28"/>
    </row>
    <row r="473" spans="1:128" outlineLevel="1">
      <c r="A473" s="250" t="s">
        <v>165</v>
      </c>
      <c r="B473" s="251"/>
      <c r="C473" s="251"/>
      <c r="D473" s="251"/>
      <c r="E473" s="251"/>
      <c r="F473" s="251"/>
      <c r="G473" s="251"/>
      <c r="H473" s="251"/>
      <c r="I473" s="251"/>
      <c r="J473" s="251"/>
      <c r="K473" s="251"/>
      <c r="L473" s="251"/>
      <c r="M473" s="251"/>
      <c r="N473" s="251"/>
      <c r="O473" s="251"/>
      <c r="P473" s="251"/>
      <c r="Q473" s="251"/>
      <c r="R473" s="251"/>
      <c r="S473" s="251"/>
      <c r="T473" s="251"/>
      <c r="U473" s="251"/>
      <c r="V473" s="251"/>
      <c r="W473" s="251"/>
      <c r="X473" s="251"/>
      <c r="Y473" s="251"/>
      <c r="Z473" s="251"/>
      <c r="AA473" s="251"/>
      <c r="AB473" s="251"/>
      <c r="AC473" s="251"/>
      <c r="AD473" s="251"/>
      <c r="AE473" s="251"/>
      <c r="AF473" s="251"/>
      <c r="AG473" s="251"/>
      <c r="AH473" s="251"/>
      <c r="AI473" s="251"/>
      <c r="AJ473" s="251"/>
      <c r="AK473" s="251"/>
      <c r="AL473" s="251"/>
      <c r="AM473" s="251"/>
      <c r="AN473" s="251"/>
      <c r="AO473" s="251"/>
      <c r="AP473" s="251"/>
      <c r="AQ473" s="251"/>
      <c r="AR473" s="251"/>
      <c r="AS473" s="251"/>
      <c r="AT473" s="251"/>
      <c r="AU473" s="251"/>
      <c r="AV473" s="251"/>
      <c r="AW473" s="251"/>
      <c r="AX473" s="251"/>
      <c r="AY473" s="251"/>
      <c r="AZ473" s="251"/>
      <c r="BA473" s="251"/>
      <c r="BB473" s="252"/>
      <c r="BC473" s="253"/>
      <c r="BD473" s="254"/>
      <c r="BE473" s="261"/>
      <c r="BF473" s="261"/>
      <c r="BG473" s="261"/>
      <c r="BH473" s="262"/>
      <c r="BI473" s="263"/>
      <c r="BJ473" s="264"/>
      <c r="BK473" s="263"/>
      <c r="BL473" s="263"/>
      <c r="BM473" s="266"/>
      <c r="BN473" s="263"/>
      <c r="CA473" s="263"/>
      <c r="CN473" s="263"/>
      <c r="DA473" s="263"/>
      <c r="DN473" s="263"/>
      <c r="DP473" s="166"/>
      <c r="DQ473" s="166"/>
      <c r="DR473" s="28"/>
      <c r="DS473" s="166"/>
      <c r="DT473" s="28"/>
      <c r="DU473" s="166"/>
      <c r="DV473" s="28"/>
    </row>
    <row r="474" spans="1:128" outlineLevel="1">
      <c r="A474" s="250" t="s">
        <v>123</v>
      </c>
      <c r="B474" s="251"/>
      <c r="C474" s="251"/>
      <c r="D474" s="251"/>
      <c r="E474" s="251"/>
      <c r="F474" s="251"/>
      <c r="G474" s="251"/>
      <c r="H474" s="251"/>
      <c r="I474" s="251"/>
      <c r="J474" s="251"/>
      <c r="K474" s="251"/>
      <c r="L474" s="251"/>
      <c r="M474" s="251"/>
      <c r="N474" s="251"/>
      <c r="O474" s="251"/>
      <c r="P474" s="251"/>
      <c r="Q474" s="251"/>
      <c r="R474" s="251"/>
      <c r="S474" s="251"/>
      <c r="T474" s="251"/>
      <c r="U474" s="251"/>
      <c r="V474" s="251"/>
      <c r="W474" s="251"/>
      <c r="X474" s="251"/>
      <c r="Y474" s="251"/>
      <c r="Z474" s="251"/>
      <c r="AA474" s="251"/>
      <c r="AB474" s="251"/>
      <c r="AC474" s="251"/>
      <c r="AD474" s="251"/>
      <c r="AE474" s="251"/>
      <c r="AF474" s="251"/>
      <c r="AG474" s="251"/>
      <c r="AH474" s="251"/>
      <c r="AI474" s="251"/>
      <c r="AJ474" s="251"/>
      <c r="AK474" s="251"/>
      <c r="AL474" s="251"/>
      <c r="AM474" s="251"/>
      <c r="AN474" s="251"/>
      <c r="AO474" s="251"/>
      <c r="AP474" s="251"/>
      <c r="AQ474" s="251"/>
      <c r="AR474" s="251"/>
      <c r="AS474" s="251"/>
      <c r="AT474" s="251"/>
      <c r="AU474" s="251"/>
      <c r="AV474" s="251"/>
      <c r="AW474" s="251"/>
      <c r="AX474" s="251"/>
      <c r="AY474" s="251"/>
      <c r="AZ474" s="251"/>
      <c r="BA474" s="251"/>
      <c r="BB474" s="252"/>
      <c r="BC474" s="253"/>
      <c r="BD474" s="254"/>
      <c r="BE474" s="261"/>
      <c r="BF474" s="261"/>
      <c r="BG474" s="261"/>
      <c r="BH474" s="262"/>
      <c r="BI474" s="263"/>
      <c r="BJ474" s="264"/>
      <c r="BK474" s="263"/>
      <c r="BL474" s="263"/>
      <c r="BM474" s="266"/>
      <c r="BN474" s="263"/>
      <c r="CA474" s="263"/>
      <c r="CN474" s="263"/>
      <c r="DA474" s="263"/>
      <c r="DN474" s="263"/>
      <c r="DP474" s="166"/>
      <c r="DQ474" s="166"/>
      <c r="DR474" s="28"/>
      <c r="DS474" s="166"/>
      <c r="DT474" s="28"/>
      <c r="DU474" s="166"/>
      <c r="DV474" s="28"/>
    </row>
    <row r="475" spans="1:128" s="275" customFormat="1" outlineLevel="1">
      <c r="A475" s="268" t="s">
        <v>167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269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269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70"/>
      <c r="BC475" s="271"/>
      <c r="BD475" s="271"/>
      <c r="BE475" s="272"/>
      <c r="BF475" s="272"/>
      <c r="BG475" s="272"/>
      <c r="BH475" s="273"/>
      <c r="BI475" s="272"/>
      <c r="BJ475" s="274"/>
      <c r="BK475" s="272"/>
      <c r="BL475" s="272"/>
      <c r="BM475" s="301"/>
      <c r="BN475" s="272"/>
      <c r="CA475" s="272"/>
      <c r="CN475" s="272"/>
      <c r="DA475" s="272"/>
      <c r="DN475" s="272"/>
      <c r="DP475" s="277"/>
      <c r="DQ475" s="277"/>
      <c r="DR475" s="278"/>
      <c r="DS475" s="277"/>
      <c r="DT475" s="278"/>
      <c r="DU475" s="277"/>
      <c r="DV475" s="278"/>
    </row>
    <row r="476" spans="1:128" outlineLevel="1">
      <c r="A476" s="250" t="s">
        <v>122</v>
      </c>
      <c r="B476" s="251"/>
      <c r="C476" s="251"/>
      <c r="D476" s="251"/>
      <c r="E476" s="251"/>
      <c r="F476" s="251"/>
      <c r="G476" s="251"/>
      <c r="H476" s="251"/>
      <c r="I476" s="251"/>
      <c r="J476" s="251"/>
      <c r="K476" s="251"/>
      <c r="L476" s="251"/>
      <c r="M476" s="251"/>
      <c r="N476" s="251"/>
      <c r="O476" s="251"/>
      <c r="P476" s="251"/>
      <c r="Q476" s="251"/>
      <c r="R476" s="251"/>
      <c r="S476" s="251"/>
      <c r="T476" s="251"/>
      <c r="U476" s="251"/>
      <c r="V476" s="251"/>
      <c r="W476" s="251"/>
      <c r="X476" s="251"/>
      <c r="Y476" s="251"/>
      <c r="Z476" s="251"/>
      <c r="AA476" s="251"/>
      <c r="AB476" s="251"/>
      <c r="AC476" s="251"/>
      <c r="AD476" s="251"/>
      <c r="AE476" s="251"/>
      <c r="AF476" s="251"/>
      <c r="AG476" s="251"/>
      <c r="AH476" s="251"/>
      <c r="AI476" s="251"/>
      <c r="AJ476" s="251"/>
      <c r="AK476" s="251"/>
      <c r="AL476" s="251"/>
      <c r="AM476" s="251"/>
      <c r="AN476" s="251"/>
      <c r="AO476" s="251">
        <v>32</v>
      </c>
      <c r="AP476" s="251">
        <v>12</v>
      </c>
      <c r="AQ476" s="251">
        <v>12</v>
      </c>
      <c r="AR476" s="251">
        <v>12</v>
      </c>
      <c r="AS476" s="251">
        <v>18</v>
      </c>
      <c r="AT476" s="251">
        <v>24</v>
      </c>
      <c r="AU476" s="251">
        <v>2</v>
      </c>
      <c r="AV476" s="251"/>
      <c r="AW476" s="251"/>
      <c r="AX476" s="251">
        <v>12</v>
      </c>
      <c r="AY476" s="251">
        <v>0</v>
      </c>
      <c r="AZ476" s="251"/>
      <c r="BA476" s="251"/>
      <c r="BB476" s="252"/>
      <c r="BC476" s="253"/>
      <c r="BD476" s="254"/>
      <c r="BE476" s="261"/>
      <c r="BF476" s="261"/>
      <c r="BG476" s="261"/>
      <c r="BH476" s="262"/>
      <c r="BI476" s="263"/>
      <c r="BJ476" s="264"/>
      <c r="BK476" s="263"/>
      <c r="BL476" s="263"/>
      <c r="BM476" s="266"/>
      <c r="BN476" s="263"/>
      <c r="CA476" s="263"/>
      <c r="CN476" s="263"/>
      <c r="DA476" s="263"/>
      <c r="DN476" s="263"/>
      <c r="DP476" s="166"/>
      <c r="DQ476" s="166"/>
      <c r="DR476" s="28"/>
      <c r="DS476" s="166"/>
      <c r="DT476" s="28"/>
      <c r="DU476" s="166"/>
      <c r="DV476" s="28"/>
    </row>
    <row r="477" spans="1:128" outlineLevel="1">
      <c r="A477" s="250" t="s">
        <v>168</v>
      </c>
      <c r="B477" s="251"/>
      <c r="C477" s="251"/>
      <c r="D477" s="251"/>
      <c r="E477" s="251"/>
      <c r="F477" s="251"/>
      <c r="G477" s="251"/>
      <c r="H477" s="251"/>
      <c r="I477" s="251"/>
      <c r="J477" s="251"/>
      <c r="K477" s="251"/>
      <c r="L477" s="251"/>
      <c r="M477" s="251"/>
      <c r="N477" s="251"/>
      <c r="O477" s="251"/>
      <c r="P477" s="251"/>
      <c r="Q477" s="251"/>
      <c r="R477" s="251"/>
      <c r="S477" s="251"/>
      <c r="T477" s="251"/>
      <c r="U477" s="251"/>
      <c r="V477" s="251"/>
      <c r="W477" s="251"/>
      <c r="X477" s="251"/>
      <c r="Y477" s="251"/>
      <c r="Z477" s="251"/>
      <c r="AA477" s="251"/>
      <c r="AB477" s="251"/>
      <c r="AC477" s="251"/>
      <c r="AD477" s="251"/>
      <c r="AE477" s="251"/>
      <c r="AF477" s="251"/>
      <c r="AG477" s="251"/>
      <c r="AH477" s="251"/>
      <c r="AI477" s="251"/>
      <c r="AJ477" s="251"/>
      <c r="AK477" s="251"/>
      <c r="AL477" s="251"/>
      <c r="AM477" s="251"/>
      <c r="AN477" s="251"/>
      <c r="AO477" s="251"/>
      <c r="AP477" s="251"/>
      <c r="AQ477" s="251"/>
      <c r="AR477" s="251"/>
      <c r="AS477" s="251"/>
      <c r="AT477" s="251"/>
      <c r="AU477" s="251"/>
      <c r="AV477" s="251"/>
      <c r="AW477" s="251"/>
      <c r="AX477" s="251"/>
      <c r="AY477" s="251"/>
      <c r="AZ477" s="251"/>
      <c r="BA477" s="251"/>
      <c r="BB477" s="252"/>
      <c r="BC477" s="253"/>
      <c r="BD477" s="254"/>
      <c r="BE477" s="261"/>
      <c r="BF477" s="261"/>
      <c r="BG477" s="261"/>
      <c r="BH477" s="262"/>
      <c r="BI477" s="263"/>
      <c r="BJ477" s="264"/>
      <c r="BK477" s="263"/>
      <c r="BL477" s="263"/>
      <c r="BM477" s="266"/>
      <c r="BN477" s="263"/>
      <c r="CA477" s="263"/>
      <c r="CN477" s="263"/>
      <c r="DA477" s="263"/>
      <c r="DN477" s="263"/>
      <c r="DP477" s="166"/>
      <c r="DQ477" s="166"/>
      <c r="DR477" s="28"/>
      <c r="DS477" s="166"/>
      <c r="DT477" s="28"/>
      <c r="DU477" s="166"/>
      <c r="DV477" s="28"/>
    </row>
    <row r="478" spans="1:128" ht="13.5">
      <c r="A478" s="279" t="s">
        <v>169</v>
      </c>
      <c r="B478" s="251">
        <f>+SUM(B469:B477)</f>
        <v>0</v>
      </c>
      <c r="C478" s="251">
        <f>+SUM(C469:C477)</f>
        <v>0</v>
      </c>
      <c r="D478" s="251">
        <f t="shared" ref="D478:M478" si="697">+SUM(D469:D477)</f>
        <v>0</v>
      </c>
      <c r="E478" s="251">
        <f t="shared" si="697"/>
        <v>0</v>
      </c>
      <c r="F478" s="251">
        <f t="shared" si="697"/>
        <v>0</v>
      </c>
      <c r="G478" s="251">
        <f t="shared" si="697"/>
        <v>0</v>
      </c>
      <c r="H478" s="251">
        <f t="shared" si="697"/>
        <v>0</v>
      </c>
      <c r="I478" s="251">
        <f t="shared" si="697"/>
        <v>0</v>
      </c>
      <c r="J478" s="251">
        <f t="shared" si="697"/>
        <v>0</v>
      </c>
      <c r="K478" s="251">
        <f t="shared" si="697"/>
        <v>0</v>
      </c>
      <c r="L478" s="251">
        <f t="shared" si="697"/>
        <v>0</v>
      </c>
      <c r="M478" s="251">
        <f t="shared" si="697"/>
        <v>0</v>
      </c>
      <c r="N478" s="251"/>
      <c r="O478" s="251">
        <f t="shared" ref="O478:Z478" si="698">+SUM(O469:O477)</f>
        <v>0</v>
      </c>
      <c r="P478" s="251">
        <f t="shared" si="698"/>
        <v>0</v>
      </c>
      <c r="Q478" s="251">
        <f t="shared" si="698"/>
        <v>0</v>
      </c>
      <c r="R478" s="251">
        <f t="shared" si="698"/>
        <v>0</v>
      </c>
      <c r="S478" s="251">
        <f t="shared" si="698"/>
        <v>0</v>
      </c>
      <c r="T478" s="251">
        <f t="shared" si="698"/>
        <v>0</v>
      </c>
      <c r="U478" s="251">
        <f t="shared" si="698"/>
        <v>0</v>
      </c>
      <c r="V478" s="251">
        <f t="shared" si="698"/>
        <v>0</v>
      </c>
      <c r="W478" s="251">
        <f t="shared" si="698"/>
        <v>0</v>
      </c>
      <c r="X478" s="251">
        <f t="shared" si="698"/>
        <v>0</v>
      </c>
      <c r="Y478" s="251">
        <f t="shared" si="698"/>
        <v>0</v>
      </c>
      <c r="Z478" s="251">
        <f t="shared" si="698"/>
        <v>0</v>
      </c>
      <c r="AA478" s="251"/>
      <c r="AB478" s="251">
        <f t="shared" ref="AB478:AM478" si="699">+SUM(AB469:AB477)</f>
        <v>0</v>
      </c>
      <c r="AC478" s="251">
        <f t="shared" si="699"/>
        <v>0</v>
      </c>
      <c r="AD478" s="251">
        <f t="shared" si="699"/>
        <v>0</v>
      </c>
      <c r="AE478" s="251">
        <f t="shared" si="699"/>
        <v>0</v>
      </c>
      <c r="AF478" s="251">
        <f t="shared" si="699"/>
        <v>0</v>
      </c>
      <c r="AG478" s="251">
        <f t="shared" si="699"/>
        <v>0</v>
      </c>
      <c r="AH478" s="251">
        <f t="shared" si="699"/>
        <v>0</v>
      </c>
      <c r="AI478" s="251">
        <f t="shared" si="699"/>
        <v>0</v>
      </c>
      <c r="AJ478" s="251">
        <f t="shared" si="699"/>
        <v>0</v>
      </c>
      <c r="AK478" s="251">
        <f t="shared" si="699"/>
        <v>0</v>
      </c>
      <c r="AL478" s="251">
        <f t="shared" si="699"/>
        <v>0</v>
      </c>
      <c r="AM478" s="251">
        <f t="shared" si="699"/>
        <v>0</v>
      </c>
      <c r="AN478" s="251"/>
      <c r="AO478" s="251">
        <f t="shared" ref="AO478:AY478" si="700">+SUM(AO469:AO477)</f>
        <v>32</v>
      </c>
      <c r="AP478" s="251">
        <f t="shared" si="700"/>
        <v>12</v>
      </c>
      <c r="AQ478" s="251">
        <f t="shared" si="700"/>
        <v>12</v>
      </c>
      <c r="AR478" s="251">
        <f t="shared" si="700"/>
        <v>12</v>
      </c>
      <c r="AS478" s="251">
        <f t="shared" si="700"/>
        <v>18</v>
      </c>
      <c r="AT478" s="251">
        <f t="shared" si="700"/>
        <v>24</v>
      </c>
      <c r="AU478" s="251">
        <f t="shared" si="700"/>
        <v>2</v>
      </c>
      <c r="AV478" s="251">
        <f t="shared" si="700"/>
        <v>0</v>
      </c>
      <c r="AW478" s="251">
        <f t="shared" si="700"/>
        <v>0</v>
      </c>
      <c r="AX478" s="251">
        <f t="shared" si="700"/>
        <v>12</v>
      </c>
      <c r="AY478" s="251">
        <f t="shared" si="700"/>
        <v>0</v>
      </c>
      <c r="AZ478" s="251">
        <f>+SUM(AZ469:AZ477)</f>
        <v>0</v>
      </c>
      <c r="BA478" s="251"/>
      <c r="BB478" s="252"/>
      <c r="BC478" s="253"/>
      <c r="BD478" s="254"/>
      <c r="BE478" s="261"/>
      <c r="BF478" s="261"/>
      <c r="BG478" s="261"/>
      <c r="BH478" s="262"/>
      <c r="BI478" s="263"/>
      <c r="BJ478" s="264"/>
      <c r="BK478" s="263"/>
      <c r="BL478" s="263"/>
      <c r="BM478" s="266"/>
      <c r="BN478" s="263"/>
      <c r="CA478" s="263"/>
      <c r="CN478" s="263"/>
      <c r="DA478" s="263"/>
      <c r="DN478" s="263"/>
      <c r="DP478" s="166"/>
      <c r="DQ478" s="166"/>
      <c r="DR478" s="28"/>
      <c r="DS478" s="166"/>
      <c r="DT478" s="28"/>
      <c r="DU478" s="166"/>
      <c r="DV478" s="28"/>
    </row>
    <row r="479" spans="1:128">
      <c r="A479" s="239" t="s">
        <v>190</v>
      </c>
      <c r="B479" s="302"/>
      <c r="C479" s="302"/>
      <c r="D479" s="302"/>
      <c r="E479" s="302"/>
      <c r="F479" s="302"/>
      <c r="G479" s="302"/>
      <c r="H479" s="302"/>
      <c r="I479" s="302"/>
      <c r="J479" s="302"/>
      <c r="K479" s="302"/>
      <c r="L479" s="302"/>
      <c r="M479" s="302"/>
      <c r="N479" s="302"/>
      <c r="O479" s="227"/>
      <c r="P479" s="227"/>
      <c r="Q479" s="227"/>
      <c r="R479" s="227"/>
      <c r="S479" s="227"/>
      <c r="T479" s="227"/>
      <c r="U479" s="227"/>
      <c r="V479" s="227"/>
      <c r="W479" s="227"/>
      <c r="X479" s="227"/>
      <c r="Y479" s="227"/>
      <c r="Z479" s="227"/>
      <c r="AA479" s="230"/>
      <c r="AB479" s="230"/>
      <c r="AC479" s="230"/>
      <c r="AD479" s="230"/>
      <c r="AE479" s="230"/>
      <c r="AF479" s="230"/>
      <c r="AG479" s="230"/>
      <c r="AH479" s="230"/>
      <c r="AI479" s="230"/>
      <c r="AJ479" s="230"/>
      <c r="AK479" s="230"/>
      <c r="AL479" s="230"/>
      <c r="AM479" s="230"/>
      <c r="AN479" s="230"/>
      <c r="AO479" s="230"/>
      <c r="AP479" s="230"/>
      <c r="AQ479" s="230"/>
      <c r="AR479" s="230"/>
      <c r="AS479" s="230"/>
      <c r="AT479" s="230"/>
      <c r="AU479" s="230"/>
      <c r="AV479" s="230"/>
      <c r="AW479" s="230">
        <v>12</v>
      </c>
      <c r="AX479" s="241">
        <f>AX489</f>
        <v>12</v>
      </c>
      <c r="AY479" s="241">
        <v>12</v>
      </c>
      <c r="AZ479" s="241">
        <v>15</v>
      </c>
      <c r="BA479" s="241"/>
      <c r="BB479" s="242">
        <f>SUM(BB480:BB488)</f>
        <v>19</v>
      </c>
      <c r="BC479" s="243">
        <f t="shared" ref="BC479:BM479" si="701">+BC489</f>
        <v>12</v>
      </c>
      <c r="BD479" s="328">
        <f t="shared" si="701"/>
        <v>12</v>
      </c>
      <c r="BE479" s="329">
        <f t="shared" si="701"/>
        <v>12</v>
      </c>
      <c r="BF479" s="329">
        <f t="shared" si="701"/>
        <v>12</v>
      </c>
      <c r="BG479" s="245">
        <f>+SUM(BG480:BG487)</f>
        <v>12</v>
      </c>
      <c r="BH479" s="330">
        <f t="shared" si="701"/>
        <v>12</v>
      </c>
      <c r="BI479" s="331">
        <f t="shared" si="701"/>
        <v>12</v>
      </c>
      <c r="BJ479" s="332">
        <f t="shared" si="701"/>
        <v>12</v>
      </c>
      <c r="BK479" s="331">
        <f t="shared" si="701"/>
        <v>12</v>
      </c>
      <c r="BL479" s="331">
        <f t="shared" si="701"/>
        <v>12</v>
      </c>
      <c r="BM479" s="333">
        <f t="shared" si="701"/>
        <v>12</v>
      </c>
      <c r="BN479" s="331"/>
      <c r="CA479" s="331"/>
      <c r="CN479" s="331"/>
      <c r="DA479" s="331"/>
      <c r="DN479" s="331"/>
      <c r="DP479" s="166">
        <f>SUM(B479:M479)</f>
        <v>0</v>
      </c>
      <c r="DQ479" s="166">
        <f>SUM(O479:Z479)</f>
        <v>0</v>
      </c>
      <c r="DR479" s="28">
        <f>IFERROR(DQ479/DP479*100,0)</f>
        <v>0</v>
      </c>
      <c r="DS479" s="166">
        <f>SUM(AB479:AM479)</f>
        <v>0</v>
      </c>
      <c r="DT479" s="28">
        <f>IFERROR(DS479/DQ479*100,0)</f>
        <v>0</v>
      </c>
      <c r="DU479" s="166">
        <f>SUM(AO479:AZ479)</f>
        <v>51</v>
      </c>
      <c r="DV479" s="28">
        <f>IFERROR(DU479/DS479*100,0)</f>
        <v>0</v>
      </c>
      <c r="DW479" s="141">
        <f>SUM(BB479:BM479)</f>
        <v>151</v>
      </c>
      <c r="DX479" s="207">
        <f t="shared" ref="DX479" si="702">IFERROR(DW479/DU479*100,0)</f>
        <v>296.07843137254906</v>
      </c>
    </row>
    <row r="480" spans="1:128" outlineLevel="1">
      <c r="A480" s="250" t="s">
        <v>161</v>
      </c>
      <c r="B480" s="251"/>
      <c r="C480" s="251"/>
      <c r="D480" s="251"/>
      <c r="E480" s="251"/>
      <c r="F480" s="251"/>
      <c r="G480" s="251"/>
      <c r="H480" s="251"/>
      <c r="I480" s="251"/>
      <c r="J480" s="251"/>
      <c r="K480" s="251"/>
      <c r="L480" s="251"/>
      <c r="M480" s="251"/>
      <c r="N480" s="251"/>
      <c r="O480" s="251"/>
      <c r="P480" s="251"/>
      <c r="Q480" s="251"/>
      <c r="R480" s="251"/>
      <c r="S480" s="251"/>
      <c r="T480" s="251"/>
      <c r="U480" s="251"/>
      <c r="V480" s="251"/>
      <c r="W480" s="251"/>
      <c r="X480" s="251"/>
      <c r="Y480" s="251"/>
      <c r="Z480" s="251"/>
      <c r="AA480" s="251"/>
      <c r="AB480" s="251"/>
      <c r="AC480" s="251"/>
      <c r="AD480" s="251"/>
      <c r="AE480" s="251"/>
      <c r="AF480" s="251"/>
      <c r="AG480" s="251"/>
      <c r="AH480" s="251"/>
      <c r="AI480" s="251"/>
      <c r="AJ480" s="251"/>
      <c r="AK480" s="251"/>
      <c r="AL480" s="251"/>
      <c r="AM480" s="251"/>
      <c r="AN480" s="251"/>
      <c r="AO480" s="251"/>
      <c r="AP480" s="251"/>
      <c r="AQ480" s="251"/>
      <c r="AR480" s="251"/>
      <c r="AS480" s="251"/>
      <c r="AT480" s="251"/>
      <c r="AU480" s="251"/>
      <c r="AV480" s="251"/>
      <c r="AW480" s="251"/>
      <c r="AX480" s="251"/>
      <c r="AY480" s="251"/>
      <c r="AZ480" s="251"/>
      <c r="BA480" s="251"/>
      <c r="BB480" s="252"/>
      <c r="BC480" s="253"/>
      <c r="BD480" s="254"/>
      <c r="BE480" s="261"/>
      <c r="BF480" s="261"/>
      <c r="BG480" s="261"/>
      <c r="BH480" s="262"/>
      <c r="BI480" s="263"/>
      <c r="BJ480" s="264"/>
      <c r="BK480" s="263"/>
      <c r="BL480" s="263"/>
      <c r="BM480" s="266"/>
      <c r="BN480" s="263"/>
      <c r="CA480" s="263"/>
      <c r="CN480" s="263"/>
      <c r="DA480" s="263"/>
      <c r="DN480" s="263"/>
      <c r="DP480" s="166"/>
      <c r="DQ480" s="166"/>
      <c r="DR480" s="28"/>
      <c r="DS480" s="166"/>
      <c r="DT480" s="28"/>
      <c r="DU480" s="166"/>
      <c r="DV480" s="28"/>
    </row>
    <row r="481" spans="1:128" outlineLevel="1">
      <c r="A481" s="250" t="s">
        <v>162</v>
      </c>
      <c r="B481" s="251"/>
      <c r="C481" s="251"/>
      <c r="D481" s="251"/>
      <c r="E481" s="251"/>
      <c r="F481" s="251"/>
      <c r="G481" s="251"/>
      <c r="H481" s="251"/>
      <c r="I481" s="251"/>
      <c r="J481" s="251"/>
      <c r="K481" s="251"/>
      <c r="L481" s="251"/>
      <c r="M481" s="251"/>
      <c r="N481" s="251"/>
      <c r="O481" s="251"/>
      <c r="P481" s="251"/>
      <c r="Q481" s="251"/>
      <c r="R481" s="251"/>
      <c r="S481" s="251"/>
      <c r="T481" s="251"/>
      <c r="U481" s="251"/>
      <c r="V481" s="251"/>
      <c r="W481" s="251"/>
      <c r="X481" s="251"/>
      <c r="Y481" s="251"/>
      <c r="Z481" s="251"/>
      <c r="AA481" s="251"/>
      <c r="AB481" s="251"/>
      <c r="AC481" s="251"/>
      <c r="AD481" s="251"/>
      <c r="AE481" s="251"/>
      <c r="AF481" s="251"/>
      <c r="AG481" s="251"/>
      <c r="AH481" s="251"/>
      <c r="AI481" s="251"/>
      <c r="AJ481" s="251"/>
      <c r="AK481" s="251"/>
      <c r="AL481" s="251"/>
      <c r="AM481" s="251"/>
      <c r="AN481" s="251"/>
      <c r="AO481" s="251"/>
      <c r="AP481" s="251"/>
      <c r="AQ481" s="251"/>
      <c r="AR481" s="251"/>
      <c r="AS481" s="251"/>
      <c r="AT481" s="251"/>
      <c r="AU481" s="251"/>
      <c r="AV481" s="251"/>
      <c r="AW481" s="251"/>
      <c r="AX481" s="251"/>
      <c r="AY481" s="251"/>
      <c r="AZ481" s="251"/>
      <c r="BA481" s="251"/>
      <c r="BB481" s="252"/>
      <c r="BC481" s="253"/>
      <c r="BD481" s="254"/>
      <c r="BE481" s="261"/>
      <c r="BF481" s="261"/>
      <c r="BG481" s="261"/>
      <c r="BH481" s="262"/>
      <c r="BI481" s="263"/>
      <c r="BJ481" s="264"/>
      <c r="BK481" s="263"/>
      <c r="BL481" s="263"/>
      <c r="BM481" s="266"/>
      <c r="BN481" s="263"/>
      <c r="CA481" s="263"/>
      <c r="CN481" s="263"/>
      <c r="DA481" s="263"/>
      <c r="DN481" s="263"/>
      <c r="DP481" s="166"/>
      <c r="DQ481" s="166"/>
      <c r="DR481" s="28"/>
      <c r="DS481" s="166"/>
      <c r="DT481" s="28"/>
      <c r="DU481" s="166"/>
      <c r="DV481" s="28"/>
    </row>
    <row r="482" spans="1:128" outlineLevel="1">
      <c r="A482" s="250" t="s">
        <v>163</v>
      </c>
      <c r="B482" s="251"/>
      <c r="C482" s="251"/>
      <c r="D482" s="251"/>
      <c r="E482" s="251"/>
      <c r="F482" s="251"/>
      <c r="G482" s="251"/>
      <c r="H482" s="251"/>
      <c r="I482" s="251"/>
      <c r="J482" s="251"/>
      <c r="K482" s="251"/>
      <c r="L482" s="251"/>
      <c r="M482" s="251"/>
      <c r="N482" s="251"/>
      <c r="O482" s="251"/>
      <c r="P482" s="251"/>
      <c r="Q482" s="251"/>
      <c r="R482" s="251"/>
      <c r="S482" s="251"/>
      <c r="T482" s="251"/>
      <c r="U482" s="251"/>
      <c r="V482" s="251"/>
      <c r="W482" s="251"/>
      <c r="X482" s="251"/>
      <c r="Y482" s="251"/>
      <c r="Z482" s="251"/>
      <c r="AA482" s="251"/>
      <c r="AB482" s="251"/>
      <c r="AC482" s="251"/>
      <c r="AD482" s="251"/>
      <c r="AE482" s="251"/>
      <c r="AF482" s="251"/>
      <c r="AG482" s="251"/>
      <c r="AH482" s="251"/>
      <c r="AI482" s="251"/>
      <c r="AJ482" s="251"/>
      <c r="AK482" s="251"/>
      <c r="AL482" s="251"/>
      <c r="AM482" s="251"/>
      <c r="AN482" s="251"/>
      <c r="AO482" s="251"/>
      <c r="AP482" s="251"/>
      <c r="AQ482" s="251"/>
      <c r="AR482" s="251"/>
      <c r="AS482" s="251"/>
      <c r="AT482" s="251"/>
      <c r="AU482" s="251"/>
      <c r="AV482" s="251"/>
      <c r="AW482" s="251"/>
      <c r="AX482" s="251"/>
      <c r="AY482" s="251"/>
      <c r="AZ482" s="251"/>
      <c r="BA482" s="251"/>
      <c r="BB482" s="252"/>
      <c r="BC482" s="253"/>
      <c r="BD482" s="254"/>
      <c r="BE482" s="261"/>
      <c r="BF482" s="261"/>
      <c r="BG482" s="261"/>
      <c r="BH482" s="262"/>
      <c r="BI482" s="263"/>
      <c r="BJ482" s="264"/>
      <c r="BK482" s="263"/>
      <c r="BL482" s="263"/>
      <c r="BM482" s="266"/>
      <c r="BN482" s="263"/>
      <c r="CA482" s="263"/>
      <c r="CN482" s="263"/>
      <c r="DA482" s="263"/>
      <c r="DN482" s="263"/>
      <c r="DP482" s="166"/>
      <c r="DQ482" s="166"/>
      <c r="DR482" s="28"/>
      <c r="DS482" s="166"/>
      <c r="DT482" s="28"/>
      <c r="DU482" s="166"/>
      <c r="DV482" s="28"/>
    </row>
    <row r="483" spans="1:128" outlineLevel="1">
      <c r="A483" s="250" t="s">
        <v>164</v>
      </c>
      <c r="B483" s="251"/>
      <c r="C483" s="251"/>
      <c r="D483" s="251"/>
      <c r="E483" s="251"/>
      <c r="F483" s="251"/>
      <c r="G483" s="251"/>
      <c r="H483" s="251"/>
      <c r="I483" s="251"/>
      <c r="J483" s="251"/>
      <c r="K483" s="251"/>
      <c r="L483" s="251"/>
      <c r="M483" s="251"/>
      <c r="N483" s="251"/>
      <c r="O483" s="251"/>
      <c r="P483" s="251"/>
      <c r="Q483" s="251"/>
      <c r="R483" s="251"/>
      <c r="S483" s="251"/>
      <c r="T483" s="251"/>
      <c r="U483" s="251"/>
      <c r="V483" s="251"/>
      <c r="W483" s="251"/>
      <c r="X483" s="251"/>
      <c r="Y483" s="251"/>
      <c r="Z483" s="251"/>
      <c r="AA483" s="251"/>
      <c r="AB483" s="251"/>
      <c r="AC483" s="251"/>
      <c r="AD483" s="251"/>
      <c r="AE483" s="251"/>
      <c r="AF483" s="251"/>
      <c r="AG483" s="251"/>
      <c r="AH483" s="251"/>
      <c r="AI483" s="251"/>
      <c r="AJ483" s="251"/>
      <c r="AK483" s="251"/>
      <c r="AL483" s="251"/>
      <c r="AM483" s="251"/>
      <c r="AN483" s="251"/>
      <c r="AO483" s="251"/>
      <c r="AP483" s="251"/>
      <c r="AQ483" s="251"/>
      <c r="AR483" s="251"/>
      <c r="AS483" s="251"/>
      <c r="AT483" s="251"/>
      <c r="AU483" s="251"/>
      <c r="AV483" s="251"/>
      <c r="AW483" s="251"/>
      <c r="AX483" s="251"/>
      <c r="AY483" s="251"/>
      <c r="AZ483" s="251"/>
      <c r="BA483" s="251"/>
      <c r="BB483" s="252"/>
      <c r="BC483" s="253"/>
      <c r="BD483" s="254"/>
      <c r="BE483" s="261"/>
      <c r="BF483" s="261"/>
      <c r="BG483" s="261"/>
      <c r="BH483" s="262"/>
      <c r="BI483" s="263"/>
      <c r="BJ483" s="264"/>
      <c r="BK483" s="263"/>
      <c r="BL483" s="263"/>
      <c r="BM483" s="266"/>
      <c r="BN483" s="263"/>
      <c r="CA483" s="263"/>
      <c r="CN483" s="263"/>
      <c r="DA483" s="263"/>
      <c r="DN483" s="263"/>
      <c r="DP483" s="166"/>
      <c r="DQ483" s="166"/>
      <c r="DR483" s="28"/>
      <c r="DS483" s="166"/>
      <c r="DT483" s="28"/>
      <c r="DU483" s="166"/>
      <c r="DV483" s="28"/>
    </row>
    <row r="484" spans="1:128" outlineLevel="1">
      <c r="A484" s="250" t="s">
        <v>165</v>
      </c>
      <c r="B484" s="251"/>
      <c r="C484" s="251"/>
      <c r="D484" s="251"/>
      <c r="E484" s="251"/>
      <c r="F484" s="251"/>
      <c r="G484" s="251"/>
      <c r="H484" s="251"/>
      <c r="I484" s="251"/>
      <c r="J484" s="251"/>
      <c r="K484" s="251"/>
      <c r="L484" s="251"/>
      <c r="M484" s="251"/>
      <c r="N484" s="251"/>
      <c r="O484" s="251"/>
      <c r="P484" s="251"/>
      <c r="Q484" s="251"/>
      <c r="R484" s="251"/>
      <c r="S484" s="251"/>
      <c r="T484" s="251"/>
      <c r="U484" s="251"/>
      <c r="V484" s="251"/>
      <c r="W484" s="251"/>
      <c r="X484" s="251"/>
      <c r="Y484" s="251"/>
      <c r="Z484" s="251"/>
      <c r="AA484" s="251"/>
      <c r="AB484" s="251"/>
      <c r="AC484" s="251"/>
      <c r="AD484" s="251"/>
      <c r="AE484" s="251"/>
      <c r="AF484" s="251"/>
      <c r="AG484" s="251"/>
      <c r="AH484" s="251"/>
      <c r="AI484" s="251"/>
      <c r="AJ484" s="251"/>
      <c r="AK484" s="251"/>
      <c r="AL484" s="251"/>
      <c r="AM484" s="251"/>
      <c r="AN484" s="251"/>
      <c r="AO484" s="251"/>
      <c r="AP484" s="251"/>
      <c r="AQ484" s="251"/>
      <c r="AR484" s="251"/>
      <c r="AS484" s="251"/>
      <c r="AT484" s="251"/>
      <c r="AU484" s="251"/>
      <c r="AV484" s="251"/>
      <c r="AW484" s="251"/>
      <c r="AX484" s="251"/>
      <c r="AY484" s="251"/>
      <c r="AZ484" s="251"/>
      <c r="BA484" s="251"/>
      <c r="BB484" s="252"/>
      <c r="BC484" s="253"/>
      <c r="BD484" s="254"/>
      <c r="BE484" s="261"/>
      <c r="BF484" s="261"/>
      <c r="BG484" s="261"/>
      <c r="BH484" s="262"/>
      <c r="BI484" s="263"/>
      <c r="BJ484" s="264"/>
      <c r="BK484" s="263"/>
      <c r="BL484" s="263"/>
      <c r="BM484" s="266"/>
      <c r="BN484" s="263"/>
      <c r="CA484" s="263"/>
      <c r="CN484" s="263"/>
      <c r="DA484" s="263"/>
      <c r="DN484" s="263"/>
      <c r="DP484" s="166"/>
      <c r="DQ484" s="166"/>
      <c r="DR484" s="28"/>
      <c r="DS484" s="166"/>
      <c r="DT484" s="28"/>
      <c r="DU484" s="166"/>
      <c r="DV484" s="28"/>
    </row>
    <row r="485" spans="1:128" outlineLevel="1">
      <c r="A485" s="250" t="s">
        <v>123</v>
      </c>
      <c r="B485" s="251"/>
      <c r="C485" s="251"/>
      <c r="D485" s="251"/>
      <c r="E485" s="251"/>
      <c r="F485" s="251"/>
      <c r="G485" s="251"/>
      <c r="H485" s="251"/>
      <c r="I485" s="251"/>
      <c r="J485" s="251"/>
      <c r="K485" s="251"/>
      <c r="L485" s="251"/>
      <c r="M485" s="251"/>
      <c r="N485" s="251"/>
      <c r="O485" s="251"/>
      <c r="P485" s="251"/>
      <c r="Q485" s="251"/>
      <c r="R485" s="251"/>
      <c r="S485" s="251"/>
      <c r="T485" s="251"/>
      <c r="U485" s="251"/>
      <c r="V485" s="251"/>
      <c r="W485" s="251"/>
      <c r="X485" s="251"/>
      <c r="Y485" s="251"/>
      <c r="Z485" s="251"/>
      <c r="AA485" s="251"/>
      <c r="AB485" s="251"/>
      <c r="AC485" s="251"/>
      <c r="AD485" s="251"/>
      <c r="AE485" s="251"/>
      <c r="AF485" s="251"/>
      <c r="AG485" s="251"/>
      <c r="AH485" s="251"/>
      <c r="AI485" s="251"/>
      <c r="AJ485" s="251"/>
      <c r="AK485" s="251"/>
      <c r="AL485" s="251"/>
      <c r="AM485" s="251"/>
      <c r="AN485" s="251"/>
      <c r="AO485" s="251"/>
      <c r="AP485" s="251"/>
      <c r="AQ485" s="251"/>
      <c r="AR485" s="251"/>
      <c r="AS485" s="251"/>
      <c r="AT485" s="251"/>
      <c r="AU485" s="251"/>
      <c r="AV485" s="251"/>
      <c r="AW485" s="251"/>
      <c r="AX485" s="251"/>
      <c r="AY485" s="251"/>
      <c r="AZ485" s="251"/>
      <c r="BA485" s="251"/>
      <c r="BB485" s="252"/>
      <c r="BC485" s="253"/>
      <c r="BD485" s="254"/>
      <c r="BE485" s="261"/>
      <c r="BF485" s="261"/>
      <c r="BG485" s="261"/>
      <c r="BH485" s="262"/>
      <c r="BI485" s="263"/>
      <c r="BJ485" s="264"/>
      <c r="BK485" s="263"/>
      <c r="BL485" s="263"/>
      <c r="BM485" s="266"/>
      <c r="BN485" s="263"/>
      <c r="CA485" s="263"/>
      <c r="CN485" s="263"/>
      <c r="DA485" s="263"/>
      <c r="DN485" s="263"/>
      <c r="DP485" s="166"/>
      <c r="DQ485" s="166"/>
      <c r="DR485" s="28"/>
      <c r="DS485" s="166"/>
      <c r="DT485" s="28"/>
      <c r="DU485" s="166"/>
      <c r="DV485" s="28"/>
    </row>
    <row r="486" spans="1:128" s="275" customFormat="1" outlineLevel="1">
      <c r="A486" s="268" t="s">
        <v>167</v>
      </c>
      <c r="B486" s="269"/>
      <c r="C486" s="269"/>
      <c r="D486" s="269"/>
      <c r="E486" s="269"/>
      <c r="F486" s="269"/>
      <c r="G486" s="269"/>
      <c r="H486" s="269"/>
      <c r="I486" s="269"/>
      <c r="J486" s="269"/>
      <c r="K486" s="269"/>
      <c r="L486" s="269"/>
      <c r="M486" s="269"/>
      <c r="N486" s="269"/>
      <c r="O486" s="269"/>
      <c r="P486" s="269"/>
      <c r="Q486" s="269"/>
      <c r="R486" s="269"/>
      <c r="S486" s="269"/>
      <c r="T486" s="269"/>
      <c r="U486" s="269"/>
      <c r="V486" s="269"/>
      <c r="W486" s="269"/>
      <c r="X486" s="269"/>
      <c r="Y486" s="269"/>
      <c r="Z486" s="269"/>
      <c r="AA486" s="269"/>
      <c r="AB486" s="269"/>
      <c r="AC486" s="269"/>
      <c r="AD486" s="269"/>
      <c r="AE486" s="269"/>
      <c r="AF486" s="269"/>
      <c r="AG486" s="269"/>
      <c r="AH486" s="269"/>
      <c r="AI486" s="269"/>
      <c r="AJ486" s="269"/>
      <c r="AK486" s="269"/>
      <c r="AL486" s="269"/>
      <c r="AM486" s="269"/>
      <c r="AN486" s="269"/>
      <c r="AO486" s="269"/>
      <c r="AP486" s="269"/>
      <c r="AQ486" s="269"/>
      <c r="AR486" s="269"/>
      <c r="AS486" s="269"/>
      <c r="AT486" s="269"/>
      <c r="AU486" s="269"/>
      <c r="AV486" s="269"/>
      <c r="AW486" s="269"/>
      <c r="AX486" s="269"/>
      <c r="AY486" s="269"/>
      <c r="AZ486" s="269"/>
      <c r="BA486" s="269"/>
      <c r="BB486" s="270"/>
      <c r="BC486" s="271"/>
      <c r="BD486" s="271"/>
      <c r="BE486" s="272"/>
      <c r="BF486" s="272"/>
      <c r="BG486" s="272"/>
      <c r="BH486" s="273"/>
      <c r="BI486" s="272"/>
      <c r="BJ486" s="274"/>
      <c r="BK486" s="272"/>
      <c r="BL486" s="272"/>
      <c r="BM486" s="301"/>
      <c r="BN486" s="272"/>
      <c r="CA486" s="272"/>
      <c r="CN486" s="272"/>
      <c r="DA486" s="272"/>
      <c r="DN486" s="272"/>
      <c r="DP486" s="277"/>
      <c r="DQ486" s="277"/>
      <c r="DR486" s="278"/>
      <c r="DS486" s="277"/>
      <c r="DT486" s="278"/>
      <c r="DU486" s="277"/>
      <c r="DV486" s="278"/>
    </row>
    <row r="487" spans="1:128" outlineLevel="1">
      <c r="A487" s="250" t="s">
        <v>122</v>
      </c>
      <c r="B487" s="251"/>
      <c r="C487" s="251"/>
      <c r="D487" s="251"/>
      <c r="E487" s="251"/>
      <c r="F487" s="251"/>
      <c r="G487" s="251"/>
      <c r="H487" s="251"/>
      <c r="I487" s="251"/>
      <c r="J487" s="251"/>
      <c r="K487" s="251"/>
      <c r="L487" s="251"/>
      <c r="M487" s="251"/>
      <c r="N487" s="251"/>
      <c r="O487" s="251"/>
      <c r="P487" s="251"/>
      <c r="Q487" s="251"/>
      <c r="R487" s="251"/>
      <c r="S487" s="251"/>
      <c r="T487" s="251"/>
      <c r="U487" s="251"/>
      <c r="V487" s="251"/>
      <c r="W487" s="251"/>
      <c r="X487" s="251"/>
      <c r="Y487" s="251"/>
      <c r="Z487" s="251"/>
      <c r="AA487" s="251"/>
      <c r="AB487" s="251"/>
      <c r="AC487" s="251"/>
      <c r="AD487" s="251"/>
      <c r="AE487" s="251"/>
      <c r="AF487" s="251"/>
      <c r="AG487" s="251"/>
      <c r="AH487" s="251"/>
      <c r="AI487" s="251"/>
      <c r="AJ487" s="251"/>
      <c r="AK487" s="251"/>
      <c r="AL487" s="251"/>
      <c r="AM487" s="251"/>
      <c r="AN487" s="251"/>
      <c r="AO487" s="251"/>
      <c r="AP487" s="251"/>
      <c r="AQ487" s="251"/>
      <c r="AR487" s="251"/>
      <c r="AS487" s="251"/>
      <c r="AT487" s="251"/>
      <c r="AU487" s="251"/>
      <c r="AV487" s="251"/>
      <c r="AW487" s="251"/>
      <c r="AX487" s="251">
        <v>12</v>
      </c>
      <c r="AY487" s="251">
        <v>12</v>
      </c>
      <c r="AZ487" s="251">
        <v>12</v>
      </c>
      <c r="BA487" s="251"/>
      <c r="BB487" s="252">
        <v>19</v>
      </c>
      <c r="BC487" s="253">
        <v>11</v>
      </c>
      <c r="BD487" s="254">
        <v>12</v>
      </c>
      <c r="BE487" s="261">
        <v>12</v>
      </c>
      <c r="BF487" s="261">
        <v>12</v>
      </c>
      <c r="BG487" s="261">
        <v>12</v>
      </c>
      <c r="BH487" s="262">
        <v>12</v>
      </c>
      <c r="BI487" s="263">
        <v>12</v>
      </c>
      <c r="BJ487" s="264">
        <v>12</v>
      </c>
      <c r="BK487" s="263">
        <v>12</v>
      </c>
      <c r="BL487" s="263">
        <v>12</v>
      </c>
      <c r="BM487" s="266">
        <v>12</v>
      </c>
      <c r="BN487" s="263"/>
      <c r="CA487" s="263"/>
      <c r="CN487" s="263"/>
      <c r="DA487" s="263"/>
      <c r="DN487" s="263"/>
      <c r="DP487" s="166"/>
      <c r="DQ487" s="166"/>
      <c r="DR487" s="28"/>
      <c r="DS487" s="166"/>
      <c r="DT487" s="28"/>
      <c r="DU487" s="166"/>
      <c r="DV487" s="28"/>
    </row>
    <row r="488" spans="1:128" outlineLevel="1">
      <c r="A488" s="250" t="s">
        <v>168</v>
      </c>
      <c r="B488" s="251"/>
      <c r="C488" s="251"/>
      <c r="D488" s="251"/>
      <c r="E488" s="251"/>
      <c r="F488" s="251"/>
      <c r="G488" s="251"/>
      <c r="H488" s="251"/>
      <c r="I488" s="251"/>
      <c r="J488" s="251"/>
      <c r="K488" s="251"/>
      <c r="L488" s="251"/>
      <c r="M488" s="251"/>
      <c r="N488" s="251"/>
      <c r="O488" s="251"/>
      <c r="P488" s="251"/>
      <c r="Q488" s="251"/>
      <c r="R488" s="251"/>
      <c r="S488" s="251"/>
      <c r="T488" s="251"/>
      <c r="U488" s="251"/>
      <c r="V488" s="251"/>
      <c r="W488" s="251"/>
      <c r="X488" s="251"/>
      <c r="Y488" s="251"/>
      <c r="Z488" s="251"/>
      <c r="AA488" s="251"/>
      <c r="AB488" s="251"/>
      <c r="AC488" s="251"/>
      <c r="AD488" s="251"/>
      <c r="AE488" s="251"/>
      <c r="AF488" s="251"/>
      <c r="AG488" s="251"/>
      <c r="AH488" s="251"/>
      <c r="AI488" s="251"/>
      <c r="AJ488" s="251"/>
      <c r="AK488" s="251"/>
      <c r="AL488" s="251"/>
      <c r="AM488" s="251"/>
      <c r="AN488" s="251"/>
      <c r="AO488" s="251"/>
      <c r="AP488" s="251"/>
      <c r="AQ488" s="251"/>
      <c r="AR488" s="251"/>
      <c r="AS488" s="251"/>
      <c r="AT488" s="251"/>
      <c r="AU488" s="251"/>
      <c r="AV488" s="251"/>
      <c r="AW488" s="251">
        <v>12</v>
      </c>
      <c r="AX488" s="251"/>
      <c r="AY488" s="251"/>
      <c r="AZ488" s="251"/>
      <c r="BA488" s="251"/>
      <c r="BB488" s="252"/>
      <c r="BC488" s="253"/>
      <c r="BD488" s="254"/>
      <c r="BE488" s="261"/>
      <c r="BF488" s="261"/>
      <c r="BG488" s="261"/>
      <c r="BH488" s="262"/>
      <c r="BI488" s="263"/>
      <c r="BJ488" s="264"/>
      <c r="BK488" s="263"/>
      <c r="BL488" s="263"/>
      <c r="BM488" s="266"/>
      <c r="BN488" s="263"/>
      <c r="CA488" s="263"/>
      <c r="CN488" s="263"/>
      <c r="DA488" s="263"/>
      <c r="DN488" s="263"/>
      <c r="DP488" s="166"/>
      <c r="DQ488" s="166"/>
      <c r="DR488" s="28"/>
      <c r="DS488" s="166"/>
      <c r="DT488" s="28"/>
      <c r="DU488" s="166"/>
      <c r="DV488" s="28"/>
    </row>
    <row r="489" spans="1:128" ht="13.5">
      <c r="A489" s="279" t="s">
        <v>169</v>
      </c>
      <c r="B489" s="251">
        <f>+SUM(B480:B488)</f>
        <v>0</v>
      </c>
      <c r="C489" s="251">
        <f>+SUM(C480:C488)</f>
        <v>0</v>
      </c>
      <c r="D489" s="251">
        <f t="shared" ref="D489:AZ489" si="703">+SUM(D480:D488)</f>
        <v>0</v>
      </c>
      <c r="E489" s="251">
        <f t="shared" si="703"/>
        <v>0</v>
      </c>
      <c r="F489" s="251">
        <f t="shared" si="703"/>
        <v>0</v>
      </c>
      <c r="G489" s="251">
        <f t="shared" si="703"/>
        <v>0</v>
      </c>
      <c r="H489" s="251">
        <f t="shared" si="703"/>
        <v>0</v>
      </c>
      <c r="I489" s="251">
        <f t="shared" si="703"/>
        <v>0</v>
      </c>
      <c r="J489" s="251">
        <f t="shared" si="703"/>
        <v>0</v>
      </c>
      <c r="K489" s="251">
        <f t="shared" si="703"/>
        <v>0</v>
      </c>
      <c r="L489" s="251">
        <f t="shared" si="703"/>
        <v>0</v>
      </c>
      <c r="M489" s="251">
        <f t="shared" si="703"/>
        <v>0</v>
      </c>
      <c r="N489" s="251"/>
      <c r="O489" s="251">
        <f t="shared" si="703"/>
        <v>0</v>
      </c>
      <c r="P489" s="251">
        <f t="shared" si="703"/>
        <v>0</v>
      </c>
      <c r="Q489" s="251">
        <f t="shared" si="703"/>
        <v>0</v>
      </c>
      <c r="R489" s="251">
        <f t="shared" si="703"/>
        <v>0</v>
      </c>
      <c r="S489" s="251">
        <f t="shared" si="703"/>
        <v>0</v>
      </c>
      <c r="T489" s="251">
        <f t="shared" si="703"/>
        <v>0</v>
      </c>
      <c r="U489" s="251">
        <f t="shared" si="703"/>
        <v>0</v>
      </c>
      <c r="V489" s="251">
        <f t="shared" si="703"/>
        <v>0</v>
      </c>
      <c r="W489" s="251">
        <f t="shared" si="703"/>
        <v>0</v>
      </c>
      <c r="X489" s="251">
        <f t="shared" si="703"/>
        <v>0</v>
      </c>
      <c r="Y489" s="251">
        <f t="shared" si="703"/>
        <v>0</v>
      </c>
      <c r="Z489" s="251">
        <f t="shared" si="703"/>
        <v>0</v>
      </c>
      <c r="AA489" s="251"/>
      <c r="AB489" s="251">
        <f t="shared" si="703"/>
        <v>0</v>
      </c>
      <c r="AC489" s="251">
        <f t="shared" si="703"/>
        <v>0</v>
      </c>
      <c r="AD489" s="251">
        <f t="shared" si="703"/>
        <v>0</v>
      </c>
      <c r="AE489" s="251">
        <f t="shared" si="703"/>
        <v>0</v>
      </c>
      <c r="AF489" s="251">
        <f t="shared" si="703"/>
        <v>0</v>
      </c>
      <c r="AG489" s="251">
        <f t="shared" si="703"/>
        <v>0</v>
      </c>
      <c r="AH489" s="251">
        <f t="shared" si="703"/>
        <v>0</v>
      </c>
      <c r="AI489" s="251">
        <f t="shared" si="703"/>
        <v>0</v>
      </c>
      <c r="AJ489" s="251">
        <f t="shared" si="703"/>
        <v>0</v>
      </c>
      <c r="AK489" s="251">
        <f t="shared" si="703"/>
        <v>0</v>
      </c>
      <c r="AL489" s="251">
        <f t="shared" si="703"/>
        <v>0</v>
      </c>
      <c r="AM489" s="251">
        <f t="shared" si="703"/>
        <v>0</v>
      </c>
      <c r="AN489" s="251"/>
      <c r="AO489" s="251">
        <f t="shared" si="703"/>
        <v>0</v>
      </c>
      <c r="AP489" s="251">
        <f t="shared" si="703"/>
        <v>0</v>
      </c>
      <c r="AQ489" s="251">
        <f t="shared" si="703"/>
        <v>0</v>
      </c>
      <c r="AR489" s="251">
        <f t="shared" si="703"/>
        <v>0</v>
      </c>
      <c r="AS489" s="251">
        <f t="shared" si="703"/>
        <v>0</v>
      </c>
      <c r="AT489" s="251">
        <f t="shared" si="703"/>
        <v>0</v>
      </c>
      <c r="AU489" s="251">
        <f t="shared" si="703"/>
        <v>0</v>
      </c>
      <c r="AV489" s="251">
        <f t="shared" si="703"/>
        <v>0</v>
      </c>
      <c r="AW489" s="251">
        <f t="shared" si="703"/>
        <v>12</v>
      </c>
      <c r="AX489" s="251">
        <f t="shared" si="703"/>
        <v>12</v>
      </c>
      <c r="AY489" s="251">
        <f t="shared" si="703"/>
        <v>12</v>
      </c>
      <c r="AZ489" s="251">
        <f t="shared" si="703"/>
        <v>12</v>
      </c>
      <c r="BA489" s="251"/>
      <c r="BB489" s="312">
        <f>SUM(BB480:BB488)</f>
        <v>19</v>
      </c>
      <c r="BC489" s="313">
        <v>12</v>
      </c>
      <c r="BD489" s="254">
        <f t="shared" ref="BD489:BM489" si="704">SUM(BD480:BD488)</f>
        <v>12</v>
      </c>
      <c r="BE489" s="255">
        <f t="shared" si="704"/>
        <v>12</v>
      </c>
      <c r="BF489" s="255">
        <f t="shared" si="704"/>
        <v>12</v>
      </c>
      <c r="BG489" s="255">
        <f t="shared" si="704"/>
        <v>12</v>
      </c>
      <c r="BH489" s="256">
        <f t="shared" si="704"/>
        <v>12</v>
      </c>
      <c r="BI489" s="257">
        <f t="shared" si="704"/>
        <v>12</v>
      </c>
      <c r="BJ489" s="258">
        <f t="shared" si="704"/>
        <v>12</v>
      </c>
      <c r="BK489" s="257">
        <f t="shared" si="704"/>
        <v>12</v>
      </c>
      <c r="BL489" s="257">
        <f t="shared" si="704"/>
        <v>12</v>
      </c>
      <c r="BM489" s="259">
        <f t="shared" si="704"/>
        <v>12</v>
      </c>
      <c r="BN489" s="257"/>
      <c r="CA489" s="257"/>
      <c r="CN489" s="257"/>
      <c r="DA489" s="257"/>
      <c r="DN489" s="257"/>
      <c r="DP489" s="166"/>
      <c r="DQ489" s="166"/>
      <c r="DR489" s="28"/>
      <c r="DS489" s="166"/>
      <c r="DT489" s="28"/>
      <c r="DU489" s="166"/>
      <c r="DV489" s="28"/>
    </row>
    <row r="490" spans="1:128">
      <c r="A490" s="239" t="s">
        <v>191</v>
      </c>
      <c r="B490" s="302">
        <v>48</v>
      </c>
      <c r="C490" s="302">
        <v>4</v>
      </c>
      <c r="D490" s="302">
        <v>18</v>
      </c>
      <c r="E490" s="302">
        <v>0</v>
      </c>
      <c r="F490" s="302">
        <v>43</v>
      </c>
      <c r="G490" s="302">
        <v>26</v>
      </c>
      <c r="H490" s="302">
        <v>2</v>
      </c>
      <c r="I490" s="302">
        <v>106</v>
      </c>
      <c r="J490" s="302">
        <v>72</v>
      </c>
      <c r="K490" s="302">
        <v>211</v>
      </c>
      <c r="L490" s="302">
        <v>406</v>
      </c>
      <c r="M490" s="302">
        <v>20</v>
      </c>
      <c r="N490" s="302"/>
      <c r="O490" s="227">
        <v>0</v>
      </c>
      <c r="P490" s="227">
        <v>0</v>
      </c>
      <c r="Q490" s="227">
        <v>0</v>
      </c>
      <c r="R490" s="227">
        <v>0</v>
      </c>
      <c r="S490" s="227">
        <v>0</v>
      </c>
      <c r="T490" s="227">
        <v>0</v>
      </c>
      <c r="U490" s="227">
        <v>0</v>
      </c>
      <c r="V490" s="227">
        <v>0</v>
      </c>
      <c r="W490" s="227">
        <v>0</v>
      </c>
      <c r="X490" s="227">
        <v>4</v>
      </c>
      <c r="Y490" s="227">
        <v>0</v>
      </c>
      <c r="Z490" s="227">
        <v>355</v>
      </c>
      <c r="AA490" s="230"/>
      <c r="AB490" s="230">
        <v>90</v>
      </c>
      <c r="AC490" s="230">
        <v>24</v>
      </c>
      <c r="AD490" s="230">
        <v>44</v>
      </c>
      <c r="AE490" s="230">
        <v>0</v>
      </c>
      <c r="AF490" s="230">
        <v>0</v>
      </c>
      <c r="AG490" s="230">
        <v>12</v>
      </c>
      <c r="AH490" s="230">
        <v>0</v>
      </c>
      <c r="AI490" s="230">
        <v>0</v>
      </c>
      <c r="AJ490" s="230">
        <v>0</v>
      </c>
      <c r="AK490" s="230">
        <v>0</v>
      </c>
      <c r="AL490" s="230">
        <v>0</v>
      </c>
      <c r="AM490" s="230">
        <v>0</v>
      </c>
      <c r="AN490" s="230"/>
      <c r="AO490" s="230">
        <v>0</v>
      </c>
      <c r="AP490" s="230">
        <v>25</v>
      </c>
      <c r="AQ490" s="230">
        <v>0</v>
      </c>
      <c r="AR490" s="230">
        <v>6</v>
      </c>
      <c r="AS490" s="230">
        <v>0</v>
      </c>
      <c r="AT490" s="230">
        <v>0</v>
      </c>
      <c r="AU490" s="230">
        <v>0</v>
      </c>
      <c r="AV490" s="230">
        <v>0</v>
      </c>
      <c r="AW490" s="230">
        <v>54</v>
      </c>
      <c r="AX490" s="230">
        <v>0</v>
      </c>
      <c r="AY490" s="230">
        <v>0</v>
      </c>
      <c r="AZ490" s="227">
        <v>252</v>
      </c>
      <c r="BA490" s="227"/>
      <c r="BB490" s="320"/>
      <c r="BC490" s="321">
        <f t="shared" ref="BC490:BM490" si="705">+BC500</f>
        <v>0</v>
      </c>
      <c r="BD490" s="322">
        <f t="shared" si="705"/>
        <v>0</v>
      </c>
      <c r="BE490" s="241">
        <f t="shared" si="705"/>
        <v>0</v>
      </c>
      <c r="BF490" s="241">
        <f t="shared" si="705"/>
        <v>0</v>
      </c>
      <c r="BG490" s="245">
        <f>+SUM(BG491:BG498)</f>
        <v>0</v>
      </c>
      <c r="BH490" s="323">
        <f t="shared" si="705"/>
        <v>0</v>
      </c>
      <c r="BI490" s="324">
        <f t="shared" si="705"/>
        <v>0</v>
      </c>
      <c r="BJ490" s="325">
        <f t="shared" si="705"/>
        <v>0</v>
      </c>
      <c r="BK490" s="324">
        <f t="shared" si="705"/>
        <v>0</v>
      </c>
      <c r="BL490" s="324">
        <f t="shared" si="705"/>
        <v>0</v>
      </c>
      <c r="BM490" s="326">
        <f t="shared" si="705"/>
        <v>0</v>
      </c>
      <c r="BN490" s="324"/>
      <c r="CA490" s="324"/>
      <c r="CN490" s="324"/>
      <c r="DA490" s="324"/>
      <c r="DN490" s="324"/>
      <c r="DP490" s="166">
        <f>SUM(B490:M490)</f>
        <v>956</v>
      </c>
      <c r="DQ490" s="166">
        <f>SUM(O490:Z490)</f>
        <v>359</v>
      </c>
      <c r="DR490" s="28">
        <f t="shared" si="560"/>
        <v>37.552301255230127</v>
      </c>
      <c r="DS490" s="166">
        <f>SUM(AB490:AM490)</f>
        <v>170</v>
      </c>
      <c r="DT490" s="28">
        <f t="shared" si="561"/>
        <v>47.353760445682454</v>
      </c>
      <c r="DU490" s="166">
        <f>SUM(AO490:AZ490)</f>
        <v>337</v>
      </c>
      <c r="DV490" s="28">
        <f t="shared" si="562"/>
        <v>198.23529411764707</v>
      </c>
      <c r="DW490" s="141">
        <f>SUM(BB490:BM490)</f>
        <v>0</v>
      </c>
      <c r="DX490" s="207">
        <f t="shared" ref="DX490" si="706">IFERROR(DW490/DU490*100,0)</f>
        <v>0</v>
      </c>
    </row>
    <row r="491" spans="1:128" outlineLevel="1">
      <c r="A491" s="250" t="s">
        <v>161</v>
      </c>
      <c r="B491" s="251"/>
      <c r="C491" s="251"/>
      <c r="D491" s="251"/>
      <c r="E491" s="251"/>
      <c r="F491" s="251"/>
      <c r="G491" s="251"/>
      <c r="H491" s="251"/>
      <c r="I491" s="251"/>
      <c r="J491" s="251"/>
      <c r="K491" s="251"/>
      <c r="L491" s="251"/>
      <c r="M491" s="251"/>
      <c r="N491" s="251"/>
      <c r="O491" s="251"/>
      <c r="P491" s="251"/>
      <c r="Q491" s="251"/>
      <c r="R491" s="251"/>
      <c r="S491" s="251"/>
      <c r="T491" s="251"/>
      <c r="U491" s="251"/>
      <c r="V491" s="251"/>
      <c r="W491" s="251"/>
      <c r="X491" s="251"/>
      <c r="Y491" s="251"/>
      <c r="Z491" s="251"/>
      <c r="AA491" s="251"/>
      <c r="AB491" s="251"/>
      <c r="AC491" s="251"/>
      <c r="AD491" s="251"/>
      <c r="AE491" s="251"/>
      <c r="AF491" s="251"/>
      <c r="AG491" s="251"/>
      <c r="AH491" s="251"/>
      <c r="AI491" s="251"/>
      <c r="AJ491" s="251"/>
      <c r="AK491" s="251"/>
      <c r="AL491" s="251"/>
      <c r="AM491" s="251"/>
      <c r="AN491" s="251"/>
      <c r="AO491" s="251"/>
      <c r="AP491" s="251"/>
      <c r="AQ491" s="251"/>
      <c r="AR491" s="251"/>
      <c r="AS491" s="251"/>
      <c r="AT491" s="251"/>
      <c r="AU491" s="251"/>
      <c r="AV491" s="251"/>
      <c r="AW491" s="251"/>
      <c r="AX491" s="251"/>
      <c r="AY491" s="251"/>
      <c r="AZ491" s="251"/>
      <c r="BA491" s="251"/>
      <c r="BB491" s="252"/>
      <c r="BC491" s="253"/>
      <c r="BD491" s="254"/>
      <c r="BE491" s="261"/>
      <c r="BF491" s="261"/>
      <c r="BG491" s="261"/>
      <c r="BH491" s="262"/>
      <c r="BI491" s="263"/>
      <c r="BJ491" s="264"/>
      <c r="BK491" s="263"/>
      <c r="BL491" s="263"/>
      <c r="BM491" s="266"/>
      <c r="BN491" s="263"/>
      <c r="CA491" s="263"/>
      <c r="CN491" s="263"/>
      <c r="DA491" s="263"/>
      <c r="DN491" s="263"/>
      <c r="DP491" s="166"/>
      <c r="DQ491" s="166"/>
      <c r="DR491" s="28"/>
      <c r="DS491" s="166"/>
      <c r="DT491" s="28"/>
      <c r="DU491" s="166"/>
      <c r="DV491" s="28"/>
    </row>
    <row r="492" spans="1:128" outlineLevel="1">
      <c r="A492" s="250" t="s">
        <v>162</v>
      </c>
      <c r="B492" s="251"/>
      <c r="C492" s="251"/>
      <c r="D492" s="251"/>
      <c r="E492" s="251"/>
      <c r="F492" s="251"/>
      <c r="G492" s="251"/>
      <c r="H492" s="251"/>
      <c r="I492" s="251"/>
      <c r="J492" s="251"/>
      <c r="K492" s="251"/>
      <c r="L492" s="251"/>
      <c r="M492" s="251"/>
      <c r="N492" s="251"/>
      <c r="O492" s="251"/>
      <c r="P492" s="251"/>
      <c r="Q492" s="251"/>
      <c r="R492" s="251"/>
      <c r="S492" s="251"/>
      <c r="T492" s="251"/>
      <c r="U492" s="251"/>
      <c r="V492" s="251"/>
      <c r="W492" s="251"/>
      <c r="X492" s="251"/>
      <c r="Y492" s="251"/>
      <c r="Z492" s="251"/>
      <c r="AA492" s="251"/>
      <c r="AB492" s="251"/>
      <c r="AC492" s="251"/>
      <c r="AD492" s="251"/>
      <c r="AE492" s="251"/>
      <c r="AF492" s="251"/>
      <c r="AG492" s="251"/>
      <c r="AH492" s="251"/>
      <c r="AI492" s="251"/>
      <c r="AJ492" s="251"/>
      <c r="AK492" s="251"/>
      <c r="AL492" s="251"/>
      <c r="AM492" s="251"/>
      <c r="AN492" s="251"/>
      <c r="AO492" s="251"/>
      <c r="AP492" s="251"/>
      <c r="AQ492" s="251"/>
      <c r="AR492" s="251"/>
      <c r="AS492" s="251"/>
      <c r="AT492" s="251"/>
      <c r="AU492" s="251"/>
      <c r="AV492" s="251"/>
      <c r="AW492" s="251"/>
      <c r="AX492" s="251"/>
      <c r="AY492" s="251"/>
      <c r="AZ492" s="251"/>
      <c r="BA492" s="251"/>
      <c r="BB492" s="252"/>
      <c r="BC492" s="253"/>
      <c r="BD492" s="254"/>
      <c r="BE492" s="261"/>
      <c r="BF492" s="261"/>
      <c r="BG492" s="261"/>
      <c r="BH492" s="262"/>
      <c r="BI492" s="263"/>
      <c r="BJ492" s="264"/>
      <c r="BK492" s="263"/>
      <c r="BL492" s="263"/>
      <c r="BM492" s="266"/>
      <c r="BN492" s="263"/>
      <c r="CA492" s="263"/>
      <c r="CN492" s="263"/>
      <c r="DA492" s="263"/>
      <c r="DN492" s="263"/>
      <c r="DP492" s="166"/>
      <c r="DQ492" s="166"/>
      <c r="DR492" s="28"/>
      <c r="DS492" s="166"/>
      <c r="DT492" s="28"/>
      <c r="DU492" s="166"/>
      <c r="DV492" s="28"/>
    </row>
    <row r="493" spans="1:128" outlineLevel="1">
      <c r="A493" s="250" t="s">
        <v>163</v>
      </c>
      <c r="B493" s="251"/>
      <c r="C493" s="251"/>
      <c r="D493" s="251"/>
      <c r="E493" s="251"/>
      <c r="F493" s="251"/>
      <c r="G493" s="251"/>
      <c r="H493" s="251"/>
      <c r="I493" s="251"/>
      <c r="J493" s="251"/>
      <c r="K493" s="251"/>
      <c r="L493" s="251"/>
      <c r="M493" s="251"/>
      <c r="N493" s="251"/>
      <c r="O493" s="251"/>
      <c r="P493" s="251"/>
      <c r="Q493" s="251"/>
      <c r="R493" s="251"/>
      <c r="S493" s="251"/>
      <c r="T493" s="251"/>
      <c r="U493" s="251"/>
      <c r="V493" s="251"/>
      <c r="W493" s="251"/>
      <c r="X493" s="251"/>
      <c r="Y493" s="251"/>
      <c r="Z493" s="251"/>
      <c r="AA493" s="251"/>
      <c r="AB493" s="251"/>
      <c r="AC493" s="251"/>
      <c r="AD493" s="251"/>
      <c r="AE493" s="251"/>
      <c r="AF493" s="251"/>
      <c r="AG493" s="251"/>
      <c r="AH493" s="251"/>
      <c r="AI493" s="251"/>
      <c r="AJ493" s="251"/>
      <c r="AK493" s="251"/>
      <c r="AL493" s="251"/>
      <c r="AM493" s="251"/>
      <c r="AN493" s="251"/>
      <c r="AO493" s="251"/>
      <c r="AP493" s="251"/>
      <c r="AQ493" s="251"/>
      <c r="AR493" s="251"/>
      <c r="AS493" s="251"/>
      <c r="AT493" s="251"/>
      <c r="AU493" s="251"/>
      <c r="AV493" s="251"/>
      <c r="AW493" s="251"/>
      <c r="AX493" s="251"/>
      <c r="AY493" s="251"/>
      <c r="AZ493" s="251"/>
      <c r="BA493" s="251"/>
      <c r="BB493" s="252"/>
      <c r="BC493" s="253"/>
      <c r="BD493" s="254"/>
      <c r="BE493" s="261"/>
      <c r="BF493" s="261"/>
      <c r="BG493" s="261"/>
      <c r="BH493" s="262"/>
      <c r="BI493" s="263"/>
      <c r="BJ493" s="264"/>
      <c r="BK493" s="263"/>
      <c r="BL493" s="263"/>
      <c r="BM493" s="266"/>
      <c r="BN493" s="263"/>
      <c r="CA493" s="263"/>
      <c r="CN493" s="263"/>
      <c r="DA493" s="263"/>
      <c r="DN493" s="263"/>
      <c r="DP493" s="166"/>
      <c r="DQ493" s="166"/>
      <c r="DR493" s="28"/>
      <c r="DS493" s="166"/>
      <c r="DT493" s="28"/>
      <c r="DU493" s="166"/>
      <c r="DV493" s="28"/>
    </row>
    <row r="494" spans="1:128" outlineLevel="1">
      <c r="A494" s="250" t="s">
        <v>164</v>
      </c>
      <c r="B494" s="251"/>
      <c r="C494" s="251"/>
      <c r="D494" s="251"/>
      <c r="E494" s="251"/>
      <c r="F494" s="251"/>
      <c r="G494" s="251"/>
      <c r="H494" s="251"/>
      <c r="I494" s="251"/>
      <c r="J494" s="251"/>
      <c r="K494" s="251"/>
      <c r="L494" s="251"/>
      <c r="M494" s="251"/>
      <c r="N494" s="251"/>
      <c r="O494" s="251"/>
      <c r="P494" s="251"/>
      <c r="Q494" s="251"/>
      <c r="R494" s="251"/>
      <c r="S494" s="251"/>
      <c r="T494" s="251"/>
      <c r="U494" s="251"/>
      <c r="V494" s="251"/>
      <c r="W494" s="251"/>
      <c r="X494" s="251"/>
      <c r="Y494" s="251"/>
      <c r="Z494" s="251"/>
      <c r="AA494" s="251"/>
      <c r="AB494" s="251"/>
      <c r="AC494" s="251"/>
      <c r="AD494" s="251"/>
      <c r="AE494" s="251"/>
      <c r="AF494" s="251"/>
      <c r="AG494" s="251"/>
      <c r="AH494" s="251"/>
      <c r="AI494" s="251"/>
      <c r="AJ494" s="251"/>
      <c r="AK494" s="251"/>
      <c r="AL494" s="251"/>
      <c r="AM494" s="251"/>
      <c r="AN494" s="251"/>
      <c r="AO494" s="251"/>
      <c r="AP494" s="251"/>
      <c r="AQ494" s="251"/>
      <c r="AR494" s="251"/>
      <c r="AS494" s="251"/>
      <c r="AT494" s="251"/>
      <c r="AU494" s="251"/>
      <c r="AV494" s="251"/>
      <c r="AW494" s="251"/>
      <c r="AX494" s="251"/>
      <c r="AY494" s="251"/>
      <c r="AZ494" s="251"/>
      <c r="BA494" s="251"/>
      <c r="BB494" s="252"/>
      <c r="BC494" s="253"/>
      <c r="BD494" s="254"/>
      <c r="BE494" s="261"/>
      <c r="BF494" s="261"/>
      <c r="BG494" s="261"/>
      <c r="BH494" s="262"/>
      <c r="BI494" s="263"/>
      <c r="BJ494" s="264"/>
      <c r="BK494" s="263"/>
      <c r="BL494" s="263"/>
      <c r="BM494" s="266"/>
      <c r="BN494" s="263"/>
      <c r="CA494" s="263"/>
      <c r="CN494" s="263"/>
      <c r="DA494" s="263"/>
      <c r="DN494" s="263"/>
      <c r="DP494" s="166"/>
      <c r="DQ494" s="166"/>
      <c r="DR494" s="28"/>
      <c r="DS494" s="166"/>
      <c r="DT494" s="28"/>
      <c r="DU494" s="166"/>
      <c r="DV494" s="28"/>
    </row>
    <row r="495" spans="1:128" outlineLevel="1">
      <c r="A495" s="250" t="s">
        <v>165</v>
      </c>
      <c r="B495" s="251"/>
      <c r="C495" s="251"/>
      <c r="D495" s="251"/>
      <c r="E495" s="251"/>
      <c r="F495" s="251"/>
      <c r="G495" s="251"/>
      <c r="H495" s="251"/>
      <c r="I495" s="251"/>
      <c r="J495" s="251"/>
      <c r="K495" s="251"/>
      <c r="L495" s="251"/>
      <c r="M495" s="251"/>
      <c r="N495" s="251"/>
      <c r="O495" s="251"/>
      <c r="P495" s="251"/>
      <c r="Q495" s="251"/>
      <c r="R495" s="251"/>
      <c r="S495" s="251"/>
      <c r="T495" s="251"/>
      <c r="U495" s="251"/>
      <c r="V495" s="251"/>
      <c r="W495" s="251"/>
      <c r="X495" s="251"/>
      <c r="Y495" s="251"/>
      <c r="Z495" s="251"/>
      <c r="AA495" s="251"/>
      <c r="AB495" s="251"/>
      <c r="AC495" s="251"/>
      <c r="AD495" s="251"/>
      <c r="AE495" s="251"/>
      <c r="AF495" s="251"/>
      <c r="AG495" s="251"/>
      <c r="AH495" s="251"/>
      <c r="AI495" s="251"/>
      <c r="AJ495" s="251"/>
      <c r="AK495" s="251"/>
      <c r="AL495" s="251"/>
      <c r="AM495" s="251"/>
      <c r="AN495" s="251"/>
      <c r="AO495" s="251"/>
      <c r="AP495" s="251"/>
      <c r="AQ495" s="251"/>
      <c r="AR495" s="251"/>
      <c r="AS495" s="251"/>
      <c r="AT495" s="251"/>
      <c r="AU495" s="251"/>
      <c r="AV495" s="251"/>
      <c r="AW495" s="251"/>
      <c r="AX495" s="251"/>
      <c r="AY495" s="251"/>
      <c r="AZ495" s="251"/>
      <c r="BA495" s="251"/>
      <c r="BB495" s="252"/>
      <c r="BC495" s="253"/>
      <c r="BD495" s="254"/>
      <c r="BE495" s="261"/>
      <c r="BF495" s="261"/>
      <c r="BG495" s="261"/>
      <c r="BH495" s="262"/>
      <c r="BI495" s="263"/>
      <c r="BJ495" s="264"/>
      <c r="BK495" s="263"/>
      <c r="BL495" s="263"/>
      <c r="BM495" s="266"/>
      <c r="BN495" s="263"/>
      <c r="CA495" s="263"/>
      <c r="CN495" s="263"/>
      <c r="DA495" s="263"/>
      <c r="DN495" s="263"/>
      <c r="DP495" s="166"/>
      <c r="DQ495" s="166"/>
      <c r="DR495" s="28"/>
      <c r="DS495" s="166"/>
      <c r="DT495" s="28"/>
      <c r="DU495" s="166"/>
      <c r="DV495" s="28"/>
    </row>
    <row r="496" spans="1:128" outlineLevel="1">
      <c r="A496" s="250" t="s">
        <v>123</v>
      </c>
      <c r="B496" s="251"/>
      <c r="C496" s="251"/>
      <c r="D496" s="251"/>
      <c r="E496" s="251"/>
      <c r="F496" s="251"/>
      <c r="G496" s="251"/>
      <c r="H496" s="251"/>
      <c r="I496" s="251"/>
      <c r="J496" s="251"/>
      <c r="K496" s="251"/>
      <c r="L496" s="251"/>
      <c r="M496" s="251"/>
      <c r="N496" s="251"/>
      <c r="O496" s="251"/>
      <c r="P496" s="251"/>
      <c r="Q496" s="251"/>
      <c r="R496" s="251"/>
      <c r="S496" s="251"/>
      <c r="T496" s="251"/>
      <c r="U496" s="251"/>
      <c r="V496" s="251"/>
      <c r="W496" s="251"/>
      <c r="X496" s="251"/>
      <c r="Y496" s="251"/>
      <c r="Z496" s="251"/>
      <c r="AA496" s="251"/>
      <c r="AB496" s="251"/>
      <c r="AC496" s="251"/>
      <c r="AD496" s="251"/>
      <c r="AE496" s="251"/>
      <c r="AF496" s="251"/>
      <c r="AG496" s="251"/>
      <c r="AH496" s="251"/>
      <c r="AI496" s="251"/>
      <c r="AJ496" s="251"/>
      <c r="AK496" s="251"/>
      <c r="AL496" s="251"/>
      <c r="AM496" s="251"/>
      <c r="AN496" s="251"/>
      <c r="AO496" s="251"/>
      <c r="AP496" s="251"/>
      <c r="AQ496" s="251"/>
      <c r="AR496" s="251"/>
      <c r="AS496" s="251"/>
      <c r="AT496" s="251"/>
      <c r="AU496" s="251"/>
      <c r="AV496" s="251"/>
      <c r="AW496" s="251"/>
      <c r="AX496" s="251"/>
      <c r="AY496" s="251"/>
      <c r="AZ496" s="251">
        <v>240</v>
      </c>
      <c r="BA496" s="251"/>
      <c r="BB496" s="252"/>
      <c r="BC496" s="253"/>
      <c r="BD496" s="254"/>
      <c r="BE496" s="261"/>
      <c r="BF496" s="261"/>
      <c r="BG496" s="261"/>
      <c r="BH496" s="262"/>
      <c r="BI496" s="263"/>
      <c r="BJ496" s="264"/>
      <c r="BK496" s="263"/>
      <c r="BL496" s="263"/>
      <c r="BM496" s="266"/>
      <c r="BN496" s="263"/>
      <c r="CA496" s="263"/>
      <c r="CN496" s="263"/>
      <c r="DA496" s="263"/>
      <c r="DN496" s="263"/>
      <c r="DP496" s="166"/>
      <c r="DQ496" s="166"/>
      <c r="DR496" s="28"/>
      <c r="DS496" s="166"/>
      <c r="DT496" s="28"/>
      <c r="DU496" s="166"/>
      <c r="DV496" s="28"/>
    </row>
    <row r="497" spans="1:128" s="275" customFormat="1" outlineLevel="1">
      <c r="A497" s="268" t="s">
        <v>167</v>
      </c>
      <c r="B497" s="269"/>
      <c r="C497" s="269"/>
      <c r="D497" s="269"/>
      <c r="E497" s="269"/>
      <c r="F497" s="269"/>
      <c r="G497" s="269"/>
      <c r="H497" s="269"/>
      <c r="I497" s="269"/>
      <c r="J497" s="269"/>
      <c r="K497" s="269"/>
      <c r="L497" s="269"/>
      <c r="M497" s="269"/>
      <c r="N497" s="269"/>
      <c r="O497" s="269"/>
      <c r="P497" s="269"/>
      <c r="Q497" s="269"/>
      <c r="R497" s="269"/>
      <c r="S497" s="269"/>
      <c r="T497" s="269"/>
      <c r="U497" s="269"/>
      <c r="V497" s="269"/>
      <c r="W497" s="269"/>
      <c r="X497" s="269"/>
      <c r="Y497" s="269"/>
      <c r="Z497" s="269"/>
      <c r="AA497" s="269"/>
      <c r="AB497" s="269"/>
      <c r="AC497" s="269"/>
      <c r="AD497" s="269"/>
      <c r="AE497" s="269"/>
      <c r="AF497" s="269"/>
      <c r="AG497" s="269"/>
      <c r="AH497" s="269"/>
      <c r="AI497" s="269"/>
      <c r="AJ497" s="269"/>
      <c r="AK497" s="269"/>
      <c r="AL497" s="269"/>
      <c r="AM497" s="269"/>
      <c r="AN497" s="269"/>
      <c r="AO497" s="269"/>
      <c r="AP497" s="269">
        <v>25</v>
      </c>
      <c r="AQ497" s="269"/>
      <c r="AR497" s="269"/>
      <c r="AS497" s="269"/>
      <c r="AT497" s="269"/>
      <c r="AU497" s="269"/>
      <c r="AV497" s="269"/>
      <c r="AW497" s="269">
        <v>54</v>
      </c>
      <c r="AX497" s="269"/>
      <c r="AY497" s="269"/>
      <c r="AZ497" s="269"/>
      <c r="BA497" s="269"/>
      <c r="BB497" s="270"/>
      <c r="BC497" s="271"/>
      <c r="BD497" s="271"/>
      <c r="BE497" s="272"/>
      <c r="BF497" s="272"/>
      <c r="BG497" s="272"/>
      <c r="BH497" s="273"/>
      <c r="BI497" s="272"/>
      <c r="BJ497" s="274"/>
      <c r="BK497" s="272"/>
      <c r="BL497" s="272"/>
      <c r="BM497" s="301"/>
      <c r="BN497" s="272"/>
      <c r="CA497" s="272"/>
      <c r="CN497" s="272"/>
      <c r="DA497" s="272"/>
      <c r="DN497" s="272"/>
      <c r="DP497" s="277"/>
      <c r="DQ497" s="277"/>
      <c r="DR497" s="278"/>
      <c r="DS497" s="277"/>
      <c r="DT497" s="278"/>
      <c r="DU497" s="277"/>
      <c r="DV497" s="278"/>
    </row>
    <row r="498" spans="1:128" outlineLevel="1">
      <c r="A498" s="250" t="s">
        <v>122</v>
      </c>
      <c r="B498" s="251"/>
      <c r="C498" s="251"/>
      <c r="D498" s="251"/>
      <c r="E498" s="251"/>
      <c r="F498" s="251"/>
      <c r="G498" s="251"/>
      <c r="H498" s="251"/>
      <c r="I498" s="251"/>
      <c r="J498" s="251"/>
      <c r="K498" s="251"/>
      <c r="L498" s="251"/>
      <c r="M498" s="251"/>
      <c r="N498" s="251"/>
      <c r="O498" s="251"/>
      <c r="P498" s="251"/>
      <c r="Q498" s="251"/>
      <c r="R498" s="251"/>
      <c r="S498" s="251"/>
      <c r="T498" s="251"/>
      <c r="U498" s="251"/>
      <c r="V498" s="251"/>
      <c r="W498" s="251"/>
      <c r="X498" s="251"/>
      <c r="Y498" s="251"/>
      <c r="Z498" s="251"/>
      <c r="AA498" s="251"/>
      <c r="AB498" s="251"/>
      <c r="AC498" s="251"/>
      <c r="AD498" s="251"/>
      <c r="AE498" s="251"/>
      <c r="AF498" s="251"/>
      <c r="AG498" s="251"/>
      <c r="AH498" s="251"/>
      <c r="AI498" s="251"/>
      <c r="AJ498" s="251"/>
      <c r="AK498" s="251"/>
      <c r="AL498" s="251"/>
      <c r="AM498" s="251"/>
      <c r="AN498" s="251"/>
      <c r="AO498" s="251"/>
      <c r="AP498" s="251"/>
      <c r="AQ498" s="251"/>
      <c r="AR498" s="251"/>
      <c r="AS498" s="251"/>
      <c r="AT498" s="251"/>
      <c r="AU498" s="251"/>
      <c r="AV498" s="251"/>
      <c r="AW498" s="251"/>
      <c r="AX498" s="251"/>
      <c r="AY498" s="251"/>
      <c r="AZ498" s="251"/>
      <c r="BA498" s="251"/>
      <c r="BB498" s="252"/>
      <c r="BC498" s="253"/>
      <c r="BD498" s="254"/>
      <c r="BE498" s="261"/>
      <c r="BF498" s="261"/>
      <c r="BG498" s="261"/>
      <c r="BH498" s="262"/>
      <c r="BI498" s="263"/>
      <c r="BJ498" s="264"/>
      <c r="BK498" s="263"/>
      <c r="BL498" s="263"/>
      <c r="BM498" s="266"/>
      <c r="BN498" s="263"/>
      <c r="CA498" s="263"/>
      <c r="CN498" s="263"/>
      <c r="DA498" s="263"/>
      <c r="DN498" s="263"/>
      <c r="DP498" s="166"/>
      <c r="DQ498" s="166"/>
      <c r="DR498" s="28"/>
      <c r="DS498" s="166"/>
      <c r="DT498" s="28"/>
      <c r="DU498" s="166"/>
      <c r="DV498" s="28"/>
    </row>
    <row r="499" spans="1:128" outlineLevel="1">
      <c r="A499" s="250" t="s">
        <v>168</v>
      </c>
      <c r="B499" s="251"/>
      <c r="C499" s="251"/>
      <c r="D499" s="251"/>
      <c r="E499" s="251"/>
      <c r="F499" s="251"/>
      <c r="G499" s="251"/>
      <c r="H499" s="251"/>
      <c r="I499" s="251"/>
      <c r="J499" s="251"/>
      <c r="K499" s="251"/>
      <c r="L499" s="251"/>
      <c r="M499" s="251"/>
      <c r="N499" s="251"/>
      <c r="O499" s="251"/>
      <c r="P499" s="251"/>
      <c r="Q499" s="251"/>
      <c r="R499" s="251"/>
      <c r="S499" s="251"/>
      <c r="T499" s="251"/>
      <c r="U499" s="251"/>
      <c r="V499" s="251"/>
      <c r="W499" s="251"/>
      <c r="X499" s="251"/>
      <c r="Y499" s="251"/>
      <c r="Z499" s="251"/>
      <c r="AA499" s="251"/>
      <c r="AB499" s="251"/>
      <c r="AC499" s="251"/>
      <c r="AD499" s="251"/>
      <c r="AE499" s="251"/>
      <c r="AF499" s="251"/>
      <c r="AG499" s="251"/>
      <c r="AH499" s="251"/>
      <c r="AI499" s="251"/>
      <c r="AJ499" s="251"/>
      <c r="AK499" s="251"/>
      <c r="AL499" s="251"/>
      <c r="AM499" s="251"/>
      <c r="AN499" s="251"/>
      <c r="AO499" s="251"/>
      <c r="AP499" s="251"/>
      <c r="AQ499" s="251"/>
      <c r="AR499" s="251">
        <v>6</v>
      </c>
      <c r="AS499" s="251"/>
      <c r="AT499" s="251"/>
      <c r="AU499" s="251"/>
      <c r="AV499" s="251"/>
      <c r="AW499" s="251"/>
      <c r="AX499" s="251"/>
      <c r="AY499" s="251"/>
      <c r="AZ499" s="251">
        <v>12</v>
      </c>
      <c r="BA499" s="251"/>
      <c r="BB499" s="252"/>
      <c r="BC499" s="253"/>
      <c r="BD499" s="254"/>
      <c r="BE499" s="261"/>
      <c r="BF499" s="261"/>
      <c r="BG499" s="261"/>
      <c r="BH499" s="262"/>
      <c r="BI499" s="263"/>
      <c r="BJ499" s="264"/>
      <c r="BK499" s="263"/>
      <c r="BL499" s="263"/>
      <c r="BM499" s="266"/>
      <c r="BN499" s="263"/>
      <c r="CA499" s="263"/>
      <c r="CN499" s="263"/>
      <c r="DA499" s="263"/>
      <c r="DN499" s="263"/>
      <c r="DP499" s="166"/>
      <c r="DQ499" s="166"/>
      <c r="DR499" s="28"/>
      <c r="DS499" s="166"/>
      <c r="DT499" s="28"/>
      <c r="DU499" s="166"/>
      <c r="DV499" s="28"/>
    </row>
    <row r="500" spans="1:128" ht="13.5">
      <c r="A500" s="279" t="s">
        <v>169</v>
      </c>
      <c r="B500" s="251">
        <f>+SUM(B491:B499)</f>
        <v>0</v>
      </c>
      <c r="C500" s="251">
        <f t="shared" ref="C500" si="707">+SUM(C491:C499)</f>
        <v>0</v>
      </c>
      <c r="D500" s="251">
        <f t="shared" ref="D500:AZ500" si="708">+SUM(D491:D499)</f>
        <v>0</v>
      </c>
      <c r="E500" s="251">
        <f t="shared" si="708"/>
        <v>0</v>
      </c>
      <c r="F500" s="251">
        <f t="shared" si="708"/>
        <v>0</v>
      </c>
      <c r="G500" s="251">
        <f t="shared" si="708"/>
        <v>0</v>
      </c>
      <c r="H500" s="251">
        <f t="shared" si="708"/>
        <v>0</v>
      </c>
      <c r="I500" s="251">
        <f t="shared" si="708"/>
        <v>0</v>
      </c>
      <c r="J500" s="251">
        <f t="shared" si="708"/>
        <v>0</v>
      </c>
      <c r="K500" s="251">
        <f t="shared" si="708"/>
        <v>0</v>
      </c>
      <c r="L500" s="251">
        <f t="shared" si="708"/>
        <v>0</v>
      </c>
      <c r="M500" s="251">
        <f t="shared" si="708"/>
        <v>0</v>
      </c>
      <c r="N500" s="251"/>
      <c r="O500" s="251">
        <f t="shared" si="708"/>
        <v>0</v>
      </c>
      <c r="P500" s="251">
        <f t="shared" si="708"/>
        <v>0</v>
      </c>
      <c r="Q500" s="251">
        <f t="shared" si="708"/>
        <v>0</v>
      </c>
      <c r="R500" s="251">
        <f t="shared" si="708"/>
        <v>0</v>
      </c>
      <c r="S500" s="251">
        <f t="shared" si="708"/>
        <v>0</v>
      </c>
      <c r="T500" s="251">
        <f t="shared" si="708"/>
        <v>0</v>
      </c>
      <c r="U500" s="251">
        <f t="shared" si="708"/>
        <v>0</v>
      </c>
      <c r="V500" s="251">
        <f t="shared" si="708"/>
        <v>0</v>
      </c>
      <c r="W500" s="251">
        <f t="shared" si="708"/>
        <v>0</v>
      </c>
      <c r="X500" s="251">
        <f t="shared" si="708"/>
        <v>0</v>
      </c>
      <c r="Y500" s="251">
        <f t="shared" si="708"/>
        <v>0</v>
      </c>
      <c r="Z500" s="251">
        <f t="shared" si="708"/>
        <v>0</v>
      </c>
      <c r="AA500" s="251"/>
      <c r="AB500" s="251">
        <f t="shared" si="708"/>
        <v>0</v>
      </c>
      <c r="AC500" s="251">
        <f t="shared" si="708"/>
        <v>0</v>
      </c>
      <c r="AD500" s="251">
        <f t="shared" si="708"/>
        <v>0</v>
      </c>
      <c r="AE500" s="251">
        <f t="shared" si="708"/>
        <v>0</v>
      </c>
      <c r="AF500" s="251">
        <f t="shared" si="708"/>
        <v>0</v>
      </c>
      <c r="AG500" s="251">
        <f t="shared" si="708"/>
        <v>0</v>
      </c>
      <c r="AH500" s="251">
        <f t="shared" si="708"/>
        <v>0</v>
      </c>
      <c r="AI500" s="251">
        <f t="shared" si="708"/>
        <v>0</v>
      </c>
      <c r="AJ500" s="251">
        <f t="shared" si="708"/>
        <v>0</v>
      </c>
      <c r="AK500" s="251">
        <f t="shared" si="708"/>
        <v>0</v>
      </c>
      <c r="AL500" s="251">
        <f t="shared" si="708"/>
        <v>0</v>
      </c>
      <c r="AM500" s="251">
        <f t="shared" si="708"/>
        <v>0</v>
      </c>
      <c r="AN500" s="251"/>
      <c r="AO500" s="251">
        <f t="shared" si="708"/>
        <v>0</v>
      </c>
      <c r="AP500" s="251">
        <f t="shared" si="708"/>
        <v>25</v>
      </c>
      <c r="AQ500" s="251">
        <f t="shared" si="708"/>
        <v>0</v>
      </c>
      <c r="AR500" s="251">
        <f t="shared" si="708"/>
        <v>6</v>
      </c>
      <c r="AS500" s="251">
        <f t="shared" si="708"/>
        <v>0</v>
      </c>
      <c r="AT500" s="251">
        <f t="shared" si="708"/>
        <v>0</v>
      </c>
      <c r="AU500" s="251">
        <f t="shared" si="708"/>
        <v>0</v>
      </c>
      <c r="AV500" s="251">
        <f t="shared" si="708"/>
        <v>0</v>
      </c>
      <c r="AW500" s="251">
        <f t="shared" si="708"/>
        <v>54</v>
      </c>
      <c r="AX500" s="251">
        <f t="shared" si="708"/>
        <v>0</v>
      </c>
      <c r="AY500" s="251">
        <f t="shared" si="708"/>
        <v>0</v>
      </c>
      <c r="AZ500" s="251">
        <f t="shared" si="708"/>
        <v>252</v>
      </c>
      <c r="BA500" s="251"/>
      <c r="BB500" s="252"/>
      <c r="BC500" s="253">
        <f t="shared" ref="BC500:BM500" si="709">+SUM(BC491:BC499)</f>
        <v>0</v>
      </c>
      <c r="BD500" s="254">
        <f t="shared" si="709"/>
        <v>0</v>
      </c>
      <c r="BE500" s="261">
        <f t="shared" si="709"/>
        <v>0</v>
      </c>
      <c r="BF500" s="261">
        <f t="shared" si="709"/>
        <v>0</v>
      </c>
      <c r="BG500" s="261">
        <f t="shared" si="709"/>
        <v>0</v>
      </c>
      <c r="BH500" s="262">
        <f t="shared" si="709"/>
        <v>0</v>
      </c>
      <c r="BI500" s="263">
        <f t="shared" si="709"/>
        <v>0</v>
      </c>
      <c r="BJ500" s="264">
        <f t="shared" si="709"/>
        <v>0</v>
      </c>
      <c r="BK500" s="263">
        <f t="shared" si="709"/>
        <v>0</v>
      </c>
      <c r="BL500" s="263">
        <f t="shared" si="709"/>
        <v>0</v>
      </c>
      <c r="BM500" s="266">
        <f t="shared" si="709"/>
        <v>0</v>
      </c>
      <c r="BN500" s="263"/>
      <c r="CA500" s="263"/>
      <c r="CN500" s="263"/>
      <c r="DA500" s="263"/>
      <c r="DN500" s="263"/>
      <c r="DP500" s="166"/>
      <c r="DQ500" s="166"/>
      <c r="DR500" s="28"/>
      <c r="DS500" s="166"/>
      <c r="DT500" s="28"/>
      <c r="DU500" s="166"/>
      <c r="DV500" s="28"/>
    </row>
    <row r="501" spans="1:128">
      <c r="A501" s="239" t="s">
        <v>192</v>
      </c>
      <c r="B501" s="319">
        <v>9</v>
      </c>
      <c r="C501" s="319">
        <v>0</v>
      </c>
      <c r="D501" s="319">
        <v>64</v>
      </c>
      <c r="E501" s="319">
        <v>228</v>
      </c>
      <c r="F501" s="319">
        <v>2</v>
      </c>
      <c r="G501" s="319">
        <v>0</v>
      </c>
      <c r="H501" s="319">
        <v>0</v>
      </c>
      <c r="I501" s="319">
        <v>0</v>
      </c>
      <c r="J501" s="319">
        <v>0</v>
      </c>
      <c r="K501" s="319">
        <v>0</v>
      </c>
      <c r="L501" s="319">
        <v>0</v>
      </c>
      <c r="M501" s="319">
        <v>0</v>
      </c>
      <c r="N501" s="319"/>
      <c r="O501" s="227">
        <v>0</v>
      </c>
      <c r="P501" s="227">
        <v>0</v>
      </c>
      <c r="Q501" s="227">
        <v>0</v>
      </c>
      <c r="R501" s="227">
        <v>0</v>
      </c>
      <c r="S501" s="227">
        <v>0</v>
      </c>
      <c r="T501" s="227">
        <v>0</v>
      </c>
      <c r="U501" s="227">
        <v>0</v>
      </c>
      <c r="V501" s="227">
        <v>0</v>
      </c>
      <c r="W501" s="227">
        <v>0</v>
      </c>
      <c r="X501" s="227">
        <v>0</v>
      </c>
      <c r="Y501" s="227">
        <v>22</v>
      </c>
      <c r="Z501" s="227">
        <v>153</v>
      </c>
      <c r="AA501" s="230"/>
      <c r="AB501" s="230">
        <v>177</v>
      </c>
      <c r="AC501" s="230">
        <v>0</v>
      </c>
      <c r="AD501" s="230">
        <v>3</v>
      </c>
      <c r="AE501" s="230">
        <v>252</v>
      </c>
      <c r="AF501" s="230">
        <v>216</v>
      </c>
      <c r="AG501" s="230">
        <v>0</v>
      </c>
      <c r="AH501" s="230">
        <v>0</v>
      </c>
      <c r="AI501" s="230">
        <v>13</v>
      </c>
      <c r="AJ501" s="230">
        <v>136</v>
      </c>
      <c r="AK501" s="230">
        <v>0</v>
      </c>
      <c r="AL501" s="230">
        <v>0</v>
      </c>
      <c r="AM501" s="230">
        <v>0</v>
      </c>
      <c r="AN501" s="230"/>
      <c r="AO501" s="230">
        <v>0</v>
      </c>
      <c r="AP501" s="230">
        <v>0</v>
      </c>
      <c r="AQ501" s="230">
        <v>0</v>
      </c>
      <c r="AR501" s="230">
        <v>0</v>
      </c>
      <c r="AS501" s="230">
        <v>23</v>
      </c>
      <c r="AT501" s="230">
        <v>0</v>
      </c>
      <c r="AU501" s="230">
        <v>0</v>
      </c>
      <c r="AV501" s="230">
        <v>0</v>
      </c>
      <c r="AW501" s="230">
        <v>60</v>
      </c>
      <c r="AX501" s="230">
        <v>28</v>
      </c>
      <c r="AY501" s="230">
        <v>0</v>
      </c>
      <c r="AZ501" s="227">
        <v>5</v>
      </c>
      <c r="BA501" s="227"/>
      <c r="BB501" s="320"/>
      <c r="BC501" s="321">
        <f t="shared" ref="BC501:BM501" si="710">+BC511</f>
        <v>0</v>
      </c>
      <c r="BD501" s="322">
        <f t="shared" si="710"/>
        <v>0</v>
      </c>
      <c r="BE501" s="241">
        <f t="shared" si="710"/>
        <v>0</v>
      </c>
      <c r="BF501" s="241">
        <f t="shared" si="710"/>
        <v>0</v>
      </c>
      <c r="BG501" s="245">
        <f>+SUM(BG502:BG509)</f>
        <v>0</v>
      </c>
      <c r="BH501" s="330">
        <v>70</v>
      </c>
      <c r="BI501" s="331">
        <v>50</v>
      </c>
      <c r="BJ501" s="332">
        <v>63</v>
      </c>
      <c r="BK501" s="331">
        <f t="shared" si="710"/>
        <v>0</v>
      </c>
      <c r="BL501" s="331">
        <f t="shared" si="710"/>
        <v>0</v>
      </c>
      <c r="BM501" s="333">
        <f t="shared" si="710"/>
        <v>0</v>
      </c>
      <c r="BN501" s="324"/>
      <c r="CA501" s="324"/>
      <c r="CN501" s="324"/>
      <c r="DA501" s="324"/>
      <c r="DN501" s="324"/>
      <c r="DP501" s="166">
        <f>SUM(B501:M501)</f>
        <v>303</v>
      </c>
      <c r="DQ501" s="166">
        <f>SUM(O501:Z501)</f>
        <v>175</v>
      </c>
      <c r="DR501" s="28">
        <f>IFERROR(DQ501/DP501*100,0)</f>
        <v>57.755775577557756</v>
      </c>
      <c r="DS501" s="166">
        <f>SUM(AB501:AM501)</f>
        <v>797</v>
      </c>
      <c r="DT501" s="28">
        <f>IFERROR(DS501/DQ501*100,0)</f>
        <v>455.42857142857144</v>
      </c>
      <c r="DU501" s="166">
        <f>SUM(AO501:AZ501)</f>
        <v>116</v>
      </c>
      <c r="DV501" s="28">
        <f>IFERROR(DU501/DS501*100,0)</f>
        <v>14.554579673776663</v>
      </c>
      <c r="DW501" s="141">
        <f>SUM(BB501:BM501)</f>
        <v>183</v>
      </c>
      <c r="DX501" s="207">
        <f t="shared" ref="DX501" si="711">IFERROR(DW501/DU501*100,0)</f>
        <v>157.75862068965517</v>
      </c>
    </row>
    <row r="502" spans="1:128" outlineLevel="1">
      <c r="A502" s="250" t="s">
        <v>161</v>
      </c>
      <c r="B502" s="251"/>
      <c r="C502" s="251"/>
      <c r="D502" s="251"/>
      <c r="E502" s="251"/>
      <c r="F502" s="251"/>
      <c r="G502" s="251"/>
      <c r="H502" s="251"/>
      <c r="I502" s="251"/>
      <c r="J502" s="251"/>
      <c r="K502" s="251"/>
      <c r="L502" s="251"/>
      <c r="M502" s="251"/>
      <c r="N502" s="251"/>
      <c r="O502" s="251"/>
      <c r="P502" s="251"/>
      <c r="Q502" s="251"/>
      <c r="R502" s="251"/>
      <c r="S502" s="251"/>
      <c r="T502" s="251"/>
      <c r="U502" s="251"/>
      <c r="V502" s="251"/>
      <c r="W502" s="251"/>
      <c r="X502" s="251"/>
      <c r="Y502" s="251"/>
      <c r="Z502" s="251"/>
      <c r="AA502" s="251"/>
      <c r="AB502" s="251"/>
      <c r="AC502" s="251"/>
      <c r="AD502" s="251"/>
      <c r="AE502" s="251"/>
      <c r="AF502" s="251"/>
      <c r="AG502" s="251"/>
      <c r="AH502" s="251"/>
      <c r="AI502" s="251"/>
      <c r="AJ502" s="251"/>
      <c r="AK502" s="251"/>
      <c r="AL502" s="251"/>
      <c r="AM502" s="251"/>
      <c r="AN502" s="251"/>
      <c r="AO502" s="251"/>
      <c r="AP502" s="251"/>
      <c r="AQ502" s="251"/>
      <c r="AR502" s="251"/>
      <c r="AS502" s="251"/>
      <c r="AT502" s="251"/>
      <c r="AU502" s="251"/>
      <c r="AV502" s="251"/>
      <c r="AW502" s="251"/>
      <c r="AX502" s="251"/>
      <c r="AY502" s="251"/>
      <c r="AZ502" s="251"/>
      <c r="BA502" s="251"/>
      <c r="BB502" s="252"/>
      <c r="BC502" s="253"/>
      <c r="BD502" s="254"/>
      <c r="BE502" s="261"/>
      <c r="BF502" s="261"/>
      <c r="BG502" s="261"/>
      <c r="BH502" s="262"/>
      <c r="BI502" s="263"/>
      <c r="BJ502" s="264"/>
      <c r="BK502" s="263"/>
      <c r="BL502" s="263"/>
      <c r="BM502" s="266"/>
      <c r="BN502" s="263"/>
      <c r="CA502" s="263"/>
      <c r="CN502" s="263"/>
      <c r="DA502" s="263"/>
      <c r="DN502" s="263"/>
      <c r="DP502" s="166"/>
      <c r="DQ502" s="166"/>
      <c r="DR502" s="28"/>
      <c r="DS502" s="166"/>
      <c r="DT502" s="28"/>
      <c r="DU502" s="166"/>
      <c r="DV502" s="28"/>
    </row>
    <row r="503" spans="1:128" outlineLevel="1">
      <c r="A503" s="250" t="s">
        <v>162</v>
      </c>
      <c r="B503" s="251"/>
      <c r="C503" s="251"/>
      <c r="D503" s="251"/>
      <c r="E503" s="251"/>
      <c r="F503" s="251"/>
      <c r="G503" s="251"/>
      <c r="H503" s="251"/>
      <c r="I503" s="251"/>
      <c r="J503" s="251"/>
      <c r="K503" s="251"/>
      <c r="L503" s="251"/>
      <c r="M503" s="251"/>
      <c r="N503" s="251"/>
      <c r="O503" s="251"/>
      <c r="P503" s="251"/>
      <c r="Q503" s="251"/>
      <c r="R503" s="251"/>
      <c r="S503" s="251"/>
      <c r="T503" s="251"/>
      <c r="U503" s="251"/>
      <c r="V503" s="251"/>
      <c r="W503" s="251"/>
      <c r="X503" s="251"/>
      <c r="Y503" s="251"/>
      <c r="Z503" s="251"/>
      <c r="AA503" s="251"/>
      <c r="AB503" s="251"/>
      <c r="AC503" s="251"/>
      <c r="AD503" s="251"/>
      <c r="AE503" s="251"/>
      <c r="AF503" s="251"/>
      <c r="AG503" s="251"/>
      <c r="AH503" s="251"/>
      <c r="AI503" s="251"/>
      <c r="AJ503" s="251"/>
      <c r="AK503" s="251"/>
      <c r="AL503" s="251"/>
      <c r="AM503" s="251"/>
      <c r="AN503" s="251"/>
      <c r="AO503" s="251"/>
      <c r="AP503" s="251"/>
      <c r="AQ503" s="251"/>
      <c r="AR503" s="251"/>
      <c r="AS503" s="251"/>
      <c r="AT503" s="251"/>
      <c r="AU503" s="251"/>
      <c r="AV503" s="251"/>
      <c r="AW503" s="251"/>
      <c r="AX503" s="251"/>
      <c r="AY503" s="251"/>
      <c r="AZ503" s="251"/>
      <c r="BA503" s="251"/>
      <c r="BB503" s="252"/>
      <c r="BC503" s="253"/>
      <c r="BD503" s="254"/>
      <c r="BE503" s="261"/>
      <c r="BF503" s="261"/>
      <c r="BG503" s="261"/>
      <c r="BH503" s="262"/>
      <c r="BI503" s="263"/>
      <c r="BJ503" s="264"/>
      <c r="BK503" s="263"/>
      <c r="BL503" s="263"/>
      <c r="BM503" s="266"/>
      <c r="BN503" s="263"/>
      <c r="CA503" s="263"/>
      <c r="CN503" s="263"/>
      <c r="DA503" s="263"/>
      <c r="DN503" s="263"/>
      <c r="DP503" s="166"/>
      <c r="DQ503" s="166"/>
      <c r="DR503" s="28"/>
      <c r="DS503" s="166"/>
      <c r="DT503" s="28"/>
      <c r="DU503" s="166"/>
      <c r="DV503" s="28"/>
    </row>
    <row r="504" spans="1:128" outlineLevel="1">
      <c r="A504" s="250" t="s">
        <v>163</v>
      </c>
      <c r="B504" s="251"/>
      <c r="C504" s="251"/>
      <c r="D504" s="251"/>
      <c r="E504" s="251"/>
      <c r="F504" s="251"/>
      <c r="G504" s="251"/>
      <c r="H504" s="251"/>
      <c r="I504" s="251"/>
      <c r="J504" s="251"/>
      <c r="K504" s="251"/>
      <c r="L504" s="251"/>
      <c r="M504" s="251"/>
      <c r="N504" s="251"/>
      <c r="O504" s="251"/>
      <c r="P504" s="251"/>
      <c r="Q504" s="251"/>
      <c r="R504" s="251"/>
      <c r="S504" s="251"/>
      <c r="T504" s="251"/>
      <c r="U504" s="251"/>
      <c r="V504" s="251"/>
      <c r="W504" s="251"/>
      <c r="X504" s="251"/>
      <c r="Y504" s="251"/>
      <c r="Z504" s="251"/>
      <c r="AA504" s="251"/>
      <c r="AB504" s="251"/>
      <c r="AC504" s="251"/>
      <c r="AD504" s="251"/>
      <c r="AE504" s="251"/>
      <c r="AF504" s="251"/>
      <c r="AG504" s="251"/>
      <c r="AH504" s="251"/>
      <c r="AI504" s="251"/>
      <c r="AJ504" s="251"/>
      <c r="AK504" s="251"/>
      <c r="AL504" s="251"/>
      <c r="AM504" s="251"/>
      <c r="AN504" s="251"/>
      <c r="AO504" s="251"/>
      <c r="AP504" s="251"/>
      <c r="AQ504" s="251"/>
      <c r="AR504" s="251"/>
      <c r="AS504" s="251"/>
      <c r="AT504" s="251"/>
      <c r="AU504" s="251"/>
      <c r="AV504" s="251"/>
      <c r="AW504" s="251">
        <v>88</v>
      </c>
      <c r="AX504" s="251"/>
      <c r="AY504" s="251"/>
      <c r="AZ504" s="251"/>
      <c r="BA504" s="251"/>
      <c r="BB504" s="252"/>
      <c r="BC504" s="253"/>
      <c r="BD504" s="254"/>
      <c r="BE504" s="261"/>
      <c r="BF504" s="261"/>
      <c r="BG504" s="261"/>
      <c r="BH504" s="354">
        <v>70</v>
      </c>
      <c r="BI504" s="355">
        <v>50</v>
      </c>
      <c r="BJ504" s="356">
        <v>63</v>
      </c>
      <c r="BK504" s="263"/>
      <c r="BL504" s="263"/>
      <c r="BM504" s="266"/>
      <c r="BN504" s="263"/>
      <c r="CA504" s="263"/>
      <c r="CN504" s="263"/>
      <c r="DA504" s="263"/>
      <c r="DN504" s="263"/>
      <c r="DP504" s="166"/>
      <c r="DQ504" s="166"/>
      <c r="DR504" s="28"/>
      <c r="DS504" s="166"/>
      <c r="DT504" s="28"/>
      <c r="DU504" s="166"/>
      <c r="DV504" s="28"/>
    </row>
    <row r="505" spans="1:128" outlineLevel="1">
      <c r="A505" s="250" t="s">
        <v>164</v>
      </c>
      <c r="B505" s="251"/>
      <c r="C505" s="251"/>
      <c r="D505" s="251"/>
      <c r="E505" s="251"/>
      <c r="F505" s="251"/>
      <c r="G505" s="251"/>
      <c r="H505" s="251"/>
      <c r="I505" s="251"/>
      <c r="J505" s="251"/>
      <c r="K505" s="251"/>
      <c r="L505" s="251"/>
      <c r="M505" s="251"/>
      <c r="N505" s="251"/>
      <c r="O505" s="251"/>
      <c r="P505" s="251"/>
      <c r="Q505" s="251"/>
      <c r="R505" s="251"/>
      <c r="S505" s="251"/>
      <c r="T505" s="251"/>
      <c r="U505" s="251"/>
      <c r="V505" s="251"/>
      <c r="W505" s="251"/>
      <c r="X505" s="251"/>
      <c r="Y505" s="251"/>
      <c r="Z505" s="251"/>
      <c r="AA505" s="251"/>
      <c r="AB505" s="251"/>
      <c r="AC505" s="251"/>
      <c r="AD505" s="251"/>
      <c r="AE505" s="251"/>
      <c r="AF505" s="251"/>
      <c r="AG505" s="251"/>
      <c r="AH505" s="251"/>
      <c r="AI505" s="251"/>
      <c r="AJ505" s="251"/>
      <c r="AK505" s="251"/>
      <c r="AL505" s="251"/>
      <c r="AM505" s="251"/>
      <c r="AN505" s="251"/>
      <c r="AO505" s="251"/>
      <c r="AP505" s="251"/>
      <c r="AQ505" s="251"/>
      <c r="AR505" s="251"/>
      <c r="AS505" s="251"/>
      <c r="AT505" s="251"/>
      <c r="AU505" s="251"/>
      <c r="AV505" s="251"/>
      <c r="AW505" s="251"/>
      <c r="AX505" s="251"/>
      <c r="AY505" s="251"/>
      <c r="AZ505" s="251"/>
      <c r="BA505" s="251"/>
      <c r="BB505" s="252"/>
      <c r="BC505" s="253"/>
      <c r="BD505" s="254"/>
      <c r="BE505" s="261"/>
      <c r="BF505" s="261"/>
      <c r="BG505" s="261"/>
      <c r="BH505" s="262"/>
      <c r="BI505" s="263"/>
      <c r="BJ505" s="264"/>
      <c r="BK505" s="263"/>
      <c r="BL505" s="263"/>
      <c r="BM505" s="266"/>
      <c r="BN505" s="263"/>
      <c r="CA505" s="263"/>
      <c r="CN505" s="263"/>
      <c r="DA505" s="263"/>
      <c r="DN505" s="263"/>
      <c r="DP505" s="166"/>
      <c r="DQ505" s="166"/>
      <c r="DR505" s="28"/>
      <c r="DS505" s="166"/>
      <c r="DT505" s="28"/>
      <c r="DU505" s="166"/>
      <c r="DV505" s="28"/>
    </row>
    <row r="506" spans="1:128" outlineLevel="1">
      <c r="A506" s="250" t="s">
        <v>165</v>
      </c>
      <c r="B506" s="251"/>
      <c r="C506" s="251"/>
      <c r="D506" s="251"/>
      <c r="E506" s="251"/>
      <c r="F506" s="251"/>
      <c r="G506" s="251"/>
      <c r="H506" s="251"/>
      <c r="I506" s="251"/>
      <c r="J506" s="251"/>
      <c r="K506" s="251"/>
      <c r="L506" s="251"/>
      <c r="M506" s="251"/>
      <c r="N506" s="251"/>
      <c r="O506" s="251"/>
      <c r="P506" s="251"/>
      <c r="Q506" s="251"/>
      <c r="R506" s="251"/>
      <c r="S506" s="251"/>
      <c r="T506" s="251"/>
      <c r="U506" s="251"/>
      <c r="V506" s="251"/>
      <c r="W506" s="251"/>
      <c r="X506" s="251"/>
      <c r="Y506" s="251"/>
      <c r="Z506" s="251"/>
      <c r="AA506" s="251"/>
      <c r="AB506" s="251"/>
      <c r="AC506" s="251"/>
      <c r="AD506" s="251"/>
      <c r="AE506" s="251"/>
      <c r="AF506" s="251"/>
      <c r="AG506" s="251"/>
      <c r="AH506" s="251"/>
      <c r="AI506" s="251"/>
      <c r="AJ506" s="251"/>
      <c r="AK506" s="251"/>
      <c r="AL506" s="251"/>
      <c r="AM506" s="251"/>
      <c r="AN506" s="251"/>
      <c r="AO506" s="251"/>
      <c r="AP506" s="251"/>
      <c r="AQ506" s="251"/>
      <c r="AR506" s="251"/>
      <c r="AS506" s="251"/>
      <c r="AT506" s="251"/>
      <c r="AU506" s="251"/>
      <c r="AV506" s="251"/>
      <c r="AW506" s="251"/>
      <c r="AX506" s="251"/>
      <c r="AY506" s="251"/>
      <c r="AZ506" s="251"/>
      <c r="BA506" s="251"/>
      <c r="BB506" s="252"/>
      <c r="BC506" s="253"/>
      <c r="BD506" s="254"/>
      <c r="BE506" s="261"/>
      <c r="BF506" s="261"/>
      <c r="BG506" s="261"/>
      <c r="BH506" s="262"/>
      <c r="BI506" s="263"/>
      <c r="BJ506" s="264"/>
      <c r="BK506" s="263"/>
      <c r="BL506" s="263"/>
      <c r="BM506" s="266"/>
      <c r="BN506" s="263"/>
      <c r="CA506" s="263"/>
      <c r="CN506" s="263"/>
      <c r="DA506" s="263"/>
      <c r="DN506" s="263"/>
      <c r="DP506" s="166"/>
      <c r="DQ506" s="166"/>
      <c r="DR506" s="28"/>
      <c r="DS506" s="166"/>
      <c r="DT506" s="28"/>
      <c r="DU506" s="166"/>
      <c r="DV506" s="28"/>
    </row>
    <row r="507" spans="1:128" outlineLevel="1">
      <c r="A507" s="250" t="s">
        <v>123</v>
      </c>
      <c r="B507" s="251"/>
      <c r="C507" s="251"/>
      <c r="D507" s="251"/>
      <c r="E507" s="251"/>
      <c r="F507" s="251"/>
      <c r="G507" s="251"/>
      <c r="H507" s="251"/>
      <c r="I507" s="251"/>
      <c r="J507" s="251"/>
      <c r="K507" s="251"/>
      <c r="L507" s="251"/>
      <c r="M507" s="251"/>
      <c r="N507" s="251"/>
      <c r="O507" s="251"/>
      <c r="P507" s="251"/>
      <c r="Q507" s="251"/>
      <c r="R507" s="251"/>
      <c r="S507" s="251"/>
      <c r="T507" s="251"/>
      <c r="U507" s="251"/>
      <c r="V507" s="251"/>
      <c r="W507" s="251"/>
      <c r="X507" s="251"/>
      <c r="Y507" s="251"/>
      <c r="Z507" s="251"/>
      <c r="AA507" s="251"/>
      <c r="AB507" s="251"/>
      <c r="AC507" s="251"/>
      <c r="AD507" s="251"/>
      <c r="AE507" s="251"/>
      <c r="AF507" s="251"/>
      <c r="AG507" s="251"/>
      <c r="AH507" s="251"/>
      <c r="AI507" s="251"/>
      <c r="AJ507" s="251"/>
      <c r="AK507" s="251"/>
      <c r="AL507" s="251"/>
      <c r="AM507" s="251"/>
      <c r="AN507" s="251"/>
      <c r="AO507" s="251"/>
      <c r="AP507" s="251"/>
      <c r="AQ507" s="251"/>
      <c r="AR507" s="251"/>
      <c r="AS507" s="251"/>
      <c r="AT507" s="251"/>
      <c r="AU507" s="251"/>
      <c r="AV507" s="251"/>
      <c r="AW507" s="251"/>
      <c r="AX507" s="251"/>
      <c r="AY507" s="251"/>
      <c r="AZ507" s="251"/>
      <c r="BA507" s="251"/>
      <c r="BB507" s="252"/>
      <c r="BC507" s="253"/>
      <c r="BD507" s="254"/>
      <c r="BE507" s="261"/>
      <c r="BF507" s="261"/>
      <c r="BG507" s="261"/>
      <c r="BH507" s="262"/>
      <c r="BI507" s="263"/>
      <c r="BJ507" s="264"/>
      <c r="BK507" s="263"/>
      <c r="BL507" s="263"/>
      <c r="BM507" s="266"/>
      <c r="BN507" s="263"/>
      <c r="CA507" s="263"/>
      <c r="CN507" s="263"/>
      <c r="DA507" s="263"/>
      <c r="DN507" s="263"/>
      <c r="DP507" s="166"/>
      <c r="DQ507" s="166"/>
      <c r="DR507" s="28"/>
      <c r="DS507" s="166"/>
      <c r="DT507" s="28"/>
      <c r="DU507" s="166"/>
      <c r="DV507" s="28"/>
    </row>
    <row r="508" spans="1:128" s="275" customFormat="1" outlineLevel="1">
      <c r="A508" s="268" t="s">
        <v>167</v>
      </c>
      <c r="B508" s="269"/>
      <c r="C508" s="269"/>
      <c r="D508" s="269"/>
      <c r="E508" s="269"/>
      <c r="F508" s="269"/>
      <c r="G508" s="269"/>
      <c r="H508" s="269"/>
      <c r="I508" s="269"/>
      <c r="J508" s="269"/>
      <c r="K508" s="269"/>
      <c r="L508" s="269"/>
      <c r="M508" s="269"/>
      <c r="N508" s="269"/>
      <c r="O508" s="269"/>
      <c r="P508" s="269"/>
      <c r="Q508" s="269"/>
      <c r="R508" s="269"/>
      <c r="S508" s="269"/>
      <c r="T508" s="269"/>
      <c r="U508" s="269"/>
      <c r="V508" s="269"/>
      <c r="W508" s="269"/>
      <c r="X508" s="269"/>
      <c r="Y508" s="269"/>
      <c r="Z508" s="269"/>
      <c r="AA508" s="269"/>
      <c r="AB508" s="269"/>
      <c r="AC508" s="269"/>
      <c r="AD508" s="269"/>
      <c r="AE508" s="269"/>
      <c r="AF508" s="269"/>
      <c r="AG508" s="269"/>
      <c r="AH508" s="269"/>
      <c r="AI508" s="269"/>
      <c r="AJ508" s="269"/>
      <c r="AK508" s="269"/>
      <c r="AL508" s="269"/>
      <c r="AM508" s="269"/>
      <c r="AN508" s="269"/>
      <c r="AO508" s="269"/>
      <c r="AP508" s="269"/>
      <c r="AQ508" s="269"/>
      <c r="AR508" s="269"/>
      <c r="AS508" s="269">
        <v>23</v>
      </c>
      <c r="AT508" s="269"/>
      <c r="AU508" s="269"/>
      <c r="AV508" s="269"/>
      <c r="AW508" s="269"/>
      <c r="AX508" s="269"/>
      <c r="AY508" s="269"/>
      <c r="AZ508" s="269"/>
      <c r="BA508" s="269"/>
      <c r="BB508" s="270"/>
      <c r="BC508" s="271"/>
      <c r="BD508" s="271"/>
      <c r="BE508" s="272"/>
      <c r="BF508" s="272"/>
      <c r="BG508" s="272"/>
      <c r="BH508" s="351"/>
      <c r="BI508" s="276"/>
      <c r="BJ508" s="352"/>
      <c r="BK508" s="272"/>
      <c r="BL508" s="272"/>
      <c r="BM508" s="301"/>
      <c r="BN508" s="272"/>
      <c r="CA508" s="272"/>
      <c r="CN508" s="272"/>
      <c r="DA508" s="272"/>
      <c r="DN508" s="272"/>
      <c r="DP508" s="277"/>
      <c r="DQ508" s="277"/>
      <c r="DR508" s="278"/>
      <c r="DS508" s="277"/>
      <c r="DT508" s="278"/>
      <c r="DU508" s="277"/>
      <c r="DV508" s="278"/>
    </row>
    <row r="509" spans="1:128" outlineLevel="1">
      <c r="A509" s="250" t="s">
        <v>122</v>
      </c>
      <c r="B509" s="251"/>
      <c r="C509" s="251"/>
      <c r="D509" s="251"/>
      <c r="E509" s="251"/>
      <c r="F509" s="251"/>
      <c r="G509" s="251"/>
      <c r="H509" s="251"/>
      <c r="I509" s="251"/>
      <c r="J509" s="251"/>
      <c r="K509" s="251"/>
      <c r="L509" s="251"/>
      <c r="M509" s="251"/>
      <c r="N509" s="251"/>
      <c r="O509" s="251"/>
      <c r="P509" s="251"/>
      <c r="Q509" s="251"/>
      <c r="R509" s="251"/>
      <c r="S509" s="251"/>
      <c r="T509" s="251"/>
      <c r="U509" s="251"/>
      <c r="V509" s="251"/>
      <c r="W509" s="251"/>
      <c r="X509" s="251"/>
      <c r="Y509" s="251"/>
      <c r="Z509" s="251"/>
      <c r="AA509" s="251"/>
      <c r="AB509" s="251"/>
      <c r="AC509" s="251"/>
      <c r="AD509" s="251"/>
      <c r="AE509" s="251"/>
      <c r="AF509" s="251"/>
      <c r="AG509" s="251"/>
      <c r="AH509" s="251"/>
      <c r="AI509" s="251"/>
      <c r="AJ509" s="251"/>
      <c r="AK509" s="251"/>
      <c r="AL509" s="251"/>
      <c r="AM509" s="251"/>
      <c r="AN509" s="251"/>
      <c r="AO509" s="251"/>
      <c r="AP509" s="251"/>
      <c r="AQ509" s="251"/>
      <c r="AR509" s="251"/>
      <c r="AS509" s="251"/>
      <c r="AT509" s="251"/>
      <c r="AU509" s="251"/>
      <c r="AV509" s="251"/>
      <c r="AW509" s="251"/>
      <c r="AX509" s="251"/>
      <c r="AY509" s="251"/>
      <c r="AZ509" s="251"/>
      <c r="BA509" s="251"/>
      <c r="BB509" s="252"/>
      <c r="BC509" s="253"/>
      <c r="BD509" s="254"/>
      <c r="BE509" s="261"/>
      <c r="BF509" s="261"/>
      <c r="BG509" s="261"/>
      <c r="BH509" s="262"/>
      <c r="BI509" s="263"/>
      <c r="BJ509" s="264"/>
      <c r="BK509" s="263"/>
      <c r="BL509" s="263"/>
      <c r="BM509" s="266"/>
      <c r="BN509" s="263"/>
      <c r="CA509" s="263"/>
      <c r="CN509" s="263"/>
      <c r="DA509" s="263"/>
      <c r="DN509" s="263"/>
      <c r="DP509" s="166"/>
      <c r="DQ509" s="166"/>
      <c r="DR509" s="28"/>
      <c r="DS509" s="166"/>
      <c r="DT509" s="28"/>
      <c r="DU509" s="166"/>
      <c r="DV509" s="28"/>
    </row>
    <row r="510" spans="1:128" outlineLevel="1">
      <c r="A510" s="250" t="s">
        <v>168</v>
      </c>
      <c r="B510" s="251"/>
      <c r="C510" s="251"/>
      <c r="D510" s="251"/>
      <c r="E510" s="251"/>
      <c r="F510" s="251"/>
      <c r="G510" s="251"/>
      <c r="H510" s="251"/>
      <c r="I510" s="251"/>
      <c r="J510" s="251"/>
      <c r="K510" s="251"/>
      <c r="L510" s="251"/>
      <c r="M510" s="251"/>
      <c r="N510" s="251"/>
      <c r="O510" s="251"/>
      <c r="P510" s="251"/>
      <c r="Q510" s="251"/>
      <c r="R510" s="251"/>
      <c r="S510" s="251"/>
      <c r="T510" s="251"/>
      <c r="U510" s="251"/>
      <c r="V510" s="251"/>
      <c r="W510" s="251"/>
      <c r="X510" s="251"/>
      <c r="Y510" s="251"/>
      <c r="Z510" s="251"/>
      <c r="AA510" s="251"/>
      <c r="AB510" s="251"/>
      <c r="AC510" s="251"/>
      <c r="AD510" s="251"/>
      <c r="AE510" s="251"/>
      <c r="AF510" s="251"/>
      <c r="AG510" s="251"/>
      <c r="AH510" s="251"/>
      <c r="AI510" s="251"/>
      <c r="AJ510" s="251"/>
      <c r="AK510" s="251"/>
      <c r="AL510" s="251"/>
      <c r="AM510" s="251"/>
      <c r="AN510" s="251"/>
      <c r="AO510" s="251"/>
      <c r="AP510" s="251"/>
      <c r="AQ510" s="251"/>
      <c r="AR510" s="251"/>
      <c r="AS510" s="251"/>
      <c r="AT510" s="251"/>
      <c r="AU510" s="251"/>
      <c r="AV510" s="251"/>
      <c r="AW510" s="251"/>
      <c r="AX510" s="251">
        <v>4</v>
      </c>
      <c r="AY510" s="251"/>
      <c r="AZ510" s="251">
        <v>5</v>
      </c>
      <c r="BA510" s="251"/>
      <c r="BB510" s="252"/>
      <c r="BC510" s="253"/>
      <c r="BD510" s="254"/>
      <c r="BE510" s="261"/>
      <c r="BF510" s="261"/>
      <c r="BG510" s="261"/>
      <c r="BH510" s="262"/>
      <c r="BI510" s="263"/>
      <c r="BJ510" s="264"/>
      <c r="BK510" s="263"/>
      <c r="BL510" s="263"/>
      <c r="BM510" s="266"/>
      <c r="BN510" s="263"/>
      <c r="CA510" s="263"/>
      <c r="CN510" s="263"/>
      <c r="DA510" s="263"/>
      <c r="DN510" s="263"/>
      <c r="DP510" s="166"/>
      <c r="DQ510" s="166"/>
      <c r="DR510" s="28"/>
      <c r="DS510" s="166"/>
      <c r="DT510" s="28"/>
      <c r="DU510" s="166"/>
      <c r="DV510" s="28"/>
    </row>
    <row r="511" spans="1:128" ht="13.5">
      <c r="A511" s="279" t="s">
        <v>169</v>
      </c>
      <c r="B511" s="251">
        <f>+SUM(B502:B510)</f>
        <v>0</v>
      </c>
      <c r="C511" s="251">
        <f t="shared" ref="C511" si="712">+SUM(C502:C510)</f>
        <v>0</v>
      </c>
      <c r="D511" s="251">
        <f t="shared" ref="D511:AZ511" si="713">+SUM(D502:D510)</f>
        <v>0</v>
      </c>
      <c r="E511" s="251">
        <f t="shared" si="713"/>
        <v>0</v>
      </c>
      <c r="F511" s="251">
        <f t="shared" si="713"/>
        <v>0</v>
      </c>
      <c r="G511" s="251">
        <f t="shared" si="713"/>
        <v>0</v>
      </c>
      <c r="H511" s="251">
        <f t="shared" si="713"/>
        <v>0</v>
      </c>
      <c r="I511" s="251">
        <f t="shared" si="713"/>
        <v>0</v>
      </c>
      <c r="J511" s="251">
        <f t="shared" si="713"/>
        <v>0</v>
      </c>
      <c r="K511" s="251">
        <f t="shared" si="713"/>
        <v>0</v>
      </c>
      <c r="L511" s="251">
        <f t="shared" si="713"/>
        <v>0</v>
      </c>
      <c r="M511" s="251">
        <f t="shared" si="713"/>
        <v>0</v>
      </c>
      <c r="N511" s="251"/>
      <c r="O511" s="251">
        <f t="shared" si="713"/>
        <v>0</v>
      </c>
      <c r="P511" s="251">
        <f t="shared" si="713"/>
        <v>0</v>
      </c>
      <c r="Q511" s="251">
        <f t="shared" si="713"/>
        <v>0</v>
      </c>
      <c r="R511" s="251">
        <f t="shared" si="713"/>
        <v>0</v>
      </c>
      <c r="S511" s="251">
        <f t="shared" si="713"/>
        <v>0</v>
      </c>
      <c r="T511" s="251">
        <f t="shared" si="713"/>
        <v>0</v>
      </c>
      <c r="U511" s="251">
        <f t="shared" si="713"/>
        <v>0</v>
      </c>
      <c r="V511" s="251">
        <f t="shared" si="713"/>
        <v>0</v>
      </c>
      <c r="W511" s="251">
        <f t="shared" si="713"/>
        <v>0</v>
      </c>
      <c r="X511" s="251">
        <f t="shared" si="713"/>
        <v>0</v>
      </c>
      <c r="Y511" s="251">
        <f t="shared" si="713"/>
        <v>0</v>
      </c>
      <c r="Z511" s="251">
        <f t="shared" si="713"/>
        <v>0</v>
      </c>
      <c r="AA511" s="251"/>
      <c r="AB511" s="251">
        <f t="shared" si="713"/>
        <v>0</v>
      </c>
      <c r="AC511" s="251">
        <f t="shared" si="713"/>
        <v>0</v>
      </c>
      <c r="AD511" s="251">
        <f t="shared" si="713"/>
        <v>0</v>
      </c>
      <c r="AE511" s="251">
        <f t="shared" si="713"/>
        <v>0</v>
      </c>
      <c r="AF511" s="251">
        <f t="shared" si="713"/>
        <v>0</v>
      </c>
      <c r="AG511" s="251">
        <f t="shared" si="713"/>
        <v>0</v>
      </c>
      <c r="AH511" s="251">
        <f t="shared" si="713"/>
        <v>0</v>
      </c>
      <c r="AI511" s="251">
        <f t="shared" si="713"/>
        <v>0</v>
      </c>
      <c r="AJ511" s="251">
        <f t="shared" si="713"/>
        <v>0</v>
      </c>
      <c r="AK511" s="251">
        <f t="shared" si="713"/>
        <v>0</v>
      </c>
      <c r="AL511" s="251">
        <f t="shared" si="713"/>
        <v>0</v>
      </c>
      <c r="AM511" s="251">
        <f t="shared" si="713"/>
        <v>0</v>
      </c>
      <c r="AN511" s="251"/>
      <c r="AO511" s="251">
        <f t="shared" si="713"/>
        <v>0</v>
      </c>
      <c r="AP511" s="251">
        <f t="shared" si="713"/>
        <v>0</v>
      </c>
      <c r="AQ511" s="251">
        <f t="shared" si="713"/>
        <v>0</v>
      </c>
      <c r="AR511" s="251">
        <f t="shared" si="713"/>
        <v>0</v>
      </c>
      <c r="AS511" s="251">
        <f t="shared" si="713"/>
        <v>23</v>
      </c>
      <c r="AT511" s="251">
        <f t="shared" si="713"/>
        <v>0</v>
      </c>
      <c r="AU511" s="251">
        <f t="shared" si="713"/>
        <v>0</v>
      </c>
      <c r="AV511" s="251">
        <f t="shared" si="713"/>
        <v>0</v>
      </c>
      <c r="AW511" s="251">
        <f t="shared" si="713"/>
        <v>88</v>
      </c>
      <c r="AX511" s="251">
        <f t="shared" si="713"/>
        <v>4</v>
      </c>
      <c r="AY511" s="251">
        <f t="shared" si="713"/>
        <v>0</v>
      </c>
      <c r="AZ511" s="251">
        <f t="shared" si="713"/>
        <v>5</v>
      </c>
      <c r="BA511" s="251"/>
      <c r="BB511" s="252"/>
      <c r="BC511" s="253">
        <f t="shared" ref="BC511:BM511" si="714">+SUM(BC502:BC510)</f>
        <v>0</v>
      </c>
      <c r="BD511" s="254">
        <f t="shared" si="714"/>
        <v>0</v>
      </c>
      <c r="BE511" s="261">
        <f t="shared" si="714"/>
        <v>0</v>
      </c>
      <c r="BF511" s="261">
        <f t="shared" si="714"/>
        <v>0</v>
      </c>
      <c r="BG511" s="261">
        <f t="shared" si="714"/>
        <v>0</v>
      </c>
      <c r="BH511" s="316">
        <f t="shared" si="714"/>
        <v>70</v>
      </c>
      <c r="BI511" s="317">
        <f t="shared" si="714"/>
        <v>50</v>
      </c>
      <c r="BJ511" s="318">
        <f t="shared" si="714"/>
        <v>63</v>
      </c>
      <c r="BK511" s="317">
        <f t="shared" si="714"/>
        <v>0</v>
      </c>
      <c r="BL511" s="317">
        <f t="shared" si="714"/>
        <v>0</v>
      </c>
      <c r="BM511" s="335">
        <f t="shared" si="714"/>
        <v>0</v>
      </c>
      <c r="BN511" s="263"/>
      <c r="CA511" s="263"/>
      <c r="CN511" s="263"/>
      <c r="DA511" s="263"/>
      <c r="DN511" s="263"/>
      <c r="DP511" s="166"/>
      <c r="DQ511" s="166"/>
      <c r="DR511" s="28"/>
      <c r="DS511" s="166"/>
      <c r="DT511" s="28"/>
      <c r="DU511" s="166"/>
      <c r="DV511" s="28"/>
    </row>
    <row r="512" spans="1:128">
      <c r="A512" s="239" t="s">
        <v>193</v>
      </c>
      <c r="B512" s="353">
        <v>0</v>
      </c>
      <c r="C512" s="353">
        <v>0</v>
      </c>
      <c r="D512" s="353">
        <v>0</v>
      </c>
      <c r="E512" s="353">
        <v>0</v>
      </c>
      <c r="F512" s="353">
        <v>87</v>
      </c>
      <c r="G512" s="353">
        <v>56</v>
      </c>
      <c r="H512" s="353">
        <v>0</v>
      </c>
      <c r="I512" s="353">
        <v>287</v>
      </c>
      <c r="J512" s="353">
        <v>0</v>
      </c>
      <c r="K512" s="353">
        <v>0</v>
      </c>
      <c r="L512" s="353">
        <v>0</v>
      </c>
      <c r="M512" s="353">
        <v>0</v>
      </c>
      <c r="N512" s="353"/>
      <c r="O512" s="227">
        <v>0</v>
      </c>
      <c r="P512" s="227">
        <v>0</v>
      </c>
      <c r="Q512" s="227">
        <v>0</v>
      </c>
      <c r="R512" s="227">
        <v>0</v>
      </c>
      <c r="S512" s="227">
        <v>0</v>
      </c>
      <c r="T512" s="227">
        <v>0</v>
      </c>
      <c r="U512" s="227">
        <v>0</v>
      </c>
      <c r="V512" s="227">
        <v>0</v>
      </c>
      <c r="W512" s="227">
        <v>0</v>
      </c>
      <c r="X512" s="227">
        <v>0</v>
      </c>
      <c r="Y512" s="227">
        <v>0</v>
      </c>
      <c r="Z512" s="227">
        <v>0</v>
      </c>
      <c r="AA512" s="230"/>
      <c r="AB512" s="230">
        <v>0</v>
      </c>
      <c r="AC512" s="230">
        <v>0</v>
      </c>
      <c r="AD512" s="230">
        <v>0</v>
      </c>
      <c r="AE512" s="230">
        <v>0</v>
      </c>
      <c r="AF512" s="230">
        <v>0</v>
      </c>
      <c r="AG512" s="230">
        <v>0</v>
      </c>
      <c r="AH512" s="230">
        <v>0</v>
      </c>
      <c r="AI512" s="230">
        <v>0</v>
      </c>
      <c r="AJ512" s="230">
        <v>0</v>
      </c>
      <c r="AK512" s="230">
        <v>0</v>
      </c>
      <c r="AL512" s="230">
        <v>0</v>
      </c>
      <c r="AM512" s="230">
        <v>0</v>
      </c>
      <c r="AN512" s="230"/>
      <c r="AO512" s="230">
        <v>0</v>
      </c>
      <c r="AP512" s="230">
        <v>0</v>
      </c>
      <c r="AQ512" s="230">
        <v>0</v>
      </c>
      <c r="AR512" s="230">
        <v>0</v>
      </c>
      <c r="AS512" s="230">
        <v>0</v>
      </c>
      <c r="AT512" s="230">
        <v>0</v>
      </c>
      <c r="AU512" s="230">
        <v>0</v>
      </c>
      <c r="AV512" s="230">
        <v>3</v>
      </c>
      <c r="AW512" s="230">
        <v>12</v>
      </c>
      <c r="AX512" s="230"/>
      <c r="AY512" s="230">
        <v>6</v>
      </c>
      <c r="AZ512" s="227">
        <v>0</v>
      </c>
      <c r="BA512" s="227"/>
      <c r="BB512" s="252"/>
      <c r="BC512" s="321">
        <f t="shared" ref="BC512:BM512" si="715">+BC522</f>
        <v>0</v>
      </c>
      <c r="BD512" s="322">
        <f t="shared" si="715"/>
        <v>0</v>
      </c>
      <c r="BE512" s="241">
        <f t="shared" si="715"/>
        <v>0</v>
      </c>
      <c r="BF512" s="241">
        <f t="shared" si="715"/>
        <v>0</v>
      </c>
      <c r="BG512" s="241">
        <f t="shared" si="715"/>
        <v>0</v>
      </c>
      <c r="BH512" s="323">
        <f t="shared" si="715"/>
        <v>0</v>
      </c>
      <c r="BI512" s="324">
        <f t="shared" si="715"/>
        <v>0</v>
      </c>
      <c r="BJ512" s="325">
        <f t="shared" si="715"/>
        <v>0</v>
      </c>
      <c r="BK512" s="324">
        <f t="shared" si="715"/>
        <v>0</v>
      </c>
      <c r="BL512" s="324">
        <f t="shared" si="715"/>
        <v>0</v>
      </c>
      <c r="BM512" s="326">
        <f t="shared" si="715"/>
        <v>0</v>
      </c>
      <c r="BN512" s="324"/>
      <c r="CA512" s="324"/>
      <c r="CN512" s="324"/>
      <c r="DA512" s="324"/>
      <c r="DN512" s="324"/>
      <c r="DP512" s="166">
        <f>SUM(B512:M512)</f>
        <v>430</v>
      </c>
      <c r="DQ512" s="166">
        <f>SUM(O512:Z512)</f>
        <v>0</v>
      </c>
      <c r="DR512" s="28">
        <f>IFERROR(DQ512/DP512*100,0)</f>
        <v>0</v>
      </c>
      <c r="DS512" s="166">
        <f>SUM(AB512:AM512)</f>
        <v>0</v>
      </c>
      <c r="DT512" s="28">
        <f>IFERROR(DS512/DQ512*100,0)</f>
        <v>0</v>
      </c>
      <c r="DU512" s="166">
        <f>SUM(AO512:AZ512)</f>
        <v>21</v>
      </c>
      <c r="DV512" s="28">
        <f>IFERROR(DU512/DS512*100,0)</f>
        <v>0</v>
      </c>
      <c r="DW512" s="141">
        <f>SUM(BB512:BM512)</f>
        <v>0</v>
      </c>
      <c r="DX512" s="207">
        <f t="shared" ref="DX512" si="716">IFERROR(DW512/DU512*100,0)</f>
        <v>0</v>
      </c>
    </row>
    <row r="513" spans="1:128" outlineLevel="1">
      <c r="A513" s="250" t="s">
        <v>161</v>
      </c>
      <c r="B513" s="251"/>
      <c r="C513" s="251"/>
      <c r="D513" s="251"/>
      <c r="E513" s="251"/>
      <c r="F513" s="251"/>
      <c r="G513" s="251"/>
      <c r="H513" s="251"/>
      <c r="I513" s="251"/>
      <c r="J513" s="251"/>
      <c r="K513" s="251"/>
      <c r="L513" s="251"/>
      <c r="M513" s="251"/>
      <c r="N513" s="251"/>
      <c r="O513" s="251"/>
      <c r="P513" s="251"/>
      <c r="Q513" s="251"/>
      <c r="R513" s="251"/>
      <c r="S513" s="251"/>
      <c r="T513" s="251"/>
      <c r="U513" s="251"/>
      <c r="V513" s="251"/>
      <c r="W513" s="251"/>
      <c r="X513" s="251"/>
      <c r="Y513" s="251"/>
      <c r="Z513" s="251"/>
      <c r="AA513" s="251"/>
      <c r="AB513" s="251"/>
      <c r="AC513" s="251"/>
      <c r="AD513" s="251"/>
      <c r="AE513" s="251"/>
      <c r="AF513" s="251"/>
      <c r="AG513" s="251"/>
      <c r="AH513" s="251"/>
      <c r="AI513" s="251"/>
      <c r="AJ513" s="251"/>
      <c r="AK513" s="251"/>
      <c r="AL513" s="251"/>
      <c r="AM513" s="251"/>
      <c r="AN513" s="251"/>
      <c r="AO513" s="251"/>
      <c r="AP513" s="251"/>
      <c r="AQ513" s="251"/>
      <c r="AR513" s="251"/>
      <c r="AS513" s="251"/>
      <c r="AT513" s="251"/>
      <c r="AU513" s="251"/>
      <c r="AV513" s="251"/>
      <c r="AW513" s="251"/>
      <c r="AX513" s="251"/>
      <c r="AY513" s="251"/>
      <c r="AZ513" s="251"/>
      <c r="BA513" s="251"/>
      <c r="BB513" s="320"/>
      <c r="BC513" s="253"/>
      <c r="BD513" s="254"/>
      <c r="BE513" s="261"/>
      <c r="BF513" s="261"/>
      <c r="BG513" s="261"/>
      <c r="BH513" s="262"/>
      <c r="BI513" s="263"/>
      <c r="BJ513" s="264"/>
      <c r="BK513" s="263"/>
      <c r="BL513" s="263"/>
      <c r="BM513" s="266"/>
      <c r="BN513" s="263"/>
      <c r="CA513" s="263"/>
      <c r="CN513" s="263"/>
      <c r="DA513" s="263"/>
      <c r="DN513" s="263"/>
      <c r="DP513" s="166"/>
      <c r="DQ513" s="166"/>
      <c r="DR513" s="28"/>
      <c r="DS513" s="166"/>
      <c r="DT513" s="28"/>
      <c r="DU513" s="166"/>
      <c r="DV513" s="28"/>
    </row>
    <row r="514" spans="1:128" outlineLevel="1">
      <c r="A514" s="250" t="s">
        <v>162</v>
      </c>
      <c r="B514" s="251"/>
      <c r="C514" s="251"/>
      <c r="D514" s="251"/>
      <c r="E514" s="251"/>
      <c r="F514" s="251"/>
      <c r="G514" s="251"/>
      <c r="H514" s="251"/>
      <c r="I514" s="251"/>
      <c r="J514" s="251"/>
      <c r="K514" s="251"/>
      <c r="L514" s="251"/>
      <c r="M514" s="251"/>
      <c r="N514" s="251"/>
      <c r="O514" s="251"/>
      <c r="P514" s="251"/>
      <c r="Q514" s="251"/>
      <c r="R514" s="251"/>
      <c r="S514" s="251"/>
      <c r="T514" s="251"/>
      <c r="U514" s="251"/>
      <c r="V514" s="251"/>
      <c r="W514" s="251"/>
      <c r="X514" s="251"/>
      <c r="Y514" s="251"/>
      <c r="Z514" s="251"/>
      <c r="AA514" s="251"/>
      <c r="AB514" s="251"/>
      <c r="AC514" s="251"/>
      <c r="AD514" s="251"/>
      <c r="AE514" s="251"/>
      <c r="AF514" s="251"/>
      <c r="AG514" s="251"/>
      <c r="AH514" s="251"/>
      <c r="AI514" s="251"/>
      <c r="AJ514" s="251"/>
      <c r="AK514" s="251"/>
      <c r="AL514" s="251"/>
      <c r="AM514" s="251"/>
      <c r="AN514" s="251"/>
      <c r="AO514" s="251"/>
      <c r="AP514" s="251"/>
      <c r="AQ514" s="251"/>
      <c r="AR514" s="251"/>
      <c r="AS514" s="251"/>
      <c r="AT514" s="251"/>
      <c r="AU514" s="251"/>
      <c r="AV514" s="251"/>
      <c r="AW514" s="251"/>
      <c r="AX514" s="251"/>
      <c r="AY514" s="251"/>
      <c r="AZ514" s="251"/>
      <c r="BA514" s="251"/>
      <c r="BB514" s="252"/>
      <c r="BC514" s="253"/>
      <c r="BD514" s="254"/>
      <c r="BE514" s="261"/>
      <c r="BF514" s="261"/>
      <c r="BG514" s="261"/>
      <c r="BH514" s="262"/>
      <c r="BI514" s="263"/>
      <c r="BJ514" s="264"/>
      <c r="BK514" s="263"/>
      <c r="BL514" s="263"/>
      <c r="BM514" s="266"/>
      <c r="BN514" s="263"/>
      <c r="CA514" s="263"/>
      <c r="CN514" s="263"/>
      <c r="DA514" s="263"/>
      <c r="DN514" s="263"/>
      <c r="DP514" s="166"/>
      <c r="DQ514" s="166"/>
      <c r="DR514" s="28"/>
      <c r="DS514" s="166"/>
      <c r="DT514" s="28"/>
      <c r="DU514" s="166"/>
      <c r="DV514" s="28"/>
    </row>
    <row r="515" spans="1:128" outlineLevel="1">
      <c r="A515" s="250" t="s">
        <v>163</v>
      </c>
      <c r="B515" s="251"/>
      <c r="C515" s="251"/>
      <c r="D515" s="251"/>
      <c r="E515" s="251"/>
      <c r="F515" s="251"/>
      <c r="G515" s="251"/>
      <c r="H515" s="251"/>
      <c r="I515" s="251"/>
      <c r="J515" s="251"/>
      <c r="K515" s="251"/>
      <c r="L515" s="251"/>
      <c r="M515" s="251"/>
      <c r="N515" s="251"/>
      <c r="O515" s="251"/>
      <c r="P515" s="251"/>
      <c r="Q515" s="251"/>
      <c r="R515" s="251"/>
      <c r="S515" s="251"/>
      <c r="T515" s="251"/>
      <c r="U515" s="251"/>
      <c r="V515" s="251"/>
      <c r="W515" s="251"/>
      <c r="X515" s="251"/>
      <c r="Y515" s="251"/>
      <c r="Z515" s="251"/>
      <c r="AA515" s="251"/>
      <c r="AB515" s="251"/>
      <c r="AC515" s="251"/>
      <c r="AD515" s="251"/>
      <c r="AE515" s="251"/>
      <c r="AF515" s="251"/>
      <c r="AG515" s="251"/>
      <c r="AH515" s="251"/>
      <c r="AI515" s="251"/>
      <c r="AJ515" s="251"/>
      <c r="AK515" s="251"/>
      <c r="AL515" s="251"/>
      <c r="AM515" s="251"/>
      <c r="AN515" s="251"/>
      <c r="AO515" s="251"/>
      <c r="AP515" s="251"/>
      <c r="AQ515" s="251"/>
      <c r="AR515" s="251"/>
      <c r="AS515" s="251"/>
      <c r="AT515" s="251"/>
      <c r="AU515" s="251"/>
      <c r="AV515" s="251"/>
      <c r="AW515" s="251"/>
      <c r="AX515" s="251"/>
      <c r="AY515" s="251"/>
      <c r="AZ515" s="251"/>
      <c r="BA515" s="251"/>
      <c r="BB515" s="252"/>
      <c r="BC515" s="253"/>
      <c r="BD515" s="254"/>
      <c r="BE515" s="261"/>
      <c r="BF515" s="261"/>
      <c r="BG515" s="261"/>
      <c r="BH515" s="262"/>
      <c r="BI515" s="263"/>
      <c r="BJ515" s="264"/>
      <c r="BK515" s="263"/>
      <c r="BL515" s="263"/>
      <c r="BM515" s="266"/>
      <c r="BN515" s="263"/>
      <c r="CA515" s="263"/>
      <c r="CN515" s="263"/>
      <c r="DA515" s="263"/>
      <c r="DN515" s="263"/>
      <c r="DP515" s="166"/>
      <c r="DQ515" s="166"/>
      <c r="DR515" s="28"/>
      <c r="DS515" s="166"/>
      <c r="DT515" s="28"/>
      <c r="DU515" s="166"/>
      <c r="DV515" s="28"/>
    </row>
    <row r="516" spans="1:128" outlineLevel="1">
      <c r="A516" s="250" t="s">
        <v>164</v>
      </c>
      <c r="B516" s="251"/>
      <c r="C516" s="251"/>
      <c r="D516" s="251"/>
      <c r="E516" s="251"/>
      <c r="F516" s="251"/>
      <c r="G516" s="251"/>
      <c r="H516" s="251"/>
      <c r="I516" s="251"/>
      <c r="J516" s="251"/>
      <c r="K516" s="251"/>
      <c r="L516" s="251"/>
      <c r="M516" s="251"/>
      <c r="N516" s="251"/>
      <c r="O516" s="251"/>
      <c r="P516" s="251"/>
      <c r="Q516" s="251"/>
      <c r="R516" s="251"/>
      <c r="S516" s="251"/>
      <c r="T516" s="251"/>
      <c r="U516" s="251"/>
      <c r="V516" s="251"/>
      <c r="W516" s="251"/>
      <c r="X516" s="251"/>
      <c r="Y516" s="251"/>
      <c r="Z516" s="251"/>
      <c r="AA516" s="251"/>
      <c r="AB516" s="251"/>
      <c r="AC516" s="251"/>
      <c r="AD516" s="251"/>
      <c r="AE516" s="251"/>
      <c r="AF516" s="251"/>
      <c r="AG516" s="251"/>
      <c r="AH516" s="251"/>
      <c r="AI516" s="251"/>
      <c r="AJ516" s="251"/>
      <c r="AK516" s="251"/>
      <c r="AL516" s="251"/>
      <c r="AM516" s="251"/>
      <c r="AN516" s="251"/>
      <c r="AO516" s="251"/>
      <c r="AP516" s="251"/>
      <c r="AQ516" s="251"/>
      <c r="AR516" s="251"/>
      <c r="AS516" s="251"/>
      <c r="AT516" s="251"/>
      <c r="AU516" s="251"/>
      <c r="AV516" s="251"/>
      <c r="AW516" s="251"/>
      <c r="AX516" s="251"/>
      <c r="AY516" s="251"/>
      <c r="AZ516" s="251"/>
      <c r="BA516" s="251"/>
      <c r="BB516" s="252"/>
      <c r="BC516" s="253"/>
      <c r="BD516" s="254"/>
      <c r="BE516" s="261"/>
      <c r="BF516" s="261"/>
      <c r="BG516" s="261"/>
      <c r="BH516" s="262"/>
      <c r="BI516" s="263"/>
      <c r="BJ516" s="264"/>
      <c r="BK516" s="263"/>
      <c r="BL516" s="263"/>
      <c r="BM516" s="266"/>
      <c r="BN516" s="263"/>
      <c r="CA516" s="263"/>
      <c r="CN516" s="263"/>
      <c r="DA516" s="263"/>
      <c r="DN516" s="263"/>
      <c r="DP516" s="166"/>
      <c r="DQ516" s="166"/>
      <c r="DR516" s="28"/>
      <c r="DS516" s="166"/>
      <c r="DT516" s="28"/>
      <c r="DU516" s="166"/>
      <c r="DV516" s="28"/>
    </row>
    <row r="517" spans="1:128" outlineLevel="1">
      <c r="A517" s="250" t="s">
        <v>165</v>
      </c>
      <c r="B517" s="251"/>
      <c r="C517" s="251"/>
      <c r="D517" s="251"/>
      <c r="E517" s="251"/>
      <c r="F517" s="251"/>
      <c r="G517" s="251"/>
      <c r="H517" s="251"/>
      <c r="I517" s="251"/>
      <c r="J517" s="251"/>
      <c r="K517" s="251"/>
      <c r="L517" s="251"/>
      <c r="M517" s="251"/>
      <c r="N517" s="251"/>
      <c r="O517" s="251"/>
      <c r="P517" s="251"/>
      <c r="Q517" s="251"/>
      <c r="R517" s="251"/>
      <c r="S517" s="251"/>
      <c r="T517" s="251"/>
      <c r="U517" s="251"/>
      <c r="V517" s="251"/>
      <c r="W517" s="251"/>
      <c r="X517" s="251"/>
      <c r="Y517" s="251"/>
      <c r="Z517" s="251"/>
      <c r="AA517" s="251"/>
      <c r="AB517" s="251"/>
      <c r="AC517" s="251"/>
      <c r="AD517" s="251"/>
      <c r="AE517" s="251"/>
      <c r="AF517" s="251"/>
      <c r="AG517" s="251"/>
      <c r="AH517" s="251"/>
      <c r="AI517" s="251"/>
      <c r="AJ517" s="251"/>
      <c r="AK517" s="251"/>
      <c r="AL517" s="251"/>
      <c r="AM517" s="251"/>
      <c r="AN517" s="251"/>
      <c r="AO517" s="251"/>
      <c r="AP517" s="251"/>
      <c r="AQ517" s="251"/>
      <c r="AR517" s="251"/>
      <c r="AS517" s="251"/>
      <c r="AT517" s="251"/>
      <c r="AU517" s="251"/>
      <c r="AV517" s="251"/>
      <c r="AW517" s="251"/>
      <c r="AX517" s="251"/>
      <c r="AY517" s="251"/>
      <c r="AZ517" s="251"/>
      <c r="BA517" s="251"/>
      <c r="BB517" s="252"/>
      <c r="BC517" s="253"/>
      <c r="BD517" s="254"/>
      <c r="BE517" s="261"/>
      <c r="BF517" s="261"/>
      <c r="BG517" s="261"/>
      <c r="BH517" s="262"/>
      <c r="BI517" s="263"/>
      <c r="BJ517" s="264"/>
      <c r="BK517" s="263"/>
      <c r="BL517" s="263"/>
      <c r="BM517" s="266"/>
      <c r="BN517" s="263"/>
      <c r="CA517" s="263"/>
      <c r="CN517" s="263"/>
      <c r="DA517" s="263"/>
      <c r="DN517" s="263"/>
      <c r="DP517" s="166"/>
      <c r="DQ517" s="166"/>
      <c r="DR517" s="28"/>
      <c r="DS517" s="166"/>
      <c r="DT517" s="28"/>
      <c r="DU517" s="166"/>
      <c r="DV517" s="28"/>
    </row>
    <row r="518" spans="1:128" outlineLevel="1">
      <c r="A518" s="250" t="s">
        <v>123</v>
      </c>
      <c r="B518" s="251"/>
      <c r="C518" s="251"/>
      <c r="D518" s="251"/>
      <c r="E518" s="251"/>
      <c r="F518" s="251"/>
      <c r="G518" s="251"/>
      <c r="H518" s="251"/>
      <c r="I518" s="251"/>
      <c r="J518" s="251"/>
      <c r="K518" s="251"/>
      <c r="L518" s="251"/>
      <c r="M518" s="251"/>
      <c r="N518" s="251"/>
      <c r="O518" s="251"/>
      <c r="P518" s="251"/>
      <c r="Q518" s="251"/>
      <c r="R518" s="251"/>
      <c r="S518" s="251"/>
      <c r="T518" s="251"/>
      <c r="U518" s="251"/>
      <c r="V518" s="251"/>
      <c r="W518" s="251"/>
      <c r="X518" s="251"/>
      <c r="Y518" s="251"/>
      <c r="Z518" s="251"/>
      <c r="AA518" s="251"/>
      <c r="AB518" s="251"/>
      <c r="AC518" s="251"/>
      <c r="AD518" s="251"/>
      <c r="AE518" s="251"/>
      <c r="AF518" s="251"/>
      <c r="AG518" s="251"/>
      <c r="AH518" s="251"/>
      <c r="AI518" s="251"/>
      <c r="AJ518" s="251"/>
      <c r="AK518" s="251"/>
      <c r="AL518" s="251"/>
      <c r="AM518" s="251"/>
      <c r="AN518" s="251"/>
      <c r="AO518" s="251"/>
      <c r="AP518" s="251"/>
      <c r="AQ518" s="251"/>
      <c r="AR518" s="251"/>
      <c r="AS518" s="251"/>
      <c r="AT518" s="251"/>
      <c r="AU518" s="251"/>
      <c r="AV518" s="251"/>
      <c r="AW518" s="251"/>
      <c r="AX518" s="251"/>
      <c r="AY518" s="251"/>
      <c r="AZ518" s="251"/>
      <c r="BA518" s="251"/>
      <c r="BB518" s="252"/>
      <c r="BC518" s="253"/>
      <c r="BD518" s="254"/>
      <c r="BE518" s="261"/>
      <c r="BF518" s="261"/>
      <c r="BG518" s="261"/>
      <c r="BH518" s="262"/>
      <c r="BI518" s="263"/>
      <c r="BJ518" s="264"/>
      <c r="BK518" s="263"/>
      <c r="BL518" s="263"/>
      <c r="BM518" s="266"/>
      <c r="BN518" s="263"/>
      <c r="CA518" s="263"/>
      <c r="CN518" s="263"/>
      <c r="DA518" s="263"/>
      <c r="DN518" s="263"/>
      <c r="DP518" s="166"/>
      <c r="DQ518" s="166"/>
      <c r="DR518" s="28"/>
      <c r="DS518" s="166"/>
      <c r="DT518" s="28"/>
      <c r="DU518" s="166"/>
      <c r="DV518" s="28"/>
    </row>
    <row r="519" spans="1:128" s="275" customFormat="1" outlineLevel="1">
      <c r="A519" s="268" t="s">
        <v>167</v>
      </c>
      <c r="B519" s="269"/>
      <c r="C519" s="269"/>
      <c r="D519" s="269"/>
      <c r="E519" s="269"/>
      <c r="F519" s="269"/>
      <c r="G519" s="269"/>
      <c r="H519" s="269"/>
      <c r="I519" s="269"/>
      <c r="J519" s="269"/>
      <c r="K519" s="269"/>
      <c r="L519" s="269"/>
      <c r="M519" s="269"/>
      <c r="N519" s="269"/>
      <c r="O519" s="269"/>
      <c r="P519" s="269"/>
      <c r="Q519" s="269"/>
      <c r="R519" s="269"/>
      <c r="S519" s="269"/>
      <c r="T519" s="269"/>
      <c r="U519" s="269"/>
      <c r="V519" s="269"/>
      <c r="W519" s="269"/>
      <c r="X519" s="269"/>
      <c r="Y519" s="269"/>
      <c r="Z519" s="269"/>
      <c r="AA519" s="269"/>
      <c r="AB519" s="269"/>
      <c r="AC519" s="269"/>
      <c r="AD519" s="269"/>
      <c r="AE519" s="269"/>
      <c r="AF519" s="269"/>
      <c r="AG519" s="269"/>
      <c r="AH519" s="269"/>
      <c r="AI519" s="269"/>
      <c r="AJ519" s="269"/>
      <c r="AK519" s="269"/>
      <c r="AL519" s="269"/>
      <c r="AM519" s="269"/>
      <c r="AN519" s="269"/>
      <c r="AO519" s="269"/>
      <c r="AP519" s="269"/>
      <c r="AQ519" s="269"/>
      <c r="AR519" s="269"/>
      <c r="AS519" s="269"/>
      <c r="AT519" s="269"/>
      <c r="AU519" s="269"/>
      <c r="AV519" s="269"/>
      <c r="AW519" s="269"/>
      <c r="AX519" s="269"/>
      <c r="AY519" s="269"/>
      <c r="AZ519" s="269"/>
      <c r="BA519" s="269"/>
      <c r="BB519" s="270"/>
      <c r="BC519" s="271"/>
      <c r="BD519" s="271"/>
      <c r="BE519" s="272"/>
      <c r="BF519" s="272"/>
      <c r="BG519" s="272"/>
      <c r="BH519" s="273"/>
      <c r="BI519" s="272"/>
      <c r="BJ519" s="274"/>
      <c r="BK519" s="272"/>
      <c r="BL519" s="272"/>
      <c r="BM519" s="301"/>
      <c r="BN519" s="272"/>
      <c r="CA519" s="272"/>
      <c r="CN519" s="272"/>
      <c r="DA519" s="272"/>
      <c r="DN519" s="272"/>
      <c r="DP519" s="277"/>
      <c r="DQ519" s="277"/>
      <c r="DR519" s="278"/>
      <c r="DS519" s="277"/>
      <c r="DT519" s="278"/>
      <c r="DU519" s="277"/>
      <c r="DV519" s="278"/>
    </row>
    <row r="520" spans="1:128" outlineLevel="1">
      <c r="A520" s="250" t="s">
        <v>122</v>
      </c>
      <c r="B520" s="251"/>
      <c r="C520" s="251"/>
      <c r="D520" s="251"/>
      <c r="E520" s="251"/>
      <c r="F520" s="251"/>
      <c r="G520" s="251"/>
      <c r="H520" s="251"/>
      <c r="I520" s="251"/>
      <c r="J520" s="251"/>
      <c r="K520" s="251"/>
      <c r="L520" s="251"/>
      <c r="M520" s="251"/>
      <c r="N520" s="251"/>
      <c r="O520" s="251"/>
      <c r="P520" s="251"/>
      <c r="Q520" s="251"/>
      <c r="R520" s="251"/>
      <c r="S520" s="251"/>
      <c r="T520" s="251"/>
      <c r="U520" s="251"/>
      <c r="V520" s="251"/>
      <c r="W520" s="251"/>
      <c r="X520" s="251"/>
      <c r="Y520" s="251"/>
      <c r="Z520" s="251"/>
      <c r="AA520" s="251"/>
      <c r="AB520" s="251"/>
      <c r="AC520" s="251"/>
      <c r="AD520" s="251"/>
      <c r="AE520" s="251"/>
      <c r="AF520" s="251"/>
      <c r="AG520" s="251"/>
      <c r="AH520" s="251"/>
      <c r="AI520" s="251"/>
      <c r="AJ520" s="251"/>
      <c r="AK520" s="251"/>
      <c r="AL520" s="251"/>
      <c r="AM520" s="251"/>
      <c r="AN520" s="251"/>
      <c r="AO520" s="251"/>
      <c r="AP520" s="251"/>
      <c r="AQ520" s="251"/>
      <c r="AR520" s="251"/>
      <c r="AS520" s="251"/>
      <c r="AT520" s="251"/>
      <c r="AU520" s="251"/>
      <c r="AV520" s="251"/>
      <c r="AW520" s="251"/>
      <c r="AX520" s="251"/>
      <c r="AY520" s="251"/>
      <c r="AZ520" s="251"/>
      <c r="BA520" s="251"/>
      <c r="BB520" s="252"/>
      <c r="BC520" s="253"/>
      <c r="BD520" s="254"/>
      <c r="BE520" s="261"/>
      <c r="BF520" s="261"/>
      <c r="BG520" s="261"/>
      <c r="BH520" s="262"/>
      <c r="BI520" s="263"/>
      <c r="BJ520" s="264"/>
      <c r="BK520" s="263"/>
      <c r="BL520" s="263"/>
      <c r="BM520" s="266"/>
      <c r="BN520" s="263"/>
      <c r="CA520" s="263"/>
      <c r="CN520" s="263"/>
      <c r="DA520" s="263"/>
      <c r="DN520" s="263"/>
      <c r="DP520" s="166"/>
      <c r="DQ520" s="166"/>
      <c r="DR520" s="28"/>
      <c r="DS520" s="166"/>
      <c r="DT520" s="28"/>
      <c r="DU520" s="166"/>
      <c r="DV520" s="28"/>
    </row>
    <row r="521" spans="1:128" outlineLevel="1">
      <c r="A521" s="250" t="s">
        <v>168</v>
      </c>
      <c r="B521" s="251"/>
      <c r="C521" s="251"/>
      <c r="D521" s="251"/>
      <c r="E521" s="251"/>
      <c r="F521" s="251"/>
      <c r="G521" s="251"/>
      <c r="H521" s="251"/>
      <c r="I521" s="251"/>
      <c r="J521" s="251"/>
      <c r="K521" s="251"/>
      <c r="L521" s="251"/>
      <c r="M521" s="251"/>
      <c r="N521" s="251"/>
      <c r="O521" s="251"/>
      <c r="P521" s="251"/>
      <c r="Q521" s="251"/>
      <c r="R521" s="251"/>
      <c r="S521" s="251"/>
      <c r="T521" s="251"/>
      <c r="U521" s="251"/>
      <c r="V521" s="251"/>
      <c r="W521" s="251"/>
      <c r="X521" s="251"/>
      <c r="Y521" s="251"/>
      <c r="Z521" s="251"/>
      <c r="AA521" s="251"/>
      <c r="AB521" s="251"/>
      <c r="AC521" s="251"/>
      <c r="AD521" s="251"/>
      <c r="AE521" s="251"/>
      <c r="AF521" s="251"/>
      <c r="AG521" s="251"/>
      <c r="AH521" s="251"/>
      <c r="AI521" s="251"/>
      <c r="AJ521" s="251"/>
      <c r="AK521" s="251"/>
      <c r="AL521" s="251"/>
      <c r="AM521" s="251"/>
      <c r="AN521" s="251"/>
      <c r="AO521" s="251"/>
      <c r="AP521" s="251"/>
      <c r="AQ521" s="251"/>
      <c r="AR521" s="251"/>
      <c r="AS521" s="251"/>
      <c r="AT521" s="251"/>
      <c r="AU521" s="251"/>
      <c r="AV521" s="251">
        <v>3</v>
      </c>
      <c r="AW521" s="251">
        <v>12</v>
      </c>
      <c r="AX521" s="251"/>
      <c r="AY521" s="251"/>
      <c r="AZ521" s="251"/>
      <c r="BA521" s="251"/>
      <c r="BB521" s="252"/>
      <c r="BC521" s="253"/>
      <c r="BD521" s="254"/>
      <c r="BE521" s="261"/>
      <c r="BF521" s="261"/>
      <c r="BG521" s="261"/>
      <c r="BH521" s="262"/>
      <c r="BI521" s="263"/>
      <c r="BJ521" s="264"/>
      <c r="BK521" s="263"/>
      <c r="BL521" s="263"/>
      <c r="BM521" s="266"/>
      <c r="BN521" s="263"/>
      <c r="CA521" s="263"/>
      <c r="CN521" s="263"/>
      <c r="DA521" s="263"/>
      <c r="DN521" s="263"/>
      <c r="DP521" s="166"/>
      <c r="DQ521" s="166"/>
      <c r="DR521" s="28"/>
      <c r="DS521" s="166"/>
      <c r="DT521" s="28"/>
      <c r="DU521" s="166"/>
      <c r="DV521" s="28"/>
    </row>
    <row r="522" spans="1:128" ht="13.5">
      <c r="A522" s="279" t="s">
        <v>169</v>
      </c>
      <c r="B522" s="251">
        <f>+SUM(B513:B521)</f>
        <v>0</v>
      </c>
      <c r="C522" s="251">
        <f t="shared" ref="C522" si="717">+SUM(C513:C521)</f>
        <v>0</v>
      </c>
      <c r="D522" s="251">
        <f t="shared" ref="D522:AZ522" si="718">+SUM(D513:D521)</f>
        <v>0</v>
      </c>
      <c r="E522" s="251">
        <f t="shared" si="718"/>
        <v>0</v>
      </c>
      <c r="F522" s="251">
        <f t="shared" si="718"/>
        <v>0</v>
      </c>
      <c r="G522" s="251">
        <f t="shared" si="718"/>
        <v>0</v>
      </c>
      <c r="H522" s="251">
        <f t="shared" si="718"/>
        <v>0</v>
      </c>
      <c r="I522" s="251">
        <f t="shared" si="718"/>
        <v>0</v>
      </c>
      <c r="J522" s="251">
        <f t="shared" si="718"/>
        <v>0</v>
      </c>
      <c r="K522" s="251">
        <f t="shared" si="718"/>
        <v>0</v>
      </c>
      <c r="L522" s="251">
        <f t="shared" si="718"/>
        <v>0</v>
      </c>
      <c r="M522" s="251">
        <f t="shared" si="718"/>
        <v>0</v>
      </c>
      <c r="N522" s="251"/>
      <c r="O522" s="251">
        <f t="shared" si="718"/>
        <v>0</v>
      </c>
      <c r="P522" s="251">
        <f t="shared" si="718"/>
        <v>0</v>
      </c>
      <c r="Q522" s="251">
        <f t="shared" si="718"/>
        <v>0</v>
      </c>
      <c r="R522" s="251">
        <f t="shared" si="718"/>
        <v>0</v>
      </c>
      <c r="S522" s="251">
        <f t="shared" si="718"/>
        <v>0</v>
      </c>
      <c r="T522" s="251">
        <f t="shared" si="718"/>
        <v>0</v>
      </c>
      <c r="U522" s="251">
        <f t="shared" si="718"/>
        <v>0</v>
      </c>
      <c r="V522" s="251">
        <f t="shared" si="718"/>
        <v>0</v>
      </c>
      <c r="W522" s="251">
        <f t="shared" si="718"/>
        <v>0</v>
      </c>
      <c r="X522" s="251">
        <f t="shared" si="718"/>
        <v>0</v>
      </c>
      <c r="Y522" s="251">
        <f t="shared" si="718"/>
        <v>0</v>
      </c>
      <c r="Z522" s="251">
        <f t="shared" si="718"/>
        <v>0</v>
      </c>
      <c r="AA522" s="251"/>
      <c r="AB522" s="251">
        <f t="shared" si="718"/>
        <v>0</v>
      </c>
      <c r="AC522" s="251">
        <f t="shared" si="718"/>
        <v>0</v>
      </c>
      <c r="AD522" s="251">
        <f t="shared" si="718"/>
        <v>0</v>
      </c>
      <c r="AE522" s="251">
        <f t="shared" si="718"/>
        <v>0</v>
      </c>
      <c r="AF522" s="251">
        <f t="shared" si="718"/>
        <v>0</v>
      </c>
      <c r="AG522" s="251">
        <f t="shared" si="718"/>
        <v>0</v>
      </c>
      <c r="AH522" s="251">
        <f t="shared" si="718"/>
        <v>0</v>
      </c>
      <c r="AI522" s="251">
        <f t="shared" si="718"/>
        <v>0</v>
      </c>
      <c r="AJ522" s="251">
        <f t="shared" si="718"/>
        <v>0</v>
      </c>
      <c r="AK522" s="251">
        <f t="shared" si="718"/>
        <v>0</v>
      </c>
      <c r="AL522" s="251">
        <f t="shared" si="718"/>
        <v>0</v>
      </c>
      <c r="AM522" s="251">
        <f t="shared" si="718"/>
        <v>0</v>
      </c>
      <c r="AN522" s="251"/>
      <c r="AO522" s="251">
        <f t="shared" si="718"/>
        <v>0</v>
      </c>
      <c r="AP522" s="251">
        <f t="shared" si="718"/>
        <v>0</v>
      </c>
      <c r="AQ522" s="251">
        <f t="shared" si="718"/>
        <v>0</v>
      </c>
      <c r="AR522" s="251">
        <f t="shared" si="718"/>
        <v>0</v>
      </c>
      <c r="AS522" s="251">
        <f t="shared" si="718"/>
        <v>0</v>
      </c>
      <c r="AT522" s="251">
        <f t="shared" si="718"/>
        <v>0</v>
      </c>
      <c r="AU522" s="251">
        <f t="shared" si="718"/>
        <v>0</v>
      </c>
      <c r="AV522" s="251">
        <f t="shared" si="718"/>
        <v>3</v>
      </c>
      <c r="AW522" s="251">
        <f t="shared" si="718"/>
        <v>12</v>
      </c>
      <c r="AX522" s="251">
        <f t="shared" si="718"/>
        <v>0</v>
      </c>
      <c r="AY522" s="251">
        <f t="shared" si="718"/>
        <v>0</v>
      </c>
      <c r="AZ522" s="251">
        <f t="shared" si="718"/>
        <v>0</v>
      </c>
      <c r="BA522" s="251"/>
      <c r="BB522" s="252"/>
      <c r="BC522" s="253">
        <f t="shared" ref="BC522:BM522" si="719">+SUM(BC513:BC521)</f>
        <v>0</v>
      </c>
      <c r="BD522" s="254">
        <f t="shared" si="719"/>
        <v>0</v>
      </c>
      <c r="BE522" s="261">
        <f t="shared" si="719"/>
        <v>0</v>
      </c>
      <c r="BF522" s="261">
        <f t="shared" si="719"/>
        <v>0</v>
      </c>
      <c r="BG522" s="261">
        <f t="shared" si="719"/>
        <v>0</v>
      </c>
      <c r="BH522" s="262">
        <f t="shared" si="719"/>
        <v>0</v>
      </c>
      <c r="BI522" s="263">
        <f t="shared" si="719"/>
        <v>0</v>
      </c>
      <c r="BJ522" s="264">
        <f t="shared" si="719"/>
        <v>0</v>
      </c>
      <c r="BK522" s="263">
        <f t="shared" si="719"/>
        <v>0</v>
      </c>
      <c r="BL522" s="263">
        <f t="shared" si="719"/>
        <v>0</v>
      </c>
      <c r="BM522" s="266">
        <f t="shared" si="719"/>
        <v>0</v>
      </c>
      <c r="BN522" s="263"/>
      <c r="CA522" s="263"/>
      <c r="CN522" s="263"/>
      <c r="DA522" s="263"/>
      <c r="DN522" s="263"/>
      <c r="DP522" s="166"/>
      <c r="DQ522" s="166"/>
      <c r="DR522" s="28"/>
      <c r="DS522" s="166"/>
      <c r="DT522" s="28"/>
      <c r="DU522" s="166"/>
      <c r="DV522" s="28"/>
    </row>
    <row r="523" spans="1:128">
      <c r="A523" s="239" t="s">
        <v>194</v>
      </c>
      <c r="B523" s="353">
        <v>0</v>
      </c>
      <c r="C523" s="353">
        <v>0</v>
      </c>
      <c r="D523" s="353">
        <v>0</v>
      </c>
      <c r="E523" s="353">
        <v>0</v>
      </c>
      <c r="F523" s="353">
        <v>0</v>
      </c>
      <c r="G523" s="353">
        <v>36</v>
      </c>
      <c r="H523" s="353">
        <v>-20</v>
      </c>
      <c r="I523" s="353">
        <v>0</v>
      </c>
      <c r="J523" s="353">
        <v>0</v>
      </c>
      <c r="K523" s="353">
        <v>0</v>
      </c>
      <c r="L523" s="353">
        <v>0</v>
      </c>
      <c r="M523" s="353">
        <v>0</v>
      </c>
      <c r="N523" s="353"/>
      <c r="O523" s="227">
        <v>0</v>
      </c>
      <c r="P523" s="227">
        <v>0</v>
      </c>
      <c r="Q523" s="227">
        <v>0</v>
      </c>
      <c r="R523" s="227">
        <v>0</v>
      </c>
      <c r="S523" s="227">
        <v>1</v>
      </c>
      <c r="T523" s="227">
        <v>10</v>
      </c>
      <c r="U523" s="227">
        <v>0</v>
      </c>
      <c r="V523" s="227">
        <v>0</v>
      </c>
      <c r="W523" s="227">
        <v>0</v>
      </c>
      <c r="X523" s="227">
        <v>3</v>
      </c>
      <c r="Y523" s="227">
        <v>1</v>
      </c>
      <c r="Z523" s="227">
        <v>-1</v>
      </c>
      <c r="AA523" s="230"/>
      <c r="AB523" s="230">
        <v>0</v>
      </c>
      <c r="AC523" s="230">
        <v>2</v>
      </c>
      <c r="AD523" s="230">
        <v>0</v>
      </c>
      <c r="AE523" s="230">
        <v>0</v>
      </c>
      <c r="AF523" s="230">
        <v>0</v>
      </c>
      <c r="AG523" s="230">
        <v>0</v>
      </c>
      <c r="AH523" s="230">
        <v>0</v>
      </c>
      <c r="AI523" s="230">
        <v>0</v>
      </c>
      <c r="AJ523" s="230">
        <v>0</v>
      </c>
      <c r="AK523" s="230">
        <v>0</v>
      </c>
      <c r="AL523" s="230">
        <v>46</v>
      </c>
      <c r="AM523" s="230">
        <v>0</v>
      </c>
      <c r="AN523" s="230"/>
      <c r="AO523" s="230">
        <v>0</v>
      </c>
      <c r="AP523" s="230">
        <v>0</v>
      </c>
      <c r="AQ523" s="230">
        <v>0</v>
      </c>
      <c r="AR523" s="230">
        <v>28</v>
      </c>
      <c r="AS523" s="230">
        <v>0</v>
      </c>
      <c r="AT523" s="230">
        <v>0</v>
      </c>
      <c r="AU523" s="230">
        <v>0</v>
      </c>
      <c r="AV523" s="230">
        <v>0</v>
      </c>
      <c r="AW523" s="230">
        <v>12</v>
      </c>
      <c r="AX523" s="230">
        <v>0</v>
      </c>
      <c r="AY523" s="230">
        <v>24</v>
      </c>
      <c r="AZ523" s="227">
        <v>0</v>
      </c>
      <c r="BA523" s="227"/>
      <c r="BB523" s="320"/>
      <c r="BC523" s="321">
        <f t="shared" ref="BC523:BM523" si="720">+BC533</f>
        <v>0</v>
      </c>
      <c r="BD523" s="322">
        <f t="shared" si="720"/>
        <v>0</v>
      </c>
      <c r="BE523" s="241">
        <f t="shared" si="720"/>
        <v>0</v>
      </c>
      <c r="BF523" s="241">
        <f t="shared" si="720"/>
        <v>0</v>
      </c>
      <c r="BG523" s="241">
        <f t="shared" si="720"/>
        <v>0</v>
      </c>
      <c r="BH523" s="323">
        <f t="shared" si="720"/>
        <v>0</v>
      </c>
      <c r="BI523" s="324">
        <f t="shared" si="720"/>
        <v>0</v>
      </c>
      <c r="BJ523" s="325">
        <f t="shared" si="720"/>
        <v>0</v>
      </c>
      <c r="BK523" s="324">
        <f t="shared" si="720"/>
        <v>0</v>
      </c>
      <c r="BL523" s="324">
        <f t="shared" si="720"/>
        <v>0</v>
      </c>
      <c r="BM523" s="326">
        <f t="shared" si="720"/>
        <v>0</v>
      </c>
      <c r="BN523" s="324"/>
      <c r="CA523" s="324"/>
      <c r="CN523" s="324"/>
      <c r="DA523" s="324"/>
      <c r="DN523" s="324"/>
      <c r="DP523" s="166">
        <f>SUM(B523:M523)</f>
        <v>16</v>
      </c>
      <c r="DQ523" s="166">
        <f>SUM(O523:Z523)</f>
        <v>14</v>
      </c>
      <c r="DR523" s="28">
        <f>IFERROR(DQ523/DP523*100,0)</f>
        <v>87.5</v>
      </c>
      <c r="DS523" s="166">
        <f>SUM(AB523:AM523)</f>
        <v>48</v>
      </c>
      <c r="DT523" s="28">
        <f>IFERROR(DS523/DQ523*100,0)</f>
        <v>342.85714285714283</v>
      </c>
      <c r="DU523" s="166">
        <f>SUM(AO523:AZ523)</f>
        <v>64</v>
      </c>
      <c r="DV523" s="28">
        <f>IFERROR(DU523/DS523*100,0)</f>
        <v>133.33333333333331</v>
      </c>
      <c r="DW523" s="141">
        <f>SUM(BB523:BM523)</f>
        <v>0</v>
      </c>
      <c r="DX523" s="207">
        <f t="shared" ref="DX523" si="721">IFERROR(DW523/DU523*100,0)</f>
        <v>0</v>
      </c>
    </row>
    <row r="524" spans="1:128" outlineLevel="1">
      <c r="A524" s="250" t="s">
        <v>161</v>
      </c>
      <c r="B524" s="251"/>
      <c r="C524" s="251"/>
      <c r="D524" s="251"/>
      <c r="E524" s="251"/>
      <c r="F524" s="251"/>
      <c r="G524" s="251"/>
      <c r="H524" s="251"/>
      <c r="I524" s="251"/>
      <c r="J524" s="251"/>
      <c r="K524" s="251"/>
      <c r="L524" s="251"/>
      <c r="M524" s="251"/>
      <c r="N524" s="251"/>
      <c r="O524" s="251"/>
      <c r="P524" s="251"/>
      <c r="Q524" s="251"/>
      <c r="R524" s="251"/>
      <c r="S524" s="251"/>
      <c r="T524" s="251"/>
      <c r="U524" s="251"/>
      <c r="V524" s="251"/>
      <c r="W524" s="251"/>
      <c r="X524" s="251"/>
      <c r="Y524" s="251"/>
      <c r="Z524" s="251"/>
      <c r="AA524" s="251"/>
      <c r="AB524" s="251"/>
      <c r="AC524" s="251"/>
      <c r="AD524" s="251"/>
      <c r="AE524" s="251"/>
      <c r="AF524" s="251"/>
      <c r="AG524" s="251"/>
      <c r="AH524" s="251"/>
      <c r="AI524" s="251"/>
      <c r="AJ524" s="251"/>
      <c r="AK524" s="251"/>
      <c r="AL524" s="251"/>
      <c r="AM524" s="251"/>
      <c r="AN524" s="251"/>
      <c r="AO524" s="251"/>
      <c r="AP524" s="251"/>
      <c r="AQ524" s="251"/>
      <c r="AR524" s="251"/>
      <c r="AS524" s="251"/>
      <c r="AT524" s="251"/>
      <c r="AU524" s="251"/>
      <c r="AV524" s="251"/>
      <c r="AW524" s="251"/>
      <c r="AX524" s="251"/>
      <c r="AY524" s="251"/>
      <c r="AZ524" s="251"/>
      <c r="BA524" s="251"/>
      <c r="BB524" s="252"/>
      <c r="BC524" s="253"/>
      <c r="BD524" s="254"/>
      <c r="BE524" s="261"/>
      <c r="BF524" s="261"/>
      <c r="BG524" s="261"/>
      <c r="BH524" s="262"/>
      <c r="BI524" s="263"/>
      <c r="BJ524" s="264"/>
      <c r="BK524" s="263"/>
      <c r="BL524" s="263"/>
      <c r="BM524" s="266"/>
      <c r="BN524" s="263"/>
      <c r="CA524" s="263"/>
      <c r="CN524" s="263"/>
      <c r="DA524" s="263"/>
      <c r="DN524" s="263"/>
      <c r="DP524" s="166"/>
      <c r="DQ524" s="166"/>
      <c r="DR524" s="28"/>
      <c r="DS524" s="166"/>
      <c r="DT524" s="28"/>
      <c r="DU524" s="166"/>
      <c r="DV524" s="28"/>
    </row>
    <row r="525" spans="1:128" outlineLevel="1">
      <c r="A525" s="250" t="s">
        <v>162</v>
      </c>
      <c r="B525" s="251"/>
      <c r="C525" s="251"/>
      <c r="D525" s="251"/>
      <c r="E525" s="251"/>
      <c r="F525" s="251"/>
      <c r="G525" s="251"/>
      <c r="H525" s="251"/>
      <c r="I525" s="251"/>
      <c r="J525" s="251"/>
      <c r="K525" s="251"/>
      <c r="L525" s="251"/>
      <c r="M525" s="251"/>
      <c r="N525" s="251"/>
      <c r="O525" s="251"/>
      <c r="P525" s="251"/>
      <c r="Q525" s="251"/>
      <c r="R525" s="251"/>
      <c r="S525" s="251"/>
      <c r="T525" s="251"/>
      <c r="U525" s="251"/>
      <c r="V525" s="251"/>
      <c r="W525" s="251"/>
      <c r="X525" s="251"/>
      <c r="Y525" s="251"/>
      <c r="Z525" s="251"/>
      <c r="AA525" s="251"/>
      <c r="AB525" s="251"/>
      <c r="AC525" s="251"/>
      <c r="AD525" s="251"/>
      <c r="AE525" s="251"/>
      <c r="AF525" s="251"/>
      <c r="AG525" s="251"/>
      <c r="AH525" s="251"/>
      <c r="AI525" s="251"/>
      <c r="AJ525" s="251"/>
      <c r="AK525" s="251"/>
      <c r="AL525" s="251"/>
      <c r="AM525" s="251"/>
      <c r="AN525" s="251"/>
      <c r="AO525" s="251"/>
      <c r="AP525" s="251"/>
      <c r="AQ525" s="251"/>
      <c r="AR525" s="251"/>
      <c r="AS525" s="251"/>
      <c r="AT525" s="251"/>
      <c r="AU525" s="251"/>
      <c r="AV525" s="251"/>
      <c r="AW525" s="251"/>
      <c r="AX525" s="251"/>
      <c r="AY525" s="251"/>
      <c r="AZ525" s="251"/>
      <c r="BA525" s="251"/>
      <c r="BB525" s="252"/>
      <c r="BC525" s="253"/>
      <c r="BD525" s="254"/>
      <c r="BE525" s="261"/>
      <c r="BF525" s="261"/>
      <c r="BG525" s="261"/>
      <c r="BH525" s="262"/>
      <c r="BI525" s="263"/>
      <c r="BJ525" s="264"/>
      <c r="BK525" s="263"/>
      <c r="BL525" s="263"/>
      <c r="BM525" s="266"/>
      <c r="BN525" s="263"/>
      <c r="CA525" s="263"/>
      <c r="CN525" s="263"/>
      <c r="DA525" s="263"/>
      <c r="DN525" s="263"/>
      <c r="DP525" s="166"/>
      <c r="DQ525" s="166"/>
      <c r="DR525" s="28"/>
      <c r="DS525" s="166"/>
      <c r="DT525" s="28"/>
      <c r="DU525" s="166"/>
      <c r="DV525" s="28"/>
    </row>
    <row r="526" spans="1:128" outlineLevel="1">
      <c r="A526" s="250" t="s">
        <v>163</v>
      </c>
      <c r="B526" s="251"/>
      <c r="C526" s="251"/>
      <c r="D526" s="251"/>
      <c r="E526" s="251"/>
      <c r="F526" s="251"/>
      <c r="G526" s="251"/>
      <c r="H526" s="251"/>
      <c r="I526" s="251"/>
      <c r="J526" s="251"/>
      <c r="K526" s="251"/>
      <c r="L526" s="251"/>
      <c r="M526" s="251"/>
      <c r="N526" s="251"/>
      <c r="O526" s="251"/>
      <c r="P526" s="251"/>
      <c r="Q526" s="251"/>
      <c r="R526" s="251"/>
      <c r="S526" s="251"/>
      <c r="T526" s="251"/>
      <c r="U526" s="251"/>
      <c r="V526" s="251"/>
      <c r="W526" s="251"/>
      <c r="X526" s="251"/>
      <c r="Y526" s="251"/>
      <c r="Z526" s="251"/>
      <c r="AA526" s="251"/>
      <c r="AB526" s="251"/>
      <c r="AC526" s="251"/>
      <c r="AD526" s="251"/>
      <c r="AE526" s="251"/>
      <c r="AF526" s="251"/>
      <c r="AG526" s="251"/>
      <c r="AH526" s="251"/>
      <c r="AI526" s="251"/>
      <c r="AJ526" s="251"/>
      <c r="AK526" s="251"/>
      <c r="AL526" s="251"/>
      <c r="AM526" s="251"/>
      <c r="AN526" s="251"/>
      <c r="AO526" s="251"/>
      <c r="AP526" s="251"/>
      <c r="AQ526" s="251"/>
      <c r="AR526" s="251"/>
      <c r="AS526" s="251"/>
      <c r="AT526" s="251"/>
      <c r="AU526" s="251"/>
      <c r="AV526" s="251"/>
      <c r="AW526" s="251"/>
      <c r="AX526" s="251"/>
      <c r="AY526" s="251"/>
      <c r="AZ526" s="251"/>
      <c r="BA526" s="251"/>
      <c r="BB526" s="252"/>
      <c r="BC526" s="253"/>
      <c r="BD526" s="254"/>
      <c r="BE526" s="261"/>
      <c r="BF526" s="261"/>
      <c r="BG526" s="261"/>
      <c r="BH526" s="262"/>
      <c r="BI526" s="263"/>
      <c r="BJ526" s="264"/>
      <c r="BK526" s="263"/>
      <c r="BL526" s="263"/>
      <c r="BM526" s="266"/>
      <c r="BN526" s="263"/>
      <c r="CA526" s="263"/>
      <c r="CN526" s="263"/>
      <c r="DA526" s="263"/>
      <c r="DN526" s="263"/>
      <c r="DP526" s="166"/>
      <c r="DQ526" s="166"/>
      <c r="DR526" s="28"/>
      <c r="DS526" s="166"/>
      <c r="DT526" s="28"/>
      <c r="DU526" s="166"/>
      <c r="DV526" s="28"/>
    </row>
    <row r="527" spans="1:128" outlineLevel="1">
      <c r="A527" s="250" t="s">
        <v>164</v>
      </c>
      <c r="B527" s="251"/>
      <c r="C527" s="251"/>
      <c r="D527" s="251"/>
      <c r="E527" s="251"/>
      <c r="F527" s="251"/>
      <c r="G527" s="251"/>
      <c r="H527" s="251"/>
      <c r="I527" s="251"/>
      <c r="J527" s="251"/>
      <c r="K527" s="251"/>
      <c r="L527" s="251"/>
      <c r="M527" s="251"/>
      <c r="N527" s="251"/>
      <c r="O527" s="251"/>
      <c r="P527" s="251"/>
      <c r="Q527" s="251"/>
      <c r="R527" s="251"/>
      <c r="S527" s="251"/>
      <c r="T527" s="251"/>
      <c r="U527" s="251"/>
      <c r="V527" s="251"/>
      <c r="W527" s="251"/>
      <c r="X527" s="251"/>
      <c r="Y527" s="251"/>
      <c r="Z527" s="251"/>
      <c r="AA527" s="251"/>
      <c r="AB527" s="251"/>
      <c r="AC527" s="251"/>
      <c r="AD527" s="251"/>
      <c r="AE527" s="251"/>
      <c r="AF527" s="251"/>
      <c r="AG527" s="251"/>
      <c r="AH527" s="251"/>
      <c r="AI527" s="251"/>
      <c r="AJ527" s="251"/>
      <c r="AK527" s="251"/>
      <c r="AL527" s="251"/>
      <c r="AM527" s="251"/>
      <c r="AN527" s="251"/>
      <c r="AO527" s="251"/>
      <c r="AP527" s="251"/>
      <c r="AQ527" s="251"/>
      <c r="AR527" s="251"/>
      <c r="AS527" s="251"/>
      <c r="AT527" s="251"/>
      <c r="AU527" s="251"/>
      <c r="AV527" s="251"/>
      <c r="AW527" s="251"/>
      <c r="AX527" s="251"/>
      <c r="AY527" s="251"/>
      <c r="AZ527" s="251"/>
      <c r="BA527" s="251"/>
      <c r="BB527" s="252"/>
      <c r="BC527" s="253"/>
      <c r="BD527" s="254"/>
      <c r="BE527" s="261"/>
      <c r="BF527" s="261"/>
      <c r="BG527" s="261"/>
      <c r="BH527" s="262"/>
      <c r="BI527" s="263"/>
      <c r="BJ527" s="264"/>
      <c r="BK527" s="263"/>
      <c r="BL527" s="263"/>
      <c r="BM527" s="266"/>
      <c r="BN527" s="263"/>
      <c r="CA527" s="263"/>
      <c r="CN527" s="263"/>
      <c r="DA527" s="263"/>
      <c r="DN527" s="263"/>
      <c r="DP527" s="166"/>
      <c r="DQ527" s="166"/>
      <c r="DR527" s="28"/>
      <c r="DS527" s="166"/>
      <c r="DT527" s="28"/>
      <c r="DU527" s="166"/>
      <c r="DV527" s="28"/>
    </row>
    <row r="528" spans="1:128" outlineLevel="1">
      <c r="A528" s="250" t="s">
        <v>165</v>
      </c>
      <c r="B528" s="251"/>
      <c r="C528" s="251"/>
      <c r="D528" s="251"/>
      <c r="E528" s="251"/>
      <c r="F528" s="251"/>
      <c r="G528" s="251"/>
      <c r="H528" s="251"/>
      <c r="I528" s="251"/>
      <c r="J528" s="251"/>
      <c r="K528" s="251"/>
      <c r="L528" s="251"/>
      <c r="M528" s="251"/>
      <c r="N528" s="251"/>
      <c r="O528" s="251"/>
      <c r="P528" s="251"/>
      <c r="Q528" s="251"/>
      <c r="R528" s="251"/>
      <c r="S528" s="251"/>
      <c r="T528" s="251"/>
      <c r="U528" s="251"/>
      <c r="V528" s="251"/>
      <c r="W528" s="251"/>
      <c r="X528" s="251"/>
      <c r="Y528" s="251"/>
      <c r="Z528" s="251"/>
      <c r="AA528" s="251"/>
      <c r="AB528" s="251"/>
      <c r="AC528" s="251"/>
      <c r="AD528" s="251"/>
      <c r="AE528" s="251"/>
      <c r="AF528" s="251"/>
      <c r="AG528" s="251"/>
      <c r="AH528" s="251"/>
      <c r="AI528" s="251"/>
      <c r="AJ528" s="251"/>
      <c r="AK528" s="251"/>
      <c r="AL528" s="251"/>
      <c r="AM528" s="251"/>
      <c r="AN528" s="251"/>
      <c r="AO528" s="251"/>
      <c r="AP528" s="251"/>
      <c r="AQ528" s="251"/>
      <c r="AR528" s="251"/>
      <c r="AS528" s="251"/>
      <c r="AT528" s="251"/>
      <c r="AU528" s="251"/>
      <c r="AV528" s="251"/>
      <c r="AW528" s="251"/>
      <c r="AX528" s="251"/>
      <c r="AY528" s="251"/>
      <c r="AZ528" s="251"/>
      <c r="BA528" s="251"/>
      <c r="BB528" s="252"/>
      <c r="BC528" s="253"/>
      <c r="BD528" s="254"/>
      <c r="BE528" s="261"/>
      <c r="BF528" s="261"/>
      <c r="BG528" s="261"/>
      <c r="BH528" s="262"/>
      <c r="BI528" s="263"/>
      <c r="BJ528" s="264"/>
      <c r="BK528" s="263"/>
      <c r="BL528" s="263"/>
      <c r="BM528" s="266"/>
      <c r="BN528" s="263"/>
      <c r="CA528" s="263"/>
      <c r="CN528" s="263"/>
      <c r="DA528" s="263"/>
      <c r="DN528" s="263"/>
      <c r="DP528" s="166"/>
      <c r="DQ528" s="166"/>
      <c r="DR528" s="28"/>
      <c r="DS528" s="166"/>
      <c r="DT528" s="28"/>
      <c r="DU528" s="166"/>
      <c r="DV528" s="28"/>
    </row>
    <row r="529" spans="1:128" outlineLevel="1">
      <c r="A529" s="250" t="s">
        <v>123</v>
      </c>
      <c r="B529" s="251"/>
      <c r="C529" s="251"/>
      <c r="D529" s="251"/>
      <c r="E529" s="251"/>
      <c r="F529" s="251"/>
      <c r="G529" s="251"/>
      <c r="H529" s="251"/>
      <c r="I529" s="251"/>
      <c r="J529" s="251"/>
      <c r="K529" s="251"/>
      <c r="L529" s="251"/>
      <c r="M529" s="251"/>
      <c r="N529" s="251"/>
      <c r="O529" s="251"/>
      <c r="P529" s="251"/>
      <c r="Q529" s="251"/>
      <c r="R529" s="251"/>
      <c r="S529" s="251"/>
      <c r="T529" s="251"/>
      <c r="U529" s="251"/>
      <c r="V529" s="251"/>
      <c r="W529" s="251"/>
      <c r="X529" s="251"/>
      <c r="Y529" s="251"/>
      <c r="Z529" s="251"/>
      <c r="AA529" s="251"/>
      <c r="AB529" s="251"/>
      <c r="AC529" s="251"/>
      <c r="AD529" s="251"/>
      <c r="AE529" s="251"/>
      <c r="AF529" s="251"/>
      <c r="AG529" s="251"/>
      <c r="AH529" s="251"/>
      <c r="AI529" s="251"/>
      <c r="AJ529" s="251"/>
      <c r="AK529" s="251"/>
      <c r="AL529" s="251"/>
      <c r="AM529" s="251"/>
      <c r="AN529" s="251"/>
      <c r="AO529" s="251"/>
      <c r="AP529" s="251"/>
      <c r="AQ529" s="251"/>
      <c r="AR529" s="251"/>
      <c r="AS529" s="251"/>
      <c r="AT529" s="251"/>
      <c r="AU529" s="251"/>
      <c r="AV529" s="251"/>
      <c r="AW529" s="251"/>
      <c r="AX529" s="251"/>
      <c r="AY529" s="251"/>
      <c r="AZ529" s="251"/>
      <c r="BA529" s="251"/>
      <c r="BB529" s="252"/>
      <c r="BC529" s="253"/>
      <c r="BD529" s="254"/>
      <c r="BE529" s="261"/>
      <c r="BF529" s="261"/>
      <c r="BG529" s="261"/>
      <c r="BH529" s="262"/>
      <c r="BI529" s="263"/>
      <c r="BJ529" s="264"/>
      <c r="BK529" s="263"/>
      <c r="BL529" s="263"/>
      <c r="BM529" s="266"/>
      <c r="BN529" s="263"/>
      <c r="CA529" s="263"/>
      <c r="CN529" s="263"/>
      <c r="DA529" s="263"/>
      <c r="DN529" s="263"/>
      <c r="DP529" s="166"/>
      <c r="DQ529" s="166"/>
      <c r="DR529" s="28"/>
      <c r="DS529" s="166"/>
      <c r="DT529" s="28"/>
      <c r="DU529" s="166"/>
      <c r="DV529" s="28"/>
    </row>
    <row r="530" spans="1:128" s="275" customFormat="1" outlineLevel="1">
      <c r="A530" s="268" t="s">
        <v>167</v>
      </c>
      <c r="B530" s="269"/>
      <c r="C530" s="269"/>
      <c r="D530" s="269"/>
      <c r="E530" s="269"/>
      <c r="F530" s="269"/>
      <c r="G530" s="269"/>
      <c r="H530" s="269"/>
      <c r="I530" s="269"/>
      <c r="J530" s="269"/>
      <c r="K530" s="269"/>
      <c r="L530" s="269"/>
      <c r="M530" s="269"/>
      <c r="N530" s="269"/>
      <c r="O530" s="269"/>
      <c r="P530" s="269"/>
      <c r="Q530" s="269"/>
      <c r="R530" s="269"/>
      <c r="S530" s="269"/>
      <c r="T530" s="269"/>
      <c r="U530" s="269"/>
      <c r="V530" s="269"/>
      <c r="W530" s="269"/>
      <c r="X530" s="269"/>
      <c r="Y530" s="269"/>
      <c r="Z530" s="269"/>
      <c r="AA530" s="269"/>
      <c r="AB530" s="269"/>
      <c r="AC530" s="269"/>
      <c r="AD530" s="269"/>
      <c r="AE530" s="269"/>
      <c r="AF530" s="269"/>
      <c r="AG530" s="269"/>
      <c r="AH530" s="269"/>
      <c r="AI530" s="269"/>
      <c r="AJ530" s="269"/>
      <c r="AK530" s="269"/>
      <c r="AL530" s="269"/>
      <c r="AM530" s="269"/>
      <c r="AN530" s="269"/>
      <c r="AO530" s="269"/>
      <c r="AP530" s="269"/>
      <c r="AQ530" s="269"/>
      <c r="AR530" s="269"/>
      <c r="AS530" s="269"/>
      <c r="AT530" s="269"/>
      <c r="AU530" s="269"/>
      <c r="AV530" s="269"/>
      <c r="AW530" s="269"/>
      <c r="AX530" s="269"/>
      <c r="AY530" s="269"/>
      <c r="AZ530" s="269"/>
      <c r="BA530" s="269"/>
      <c r="BB530" s="270"/>
      <c r="BC530" s="271"/>
      <c r="BD530" s="271"/>
      <c r="BE530" s="272"/>
      <c r="BF530" s="272"/>
      <c r="BG530" s="272"/>
      <c r="BH530" s="273"/>
      <c r="BI530" s="272"/>
      <c r="BJ530" s="274"/>
      <c r="BK530" s="272"/>
      <c r="BL530" s="272"/>
      <c r="BM530" s="301"/>
      <c r="BN530" s="272"/>
      <c r="CA530" s="272"/>
      <c r="CN530" s="272"/>
      <c r="DA530" s="272"/>
      <c r="DN530" s="272"/>
      <c r="DP530" s="277"/>
      <c r="DQ530" s="277"/>
      <c r="DR530" s="278"/>
      <c r="DS530" s="277"/>
      <c r="DT530" s="278"/>
      <c r="DU530" s="277"/>
      <c r="DV530" s="278"/>
    </row>
    <row r="531" spans="1:128" outlineLevel="1">
      <c r="A531" s="250" t="s">
        <v>122</v>
      </c>
      <c r="B531" s="251"/>
      <c r="C531" s="251"/>
      <c r="D531" s="251"/>
      <c r="E531" s="251"/>
      <c r="F531" s="251"/>
      <c r="G531" s="251"/>
      <c r="H531" s="251"/>
      <c r="I531" s="251"/>
      <c r="J531" s="251"/>
      <c r="K531" s="251"/>
      <c r="L531" s="251"/>
      <c r="M531" s="251"/>
      <c r="N531" s="251"/>
      <c r="O531" s="251"/>
      <c r="P531" s="251"/>
      <c r="Q531" s="251"/>
      <c r="R531" s="251"/>
      <c r="S531" s="251"/>
      <c r="T531" s="251"/>
      <c r="U531" s="251"/>
      <c r="V531" s="251"/>
      <c r="W531" s="251"/>
      <c r="X531" s="251"/>
      <c r="Y531" s="251"/>
      <c r="Z531" s="251"/>
      <c r="AA531" s="251"/>
      <c r="AB531" s="251"/>
      <c r="AC531" s="251"/>
      <c r="AD531" s="251"/>
      <c r="AE531" s="251"/>
      <c r="AF531" s="251"/>
      <c r="AG531" s="251"/>
      <c r="AH531" s="251"/>
      <c r="AI531" s="251"/>
      <c r="AJ531" s="251"/>
      <c r="AK531" s="251"/>
      <c r="AL531" s="251"/>
      <c r="AM531" s="251"/>
      <c r="AN531" s="251"/>
      <c r="AO531" s="251"/>
      <c r="AP531" s="251"/>
      <c r="AQ531" s="251"/>
      <c r="AR531" s="251"/>
      <c r="AS531" s="251"/>
      <c r="AT531" s="251"/>
      <c r="AU531" s="251"/>
      <c r="AV531" s="251"/>
      <c r="AW531" s="251"/>
      <c r="AX531" s="251"/>
      <c r="AY531" s="251"/>
      <c r="AZ531" s="251"/>
      <c r="BA531" s="251"/>
      <c r="BB531" s="252"/>
      <c r="BC531" s="253"/>
      <c r="BD531" s="254"/>
      <c r="BE531" s="261"/>
      <c r="BF531" s="261"/>
      <c r="BG531" s="261"/>
      <c r="BH531" s="262"/>
      <c r="BI531" s="263"/>
      <c r="BJ531" s="264"/>
      <c r="BK531" s="263"/>
      <c r="BL531" s="263"/>
      <c r="BM531" s="266"/>
      <c r="BN531" s="263"/>
      <c r="CA531" s="263"/>
      <c r="CN531" s="263"/>
      <c r="DA531" s="263"/>
      <c r="DN531" s="263"/>
      <c r="DP531" s="166"/>
      <c r="DQ531" s="166"/>
      <c r="DR531" s="28"/>
      <c r="DS531" s="166"/>
      <c r="DT531" s="28"/>
      <c r="DU531" s="166"/>
      <c r="DV531" s="28"/>
    </row>
    <row r="532" spans="1:128" outlineLevel="1">
      <c r="A532" s="250" t="s">
        <v>168</v>
      </c>
      <c r="B532" s="251"/>
      <c r="C532" s="251"/>
      <c r="D532" s="251"/>
      <c r="E532" s="251"/>
      <c r="F532" s="251"/>
      <c r="G532" s="251"/>
      <c r="H532" s="251"/>
      <c r="I532" s="251"/>
      <c r="J532" s="251"/>
      <c r="K532" s="251"/>
      <c r="L532" s="251"/>
      <c r="M532" s="251"/>
      <c r="N532" s="251"/>
      <c r="O532" s="251"/>
      <c r="P532" s="251"/>
      <c r="Q532" s="251"/>
      <c r="R532" s="251"/>
      <c r="S532" s="251"/>
      <c r="T532" s="251"/>
      <c r="U532" s="251"/>
      <c r="V532" s="251"/>
      <c r="W532" s="251"/>
      <c r="X532" s="251"/>
      <c r="Y532" s="251"/>
      <c r="Z532" s="251"/>
      <c r="AA532" s="251"/>
      <c r="AB532" s="251"/>
      <c r="AC532" s="251"/>
      <c r="AD532" s="251"/>
      <c r="AE532" s="251"/>
      <c r="AF532" s="251"/>
      <c r="AG532" s="251"/>
      <c r="AH532" s="251"/>
      <c r="AI532" s="251"/>
      <c r="AJ532" s="251"/>
      <c r="AK532" s="251"/>
      <c r="AL532" s="251"/>
      <c r="AM532" s="251"/>
      <c r="AN532" s="251"/>
      <c r="AO532" s="251"/>
      <c r="AP532" s="251"/>
      <c r="AQ532" s="251"/>
      <c r="AR532" s="251">
        <v>28</v>
      </c>
      <c r="AS532" s="251"/>
      <c r="AT532" s="251"/>
      <c r="AU532" s="251"/>
      <c r="AV532" s="251"/>
      <c r="AW532" s="251">
        <v>12</v>
      </c>
      <c r="AX532" s="251"/>
      <c r="AY532" s="251"/>
      <c r="AZ532" s="251"/>
      <c r="BA532" s="251"/>
      <c r="BB532" s="252"/>
      <c r="BC532" s="253"/>
      <c r="BD532" s="254"/>
      <c r="BE532" s="261"/>
      <c r="BF532" s="261"/>
      <c r="BG532" s="261"/>
      <c r="BH532" s="262"/>
      <c r="BI532" s="263"/>
      <c r="BJ532" s="264"/>
      <c r="BK532" s="263"/>
      <c r="BL532" s="263"/>
      <c r="BM532" s="266"/>
      <c r="BN532" s="263"/>
      <c r="CA532" s="263"/>
      <c r="CN532" s="263"/>
      <c r="DA532" s="263"/>
      <c r="DN532" s="263"/>
      <c r="DP532" s="166"/>
      <c r="DQ532" s="166"/>
      <c r="DR532" s="28"/>
      <c r="DS532" s="166"/>
      <c r="DT532" s="28"/>
      <c r="DU532" s="166"/>
      <c r="DV532" s="28"/>
    </row>
    <row r="533" spans="1:128" ht="13.5">
      <c r="A533" s="279" t="s">
        <v>169</v>
      </c>
      <c r="B533" s="251">
        <f>+SUM(B524:B532)</f>
        <v>0</v>
      </c>
      <c r="C533" s="251">
        <f t="shared" ref="C533" si="722">+SUM(C524:C532)</f>
        <v>0</v>
      </c>
      <c r="D533" s="251">
        <f t="shared" ref="D533:AZ533" si="723">+SUM(D524:D532)</f>
        <v>0</v>
      </c>
      <c r="E533" s="251">
        <f t="shared" si="723"/>
        <v>0</v>
      </c>
      <c r="F533" s="251">
        <f t="shared" si="723"/>
        <v>0</v>
      </c>
      <c r="G533" s="251">
        <f t="shared" si="723"/>
        <v>0</v>
      </c>
      <c r="H533" s="251">
        <f t="shared" si="723"/>
        <v>0</v>
      </c>
      <c r="I533" s="251">
        <f t="shared" si="723"/>
        <v>0</v>
      </c>
      <c r="J533" s="251">
        <f t="shared" si="723"/>
        <v>0</v>
      </c>
      <c r="K533" s="251">
        <f t="shared" si="723"/>
        <v>0</v>
      </c>
      <c r="L533" s="251">
        <f t="shared" si="723"/>
        <v>0</v>
      </c>
      <c r="M533" s="251">
        <f t="shared" si="723"/>
        <v>0</v>
      </c>
      <c r="N533" s="251"/>
      <c r="O533" s="251">
        <f t="shared" si="723"/>
        <v>0</v>
      </c>
      <c r="P533" s="251">
        <f t="shared" si="723"/>
        <v>0</v>
      </c>
      <c r="Q533" s="251">
        <f t="shared" si="723"/>
        <v>0</v>
      </c>
      <c r="R533" s="251">
        <f t="shared" si="723"/>
        <v>0</v>
      </c>
      <c r="S533" s="251">
        <f t="shared" si="723"/>
        <v>0</v>
      </c>
      <c r="T533" s="251">
        <f t="shared" si="723"/>
        <v>0</v>
      </c>
      <c r="U533" s="251">
        <f t="shared" si="723"/>
        <v>0</v>
      </c>
      <c r="V533" s="251">
        <f t="shared" si="723"/>
        <v>0</v>
      </c>
      <c r="W533" s="251">
        <f t="shared" si="723"/>
        <v>0</v>
      </c>
      <c r="X533" s="251">
        <f t="shared" si="723"/>
        <v>0</v>
      </c>
      <c r="Y533" s="251">
        <f t="shared" si="723"/>
        <v>0</v>
      </c>
      <c r="Z533" s="251">
        <f t="shared" si="723"/>
        <v>0</v>
      </c>
      <c r="AA533" s="251"/>
      <c r="AB533" s="251">
        <f t="shared" si="723"/>
        <v>0</v>
      </c>
      <c r="AC533" s="251">
        <f t="shared" si="723"/>
        <v>0</v>
      </c>
      <c r="AD533" s="251">
        <f t="shared" si="723"/>
        <v>0</v>
      </c>
      <c r="AE533" s="251">
        <f t="shared" si="723"/>
        <v>0</v>
      </c>
      <c r="AF533" s="251">
        <f t="shared" si="723"/>
        <v>0</v>
      </c>
      <c r="AG533" s="251">
        <f t="shared" si="723"/>
        <v>0</v>
      </c>
      <c r="AH533" s="251">
        <f t="shared" si="723"/>
        <v>0</v>
      </c>
      <c r="AI533" s="251">
        <f t="shared" si="723"/>
        <v>0</v>
      </c>
      <c r="AJ533" s="251">
        <f t="shared" si="723"/>
        <v>0</v>
      </c>
      <c r="AK533" s="251">
        <f t="shared" si="723"/>
        <v>0</v>
      </c>
      <c r="AL533" s="251">
        <f t="shared" si="723"/>
        <v>0</v>
      </c>
      <c r="AM533" s="251">
        <f t="shared" si="723"/>
        <v>0</v>
      </c>
      <c r="AN533" s="251"/>
      <c r="AO533" s="251">
        <f t="shared" si="723"/>
        <v>0</v>
      </c>
      <c r="AP533" s="251">
        <f t="shared" si="723"/>
        <v>0</v>
      </c>
      <c r="AQ533" s="251">
        <f t="shared" si="723"/>
        <v>0</v>
      </c>
      <c r="AR533" s="251">
        <f t="shared" si="723"/>
        <v>28</v>
      </c>
      <c r="AS533" s="251">
        <f t="shared" si="723"/>
        <v>0</v>
      </c>
      <c r="AT533" s="251">
        <f t="shared" si="723"/>
        <v>0</v>
      </c>
      <c r="AU533" s="251">
        <f t="shared" si="723"/>
        <v>0</v>
      </c>
      <c r="AV533" s="251">
        <f t="shared" si="723"/>
        <v>0</v>
      </c>
      <c r="AW533" s="251">
        <f t="shared" si="723"/>
        <v>12</v>
      </c>
      <c r="AX533" s="251">
        <f t="shared" si="723"/>
        <v>0</v>
      </c>
      <c r="AY533" s="251">
        <f t="shared" si="723"/>
        <v>0</v>
      </c>
      <c r="AZ533" s="251">
        <f t="shared" si="723"/>
        <v>0</v>
      </c>
      <c r="BA533" s="251"/>
      <c r="BB533" s="252"/>
      <c r="BC533" s="253">
        <f t="shared" ref="BC533:BM533" si="724">+SUM(BC524:BC532)</f>
        <v>0</v>
      </c>
      <c r="BD533" s="254">
        <f t="shared" si="724"/>
        <v>0</v>
      </c>
      <c r="BE533" s="261">
        <f t="shared" si="724"/>
        <v>0</v>
      </c>
      <c r="BF533" s="261">
        <f t="shared" si="724"/>
        <v>0</v>
      </c>
      <c r="BG533" s="261">
        <f t="shared" si="724"/>
        <v>0</v>
      </c>
      <c r="BH533" s="262">
        <f t="shared" si="724"/>
        <v>0</v>
      </c>
      <c r="BI533" s="263">
        <f t="shared" si="724"/>
        <v>0</v>
      </c>
      <c r="BJ533" s="264">
        <f t="shared" si="724"/>
        <v>0</v>
      </c>
      <c r="BK533" s="263">
        <f t="shared" si="724"/>
        <v>0</v>
      </c>
      <c r="BL533" s="263">
        <f t="shared" si="724"/>
        <v>0</v>
      </c>
      <c r="BM533" s="266">
        <f t="shared" si="724"/>
        <v>0</v>
      </c>
      <c r="BN533" s="263"/>
      <c r="CA533" s="263"/>
      <c r="CN533" s="263"/>
      <c r="DA533" s="263"/>
      <c r="DN533" s="263"/>
      <c r="DP533" s="166"/>
      <c r="DQ533" s="166"/>
      <c r="DR533" s="28"/>
      <c r="DS533" s="166"/>
      <c r="DT533" s="28"/>
      <c r="DU533" s="166"/>
      <c r="DV533" s="28"/>
    </row>
    <row r="534" spans="1:128">
      <c r="A534" s="239" t="s">
        <v>195</v>
      </c>
      <c r="B534" s="353">
        <v>0</v>
      </c>
      <c r="C534" s="353">
        <v>0</v>
      </c>
      <c r="D534" s="353">
        <v>0</v>
      </c>
      <c r="E534" s="353">
        <v>0</v>
      </c>
      <c r="F534" s="353">
        <v>0</v>
      </c>
      <c r="G534" s="353">
        <v>0</v>
      </c>
      <c r="H534" s="353">
        <v>0</v>
      </c>
      <c r="I534" s="353">
        <v>0</v>
      </c>
      <c r="J534" s="353">
        <v>0</v>
      </c>
      <c r="K534" s="353">
        <v>0</v>
      </c>
      <c r="L534" s="353">
        <v>0</v>
      </c>
      <c r="M534" s="353">
        <v>0</v>
      </c>
      <c r="N534" s="353"/>
      <c r="O534" s="227">
        <v>0</v>
      </c>
      <c r="P534" s="227">
        <v>0</v>
      </c>
      <c r="Q534" s="227">
        <v>0</v>
      </c>
      <c r="R534" s="227">
        <v>0</v>
      </c>
      <c r="S534" s="227">
        <v>0</v>
      </c>
      <c r="T534" s="227">
        <v>0</v>
      </c>
      <c r="U534" s="227">
        <v>0</v>
      </c>
      <c r="V534" s="227">
        <v>0</v>
      </c>
      <c r="W534" s="227">
        <v>0</v>
      </c>
      <c r="X534" s="227">
        <v>0</v>
      </c>
      <c r="Y534" s="227">
        <v>0</v>
      </c>
      <c r="Z534" s="227">
        <v>0</v>
      </c>
      <c r="AA534" s="230"/>
      <c r="AB534" s="230">
        <v>0</v>
      </c>
      <c r="AC534" s="230">
        <v>0</v>
      </c>
      <c r="AD534" s="230">
        <v>0</v>
      </c>
      <c r="AE534" s="230">
        <v>0</v>
      </c>
      <c r="AF534" s="230">
        <v>0</v>
      </c>
      <c r="AG534" s="230">
        <v>0</v>
      </c>
      <c r="AH534" s="230">
        <v>0</v>
      </c>
      <c r="AI534" s="230">
        <v>8</v>
      </c>
      <c r="AJ534" s="230">
        <v>0</v>
      </c>
      <c r="AK534" s="230">
        <v>0</v>
      </c>
      <c r="AL534" s="230">
        <v>0</v>
      </c>
      <c r="AM534" s="230">
        <v>0</v>
      </c>
      <c r="AN534" s="230"/>
      <c r="AO534" s="230">
        <v>0</v>
      </c>
      <c r="AP534" s="230">
        <v>0</v>
      </c>
      <c r="AQ534" s="230">
        <v>0</v>
      </c>
      <c r="AR534" s="230">
        <v>8</v>
      </c>
      <c r="AS534" s="230">
        <v>4</v>
      </c>
      <c r="AT534" s="230">
        <v>0</v>
      </c>
      <c r="AU534" s="230">
        <v>4</v>
      </c>
      <c r="AV534" s="230">
        <v>0</v>
      </c>
      <c r="AW534" s="230">
        <v>4</v>
      </c>
      <c r="AX534" s="230">
        <v>26</v>
      </c>
      <c r="AY534" s="230">
        <v>0</v>
      </c>
      <c r="AZ534" s="227">
        <v>0</v>
      </c>
      <c r="BA534" s="227"/>
      <c r="BB534" s="320"/>
      <c r="BC534" s="321">
        <f t="shared" ref="BC534:BM534" si="725">+BC544</f>
        <v>0</v>
      </c>
      <c r="BD534" s="322">
        <f t="shared" si="725"/>
        <v>0</v>
      </c>
      <c r="BE534" s="241">
        <f t="shared" si="725"/>
        <v>0</v>
      </c>
      <c r="BF534" s="241">
        <f t="shared" si="725"/>
        <v>0</v>
      </c>
      <c r="BG534" s="241">
        <f t="shared" si="725"/>
        <v>0</v>
      </c>
      <c r="BH534" s="323">
        <f t="shared" si="725"/>
        <v>0</v>
      </c>
      <c r="BI534" s="324">
        <f t="shared" si="725"/>
        <v>0</v>
      </c>
      <c r="BJ534" s="325">
        <f t="shared" si="725"/>
        <v>0</v>
      </c>
      <c r="BK534" s="324">
        <f t="shared" si="725"/>
        <v>0</v>
      </c>
      <c r="BL534" s="324">
        <f t="shared" si="725"/>
        <v>0</v>
      </c>
      <c r="BM534" s="326">
        <f t="shared" si="725"/>
        <v>0</v>
      </c>
      <c r="BN534" s="324"/>
      <c r="CA534" s="324"/>
      <c r="CN534" s="324"/>
      <c r="DA534" s="324"/>
      <c r="DN534" s="324"/>
      <c r="DP534" s="166">
        <f>SUM(B534:M534)</f>
        <v>0</v>
      </c>
      <c r="DQ534" s="166">
        <f>SUM(O534:Z534)</f>
        <v>0</v>
      </c>
      <c r="DR534" s="28">
        <f>IFERROR(DQ534/DP534*100,0)</f>
        <v>0</v>
      </c>
      <c r="DS534" s="166">
        <f>SUM(AB534:AM534)</f>
        <v>8</v>
      </c>
      <c r="DT534" s="28">
        <f>IFERROR(DS534/DQ534*100,0)</f>
        <v>0</v>
      </c>
      <c r="DU534" s="166">
        <f>SUM(AO534:AZ534)</f>
        <v>46</v>
      </c>
      <c r="DV534" s="28">
        <f>IFERROR(DU534/DS534*100,0)</f>
        <v>575</v>
      </c>
      <c r="DW534" s="141">
        <f>SUM(BB534:BM534)</f>
        <v>0</v>
      </c>
      <c r="DX534" s="207">
        <f t="shared" ref="DX534" si="726">IFERROR(DW534/DU534*100,0)</f>
        <v>0</v>
      </c>
    </row>
    <row r="535" spans="1:128" outlineLevel="1">
      <c r="A535" s="250" t="s">
        <v>161</v>
      </c>
      <c r="B535" s="251"/>
      <c r="C535" s="251"/>
      <c r="D535" s="251"/>
      <c r="E535" s="251"/>
      <c r="F535" s="251"/>
      <c r="G535" s="251"/>
      <c r="H535" s="251"/>
      <c r="I535" s="251"/>
      <c r="J535" s="251"/>
      <c r="K535" s="251"/>
      <c r="L535" s="251"/>
      <c r="M535" s="251"/>
      <c r="N535" s="251"/>
      <c r="O535" s="251"/>
      <c r="P535" s="251"/>
      <c r="Q535" s="251"/>
      <c r="R535" s="251"/>
      <c r="S535" s="251"/>
      <c r="T535" s="251"/>
      <c r="U535" s="251"/>
      <c r="V535" s="251"/>
      <c r="W535" s="251"/>
      <c r="X535" s="251"/>
      <c r="Y535" s="251"/>
      <c r="Z535" s="251"/>
      <c r="AA535" s="251"/>
      <c r="AB535" s="251"/>
      <c r="AC535" s="251"/>
      <c r="AD535" s="251"/>
      <c r="AE535" s="251"/>
      <c r="AF535" s="251"/>
      <c r="AG535" s="251"/>
      <c r="AH535" s="251"/>
      <c r="AI535" s="251"/>
      <c r="AJ535" s="251"/>
      <c r="AK535" s="251"/>
      <c r="AL535" s="251"/>
      <c r="AM535" s="251"/>
      <c r="AN535" s="251"/>
      <c r="AO535" s="251"/>
      <c r="AP535" s="251"/>
      <c r="AQ535" s="251"/>
      <c r="AR535" s="251"/>
      <c r="AS535" s="251"/>
      <c r="AT535" s="251"/>
      <c r="AU535" s="251"/>
      <c r="AV535" s="251"/>
      <c r="AW535" s="251"/>
      <c r="AX535" s="251"/>
      <c r="AY535" s="251"/>
      <c r="AZ535" s="251"/>
      <c r="BA535" s="251"/>
      <c r="BB535" s="252"/>
      <c r="BC535" s="253"/>
      <c r="BD535" s="254"/>
      <c r="BE535" s="261"/>
      <c r="BF535" s="261"/>
      <c r="BG535" s="261"/>
      <c r="BH535" s="262"/>
      <c r="BI535" s="263"/>
      <c r="BJ535" s="264"/>
      <c r="BK535" s="263"/>
      <c r="BL535" s="263"/>
      <c r="BM535" s="266"/>
      <c r="BN535" s="263"/>
      <c r="CA535" s="263"/>
      <c r="CN535" s="263"/>
      <c r="DA535" s="263"/>
      <c r="DN535" s="263"/>
      <c r="DP535" s="166"/>
      <c r="DQ535" s="166"/>
      <c r="DR535" s="28"/>
      <c r="DS535" s="166"/>
      <c r="DT535" s="28"/>
      <c r="DU535" s="166"/>
      <c r="DV535" s="28"/>
    </row>
    <row r="536" spans="1:128" outlineLevel="1">
      <c r="A536" s="250" t="s">
        <v>162</v>
      </c>
      <c r="B536" s="251"/>
      <c r="C536" s="251"/>
      <c r="D536" s="251"/>
      <c r="E536" s="251"/>
      <c r="F536" s="251"/>
      <c r="G536" s="251"/>
      <c r="H536" s="251"/>
      <c r="I536" s="251"/>
      <c r="J536" s="251"/>
      <c r="K536" s="251"/>
      <c r="L536" s="251"/>
      <c r="M536" s="251"/>
      <c r="N536" s="251"/>
      <c r="O536" s="251"/>
      <c r="P536" s="251"/>
      <c r="Q536" s="251"/>
      <c r="R536" s="251"/>
      <c r="S536" s="251"/>
      <c r="T536" s="251"/>
      <c r="U536" s="251"/>
      <c r="V536" s="251"/>
      <c r="W536" s="251"/>
      <c r="X536" s="251"/>
      <c r="Y536" s="251"/>
      <c r="Z536" s="251"/>
      <c r="AA536" s="251"/>
      <c r="AB536" s="251"/>
      <c r="AC536" s="251"/>
      <c r="AD536" s="251"/>
      <c r="AE536" s="251"/>
      <c r="AF536" s="251"/>
      <c r="AG536" s="251"/>
      <c r="AH536" s="251"/>
      <c r="AI536" s="251"/>
      <c r="AJ536" s="251"/>
      <c r="AK536" s="251"/>
      <c r="AL536" s="251"/>
      <c r="AM536" s="251"/>
      <c r="AN536" s="251"/>
      <c r="AO536" s="251"/>
      <c r="AP536" s="251"/>
      <c r="AQ536" s="251"/>
      <c r="AR536" s="251"/>
      <c r="AS536" s="251"/>
      <c r="AT536" s="251"/>
      <c r="AU536" s="251"/>
      <c r="AV536" s="251"/>
      <c r="AW536" s="251"/>
      <c r="AX536" s="251"/>
      <c r="AY536" s="251"/>
      <c r="AZ536" s="251"/>
      <c r="BA536" s="251"/>
      <c r="BB536" s="252"/>
      <c r="BC536" s="253"/>
      <c r="BD536" s="254"/>
      <c r="BE536" s="261"/>
      <c r="BF536" s="261"/>
      <c r="BG536" s="261"/>
      <c r="BH536" s="262"/>
      <c r="BI536" s="263"/>
      <c r="BJ536" s="264"/>
      <c r="BK536" s="263"/>
      <c r="BL536" s="263"/>
      <c r="BM536" s="266"/>
      <c r="BN536" s="263"/>
      <c r="CA536" s="263"/>
      <c r="CN536" s="263"/>
      <c r="DA536" s="263"/>
      <c r="DN536" s="263"/>
      <c r="DP536" s="166"/>
      <c r="DQ536" s="166"/>
      <c r="DR536" s="28"/>
      <c r="DS536" s="166"/>
      <c r="DT536" s="28"/>
      <c r="DU536" s="166"/>
      <c r="DV536" s="28"/>
    </row>
    <row r="537" spans="1:128" outlineLevel="1">
      <c r="A537" s="250" t="s">
        <v>163</v>
      </c>
      <c r="B537" s="251"/>
      <c r="C537" s="251"/>
      <c r="D537" s="251"/>
      <c r="E537" s="251"/>
      <c r="F537" s="251"/>
      <c r="G537" s="251"/>
      <c r="H537" s="251"/>
      <c r="I537" s="251"/>
      <c r="J537" s="251"/>
      <c r="K537" s="251"/>
      <c r="L537" s="251"/>
      <c r="M537" s="251"/>
      <c r="N537" s="251"/>
      <c r="O537" s="251"/>
      <c r="P537" s="251"/>
      <c r="Q537" s="251"/>
      <c r="R537" s="251"/>
      <c r="S537" s="251"/>
      <c r="T537" s="251"/>
      <c r="U537" s="251"/>
      <c r="V537" s="251"/>
      <c r="W537" s="251"/>
      <c r="X537" s="251"/>
      <c r="Y537" s="251"/>
      <c r="Z537" s="251"/>
      <c r="AA537" s="251"/>
      <c r="AB537" s="251"/>
      <c r="AC537" s="251"/>
      <c r="AD537" s="251"/>
      <c r="AE537" s="251"/>
      <c r="AF537" s="251"/>
      <c r="AG537" s="251"/>
      <c r="AH537" s="251"/>
      <c r="AI537" s="251"/>
      <c r="AJ537" s="251"/>
      <c r="AK537" s="251"/>
      <c r="AL537" s="251"/>
      <c r="AM537" s="251"/>
      <c r="AN537" s="251"/>
      <c r="AO537" s="251"/>
      <c r="AP537" s="251"/>
      <c r="AQ537" s="251"/>
      <c r="AR537" s="251"/>
      <c r="AS537" s="251"/>
      <c r="AT537" s="251"/>
      <c r="AU537" s="251"/>
      <c r="AV537" s="251"/>
      <c r="AW537" s="251"/>
      <c r="AX537" s="251"/>
      <c r="AY537" s="251"/>
      <c r="AZ537" s="251"/>
      <c r="BA537" s="251"/>
      <c r="BB537" s="252"/>
      <c r="BC537" s="253"/>
      <c r="BD537" s="254"/>
      <c r="BE537" s="261"/>
      <c r="BF537" s="261"/>
      <c r="BG537" s="261"/>
      <c r="BH537" s="262"/>
      <c r="BI537" s="263"/>
      <c r="BJ537" s="264"/>
      <c r="BK537" s="263"/>
      <c r="BL537" s="263"/>
      <c r="BM537" s="266"/>
      <c r="BN537" s="263"/>
      <c r="CA537" s="263"/>
      <c r="CN537" s="263"/>
      <c r="DA537" s="263"/>
      <c r="DN537" s="263"/>
      <c r="DP537" s="166"/>
      <c r="DQ537" s="166"/>
      <c r="DR537" s="28"/>
      <c r="DS537" s="166"/>
      <c r="DT537" s="28"/>
      <c r="DU537" s="166"/>
      <c r="DV537" s="28"/>
    </row>
    <row r="538" spans="1:128" outlineLevel="1">
      <c r="A538" s="250" t="s">
        <v>164</v>
      </c>
      <c r="B538" s="251"/>
      <c r="C538" s="251"/>
      <c r="D538" s="251"/>
      <c r="E538" s="251"/>
      <c r="F538" s="251"/>
      <c r="G538" s="251"/>
      <c r="H538" s="251"/>
      <c r="I538" s="251"/>
      <c r="J538" s="251"/>
      <c r="K538" s="251"/>
      <c r="L538" s="251"/>
      <c r="M538" s="251"/>
      <c r="N538" s="251"/>
      <c r="O538" s="251"/>
      <c r="P538" s="251"/>
      <c r="Q538" s="251"/>
      <c r="R538" s="251"/>
      <c r="S538" s="251"/>
      <c r="T538" s="251"/>
      <c r="U538" s="251"/>
      <c r="V538" s="251"/>
      <c r="W538" s="251"/>
      <c r="X538" s="251"/>
      <c r="Y538" s="251"/>
      <c r="Z538" s="251"/>
      <c r="AA538" s="251"/>
      <c r="AB538" s="251"/>
      <c r="AC538" s="251"/>
      <c r="AD538" s="251"/>
      <c r="AE538" s="251"/>
      <c r="AF538" s="251"/>
      <c r="AG538" s="251"/>
      <c r="AH538" s="251"/>
      <c r="AI538" s="251"/>
      <c r="AJ538" s="251"/>
      <c r="AK538" s="251"/>
      <c r="AL538" s="251"/>
      <c r="AM538" s="251"/>
      <c r="AN538" s="251"/>
      <c r="AO538" s="251"/>
      <c r="AP538" s="251"/>
      <c r="AQ538" s="251"/>
      <c r="AR538" s="251"/>
      <c r="AS538" s="251"/>
      <c r="AT538" s="251"/>
      <c r="AU538" s="251"/>
      <c r="AV538" s="251"/>
      <c r="AW538" s="251"/>
      <c r="AX538" s="251"/>
      <c r="AY538" s="251"/>
      <c r="AZ538" s="251"/>
      <c r="BA538" s="251"/>
      <c r="BB538" s="252"/>
      <c r="BC538" s="253"/>
      <c r="BD538" s="254"/>
      <c r="BE538" s="261"/>
      <c r="BF538" s="261"/>
      <c r="BG538" s="261"/>
      <c r="BH538" s="262"/>
      <c r="BI538" s="263"/>
      <c r="BJ538" s="264"/>
      <c r="BK538" s="263"/>
      <c r="BL538" s="263"/>
      <c r="BM538" s="266"/>
      <c r="BN538" s="263"/>
      <c r="CA538" s="263"/>
      <c r="CN538" s="263"/>
      <c r="DA538" s="263"/>
      <c r="DN538" s="263"/>
      <c r="DP538" s="166"/>
      <c r="DQ538" s="166"/>
      <c r="DR538" s="28"/>
      <c r="DS538" s="166"/>
      <c r="DT538" s="28"/>
      <c r="DU538" s="166"/>
      <c r="DV538" s="28"/>
    </row>
    <row r="539" spans="1:128" outlineLevel="1">
      <c r="A539" s="250" t="s">
        <v>165</v>
      </c>
      <c r="B539" s="251"/>
      <c r="C539" s="251"/>
      <c r="D539" s="251"/>
      <c r="E539" s="251"/>
      <c r="F539" s="251"/>
      <c r="G539" s="251"/>
      <c r="H539" s="251"/>
      <c r="I539" s="251"/>
      <c r="J539" s="251"/>
      <c r="K539" s="251"/>
      <c r="L539" s="251"/>
      <c r="M539" s="251"/>
      <c r="N539" s="251"/>
      <c r="O539" s="251"/>
      <c r="P539" s="251"/>
      <c r="Q539" s="251"/>
      <c r="R539" s="251"/>
      <c r="S539" s="251"/>
      <c r="T539" s="251"/>
      <c r="U539" s="251"/>
      <c r="V539" s="251"/>
      <c r="W539" s="251"/>
      <c r="X539" s="251"/>
      <c r="Y539" s="251"/>
      <c r="Z539" s="251"/>
      <c r="AA539" s="251"/>
      <c r="AB539" s="251"/>
      <c r="AC539" s="251"/>
      <c r="AD539" s="251"/>
      <c r="AE539" s="251"/>
      <c r="AF539" s="251"/>
      <c r="AG539" s="251"/>
      <c r="AH539" s="251"/>
      <c r="AI539" s="251"/>
      <c r="AJ539" s="251"/>
      <c r="AK539" s="251"/>
      <c r="AL539" s="251"/>
      <c r="AM539" s="251"/>
      <c r="AN539" s="251"/>
      <c r="AO539" s="251"/>
      <c r="AP539" s="251"/>
      <c r="AQ539" s="251"/>
      <c r="AR539" s="251"/>
      <c r="AS539" s="251"/>
      <c r="AT539" s="251"/>
      <c r="AU539" s="251"/>
      <c r="AV539" s="251"/>
      <c r="AW539" s="251"/>
      <c r="AX539" s="251"/>
      <c r="AY539" s="251"/>
      <c r="AZ539" s="251"/>
      <c r="BA539" s="251"/>
      <c r="BB539" s="252"/>
      <c r="BC539" s="253"/>
      <c r="BD539" s="254"/>
      <c r="BE539" s="261"/>
      <c r="BF539" s="261"/>
      <c r="BG539" s="261"/>
      <c r="BH539" s="262"/>
      <c r="BI539" s="263"/>
      <c r="BJ539" s="264"/>
      <c r="BK539" s="263"/>
      <c r="BL539" s="263"/>
      <c r="BM539" s="266"/>
      <c r="BN539" s="263"/>
      <c r="CA539" s="263"/>
      <c r="CN539" s="263"/>
      <c r="DA539" s="263"/>
      <c r="DN539" s="263"/>
      <c r="DP539" s="166"/>
      <c r="DQ539" s="166"/>
      <c r="DR539" s="28"/>
      <c r="DS539" s="166"/>
      <c r="DT539" s="28"/>
      <c r="DU539" s="166"/>
      <c r="DV539" s="28"/>
    </row>
    <row r="540" spans="1:128" outlineLevel="1">
      <c r="A540" s="250" t="s">
        <v>123</v>
      </c>
      <c r="B540" s="251"/>
      <c r="C540" s="251"/>
      <c r="D540" s="251"/>
      <c r="E540" s="251"/>
      <c r="F540" s="251"/>
      <c r="G540" s="251"/>
      <c r="H540" s="251"/>
      <c r="I540" s="251"/>
      <c r="J540" s="251"/>
      <c r="K540" s="251"/>
      <c r="L540" s="251"/>
      <c r="M540" s="251"/>
      <c r="N540" s="251"/>
      <c r="O540" s="251"/>
      <c r="P540" s="251"/>
      <c r="Q540" s="251"/>
      <c r="R540" s="251"/>
      <c r="S540" s="251"/>
      <c r="T540" s="251"/>
      <c r="U540" s="251"/>
      <c r="V540" s="251"/>
      <c r="W540" s="251"/>
      <c r="X540" s="251"/>
      <c r="Y540" s="251"/>
      <c r="Z540" s="251"/>
      <c r="AA540" s="251"/>
      <c r="AB540" s="251"/>
      <c r="AC540" s="251"/>
      <c r="AD540" s="251"/>
      <c r="AE540" s="251"/>
      <c r="AF540" s="251"/>
      <c r="AG540" s="251"/>
      <c r="AH540" s="251"/>
      <c r="AI540" s="251"/>
      <c r="AJ540" s="251"/>
      <c r="AK540" s="251"/>
      <c r="AL540" s="251"/>
      <c r="AM540" s="251"/>
      <c r="AN540" s="251"/>
      <c r="AO540" s="251"/>
      <c r="AP540" s="251"/>
      <c r="AQ540" s="251"/>
      <c r="AR540" s="251"/>
      <c r="AS540" s="251"/>
      <c r="AT540" s="251"/>
      <c r="AU540" s="251"/>
      <c r="AV540" s="251"/>
      <c r="AW540" s="251"/>
      <c r="AX540" s="251"/>
      <c r="AY540" s="251"/>
      <c r="AZ540" s="251"/>
      <c r="BA540" s="251"/>
      <c r="BB540" s="252"/>
      <c r="BC540" s="253"/>
      <c r="BD540" s="254"/>
      <c r="BE540" s="261"/>
      <c r="BF540" s="261"/>
      <c r="BG540" s="261"/>
      <c r="BH540" s="262"/>
      <c r="BI540" s="263"/>
      <c r="BJ540" s="264"/>
      <c r="BK540" s="263"/>
      <c r="BL540" s="263"/>
      <c r="BM540" s="266"/>
      <c r="BN540" s="263"/>
      <c r="CA540" s="263"/>
      <c r="CN540" s="263"/>
      <c r="DA540" s="263"/>
      <c r="DN540" s="263"/>
      <c r="DP540" s="166"/>
      <c r="DQ540" s="166"/>
      <c r="DR540" s="28"/>
      <c r="DS540" s="166"/>
      <c r="DT540" s="28"/>
      <c r="DU540" s="166"/>
      <c r="DV540" s="28"/>
    </row>
    <row r="541" spans="1:128" s="275" customFormat="1" outlineLevel="1">
      <c r="A541" s="268" t="s">
        <v>167</v>
      </c>
      <c r="B541" s="269"/>
      <c r="C541" s="269"/>
      <c r="D541" s="269"/>
      <c r="E541" s="269"/>
      <c r="F541" s="269"/>
      <c r="G541" s="269"/>
      <c r="H541" s="269"/>
      <c r="I541" s="269"/>
      <c r="J541" s="269"/>
      <c r="K541" s="269"/>
      <c r="L541" s="269"/>
      <c r="M541" s="269"/>
      <c r="N541" s="269"/>
      <c r="O541" s="269"/>
      <c r="P541" s="269"/>
      <c r="Q541" s="269"/>
      <c r="R541" s="269"/>
      <c r="S541" s="269"/>
      <c r="T541" s="269"/>
      <c r="U541" s="269"/>
      <c r="V541" s="269"/>
      <c r="W541" s="269"/>
      <c r="X541" s="269"/>
      <c r="Y541" s="269"/>
      <c r="Z541" s="269"/>
      <c r="AA541" s="269"/>
      <c r="AB541" s="269"/>
      <c r="AC541" s="269"/>
      <c r="AD541" s="269"/>
      <c r="AE541" s="269"/>
      <c r="AF541" s="269"/>
      <c r="AG541" s="269"/>
      <c r="AH541" s="269"/>
      <c r="AI541" s="269"/>
      <c r="AJ541" s="269"/>
      <c r="AK541" s="269"/>
      <c r="AL541" s="269"/>
      <c r="AM541" s="269"/>
      <c r="AN541" s="269"/>
      <c r="AO541" s="269"/>
      <c r="AP541" s="269"/>
      <c r="AQ541" s="269"/>
      <c r="AR541" s="269"/>
      <c r="AS541" s="269"/>
      <c r="AT541" s="269"/>
      <c r="AU541" s="269"/>
      <c r="AV541" s="269"/>
      <c r="AW541" s="269"/>
      <c r="AX541" s="269"/>
      <c r="AY541" s="269"/>
      <c r="AZ541" s="269"/>
      <c r="BA541" s="269"/>
      <c r="BB541" s="270"/>
      <c r="BC541" s="271"/>
      <c r="BD541" s="271"/>
      <c r="BE541" s="272"/>
      <c r="BF541" s="272"/>
      <c r="BG541" s="272"/>
      <c r="BH541" s="273"/>
      <c r="BI541" s="272"/>
      <c r="BJ541" s="274"/>
      <c r="BK541" s="272"/>
      <c r="BL541" s="272"/>
      <c r="BM541" s="301"/>
      <c r="BN541" s="272"/>
      <c r="CA541" s="272"/>
      <c r="CN541" s="272"/>
      <c r="DA541" s="272"/>
      <c r="DN541" s="272"/>
      <c r="DP541" s="277"/>
      <c r="DQ541" s="277"/>
      <c r="DR541" s="278"/>
      <c r="DS541" s="277"/>
      <c r="DT541" s="278"/>
      <c r="DU541" s="277"/>
      <c r="DV541" s="278"/>
    </row>
    <row r="542" spans="1:128" outlineLevel="1">
      <c r="A542" s="250" t="s">
        <v>122</v>
      </c>
      <c r="B542" s="251"/>
      <c r="C542" s="251"/>
      <c r="D542" s="251"/>
      <c r="E542" s="251"/>
      <c r="F542" s="251"/>
      <c r="G542" s="251"/>
      <c r="H542" s="251"/>
      <c r="I542" s="251"/>
      <c r="J542" s="251"/>
      <c r="K542" s="251"/>
      <c r="L542" s="251"/>
      <c r="M542" s="251"/>
      <c r="N542" s="251"/>
      <c r="O542" s="251"/>
      <c r="P542" s="251"/>
      <c r="Q542" s="251"/>
      <c r="R542" s="251"/>
      <c r="S542" s="251"/>
      <c r="T542" s="251"/>
      <c r="U542" s="251"/>
      <c r="V542" s="251"/>
      <c r="W542" s="251"/>
      <c r="X542" s="251"/>
      <c r="Y542" s="251"/>
      <c r="Z542" s="251"/>
      <c r="AA542" s="251"/>
      <c r="AB542" s="251"/>
      <c r="AC542" s="251"/>
      <c r="AD542" s="251"/>
      <c r="AE542" s="251"/>
      <c r="AF542" s="251"/>
      <c r="AG542" s="251"/>
      <c r="AH542" s="251"/>
      <c r="AI542" s="251"/>
      <c r="AJ542" s="251"/>
      <c r="AK542" s="251"/>
      <c r="AL542" s="251"/>
      <c r="AM542" s="251"/>
      <c r="AN542" s="251"/>
      <c r="AO542" s="251"/>
      <c r="AP542" s="251"/>
      <c r="AQ542" s="251"/>
      <c r="AR542" s="251"/>
      <c r="AS542" s="251"/>
      <c r="AT542" s="251"/>
      <c r="AU542" s="251"/>
      <c r="AV542" s="251"/>
      <c r="AW542" s="251"/>
      <c r="AX542" s="251"/>
      <c r="AY542" s="251"/>
      <c r="AZ542" s="251"/>
      <c r="BA542" s="251"/>
      <c r="BB542" s="252"/>
      <c r="BC542" s="253"/>
      <c r="BD542" s="254"/>
      <c r="BE542" s="261"/>
      <c r="BF542" s="261"/>
      <c r="BG542" s="261"/>
      <c r="BH542" s="262"/>
      <c r="BI542" s="263"/>
      <c r="BJ542" s="264"/>
      <c r="BK542" s="263"/>
      <c r="BL542" s="263"/>
      <c r="BM542" s="266"/>
      <c r="BN542" s="263"/>
      <c r="CA542" s="263"/>
      <c r="CN542" s="263"/>
      <c r="DA542" s="263"/>
      <c r="DN542" s="263"/>
      <c r="DP542" s="166"/>
      <c r="DQ542" s="166"/>
      <c r="DR542" s="28"/>
      <c r="DS542" s="166"/>
      <c r="DT542" s="28"/>
      <c r="DU542" s="166"/>
      <c r="DV542" s="28"/>
    </row>
    <row r="543" spans="1:128" outlineLevel="1">
      <c r="A543" s="250" t="s">
        <v>168</v>
      </c>
      <c r="B543" s="251"/>
      <c r="C543" s="251"/>
      <c r="D543" s="251"/>
      <c r="E543" s="251"/>
      <c r="F543" s="251"/>
      <c r="G543" s="251"/>
      <c r="H543" s="251"/>
      <c r="I543" s="251"/>
      <c r="J543" s="251"/>
      <c r="K543" s="251"/>
      <c r="L543" s="251"/>
      <c r="M543" s="251"/>
      <c r="N543" s="251"/>
      <c r="O543" s="251"/>
      <c r="P543" s="251"/>
      <c r="Q543" s="251"/>
      <c r="R543" s="251"/>
      <c r="S543" s="251"/>
      <c r="T543" s="251"/>
      <c r="U543" s="251"/>
      <c r="V543" s="251"/>
      <c r="W543" s="251"/>
      <c r="X543" s="251"/>
      <c r="Y543" s="251"/>
      <c r="Z543" s="251"/>
      <c r="AA543" s="251"/>
      <c r="AB543" s="251"/>
      <c r="AC543" s="251"/>
      <c r="AD543" s="251"/>
      <c r="AE543" s="251"/>
      <c r="AF543" s="251"/>
      <c r="AG543" s="251"/>
      <c r="AH543" s="251"/>
      <c r="AI543" s="251"/>
      <c r="AJ543" s="251"/>
      <c r="AK543" s="251"/>
      <c r="AL543" s="251"/>
      <c r="AM543" s="251"/>
      <c r="AN543" s="251"/>
      <c r="AO543" s="251"/>
      <c r="AP543" s="251"/>
      <c r="AQ543" s="251"/>
      <c r="AR543" s="251">
        <v>8</v>
      </c>
      <c r="AS543" s="251">
        <v>4</v>
      </c>
      <c r="AT543" s="251"/>
      <c r="AU543" s="251"/>
      <c r="AV543" s="251"/>
      <c r="AW543" s="251">
        <v>30</v>
      </c>
      <c r="AX543" s="251">
        <v>2</v>
      </c>
      <c r="AY543" s="251"/>
      <c r="AZ543" s="251"/>
      <c r="BA543" s="251"/>
      <c r="BB543" s="252"/>
      <c r="BC543" s="253"/>
      <c r="BD543" s="254"/>
      <c r="BE543" s="261"/>
      <c r="BF543" s="261"/>
      <c r="BG543" s="261"/>
      <c r="BH543" s="262"/>
      <c r="BI543" s="263"/>
      <c r="BJ543" s="264"/>
      <c r="BK543" s="263"/>
      <c r="BL543" s="263"/>
      <c r="BM543" s="266"/>
      <c r="BN543" s="263"/>
      <c r="CA543" s="263"/>
      <c r="CN543" s="263"/>
      <c r="DA543" s="263"/>
      <c r="DN543" s="263"/>
      <c r="DP543" s="166"/>
      <c r="DQ543" s="166"/>
      <c r="DR543" s="28"/>
      <c r="DS543" s="166"/>
      <c r="DT543" s="28"/>
      <c r="DU543" s="166"/>
      <c r="DV543" s="28"/>
    </row>
    <row r="544" spans="1:128" ht="13.5">
      <c r="A544" s="279" t="s">
        <v>169</v>
      </c>
      <c r="B544" s="251">
        <f>+SUM(B535:B543)</f>
        <v>0</v>
      </c>
      <c r="C544" s="251">
        <f t="shared" ref="C544" si="727">+SUM(C535:C543)</f>
        <v>0</v>
      </c>
      <c r="D544" s="251">
        <f t="shared" ref="D544:AZ544" si="728">+SUM(D535:D543)</f>
        <v>0</v>
      </c>
      <c r="E544" s="251">
        <f t="shared" si="728"/>
        <v>0</v>
      </c>
      <c r="F544" s="251">
        <f t="shared" si="728"/>
        <v>0</v>
      </c>
      <c r="G544" s="251">
        <f t="shared" si="728"/>
        <v>0</v>
      </c>
      <c r="H544" s="251">
        <f t="shared" si="728"/>
        <v>0</v>
      </c>
      <c r="I544" s="251">
        <f t="shared" si="728"/>
        <v>0</v>
      </c>
      <c r="J544" s="251">
        <f t="shared" si="728"/>
        <v>0</v>
      </c>
      <c r="K544" s="251">
        <f t="shared" si="728"/>
        <v>0</v>
      </c>
      <c r="L544" s="251">
        <f t="shared" si="728"/>
        <v>0</v>
      </c>
      <c r="M544" s="251">
        <f t="shared" si="728"/>
        <v>0</v>
      </c>
      <c r="N544" s="251"/>
      <c r="O544" s="251">
        <f t="shared" si="728"/>
        <v>0</v>
      </c>
      <c r="P544" s="251">
        <f t="shared" si="728"/>
        <v>0</v>
      </c>
      <c r="Q544" s="251">
        <f t="shared" si="728"/>
        <v>0</v>
      </c>
      <c r="R544" s="251">
        <f t="shared" si="728"/>
        <v>0</v>
      </c>
      <c r="S544" s="251">
        <f t="shared" si="728"/>
        <v>0</v>
      </c>
      <c r="T544" s="251">
        <f t="shared" si="728"/>
        <v>0</v>
      </c>
      <c r="U544" s="251">
        <f t="shared" si="728"/>
        <v>0</v>
      </c>
      <c r="V544" s="251">
        <f t="shared" si="728"/>
        <v>0</v>
      </c>
      <c r="W544" s="251">
        <f t="shared" si="728"/>
        <v>0</v>
      </c>
      <c r="X544" s="251">
        <f t="shared" si="728"/>
        <v>0</v>
      </c>
      <c r="Y544" s="251">
        <f t="shared" si="728"/>
        <v>0</v>
      </c>
      <c r="Z544" s="251">
        <f t="shared" si="728"/>
        <v>0</v>
      </c>
      <c r="AA544" s="251"/>
      <c r="AB544" s="251">
        <f t="shared" si="728"/>
        <v>0</v>
      </c>
      <c r="AC544" s="251">
        <f t="shared" si="728"/>
        <v>0</v>
      </c>
      <c r="AD544" s="251">
        <f t="shared" si="728"/>
        <v>0</v>
      </c>
      <c r="AE544" s="251">
        <f t="shared" si="728"/>
        <v>0</v>
      </c>
      <c r="AF544" s="251">
        <f t="shared" si="728"/>
        <v>0</v>
      </c>
      <c r="AG544" s="251">
        <f t="shared" si="728"/>
        <v>0</v>
      </c>
      <c r="AH544" s="251">
        <f t="shared" si="728"/>
        <v>0</v>
      </c>
      <c r="AI544" s="251">
        <f t="shared" si="728"/>
        <v>0</v>
      </c>
      <c r="AJ544" s="251">
        <f t="shared" si="728"/>
        <v>0</v>
      </c>
      <c r="AK544" s="251">
        <f t="shared" si="728"/>
        <v>0</v>
      </c>
      <c r="AL544" s="251">
        <f t="shared" si="728"/>
        <v>0</v>
      </c>
      <c r="AM544" s="251">
        <f t="shared" si="728"/>
        <v>0</v>
      </c>
      <c r="AN544" s="251"/>
      <c r="AO544" s="251">
        <f t="shared" si="728"/>
        <v>0</v>
      </c>
      <c r="AP544" s="251">
        <f t="shared" si="728"/>
        <v>0</v>
      </c>
      <c r="AQ544" s="251">
        <f t="shared" si="728"/>
        <v>0</v>
      </c>
      <c r="AR544" s="251">
        <f t="shared" si="728"/>
        <v>8</v>
      </c>
      <c r="AS544" s="251">
        <f t="shared" si="728"/>
        <v>4</v>
      </c>
      <c r="AT544" s="251">
        <f t="shared" si="728"/>
        <v>0</v>
      </c>
      <c r="AU544" s="251">
        <f t="shared" si="728"/>
        <v>0</v>
      </c>
      <c r="AV544" s="251">
        <f t="shared" si="728"/>
        <v>0</v>
      </c>
      <c r="AW544" s="251">
        <f t="shared" si="728"/>
        <v>30</v>
      </c>
      <c r="AX544" s="251">
        <f t="shared" si="728"/>
        <v>2</v>
      </c>
      <c r="AY544" s="251">
        <f t="shared" si="728"/>
        <v>0</v>
      </c>
      <c r="AZ544" s="251">
        <f t="shared" si="728"/>
        <v>0</v>
      </c>
      <c r="BA544" s="251"/>
      <c r="BB544" s="252"/>
      <c r="BC544" s="253">
        <f t="shared" ref="BC544:BM544" si="729">+SUM(BC535:BC543)</f>
        <v>0</v>
      </c>
      <c r="BD544" s="254">
        <f t="shared" si="729"/>
        <v>0</v>
      </c>
      <c r="BE544" s="261">
        <f t="shared" si="729"/>
        <v>0</v>
      </c>
      <c r="BF544" s="261">
        <f t="shared" si="729"/>
        <v>0</v>
      </c>
      <c r="BG544" s="261">
        <f t="shared" si="729"/>
        <v>0</v>
      </c>
      <c r="BH544" s="262">
        <f t="shared" si="729"/>
        <v>0</v>
      </c>
      <c r="BI544" s="263">
        <f t="shared" si="729"/>
        <v>0</v>
      </c>
      <c r="BJ544" s="264">
        <f t="shared" si="729"/>
        <v>0</v>
      </c>
      <c r="BK544" s="263">
        <f t="shared" si="729"/>
        <v>0</v>
      </c>
      <c r="BL544" s="263">
        <f t="shared" si="729"/>
        <v>0</v>
      </c>
      <c r="BM544" s="266">
        <f t="shared" si="729"/>
        <v>0</v>
      </c>
      <c r="BN544" s="263"/>
      <c r="CA544" s="263"/>
      <c r="CN544" s="263"/>
      <c r="DA544" s="263"/>
      <c r="DN544" s="263"/>
      <c r="DP544" s="166"/>
      <c r="DQ544" s="166"/>
      <c r="DR544" s="28"/>
      <c r="DS544" s="166"/>
      <c r="DT544" s="28"/>
      <c r="DU544" s="166"/>
      <c r="DV544" s="28"/>
    </row>
    <row r="545" spans="1:128" ht="13.5" customHeight="1">
      <c r="A545" s="239" t="s">
        <v>196</v>
      </c>
      <c r="B545" s="319">
        <v>0</v>
      </c>
      <c r="C545" s="319">
        <v>36</v>
      </c>
      <c r="D545" s="319">
        <v>24</v>
      </c>
      <c r="E545" s="319">
        <v>0</v>
      </c>
      <c r="F545" s="319">
        <v>30</v>
      </c>
      <c r="G545" s="319">
        <v>36</v>
      </c>
      <c r="H545" s="319">
        <v>18</v>
      </c>
      <c r="I545" s="319">
        <v>24</v>
      </c>
      <c r="J545" s="319">
        <v>24</v>
      </c>
      <c r="K545" s="319">
        <v>24</v>
      </c>
      <c r="L545" s="319">
        <v>24</v>
      </c>
      <c r="M545" s="319">
        <v>24</v>
      </c>
      <c r="N545" s="319"/>
      <c r="O545" s="227">
        <v>24</v>
      </c>
      <c r="P545" s="227">
        <v>24</v>
      </c>
      <c r="Q545" s="227">
        <v>24</v>
      </c>
      <c r="R545" s="227">
        <v>24</v>
      </c>
      <c r="S545" s="227">
        <v>32</v>
      </c>
      <c r="T545" s="227">
        <v>4</v>
      </c>
      <c r="U545" s="227">
        <v>24</v>
      </c>
      <c r="V545" s="227">
        <v>0</v>
      </c>
      <c r="W545" s="227">
        <v>0</v>
      </c>
      <c r="X545" s="227">
        <v>0</v>
      </c>
      <c r="Y545" s="227">
        <v>0</v>
      </c>
      <c r="Z545" s="227">
        <v>16</v>
      </c>
      <c r="AA545" s="230"/>
      <c r="AB545" s="230">
        <v>16</v>
      </c>
      <c r="AC545" s="230">
        <v>16</v>
      </c>
      <c r="AD545" s="230">
        <v>16</v>
      </c>
      <c r="AE545" s="230">
        <v>16</v>
      </c>
      <c r="AF545" s="230">
        <v>16</v>
      </c>
      <c r="AG545" s="230">
        <v>16</v>
      </c>
      <c r="AH545" s="230">
        <v>16</v>
      </c>
      <c r="AI545" s="230">
        <v>16</v>
      </c>
      <c r="AJ545" s="230">
        <v>32</v>
      </c>
      <c r="AK545" s="230">
        <v>0</v>
      </c>
      <c r="AL545" s="230">
        <v>16</v>
      </c>
      <c r="AM545" s="230">
        <v>16</v>
      </c>
      <c r="AN545" s="230"/>
      <c r="AO545" s="230">
        <v>32</v>
      </c>
      <c r="AP545" s="230">
        <v>0</v>
      </c>
      <c r="AQ545" s="230">
        <v>12</v>
      </c>
      <c r="AR545" s="230">
        <v>16</v>
      </c>
      <c r="AS545" s="230">
        <v>44</v>
      </c>
      <c r="AT545" s="230">
        <v>6</v>
      </c>
      <c r="AU545" s="230">
        <v>0</v>
      </c>
      <c r="AV545" s="230">
        <v>0</v>
      </c>
      <c r="AW545" s="230">
        <v>0</v>
      </c>
      <c r="AX545" s="230">
        <v>0</v>
      </c>
      <c r="AY545" s="230">
        <v>0</v>
      </c>
      <c r="AZ545" s="227">
        <v>0</v>
      </c>
      <c r="BA545" s="227"/>
      <c r="BB545" s="252"/>
      <c r="BC545" s="321">
        <f t="shared" ref="BC545:BM545" si="730">+BC555</f>
        <v>0</v>
      </c>
      <c r="BD545" s="322">
        <f t="shared" si="730"/>
        <v>0</v>
      </c>
      <c r="BE545" s="241">
        <f t="shared" si="730"/>
        <v>0</v>
      </c>
      <c r="BF545" s="241">
        <f t="shared" si="730"/>
        <v>0</v>
      </c>
      <c r="BG545" s="241">
        <f t="shared" si="730"/>
        <v>0</v>
      </c>
      <c r="BH545" s="323">
        <f t="shared" si="730"/>
        <v>0</v>
      </c>
      <c r="BI545" s="324">
        <f t="shared" si="730"/>
        <v>0</v>
      </c>
      <c r="BJ545" s="325">
        <f t="shared" si="730"/>
        <v>0</v>
      </c>
      <c r="BK545" s="324">
        <f t="shared" si="730"/>
        <v>0</v>
      </c>
      <c r="BL545" s="324">
        <f t="shared" si="730"/>
        <v>0</v>
      </c>
      <c r="BM545" s="326">
        <f t="shared" si="730"/>
        <v>0</v>
      </c>
      <c r="BN545" s="324"/>
      <c r="CA545" s="324"/>
      <c r="CN545" s="324"/>
      <c r="DA545" s="324"/>
      <c r="DN545" s="324"/>
      <c r="DP545" s="166">
        <f>SUM(B545:M545)</f>
        <v>264</v>
      </c>
      <c r="DQ545" s="166">
        <f>SUM(O545:Z545)</f>
        <v>172</v>
      </c>
      <c r="DR545" s="28">
        <f t="shared" si="560"/>
        <v>65.151515151515156</v>
      </c>
      <c r="DS545" s="166">
        <f>SUM(AB545:AM545)</f>
        <v>192</v>
      </c>
      <c r="DT545" s="28">
        <f t="shared" si="561"/>
        <v>111.62790697674419</v>
      </c>
      <c r="DU545" s="166">
        <f>SUM(AO545:AZ545)</f>
        <v>110</v>
      </c>
      <c r="DV545" s="28">
        <f t="shared" si="562"/>
        <v>57.291666666666664</v>
      </c>
      <c r="DW545" s="141">
        <f>SUM(BB545:BM545)</f>
        <v>0</v>
      </c>
      <c r="DX545" s="207">
        <f t="shared" ref="DX545" si="731">IFERROR(DW545/DU545*100,0)</f>
        <v>0</v>
      </c>
    </row>
    <row r="546" spans="1:128" outlineLevel="1">
      <c r="A546" s="250" t="s">
        <v>161</v>
      </c>
      <c r="B546" s="251"/>
      <c r="C546" s="251"/>
      <c r="D546" s="251"/>
      <c r="E546" s="251"/>
      <c r="F546" s="251"/>
      <c r="G546" s="251"/>
      <c r="H546" s="251"/>
      <c r="I546" s="251"/>
      <c r="J546" s="251"/>
      <c r="K546" s="251"/>
      <c r="L546" s="251"/>
      <c r="M546" s="251"/>
      <c r="N546" s="251"/>
      <c r="O546" s="251"/>
      <c r="P546" s="251"/>
      <c r="Q546" s="251"/>
      <c r="R546" s="251"/>
      <c r="S546" s="251"/>
      <c r="T546" s="251"/>
      <c r="U546" s="251"/>
      <c r="V546" s="251"/>
      <c r="W546" s="251"/>
      <c r="X546" s="251"/>
      <c r="Y546" s="251"/>
      <c r="Z546" s="251"/>
      <c r="AA546" s="251"/>
      <c r="AB546" s="251"/>
      <c r="AC546" s="251"/>
      <c r="AD546" s="251"/>
      <c r="AE546" s="251"/>
      <c r="AF546" s="251"/>
      <c r="AG546" s="251"/>
      <c r="AH546" s="251"/>
      <c r="AI546" s="251"/>
      <c r="AJ546" s="251"/>
      <c r="AK546" s="251"/>
      <c r="AL546" s="251"/>
      <c r="AM546" s="251"/>
      <c r="AN546" s="251"/>
      <c r="AO546" s="251"/>
      <c r="AP546" s="251"/>
      <c r="AQ546" s="251"/>
      <c r="AR546" s="251"/>
      <c r="AS546" s="251"/>
      <c r="AT546" s="251"/>
      <c r="AU546" s="251"/>
      <c r="AV546" s="251"/>
      <c r="AW546" s="251"/>
      <c r="AX546" s="251"/>
      <c r="AY546" s="251"/>
      <c r="AZ546" s="251"/>
      <c r="BA546" s="251"/>
      <c r="BB546" s="320"/>
      <c r="BC546" s="253"/>
      <c r="BD546" s="254"/>
      <c r="BE546" s="261"/>
      <c r="BF546" s="261"/>
      <c r="BG546" s="261"/>
      <c r="BH546" s="262"/>
      <c r="BI546" s="263"/>
      <c r="BJ546" s="264"/>
      <c r="BK546" s="263"/>
      <c r="BL546" s="263"/>
      <c r="BM546" s="266"/>
      <c r="BN546" s="263"/>
      <c r="CA546" s="263"/>
      <c r="CN546" s="263"/>
      <c r="DA546" s="263"/>
      <c r="DN546" s="263"/>
      <c r="DP546" s="166"/>
      <c r="DQ546" s="166"/>
      <c r="DR546" s="28"/>
      <c r="DS546" s="166"/>
      <c r="DT546" s="28"/>
      <c r="DU546" s="166"/>
      <c r="DV546" s="28"/>
    </row>
    <row r="547" spans="1:128" outlineLevel="1">
      <c r="A547" s="250" t="s">
        <v>162</v>
      </c>
      <c r="B547" s="251"/>
      <c r="C547" s="251"/>
      <c r="D547" s="251"/>
      <c r="E547" s="251"/>
      <c r="F547" s="251"/>
      <c r="G547" s="251"/>
      <c r="H547" s="251"/>
      <c r="I547" s="251"/>
      <c r="J547" s="251"/>
      <c r="K547" s="251"/>
      <c r="L547" s="251"/>
      <c r="M547" s="251"/>
      <c r="N547" s="251"/>
      <c r="O547" s="251"/>
      <c r="P547" s="251"/>
      <c r="Q547" s="251"/>
      <c r="R547" s="251"/>
      <c r="S547" s="251"/>
      <c r="T547" s="251"/>
      <c r="U547" s="251"/>
      <c r="V547" s="251"/>
      <c r="W547" s="251"/>
      <c r="X547" s="251"/>
      <c r="Y547" s="251"/>
      <c r="Z547" s="251"/>
      <c r="AA547" s="251"/>
      <c r="AB547" s="251"/>
      <c r="AC547" s="251"/>
      <c r="AD547" s="251"/>
      <c r="AE547" s="251"/>
      <c r="AF547" s="251"/>
      <c r="AG547" s="251"/>
      <c r="AH547" s="251"/>
      <c r="AI547" s="251"/>
      <c r="AJ547" s="251"/>
      <c r="AK547" s="251"/>
      <c r="AL547" s="251"/>
      <c r="AM547" s="251"/>
      <c r="AN547" s="251"/>
      <c r="AO547" s="251"/>
      <c r="AP547" s="251"/>
      <c r="AQ547" s="251"/>
      <c r="AR547" s="251"/>
      <c r="AS547" s="251"/>
      <c r="AT547" s="251"/>
      <c r="AU547" s="251"/>
      <c r="AV547" s="251"/>
      <c r="AW547" s="251"/>
      <c r="AX547" s="251"/>
      <c r="AY547" s="251"/>
      <c r="AZ547" s="251"/>
      <c r="BA547" s="251"/>
      <c r="BB547" s="252"/>
      <c r="BC547" s="253"/>
      <c r="BD547" s="254"/>
      <c r="BE547" s="261"/>
      <c r="BF547" s="261"/>
      <c r="BG547" s="261"/>
      <c r="BH547" s="262"/>
      <c r="BI547" s="263"/>
      <c r="BJ547" s="264"/>
      <c r="BK547" s="263"/>
      <c r="BL547" s="263"/>
      <c r="BM547" s="266"/>
      <c r="BN547" s="263"/>
      <c r="CA547" s="263"/>
      <c r="CN547" s="263"/>
      <c r="DA547" s="263"/>
      <c r="DN547" s="263"/>
      <c r="DP547" s="166"/>
      <c r="DQ547" s="166"/>
      <c r="DR547" s="28"/>
      <c r="DS547" s="166"/>
      <c r="DT547" s="28"/>
      <c r="DU547" s="166"/>
      <c r="DV547" s="28"/>
    </row>
    <row r="548" spans="1:128" outlineLevel="1">
      <c r="A548" s="250" t="s">
        <v>163</v>
      </c>
      <c r="B548" s="251"/>
      <c r="C548" s="251"/>
      <c r="D548" s="251"/>
      <c r="E548" s="251"/>
      <c r="F548" s="251"/>
      <c r="G548" s="251"/>
      <c r="H548" s="251"/>
      <c r="I548" s="251"/>
      <c r="J548" s="251"/>
      <c r="K548" s="251"/>
      <c r="L548" s="251"/>
      <c r="M548" s="251"/>
      <c r="N548" s="251"/>
      <c r="O548" s="251"/>
      <c r="P548" s="251"/>
      <c r="Q548" s="251"/>
      <c r="R548" s="251"/>
      <c r="S548" s="251"/>
      <c r="T548" s="251"/>
      <c r="U548" s="251"/>
      <c r="V548" s="251"/>
      <c r="W548" s="251"/>
      <c r="X548" s="251"/>
      <c r="Y548" s="251"/>
      <c r="Z548" s="251"/>
      <c r="AA548" s="251"/>
      <c r="AB548" s="251"/>
      <c r="AC548" s="251"/>
      <c r="AD548" s="251"/>
      <c r="AE548" s="251"/>
      <c r="AF548" s="251"/>
      <c r="AG548" s="251"/>
      <c r="AH548" s="251"/>
      <c r="AI548" s="251"/>
      <c r="AJ548" s="251"/>
      <c r="AK548" s="251"/>
      <c r="AL548" s="251"/>
      <c r="AM548" s="251"/>
      <c r="AN548" s="251"/>
      <c r="AO548" s="251"/>
      <c r="AP548" s="251"/>
      <c r="AQ548" s="251"/>
      <c r="AR548" s="251"/>
      <c r="AS548" s="251"/>
      <c r="AT548" s="251"/>
      <c r="AU548" s="251"/>
      <c r="AV548" s="251"/>
      <c r="AW548" s="251"/>
      <c r="AX548" s="251"/>
      <c r="AY548" s="251"/>
      <c r="AZ548" s="251"/>
      <c r="BA548" s="251"/>
      <c r="BB548" s="252"/>
      <c r="BC548" s="253"/>
      <c r="BD548" s="254"/>
      <c r="BE548" s="261"/>
      <c r="BF548" s="261"/>
      <c r="BG548" s="261"/>
      <c r="BH548" s="262"/>
      <c r="BI548" s="263"/>
      <c r="BJ548" s="264"/>
      <c r="BK548" s="263"/>
      <c r="BL548" s="263"/>
      <c r="BM548" s="266"/>
      <c r="BN548" s="263"/>
      <c r="CA548" s="263"/>
      <c r="CN548" s="263"/>
      <c r="DA548" s="263"/>
      <c r="DN548" s="263"/>
      <c r="DP548" s="166"/>
      <c r="DQ548" s="166"/>
      <c r="DR548" s="28"/>
      <c r="DS548" s="166"/>
      <c r="DT548" s="28"/>
      <c r="DU548" s="166"/>
      <c r="DV548" s="28"/>
    </row>
    <row r="549" spans="1:128" outlineLevel="1">
      <c r="A549" s="250" t="s">
        <v>164</v>
      </c>
      <c r="B549" s="251"/>
      <c r="C549" s="251"/>
      <c r="D549" s="251"/>
      <c r="E549" s="251"/>
      <c r="F549" s="251"/>
      <c r="G549" s="251"/>
      <c r="H549" s="251"/>
      <c r="I549" s="251"/>
      <c r="J549" s="251"/>
      <c r="K549" s="251"/>
      <c r="L549" s="251"/>
      <c r="M549" s="251"/>
      <c r="N549" s="251"/>
      <c r="O549" s="251"/>
      <c r="P549" s="251"/>
      <c r="Q549" s="251"/>
      <c r="R549" s="251"/>
      <c r="S549" s="251"/>
      <c r="T549" s="251"/>
      <c r="U549" s="251"/>
      <c r="V549" s="251"/>
      <c r="W549" s="251"/>
      <c r="X549" s="251"/>
      <c r="Y549" s="251"/>
      <c r="Z549" s="251"/>
      <c r="AA549" s="251"/>
      <c r="AB549" s="251"/>
      <c r="AC549" s="251"/>
      <c r="AD549" s="251"/>
      <c r="AE549" s="251"/>
      <c r="AF549" s="251"/>
      <c r="AG549" s="251"/>
      <c r="AH549" s="251"/>
      <c r="AI549" s="251"/>
      <c r="AJ549" s="251"/>
      <c r="AK549" s="251"/>
      <c r="AL549" s="251"/>
      <c r="AM549" s="251"/>
      <c r="AN549" s="251"/>
      <c r="AO549" s="251"/>
      <c r="AP549" s="251"/>
      <c r="AQ549" s="251"/>
      <c r="AR549" s="251"/>
      <c r="AS549" s="251"/>
      <c r="AT549" s="251"/>
      <c r="AU549" s="251"/>
      <c r="AV549" s="251"/>
      <c r="AW549" s="251"/>
      <c r="AX549" s="251"/>
      <c r="AY549" s="251"/>
      <c r="AZ549" s="251"/>
      <c r="BA549" s="251"/>
      <c r="BB549" s="252"/>
      <c r="BC549" s="253"/>
      <c r="BD549" s="254"/>
      <c r="BE549" s="261"/>
      <c r="BF549" s="261"/>
      <c r="BG549" s="261"/>
      <c r="BH549" s="262"/>
      <c r="BI549" s="263"/>
      <c r="BJ549" s="264"/>
      <c r="BK549" s="263"/>
      <c r="BL549" s="263"/>
      <c r="BM549" s="266"/>
      <c r="BN549" s="263"/>
      <c r="CA549" s="263"/>
      <c r="CN549" s="263"/>
      <c r="DA549" s="263"/>
      <c r="DN549" s="263"/>
      <c r="DP549" s="166"/>
      <c r="DQ549" s="166"/>
      <c r="DR549" s="28"/>
      <c r="DS549" s="166"/>
      <c r="DT549" s="28"/>
      <c r="DU549" s="166"/>
      <c r="DV549" s="28"/>
    </row>
    <row r="550" spans="1:128" outlineLevel="1">
      <c r="A550" s="250" t="s">
        <v>165</v>
      </c>
      <c r="B550" s="251"/>
      <c r="C550" s="251"/>
      <c r="D550" s="251"/>
      <c r="E550" s="251"/>
      <c r="F550" s="251"/>
      <c r="G550" s="251"/>
      <c r="H550" s="251"/>
      <c r="I550" s="251"/>
      <c r="J550" s="251"/>
      <c r="K550" s="251"/>
      <c r="L550" s="251"/>
      <c r="M550" s="251"/>
      <c r="N550" s="251"/>
      <c r="O550" s="251"/>
      <c r="P550" s="251"/>
      <c r="Q550" s="251"/>
      <c r="R550" s="251"/>
      <c r="S550" s="251"/>
      <c r="T550" s="251"/>
      <c r="U550" s="251"/>
      <c r="V550" s="251"/>
      <c r="W550" s="251"/>
      <c r="X550" s="251"/>
      <c r="Y550" s="251"/>
      <c r="Z550" s="251"/>
      <c r="AA550" s="251"/>
      <c r="AB550" s="251"/>
      <c r="AC550" s="251"/>
      <c r="AD550" s="251"/>
      <c r="AE550" s="251"/>
      <c r="AF550" s="251"/>
      <c r="AG550" s="251"/>
      <c r="AH550" s="251"/>
      <c r="AI550" s="251"/>
      <c r="AJ550" s="251"/>
      <c r="AK550" s="251"/>
      <c r="AL550" s="251"/>
      <c r="AM550" s="251"/>
      <c r="AN550" s="251"/>
      <c r="AO550" s="251"/>
      <c r="AP550" s="251"/>
      <c r="AQ550" s="251"/>
      <c r="AR550" s="251"/>
      <c r="AS550" s="251"/>
      <c r="AT550" s="251"/>
      <c r="AU550" s="251"/>
      <c r="AV550" s="251"/>
      <c r="AW550" s="251"/>
      <c r="AX550" s="251"/>
      <c r="AY550" s="251"/>
      <c r="AZ550" s="251"/>
      <c r="BA550" s="251"/>
      <c r="BB550" s="252"/>
      <c r="BC550" s="253"/>
      <c r="BD550" s="254"/>
      <c r="BE550" s="261"/>
      <c r="BF550" s="261"/>
      <c r="BG550" s="261"/>
      <c r="BH550" s="262"/>
      <c r="BI550" s="263"/>
      <c r="BJ550" s="264"/>
      <c r="BK550" s="263"/>
      <c r="BL550" s="263"/>
      <c r="BM550" s="266"/>
      <c r="BN550" s="263"/>
      <c r="CA550" s="263"/>
      <c r="CN550" s="263"/>
      <c r="DA550" s="263"/>
      <c r="DN550" s="263"/>
      <c r="DP550" s="166"/>
      <c r="DQ550" s="166"/>
      <c r="DR550" s="28"/>
      <c r="DS550" s="166"/>
      <c r="DT550" s="28"/>
      <c r="DU550" s="166"/>
      <c r="DV550" s="28"/>
    </row>
    <row r="551" spans="1:128" outlineLevel="1">
      <c r="A551" s="250" t="s">
        <v>123</v>
      </c>
      <c r="B551" s="251"/>
      <c r="C551" s="251"/>
      <c r="D551" s="251"/>
      <c r="E551" s="251"/>
      <c r="F551" s="251"/>
      <c r="G551" s="251"/>
      <c r="H551" s="251"/>
      <c r="I551" s="251"/>
      <c r="J551" s="251"/>
      <c r="K551" s="251"/>
      <c r="L551" s="251"/>
      <c r="M551" s="251"/>
      <c r="N551" s="251"/>
      <c r="O551" s="251"/>
      <c r="P551" s="251"/>
      <c r="Q551" s="251"/>
      <c r="R551" s="251"/>
      <c r="S551" s="251"/>
      <c r="T551" s="251"/>
      <c r="U551" s="251"/>
      <c r="V551" s="251"/>
      <c r="W551" s="251"/>
      <c r="X551" s="251"/>
      <c r="Y551" s="251"/>
      <c r="Z551" s="251"/>
      <c r="AA551" s="251"/>
      <c r="AB551" s="251"/>
      <c r="AC551" s="251"/>
      <c r="AD551" s="251"/>
      <c r="AE551" s="251"/>
      <c r="AF551" s="251"/>
      <c r="AG551" s="251"/>
      <c r="AH551" s="251"/>
      <c r="AI551" s="251"/>
      <c r="AJ551" s="251"/>
      <c r="AK551" s="251"/>
      <c r="AL551" s="251"/>
      <c r="AM551" s="251"/>
      <c r="AN551" s="251"/>
      <c r="AO551" s="251">
        <v>32</v>
      </c>
      <c r="AP551" s="251"/>
      <c r="AQ551" s="251">
        <v>12</v>
      </c>
      <c r="AR551" s="251">
        <v>16</v>
      </c>
      <c r="AS551" s="251">
        <v>28</v>
      </c>
      <c r="AT551" s="251">
        <v>6</v>
      </c>
      <c r="AU551" s="251">
        <v>24</v>
      </c>
      <c r="AV551" s="251"/>
      <c r="AW551" s="251"/>
      <c r="AX551" s="251"/>
      <c r="AY551" s="251"/>
      <c r="AZ551" s="251"/>
      <c r="BA551" s="251"/>
      <c r="BB551" s="252"/>
      <c r="BC551" s="253"/>
      <c r="BD551" s="254"/>
      <c r="BE551" s="261"/>
      <c r="BF551" s="261"/>
      <c r="BG551" s="261"/>
      <c r="BH551" s="262"/>
      <c r="BI551" s="263"/>
      <c r="BJ551" s="264"/>
      <c r="BK551" s="263"/>
      <c r="BL551" s="263"/>
      <c r="BM551" s="266"/>
      <c r="BN551" s="263"/>
      <c r="CA551" s="263"/>
      <c r="CN551" s="263"/>
      <c r="DA551" s="263"/>
      <c r="DN551" s="263"/>
      <c r="DP551" s="166"/>
      <c r="DQ551" s="166"/>
      <c r="DR551" s="28"/>
      <c r="DS551" s="166"/>
      <c r="DT551" s="28"/>
      <c r="DU551" s="166"/>
      <c r="DV551" s="28"/>
    </row>
    <row r="552" spans="1:128" s="275" customFormat="1" outlineLevel="1">
      <c r="A552" s="268" t="s">
        <v>167</v>
      </c>
      <c r="B552" s="269"/>
      <c r="C552" s="269"/>
      <c r="D552" s="269"/>
      <c r="E552" s="269"/>
      <c r="F552" s="269"/>
      <c r="G552" s="269"/>
      <c r="H552" s="269"/>
      <c r="I552" s="269"/>
      <c r="J552" s="269"/>
      <c r="K552" s="269"/>
      <c r="L552" s="269"/>
      <c r="M552" s="269"/>
      <c r="N552" s="269"/>
      <c r="O552" s="269"/>
      <c r="P552" s="269"/>
      <c r="Q552" s="269"/>
      <c r="R552" s="269"/>
      <c r="S552" s="269"/>
      <c r="T552" s="269"/>
      <c r="U552" s="269"/>
      <c r="V552" s="269"/>
      <c r="W552" s="269"/>
      <c r="X552" s="269"/>
      <c r="Y552" s="269"/>
      <c r="Z552" s="269"/>
      <c r="AA552" s="269"/>
      <c r="AB552" s="269"/>
      <c r="AC552" s="269"/>
      <c r="AD552" s="269"/>
      <c r="AE552" s="269"/>
      <c r="AF552" s="269"/>
      <c r="AG552" s="269"/>
      <c r="AH552" s="269"/>
      <c r="AI552" s="269"/>
      <c r="AJ552" s="269"/>
      <c r="AK552" s="269"/>
      <c r="AL552" s="269"/>
      <c r="AM552" s="269"/>
      <c r="AN552" s="269"/>
      <c r="AO552" s="269"/>
      <c r="AP552" s="269"/>
      <c r="AQ552" s="269"/>
      <c r="AR552" s="269"/>
      <c r="AS552" s="269"/>
      <c r="AT552" s="269"/>
      <c r="AU552" s="269"/>
      <c r="AV552" s="269"/>
      <c r="AW552" s="269"/>
      <c r="AX552" s="269"/>
      <c r="AY552" s="269"/>
      <c r="AZ552" s="269"/>
      <c r="BA552" s="269"/>
      <c r="BB552" s="270"/>
      <c r="BC552" s="271"/>
      <c r="BD552" s="271"/>
      <c r="BE552" s="272"/>
      <c r="BF552" s="272"/>
      <c r="BG552" s="272"/>
      <c r="BH552" s="273"/>
      <c r="BI552" s="272"/>
      <c r="BJ552" s="274"/>
      <c r="BK552" s="272"/>
      <c r="BL552" s="272"/>
      <c r="BM552" s="301"/>
      <c r="BN552" s="272"/>
      <c r="CA552" s="272"/>
      <c r="CN552" s="272"/>
      <c r="DA552" s="272"/>
      <c r="DN552" s="272"/>
      <c r="DP552" s="277"/>
      <c r="DQ552" s="277"/>
      <c r="DR552" s="278"/>
      <c r="DS552" s="277"/>
      <c r="DT552" s="278"/>
      <c r="DU552" s="277"/>
      <c r="DV552" s="278"/>
    </row>
    <row r="553" spans="1:128" outlineLevel="1">
      <c r="A553" s="250" t="s">
        <v>122</v>
      </c>
      <c r="B553" s="251"/>
      <c r="C553" s="251"/>
      <c r="D553" s="251"/>
      <c r="E553" s="251"/>
      <c r="F553" s="251"/>
      <c r="G553" s="251"/>
      <c r="H553" s="251"/>
      <c r="I553" s="251"/>
      <c r="J553" s="251"/>
      <c r="K553" s="251"/>
      <c r="L553" s="251"/>
      <c r="M553" s="251"/>
      <c r="N553" s="251"/>
      <c r="O553" s="251"/>
      <c r="P553" s="251"/>
      <c r="Q553" s="251"/>
      <c r="R553" s="251"/>
      <c r="S553" s="251"/>
      <c r="T553" s="251"/>
      <c r="U553" s="251"/>
      <c r="V553" s="251"/>
      <c r="W553" s="251"/>
      <c r="X553" s="251"/>
      <c r="Y553" s="251"/>
      <c r="Z553" s="251"/>
      <c r="AA553" s="251"/>
      <c r="AB553" s="251"/>
      <c r="AC553" s="251"/>
      <c r="AD553" s="251"/>
      <c r="AE553" s="251"/>
      <c r="AF553" s="251"/>
      <c r="AG553" s="251"/>
      <c r="AH553" s="251"/>
      <c r="AI553" s="251"/>
      <c r="AJ553" s="251"/>
      <c r="AK553" s="251"/>
      <c r="AL553" s="251"/>
      <c r="AM553" s="251"/>
      <c r="AN553" s="251"/>
      <c r="AO553" s="251"/>
      <c r="AP553" s="251"/>
      <c r="AQ553" s="251"/>
      <c r="AR553" s="251"/>
      <c r="AS553" s="251"/>
      <c r="AT553" s="251"/>
      <c r="AU553" s="251"/>
      <c r="AV553" s="251"/>
      <c r="AW553" s="251"/>
      <c r="AX553" s="251"/>
      <c r="AY553" s="251"/>
      <c r="AZ553" s="251"/>
      <c r="BA553" s="251"/>
      <c r="BB553" s="252"/>
      <c r="BC553" s="253"/>
      <c r="BD553" s="254"/>
      <c r="BE553" s="261"/>
      <c r="BF553" s="261"/>
      <c r="BG553" s="261"/>
      <c r="BH553" s="262"/>
      <c r="BI553" s="263"/>
      <c r="BJ553" s="264"/>
      <c r="BK553" s="263"/>
      <c r="BL553" s="263"/>
      <c r="BM553" s="266"/>
      <c r="BN553" s="263"/>
      <c r="CA553" s="263"/>
      <c r="CN553" s="263"/>
      <c r="DA553" s="263"/>
      <c r="DN553" s="263"/>
      <c r="DP553" s="166"/>
      <c r="DQ553" s="166"/>
      <c r="DR553" s="28"/>
      <c r="DS553" s="166"/>
      <c r="DT553" s="28"/>
      <c r="DU553" s="166"/>
      <c r="DV553" s="28"/>
    </row>
    <row r="554" spans="1:128" outlineLevel="1">
      <c r="A554" s="250" t="s">
        <v>168</v>
      </c>
      <c r="B554" s="251"/>
      <c r="C554" s="251"/>
      <c r="D554" s="251"/>
      <c r="E554" s="251"/>
      <c r="F554" s="251"/>
      <c r="G554" s="251"/>
      <c r="H554" s="251"/>
      <c r="I554" s="251"/>
      <c r="J554" s="251"/>
      <c r="K554" s="251"/>
      <c r="L554" s="251"/>
      <c r="M554" s="251"/>
      <c r="N554" s="251"/>
      <c r="O554" s="251"/>
      <c r="P554" s="251"/>
      <c r="Q554" s="251"/>
      <c r="R554" s="251"/>
      <c r="S554" s="251"/>
      <c r="T554" s="251"/>
      <c r="U554" s="251"/>
      <c r="V554" s="251"/>
      <c r="W554" s="251"/>
      <c r="X554" s="251"/>
      <c r="Y554" s="251"/>
      <c r="Z554" s="251"/>
      <c r="AA554" s="251"/>
      <c r="AB554" s="251"/>
      <c r="AC554" s="251"/>
      <c r="AD554" s="251"/>
      <c r="AE554" s="251"/>
      <c r="AF554" s="251"/>
      <c r="AG554" s="251"/>
      <c r="AH554" s="251"/>
      <c r="AI554" s="251"/>
      <c r="AJ554" s="251"/>
      <c r="AK554" s="251"/>
      <c r="AL554" s="251"/>
      <c r="AM554" s="251"/>
      <c r="AN554" s="251"/>
      <c r="AO554" s="251"/>
      <c r="AP554" s="251"/>
      <c r="AQ554" s="251"/>
      <c r="AR554" s="251"/>
      <c r="AS554" s="251"/>
      <c r="AT554" s="251"/>
      <c r="AU554" s="251"/>
      <c r="AV554" s="251"/>
      <c r="AW554" s="251"/>
      <c r="AX554" s="251"/>
      <c r="AY554" s="251"/>
      <c r="AZ554" s="251"/>
      <c r="BA554" s="251"/>
      <c r="BB554" s="252"/>
      <c r="BC554" s="253"/>
      <c r="BD554" s="254"/>
      <c r="BE554" s="261"/>
      <c r="BF554" s="261"/>
      <c r="BG554" s="261"/>
      <c r="BH554" s="262"/>
      <c r="BI554" s="263"/>
      <c r="BJ554" s="264"/>
      <c r="BK554" s="263"/>
      <c r="BL554" s="263"/>
      <c r="BM554" s="266"/>
      <c r="BN554" s="263"/>
      <c r="CA554" s="263"/>
      <c r="CN554" s="263"/>
      <c r="DA554" s="263"/>
      <c r="DN554" s="263"/>
      <c r="DP554" s="166"/>
      <c r="DQ554" s="166"/>
      <c r="DR554" s="28"/>
      <c r="DS554" s="166"/>
      <c r="DT554" s="28"/>
      <c r="DU554" s="166"/>
      <c r="DV554" s="28"/>
    </row>
    <row r="555" spans="1:128" ht="13.5">
      <c r="A555" s="279" t="s">
        <v>169</v>
      </c>
      <c r="B555" s="251">
        <f>+SUM(B546:B554)</f>
        <v>0</v>
      </c>
      <c r="C555" s="251">
        <f t="shared" ref="C555" si="732">+SUM(C546:C554)</f>
        <v>0</v>
      </c>
      <c r="D555" s="251">
        <f t="shared" ref="D555:AZ555" si="733">+SUM(D546:D554)</f>
        <v>0</v>
      </c>
      <c r="E555" s="251">
        <f t="shared" si="733"/>
        <v>0</v>
      </c>
      <c r="F555" s="251">
        <f t="shared" si="733"/>
        <v>0</v>
      </c>
      <c r="G555" s="251">
        <f t="shared" si="733"/>
        <v>0</v>
      </c>
      <c r="H555" s="251">
        <f t="shared" si="733"/>
        <v>0</v>
      </c>
      <c r="I555" s="251">
        <f t="shared" si="733"/>
        <v>0</v>
      </c>
      <c r="J555" s="251">
        <f t="shared" si="733"/>
        <v>0</v>
      </c>
      <c r="K555" s="251">
        <f t="shared" si="733"/>
        <v>0</v>
      </c>
      <c r="L555" s="251">
        <f t="shared" si="733"/>
        <v>0</v>
      </c>
      <c r="M555" s="251">
        <f t="shared" si="733"/>
        <v>0</v>
      </c>
      <c r="N555" s="251"/>
      <c r="O555" s="251">
        <f t="shared" si="733"/>
        <v>0</v>
      </c>
      <c r="P555" s="251">
        <f t="shared" si="733"/>
        <v>0</v>
      </c>
      <c r="Q555" s="251">
        <f t="shared" si="733"/>
        <v>0</v>
      </c>
      <c r="R555" s="251">
        <f t="shared" si="733"/>
        <v>0</v>
      </c>
      <c r="S555" s="251">
        <f t="shared" si="733"/>
        <v>0</v>
      </c>
      <c r="T555" s="251">
        <f t="shared" si="733"/>
        <v>0</v>
      </c>
      <c r="U555" s="251">
        <f t="shared" si="733"/>
        <v>0</v>
      </c>
      <c r="V555" s="251">
        <f t="shared" si="733"/>
        <v>0</v>
      </c>
      <c r="W555" s="251">
        <f t="shared" si="733"/>
        <v>0</v>
      </c>
      <c r="X555" s="251">
        <f t="shared" si="733"/>
        <v>0</v>
      </c>
      <c r="Y555" s="251">
        <f t="shared" si="733"/>
        <v>0</v>
      </c>
      <c r="Z555" s="251">
        <f t="shared" si="733"/>
        <v>0</v>
      </c>
      <c r="AA555" s="251"/>
      <c r="AB555" s="251">
        <f t="shared" si="733"/>
        <v>0</v>
      </c>
      <c r="AC555" s="251">
        <f t="shared" si="733"/>
        <v>0</v>
      </c>
      <c r="AD555" s="251">
        <f t="shared" si="733"/>
        <v>0</v>
      </c>
      <c r="AE555" s="251">
        <f t="shared" si="733"/>
        <v>0</v>
      </c>
      <c r="AF555" s="251">
        <f t="shared" si="733"/>
        <v>0</v>
      </c>
      <c r="AG555" s="251">
        <f t="shared" si="733"/>
        <v>0</v>
      </c>
      <c r="AH555" s="251">
        <f t="shared" si="733"/>
        <v>0</v>
      </c>
      <c r="AI555" s="251">
        <f t="shared" si="733"/>
        <v>0</v>
      </c>
      <c r="AJ555" s="251">
        <f t="shared" si="733"/>
        <v>0</v>
      </c>
      <c r="AK555" s="251">
        <f t="shared" si="733"/>
        <v>0</v>
      </c>
      <c r="AL555" s="251">
        <f t="shared" si="733"/>
        <v>0</v>
      </c>
      <c r="AM555" s="251">
        <f t="shared" si="733"/>
        <v>0</v>
      </c>
      <c r="AN555" s="251"/>
      <c r="AO555" s="251">
        <f t="shared" si="733"/>
        <v>32</v>
      </c>
      <c r="AP555" s="251">
        <f t="shared" si="733"/>
        <v>0</v>
      </c>
      <c r="AQ555" s="251">
        <f t="shared" si="733"/>
        <v>12</v>
      </c>
      <c r="AR555" s="251">
        <f t="shared" si="733"/>
        <v>16</v>
      </c>
      <c r="AS555" s="251">
        <f t="shared" si="733"/>
        <v>28</v>
      </c>
      <c r="AT555" s="251">
        <f t="shared" si="733"/>
        <v>6</v>
      </c>
      <c r="AU555" s="251">
        <f t="shared" si="733"/>
        <v>24</v>
      </c>
      <c r="AV555" s="251">
        <f t="shared" si="733"/>
        <v>0</v>
      </c>
      <c r="AW555" s="251">
        <f t="shared" si="733"/>
        <v>0</v>
      </c>
      <c r="AX555" s="251">
        <f t="shared" si="733"/>
        <v>0</v>
      </c>
      <c r="AY555" s="251">
        <f t="shared" si="733"/>
        <v>0</v>
      </c>
      <c r="AZ555" s="251">
        <f t="shared" si="733"/>
        <v>0</v>
      </c>
      <c r="BA555" s="251"/>
      <c r="BB555" s="252"/>
      <c r="BC555" s="253">
        <f t="shared" ref="BC555:BM555" si="734">+SUM(BC546:BC554)</f>
        <v>0</v>
      </c>
      <c r="BD555" s="254">
        <f t="shared" si="734"/>
        <v>0</v>
      </c>
      <c r="BE555" s="261">
        <f t="shared" si="734"/>
        <v>0</v>
      </c>
      <c r="BF555" s="261">
        <f t="shared" si="734"/>
        <v>0</v>
      </c>
      <c r="BG555" s="261">
        <f t="shared" si="734"/>
        <v>0</v>
      </c>
      <c r="BH555" s="262">
        <f t="shared" si="734"/>
        <v>0</v>
      </c>
      <c r="BI555" s="263">
        <f t="shared" si="734"/>
        <v>0</v>
      </c>
      <c r="BJ555" s="264">
        <f t="shared" si="734"/>
        <v>0</v>
      </c>
      <c r="BK555" s="263">
        <f t="shared" si="734"/>
        <v>0</v>
      </c>
      <c r="BL555" s="263">
        <f t="shared" si="734"/>
        <v>0</v>
      </c>
      <c r="BM555" s="266">
        <f t="shared" si="734"/>
        <v>0</v>
      </c>
      <c r="BN555" s="263"/>
      <c r="CA555" s="263"/>
      <c r="CN555" s="263"/>
      <c r="DA555" s="263"/>
      <c r="DN555" s="263"/>
      <c r="DP555" s="166"/>
      <c r="DQ555" s="166"/>
      <c r="DR555" s="28"/>
      <c r="DS555" s="166"/>
      <c r="DT555" s="28"/>
      <c r="DU555" s="166"/>
      <c r="DV555" s="28"/>
    </row>
    <row r="556" spans="1:128">
      <c r="A556" s="357" t="s">
        <v>197</v>
      </c>
      <c r="B556" s="319">
        <v>0</v>
      </c>
      <c r="C556" s="319">
        <v>0</v>
      </c>
      <c r="D556" s="319">
        <v>0</v>
      </c>
      <c r="E556" s="319">
        <v>0</v>
      </c>
      <c r="F556" s="319">
        <v>0</v>
      </c>
      <c r="G556" s="319">
        <v>0</v>
      </c>
      <c r="H556" s="319">
        <v>0</v>
      </c>
      <c r="I556" s="319">
        <v>0</v>
      </c>
      <c r="J556" s="319">
        <v>0</v>
      </c>
      <c r="K556" s="319">
        <v>0</v>
      </c>
      <c r="L556" s="319">
        <v>0</v>
      </c>
      <c r="M556" s="319">
        <v>0</v>
      </c>
      <c r="N556" s="319"/>
      <c r="O556" s="227">
        <v>0</v>
      </c>
      <c r="P556" s="227">
        <v>0</v>
      </c>
      <c r="Q556" s="227">
        <v>0</v>
      </c>
      <c r="R556" s="227">
        <v>0</v>
      </c>
      <c r="S556" s="227">
        <v>0</v>
      </c>
      <c r="T556" s="227">
        <v>0</v>
      </c>
      <c r="U556" s="227">
        <v>0</v>
      </c>
      <c r="V556" s="227">
        <v>0</v>
      </c>
      <c r="W556" s="227">
        <v>0</v>
      </c>
      <c r="X556" s="227">
        <v>0</v>
      </c>
      <c r="Y556" s="227">
        <v>0</v>
      </c>
      <c r="Z556" s="227">
        <v>0</v>
      </c>
      <c r="AA556" s="230"/>
      <c r="AB556" s="230">
        <v>0</v>
      </c>
      <c r="AC556" s="230">
        <v>0</v>
      </c>
      <c r="AD556" s="230">
        <v>0</v>
      </c>
      <c r="AE556" s="230">
        <v>0</v>
      </c>
      <c r="AF556" s="230">
        <v>0</v>
      </c>
      <c r="AG556" s="230">
        <v>0</v>
      </c>
      <c r="AH556" s="230">
        <v>0</v>
      </c>
      <c r="AI556" s="230">
        <v>0</v>
      </c>
      <c r="AJ556" s="230">
        <v>0</v>
      </c>
      <c r="AK556" s="230">
        <v>0</v>
      </c>
      <c r="AL556" s="230">
        <v>0</v>
      </c>
      <c r="AM556" s="230">
        <v>0</v>
      </c>
      <c r="AN556" s="230"/>
      <c r="AO556" s="230">
        <v>0</v>
      </c>
      <c r="AP556" s="230">
        <v>0</v>
      </c>
      <c r="AQ556" s="230">
        <v>0</v>
      </c>
      <c r="AR556" s="230">
        <v>222</v>
      </c>
      <c r="AS556" s="230">
        <v>-222</v>
      </c>
      <c r="AT556" s="230">
        <v>2</v>
      </c>
      <c r="AU556" s="230">
        <v>0</v>
      </c>
      <c r="AV556" s="230">
        <v>0</v>
      </c>
      <c r="AW556" s="230">
        <v>0</v>
      </c>
      <c r="AX556" s="230">
        <v>0</v>
      </c>
      <c r="AY556" s="230">
        <v>0</v>
      </c>
      <c r="AZ556" s="227">
        <v>0</v>
      </c>
      <c r="BA556" s="227"/>
      <c r="BB556" s="320"/>
      <c r="BC556" s="321">
        <f t="shared" ref="BC556:BM556" si="735">+BC566</f>
        <v>0</v>
      </c>
      <c r="BD556" s="322">
        <f t="shared" si="735"/>
        <v>0</v>
      </c>
      <c r="BE556" s="241">
        <f t="shared" si="735"/>
        <v>0</v>
      </c>
      <c r="BF556" s="241">
        <f t="shared" si="735"/>
        <v>0</v>
      </c>
      <c r="BG556" s="241">
        <f t="shared" si="735"/>
        <v>0</v>
      </c>
      <c r="BH556" s="323">
        <f t="shared" si="735"/>
        <v>0</v>
      </c>
      <c r="BI556" s="324">
        <f t="shared" si="735"/>
        <v>0</v>
      </c>
      <c r="BJ556" s="325">
        <f t="shared" si="735"/>
        <v>0</v>
      </c>
      <c r="BK556" s="324">
        <f t="shared" si="735"/>
        <v>0</v>
      </c>
      <c r="BL556" s="324">
        <f t="shared" si="735"/>
        <v>0</v>
      </c>
      <c r="BM556" s="326">
        <f t="shared" si="735"/>
        <v>0</v>
      </c>
      <c r="BN556" s="324"/>
      <c r="CA556" s="324"/>
      <c r="CN556" s="324"/>
      <c r="DA556" s="324"/>
      <c r="DN556" s="324"/>
      <c r="DP556" s="166">
        <f>SUM(B556:M556)</f>
        <v>0</v>
      </c>
      <c r="DQ556" s="166">
        <f>SUM(O556:Z556)</f>
        <v>0</v>
      </c>
      <c r="DR556" s="28">
        <f>IFERROR(DQ556/DP556*100,0)</f>
        <v>0</v>
      </c>
      <c r="DS556" s="166">
        <f>SUM(AB556:AM556)</f>
        <v>0</v>
      </c>
      <c r="DT556" s="28">
        <f>IFERROR(DS556/DQ556*100,0)</f>
        <v>0</v>
      </c>
      <c r="DU556" s="166">
        <f>SUM(AO556:AZ556)</f>
        <v>2</v>
      </c>
      <c r="DV556" s="28">
        <f>IFERROR(DU556/DS556*100,0)</f>
        <v>0</v>
      </c>
      <c r="DW556" s="141">
        <f>SUM(BB556:BM556)</f>
        <v>0</v>
      </c>
      <c r="DX556" s="207">
        <f t="shared" ref="DX556" si="736">IFERROR(DW556/DU556*100,0)</f>
        <v>0</v>
      </c>
    </row>
    <row r="557" spans="1:128" outlineLevel="1">
      <c r="A557" s="250" t="s">
        <v>161</v>
      </c>
      <c r="B557" s="251"/>
      <c r="C557" s="251"/>
      <c r="D557" s="251"/>
      <c r="E557" s="251"/>
      <c r="F557" s="251"/>
      <c r="G557" s="251"/>
      <c r="H557" s="251"/>
      <c r="I557" s="251"/>
      <c r="J557" s="251"/>
      <c r="K557" s="251"/>
      <c r="L557" s="251"/>
      <c r="M557" s="251"/>
      <c r="N557" s="251"/>
      <c r="O557" s="251"/>
      <c r="P557" s="251"/>
      <c r="Q557" s="251"/>
      <c r="R557" s="251"/>
      <c r="S557" s="251"/>
      <c r="T557" s="251"/>
      <c r="U557" s="251"/>
      <c r="V557" s="251"/>
      <c r="W557" s="251"/>
      <c r="X557" s="251"/>
      <c r="Y557" s="251"/>
      <c r="Z557" s="251"/>
      <c r="AA557" s="251"/>
      <c r="AB557" s="251"/>
      <c r="AC557" s="251"/>
      <c r="AD557" s="251"/>
      <c r="AE557" s="251"/>
      <c r="AF557" s="251"/>
      <c r="AG557" s="251"/>
      <c r="AH557" s="251"/>
      <c r="AI557" s="251"/>
      <c r="AJ557" s="251"/>
      <c r="AK557" s="251"/>
      <c r="AL557" s="251"/>
      <c r="AM557" s="251"/>
      <c r="AN557" s="251"/>
      <c r="AO557" s="251"/>
      <c r="AP557" s="251"/>
      <c r="AQ557" s="251"/>
      <c r="AR557" s="251"/>
      <c r="AS557" s="251"/>
      <c r="AT557" s="251"/>
      <c r="AU557" s="251"/>
      <c r="AV557" s="251"/>
      <c r="AW557" s="251"/>
      <c r="AX557" s="251"/>
      <c r="AY557" s="251"/>
      <c r="AZ557" s="251"/>
      <c r="BA557" s="251"/>
      <c r="BB557" s="252"/>
      <c r="BC557" s="253"/>
      <c r="BD557" s="254"/>
      <c r="BE557" s="261"/>
      <c r="BF557" s="261"/>
      <c r="BG557" s="261"/>
      <c r="BH557" s="262"/>
      <c r="BI557" s="263"/>
      <c r="BJ557" s="264"/>
      <c r="BK557" s="263"/>
      <c r="BL557" s="263"/>
      <c r="BM557" s="266"/>
      <c r="BN557" s="263"/>
      <c r="CA557" s="263"/>
      <c r="CN557" s="263"/>
      <c r="DA557" s="263"/>
      <c r="DN557" s="263"/>
      <c r="DP557" s="166"/>
      <c r="DQ557" s="166"/>
      <c r="DR557" s="28"/>
      <c r="DS557" s="166"/>
      <c r="DT557" s="28"/>
      <c r="DU557" s="166"/>
      <c r="DV557" s="28"/>
    </row>
    <row r="558" spans="1:128" outlineLevel="1">
      <c r="A558" s="250" t="s">
        <v>162</v>
      </c>
      <c r="B558" s="251"/>
      <c r="C558" s="251"/>
      <c r="D558" s="251"/>
      <c r="E558" s="251"/>
      <c r="F558" s="251"/>
      <c r="G558" s="251"/>
      <c r="H558" s="251"/>
      <c r="I558" s="251"/>
      <c r="J558" s="251"/>
      <c r="K558" s="251"/>
      <c r="L558" s="251"/>
      <c r="M558" s="251"/>
      <c r="N558" s="251"/>
      <c r="O558" s="251"/>
      <c r="P558" s="251"/>
      <c r="Q558" s="251"/>
      <c r="R558" s="251"/>
      <c r="S558" s="251"/>
      <c r="T558" s="251"/>
      <c r="U558" s="251"/>
      <c r="V558" s="251"/>
      <c r="W558" s="251"/>
      <c r="X558" s="251"/>
      <c r="Y558" s="251"/>
      <c r="Z558" s="251"/>
      <c r="AA558" s="251"/>
      <c r="AB558" s="251"/>
      <c r="AC558" s="251"/>
      <c r="AD558" s="251"/>
      <c r="AE558" s="251"/>
      <c r="AF558" s="251"/>
      <c r="AG558" s="251"/>
      <c r="AH558" s="251"/>
      <c r="AI558" s="251"/>
      <c r="AJ558" s="251"/>
      <c r="AK558" s="251"/>
      <c r="AL558" s="251"/>
      <c r="AM558" s="251"/>
      <c r="AN558" s="251"/>
      <c r="AO558" s="251"/>
      <c r="AP558" s="251"/>
      <c r="AQ558" s="251"/>
      <c r="AR558" s="251"/>
      <c r="AS558" s="251"/>
      <c r="AT558" s="251"/>
      <c r="AU558" s="251"/>
      <c r="AV558" s="251"/>
      <c r="AW558" s="251"/>
      <c r="AX558" s="251"/>
      <c r="AY558" s="251"/>
      <c r="AZ558" s="251"/>
      <c r="BA558" s="251"/>
      <c r="BB558" s="252"/>
      <c r="BC558" s="253"/>
      <c r="BD558" s="254"/>
      <c r="BE558" s="261"/>
      <c r="BF558" s="261"/>
      <c r="BG558" s="261"/>
      <c r="BH558" s="262"/>
      <c r="BI558" s="263"/>
      <c r="BJ558" s="264"/>
      <c r="BK558" s="263"/>
      <c r="BL558" s="263"/>
      <c r="BM558" s="266"/>
      <c r="BN558" s="263"/>
      <c r="CA558" s="263"/>
      <c r="CN558" s="263"/>
      <c r="DA558" s="263"/>
      <c r="DN558" s="263"/>
      <c r="DP558" s="166"/>
      <c r="DQ558" s="166"/>
      <c r="DR558" s="28"/>
      <c r="DS558" s="166"/>
      <c r="DT558" s="28"/>
      <c r="DU558" s="166"/>
      <c r="DV558" s="28"/>
    </row>
    <row r="559" spans="1:128" outlineLevel="1">
      <c r="A559" s="250" t="s">
        <v>163</v>
      </c>
      <c r="B559" s="251"/>
      <c r="C559" s="251"/>
      <c r="D559" s="251"/>
      <c r="E559" s="251"/>
      <c r="F559" s="251"/>
      <c r="G559" s="251"/>
      <c r="H559" s="251"/>
      <c r="I559" s="251"/>
      <c r="J559" s="251"/>
      <c r="K559" s="251"/>
      <c r="L559" s="251"/>
      <c r="M559" s="251"/>
      <c r="N559" s="251"/>
      <c r="O559" s="251"/>
      <c r="P559" s="251"/>
      <c r="Q559" s="251"/>
      <c r="R559" s="251"/>
      <c r="S559" s="251"/>
      <c r="T559" s="251"/>
      <c r="U559" s="251"/>
      <c r="V559" s="251"/>
      <c r="W559" s="251"/>
      <c r="X559" s="251"/>
      <c r="Y559" s="251"/>
      <c r="Z559" s="251"/>
      <c r="AA559" s="251"/>
      <c r="AB559" s="251"/>
      <c r="AC559" s="251"/>
      <c r="AD559" s="251"/>
      <c r="AE559" s="251"/>
      <c r="AF559" s="251"/>
      <c r="AG559" s="251"/>
      <c r="AH559" s="251"/>
      <c r="AI559" s="251"/>
      <c r="AJ559" s="251"/>
      <c r="AK559" s="251"/>
      <c r="AL559" s="251"/>
      <c r="AM559" s="251"/>
      <c r="AN559" s="251"/>
      <c r="AO559" s="251"/>
      <c r="AP559" s="251"/>
      <c r="AQ559" s="251"/>
      <c r="AR559" s="251"/>
      <c r="AS559" s="251"/>
      <c r="AT559" s="251"/>
      <c r="AU559" s="251"/>
      <c r="AV559" s="251"/>
      <c r="AW559" s="251"/>
      <c r="AX559" s="251"/>
      <c r="AY559" s="251">
        <v>22</v>
      </c>
      <c r="AZ559" s="251"/>
      <c r="BA559" s="251"/>
      <c r="BB559" s="252"/>
      <c r="BC559" s="253"/>
      <c r="BD559" s="254"/>
      <c r="BE559" s="261"/>
      <c r="BF559" s="261"/>
      <c r="BG559" s="261"/>
      <c r="BH559" s="262"/>
      <c r="BI559" s="263"/>
      <c r="BJ559" s="264"/>
      <c r="BK559" s="263"/>
      <c r="BL559" s="263"/>
      <c r="BM559" s="266"/>
      <c r="BN559" s="263"/>
      <c r="CA559" s="263"/>
      <c r="CN559" s="263"/>
      <c r="DA559" s="263"/>
      <c r="DN559" s="263"/>
      <c r="DP559" s="166"/>
      <c r="DQ559" s="166"/>
      <c r="DR559" s="28"/>
      <c r="DS559" s="166"/>
      <c r="DT559" s="28"/>
      <c r="DU559" s="166"/>
      <c r="DV559" s="28"/>
    </row>
    <row r="560" spans="1:128" outlineLevel="1">
      <c r="A560" s="250" t="s">
        <v>164</v>
      </c>
      <c r="B560" s="251"/>
      <c r="C560" s="251"/>
      <c r="D560" s="251"/>
      <c r="E560" s="251"/>
      <c r="F560" s="251"/>
      <c r="G560" s="251"/>
      <c r="H560" s="251"/>
      <c r="I560" s="251"/>
      <c r="J560" s="251"/>
      <c r="K560" s="251"/>
      <c r="L560" s="251"/>
      <c r="M560" s="251"/>
      <c r="N560" s="251"/>
      <c r="O560" s="251"/>
      <c r="P560" s="251"/>
      <c r="Q560" s="251"/>
      <c r="R560" s="251"/>
      <c r="S560" s="251"/>
      <c r="T560" s="251"/>
      <c r="U560" s="251"/>
      <c r="V560" s="251"/>
      <c r="W560" s="251"/>
      <c r="X560" s="251"/>
      <c r="Y560" s="251"/>
      <c r="Z560" s="251"/>
      <c r="AA560" s="251"/>
      <c r="AB560" s="251"/>
      <c r="AC560" s="251"/>
      <c r="AD560" s="251"/>
      <c r="AE560" s="251"/>
      <c r="AF560" s="251"/>
      <c r="AG560" s="251"/>
      <c r="AH560" s="251"/>
      <c r="AI560" s="251"/>
      <c r="AJ560" s="251"/>
      <c r="AK560" s="251"/>
      <c r="AL560" s="251"/>
      <c r="AM560" s="251"/>
      <c r="AN560" s="251"/>
      <c r="AO560" s="251"/>
      <c r="AP560" s="251"/>
      <c r="AQ560" s="251"/>
      <c r="AR560" s="251"/>
      <c r="AS560" s="251"/>
      <c r="AT560" s="251"/>
      <c r="AU560" s="251"/>
      <c r="AV560" s="251"/>
      <c r="AW560" s="251"/>
      <c r="AX560" s="251"/>
      <c r="AY560" s="251"/>
      <c r="AZ560" s="251"/>
      <c r="BA560" s="251"/>
      <c r="BB560" s="252"/>
      <c r="BC560" s="253"/>
      <c r="BD560" s="254"/>
      <c r="BE560" s="261"/>
      <c r="BF560" s="261"/>
      <c r="BG560" s="261"/>
      <c r="BH560" s="262"/>
      <c r="BI560" s="263"/>
      <c r="BJ560" s="264"/>
      <c r="BK560" s="263"/>
      <c r="BL560" s="263"/>
      <c r="BM560" s="266"/>
      <c r="BN560" s="263"/>
      <c r="CA560" s="263"/>
      <c r="CN560" s="263"/>
      <c r="DA560" s="263"/>
      <c r="DN560" s="263"/>
      <c r="DP560" s="166"/>
      <c r="DQ560" s="166"/>
      <c r="DR560" s="28"/>
      <c r="DS560" s="166"/>
      <c r="DT560" s="28"/>
      <c r="DU560" s="166"/>
      <c r="DV560" s="28"/>
    </row>
    <row r="561" spans="1:126" outlineLevel="1">
      <c r="A561" s="250" t="s">
        <v>165</v>
      </c>
      <c r="B561" s="251"/>
      <c r="C561" s="251"/>
      <c r="D561" s="251"/>
      <c r="E561" s="251"/>
      <c r="F561" s="251"/>
      <c r="G561" s="251"/>
      <c r="H561" s="251"/>
      <c r="I561" s="251"/>
      <c r="J561" s="251"/>
      <c r="K561" s="251"/>
      <c r="L561" s="251"/>
      <c r="M561" s="251"/>
      <c r="N561" s="251"/>
      <c r="O561" s="251"/>
      <c r="P561" s="251"/>
      <c r="Q561" s="251"/>
      <c r="R561" s="251"/>
      <c r="S561" s="251"/>
      <c r="T561" s="251"/>
      <c r="U561" s="251"/>
      <c r="V561" s="251"/>
      <c r="W561" s="251"/>
      <c r="X561" s="251"/>
      <c r="Y561" s="251"/>
      <c r="Z561" s="251"/>
      <c r="AA561" s="251"/>
      <c r="AB561" s="251"/>
      <c r="AC561" s="251"/>
      <c r="AD561" s="251"/>
      <c r="AE561" s="251"/>
      <c r="AF561" s="251"/>
      <c r="AG561" s="251"/>
      <c r="AH561" s="251"/>
      <c r="AI561" s="251"/>
      <c r="AJ561" s="251"/>
      <c r="AK561" s="251"/>
      <c r="AL561" s="251"/>
      <c r="AM561" s="251"/>
      <c r="AN561" s="251"/>
      <c r="AO561" s="251"/>
      <c r="AP561" s="251"/>
      <c r="AQ561" s="251"/>
      <c r="AR561" s="251"/>
      <c r="AS561" s="251"/>
      <c r="AT561" s="251"/>
      <c r="AU561" s="251"/>
      <c r="AV561" s="251"/>
      <c r="AW561" s="251"/>
      <c r="AX561" s="251"/>
      <c r="AY561" s="251"/>
      <c r="AZ561" s="251"/>
      <c r="BA561" s="251"/>
      <c r="BB561" s="252"/>
      <c r="BC561" s="253"/>
      <c r="BD561" s="254"/>
      <c r="BE561" s="261"/>
      <c r="BF561" s="261"/>
      <c r="BG561" s="261"/>
      <c r="BH561" s="262"/>
      <c r="BI561" s="263"/>
      <c r="BJ561" s="264"/>
      <c r="BK561" s="263"/>
      <c r="BL561" s="263"/>
      <c r="BM561" s="266"/>
      <c r="BN561" s="263"/>
      <c r="CA561" s="263"/>
      <c r="CN561" s="263"/>
      <c r="DA561" s="263"/>
      <c r="DN561" s="263"/>
      <c r="DP561" s="166"/>
      <c r="DQ561" s="166"/>
      <c r="DR561" s="28"/>
      <c r="DS561" s="166"/>
      <c r="DT561" s="28"/>
      <c r="DU561" s="166"/>
      <c r="DV561" s="28"/>
    </row>
    <row r="562" spans="1:126" outlineLevel="1">
      <c r="A562" s="250" t="s">
        <v>123</v>
      </c>
      <c r="B562" s="251"/>
      <c r="C562" s="251"/>
      <c r="D562" s="251"/>
      <c r="E562" s="251"/>
      <c r="F562" s="251"/>
      <c r="G562" s="251"/>
      <c r="H562" s="251"/>
      <c r="I562" s="251"/>
      <c r="J562" s="251"/>
      <c r="K562" s="251"/>
      <c r="L562" s="251"/>
      <c r="M562" s="251"/>
      <c r="N562" s="251"/>
      <c r="O562" s="251"/>
      <c r="P562" s="251"/>
      <c r="Q562" s="251"/>
      <c r="R562" s="251"/>
      <c r="S562" s="251"/>
      <c r="T562" s="251"/>
      <c r="U562" s="251"/>
      <c r="V562" s="251"/>
      <c r="W562" s="251"/>
      <c r="X562" s="251"/>
      <c r="Y562" s="251"/>
      <c r="Z562" s="251"/>
      <c r="AA562" s="251"/>
      <c r="AB562" s="251"/>
      <c r="AC562" s="251"/>
      <c r="AD562" s="251"/>
      <c r="AE562" s="251"/>
      <c r="AF562" s="251"/>
      <c r="AG562" s="251"/>
      <c r="AH562" s="251"/>
      <c r="AI562" s="251"/>
      <c r="AJ562" s="251"/>
      <c r="AK562" s="251"/>
      <c r="AL562" s="251"/>
      <c r="AM562" s="251"/>
      <c r="AN562" s="251"/>
      <c r="AO562" s="251"/>
      <c r="AP562" s="251"/>
      <c r="AQ562" s="251"/>
      <c r="AR562" s="251"/>
      <c r="AS562" s="251"/>
      <c r="AT562" s="251"/>
      <c r="AU562" s="251"/>
      <c r="AV562" s="251"/>
      <c r="AW562" s="251"/>
      <c r="AX562" s="251"/>
      <c r="AY562" s="251"/>
      <c r="AZ562" s="251"/>
      <c r="BA562" s="251"/>
      <c r="BB562" s="252"/>
      <c r="BC562" s="253"/>
      <c r="BD562" s="254"/>
      <c r="BE562" s="261"/>
      <c r="BF562" s="261"/>
      <c r="BG562" s="261"/>
      <c r="BH562" s="262"/>
      <c r="BI562" s="263"/>
      <c r="BJ562" s="264"/>
      <c r="BK562" s="263"/>
      <c r="BL562" s="263"/>
      <c r="BM562" s="266"/>
      <c r="BN562" s="263"/>
      <c r="CA562" s="263"/>
      <c r="CN562" s="263"/>
      <c r="DA562" s="263"/>
      <c r="DN562" s="263"/>
      <c r="DP562" s="166"/>
      <c r="DQ562" s="166"/>
      <c r="DR562" s="28"/>
      <c r="DS562" s="166"/>
      <c r="DT562" s="28"/>
      <c r="DU562" s="166"/>
      <c r="DV562" s="28"/>
    </row>
    <row r="563" spans="1:126" s="275" customFormat="1" outlineLevel="1">
      <c r="A563" s="268" t="s">
        <v>167</v>
      </c>
      <c r="B563" s="269"/>
      <c r="C563" s="269"/>
      <c r="D563" s="269"/>
      <c r="E563" s="269"/>
      <c r="F563" s="269"/>
      <c r="G563" s="269"/>
      <c r="H563" s="269"/>
      <c r="I563" s="269"/>
      <c r="J563" s="269"/>
      <c r="K563" s="269"/>
      <c r="L563" s="269"/>
      <c r="M563" s="269"/>
      <c r="N563" s="269"/>
      <c r="O563" s="269"/>
      <c r="P563" s="269"/>
      <c r="Q563" s="269"/>
      <c r="R563" s="269"/>
      <c r="S563" s="269"/>
      <c r="T563" s="269"/>
      <c r="U563" s="269"/>
      <c r="V563" s="269"/>
      <c r="W563" s="269"/>
      <c r="X563" s="269"/>
      <c r="Y563" s="269"/>
      <c r="Z563" s="269"/>
      <c r="AA563" s="269"/>
      <c r="AB563" s="269"/>
      <c r="AC563" s="269"/>
      <c r="AD563" s="269"/>
      <c r="AE563" s="269"/>
      <c r="AF563" s="269"/>
      <c r="AG563" s="269"/>
      <c r="AH563" s="269"/>
      <c r="AI563" s="269"/>
      <c r="AJ563" s="269"/>
      <c r="AK563" s="269"/>
      <c r="AL563" s="269"/>
      <c r="AM563" s="269"/>
      <c r="AN563" s="269"/>
      <c r="AO563" s="269"/>
      <c r="AP563" s="269"/>
      <c r="AQ563" s="269"/>
      <c r="AR563" s="269"/>
      <c r="AS563" s="269"/>
      <c r="AT563" s="269"/>
      <c r="AU563" s="269"/>
      <c r="AV563" s="269"/>
      <c r="AW563" s="269"/>
      <c r="AX563" s="269"/>
      <c r="AY563" s="269"/>
      <c r="AZ563" s="269"/>
      <c r="BA563" s="269"/>
      <c r="BB563" s="270"/>
      <c r="BC563" s="271"/>
      <c r="BD563" s="271"/>
      <c r="BE563" s="272"/>
      <c r="BF563" s="272"/>
      <c r="BG563" s="272"/>
      <c r="BH563" s="273"/>
      <c r="BI563" s="272"/>
      <c r="BJ563" s="274"/>
      <c r="BK563" s="272"/>
      <c r="BL563" s="272"/>
      <c r="BM563" s="301"/>
      <c r="BN563" s="272"/>
      <c r="CA563" s="272"/>
      <c r="CN563" s="272"/>
      <c r="DA563" s="272"/>
      <c r="DN563" s="272"/>
      <c r="DP563" s="277"/>
      <c r="DQ563" s="277"/>
      <c r="DR563" s="278"/>
      <c r="DS563" s="277"/>
      <c r="DT563" s="278"/>
      <c r="DU563" s="277"/>
      <c r="DV563" s="278"/>
    </row>
    <row r="564" spans="1:126" outlineLevel="1">
      <c r="A564" s="250" t="s">
        <v>122</v>
      </c>
      <c r="B564" s="251"/>
      <c r="C564" s="251"/>
      <c r="D564" s="251"/>
      <c r="E564" s="251"/>
      <c r="F564" s="251"/>
      <c r="G564" s="251"/>
      <c r="H564" s="251"/>
      <c r="I564" s="251"/>
      <c r="J564" s="251"/>
      <c r="K564" s="251"/>
      <c r="L564" s="251"/>
      <c r="M564" s="251"/>
      <c r="N564" s="251"/>
      <c r="O564" s="251"/>
      <c r="P564" s="251"/>
      <c r="Q564" s="251"/>
      <c r="R564" s="251"/>
      <c r="S564" s="251"/>
      <c r="T564" s="251"/>
      <c r="U564" s="251"/>
      <c r="V564" s="251"/>
      <c r="W564" s="251"/>
      <c r="X564" s="251"/>
      <c r="Y564" s="251"/>
      <c r="Z564" s="251"/>
      <c r="AA564" s="251"/>
      <c r="AB564" s="251"/>
      <c r="AC564" s="251"/>
      <c r="AD564" s="251"/>
      <c r="AE564" s="251"/>
      <c r="AF564" s="251"/>
      <c r="AG564" s="251"/>
      <c r="AH564" s="251"/>
      <c r="AI564" s="251"/>
      <c r="AJ564" s="251"/>
      <c r="AK564" s="251"/>
      <c r="AL564" s="251"/>
      <c r="AM564" s="251"/>
      <c r="AN564" s="251"/>
      <c r="AO564" s="251"/>
      <c r="AP564" s="251"/>
      <c r="AQ564" s="251"/>
      <c r="AR564" s="251"/>
      <c r="AS564" s="251"/>
      <c r="AT564" s="251"/>
      <c r="AU564" s="251"/>
      <c r="AV564" s="251"/>
      <c r="AW564" s="251"/>
      <c r="AX564" s="251"/>
      <c r="AY564" s="251"/>
      <c r="AZ564" s="251"/>
      <c r="BA564" s="251"/>
      <c r="BB564" s="252"/>
      <c r="BC564" s="253"/>
      <c r="BD564" s="254"/>
      <c r="BE564" s="261"/>
      <c r="BF564" s="261"/>
      <c r="BG564" s="261"/>
      <c r="BH564" s="262"/>
      <c r="BI564" s="263"/>
      <c r="BJ564" s="264"/>
      <c r="BK564" s="263"/>
      <c r="BL564" s="263"/>
      <c r="BM564" s="266"/>
      <c r="BN564" s="263"/>
      <c r="CA564" s="263"/>
      <c r="CN564" s="263"/>
      <c r="DA564" s="263"/>
      <c r="DN564" s="263"/>
      <c r="DP564" s="166"/>
      <c r="DQ564" s="166"/>
      <c r="DR564" s="28"/>
      <c r="DS564" s="166"/>
      <c r="DT564" s="28"/>
      <c r="DU564" s="166"/>
      <c r="DV564" s="28"/>
    </row>
    <row r="565" spans="1:126" outlineLevel="1">
      <c r="A565" s="250" t="s">
        <v>168</v>
      </c>
      <c r="B565" s="251"/>
      <c r="C565" s="251"/>
      <c r="D565" s="251"/>
      <c r="E565" s="251"/>
      <c r="F565" s="251"/>
      <c r="G565" s="251"/>
      <c r="H565" s="251"/>
      <c r="I565" s="251"/>
      <c r="J565" s="251"/>
      <c r="K565" s="251"/>
      <c r="L565" s="251"/>
      <c r="M565" s="251"/>
      <c r="N565" s="251"/>
      <c r="O565" s="251"/>
      <c r="P565" s="251"/>
      <c r="Q565" s="251"/>
      <c r="R565" s="251"/>
      <c r="S565" s="251"/>
      <c r="T565" s="251"/>
      <c r="U565" s="251"/>
      <c r="V565" s="251"/>
      <c r="W565" s="251"/>
      <c r="X565" s="251"/>
      <c r="Y565" s="251"/>
      <c r="Z565" s="251"/>
      <c r="AA565" s="251"/>
      <c r="AB565" s="251"/>
      <c r="AC565" s="251"/>
      <c r="AD565" s="251"/>
      <c r="AE565" s="251"/>
      <c r="AF565" s="251"/>
      <c r="AG565" s="251"/>
      <c r="AH565" s="251"/>
      <c r="AI565" s="251"/>
      <c r="AJ565" s="251"/>
      <c r="AK565" s="251"/>
      <c r="AL565" s="251"/>
      <c r="AM565" s="251"/>
      <c r="AN565" s="251"/>
      <c r="AO565" s="251"/>
      <c r="AP565" s="251"/>
      <c r="AQ565" s="251"/>
      <c r="AR565" s="251"/>
      <c r="AS565" s="251"/>
      <c r="AT565" s="251">
        <v>2</v>
      </c>
      <c r="AU565" s="251"/>
      <c r="AV565" s="251"/>
      <c r="AW565" s="251"/>
      <c r="AX565" s="251"/>
      <c r="AY565" s="251"/>
      <c r="AZ565" s="251"/>
      <c r="BA565" s="251"/>
      <c r="BB565" s="252"/>
      <c r="BC565" s="253"/>
      <c r="BD565" s="254"/>
      <c r="BE565" s="261"/>
      <c r="BF565" s="261"/>
      <c r="BG565" s="261"/>
      <c r="BH565" s="262"/>
      <c r="BI565" s="263"/>
      <c r="BJ565" s="264"/>
      <c r="BK565" s="263"/>
      <c r="BL565" s="263"/>
      <c r="BM565" s="266"/>
      <c r="BN565" s="263"/>
      <c r="CA565" s="263"/>
      <c r="CN565" s="263"/>
      <c r="DA565" s="263"/>
      <c r="DN565" s="263"/>
      <c r="DP565" s="166"/>
      <c r="DQ565" s="166"/>
      <c r="DR565" s="28"/>
      <c r="DS565" s="166"/>
      <c r="DT565" s="28"/>
      <c r="DU565" s="166"/>
      <c r="DV565" s="28"/>
    </row>
    <row r="566" spans="1:126" ht="13.5">
      <c r="A566" s="279" t="s">
        <v>169</v>
      </c>
      <c r="B566" s="251">
        <f>+SUM(B557:B565)</f>
        <v>0</v>
      </c>
      <c r="C566" s="251">
        <f t="shared" ref="C566" si="737">+SUM(C557:C565)</f>
        <v>0</v>
      </c>
      <c r="D566" s="251">
        <f t="shared" ref="D566:AZ566" si="738">+SUM(D557:D565)</f>
        <v>0</v>
      </c>
      <c r="E566" s="251">
        <f t="shared" si="738"/>
        <v>0</v>
      </c>
      <c r="F566" s="251">
        <f t="shared" si="738"/>
        <v>0</v>
      </c>
      <c r="G566" s="251">
        <f t="shared" si="738"/>
        <v>0</v>
      </c>
      <c r="H566" s="251">
        <f t="shared" si="738"/>
        <v>0</v>
      </c>
      <c r="I566" s="251">
        <f t="shared" si="738"/>
        <v>0</v>
      </c>
      <c r="J566" s="251">
        <f t="shared" si="738"/>
        <v>0</v>
      </c>
      <c r="K566" s="251">
        <f t="shared" si="738"/>
        <v>0</v>
      </c>
      <c r="L566" s="251">
        <f t="shared" si="738"/>
        <v>0</v>
      </c>
      <c r="M566" s="251">
        <f t="shared" si="738"/>
        <v>0</v>
      </c>
      <c r="N566" s="251"/>
      <c r="O566" s="251">
        <f t="shared" si="738"/>
        <v>0</v>
      </c>
      <c r="P566" s="251">
        <f t="shared" si="738"/>
        <v>0</v>
      </c>
      <c r="Q566" s="251">
        <f t="shared" si="738"/>
        <v>0</v>
      </c>
      <c r="R566" s="251">
        <f t="shared" si="738"/>
        <v>0</v>
      </c>
      <c r="S566" s="251">
        <f t="shared" si="738"/>
        <v>0</v>
      </c>
      <c r="T566" s="251">
        <f t="shared" si="738"/>
        <v>0</v>
      </c>
      <c r="U566" s="251">
        <f t="shared" si="738"/>
        <v>0</v>
      </c>
      <c r="V566" s="251">
        <f t="shared" si="738"/>
        <v>0</v>
      </c>
      <c r="W566" s="251">
        <f t="shared" si="738"/>
        <v>0</v>
      </c>
      <c r="X566" s="251">
        <f t="shared" si="738"/>
        <v>0</v>
      </c>
      <c r="Y566" s="251">
        <f t="shared" si="738"/>
        <v>0</v>
      </c>
      <c r="Z566" s="251">
        <f t="shared" si="738"/>
        <v>0</v>
      </c>
      <c r="AA566" s="251"/>
      <c r="AB566" s="251">
        <f t="shared" si="738"/>
        <v>0</v>
      </c>
      <c r="AC566" s="251">
        <f t="shared" si="738"/>
        <v>0</v>
      </c>
      <c r="AD566" s="251">
        <f t="shared" si="738"/>
        <v>0</v>
      </c>
      <c r="AE566" s="251">
        <f t="shared" si="738"/>
        <v>0</v>
      </c>
      <c r="AF566" s="251">
        <f t="shared" si="738"/>
        <v>0</v>
      </c>
      <c r="AG566" s="251">
        <f t="shared" si="738"/>
        <v>0</v>
      </c>
      <c r="AH566" s="251">
        <f t="shared" si="738"/>
        <v>0</v>
      </c>
      <c r="AI566" s="251">
        <f t="shared" si="738"/>
        <v>0</v>
      </c>
      <c r="AJ566" s="251">
        <f t="shared" si="738"/>
        <v>0</v>
      </c>
      <c r="AK566" s="251">
        <f t="shared" si="738"/>
        <v>0</v>
      </c>
      <c r="AL566" s="251">
        <f t="shared" si="738"/>
        <v>0</v>
      </c>
      <c r="AM566" s="251">
        <f t="shared" si="738"/>
        <v>0</v>
      </c>
      <c r="AN566" s="251"/>
      <c r="AO566" s="251">
        <f t="shared" si="738"/>
        <v>0</v>
      </c>
      <c r="AP566" s="251">
        <f t="shared" si="738"/>
        <v>0</v>
      </c>
      <c r="AQ566" s="251">
        <f t="shared" si="738"/>
        <v>0</v>
      </c>
      <c r="AR566" s="251">
        <f t="shared" si="738"/>
        <v>0</v>
      </c>
      <c r="AS566" s="251">
        <f t="shared" si="738"/>
        <v>0</v>
      </c>
      <c r="AT566" s="251">
        <f t="shared" si="738"/>
        <v>2</v>
      </c>
      <c r="AU566" s="251">
        <f t="shared" si="738"/>
        <v>0</v>
      </c>
      <c r="AV566" s="251">
        <f t="shared" si="738"/>
        <v>0</v>
      </c>
      <c r="AW566" s="251">
        <f t="shared" si="738"/>
        <v>0</v>
      </c>
      <c r="AX566" s="251">
        <f t="shared" si="738"/>
        <v>0</v>
      </c>
      <c r="AY566" s="251">
        <f t="shared" si="738"/>
        <v>22</v>
      </c>
      <c r="AZ566" s="251">
        <f t="shared" si="738"/>
        <v>0</v>
      </c>
      <c r="BA566" s="251"/>
      <c r="BB566" s="252"/>
      <c r="BC566" s="253">
        <f t="shared" ref="BC566:BM566" si="739">+SUM(BC557:BC565)</f>
        <v>0</v>
      </c>
      <c r="BD566" s="254">
        <f t="shared" si="739"/>
        <v>0</v>
      </c>
      <c r="BE566" s="261">
        <f t="shared" si="739"/>
        <v>0</v>
      </c>
      <c r="BF566" s="261">
        <f t="shared" si="739"/>
        <v>0</v>
      </c>
      <c r="BG566" s="261">
        <f t="shared" si="739"/>
        <v>0</v>
      </c>
      <c r="BH566" s="262">
        <f t="shared" si="739"/>
        <v>0</v>
      </c>
      <c r="BI566" s="263">
        <f t="shared" si="739"/>
        <v>0</v>
      </c>
      <c r="BJ566" s="264">
        <f t="shared" si="739"/>
        <v>0</v>
      </c>
      <c r="BK566" s="263">
        <f t="shared" si="739"/>
        <v>0</v>
      </c>
      <c r="BL566" s="263">
        <f t="shared" si="739"/>
        <v>0</v>
      </c>
      <c r="BM566" s="266">
        <f t="shared" si="739"/>
        <v>0</v>
      </c>
      <c r="BN566" s="263"/>
      <c r="CA566" s="263"/>
      <c r="CN566" s="263"/>
      <c r="DA566" s="263"/>
      <c r="DN566" s="263"/>
      <c r="DP566" s="166"/>
      <c r="DQ566" s="166"/>
      <c r="DR566" s="28"/>
      <c r="DS566" s="166"/>
      <c r="DT566" s="28"/>
      <c r="DU566" s="166"/>
      <c r="DV566" s="28"/>
    </row>
    <row r="567" spans="1:126">
      <c r="A567" s="357" t="s">
        <v>198</v>
      </c>
      <c r="B567" s="319"/>
      <c r="C567" s="319"/>
      <c r="D567" s="319"/>
      <c r="E567" s="319"/>
      <c r="F567" s="319"/>
      <c r="G567" s="319"/>
      <c r="H567" s="319"/>
      <c r="I567" s="319"/>
      <c r="J567" s="319"/>
      <c r="K567" s="319"/>
      <c r="L567" s="319"/>
      <c r="M567" s="319"/>
      <c r="N567" s="319"/>
      <c r="O567" s="227"/>
      <c r="P567" s="227"/>
      <c r="Q567" s="227"/>
      <c r="R567" s="227"/>
      <c r="S567" s="227"/>
      <c r="T567" s="227"/>
      <c r="U567" s="227"/>
      <c r="V567" s="227"/>
      <c r="W567" s="227"/>
      <c r="X567" s="227"/>
      <c r="Y567" s="227"/>
      <c r="Z567" s="227"/>
      <c r="AA567" s="230"/>
      <c r="AB567" s="230"/>
      <c r="AC567" s="230"/>
      <c r="AD567" s="230"/>
      <c r="AE567" s="230"/>
      <c r="AF567" s="230"/>
      <c r="AG567" s="230"/>
      <c r="AH567" s="230"/>
      <c r="AI567" s="230"/>
      <c r="AJ567" s="230"/>
      <c r="AK567" s="230"/>
      <c r="AL567" s="230"/>
      <c r="AM567" s="230"/>
      <c r="AN567" s="230"/>
      <c r="AO567" s="230"/>
      <c r="AP567" s="230"/>
      <c r="AQ567" s="230"/>
      <c r="AR567" s="230"/>
      <c r="AS567" s="230"/>
      <c r="AT567" s="230"/>
      <c r="AU567" s="230">
        <v>8</v>
      </c>
      <c r="AV567" s="230"/>
      <c r="AW567" s="230"/>
      <c r="AX567" s="230"/>
      <c r="AY567" s="230"/>
      <c r="AZ567" s="227">
        <v>2</v>
      </c>
      <c r="BA567" s="227"/>
      <c r="BB567" s="320"/>
      <c r="BC567" s="321">
        <f t="shared" ref="BC567:BM567" si="740">+BC577</f>
        <v>0</v>
      </c>
      <c r="BD567" s="322">
        <f t="shared" si="740"/>
        <v>0</v>
      </c>
      <c r="BE567" s="241">
        <f t="shared" si="740"/>
        <v>0</v>
      </c>
      <c r="BF567" s="241">
        <f t="shared" si="740"/>
        <v>0</v>
      </c>
      <c r="BG567" s="241">
        <f t="shared" si="740"/>
        <v>0</v>
      </c>
      <c r="BH567" s="323">
        <f t="shared" si="740"/>
        <v>0</v>
      </c>
      <c r="BI567" s="324">
        <f t="shared" si="740"/>
        <v>0</v>
      </c>
      <c r="BJ567" s="325">
        <f t="shared" si="740"/>
        <v>0</v>
      </c>
      <c r="BK567" s="324">
        <f t="shared" si="740"/>
        <v>0</v>
      </c>
      <c r="BL567" s="324">
        <f t="shared" si="740"/>
        <v>0</v>
      </c>
      <c r="BM567" s="326">
        <f t="shared" si="740"/>
        <v>0</v>
      </c>
      <c r="BN567" s="324"/>
      <c r="CA567" s="324"/>
      <c r="CN567" s="324"/>
      <c r="DA567" s="324"/>
      <c r="DN567" s="324"/>
      <c r="DP567" s="166"/>
      <c r="DQ567" s="166"/>
      <c r="DR567" s="28"/>
      <c r="DS567" s="166"/>
      <c r="DT567" s="28"/>
      <c r="DU567" s="166"/>
      <c r="DV567" s="28"/>
    </row>
    <row r="568" spans="1:126" outlineLevel="1">
      <c r="A568" s="250" t="s">
        <v>161</v>
      </c>
      <c r="B568" s="251"/>
      <c r="C568" s="251"/>
      <c r="D568" s="251"/>
      <c r="E568" s="251"/>
      <c r="F568" s="251"/>
      <c r="G568" s="251"/>
      <c r="H568" s="251"/>
      <c r="I568" s="251"/>
      <c r="J568" s="251"/>
      <c r="K568" s="251"/>
      <c r="L568" s="251"/>
      <c r="M568" s="251"/>
      <c r="N568" s="251"/>
      <c r="O568" s="251"/>
      <c r="P568" s="251"/>
      <c r="Q568" s="251"/>
      <c r="R568" s="251"/>
      <c r="S568" s="251"/>
      <c r="T568" s="251"/>
      <c r="U568" s="251"/>
      <c r="V568" s="251"/>
      <c r="W568" s="251"/>
      <c r="X568" s="251"/>
      <c r="Y568" s="251"/>
      <c r="Z568" s="251"/>
      <c r="AA568" s="251"/>
      <c r="AB568" s="251"/>
      <c r="AC568" s="251"/>
      <c r="AD568" s="251"/>
      <c r="AE568" s="251"/>
      <c r="AF568" s="251"/>
      <c r="AG568" s="251"/>
      <c r="AH568" s="251"/>
      <c r="AI568" s="251"/>
      <c r="AJ568" s="251"/>
      <c r="AK568" s="251"/>
      <c r="AL568" s="251"/>
      <c r="AM568" s="251"/>
      <c r="AN568" s="251"/>
      <c r="AO568" s="251"/>
      <c r="AP568" s="251"/>
      <c r="AQ568" s="251"/>
      <c r="AR568" s="251"/>
      <c r="AS568" s="251"/>
      <c r="AT568" s="251"/>
      <c r="AU568" s="251"/>
      <c r="AV568" s="251"/>
      <c r="AW568" s="251"/>
      <c r="AX568" s="251"/>
      <c r="AY568" s="251"/>
      <c r="AZ568" s="251"/>
      <c r="BA568" s="251"/>
      <c r="BB568" s="320"/>
      <c r="BC568" s="253"/>
      <c r="BD568" s="254"/>
      <c r="BE568" s="261"/>
      <c r="BF568" s="261"/>
      <c r="BG568" s="261"/>
      <c r="BH568" s="262"/>
      <c r="BI568" s="263"/>
      <c r="BJ568" s="264"/>
      <c r="BK568" s="263"/>
      <c r="BL568" s="263"/>
      <c r="BM568" s="266"/>
      <c r="BN568" s="263"/>
      <c r="CA568" s="263"/>
      <c r="CN568" s="263"/>
      <c r="DA568" s="263"/>
      <c r="DN568" s="263"/>
      <c r="DP568" s="166"/>
      <c r="DQ568" s="166"/>
      <c r="DR568" s="28"/>
      <c r="DS568" s="166"/>
      <c r="DT568" s="28"/>
      <c r="DU568" s="166"/>
      <c r="DV568" s="28"/>
    </row>
    <row r="569" spans="1:126" outlineLevel="1">
      <c r="A569" s="250" t="s">
        <v>162</v>
      </c>
      <c r="B569" s="251"/>
      <c r="C569" s="251"/>
      <c r="D569" s="251"/>
      <c r="E569" s="251"/>
      <c r="F569" s="251"/>
      <c r="G569" s="251"/>
      <c r="H569" s="251"/>
      <c r="I569" s="251"/>
      <c r="J569" s="251"/>
      <c r="K569" s="251"/>
      <c r="L569" s="251"/>
      <c r="M569" s="251"/>
      <c r="N569" s="251"/>
      <c r="O569" s="251"/>
      <c r="P569" s="251"/>
      <c r="Q569" s="251"/>
      <c r="R569" s="251"/>
      <c r="S569" s="251"/>
      <c r="T569" s="251"/>
      <c r="U569" s="251"/>
      <c r="V569" s="251"/>
      <c r="W569" s="251"/>
      <c r="X569" s="251"/>
      <c r="Y569" s="251"/>
      <c r="Z569" s="251"/>
      <c r="AA569" s="251"/>
      <c r="AB569" s="251"/>
      <c r="AC569" s="251"/>
      <c r="AD569" s="251"/>
      <c r="AE569" s="251"/>
      <c r="AF569" s="251"/>
      <c r="AG569" s="251"/>
      <c r="AH569" s="251"/>
      <c r="AI569" s="251"/>
      <c r="AJ569" s="251"/>
      <c r="AK569" s="251"/>
      <c r="AL569" s="251"/>
      <c r="AM569" s="251"/>
      <c r="AN569" s="251"/>
      <c r="AO569" s="251"/>
      <c r="AP569" s="251"/>
      <c r="AQ569" s="251"/>
      <c r="AR569" s="251"/>
      <c r="AS569" s="251"/>
      <c r="AT569" s="251"/>
      <c r="AU569" s="251"/>
      <c r="AV569" s="251"/>
      <c r="AW569" s="251"/>
      <c r="AX569" s="251"/>
      <c r="AY569" s="251"/>
      <c r="AZ569" s="251"/>
      <c r="BA569" s="251"/>
      <c r="BB569" s="252"/>
      <c r="BC569" s="253"/>
      <c r="BD569" s="254"/>
      <c r="BE569" s="261"/>
      <c r="BF569" s="261"/>
      <c r="BG569" s="261"/>
      <c r="BH569" s="262"/>
      <c r="BI569" s="263"/>
      <c r="BJ569" s="264"/>
      <c r="BK569" s="263"/>
      <c r="BL569" s="263"/>
      <c r="BM569" s="266"/>
      <c r="BN569" s="263"/>
      <c r="CA569" s="263"/>
      <c r="CN569" s="263"/>
      <c r="DA569" s="263"/>
      <c r="DN569" s="263"/>
      <c r="DP569" s="166"/>
      <c r="DQ569" s="166"/>
      <c r="DR569" s="28"/>
      <c r="DS569" s="166"/>
      <c r="DT569" s="28"/>
      <c r="DU569" s="166"/>
      <c r="DV569" s="28"/>
    </row>
    <row r="570" spans="1:126" outlineLevel="1">
      <c r="A570" s="250" t="s">
        <v>163</v>
      </c>
      <c r="B570" s="251"/>
      <c r="C570" s="251"/>
      <c r="D570" s="251"/>
      <c r="E570" s="251"/>
      <c r="F570" s="251"/>
      <c r="G570" s="251"/>
      <c r="H570" s="251"/>
      <c r="I570" s="251"/>
      <c r="J570" s="251"/>
      <c r="K570" s="251"/>
      <c r="L570" s="251"/>
      <c r="M570" s="251"/>
      <c r="N570" s="251"/>
      <c r="O570" s="251"/>
      <c r="P570" s="251"/>
      <c r="Q570" s="251"/>
      <c r="R570" s="251"/>
      <c r="S570" s="251"/>
      <c r="T570" s="251"/>
      <c r="U570" s="251"/>
      <c r="V570" s="251"/>
      <c r="W570" s="251"/>
      <c r="X570" s="251"/>
      <c r="Y570" s="251"/>
      <c r="Z570" s="251"/>
      <c r="AA570" s="251"/>
      <c r="AB570" s="251"/>
      <c r="AC570" s="251"/>
      <c r="AD570" s="251"/>
      <c r="AE570" s="251"/>
      <c r="AF570" s="251"/>
      <c r="AG570" s="251"/>
      <c r="AH570" s="251"/>
      <c r="AI570" s="251"/>
      <c r="AJ570" s="251"/>
      <c r="AK570" s="251"/>
      <c r="AL570" s="251"/>
      <c r="AM570" s="251"/>
      <c r="AN570" s="251"/>
      <c r="AO570" s="251"/>
      <c r="AP570" s="251"/>
      <c r="AQ570" s="251"/>
      <c r="AR570" s="251"/>
      <c r="AS570" s="251"/>
      <c r="AT570" s="251"/>
      <c r="AU570" s="251"/>
      <c r="AV570" s="251"/>
      <c r="AW570" s="251"/>
      <c r="AX570" s="251"/>
      <c r="AY570" s="251"/>
      <c r="AZ570" s="251"/>
      <c r="BA570" s="251"/>
      <c r="BB570" s="252"/>
      <c r="BC570" s="253"/>
      <c r="BD570" s="254"/>
      <c r="BE570" s="261"/>
      <c r="BF570" s="261"/>
      <c r="BG570" s="261"/>
      <c r="BH570" s="262"/>
      <c r="BI570" s="263"/>
      <c r="BJ570" s="264"/>
      <c r="BK570" s="263"/>
      <c r="BL570" s="263"/>
      <c r="BM570" s="266"/>
      <c r="BN570" s="263"/>
      <c r="CA570" s="263"/>
      <c r="CN570" s="263"/>
      <c r="DA570" s="263"/>
      <c r="DN570" s="263"/>
      <c r="DP570" s="166"/>
      <c r="DQ570" s="166"/>
      <c r="DR570" s="28"/>
      <c r="DS570" s="166"/>
      <c r="DT570" s="28"/>
      <c r="DU570" s="166"/>
      <c r="DV570" s="28"/>
    </row>
    <row r="571" spans="1:126" outlineLevel="1">
      <c r="A571" s="250" t="s">
        <v>164</v>
      </c>
      <c r="B571" s="251"/>
      <c r="C571" s="251"/>
      <c r="D571" s="251"/>
      <c r="E571" s="251"/>
      <c r="F571" s="251"/>
      <c r="G571" s="251"/>
      <c r="H571" s="251"/>
      <c r="I571" s="251"/>
      <c r="J571" s="251"/>
      <c r="K571" s="251"/>
      <c r="L571" s="251"/>
      <c r="M571" s="251"/>
      <c r="N571" s="251"/>
      <c r="O571" s="251"/>
      <c r="P571" s="251"/>
      <c r="Q571" s="251"/>
      <c r="R571" s="251"/>
      <c r="S571" s="251"/>
      <c r="T571" s="251"/>
      <c r="U571" s="251"/>
      <c r="V571" s="251"/>
      <c r="W571" s="251"/>
      <c r="X571" s="251"/>
      <c r="Y571" s="251"/>
      <c r="Z571" s="251"/>
      <c r="AA571" s="251"/>
      <c r="AB571" s="251"/>
      <c r="AC571" s="251"/>
      <c r="AD571" s="251"/>
      <c r="AE571" s="251"/>
      <c r="AF571" s="251"/>
      <c r="AG571" s="251"/>
      <c r="AH571" s="251"/>
      <c r="AI571" s="251"/>
      <c r="AJ571" s="251"/>
      <c r="AK571" s="251"/>
      <c r="AL571" s="251"/>
      <c r="AM571" s="251"/>
      <c r="AN571" s="251"/>
      <c r="AO571" s="251"/>
      <c r="AP571" s="251"/>
      <c r="AQ571" s="251"/>
      <c r="AR571" s="251"/>
      <c r="AS571" s="251"/>
      <c r="AT571" s="251"/>
      <c r="AU571" s="251"/>
      <c r="AV571" s="251"/>
      <c r="AW571" s="251"/>
      <c r="AX571" s="251"/>
      <c r="AY571" s="251"/>
      <c r="AZ571" s="251"/>
      <c r="BA571" s="251"/>
      <c r="BB571" s="252"/>
      <c r="BC571" s="253"/>
      <c r="BD571" s="254"/>
      <c r="BE571" s="261"/>
      <c r="BF571" s="261"/>
      <c r="BG571" s="261"/>
      <c r="BH571" s="262"/>
      <c r="BI571" s="263"/>
      <c r="BJ571" s="264"/>
      <c r="BK571" s="263"/>
      <c r="BL571" s="263"/>
      <c r="BM571" s="266"/>
      <c r="BN571" s="263"/>
      <c r="CA571" s="263"/>
      <c r="CN571" s="263"/>
      <c r="DA571" s="263"/>
      <c r="DN571" s="263"/>
      <c r="DP571" s="166"/>
      <c r="DQ571" s="166"/>
      <c r="DR571" s="28"/>
      <c r="DS571" s="166"/>
      <c r="DT571" s="28"/>
      <c r="DU571" s="166"/>
      <c r="DV571" s="28"/>
    </row>
    <row r="572" spans="1:126" outlineLevel="1">
      <c r="A572" s="250" t="s">
        <v>165</v>
      </c>
      <c r="B572" s="251"/>
      <c r="C572" s="251"/>
      <c r="D572" s="251"/>
      <c r="E572" s="251"/>
      <c r="F572" s="251"/>
      <c r="G572" s="251"/>
      <c r="H572" s="251"/>
      <c r="I572" s="251"/>
      <c r="J572" s="251"/>
      <c r="K572" s="251"/>
      <c r="L572" s="251"/>
      <c r="M572" s="251"/>
      <c r="N572" s="251"/>
      <c r="O572" s="251"/>
      <c r="P572" s="251"/>
      <c r="Q572" s="251"/>
      <c r="R572" s="251"/>
      <c r="S572" s="251"/>
      <c r="T572" s="251"/>
      <c r="U572" s="251"/>
      <c r="V572" s="251"/>
      <c r="W572" s="251"/>
      <c r="X572" s="251"/>
      <c r="Y572" s="251"/>
      <c r="Z572" s="251"/>
      <c r="AA572" s="251"/>
      <c r="AB572" s="251"/>
      <c r="AC572" s="251"/>
      <c r="AD572" s="251"/>
      <c r="AE572" s="251"/>
      <c r="AF572" s="251"/>
      <c r="AG572" s="251"/>
      <c r="AH572" s="251"/>
      <c r="AI572" s="251"/>
      <c r="AJ572" s="251"/>
      <c r="AK572" s="251"/>
      <c r="AL572" s="251"/>
      <c r="AM572" s="251"/>
      <c r="AN572" s="251"/>
      <c r="AO572" s="251"/>
      <c r="AP572" s="251"/>
      <c r="AQ572" s="251"/>
      <c r="AR572" s="251"/>
      <c r="AS572" s="251"/>
      <c r="AT572" s="251"/>
      <c r="AU572" s="251"/>
      <c r="AV572" s="251"/>
      <c r="AW572" s="251"/>
      <c r="AX572" s="251"/>
      <c r="AY572" s="251"/>
      <c r="AZ572" s="251"/>
      <c r="BA572" s="251"/>
      <c r="BB572" s="252"/>
      <c r="BC572" s="253"/>
      <c r="BD572" s="254"/>
      <c r="BE572" s="261"/>
      <c r="BF572" s="261"/>
      <c r="BG572" s="261"/>
      <c r="BH572" s="262"/>
      <c r="BI572" s="263"/>
      <c r="BJ572" s="264"/>
      <c r="BK572" s="263"/>
      <c r="BL572" s="263"/>
      <c r="BM572" s="266"/>
      <c r="BN572" s="263"/>
      <c r="CA572" s="263"/>
      <c r="CN572" s="263"/>
      <c r="DA572" s="263"/>
      <c r="DN572" s="263"/>
      <c r="DP572" s="166"/>
      <c r="DQ572" s="166"/>
      <c r="DR572" s="28"/>
      <c r="DS572" s="166"/>
      <c r="DT572" s="28"/>
      <c r="DU572" s="166"/>
      <c r="DV572" s="28"/>
    </row>
    <row r="573" spans="1:126" outlineLevel="1">
      <c r="A573" s="250" t="s">
        <v>123</v>
      </c>
      <c r="B573" s="251"/>
      <c r="C573" s="251"/>
      <c r="D573" s="251"/>
      <c r="E573" s="251"/>
      <c r="F573" s="251"/>
      <c r="G573" s="251"/>
      <c r="H573" s="251"/>
      <c r="I573" s="251"/>
      <c r="J573" s="251"/>
      <c r="K573" s="251"/>
      <c r="L573" s="251"/>
      <c r="M573" s="251"/>
      <c r="N573" s="251"/>
      <c r="O573" s="251"/>
      <c r="P573" s="251"/>
      <c r="Q573" s="251"/>
      <c r="R573" s="251"/>
      <c r="S573" s="251"/>
      <c r="T573" s="251"/>
      <c r="U573" s="251"/>
      <c r="V573" s="251"/>
      <c r="W573" s="251"/>
      <c r="X573" s="251"/>
      <c r="Y573" s="251"/>
      <c r="Z573" s="251"/>
      <c r="AA573" s="251"/>
      <c r="AB573" s="251"/>
      <c r="AC573" s="251"/>
      <c r="AD573" s="251"/>
      <c r="AE573" s="251"/>
      <c r="AF573" s="251"/>
      <c r="AG573" s="251"/>
      <c r="AH573" s="251"/>
      <c r="AI573" s="251"/>
      <c r="AJ573" s="251"/>
      <c r="AK573" s="251"/>
      <c r="AL573" s="251"/>
      <c r="AM573" s="251"/>
      <c r="AN573" s="251"/>
      <c r="AO573" s="251"/>
      <c r="AP573" s="251"/>
      <c r="AQ573" s="251"/>
      <c r="AR573" s="251"/>
      <c r="AS573" s="251"/>
      <c r="AT573" s="251"/>
      <c r="AU573" s="251"/>
      <c r="AV573" s="251"/>
      <c r="AW573" s="251"/>
      <c r="AX573" s="251"/>
      <c r="AY573" s="251"/>
      <c r="AZ573" s="251"/>
      <c r="BA573" s="251"/>
      <c r="BB573" s="252"/>
      <c r="BC573" s="253"/>
      <c r="BD573" s="254"/>
      <c r="BE573" s="261"/>
      <c r="BF573" s="261"/>
      <c r="BG573" s="261"/>
      <c r="BH573" s="262"/>
      <c r="BI573" s="263"/>
      <c r="BJ573" s="264"/>
      <c r="BK573" s="263"/>
      <c r="BL573" s="263"/>
      <c r="BM573" s="266"/>
      <c r="BN573" s="263"/>
      <c r="CA573" s="263"/>
      <c r="CN573" s="263"/>
      <c r="DA573" s="263"/>
      <c r="DN573" s="263"/>
      <c r="DP573" s="166"/>
      <c r="DQ573" s="166"/>
      <c r="DR573" s="28"/>
      <c r="DS573" s="166"/>
      <c r="DT573" s="28"/>
      <c r="DU573" s="166"/>
      <c r="DV573" s="28"/>
    </row>
    <row r="574" spans="1:126" s="275" customFormat="1" outlineLevel="1">
      <c r="A574" s="268" t="s">
        <v>167</v>
      </c>
      <c r="B574" s="269"/>
      <c r="C574" s="269"/>
      <c r="D574" s="269"/>
      <c r="E574" s="269"/>
      <c r="F574" s="269"/>
      <c r="G574" s="269"/>
      <c r="H574" s="269"/>
      <c r="I574" s="269"/>
      <c r="J574" s="269"/>
      <c r="K574" s="269"/>
      <c r="L574" s="269"/>
      <c r="M574" s="269"/>
      <c r="N574" s="269"/>
      <c r="O574" s="269"/>
      <c r="P574" s="269"/>
      <c r="Q574" s="269"/>
      <c r="R574" s="269"/>
      <c r="S574" s="269"/>
      <c r="T574" s="269"/>
      <c r="U574" s="269"/>
      <c r="V574" s="269"/>
      <c r="W574" s="269"/>
      <c r="X574" s="269"/>
      <c r="Y574" s="269"/>
      <c r="Z574" s="269"/>
      <c r="AA574" s="269"/>
      <c r="AB574" s="269"/>
      <c r="AC574" s="269"/>
      <c r="AD574" s="269"/>
      <c r="AE574" s="269"/>
      <c r="AF574" s="269"/>
      <c r="AG574" s="269"/>
      <c r="AH574" s="269"/>
      <c r="AI574" s="269"/>
      <c r="AJ574" s="269"/>
      <c r="AK574" s="269"/>
      <c r="AL574" s="269"/>
      <c r="AM574" s="269"/>
      <c r="AN574" s="269"/>
      <c r="AO574" s="269"/>
      <c r="AP574" s="269"/>
      <c r="AQ574" s="269"/>
      <c r="AR574" s="269"/>
      <c r="AS574" s="269"/>
      <c r="AT574" s="269"/>
      <c r="AU574" s="269"/>
      <c r="AV574" s="269"/>
      <c r="AW574" s="269"/>
      <c r="AX574" s="269"/>
      <c r="AY574" s="269"/>
      <c r="AZ574" s="269"/>
      <c r="BA574" s="269"/>
      <c r="BB574" s="270"/>
      <c r="BC574" s="271"/>
      <c r="BD574" s="271"/>
      <c r="BE574" s="272"/>
      <c r="BF574" s="272"/>
      <c r="BG574" s="272"/>
      <c r="BH574" s="273"/>
      <c r="BI574" s="272"/>
      <c r="BJ574" s="274"/>
      <c r="BK574" s="272"/>
      <c r="BL574" s="272"/>
      <c r="BM574" s="301"/>
      <c r="BN574" s="272"/>
      <c r="CA574" s="272"/>
      <c r="CN574" s="272"/>
      <c r="DA574" s="272"/>
      <c r="DN574" s="272"/>
      <c r="DP574" s="277"/>
      <c r="DQ574" s="277"/>
      <c r="DR574" s="278"/>
      <c r="DS574" s="277"/>
      <c r="DT574" s="278"/>
      <c r="DU574" s="277"/>
      <c r="DV574" s="278"/>
    </row>
    <row r="575" spans="1:126" outlineLevel="1">
      <c r="A575" s="250" t="s">
        <v>122</v>
      </c>
      <c r="B575" s="251"/>
      <c r="C575" s="251"/>
      <c r="D575" s="251"/>
      <c r="E575" s="251"/>
      <c r="F575" s="251"/>
      <c r="G575" s="251"/>
      <c r="H575" s="251"/>
      <c r="I575" s="251"/>
      <c r="J575" s="251"/>
      <c r="K575" s="251"/>
      <c r="L575" s="251"/>
      <c r="M575" s="251"/>
      <c r="N575" s="251"/>
      <c r="O575" s="251"/>
      <c r="P575" s="251"/>
      <c r="Q575" s="251"/>
      <c r="R575" s="251"/>
      <c r="S575" s="251"/>
      <c r="T575" s="251"/>
      <c r="U575" s="251"/>
      <c r="V575" s="251"/>
      <c r="W575" s="251"/>
      <c r="X575" s="251"/>
      <c r="Y575" s="251"/>
      <c r="Z575" s="251"/>
      <c r="AA575" s="251"/>
      <c r="AB575" s="251"/>
      <c r="AC575" s="251"/>
      <c r="AD575" s="251"/>
      <c r="AE575" s="251"/>
      <c r="AF575" s="251"/>
      <c r="AG575" s="251"/>
      <c r="AH575" s="251"/>
      <c r="AI575" s="251"/>
      <c r="AJ575" s="251"/>
      <c r="AK575" s="251"/>
      <c r="AL575" s="251"/>
      <c r="AM575" s="251"/>
      <c r="AN575" s="251"/>
      <c r="AO575" s="251"/>
      <c r="AP575" s="251"/>
      <c r="AQ575" s="251"/>
      <c r="AR575" s="251"/>
      <c r="AS575" s="251"/>
      <c r="AT575" s="251"/>
      <c r="AU575" s="251"/>
      <c r="AV575" s="251"/>
      <c r="AW575" s="251"/>
      <c r="AX575" s="251"/>
      <c r="AY575" s="251"/>
      <c r="AZ575" s="251"/>
      <c r="BA575" s="251"/>
      <c r="BB575" s="252"/>
      <c r="BC575" s="253"/>
      <c r="BD575" s="254"/>
      <c r="BE575" s="261"/>
      <c r="BF575" s="261"/>
      <c r="BG575" s="261"/>
      <c r="BH575" s="262"/>
      <c r="BI575" s="263"/>
      <c r="BJ575" s="264"/>
      <c r="BK575" s="263"/>
      <c r="BL575" s="263"/>
      <c r="BM575" s="266"/>
      <c r="BN575" s="263"/>
      <c r="CA575" s="263"/>
      <c r="CN575" s="263"/>
      <c r="DA575" s="263"/>
      <c r="DN575" s="263"/>
      <c r="DP575" s="166"/>
      <c r="DQ575" s="166"/>
      <c r="DR575" s="28"/>
      <c r="DS575" s="166"/>
      <c r="DT575" s="28"/>
      <c r="DU575" s="166"/>
      <c r="DV575" s="28"/>
    </row>
    <row r="576" spans="1:126" outlineLevel="1">
      <c r="A576" s="250" t="s">
        <v>168</v>
      </c>
      <c r="B576" s="251"/>
      <c r="C576" s="251"/>
      <c r="D576" s="251"/>
      <c r="E576" s="251"/>
      <c r="F576" s="251"/>
      <c r="G576" s="251"/>
      <c r="H576" s="251"/>
      <c r="I576" s="251"/>
      <c r="J576" s="251"/>
      <c r="K576" s="251"/>
      <c r="L576" s="251"/>
      <c r="M576" s="251"/>
      <c r="N576" s="251"/>
      <c r="O576" s="251"/>
      <c r="P576" s="251"/>
      <c r="Q576" s="251"/>
      <c r="R576" s="251"/>
      <c r="S576" s="251"/>
      <c r="T576" s="251"/>
      <c r="U576" s="251"/>
      <c r="V576" s="251"/>
      <c r="W576" s="251"/>
      <c r="X576" s="251"/>
      <c r="Y576" s="251"/>
      <c r="Z576" s="251"/>
      <c r="AA576" s="251"/>
      <c r="AB576" s="251"/>
      <c r="AC576" s="251"/>
      <c r="AD576" s="251"/>
      <c r="AE576" s="251"/>
      <c r="AF576" s="251"/>
      <c r="AG576" s="251"/>
      <c r="AH576" s="251"/>
      <c r="AI576" s="251"/>
      <c r="AJ576" s="251"/>
      <c r="AK576" s="251"/>
      <c r="AL576" s="251"/>
      <c r="AM576" s="251"/>
      <c r="AN576" s="251"/>
      <c r="AO576" s="251"/>
      <c r="AP576" s="251"/>
      <c r="AQ576" s="251"/>
      <c r="AR576" s="251"/>
      <c r="AS576" s="251"/>
      <c r="AT576" s="251"/>
      <c r="AU576" s="251">
        <v>8</v>
      </c>
      <c r="AV576" s="251"/>
      <c r="AW576" s="251"/>
      <c r="AX576" s="251"/>
      <c r="AY576" s="251"/>
      <c r="AZ576" s="251"/>
      <c r="BA576" s="251"/>
      <c r="BB576" s="252"/>
      <c r="BC576" s="253"/>
      <c r="BD576" s="254"/>
      <c r="BE576" s="261"/>
      <c r="BF576" s="261"/>
      <c r="BG576" s="261"/>
      <c r="BH576" s="262"/>
      <c r="BI576" s="263"/>
      <c r="BJ576" s="264"/>
      <c r="BK576" s="263"/>
      <c r="BL576" s="263"/>
      <c r="BM576" s="266"/>
      <c r="BN576" s="263"/>
      <c r="CA576" s="263"/>
      <c r="CN576" s="263"/>
      <c r="DA576" s="263"/>
      <c r="DN576" s="263"/>
      <c r="DP576" s="166"/>
      <c r="DQ576" s="166"/>
      <c r="DR576" s="28"/>
      <c r="DS576" s="166"/>
      <c r="DT576" s="28"/>
      <c r="DU576" s="166"/>
      <c r="DV576" s="28"/>
    </row>
    <row r="577" spans="1:128" ht="13.5">
      <c r="A577" s="279" t="s">
        <v>169</v>
      </c>
      <c r="B577" s="251">
        <f>+SUM(B568:B576)</f>
        <v>0</v>
      </c>
      <c r="C577" s="251">
        <f t="shared" ref="C577:AZ577" si="741">+SUM(C568:C576)</f>
        <v>0</v>
      </c>
      <c r="D577" s="251">
        <f t="shared" si="741"/>
        <v>0</v>
      </c>
      <c r="E577" s="251">
        <f t="shared" si="741"/>
        <v>0</v>
      </c>
      <c r="F577" s="251">
        <f t="shared" si="741"/>
        <v>0</v>
      </c>
      <c r="G577" s="251">
        <f t="shared" si="741"/>
        <v>0</v>
      </c>
      <c r="H577" s="251">
        <f t="shared" si="741"/>
        <v>0</v>
      </c>
      <c r="I577" s="251">
        <f t="shared" si="741"/>
        <v>0</v>
      </c>
      <c r="J577" s="251">
        <f t="shared" si="741"/>
        <v>0</v>
      </c>
      <c r="K577" s="251">
        <f t="shared" si="741"/>
        <v>0</v>
      </c>
      <c r="L577" s="251">
        <f t="shared" si="741"/>
        <v>0</v>
      </c>
      <c r="M577" s="251">
        <f t="shared" si="741"/>
        <v>0</v>
      </c>
      <c r="N577" s="251"/>
      <c r="O577" s="251">
        <f t="shared" si="741"/>
        <v>0</v>
      </c>
      <c r="P577" s="251">
        <f t="shared" si="741"/>
        <v>0</v>
      </c>
      <c r="Q577" s="251">
        <f t="shared" si="741"/>
        <v>0</v>
      </c>
      <c r="R577" s="251">
        <f t="shared" si="741"/>
        <v>0</v>
      </c>
      <c r="S577" s="251">
        <f t="shared" si="741"/>
        <v>0</v>
      </c>
      <c r="T577" s="251">
        <f t="shared" si="741"/>
        <v>0</v>
      </c>
      <c r="U577" s="251">
        <f t="shared" si="741"/>
        <v>0</v>
      </c>
      <c r="V577" s="251">
        <f t="shared" si="741"/>
        <v>0</v>
      </c>
      <c r="W577" s="251">
        <f t="shared" si="741"/>
        <v>0</v>
      </c>
      <c r="X577" s="251">
        <f t="shared" si="741"/>
        <v>0</v>
      </c>
      <c r="Y577" s="251">
        <f t="shared" si="741"/>
        <v>0</v>
      </c>
      <c r="Z577" s="251">
        <f t="shared" si="741"/>
        <v>0</v>
      </c>
      <c r="AA577" s="251"/>
      <c r="AB577" s="251">
        <f t="shared" si="741"/>
        <v>0</v>
      </c>
      <c r="AC577" s="251">
        <f t="shared" si="741"/>
        <v>0</v>
      </c>
      <c r="AD577" s="251">
        <f t="shared" si="741"/>
        <v>0</v>
      </c>
      <c r="AE577" s="251">
        <f t="shared" si="741"/>
        <v>0</v>
      </c>
      <c r="AF577" s="251">
        <f t="shared" si="741"/>
        <v>0</v>
      </c>
      <c r="AG577" s="251">
        <f t="shared" si="741"/>
        <v>0</v>
      </c>
      <c r="AH577" s="251">
        <f t="shared" si="741"/>
        <v>0</v>
      </c>
      <c r="AI577" s="251">
        <f t="shared" si="741"/>
        <v>0</v>
      </c>
      <c r="AJ577" s="251">
        <f t="shared" si="741"/>
        <v>0</v>
      </c>
      <c r="AK577" s="251">
        <f t="shared" si="741"/>
        <v>0</v>
      </c>
      <c r="AL577" s="251">
        <f t="shared" si="741"/>
        <v>0</v>
      </c>
      <c r="AM577" s="251">
        <f t="shared" si="741"/>
        <v>0</v>
      </c>
      <c r="AN577" s="251"/>
      <c r="AO577" s="251">
        <f t="shared" si="741"/>
        <v>0</v>
      </c>
      <c r="AP577" s="251">
        <f t="shared" si="741"/>
        <v>0</v>
      </c>
      <c r="AQ577" s="251">
        <f t="shared" si="741"/>
        <v>0</v>
      </c>
      <c r="AR577" s="251">
        <f t="shared" si="741"/>
        <v>0</v>
      </c>
      <c r="AS577" s="251">
        <f t="shared" si="741"/>
        <v>0</v>
      </c>
      <c r="AT577" s="251">
        <f t="shared" si="741"/>
        <v>0</v>
      </c>
      <c r="AU577" s="251">
        <f t="shared" si="741"/>
        <v>8</v>
      </c>
      <c r="AV577" s="251">
        <f t="shared" si="741"/>
        <v>0</v>
      </c>
      <c r="AW577" s="251">
        <f t="shared" si="741"/>
        <v>0</v>
      </c>
      <c r="AX577" s="251">
        <f t="shared" si="741"/>
        <v>0</v>
      </c>
      <c r="AY577" s="251">
        <f t="shared" si="741"/>
        <v>0</v>
      </c>
      <c r="AZ577" s="251">
        <f t="shared" si="741"/>
        <v>0</v>
      </c>
      <c r="BA577" s="251"/>
      <c r="BB577" s="252"/>
      <c r="BC577" s="253">
        <f t="shared" ref="BC577:BM577" si="742">+SUM(BC568:BC576)</f>
        <v>0</v>
      </c>
      <c r="BD577" s="254">
        <f t="shared" si="742"/>
        <v>0</v>
      </c>
      <c r="BE577" s="261">
        <f t="shared" si="742"/>
        <v>0</v>
      </c>
      <c r="BF577" s="261">
        <f t="shared" si="742"/>
        <v>0</v>
      </c>
      <c r="BG577" s="261">
        <f t="shared" si="742"/>
        <v>0</v>
      </c>
      <c r="BH577" s="262">
        <f t="shared" si="742"/>
        <v>0</v>
      </c>
      <c r="BI577" s="263">
        <f t="shared" si="742"/>
        <v>0</v>
      </c>
      <c r="BJ577" s="264">
        <f t="shared" si="742"/>
        <v>0</v>
      </c>
      <c r="BK577" s="263">
        <f t="shared" si="742"/>
        <v>0</v>
      </c>
      <c r="BL577" s="263">
        <f t="shared" si="742"/>
        <v>0</v>
      </c>
      <c r="BM577" s="266">
        <f t="shared" si="742"/>
        <v>0</v>
      </c>
      <c r="BN577" s="263"/>
      <c r="CA577" s="263"/>
      <c r="CN577" s="263"/>
      <c r="DA577" s="263"/>
      <c r="DN577" s="263"/>
      <c r="DP577" s="166"/>
      <c r="DQ577" s="166"/>
      <c r="DR577" s="28"/>
      <c r="DS577" s="166"/>
      <c r="DT577" s="28"/>
      <c r="DU577" s="166"/>
      <c r="DV577" s="28"/>
    </row>
    <row r="578" spans="1:128">
      <c r="A578" s="240" t="s">
        <v>199</v>
      </c>
      <c r="B578" s="358">
        <v>538</v>
      </c>
      <c r="C578" s="358">
        <v>451</v>
      </c>
      <c r="D578" s="358">
        <v>592</v>
      </c>
      <c r="E578" s="358">
        <v>230</v>
      </c>
      <c r="F578" s="358">
        <v>278</v>
      </c>
      <c r="G578" s="358">
        <v>174</v>
      </c>
      <c r="H578" s="358">
        <v>228</v>
      </c>
      <c r="I578" s="358">
        <v>470</v>
      </c>
      <c r="J578" s="358">
        <v>173</v>
      </c>
      <c r="K578" s="358">
        <v>197</v>
      </c>
      <c r="L578" s="358">
        <v>168</v>
      </c>
      <c r="M578" s="358">
        <v>0</v>
      </c>
      <c r="N578" s="358"/>
      <c r="O578" s="227">
        <v>84</v>
      </c>
      <c r="P578" s="227">
        <v>42</v>
      </c>
      <c r="Q578" s="227">
        <v>152</v>
      </c>
      <c r="R578" s="227">
        <v>111</v>
      </c>
      <c r="S578" s="227">
        <v>88</v>
      </c>
      <c r="T578" s="227">
        <v>113</v>
      </c>
      <c r="U578" s="227">
        <v>374</v>
      </c>
      <c r="V578" s="227">
        <v>70</v>
      </c>
      <c r="W578" s="227">
        <v>260</v>
      </c>
      <c r="X578" s="227">
        <v>55</v>
      </c>
      <c r="Y578" s="227">
        <v>207</v>
      </c>
      <c r="Z578" s="227">
        <v>140</v>
      </c>
      <c r="AA578" s="230"/>
      <c r="AB578" s="230">
        <v>71</v>
      </c>
      <c r="AC578" s="230">
        <v>119</v>
      </c>
      <c r="AD578" s="230">
        <v>226</v>
      </c>
      <c r="AE578" s="230">
        <v>93</v>
      </c>
      <c r="AF578" s="230">
        <v>138</v>
      </c>
      <c r="AG578" s="230">
        <v>200</v>
      </c>
      <c r="AH578" s="230">
        <v>295</v>
      </c>
      <c r="AI578" s="230">
        <v>109</v>
      </c>
      <c r="AJ578" s="230">
        <v>140</v>
      </c>
      <c r="AK578" s="230">
        <v>110</v>
      </c>
      <c r="AL578" s="230">
        <v>154</v>
      </c>
      <c r="AM578" s="230">
        <v>192</v>
      </c>
      <c r="AN578" s="230"/>
      <c r="AO578" s="230">
        <v>240</v>
      </c>
      <c r="AP578" s="230">
        <v>0</v>
      </c>
      <c r="AQ578" s="230">
        <v>0</v>
      </c>
      <c r="AR578" s="230">
        <v>0</v>
      </c>
      <c r="AS578" s="230">
        <v>0</v>
      </c>
      <c r="AT578" s="230">
        <v>0</v>
      </c>
      <c r="AU578" s="230">
        <v>0</v>
      </c>
      <c r="AV578" s="230">
        <v>0</v>
      </c>
      <c r="AW578" s="230">
        <v>0</v>
      </c>
      <c r="AX578" s="230">
        <v>0</v>
      </c>
      <c r="AY578" s="230">
        <v>0</v>
      </c>
      <c r="AZ578" s="227">
        <v>0</v>
      </c>
      <c r="BA578" s="227"/>
      <c r="BB578" s="252"/>
      <c r="BC578" s="321">
        <f t="shared" ref="BC578:BM578" si="743">+BC588</f>
        <v>0</v>
      </c>
      <c r="BD578" s="322">
        <f t="shared" si="743"/>
        <v>0</v>
      </c>
      <c r="BE578" s="241">
        <f t="shared" si="743"/>
        <v>0</v>
      </c>
      <c r="BF578" s="241">
        <f t="shared" si="743"/>
        <v>0</v>
      </c>
      <c r="BG578" s="241">
        <f t="shared" si="743"/>
        <v>0</v>
      </c>
      <c r="BH578" s="323">
        <f t="shared" si="743"/>
        <v>0</v>
      </c>
      <c r="BI578" s="324">
        <f t="shared" si="743"/>
        <v>0</v>
      </c>
      <c r="BJ578" s="325">
        <f t="shared" si="743"/>
        <v>0</v>
      </c>
      <c r="BK578" s="324">
        <f t="shared" si="743"/>
        <v>0</v>
      </c>
      <c r="BL578" s="324">
        <f t="shared" si="743"/>
        <v>0</v>
      </c>
      <c r="BM578" s="326">
        <f t="shared" si="743"/>
        <v>0</v>
      </c>
      <c r="BN578" s="324"/>
      <c r="CA578" s="324"/>
      <c r="CN578" s="324"/>
      <c r="DA578" s="324"/>
      <c r="DN578" s="324"/>
      <c r="DP578" s="166">
        <f>SUM(B578:M578)</f>
        <v>3499</v>
      </c>
      <c r="DQ578" s="166">
        <f>SUM(O578:Z578)</f>
        <v>1696</v>
      </c>
      <c r="DR578" s="28">
        <f>IFERROR(DQ578/DP578*100,0)</f>
        <v>48.470991711917691</v>
      </c>
      <c r="DS578" s="166">
        <f>SUM(AB578:AM578)</f>
        <v>1847</v>
      </c>
      <c r="DT578" s="28">
        <f>IFERROR(DS578/DQ578*100,0)</f>
        <v>108.90330188679245</v>
      </c>
      <c r="DU578" s="166">
        <f>SUM(AO578:AZ578)</f>
        <v>240</v>
      </c>
      <c r="DV578" s="28">
        <f>IFERROR(DU578/DS578*100,0)</f>
        <v>12.994044396318355</v>
      </c>
      <c r="DW578" s="141">
        <f>SUM(BB578:BM578)</f>
        <v>0</v>
      </c>
      <c r="DX578" s="207">
        <f t="shared" ref="DX578" si="744">IFERROR(DW578/DU578*100,0)</f>
        <v>0</v>
      </c>
    </row>
    <row r="579" spans="1:128" outlineLevel="1">
      <c r="A579" s="359" t="s">
        <v>161</v>
      </c>
      <c r="B579" s="251"/>
      <c r="C579" s="251"/>
      <c r="D579" s="251"/>
      <c r="E579" s="251"/>
      <c r="F579" s="251"/>
      <c r="G579" s="251"/>
      <c r="H579" s="251"/>
      <c r="I579" s="251"/>
      <c r="J579" s="251"/>
      <c r="K579" s="251"/>
      <c r="L579" s="251"/>
      <c r="M579" s="251"/>
      <c r="N579" s="251"/>
      <c r="O579" s="251"/>
      <c r="P579" s="251"/>
      <c r="Q579" s="251"/>
      <c r="R579" s="251"/>
      <c r="S579" s="251"/>
      <c r="T579" s="251"/>
      <c r="U579" s="251"/>
      <c r="V579" s="251"/>
      <c r="W579" s="251"/>
      <c r="X579" s="251"/>
      <c r="Y579" s="251"/>
      <c r="Z579" s="251"/>
      <c r="AA579" s="251"/>
      <c r="AB579" s="251"/>
      <c r="AC579" s="251"/>
      <c r="AD579" s="251"/>
      <c r="AE579" s="251"/>
      <c r="AF579" s="251"/>
      <c r="AG579" s="251"/>
      <c r="AH579" s="251"/>
      <c r="AI579" s="251"/>
      <c r="AJ579" s="251"/>
      <c r="AK579" s="251"/>
      <c r="AL579" s="251"/>
      <c r="AM579" s="251"/>
      <c r="AN579" s="251"/>
      <c r="AO579" s="251">
        <v>128</v>
      </c>
      <c r="AP579" s="251"/>
      <c r="AQ579" s="251"/>
      <c r="AR579" s="251"/>
      <c r="AS579" s="251"/>
      <c r="AT579" s="251"/>
      <c r="AU579" s="251"/>
      <c r="AV579" s="251"/>
      <c r="AW579" s="251"/>
      <c r="AX579" s="251"/>
      <c r="AY579" s="251"/>
      <c r="AZ579" s="251"/>
      <c r="BA579" s="251"/>
      <c r="BB579" s="320"/>
      <c r="BC579" s="253"/>
      <c r="BD579" s="254"/>
      <c r="BE579" s="261"/>
      <c r="BF579" s="261"/>
      <c r="BG579" s="261"/>
      <c r="BH579" s="262"/>
      <c r="BI579" s="263"/>
      <c r="BJ579" s="264"/>
      <c r="BK579" s="263"/>
      <c r="BL579" s="263"/>
      <c r="BM579" s="266"/>
      <c r="BN579" s="263"/>
      <c r="CA579" s="263"/>
      <c r="CN579" s="263"/>
      <c r="DA579" s="263"/>
      <c r="DN579" s="263"/>
      <c r="DP579" s="166"/>
      <c r="DQ579" s="166"/>
      <c r="DR579" s="28"/>
      <c r="DS579" s="166"/>
      <c r="DT579" s="28"/>
      <c r="DU579" s="166"/>
      <c r="DV579" s="28"/>
    </row>
    <row r="580" spans="1:128" outlineLevel="1">
      <c r="A580" s="359" t="s">
        <v>162</v>
      </c>
      <c r="B580" s="251"/>
      <c r="C580" s="251"/>
      <c r="D580" s="251"/>
      <c r="E580" s="251"/>
      <c r="F580" s="251"/>
      <c r="G580" s="251"/>
      <c r="H580" s="251"/>
      <c r="I580" s="251"/>
      <c r="J580" s="251"/>
      <c r="K580" s="251"/>
      <c r="L580" s="251"/>
      <c r="M580" s="251"/>
      <c r="N580" s="251"/>
      <c r="O580" s="251"/>
      <c r="P580" s="251"/>
      <c r="Q580" s="251"/>
      <c r="R580" s="251"/>
      <c r="S580" s="251"/>
      <c r="T580" s="251"/>
      <c r="U580" s="251"/>
      <c r="V580" s="251"/>
      <c r="W580" s="251"/>
      <c r="X580" s="251"/>
      <c r="Y580" s="251"/>
      <c r="Z580" s="251"/>
      <c r="AA580" s="251"/>
      <c r="AB580" s="251"/>
      <c r="AC580" s="251"/>
      <c r="AD580" s="251"/>
      <c r="AE580" s="251"/>
      <c r="AF580" s="251"/>
      <c r="AG580" s="251"/>
      <c r="AH580" s="251"/>
      <c r="AI580" s="251"/>
      <c r="AJ580" s="251"/>
      <c r="AK580" s="251"/>
      <c r="AL580" s="251"/>
      <c r="AM580" s="251"/>
      <c r="AN580" s="251"/>
      <c r="AO580" s="251"/>
      <c r="AP580" s="251"/>
      <c r="AQ580" s="251"/>
      <c r="AR580" s="251"/>
      <c r="AS580" s="251"/>
      <c r="AT580" s="251"/>
      <c r="AU580" s="251"/>
      <c r="AV580" s="251"/>
      <c r="AW580" s="251"/>
      <c r="AX580" s="251"/>
      <c r="AY580" s="251"/>
      <c r="AZ580" s="251"/>
      <c r="BA580" s="251"/>
      <c r="BB580" s="252"/>
      <c r="BC580" s="253"/>
      <c r="BD580" s="254"/>
      <c r="BE580" s="261"/>
      <c r="BF580" s="261"/>
      <c r="BG580" s="261"/>
      <c r="BH580" s="262"/>
      <c r="BI580" s="263"/>
      <c r="BJ580" s="264"/>
      <c r="BK580" s="263"/>
      <c r="BL580" s="263"/>
      <c r="BM580" s="266"/>
      <c r="BN580" s="263"/>
      <c r="CA580" s="263"/>
      <c r="CN580" s="263"/>
      <c r="DA580" s="263"/>
      <c r="DN580" s="263"/>
      <c r="DP580" s="166"/>
      <c r="DQ580" s="166"/>
      <c r="DR580" s="28"/>
      <c r="DS580" s="166"/>
      <c r="DT580" s="28"/>
      <c r="DU580" s="166"/>
      <c r="DV580" s="28"/>
    </row>
    <row r="581" spans="1:128" outlineLevel="1">
      <c r="A581" s="359" t="s">
        <v>163</v>
      </c>
      <c r="B581" s="251"/>
      <c r="C581" s="251"/>
      <c r="D581" s="251"/>
      <c r="E581" s="251"/>
      <c r="F581" s="251"/>
      <c r="G581" s="251"/>
      <c r="H581" s="251"/>
      <c r="I581" s="251"/>
      <c r="J581" s="251"/>
      <c r="K581" s="251"/>
      <c r="L581" s="251"/>
      <c r="M581" s="251"/>
      <c r="N581" s="251"/>
      <c r="O581" s="251"/>
      <c r="P581" s="251"/>
      <c r="Q581" s="251"/>
      <c r="R581" s="251"/>
      <c r="S581" s="251"/>
      <c r="T581" s="251"/>
      <c r="U581" s="251"/>
      <c r="V581" s="251"/>
      <c r="W581" s="251"/>
      <c r="X581" s="251"/>
      <c r="Y581" s="251"/>
      <c r="Z581" s="251"/>
      <c r="AA581" s="251"/>
      <c r="AB581" s="251"/>
      <c r="AC581" s="251"/>
      <c r="AD581" s="251"/>
      <c r="AE581" s="251"/>
      <c r="AF581" s="251"/>
      <c r="AG581" s="251"/>
      <c r="AH581" s="251"/>
      <c r="AI581" s="251"/>
      <c r="AJ581" s="251"/>
      <c r="AK581" s="251"/>
      <c r="AL581" s="251"/>
      <c r="AM581" s="251"/>
      <c r="AN581" s="251"/>
      <c r="AO581" s="251">
        <v>112</v>
      </c>
      <c r="AP581" s="251"/>
      <c r="AQ581" s="251"/>
      <c r="AR581" s="251"/>
      <c r="AS581" s="251"/>
      <c r="AT581" s="251"/>
      <c r="AU581" s="251"/>
      <c r="AV581" s="251"/>
      <c r="AW581" s="251"/>
      <c r="AX581" s="251"/>
      <c r="AY581" s="251"/>
      <c r="AZ581" s="251"/>
      <c r="BA581" s="251"/>
      <c r="BB581" s="252"/>
      <c r="BC581" s="253"/>
      <c r="BD581" s="254"/>
      <c r="BE581" s="261"/>
      <c r="BF581" s="261"/>
      <c r="BG581" s="261"/>
      <c r="BH581" s="262"/>
      <c r="BI581" s="263"/>
      <c r="BJ581" s="264"/>
      <c r="BK581" s="263"/>
      <c r="BL581" s="263"/>
      <c r="BM581" s="266"/>
      <c r="BN581" s="263"/>
      <c r="CA581" s="263"/>
      <c r="CN581" s="263"/>
      <c r="DA581" s="263"/>
      <c r="DN581" s="263"/>
      <c r="DP581" s="166"/>
      <c r="DQ581" s="166"/>
      <c r="DR581" s="28"/>
      <c r="DS581" s="166"/>
      <c r="DT581" s="28"/>
      <c r="DU581" s="166"/>
      <c r="DV581" s="28"/>
    </row>
    <row r="582" spans="1:128" outlineLevel="1">
      <c r="A582" s="359" t="s">
        <v>164</v>
      </c>
      <c r="B582" s="251"/>
      <c r="C582" s="251"/>
      <c r="D582" s="251"/>
      <c r="E582" s="251"/>
      <c r="F582" s="251"/>
      <c r="G582" s="251"/>
      <c r="H582" s="251"/>
      <c r="I582" s="251"/>
      <c r="J582" s="251"/>
      <c r="K582" s="251"/>
      <c r="L582" s="251"/>
      <c r="M582" s="251"/>
      <c r="N582" s="251"/>
      <c r="O582" s="251"/>
      <c r="P582" s="251"/>
      <c r="Q582" s="251"/>
      <c r="R582" s="251"/>
      <c r="S582" s="251"/>
      <c r="T582" s="251"/>
      <c r="U582" s="251"/>
      <c r="V582" s="251"/>
      <c r="W582" s="251"/>
      <c r="X582" s="251"/>
      <c r="Y582" s="251"/>
      <c r="Z582" s="251"/>
      <c r="AA582" s="251"/>
      <c r="AB582" s="251"/>
      <c r="AC582" s="251"/>
      <c r="AD582" s="251"/>
      <c r="AE582" s="251"/>
      <c r="AF582" s="251"/>
      <c r="AG582" s="251"/>
      <c r="AH582" s="251"/>
      <c r="AI582" s="251"/>
      <c r="AJ582" s="251"/>
      <c r="AK582" s="251"/>
      <c r="AL582" s="251"/>
      <c r="AM582" s="251"/>
      <c r="AN582" s="251"/>
      <c r="AO582" s="251"/>
      <c r="AP582" s="251"/>
      <c r="AQ582" s="251"/>
      <c r="AR582" s="251"/>
      <c r="AS582" s="251"/>
      <c r="AT582" s="251"/>
      <c r="AU582" s="251"/>
      <c r="AV582" s="251"/>
      <c r="AW582" s="251"/>
      <c r="AX582" s="251"/>
      <c r="AY582" s="251"/>
      <c r="AZ582" s="251"/>
      <c r="BA582" s="251"/>
      <c r="BB582" s="252"/>
      <c r="BC582" s="253"/>
      <c r="BD582" s="254"/>
      <c r="BE582" s="261"/>
      <c r="BF582" s="261"/>
      <c r="BG582" s="261"/>
      <c r="BH582" s="262"/>
      <c r="BI582" s="263"/>
      <c r="BJ582" s="264"/>
      <c r="BK582" s="263"/>
      <c r="BL582" s="263"/>
      <c r="BM582" s="266"/>
      <c r="BN582" s="263"/>
      <c r="CA582" s="263"/>
      <c r="CN582" s="263"/>
      <c r="DA582" s="263"/>
      <c r="DN582" s="263"/>
      <c r="DP582" s="166"/>
      <c r="DQ582" s="166"/>
      <c r="DR582" s="28"/>
      <c r="DS582" s="166"/>
      <c r="DT582" s="28"/>
      <c r="DU582" s="166"/>
      <c r="DV582" s="28"/>
    </row>
    <row r="583" spans="1:128" outlineLevel="1">
      <c r="A583" s="359" t="s">
        <v>165</v>
      </c>
      <c r="B583" s="251"/>
      <c r="C583" s="251"/>
      <c r="D583" s="251"/>
      <c r="E583" s="251"/>
      <c r="F583" s="251"/>
      <c r="G583" s="251"/>
      <c r="H583" s="251"/>
      <c r="I583" s="251"/>
      <c r="J583" s="251"/>
      <c r="K583" s="251"/>
      <c r="L583" s="251"/>
      <c r="M583" s="251"/>
      <c r="N583" s="251"/>
      <c r="O583" s="251"/>
      <c r="P583" s="251"/>
      <c r="Q583" s="251"/>
      <c r="R583" s="251"/>
      <c r="S583" s="251"/>
      <c r="T583" s="251"/>
      <c r="U583" s="251"/>
      <c r="V583" s="251"/>
      <c r="W583" s="251"/>
      <c r="X583" s="251"/>
      <c r="Y583" s="251"/>
      <c r="Z583" s="251"/>
      <c r="AA583" s="251"/>
      <c r="AB583" s="251"/>
      <c r="AC583" s="251"/>
      <c r="AD583" s="251"/>
      <c r="AE583" s="251"/>
      <c r="AF583" s="251"/>
      <c r="AG583" s="251"/>
      <c r="AH583" s="251"/>
      <c r="AI583" s="251"/>
      <c r="AJ583" s="251"/>
      <c r="AK583" s="251"/>
      <c r="AL583" s="251"/>
      <c r="AM583" s="251"/>
      <c r="AN583" s="251"/>
      <c r="AO583" s="251"/>
      <c r="AP583" s="251"/>
      <c r="AQ583" s="251"/>
      <c r="AR583" s="251"/>
      <c r="AS583" s="251"/>
      <c r="AT583" s="251"/>
      <c r="AU583" s="251"/>
      <c r="AV583" s="251"/>
      <c r="AW583" s="251"/>
      <c r="AX583" s="251"/>
      <c r="AY583" s="251"/>
      <c r="AZ583" s="251"/>
      <c r="BA583" s="251"/>
      <c r="BB583" s="252"/>
      <c r="BC583" s="253"/>
      <c r="BD583" s="254"/>
      <c r="BE583" s="261"/>
      <c r="BF583" s="261"/>
      <c r="BG583" s="261"/>
      <c r="BH583" s="262"/>
      <c r="BI583" s="263"/>
      <c r="BJ583" s="264"/>
      <c r="BK583" s="263"/>
      <c r="BL583" s="263"/>
      <c r="BM583" s="266"/>
      <c r="BN583" s="263"/>
      <c r="CA583" s="263"/>
      <c r="CN583" s="263"/>
      <c r="DA583" s="263"/>
      <c r="DN583" s="263"/>
      <c r="DP583" s="166"/>
      <c r="DQ583" s="166"/>
      <c r="DR583" s="28"/>
      <c r="DS583" s="166"/>
      <c r="DT583" s="28"/>
      <c r="DU583" s="166"/>
      <c r="DV583" s="28"/>
    </row>
    <row r="584" spans="1:128" outlineLevel="1">
      <c r="A584" s="359" t="s">
        <v>123</v>
      </c>
      <c r="B584" s="251"/>
      <c r="C584" s="251"/>
      <c r="D584" s="251"/>
      <c r="E584" s="251"/>
      <c r="F584" s="251"/>
      <c r="G584" s="251"/>
      <c r="H584" s="251"/>
      <c r="I584" s="251"/>
      <c r="J584" s="251"/>
      <c r="K584" s="251"/>
      <c r="L584" s="251"/>
      <c r="M584" s="251"/>
      <c r="N584" s="251"/>
      <c r="O584" s="251"/>
      <c r="P584" s="251"/>
      <c r="Q584" s="251"/>
      <c r="R584" s="251"/>
      <c r="S584" s="251"/>
      <c r="T584" s="251"/>
      <c r="U584" s="251"/>
      <c r="V584" s="251"/>
      <c r="W584" s="251"/>
      <c r="X584" s="251"/>
      <c r="Y584" s="251"/>
      <c r="Z584" s="251"/>
      <c r="AA584" s="251"/>
      <c r="AB584" s="251"/>
      <c r="AC584" s="251"/>
      <c r="AD584" s="251"/>
      <c r="AE584" s="251"/>
      <c r="AF584" s="251"/>
      <c r="AG584" s="251"/>
      <c r="AH584" s="251"/>
      <c r="AI584" s="251"/>
      <c r="AJ584" s="251"/>
      <c r="AK584" s="251"/>
      <c r="AL584" s="251"/>
      <c r="AM584" s="251"/>
      <c r="AN584" s="251"/>
      <c r="AO584" s="251"/>
      <c r="AP584" s="251"/>
      <c r="AQ584" s="251"/>
      <c r="AR584" s="251"/>
      <c r="AS584" s="251"/>
      <c r="AT584" s="251"/>
      <c r="AU584" s="251"/>
      <c r="AV584" s="251"/>
      <c r="AW584" s="251"/>
      <c r="AX584" s="251"/>
      <c r="AY584" s="251"/>
      <c r="AZ584" s="251"/>
      <c r="BA584" s="251"/>
      <c r="BB584" s="252"/>
      <c r="BC584" s="253"/>
      <c r="BD584" s="254"/>
      <c r="BE584" s="261"/>
      <c r="BF584" s="261"/>
      <c r="BG584" s="261"/>
      <c r="BH584" s="262"/>
      <c r="BI584" s="263"/>
      <c r="BJ584" s="264"/>
      <c r="BK584" s="263"/>
      <c r="BL584" s="263"/>
      <c r="BM584" s="266"/>
      <c r="BN584" s="263"/>
      <c r="CA584" s="263"/>
      <c r="CN584" s="263"/>
      <c r="DA584" s="263"/>
      <c r="DN584" s="263"/>
      <c r="DP584" s="166"/>
      <c r="DQ584" s="166"/>
      <c r="DR584" s="28"/>
      <c r="DS584" s="166"/>
      <c r="DT584" s="28"/>
      <c r="DU584" s="166"/>
      <c r="DV584" s="28"/>
    </row>
    <row r="585" spans="1:128" outlineLevel="1">
      <c r="A585" s="359" t="s">
        <v>167</v>
      </c>
      <c r="B585" s="251"/>
      <c r="C585" s="251"/>
      <c r="D585" s="251"/>
      <c r="E585" s="251"/>
      <c r="F585" s="251"/>
      <c r="G585" s="251"/>
      <c r="H585" s="251"/>
      <c r="I585" s="251"/>
      <c r="J585" s="251"/>
      <c r="K585" s="251"/>
      <c r="L585" s="251"/>
      <c r="M585" s="251"/>
      <c r="N585" s="251"/>
      <c r="O585" s="251"/>
      <c r="P585" s="251"/>
      <c r="Q585" s="251"/>
      <c r="R585" s="251"/>
      <c r="S585" s="251"/>
      <c r="T585" s="251"/>
      <c r="U585" s="251"/>
      <c r="V585" s="251"/>
      <c r="W585" s="251"/>
      <c r="X585" s="251"/>
      <c r="Y585" s="251"/>
      <c r="Z585" s="251"/>
      <c r="AA585" s="251"/>
      <c r="AB585" s="251"/>
      <c r="AC585" s="251"/>
      <c r="AD585" s="251"/>
      <c r="AE585" s="251"/>
      <c r="AF585" s="251"/>
      <c r="AG585" s="251"/>
      <c r="AH585" s="251"/>
      <c r="AI585" s="251"/>
      <c r="AJ585" s="251"/>
      <c r="AK585" s="251"/>
      <c r="AL585" s="251"/>
      <c r="AM585" s="251"/>
      <c r="AN585" s="251"/>
      <c r="AO585" s="251"/>
      <c r="AP585" s="251"/>
      <c r="AQ585" s="251"/>
      <c r="AR585" s="251"/>
      <c r="AS585" s="251"/>
      <c r="AT585" s="251"/>
      <c r="AU585" s="251"/>
      <c r="AV585" s="251"/>
      <c r="AW585" s="251"/>
      <c r="AX585" s="251"/>
      <c r="AY585" s="251"/>
      <c r="AZ585" s="251"/>
      <c r="BA585" s="251"/>
      <c r="BB585" s="252"/>
      <c r="BC585" s="253"/>
      <c r="BD585" s="254"/>
      <c r="BE585" s="261"/>
      <c r="BF585" s="261"/>
      <c r="BG585" s="261"/>
      <c r="BH585" s="262"/>
      <c r="BI585" s="263"/>
      <c r="BJ585" s="264"/>
      <c r="BK585" s="263"/>
      <c r="BL585" s="263"/>
      <c r="BM585" s="266"/>
      <c r="BN585" s="263"/>
      <c r="CA585" s="263"/>
      <c r="CN585" s="263"/>
      <c r="DA585" s="263"/>
      <c r="DN585" s="263"/>
      <c r="DP585" s="166"/>
      <c r="DQ585" s="166"/>
      <c r="DR585" s="28"/>
      <c r="DS585" s="166"/>
      <c r="DT585" s="28"/>
      <c r="DU585" s="166"/>
      <c r="DV585" s="28"/>
    </row>
    <row r="586" spans="1:128" outlineLevel="1">
      <c r="A586" s="359" t="s">
        <v>122</v>
      </c>
      <c r="B586" s="251"/>
      <c r="C586" s="251"/>
      <c r="D586" s="251"/>
      <c r="E586" s="251"/>
      <c r="F586" s="251"/>
      <c r="G586" s="251"/>
      <c r="H586" s="251"/>
      <c r="I586" s="251"/>
      <c r="J586" s="251"/>
      <c r="K586" s="251"/>
      <c r="L586" s="251"/>
      <c r="M586" s="251"/>
      <c r="N586" s="251"/>
      <c r="O586" s="251"/>
      <c r="P586" s="251"/>
      <c r="Q586" s="251"/>
      <c r="R586" s="251"/>
      <c r="S586" s="251"/>
      <c r="T586" s="251"/>
      <c r="U586" s="251"/>
      <c r="V586" s="251"/>
      <c r="W586" s="251"/>
      <c r="X586" s="251"/>
      <c r="Y586" s="251"/>
      <c r="Z586" s="251"/>
      <c r="AA586" s="251"/>
      <c r="AB586" s="251"/>
      <c r="AC586" s="251"/>
      <c r="AD586" s="251"/>
      <c r="AE586" s="251"/>
      <c r="AF586" s="251"/>
      <c r="AG586" s="251"/>
      <c r="AH586" s="251"/>
      <c r="AI586" s="251"/>
      <c r="AJ586" s="251"/>
      <c r="AK586" s="251"/>
      <c r="AL586" s="251"/>
      <c r="AM586" s="251"/>
      <c r="AN586" s="251"/>
      <c r="AO586" s="251"/>
      <c r="AP586" s="251"/>
      <c r="AQ586" s="251"/>
      <c r="AR586" s="251"/>
      <c r="AS586" s="251"/>
      <c r="AT586" s="251"/>
      <c r="AU586" s="251"/>
      <c r="AV586" s="251"/>
      <c r="AW586" s="251"/>
      <c r="AX586" s="251"/>
      <c r="AY586" s="251"/>
      <c r="AZ586" s="251"/>
      <c r="BA586" s="251"/>
      <c r="BB586" s="252"/>
      <c r="BC586" s="253"/>
      <c r="BD586" s="254"/>
      <c r="BE586" s="261"/>
      <c r="BF586" s="261"/>
      <c r="BG586" s="261"/>
      <c r="BH586" s="262"/>
      <c r="BI586" s="263"/>
      <c r="BJ586" s="264"/>
      <c r="BK586" s="263"/>
      <c r="BL586" s="263"/>
      <c r="BM586" s="266"/>
      <c r="BN586" s="263"/>
      <c r="CA586" s="263"/>
      <c r="CN586" s="263"/>
      <c r="DA586" s="263"/>
      <c r="DN586" s="263"/>
      <c r="DP586" s="166"/>
      <c r="DQ586" s="166"/>
      <c r="DR586" s="28"/>
      <c r="DS586" s="166"/>
      <c r="DT586" s="28"/>
      <c r="DU586" s="166"/>
      <c r="DV586" s="28"/>
    </row>
    <row r="587" spans="1:128" outlineLevel="1">
      <c r="A587" s="359" t="s">
        <v>168</v>
      </c>
      <c r="B587" s="251"/>
      <c r="C587" s="251"/>
      <c r="D587" s="251"/>
      <c r="E587" s="251"/>
      <c r="F587" s="251"/>
      <c r="G587" s="251"/>
      <c r="H587" s="251"/>
      <c r="I587" s="251"/>
      <c r="J587" s="251"/>
      <c r="K587" s="251"/>
      <c r="L587" s="251"/>
      <c r="M587" s="251"/>
      <c r="N587" s="251"/>
      <c r="O587" s="251"/>
      <c r="P587" s="251"/>
      <c r="Q587" s="251"/>
      <c r="R587" s="251"/>
      <c r="S587" s="251"/>
      <c r="T587" s="251"/>
      <c r="U587" s="251"/>
      <c r="V587" s="251"/>
      <c r="W587" s="251"/>
      <c r="X587" s="251"/>
      <c r="Y587" s="251"/>
      <c r="Z587" s="251"/>
      <c r="AA587" s="251"/>
      <c r="AB587" s="251"/>
      <c r="AC587" s="251"/>
      <c r="AD587" s="251"/>
      <c r="AE587" s="251"/>
      <c r="AF587" s="251"/>
      <c r="AG587" s="251"/>
      <c r="AH587" s="251"/>
      <c r="AI587" s="251"/>
      <c r="AJ587" s="251"/>
      <c r="AK587" s="251"/>
      <c r="AL587" s="251"/>
      <c r="AM587" s="251"/>
      <c r="AN587" s="251"/>
      <c r="AO587" s="251"/>
      <c r="AP587" s="251"/>
      <c r="AQ587" s="251"/>
      <c r="AR587" s="251"/>
      <c r="AS587" s="251"/>
      <c r="AT587" s="251"/>
      <c r="AU587" s="251">
        <v>8</v>
      </c>
      <c r="AV587" s="251"/>
      <c r="AW587" s="251"/>
      <c r="AX587" s="251"/>
      <c r="AY587" s="251"/>
      <c r="AZ587" s="251"/>
      <c r="BA587" s="251"/>
      <c r="BB587" s="252"/>
      <c r="BC587" s="253"/>
      <c r="BD587" s="254"/>
      <c r="BE587" s="261"/>
      <c r="BF587" s="261"/>
      <c r="BG587" s="261"/>
      <c r="BH587" s="262"/>
      <c r="BI587" s="263"/>
      <c r="BJ587" s="264"/>
      <c r="BK587" s="263"/>
      <c r="BL587" s="263"/>
      <c r="BM587" s="266"/>
      <c r="BN587" s="263"/>
      <c r="CA587" s="263"/>
      <c r="CN587" s="263"/>
      <c r="DA587" s="263"/>
      <c r="DN587" s="263"/>
      <c r="DP587" s="166"/>
      <c r="DQ587" s="166"/>
      <c r="DR587" s="28"/>
      <c r="DS587" s="166"/>
      <c r="DT587" s="28"/>
      <c r="DU587" s="166"/>
      <c r="DV587" s="28"/>
    </row>
    <row r="588" spans="1:128" ht="13.5">
      <c r="A588" s="360" t="s">
        <v>200</v>
      </c>
      <c r="B588" s="251">
        <f>+SUM(B579:B587)</f>
        <v>0</v>
      </c>
      <c r="C588" s="251">
        <f t="shared" ref="C588" si="745">+SUM(C579:C587)</f>
        <v>0</v>
      </c>
      <c r="D588" s="251">
        <f t="shared" ref="D588:AZ588" si="746">+SUM(D579:D587)</f>
        <v>0</v>
      </c>
      <c r="E588" s="251">
        <f t="shared" si="746"/>
        <v>0</v>
      </c>
      <c r="F588" s="251">
        <f t="shared" si="746"/>
        <v>0</v>
      </c>
      <c r="G588" s="251">
        <f t="shared" si="746"/>
        <v>0</v>
      </c>
      <c r="H588" s="251">
        <f t="shared" si="746"/>
        <v>0</v>
      </c>
      <c r="I588" s="251">
        <f t="shared" si="746"/>
        <v>0</v>
      </c>
      <c r="J588" s="251">
        <f t="shared" si="746"/>
        <v>0</v>
      </c>
      <c r="K588" s="251">
        <f t="shared" si="746"/>
        <v>0</v>
      </c>
      <c r="L588" s="251">
        <f t="shared" si="746"/>
        <v>0</v>
      </c>
      <c r="M588" s="251">
        <f t="shared" si="746"/>
        <v>0</v>
      </c>
      <c r="N588" s="251"/>
      <c r="O588" s="251">
        <f t="shared" si="746"/>
        <v>0</v>
      </c>
      <c r="P588" s="251">
        <f t="shared" si="746"/>
        <v>0</v>
      </c>
      <c r="Q588" s="251">
        <f t="shared" si="746"/>
        <v>0</v>
      </c>
      <c r="R588" s="251">
        <f t="shared" si="746"/>
        <v>0</v>
      </c>
      <c r="S588" s="251">
        <f t="shared" si="746"/>
        <v>0</v>
      </c>
      <c r="T588" s="251">
        <f t="shared" si="746"/>
        <v>0</v>
      </c>
      <c r="U588" s="251">
        <f t="shared" si="746"/>
        <v>0</v>
      </c>
      <c r="V588" s="251">
        <f t="shared" si="746"/>
        <v>0</v>
      </c>
      <c r="W588" s="251">
        <f t="shared" si="746"/>
        <v>0</v>
      </c>
      <c r="X588" s="251">
        <f t="shared" si="746"/>
        <v>0</v>
      </c>
      <c r="Y588" s="251">
        <f t="shared" si="746"/>
        <v>0</v>
      </c>
      <c r="Z588" s="251">
        <f t="shared" si="746"/>
        <v>0</v>
      </c>
      <c r="AA588" s="251"/>
      <c r="AB588" s="251">
        <f t="shared" si="746"/>
        <v>0</v>
      </c>
      <c r="AC588" s="251">
        <f t="shared" si="746"/>
        <v>0</v>
      </c>
      <c r="AD588" s="251">
        <f t="shared" si="746"/>
        <v>0</v>
      </c>
      <c r="AE588" s="251">
        <f t="shared" si="746"/>
        <v>0</v>
      </c>
      <c r="AF588" s="251">
        <f t="shared" si="746"/>
        <v>0</v>
      </c>
      <c r="AG588" s="251">
        <f t="shared" si="746"/>
        <v>0</v>
      </c>
      <c r="AH588" s="251">
        <f t="shared" si="746"/>
        <v>0</v>
      </c>
      <c r="AI588" s="251">
        <f t="shared" si="746"/>
        <v>0</v>
      </c>
      <c r="AJ588" s="251">
        <f t="shared" si="746"/>
        <v>0</v>
      </c>
      <c r="AK588" s="251">
        <f t="shared" si="746"/>
        <v>0</v>
      </c>
      <c r="AL588" s="251">
        <f t="shared" si="746"/>
        <v>0</v>
      </c>
      <c r="AM588" s="251">
        <f t="shared" si="746"/>
        <v>0</v>
      </c>
      <c r="AN588" s="251"/>
      <c r="AO588" s="251">
        <f t="shared" si="746"/>
        <v>240</v>
      </c>
      <c r="AP588" s="251">
        <f t="shared" si="746"/>
        <v>0</v>
      </c>
      <c r="AQ588" s="251">
        <f t="shared" si="746"/>
        <v>0</v>
      </c>
      <c r="AR588" s="251">
        <f t="shared" si="746"/>
        <v>0</v>
      </c>
      <c r="AS588" s="251">
        <f t="shared" si="746"/>
        <v>0</v>
      </c>
      <c r="AT588" s="251">
        <f t="shared" si="746"/>
        <v>0</v>
      </c>
      <c r="AU588" s="251">
        <f t="shared" si="746"/>
        <v>8</v>
      </c>
      <c r="AV588" s="251">
        <f t="shared" si="746"/>
        <v>0</v>
      </c>
      <c r="AW588" s="251">
        <f t="shared" si="746"/>
        <v>0</v>
      </c>
      <c r="AX588" s="251">
        <f t="shared" si="746"/>
        <v>0</v>
      </c>
      <c r="AY588" s="251">
        <f t="shared" si="746"/>
        <v>0</v>
      </c>
      <c r="AZ588" s="251">
        <f t="shared" si="746"/>
        <v>0</v>
      </c>
      <c r="BA588" s="251"/>
      <c r="BB588" s="252"/>
      <c r="BC588" s="253">
        <f t="shared" ref="BC588:BM588" si="747">+SUM(BC579:BC587)</f>
        <v>0</v>
      </c>
      <c r="BD588" s="254">
        <f t="shared" si="747"/>
        <v>0</v>
      </c>
      <c r="BE588" s="261">
        <f t="shared" si="747"/>
        <v>0</v>
      </c>
      <c r="BF588" s="261">
        <f t="shared" si="747"/>
        <v>0</v>
      </c>
      <c r="BG588" s="261">
        <f t="shared" si="747"/>
        <v>0</v>
      </c>
      <c r="BH588" s="262">
        <f t="shared" si="747"/>
        <v>0</v>
      </c>
      <c r="BI588" s="263">
        <f t="shared" si="747"/>
        <v>0</v>
      </c>
      <c r="BJ588" s="264">
        <f t="shared" si="747"/>
        <v>0</v>
      </c>
      <c r="BK588" s="263">
        <f t="shared" si="747"/>
        <v>0</v>
      </c>
      <c r="BL588" s="263">
        <f t="shared" si="747"/>
        <v>0</v>
      </c>
      <c r="BM588" s="266">
        <f t="shared" si="747"/>
        <v>0</v>
      </c>
      <c r="BN588" s="263"/>
      <c r="CA588" s="263"/>
      <c r="CN588" s="263"/>
      <c r="DA588" s="263"/>
      <c r="DN588" s="263"/>
      <c r="DP588" s="166"/>
      <c r="DQ588" s="166"/>
      <c r="DR588" s="28"/>
      <c r="DS588" s="166"/>
      <c r="DT588" s="28"/>
      <c r="DU588" s="166"/>
      <c r="DV588" s="28"/>
    </row>
    <row r="589" spans="1:128">
      <c r="A589" s="357" t="s">
        <v>201</v>
      </c>
      <c r="B589" s="319">
        <v>0</v>
      </c>
      <c r="C589" s="319">
        <v>0</v>
      </c>
      <c r="D589" s="319">
        <v>0</v>
      </c>
      <c r="E589" s="319">
        <v>0</v>
      </c>
      <c r="F589" s="319">
        <v>0</v>
      </c>
      <c r="G589" s="319">
        <v>0</v>
      </c>
      <c r="H589" s="319">
        <v>0</v>
      </c>
      <c r="I589" s="319">
        <v>0</v>
      </c>
      <c r="J589" s="319">
        <v>0</v>
      </c>
      <c r="K589" s="319">
        <v>0</v>
      </c>
      <c r="L589" s="319">
        <v>0</v>
      </c>
      <c r="M589" s="319">
        <v>0</v>
      </c>
      <c r="N589" s="319"/>
      <c r="O589" s="227">
        <v>0</v>
      </c>
      <c r="P589" s="227">
        <v>0</v>
      </c>
      <c r="Q589" s="227">
        <v>0</v>
      </c>
      <c r="R589" s="227">
        <v>0</v>
      </c>
      <c r="S589" s="227">
        <v>0</v>
      </c>
      <c r="T589" s="227">
        <v>0</v>
      </c>
      <c r="U589" s="227">
        <v>0</v>
      </c>
      <c r="V589" s="227">
        <v>0</v>
      </c>
      <c r="W589" s="227">
        <v>0</v>
      </c>
      <c r="X589" s="227">
        <v>0</v>
      </c>
      <c r="Y589" s="227">
        <v>0</v>
      </c>
      <c r="Z589" s="227">
        <v>16</v>
      </c>
      <c r="AA589" s="227"/>
      <c r="AB589" s="227">
        <v>0</v>
      </c>
      <c r="AC589" s="227">
        <v>0</v>
      </c>
      <c r="AD589" s="227">
        <v>0</v>
      </c>
      <c r="AE589" s="227">
        <v>0</v>
      </c>
      <c r="AF589" s="227">
        <v>0</v>
      </c>
      <c r="AG589" s="227">
        <v>0</v>
      </c>
      <c r="AH589" s="227">
        <v>0</v>
      </c>
      <c r="AI589" s="227">
        <v>0</v>
      </c>
      <c r="AJ589" s="227">
        <v>0</v>
      </c>
      <c r="AK589" s="227">
        <v>0</v>
      </c>
      <c r="AL589" s="227">
        <v>0</v>
      </c>
      <c r="AM589" s="227">
        <v>0</v>
      </c>
      <c r="AN589" s="227"/>
      <c r="AO589" s="227">
        <v>0</v>
      </c>
      <c r="AP589" s="227">
        <v>0</v>
      </c>
      <c r="AQ589" s="227">
        <v>0</v>
      </c>
      <c r="AR589" s="227">
        <v>0</v>
      </c>
      <c r="AS589" s="227">
        <v>0</v>
      </c>
      <c r="AT589" s="227">
        <v>2</v>
      </c>
      <c r="AU589" s="227">
        <v>0</v>
      </c>
      <c r="AV589" s="227">
        <v>0</v>
      </c>
      <c r="AW589" s="227">
        <v>0</v>
      </c>
      <c r="AX589" s="227">
        <v>0</v>
      </c>
      <c r="AY589" s="227">
        <v>0</v>
      </c>
      <c r="AZ589" s="227">
        <v>0</v>
      </c>
      <c r="BA589" s="227"/>
      <c r="BB589" s="252"/>
      <c r="BC589" s="361">
        <v>0</v>
      </c>
      <c r="BD589" s="362">
        <v>0</v>
      </c>
      <c r="BE589" s="363">
        <v>0</v>
      </c>
      <c r="BF589" s="363">
        <v>0</v>
      </c>
      <c r="BG589" s="363">
        <v>0</v>
      </c>
      <c r="BH589" s="364">
        <v>0</v>
      </c>
      <c r="BI589" s="365">
        <v>0</v>
      </c>
      <c r="BJ589" s="366">
        <v>0</v>
      </c>
      <c r="BK589" s="365">
        <v>0</v>
      </c>
      <c r="BL589" s="365">
        <v>0</v>
      </c>
      <c r="BM589" s="367">
        <v>0</v>
      </c>
      <c r="BN589" s="365"/>
      <c r="CA589" s="365"/>
      <c r="CN589" s="365"/>
      <c r="DA589" s="365"/>
      <c r="DN589" s="365"/>
      <c r="DP589" s="166">
        <f t="shared" ref="DP589:DP617" si="748">SUM(B589:M589)</f>
        <v>0</v>
      </c>
      <c r="DQ589" s="166">
        <f t="shared" ref="DQ589:DQ617" si="749">SUM(O589:Z589)</f>
        <v>16</v>
      </c>
      <c r="DR589" s="28">
        <f>IFERROR(DQ589/DP589*100,0)</f>
        <v>0</v>
      </c>
      <c r="DS589" s="166">
        <f t="shared" ref="DS589:DS617" si="750">SUM(AB589:AM589)</f>
        <v>0</v>
      </c>
      <c r="DT589" s="28">
        <f>IFERROR(DS589/DQ589*100,0)</f>
        <v>0</v>
      </c>
      <c r="DU589" s="166">
        <f t="shared" ref="DU589:DU617" si="751">SUM(AO589:AZ589)</f>
        <v>2</v>
      </c>
      <c r="DV589" s="28">
        <f>IFERROR(DU589/DS589*100,0)</f>
        <v>0</v>
      </c>
      <c r="DW589" s="141">
        <f t="shared" ref="DW589:DW617" si="752">SUM(BB589:BM589)</f>
        <v>0</v>
      </c>
      <c r="DX589" s="207">
        <f t="shared" ref="DX589:DX617" si="753">IFERROR(DW589/DU589*100,0)</f>
        <v>0</v>
      </c>
    </row>
    <row r="590" spans="1:128">
      <c r="A590" s="239" t="s">
        <v>202</v>
      </c>
      <c r="B590" s="319">
        <v>0</v>
      </c>
      <c r="C590" s="319">
        <v>0</v>
      </c>
      <c r="D590" s="319">
        <v>0</v>
      </c>
      <c r="E590" s="319">
        <v>0</v>
      </c>
      <c r="F590" s="319">
        <v>0</v>
      </c>
      <c r="G590" s="319">
        <v>0</v>
      </c>
      <c r="H590" s="319">
        <v>0</v>
      </c>
      <c r="I590" s="319">
        <v>0</v>
      </c>
      <c r="J590" s="319">
        <v>0</v>
      </c>
      <c r="K590" s="319">
        <v>0</v>
      </c>
      <c r="L590" s="319">
        <v>0</v>
      </c>
      <c r="M590" s="319">
        <v>0</v>
      </c>
      <c r="N590" s="319"/>
      <c r="O590" s="227">
        <v>0</v>
      </c>
      <c r="P590" s="227">
        <v>0</v>
      </c>
      <c r="Q590" s="227">
        <v>0</v>
      </c>
      <c r="R590" s="227">
        <v>0</v>
      </c>
      <c r="S590" s="227">
        <v>0</v>
      </c>
      <c r="T590" s="227">
        <v>0</v>
      </c>
      <c r="U590" s="227">
        <v>0</v>
      </c>
      <c r="V590" s="227">
        <v>0</v>
      </c>
      <c r="W590" s="227">
        <v>0</v>
      </c>
      <c r="X590" s="227">
        <v>0</v>
      </c>
      <c r="Y590" s="227">
        <v>0</v>
      </c>
      <c r="Z590" s="227">
        <v>0</v>
      </c>
      <c r="AA590" s="227"/>
      <c r="AB590" s="227">
        <v>0</v>
      </c>
      <c r="AC590" s="227">
        <v>0</v>
      </c>
      <c r="AD590" s="227">
        <v>0</v>
      </c>
      <c r="AE590" s="227">
        <v>0</v>
      </c>
      <c r="AF590" s="227">
        <v>312</v>
      </c>
      <c r="AG590" s="227">
        <v>72</v>
      </c>
      <c r="AH590" s="227">
        <v>0</v>
      </c>
      <c r="AI590" s="227">
        <v>0</v>
      </c>
      <c r="AJ590" s="227">
        <v>0</v>
      </c>
      <c r="AK590" s="227">
        <v>0</v>
      </c>
      <c r="AL590" s="227">
        <v>0</v>
      </c>
      <c r="AM590" s="227">
        <v>0</v>
      </c>
      <c r="AN590" s="227"/>
      <c r="AO590" s="227">
        <v>0</v>
      </c>
      <c r="AP590" s="227">
        <v>0</v>
      </c>
      <c r="AQ590" s="227">
        <v>0</v>
      </c>
      <c r="AR590" s="227">
        <v>0</v>
      </c>
      <c r="AS590" s="227">
        <v>0</v>
      </c>
      <c r="AT590" s="227">
        <v>0</v>
      </c>
      <c r="AU590" s="227">
        <v>0</v>
      </c>
      <c r="AV590" s="227">
        <v>0</v>
      </c>
      <c r="AW590" s="227">
        <v>0</v>
      </c>
      <c r="AX590" s="227">
        <v>0</v>
      </c>
      <c r="AY590" s="227">
        <v>0</v>
      </c>
      <c r="AZ590" s="227">
        <v>0</v>
      </c>
      <c r="BA590" s="227"/>
      <c r="BB590" s="252"/>
      <c r="BC590" s="361">
        <v>0</v>
      </c>
      <c r="BD590" s="362">
        <v>0</v>
      </c>
      <c r="BE590" s="363">
        <v>0</v>
      </c>
      <c r="BF590" s="363">
        <v>0</v>
      </c>
      <c r="BG590" s="363">
        <v>0</v>
      </c>
      <c r="BH590" s="364">
        <v>0</v>
      </c>
      <c r="BI590" s="365">
        <v>0</v>
      </c>
      <c r="BJ590" s="366">
        <v>0</v>
      </c>
      <c r="BK590" s="365">
        <v>0</v>
      </c>
      <c r="BL590" s="365">
        <v>0</v>
      </c>
      <c r="BM590" s="367">
        <v>0</v>
      </c>
      <c r="BN590" s="365"/>
      <c r="CA590" s="365"/>
      <c r="CN590" s="365"/>
      <c r="DA590" s="365"/>
      <c r="DN590" s="365"/>
      <c r="DP590" s="166">
        <f t="shared" si="748"/>
        <v>0</v>
      </c>
      <c r="DQ590" s="166">
        <f t="shared" si="749"/>
        <v>0</v>
      </c>
      <c r="DR590" s="28">
        <f>IFERROR(DQ590/DP590*100,0)</f>
        <v>0</v>
      </c>
      <c r="DS590" s="166">
        <f t="shared" si="750"/>
        <v>384</v>
      </c>
      <c r="DT590" s="28">
        <f>IFERROR(DS590/DQ590*100,0)</f>
        <v>0</v>
      </c>
      <c r="DU590" s="166">
        <f t="shared" si="751"/>
        <v>0</v>
      </c>
      <c r="DV590" s="28">
        <f>IFERROR(DU590/DS590*100,0)</f>
        <v>0</v>
      </c>
      <c r="DW590" s="141">
        <f t="shared" si="752"/>
        <v>0</v>
      </c>
      <c r="DX590" s="207">
        <f t="shared" si="753"/>
        <v>0</v>
      </c>
    </row>
    <row r="591" spans="1:128">
      <c r="A591" s="239" t="s">
        <v>203</v>
      </c>
      <c r="B591" s="319">
        <v>0</v>
      </c>
      <c r="C591" s="319">
        <v>0</v>
      </c>
      <c r="D591" s="319">
        <v>0</v>
      </c>
      <c r="E591" s="319">
        <v>0</v>
      </c>
      <c r="F591" s="319">
        <v>0</v>
      </c>
      <c r="G591" s="319">
        <v>0</v>
      </c>
      <c r="H591" s="319">
        <v>0</v>
      </c>
      <c r="I591" s="319">
        <v>0</v>
      </c>
      <c r="J591" s="319">
        <v>0</v>
      </c>
      <c r="K591" s="319">
        <v>0</v>
      </c>
      <c r="L591" s="319">
        <v>0</v>
      </c>
      <c r="M591" s="319">
        <v>0</v>
      </c>
      <c r="N591" s="319"/>
      <c r="O591" s="227">
        <v>0</v>
      </c>
      <c r="P591" s="227">
        <v>0</v>
      </c>
      <c r="Q591" s="227">
        <v>0</v>
      </c>
      <c r="R591" s="227">
        <v>0</v>
      </c>
      <c r="S591" s="227">
        <v>0</v>
      </c>
      <c r="T591" s="227">
        <v>0</v>
      </c>
      <c r="U591" s="227">
        <v>0</v>
      </c>
      <c r="V591" s="227">
        <v>0</v>
      </c>
      <c r="W591" s="227">
        <v>0</v>
      </c>
      <c r="X591" s="227">
        <v>0</v>
      </c>
      <c r="Y591" s="227">
        <v>0</v>
      </c>
      <c r="Z591" s="227">
        <v>8</v>
      </c>
      <c r="AA591" s="227"/>
      <c r="AB591" s="227">
        <v>8</v>
      </c>
      <c r="AC591" s="227">
        <v>0</v>
      </c>
      <c r="AD591" s="227">
        <v>64</v>
      </c>
      <c r="AE591" s="227">
        <v>0</v>
      </c>
      <c r="AF591" s="227">
        <v>0</v>
      </c>
      <c r="AG591" s="227">
        <v>16</v>
      </c>
      <c r="AH591" s="227">
        <v>16</v>
      </c>
      <c r="AI591" s="227">
        <v>0</v>
      </c>
      <c r="AJ591" s="227">
        <v>0</v>
      </c>
      <c r="AK591" s="227">
        <v>0</v>
      </c>
      <c r="AL591" s="227">
        <v>72</v>
      </c>
      <c r="AM591" s="227">
        <v>0</v>
      </c>
      <c r="AN591" s="227"/>
      <c r="AO591" s="227">
        <v>0</v>
      </c>
      <c r="AP591" s="227">
        <v>0</v>
      </c>
      <c r="AQ591" s="227">
        <v>0</v>
      </c>
      <c r="AR591" s="227">
        <v>0</v>
      </c>
      <c r="AS591" s="227">
        <v>0</v>
      </c>
      <c r="AT591" s="227">
        <v>0</v>
      </c>
      <c r="AU591" s="227">
        <v>0</v>
      </c>
      <c r="AV591" s="227">
        <v>0</v>
      </c>
      <c r="AW591" s="227">
        <v>0</v>
      </c>
      <c r="AX591" s="227">
        <v>0</v>
      </c>
      <c r="AY591" s="227">
        <v>0</v>
      </c>
      <c r="AZ591" s="227">
        <v>0</v>
      </c>
      <c r="BA591" s="227"/>
      <c r="BB591" s="320"/>
      <c r="BC591" s="361">
        <v>0</v>
      </c>
      <c r="BD591" s="362">
        <v>0</v>
      </c>
      <c r="BE591" s="363">
        <v>0</v>
      </c>
      <c r="BF591" s="363">
        <v>0</v>
      </c>
      <c r="BG591" s="363">
        <v>0</v>
      </c>
      <c r="BH591" s="364">
        <v>0</v>
      </c>
      <c r="BI591" s="365">
        <v>0</v>
      </c>
      <c r="BJ591" s="366">
        <v>0</v>
      </c>
      <c r="BK591" s="365">
        <v>0</v>
      </c>
      <c r="BL591" s="365">
        <v>0</v>
      </c>
      <c r="BM591" s="367">
        <v>0</v>
      </c>
      <c r="BN591" s="365"/>
      <c r="CA591" s="365"/>
      <c r="CN591" s="365"/>
      <c r="DA591" s="365"/>
      <c r="DN591" s="365"/>
      <c r="DP591" s="166">
        <f t="shared" si="748"/>
        <v>0</v>
      </c>
      <c r="DQ591" s="166">
        <f t="shared" si="749"/>
        <v>8</v>
      </c>
      <c r="DR591" s="28">
        <f t="shared" si="560"/>
        <v>0</v>
      </c>
      <c r="DS591" s="166">
        <f t="shared" si="750"/>
        <v>176</v>
      </c>
      <c r="DT591" s="28">
        <f t="shared" si="561"/>
        <v>2200</v>
      </c>
      <c r="DU591" s="166">
        <f t="shared" si="751"/>
        <v>0</v>
      </c>
      <c r="DV591" s="28">
        <f t="shared" si="562"/>
        <v>0</v>
      </c>
      <c r="DW591" s="141">
        <f t="shared" si="752"/>
        <v>0</v>
      </c>
      <c r="DX591" s="207">
        <f t="shared" si="753"/>
        <v>0</v>
      </c>
    </row>
    <row r="592" spans="1:128">
      <c r="A592" s="239" t="s">
        <v>204</v>
      </c>
      <c r="B592" s="353">
        <v>0</v>
      </c>
      <c r="C592" s="353">
        <v>0</v>
      </c>
      <c r="D592" s="353">
        <v>0</v>
      </c>
      <c r="E592" s="353">
        <v>0</v>
      </c>
      <c r="F592" s="353">
        <v>0</v>
      </c>
      <c r="G592" s="353">
        <v>0</v>
      </c>
      <c r="H592" s="353">
        <v>8</v>
      </c>
      <c r="I592" s="353">
        <v>10</v>
      </c>
      <c r="J592" s="353">
        <v>0</v>
      </c>
      <c r="K592" s="353">
        <v>0</v>
      </c>
      <c r="L592" s="353">
        <v>0</v>
      </c>
      <c r="M592" s="353">
        <v>0</v>
      </c>
      <c r="N592" s="353"/>
      <c r="O592" s="227">
        <v>0</v>
      </c>
      <c r="P592" s="227">
        <v>0</v>
      </c>
      <c r="Q592" s="227">
        <v>0</v>
      </c>
      <c r="R592" s="227">
        <v>0</v>
      </c>
      <c r="S592" s="227">
        <v>0</v>
      </c>
      <c r="T592" s="227">
        <v>0</v>
      </c>
      <c r="U592" s="227">
        <v>0</v>
      </c>
      <c r="V592" s="227">
        <v>0</v>
      </c>
      <c r="W592" s="227">
        <v>0</v>
      </c>
      <c r="X592" s="227">
        <v>0</v>
      </c>
      <c r="Y592" s="227">
        <v>0</v>
      </c>
      <c r="Z592" s="227">
        <v>0</v>
      </c>
      <c r="AA592" s="227"/>
      <c r="AB592" s="227">
        <v>0</v>
      </c>
      <c r="AC592" s="227">
        <v>0</v>
      </c>
      <c r="AD592" s="227">
        <v>0</v>
      </c>
      <c r="AE592" s="227">
        <v>0</v>
      </c>
      <c r="AF592" s="227">
        <v>0</v>
      </c>
      <c r="AG592" s="227">
        <v>0</v>
      </c>
      <c r="AH592" s="227">
        <v>0</v>
      </c>
      <c r="AI592" s="227">
        <v>0</v>
      </c>
      <c r="AJ592" s="227">
        <v>0</v>
      </c>
      <c r="AK592" s="227">
        <v>0</v>
      </c>
      <c r="AL592" s="227">
        <v>0</v>
      </c>
      <c r="AM592" s="227">
        <v>0</v>
      </c>
      <c r="AN592" s="227"/>
      <c r="AO592" s="227">
        <v>0</v>
      </c>
      <c r="AP592" s="227">
        <v>0</v>
      </c>
      <c r="AQ592" s="227">
        <v>0</v>
      </c>
      <c r="AR592" s="227">
        <v>0</v>
      </c>
      <c r="AS592" s="227">
        <v>0</v>
      </c>
      <c r="AT592" s="227">
        <v>0</v>
      </c>
      <c r="AU592" s="227">
        <v>0</v>
      </c>
      <c r="AV592" s="227">
        <v>0</v>
      </c>
      <c r="AW592" s="227">
        <v>0</v>
      </c>
      <c r="AX592" s="227">
        <v>0</v>
      </c>
      <c r="AY592" s="227">
        <v>0</v>
      </c>
      <c r="AZ592" s="227">
        <v>0</v>
      </c>
      <c r="BA592" s="227"/>
      <c r="BB592" s="252"/>
      <c r="BC592" s="361">
        <v>0</v>
      </c>
      <c r="BD592" s="362">
        <v>0</v>
      </c>
      <c r="BE592" s="363">
        <v>0</v>
      </c>
      <c r="BF592" s="363">
        <v>0</v>
      </c>
      <c r="BG592" s="363">
        <v>0</v>
      </c>
      <c r="BH592" s="364">
        <v>0</v>
      </c>
      <c r="BI592" s="365">
        <v>0</v>
      </c>
      <c r="BJ592" s="366">
        <v>0</v>
      </c>
      <c r="BK592" s="365">
        <v>0</v>
      </c>
      <c r="BL592" s="365">
        <v>0</v>
      </c>
      <c r="BM592" s="367">
        <v>0</v>
      </c>
      <c r="BN592" s="365"/>
      <c r="CA592" s="365"/>
      <c r="CN592" s="365"/>
      <c r="DA592" s="365"/>
      <c r="DN592" s="365"/>
      <c r="DP592" s="166">
        <f t="shared" si="748"/>
        <v>18</v>
      </c>
      <c r="DQ592" s="166">
        <f t="shared" si="749"/>
        <v>0</v>
      </c>
      <c r="DR592" s="28">
        <f>IFERROR(DQ592/DP592*100,0)</f>
        <v>0</v>
      </c>
      <c r="DS592" s="166">
        <f t="shared" si="750"/>
        <v>0</v>
      </c>
      <c r="DT592" s="28">
        <f>IFERROR(DS592/DQ592*100,0)</f>
        <v>0</v>
      </c>
      <c r="DU592" s="166">
        <f t="shared" si="751"/>
        <v>0</v>
      </c>
      <c r="DV592" s="28">
        <f>IFERROR(DU592/DS592*100,0)</f>
        <v>0</v>
      </c>
      <c r="DW592" s="141">
        <f t="shared" si="752"/>
        <v>0</v>
      </c>
      <c r="DX592" s="207">
        <f t="shared" si="753"/>
        <v>0</v>
      </c>
    </row>
    <row r="593" spans="1:128">
      <c r="A593" s="239" t="s">
        <v>205</v>
      </c>
      <c r="B593" s="353">
        <v>0</v>
      </c>
      <c r="C593" s="353">
        <v>0</v>
      </c>
      <c r="D593" s="353">
        <v>0</v>
      </c>
      <c r="E593" s="353">
        <v>0</v>
      </c>
      <c r="F593" s="353">
        <v>0</v>
      </c>
      <c r="G593" s="353">
        <v>0</v>
      </c>
      <c r="H593" s="353">
        <v>0</v>
      </c>
      <c r="I593" s="353">
        <v>0</v>
      </c>
      <c r="J593" s="353">
        <v>0</v>
      </c>
      <c r="K593" s="353">
        <v>0</v>
      </c>
      <c r="L593" s="353">
        <v>0</v>
      </c>
      <c r="M593" s="353">
        <v>0</v>
      </c>
      <c r="N593" s="353"/>
      <c r="O593" s="227">
        <v>22</v>
      </c>
      <c r="P593" s="227">
        <v>24</v>
      </c>
      <c r="Q593" s="227">
        <v>8</v>
      </c>
      <c r="R593" s="227">
        <v>0</v>
      </c>
      <c r="S593" s="227">
        <v>0</v>
      </c>
      <c r="T593" s="227">
        <v>0</v>
      </c>
      <c r="U593" s="227">
        <v>5</v>
      </c>
      <c r="V593" s="227">
        <v>8</v>
      </c>
      <c r="W593" s="227">
        <v>0</v>
      </c>
      <c r="X593" s="227">
        <v>0</v>
      </c>
      <c r="Y593" s="227">
        <v>0</v>
      </c>
      <c r="Z593" s="227">
        <v>0</v>
      </c>
      <c r="AA593" s="227"/>
      <c r="AB593" s="227">
        <v>13</v>
      </c>
      <c r="AC593" s="227">
        <v>4</v>
      </c>
      <c r="AD593" s="227">
        <v>0</v>
      </c>
      <c r="AE593" s="227">
        <v>0</v>
      </c>
      <c r="AF593" s="227">
        <v>0</v>
      </c>
      <c r="AG593" s="227">
        <v>2</v>
      </c>
      <c r="AH593" s="227">
        <v>0</v>
      </c>
      <c r="AI593" s="227">
        <v>0</v>
      </c>
      <c r="AJ593" s="227">
        <v>4</v>
      </c>
      <c r="AK593" s="227">
        <v>2</v>
      </c>
      <c r="AL593" s="227">
        <v>4</v>
      </c>
      <c r="AM593" s="227">
        <v>0</v>
      </c>
      <c r="AN593" s="227"/>
      <c r="AO593" s="227">
        <v>0</v>
      </c>
      <c r="AP593" s="227">
        <v>0</v>
      </c>
      <c r="AQ593" s="227">
        <v>0</v>
      </c>
      <c r="AR593" s="227">
        <v>0</v>
      </c>
      <c r="AS593" s="227">
        <v>0</v>
      </c>
      <c r="AT593" s="227">
        <v>0</v>
      </c>
      <c r="AU593" s="227">
        <v>0</v>
      </c>
      <c r="AV593" s="227">
        <v>0</v>
      </c>
      <c r="AW593" s="227">
        <v>0</v>
      </c>
      <c r="AX593" s="227">
        <v>0</v>
      </c>
      <c r="AY593" s="227">
        <v>0</v>
      </c>
      <c r="AZ593" s="227">
        <v>0</v>
      </c>
      <c r="BA593" s="227"/>
      <c r="BB593" s="252"/>
      <c r="BC593" s="361">
        <v>0</v>
      </c>
      <c r="BD593" s="362">
        <v>0</v>
      </c>
      <c r="BE593" s="363">
        <v>0</v>
      </c>
      <c r="BF593" s="363">
        <v>0</v>
      </c>
      <c r="BG593" s="363">
        <v>0</v>
      </c>
      <c r="BH593" s="364">
        <v>0</v>
      </c>
      <c r="BI593" s="365">
        <v>0</v>
      </c>
      <c r="BJ593" s="366">
        <v>0</v>
      </c>
      <c r="BK593" s="365">
        <v>0</v>
      </c>
      <c r="BL593" s="365">
        <v>0</v>
      </c>
      <c r="BM593" s="367">
        <v>0</v>
      </c>
      <c r="BN593" s="365"/>
      <c r="CA593" s="365"/>
      <c r="CN593" s="365"/>
      <c r="DA593" s="365"/>
      <c r="DN593" s="365"/>
      <c r="DP593" s="166">
        <f t="shared" si="748"/>
        <v>0</v>
      </c>
      <c r="DQ593" s="166">
        <f t="shared" si="749"/>
        <v>67</v>
      </c>
      <c r="DR593" s="28">
        <f t="shared" si="560"/>
        <v>0</v>
      </c>
      <c r="DS593" s="166">
        <f t="shared" si="750"/>
        <v>29</v>
      </c>
      <c r="DT593" s="28">
        <f t="shared" si="561"/>
        <v>43.283582089552233</v>
      </c>
      <c r="DU593" s="166">
        <f t="shared" si="751"/>
        <v>0</v>
      </c>
      <c r="DV593" s="28">
        <f t="shared" si="562"/>
        <v>0</v>
      </c>
      <c r="DW593" s="141">
        <f t="shared" si="752"/>
        <v>0</v>
      </c>
      <c r="DX593" s="207">
        <f t="shared" si="753"/>
        <v>0</v>
      </c>
    </row>
    <row r="594" spans="1:128">
      <c r="A594" s="239" t="s">
        <v>206</v>
      </c>
      <c r="B594" s="353">
        <v>0</v>
      </c>
      <c r="C594" s="353">
        <v>0</v>
      </c>
      <c r="D594" s="353">
        <v>0</v>
      </c>
      <c r="E594" s="353">
        <v>0</v>
      </c>
      <c r="F594" s="353">
        <v>0</v>
      </c>
      <c r="G594" s="353">
        <v>0</v>
      </c>
      <c r="H594" s="353">
        <v>0</v>
      </c>
      <c r="I594" s="353">
        <v>0</v>
      </c>
      <c r="J594" s="353">
        <v>0</v>
      </c>
      <c r="K594" s="353">
        <v>0</v>
      </c>
      <c r="L594" s="353">
        <v>0</v>
      </c>
      <c r="M594" s="353">
        <v>0</v>
      </c>
      <c r="N594" s="353"/>
      <c r="O594" s="227">
        <v>0</v>
      </c>
      <c r="P594" s="227">
        <v>0</v>
      </c>
      <c r="Q594" s="227">
        <v>0</v>
      </c>
      <c r="R594" s="227">
        <v>0</v>
      </c>
      <c r="S594" s="227">
        <v>0</v>
      </c>
      <c r="T594" s="227">
        <v>0</v>
      </c>
      <c r="U594" s="227">
        <v>0</v>
      </c>
      <c r="V594" s="227">
        <v>0</v>
      </c>
      <c r="W594" s="227">
        <v>0</v>
      </c>
      <c r="X594" s="227">
        <v>0</v>
      </c>
      <c r="Y594" s="227">
        <v>0</v>
      </c>
      <c r="Z594" s="227">
        <v>0</v>
      </c>
      <c r="AA594" s="227"/>
      <c r="AB594" s="227">
        <v>0</v>
      </c>
      <c r="AC594" s="227">
        <v>0</v>
      </c>
      <c r="AD594" s="227">
        <v>0</v>
      </c>
      <c r="AE594" s="227">
        <v>0</v>
      </c>
      <c r="AF594" s="227">
        <v>0</v>
      </c>
      <c r="AG594" s="227">
        <v>0</v>
      </c>
      <c r="AH594" s="227">
        <v>0</v>
      </c>
      <c r="AI594" s="227">
        <v>16</v>
      </c>
      <c r="AJ594" s="227">
        <v>0</v>
      </c>
      <c r="AK594" s="227">
        <v>0</v>
      </c>
      <c r="AL594" s="227">
        <v>0</v>
      </c>
      <c r="AM594" s="227">
        <v>6</v>
      </c>
      <c r="AN594" s="227"/>
      <c r="AO594" s="227">
        <v>0</v>
      </c>
      <c r="AP594" s="227">
        <v>0</v>
      </c>
      <c r="AQ594" s="227">
        <v>0</v>
      </c>
      <c r="AR594" s="227">
        <v>0</v>
      </c>
      <c r="AS594" s="227">
        <v>0</v>
      </c>
      <c r="AT594" s="227">
        <v>0</v>
      </c>
      <c r="AU594" s="227">
        <v>0</v>
      </c>
      <c r="AV594" s="227">
        <v>0</v>
      </c>
      <c r="AW594" s="227">
        <v>0</v>
      </c>
      <c r="AX594" s="227">
        <v>0</v>
      </c>
      <c r="AY594" s="227">
        <v>0</v>
      </c>
      <c r="AZ594" s="227">
        <v>0</v>
      </c>
      <c r="BA594" s="227"/>
      <c r="BB594" s="252"/>
      <c r="BC594" s="361">
        <v>0</v>
      </c>
      <c r="BD594" s="362">
        <v>0</v>
      </c>
      <c r="BE594" s="363">
        <v>0</v>
      </c>
      <c r="BF594" s="363">
        <v>0</v>
      </c>
      <c r="BG594" s="363">
        <v>0</v>
      </c>
      <c r="BH594" s="364">
        <v>0</v>
      </c>
      <c r="BI594" s="365">
        <v>0</v>
      </c>
      <c r="BJ594" s="366">
        <v>0</v>
      </c>
      <c r="BK594" s="365">
        <v>0</v>
      </c>
      <c r="BL594" s="365">
        <v>0</v>
      </c>
      <c r="BM594" s="367">
        <v>0</v>
      </c>
      <c r="BN594" s="365"/>
      <c r="CA594" s="365"/>
      <c r="CN594" s="365"/>
      <c r="DA594" s="365"/>
      <c r="DN594" s="365"/>
      <c r="DP594" s="166">
        <f t="shared" si="748"/>
        <v>0</v>
      </c>
      <c r="DQ594" s="166">
        <f t="shared" si="749"/>
        <v>0</v>
      </c>
      <c r="DR594" s="28">
        <f t="shared" si="560"/>
        <v>0</v>
      </c>
      <c r="DS594" s="166">
        <f t="shared" si="750"/>
        <v>22</v>
      </c>
      <c r="DT594" s="28">
        <f t="shared" si="561"/>
        <v>0</v>
      </c>
      <c r="DU594" s="166">
        <f t="shared" si="751"/>
        <v>0</v>
      </c>
      <c r="DV594" s="28">
        <f t="shared" si="562"/>
        <v>0</v>
      </c>
      <c r="DW594" s="141">
        <f t="shared" si="752"/>
        <v>0</v>
      </c>
      <c r="DX594" s="207">
        <f t="shared" si="753"/>
        <v>0</v>
      </c>
    </row>
    <row r="595" spans="1:128">
      <c r="A595" s="239" t="s">
        <v>207</v>
      </c>
      <c r="B595" s="353">
        <v>0</v>
      </c>
      <c r="C595" s="353">
        <v>0</v>
      </c>
      <c r="D595" s="353">
        <v>0</v>
      </c>
      <c r="E595" s="353">
        <v>0</v>
      </c>
      <c r="F595" s="353">
        <v>0</v>
      </c>
      <c r="G595" s="353">
        <v>0</v>
      </c>
      <c r="H595" s="353">
        <v>0</v>
      </c>
      <c r="I595" s="353">
        <v>0</v>
      </c>
      <c r="J595" s="353">
        <v>0</v>
      </c>
      <c r="K595" s="353">
        <v>0</v>
      </c>
      <c r="L595" s="353">
        <v>0</v>
      </c>
      <c r="M595" s="353">
        <v>0</v>
      </c>
      <c r="N595" s="353"/>
      <c r="O595" s="227">
        <v>0</v>
      </c>
      <c r="P595" s="227">
        <v>0</v>
      </c>
      <c r="Q595" s="227">
        <v>0</v>
      </c>
      <c r="R595" s="227">
        <v>0</v>
      </c>
      <c r="S595" s="227">
        <v>0</v>
      </c>
      <c r="T595" s="227">
        <v>0</v>
      </c>
      <c r="U595" s="227">
        <v>0</v>
      </c>
      <c r="V595" s="227">
        <v>0</v>
      </c>
      <c r="W595" s="227">
        <v>0</v>
      </c>
      <c r="X595" s="227">
        <v>0</v>
      </c>
      <c r="Y595" s="227">
        <v>0</v>
      </c>
      <c r="Z595" s="227">
        <v>0</v>
      </c>
      <c r="AA595" s="227"/>
      <c r="AB595" s="227">
        <v>0</v>
      </c>
      <c r="AC595" s="227">
        <v>0</v>
      </c>
      <c r="AD595" s="227">
        <v>0</v>
      </c>
      <c r="AE595" s="227">
        <v>0</v>
      </c>
      <c r="AF595" s="227">
        <v>10</v>
      </c>
      <c r="AG595" s="227">
        <v>0</v>
      </c>
      <c r="AH595" s="227">
        <v>0</v>
      </c>
      <c r="AI595" s="227">
        <v>0</v>
      </c>
      <c r="AJ595" s="227">
        <v>0</v>
      </c>
      <c r="AK595" s="227">
        <v>0</v>
      </c>
      <c r="AL595" s="227">
        <v>0</v>
      </c>
      <c r="AM595" s="227">
        <v>0</v>
      </c>
      <c r="AN595" s="227"/>
      <c r="AO595" s="227">
        <v>0</v>
      </c>
      <c r="AP595" s="227">
        <v>0</v>
      </c>
      <c r="AQ595" s="227">
        <v>0</v>
      </c>
      <c r="AR595" s="227">
        <v>0</v>
      </c>
      <c r="AS595" s="227">
        <v>0</v>
      </c>
      <c r="AT595" s="227">
        <v>0</v>
      </c>
      <c r="AU595" s="227">
        <v>0</v>
      </c>
      <c r="AV595" s="227">
        <v>0</v>
      </c>
      <c r="AW595" s="227">
        <v>0</v>
      </c>
      <c r="AX595" s="227">
        <v>0</v>
      </c>
      <c r="AY595" s="227">
        <v>0</v>
      </c>
      <c r="AZ595" s="227">
        <v>0</v>
      </c>
      <c r="BA595" s="227"/>
      <c r="BB595" s="252"/>
      <c r="BC595" s="361">
        <v>0</v>
      </c>
      <c r="BD595" s="362">
        <v>0</v>
      </c>
      <c r="BE595" s="363">
        <v>0</v>
      </c>
      <c r="BF595" s="363">
        <v>0</v>
      </c>
      <c r="BG595" s="363">
        <v>0</v>
      </c>
      <c r="BH595" s="364">
        <v>0</v>
      </c>
      <c r="BI595" s="365">
        <v>0</v>
      </c>
      <c r="BJ595" s="366">
        <v>0</v>
      </c>
      <c r="BK595" s="365">
        <v>0</v>
      </c>
      <c r="BL595" s="365">
        <v>0</v>
      </c>
      <c r="BM595" s="367">
        <v>0</v>
      </c>
      <c r="BN595" s="365"/>
      <c r="CA595" s="365"/>
      <c r="CN595" s="365"/>
      <c r="DA595" s="365"/>
      <c r="DN595" s="365"/>
      <c r="DP595" s="166">
        <f t="shared" si="748"/>
        <v>0</v>
      </c>
      <c r="DQ595" s="166">
        <f t="shared" si="749"/>
        <v>0</v>
      </c>
      <c r="DR595" s="28">
        <f t="shared" si="560"/>
        <v>0</v>
      </c>
      <c r="DS595" s="166">
        <f t="shared" si="750"/>
        <v>10</v>
      </c>
      <c r="DT595" s="28">
        <f t="shared" si="561"/>
        <v>0</v>
      </c>
      <c r="DU595" s="166">
        <f t="shared" si="751"/>
        <v>0</v>
      </c>
      <c r="DV595" s="28">
        <f t="shared" si="562"/>
        <v>0</v>
      </c>
      <c r="DW595" s="141">
        <f t="shared" si="752"/>
        <v>0</v>
      </c>
      <c r="DX595" s="207">
        <f t="shared" si="753"/>
        <v>0</v>
      </c>
    </row>
    <row r="596" spans="1:128">
      <c r="A596" s="239" t="s">
        <v>208</v>
      </c>
      <c r="B596" s="319">
        <v>34</v>
      </c>
      <c r="C596" s="319">
        <v>0</v>
      </c>
      <c r="D596" s="319">
        <v>64</v>
      </c>
      <c r="E596" s="319">
        <v>8</v>
      </c>
      <c r="F596" s="319">
        <v>0</v>
      </c>
      <c r="G596" s="319">
        <v>0</v>
      </c>
      <c r="H596" s="319">
        <v>0</v>
      </c>
      <c r="I596" s="319">
        <v>0</v>
      </c>
      <c r="J596" s="319">
        <v>0</v>
      </c>
      <c r="K596" s="319">
        <v>0</v>
      </c>
      <c r="L596" s="319">
        <v>0</v>
      </c>
      <c r="M596" s="319">
        <v>0</v>
      </c>
      <c r="N596" s="319"/>
      <c r="O596" s="227">
        <v>0</v>
      </c>
      <c r="P596" s="227">
        <v>0</v>
      </c>
      <c r="Q596" s="227">
        <v>0</v>
      </c>
      <c r="R596" s="227">
        <v>0</v>
      </c>
      <c r="S596" s="227">
        <v>0</v>
      </c>
      <c r="T596" s="227">
        <v>0</v>
      </c>
      <c r="U596" s="227">
        <v>0</v>
      </c>
      <c r="V596" s="227">
        <v>0</v>
      </c>
      <c r="W596" s="227">
        <v>0</v>
      </c>
      <c r="X596" s="227">
        <v>0</v>
      </c>
      <c r="Y596" s="227">
        <v>0</v>
      </c>
      <c r="Z596" s="227">
        <v>0</v>
      </c>
      <c r="AA596" s="227"/>
      <c r="AB596" s="227">
        <v>0</v>
      </c>
      <c r="AC596" s="227">
        <v>0</v>
      </c>
      <c r="AD596" s="227">
        <v>0</v>
      </c>
      <c r="AE596" s="227">
        <v>0</v>
      </c>
      <c r="AF596" s="227">
        <v>0</v>
      </c>
      <c r="AG596" s="227">
        <v>0</v>
      </c>
      <c r="AH596" s="227">
        <v>0</v>
      </c>
      <c r="AI596" s="227">
        <v>0</v>
      </c>
      <c r="AJ596" s="227">
        <v>0</v>
      </c>
      <c r="AK596" s="227">
        <v>0</v>
      </c>
      <c r="AL596" s="227">
        <v>0</v>
      </c>
      <c r="AM596" s="227">
        <v>0</v>
      </c>
      <c r="AN596" s="227"/>
      <c r="AO596" s="227">
        <v>0</v>
      </c>
      <c r="AP596" s="227">
        <v>0</v>
      </c>
      <c r="AQ596" s="227">
        <v>0</v>
      </c>
      <c r="AR596" s="227">
        <v>0</v>
      </c>
      <c r="AS596" s="227">
        <v>0</v>
      </c>
      <c r="AT596" s="227">
        <v>0</v>
      </c>
      <c r="AU596" s="227">
        <v>0</v>
      </c>
      <c r="AV596" s="227">
        <v>0</v>
      </c>
      <c r="AW596" s="227">
        <v>0</v>
      </c>
      <c r="AX596" s="227">
        <v>0</v>
      </c>
      <c r="AY596" s="227">
        <v>0</v>
      </c>
      <c r="AZ596" s="227">
        <v>0</v>
      </c>
      <c r="BA596" s="227"/>
      <c r="BB596" s="252"/>
      <c r="BC596" s="361">
        <v>0</v>
      </c>
      <c r="BD596" s="362">
        <v>0</v>
      </c>
      <c r="BE596" s="363">
        <v>0</v>
      </c>
      <c r="BF596" s="363">
        <v>0</v>
      </c>
      <c r="BG596" s="363">
        <v>0</v>
      </c>
      <c r="BH596" s="364">
        <v>0</v>
      </c>
      <c r="BI596" s="365">
        <v>0</v>
      </c>
      <c r="BJ596" s="366">
        <v>0</v>
      </c>
      <c r="BK596" s="365">
        <v>0</v>
      </c>
      <c r="BL596" s="365">
        <v>0</v>
      </c>
      <c r="BM596" s="367">
        <v>0</v>
      </c>
      <c r="BN596" s="365"/>
      <c r="CA596" s="365"/>
      <c r="CN596" s="365"/>
      <c r="DA596" s="365"/>
      <c r="DN596" s="365"/>
      <c r="DP596" s="166">
        <f t="shared" si="748"/>
        <v>106</v>
      </c>
      <c r="DQ596" s="166">
        <f t="shared" si="749"/>
        <v>0</v>
      </c>
      <c r="DR596" s="28">
        <f t="shared" si="560"/>
        <v>0</v>
      </c>
      <c r="DS596" s="166">
        <f t="shared" si="750"/>
        <v>0</v>
      </c>
      <c r="DT596" s="28">
        <f t="shared" si="561"/>
        <v>0</v>
      </c>
      <c r="DU596" s="166">
        <f t="shared" si="751"/>
        <v>0</v>
      </c>
      <c r="DV596" s="28">
        <f t="shared" si="562"/>
        <v>0</v>
      </c>
      <c r="DW596" s="141">
        <f t="shared" si="752"/>
        <v>0</v>
      </c>
      <c r="DX596" s="207">
        <f t="shared" si="753"/>
        <v>0</v>
      </c>
    </row>
    <row r="597" spans="1:128">
      <c r="A597" s="239" t="s">
        <v>208</v>
      </c>
      <c r="B597" s="319">
        <v>34</v>
      </c>
      <c r="C597" s="319">
        <v>0</v>
      </c>
      <c r="D597" s="319">
        <v>64</v>
      </c>
      <c r="E597" s="319">
        <v>8</v>
      </c>
      <c r="F597" s="319">
        <v>0</v>
      </c>
      <c r="G597" s="319">
        <v>0</v>
      </c>
      <c r="H597" s="319">
        <v>0</v>
      </c>
      <c r="I597" s="319">
        <v>0</v>
      </c>
      <c r="J597" s="319">
        <v>0</v>
      </c>
      <c r="K597" s="319">
        <v>0</v>
      </c>
      <c r="L597" s="319">
        <v>0</v>
      </c>
      <c r="M597" s="319">
        <v>0</v>
      </c>
      <c r="N597" s="319"/>
      <c r="O597" s="227">
        <v>0</v>
      </c>
      <c r="P597" s="227">
        <v>0</v>
      </c>
      <c r="Q597" s="227">
        <v>0</v>
      </c>
      <c r="R597" s="227">
        <v>0</v>
      </c>
      <c r="S597" s="227">
        <v>0</v>
      </c>
      <c r="T597" s="227">
        <v>0</v>
      </c>
      <c r="U597" s="227">
        <v>0</v>
      </c>
      <c r="V597" s="227">
        <v>0</v>
      </c>
      <c r="W597" s="227">
        <v>0</v>
      </c>
      <c r="X597" s="227">
        <v>0</v>
      </c>
      <c r="Y597" s="227">
        <v>0</v>
      </c>
      <c r="Z597" s="227">
        <v>0</v>
      </c>
      <c r="AA597" s="227"/>
      <c r="AB597" s="227">
        <v>0</v>
      </c>
      <c r="AC597" s="227">
        <v>0</v>
      </c>
      <c r="AD597" s="227">
        <v>0</v>
      </c>
      <c r="AE597" s="227">
        <v>0</v>
      </c>
      <c r="AF597" s="227">
        <v>0</v>
      </c>
      <c r="AG597" s="227">
        <v>0</v>
      </c>
      <c r="AH597" s="227">
        <v>0</v>
      </c>
      <c r="AI597" s="227">
        <v>0</v>
      </c>
      <c r="AJ597" s="227">
        <v>0</v>
      </c>
      <c r="AK597" s="227">
        <v>0</v>
      </c>
      <c r="AL597" s="227">
        <v>0</v>
      </c>
      <c r="AM597" s="227">
        <v>0</v>
      </c>
      <c r="AN597" s="227"/>
      <c r="AO597" s="227">
        <v>0</v>
      </c>
      <c r="AP597" s="227">
        <v>0</v>
      </c>
      <c r="AQ597" s="227">
        <v>0</v>
      </c>
      <c r="AR597" s="227">
        <v>0</v>
      </c>
      <c r="AS597" s="227">
        <v>0</v>
      </c>
      <c r="AT597" s="227">
        <v>0</v>
      </c>
      <c r="AU597" s="227">
        <v>0</v>
      </c>
      <c r="AV597" s="227">
        <v>0</v>
      </c>
      <c r="AW597" s="227">
        <v>0</v>
      </c>
      <c r="AX597" s="227">
        <v>0</v>
      </c>
      <c r="AY597" s="227">
        <v>0</v>
      </c>
      <c r="AZ597" s="227">
        <v>0</v>
      </c>
      <c r="BA597" s="227"/>
      <c r="BB597" s="252"/>
      <c r="BC597" s="361">
        <v>0</v>
      </c>
      <c r="BD597" s="362">
        <v>0</v>
      </c>
      <c r="BE597" s="363">
        <v>0</v>
      </c>
      <c r="BF597" s="363">
        <v>0</v>
      </c>
      <c r="BG597" s="363">
        <v>0</v>
      </c>
      <c r="BH597" s="364">
        <v>0</v>
      </c>
      <c r="BI597" s="365">
        <v>0</v>
      </c>
      <c r="BJ597" s="366">
        <v>0</v>
      </c>
      <c r="BK597" s="365">
        <v>0</v>
      </c>
      <c r="BL597" s="365">
        <v>0</v>
      </c>
      <c r="BM597" s="367">
        <v>0</v>
      </c>
      <c r="BN597" s="365"/>
      <c r="CA597" s="365"/>
      <c r="CN597" s="365"/>
      <c r="DA597" s="365"/>
      <c r="DN597" s="365"/>
      <c r="DP597" s="166">
        <f t="shared" si="748"/>
        <v>106</v>
      </c>
      <c r="DQ597" s="166">
        <f t="shared" si="749"/>
        <v>0</v>
      </c>
      <c r="DR597" s="28">
        <f t="shared" si="560"/>
        <v>0</v>
      </c>
      <c r="DS597" s="166">
        <f t="shared" si="750"/>
        <v>0</v>
      </c>
      <c r="DT597" s="28">
        <f t="shared" si="561"/>
        <v>0</v>
      </c>
      <c r="DU597" s="166">
        <f t="shared" si="751"/>
        <v>0</v>
      </c>
      <c r="DV597" s="28">
        <f t="shared" si="562"/>
        <v>0</v>
      </c>
      <c r="DW597" s="141">
        <f t="shared" si="752"/>
        <v>0</v>
      </c>
      <c r="DX597" s="207">
        <f t="shared" si="753"/>
        <v>0</v>
      </c>
    </row>
    <row r="598" spans="1:128">
      <c r="A598" s="239" t="s">
        <v>209</v>
      </c>
      <c r="B598" s="353">
        <v>0</v>
      </c>
      <c r="C598" s="353">
        <v>0</v>
      </c>
      <c r="D598" s="353">
        <v>0</v>
      </c>
      <c r="E598" s="353">
        <v>0</v>
      </c>
      <c r="F598" s="353">
        <v>0</v>
      </c>
      <c r="G598" s="353">
        <v>0</v>
      </c>
      <c r="H598" s="353">
        <v>0</v>
      </c>
      <c r="I598" s="353">
        <v>0</v>
      </c>
      <c r="J598" s="353">
        <v>0</v>
      </c>
      <c r="K598" s="353">
        <v>0</v>
      </c>
      <c r="L598" s="353">
        <v>0</v>
      </c>
      <c r="M598" s="353">
        <v>0</v>
      </c>
      <c r="N598" s="353"/>
      <c r="O598" s="227">
        <v>0</v>
      </c>
      <c r="P598" s="227">
        <v>0</v>
      </c>
      <c r="Q598" s="227">
        <v>0</v>
      </c>
      <c r="R598" s="227">
        <v>0</v>
      </c>
      <c r="S598" s="227">
        <v>0</v>
      </c>
      <c r="T598" s="227">
        <v>0</v>
      </c>
      <c r="U598" s="227">
        <v>0</v>
      </c>
      <c r="V598" s="227">
        <v>0</v>
      </c>
      <c r="W598" s="227">
        <v>0</v>
      </c>
      <c r="X598" s="227">
        <v>0</v>
      </c>
      <c r="Y598" s="227">
        <v>0</v>
      </c>
      <c r="Z598" s="227">
        <v>0</v>
      </c>
      <c r="AA598" s="227"/>
      <c r="AB598" s="227">
        <v>0</v>
      </c>
      <c r="AC598" s="227">
        <v>0</v>
      </c>
      <c r="AD598" s="227">
        <v>0</v>
      </c>
      <c r="AE598" s="227">
        <v>0</v>
      </c>
      <c r="AF598" s="227">
        <v>0</v>
      </c>
      <c r="AG598" s="227">
        <v>0</v>
      </c>
      <c r="AH598" s="227">
        <v>0</v>
      </c>
      <c r="AI598" s="227">
        <v>0</v>
      </c>
      <c r="AJ598" s="227">
        <v>0</v>
      </c>
      <c r="AK598" s="227">
        <v>0</v>
      </c>
      <c r="AL598" s="227">
        <v>0</v>
      </c>
      <c r="AM598" s="227">
        <v>0</v>
      </c>
      <c r="AN598" s="227"/>
      <c r="AO598" s="227">
        <v>0</v>
      </c>
      <c r="AP598" s="227">
        <v>0</v>
      </c>
      <c r="AQ598" s="227">
        <v>0</v>
      </c>
      <c r="AR598" s="227">
        <v>0</v>
      </c>
      <c r="AS598" s="227">
        <v>0</v>
      </c>
      <c r="AT598" s="227">
        <v>0</v>
      </c>
      <c r="AU598" s="227">
        <v>0</v>
      </c>
      <c r="AV598" s="227">
        <v>0</v>
      </c>
      <c r="AW598" s="227">
        <v>0</v>
      </c>
      <c r="AX598" s="227">
        <v>0</v>
      </c>
      <c r="AY598" s="227">
        <v>0</v>
      </c>
      <c r="AZ598" s="227">
        <v>0</v>
      </c>
      <c r="BA598" s="227"/>
      <c r="BB598" s="252"/>
      <c r="BC598" s="361">
        <v>0</v>
      </c>
      <c r="BD598" s="362">
        <v>0</v>
      </c>
      <c r="BE598" s="363">
        <v>0</v>
      </c>
      <c r="BF598" s="363">
        <v>0</v>
      </c>
      <c r="BG598" s="363">
        <v>0</v>
      </c>
      <c r="BH598" s="364">
        <v>0</v>
      </c>
      <c r="BI598" s="365">
        <v>0</v>
      </c>
      <c r="BJ598" s="366">
        <v>0</v>
      </c>
      <c r="BK598" s="365">
        <v>0</v>
      </c>
      <c r="BL598" s="365">
        <v>0</v>
      </c>
      <c r="BM598" s="367">
        <v>0</v>
      </c>
      <c r="BN598" s="365"/>
      <c r="CA598" s="365"/>
      <c r="CN598" s="365"/>
      <c r="DA598" s="365"/>
      <c r="DN598" s="365"/>
      <c r="DP598" s="166">
        <f t="shared" si="748"/>
        <v>0</v>
      </c>
      <c r="DQ598" s="166">
        <f t="shared" si="749"/>
        <v>0</v>
      </c>
      <c r="DR598" s="28">
        <f t="shared" si="560"/>
        <v>0</v>
      </c>
      <c r="DS598" s="166">
        <f t="shared" si="750"/>
        <v>0</v>
      </c>
      <c r="DT598" s="28">
        <f t="shared" si="561"/>
        <v>0</v>
      </c>
      <c r="DU598" s="166">
        <f t="shared" si="751"/>
        <v>0</v>
      </c>
      <c r="DV598" s="28">
        <f t="shared" si="562"/>
        <v>0</v>
      </c>
      <c r="DW598" s="141">
        <f t="shared" si="752"/>
        <v>0</v>
      </c>
      <c r="DX598" s="207">
        <f t="shared" si="753"/>
        <v>0</v>
      </c>
    </row>
    <row r="599" spans="1:128">
      <c r="A599" s="239" t="s">
        <v>210</v>
      </c>
      <c r="B599" s="319">
        <v>0</v>
      </c>
      <c r="C599" s="319">
        <v>0</v>
      </c>
      <c r="D599" s="319">
        <v>0</v>
      </c>
      <c r="E599" s="319">
        <v>0</v>
      </c>
      <c r="F599" s="319">
        <v>0</v>
      </c>
      <c r="G599" s="319">
        <v>0</v>
      </c>
      <c r="H599" s="319">
        <v>0</v>
      </c>
      <c r="I599" s="319">
        <v>0</v>
      </c>
      <c r="J599" s="319">
        <v>0</v>
      </c>
      <c r="K599" s="319">
        <v>0</v>
      </c>
      <c r="L599" s="319">
        <v>0</v>
      </c>
      <c r="M599" s="319">
        <v>0</v>
      </c>
      <c r="N599" s="319"/>
      <c r="O599" s="227">
        <v>0</v>
      </c>
      <c r="P599" s="227">
        <v>0</v>
      </c>
      <c r="Q599" s="227">
        <v>0</v>
      </c>
      <c r="R599" s="227">
        <v>0</v>
      </c>
      <c r="S599" s="227">
        <v>0</v>
      </c>
      <c r="T599" s="227">
        <v>0</v>
      </c>
      <c r="U599" s="227">
        <v>0</v>
      </c>
      <c r="V599" s="227">
        <v>0</v>
      </c>
      <c r="W599" s="227">
        <v>0</v>
      </c>
      <c r="X599" s="227">
        <v>0</v>
      </c>
      <c r="Y599" s="227">
        <v>0</v>
      </c>
      <c r="Z599" s="227">
        <v>0</v>
      </c>
      <c r="AA599" s="227"/>
      <c r="AB599" s="227">
        <v>0</v>
      </c>
      <c r="AC599" s="227">
        <v>0</v>
      </c>
      <c r="AD599" s="227">
        <v>0</v>
      </c>
      <c r="AE599" s="227">
        <v>0</v>
      </c>
      <c r="AF599" s="227">
        <v>0</v>
      </c>
      <c r="AG599" s="227">
        <v>0</v>
      </c>
      <c r="AH599" s="227">
        <v>0</v>
      </c>
      <c r="AI599" s="227">
        <v>0</v>
      </c>
      <c r="AJ599" s="227">
        <v>0</v>
      </c>
      <c r="AK599" s="227">
        <v>0</v>
      </c>
      <c r="AL599" s="227">
        <v>0</v>
      </c>
      <c r="AM599" s="227">
        <v>0</v>
      </c>
      <c r="AN599" s="227"/>
      <c r="AO599" s="227">
        <v>0</v>
      </c>
      <c r="AP599" s="227">
        <v>0</v>
      </c>
      <c r="AQ599" s="227">
        <v>0</v>
      </c>
      <c r="AR599" s="227">
        <v>0</v>
      </c>
      <c r="AS599" s="227">
        <v>0</v>
      </c>
      <c r="AT599" s="227">
        <v>0</v>
      </c>
      <c r="AU599" s="227">
        <v>0</v>
      </c>
      <c r="AV599" s="227">
        <v>0</v>
      </c>
      <c r="AW599" s="227">
        <v>0</v>
      </c>
      <c r="AX599" s="227">
        <v>0</v>
      </c>
      <c r="AY599" s="227">
        <v>0</v>
      </c>
      <c r="AZ599" s="227">
        <v>0</v>
      </c>
      <c r="BA599" s="227"/>
      <c r="BB599" s="252"/>
      <c r="BC599" s="361">
        <v>0</v>
      </c>
      <c r="BD599" s="362">
        <v>0</v>
      </c>
      <c r="BE599" s="363">
        <v>0</v>
      </c>
      <c r="BF599" s="363">
        <v>0</v>
      </c>
      <c r="BG599" s="363">
        <v>0</v>
      </c>
      <c r="BH599" s="364">
        <v>0</v>
      </c>
      <c r="BI599" s="365">
        <v>0</v>
      </c>
      <c r="BJ599" s="366">
        <v>0</v>
      </c>
      <c r="BK599" s="365">
        <v>0</v>
      </c>
      <c r="BL599" s="365">
        <v>0</v>
      </c>
      <c r="BM599" s="367">
        <v>0</v>
      </c>
      <c r="BN599" s="365"/>
      <c r="CA599" s="365"/>
      <c r="CN599" s="365"/>
      <c r="DA599" s="365"/>
      <c r="DN599" s="365"/>
      <c r="DP599" s="166">
        <f t="shared" si="748"/>
        <v>0</v>
      </c>
      <c r="DQ599" s="166">
        <f t="shared" si="749"/>
        <v>0</v>
      </c>
      <c r="DR599" s="28">
        <f t="shared" si="560"/>
        <v>0</v>
      </c>
      <c r="DS599" s="166">
        <f t="shared" si="750"/>
        <v>0</v>
      </c>
      <c r="DT599" s="28">
        <f t="shared" si="561"/>
        <v>0</v>
      </c>
      <c r="DU599" s="166">
        <f t="shared" si="751"/>
        <v>0</v>
      </c>
      <c r="DV599" s="28">
        <f t="shared" si="562"/>
        <v>0</v>
      </c>
      <c r="DW599" s="141">
        <f t="shared" si="752"/>
        <v>0</v>
      </c>
      <c r="DX599" s="207">
        <f t="shared" si="753"/>
        <v>0</v>
      </c>
    </row>
    <row r="600" spans="1:128">
      <c r="A600" s="239" t="s">
        <v>211</v>
      </c>
      <c r="B600" s="319">
        <v>0</v>
      </c>
      <c r="C600" s="319">
        <v>0</v>
      </c>
      <c r="D600" s="319">
        <v>0</v>
      </c>
      <c r="E600" s="319">
        <v>0</v>
      </c>
      <c r="F600" s="319">
        <v>0</v>
      </c>
      <c r="G600" s="319">
        <v>0</v>
      </c>
      <c r="H600" s="319">
        <v>0</v>
      </c>
      <c r="I600" s="319">
        <v>0</v>
      </c>
      <c r="J600" s="319">
        <v>0</v>
      </c>
      <c r="K600" s="319">
        <v>0</v>
      </c>
      <c r="L600" s="319">
        <v>0</v>
      </c>
      <c r="M600" s="319">
        <v>0</v>
      </c>
      <c r="N600" s="319"/>
      <c r="O600" s="227">
        <v>0</v>
      </c>
      <c r="P600" s="227">
        <v>0</v>
      </c>
      <c r="Q600" s="227">
        <v>0</v>
      </c>
      <c r="R600" s="227">
        <v>0</v>
      </c>
      <c r="S600" s="227">
        <v>0</v>
      </c>
      <c r="T600" s="227">
        <v>0</v>
      </c>
      <c r="U600" s="227">
        <v>0</v>
      </c>
      <c r="V600" s="227">
        <v>0</v>
      </c>
      <c r="W600" s="227">
        <v>0</v>
      </c>
      <c r="X600" s="227">
        <v>0</v>
      </c>
      <c r="Y600" s="227">
        <v>0</v>
      </c>
      <c r="Z600" s="227">
        <v>0</v>
      </c>
      <c r="AA600" s="227"/>
      <c r="AB600" s="227">
        <v>0</v>
      </c>
      <c r="AC600" s="227">
        <v>0</v>
      </c>
      <c r="AD600" s="227">
        <v>0</v>
      </c>
      <c r="AE600" s="227">
        <v>0</v>
      </c>
      <c r="AF600" s="227">
        <v>0</v>
      </c>
      <c r="AG600" s="227">
        <v>0</v>
      </c>
      <c r="AH600" s="227">
        <v>0</v>
      </c>
      <c r="AI600" s="227">
        <v>0</v>
      </c>
      <c r="AJ600" s="227">
        <v>0</v>
      </c>
      <c r="AK600" s="227">
        <v>0</v>
      </c>
      <c r="AL600" s="227">
        <v>0</v>
      </c>
      <c r="AM600" s="227">
        <v>0</v>
      </c>
      <c r="AN600" s="227"/>
      <c r="AO600" s="227">
        <v>0</v>
      </c>
      <c r="AP600" s="227">
        <v>0</v>
      </c>
      <c r="AQ600" s="227">
        <v>0</v>
      </c>
      <c r="AR600" s="227">
        <v>0</v>
      </c>
      <c r="AS600" s="227">
        <v>0</v>
      </c>
      <c r="AT600" s="227">
        <v>0</v>
      </c>
      <c r="AU600" s="227">
        <v>0</v>
      </c>
      <c r="AV600" s="227">
        <v>0</v>
      </c>
      <c r="AW600" s="227">
        <v>0</v>
      </c>
      <c r="AX600" s="227">
        <v>0</v>
      </c>
      <c r="AY600" s="227">
        <v>0</v>
      </c>
      <c r="AZ600" s="227">
        <v>0</v>
      </c>
      <c r="BA600" s="227"/>
      <c r="BB600" s="252"/>
      <c r="BC600" s="361">
        <v>0</v>
      </c>
      <c r="BD600" s="362">
        <v>0</v>
      </c>
      <c r="BE600" s="363">
        <v>0</v>
      </c>
      <c r="BF600" s="363">
        <v>0</v>
      </c>
      <c r="BG600" s="363">
        <v>0</v>
      </c>
      <c r="BH600" s="364">
        <v>0</v>
      </c>
      <c r="BI600" s="365">
        <v>0</v>
      </c>
      <c r="BJ600" s="366">
        <v>0</v>
      </c>
      <c r="BK600" s="365">
        <v>0</v>
      </c>
      <c r="BL600" s="365">
        <v>0</v>
      </c>
      <c r="BM600" s="367">
        <v>0</v>
      </c>
      <c r="BN600" s="365"/>
      <c r="CA600" s="365"/>
      <c r="CN600" s="365"/>
      <c r="DA600" s="365"/>
      <c r="DN600" s="365"/>
      <c r="DP600" s="166">
        <f t="shared" si="748"/>
        <v>0</v>
      </c>
      <c r="DQ600" s="166">
        <f t="shared" si="749"/>
        <v>0</v>
      </c>
      <c r="DR600" s="28">
        <f t="shared" si="560"/>
        <v>0</v>
      </c>
      <c r="DS600" s="166">
        <f t="shared" si="750"/>
        <v>0</v>
      </c>
      <c r="DT600" s="28">
        <f t="shared" si="561"/>
        <v>0</v>
      </c>
      <c r="DU600" s="166">
        <f t="shared" si="751"/>
        <v>0</v>
      </c>
      <c r="DV600" s="28">
        <f t="shared" si="562"/>
        <v>0</v>
      </c>
      <c r="DW600" s="141">
        <f t="shared" si="752"/>
        <v>0</v>
      </c>
      <c r="DX600" s="207">
        <f t="shared" si="753"/>
        <v>0</v>
      </c>
    </row>
    <row r="601" spans="1:128">
      <c r="A601" s="239" t="s">
        <v>212</v>
      </c>
      <c r="B601" s="319">
        <v>0</v>
      </c>
      <c r="C601" s="319">
        <v>0</v>
      </c>
      <c r="D601" s="319">
        <v>64</v>
      </c>
      <c r="E601" s="319">
        <v>-36</v>
      </c>
      <c r="F601" s="319">
        <v>0</v>
      </c>
      <c r="G601" s="319">
        <v>0</v>
      </c>
      <c r="H601" s="319">
        <v>0</v>
      </c>
      <c r="I601" s="319">
        <v>0</v>
      </c>
      <c r="J601" s="319">
        <v>0</v>
      </c>
      <c r="K601" s="319">
        <v>0</v>
      </c>
      <c r="L601" s="319">
        <v>0</v>
      </c>
      <c r="M601" s="319">
        <v>0</v>
      </c>
      <c r="N601" s="319"/>
      <c r="O601" s="227">
        <v>0</v>
      </c>
      <c r="P601" s="227">
        <v>0</v>
      </c>
      <c r="Q601" s="227">
        <v>0</v>
      </c>
      <c r="R601" s="227">
        <v>0</v>
      </c>
      <c r="S601" s="227">
        <v>0</v>
      </c>
      <c r="T601" s="227">
        <v>0</v>
      </c>
      <c r="U601" s="227">
        <v>0</v>
      </c>
      <c r="V601" s="227">
        <v>0</v>
      </c>
      <c r="W601" s="227">
        <v>0</v>
      </c>
      <c r="X601" s="227">
        <v>0</v>
      </c>
      <c r="Y601" s="227">
        <v>0</v>
      </c>
      <c r="Z601" s="227">
        <v>0</v>
      </c>
      <c r="AA601" s="227"/>
      <c r="AB601" s="227">
        <v>0</v>
      </c>
      <c r="AC601" s="227">
        <v>0</v>
      </c>
      <c r="AD601" s="227">
        <v>0</v>
      </c>
      <c r="AE601" s="227">
        <v>0</v>
      </c>
      <c r="AF601" s="227">
        <v>0</v>
      </c>
      <c r="AG601" s="227">
        <v>0</v>
      </c>
      <c r="AH601" s="227">
        <v>0</v>
      </c>
      <c r="AI601" s="227">
        <v>0</v>
      </c>
      <c r="AJ601" s="227">
        <v>0</v>
      </c>
      <c r="AK601" s="227">
        <v>0</v>
      </c>
      <c r="AL601" s="227">
        <v>0</v>
      </c>
      <c r="AM601" s="227">
        <v>0</v>
      </c>
      <c r="AN601" s="227"/>
      <c r="AO601" s="227">
        <v>0</v>
      </c>
      <c r="AP601" s="227">
        <v>0</v>
      </c>
      <c r="AQ601" s="227">
        <v>0</v>
      </c>
      <c r="AR601" s="227">
        <v>0</v>
      </c>
      <c r="AS601" s="227">
        <v>0</v>
      </c>
      <c r="AT601" s="227">
        <v>0</v>
      </c>
      <c r="AU601" s="227">
        <v>0</v>
      </c>
      <c r="AV601" s="227">
        <v>0</v>
      </c>
      <c r="AW601" s="227">
        <v>0</v>
      </c>
      <c r="AX601" s="227">
        <v>0</v>
      </c>
      <c r="AY601" s="227">
        <v>0</v>
      </c>
      <c r="AZ601" s="227">
        <v>0</v>
      </c>
      <c r="BA601" s="227"/>
      <c r="BB601" s="320"/>
      <c r="BC601" s="361">
        <v>0</v>
      </c>
      <c r="BD601" s="362">
        <v>0</v>
      </c>
      <c r="BE601" s="363">
        <v>0</v>
      </c>
      <c r="BF601" s="363">
        <v>0</v>
      </c>
      <c r="BG601" s="363">
        <v>0</v>
      </c>
      <c r="BH601" s="364">
        <v>0</v>
      </c>
      <c r="BI601" s="365">
        <v>0</v>
      </c>
      <c r="BJ601" s="366">
        <v>0</v>
      </c>
      <c r="BK601" s="365">
        <v>0</v>
      </c>
      <c r="BL601" s="365">
        <v>0</v>
      </c>
      <c r="BM601" s="367">
        <v>0</v>
      </c>
      <c r="BN601" s="365"/>
      <c r="CA601" s="365"/>
      <c r="CN601" s="365"/>
      <c r="DA601" s="365"/>
      <c r="DN601" s="365"/>
      <c r="DP601" s="166">
        <f t="shared" si="748"/>
        <v>28</v>
      </c>
      <c r="DQ601" s="166">
        <f t="shared" si="749"/>
        <v>0</v>
      </c>
      <c r="DR601" s="28">
        <f t="shared" si="560"/>
        <v>0</v>
      </c>
      <c r="DS601" s="166">
        <f t="shared" si="750"/>
        <v>0</v>
      </c>
      <c r="DT601" s="28">
        <f t="shared" si="561"/>
        <v>0</v>
      </c>
      <c r="DU601" s="166">
        <f t="shared" si="751"/>
        <v>0</v>
      </c>
      <c r="DV601" s="28">
        <f t="shared" si="562"/>
        <v>0</v>
      </c>
      <c r="DW601" s="141">
        <f t="shared" si="752"/>
        <v>0</v>
      </c>
      <c r="DX601" s="207">
        <f t="shared" si="753"/>
        <v>0</v>
      </c>
    </row>
    <row r="602" spans="1:128">
      <c r="A602" s="239" t="s">
        <v>213</v>
      </c>
      <c r="B602" s="319">
        <v>0</v>
      </c>
      <c r="C602" s="319">
        <v>0</v>
      </c>
      <c r="D602" s="319">
        <v>0</v>
      </c>
      <c r="E602" s="319">
        <v>0</v>
      </c>
      <c r="F602" s="319">
        <v>0</v>
      </c>
      <c r="G602" s="319">
        <v>0</v>
      </c>
      <c r="H602" s="319">
        <v>0</v>
      </c>
      <c r="I602" s="319">
        <v>0</v>
      </c>
      <c r="J602" s="319">
        <v>0</v>
      </c>
      <c r="K602" s="319">
        <v>0</v>
      </c>
      <c r="L602" s="319">
        <v>0</v>
      </c>
      <c r="M602" s="319">
        <v>0</v>
      </c>
      <c r="N602" s="319"/>
      <c r="O602" s="227">
        <v>0</v>
      </c>
      <c r="P602" s="227">
        <v>0</v>
      </c>
      <c r="Q602" s="227">
        <v>0</v>
      </c>
      <c r="R602" s="227">
        <v>48</v>
      </c>
      <c r="S602" s="227">
        <v>0</v>
      </c>
      <c r="T602" s="227">
        <v>0</v>
      </c>
      <c r="U602" s="227">
        <v>0</v>
      </c>
      <c r="V602" s="227">
        <v>0</v>
      </c>
      <c r="W602" s="227">
        <v>0</v>
      </c>
      <c r="X602" s="227">
        <v>0</v>
      </c>
      <c r="Y602" s="227">
        <v>0</v>
      </c>
      <c r="Z602" s="227">
        <v>0</v>
      </c>
      <c r="AA602" s="227"/>
      <c r="AB602" s="227">
        <v>0</v>
      </c>
      <c r="AC602" s="227">
        <v>0</v>
      </c>
      <c r="AD602" s="227">
        <v>0</v>
      </c>
      <c r="AE602" s="227">
        <v>0</v>
      </c>
      <c r="AF602" s="227">
        <v>0</v>
      </c>
      <c r="AG602" s="227">
        <v>0</v>
      </c>
      <c r="AH602" s="227">
        <v>0</v>
      </c>
      <c r="AI602" s="227">
        <v>0</v>
      </c>
      <c r="AJ602" s="227">
        <v>0</v>
      </c>
      <c r="AK602" s="227">
        <v>0</v>
      </c>
      <c r="AL602" s="227">
        <v>0</v>
      </c>
      <c r="AM602" s="227">
        <v>0</v>
      </c>
      <c r="AN602" s="227"/>
      <c r="AO602" s="227">
        <v>0</v>
      </c>
      <c r="AP602" s="227">
        <v>0</v>
      </c>
      <c r="AQ602" s="227">
        <v>0</v>
      </c>
      <c r="AR602" s="227">
        <v>0</v>
      </c>
      <c r="AS602" s="227">
        <v>0</v>
      </c>
      <c r="AT602" s="227">
        <v>0</v>
      </c>
      <c r="AU602" s="227">
        <v>0</v>
      </c>
      <c r="AV602" s="227">
        <v>0</v>
      </c>
      <c r="AW602" s="227">
        <v>0</v>
      </c>
      <c r="AX602" s="227">
        <v>0</v>
      </c>
      <c r="AY602" s="227">
        <v>0</v>
      </c>
      <c r="AZ602" s="227">
        <v>0</v>
      </c>
      <c r="BA602" s="227"/>
      <c r="BB602" s="252"/>
      <c r="BC602" s="361">
        <v>0</v>
      </c>
      <c r="BD602" s="362">
        <v>0</v>
      </c>
      <c r="BE602" s="363">
        <v>0</v>
      </c>
      <c r="BF602" s="363">
        <v>0</v>
      </c>
      <c r="BG602" s="363">
        <v>0</v>
      </c>
      <c r="BH602" s="364">
        <v>0</v>
      </c>
      <c r="BI602" s="365">
        <v>0</v>
      </c>
      <c r="BJ602" s="366">
        <v>0</v>
      </c>
      <c r="BK602" s="365">
        <v>0</v>
      </c>
      <c r="BL602" s="365">
        <v>0</v>
      </c>
      <c r="BM602" s="367">
        <v>0</v>
      </c>
      <c r="BN602" s="365"/>
      <c r="CA602" s="365"/>
      <c r="CN602" s="365"/>
      <c r="DA602" s="365"/>
      <c r="DN602" s="365"/>
      <c r="DP602" s="166">
        <f t="shared" si="748"/>
        <v>0</v>
      </c>
      <c r="DQ602" s="166">
        <f t="shared" si="749"/>
        <v>48</v>
      </c>
      <c r="DR602" s="28">
        <f t="shared" si="560"/>
        <v>0</v>
      </c>
      <c r="DS602" s="166">
        <f t="shared" si="750"/>
        <v>0</v>
      </c>
      <c r="DT602" s="28">
        <f t="shared" si="561"/>
        <v>0</v>
      </c>
      <c r="DU602" s="166">
        <f t="shared" si="751"/>
        <v>0</v>
      </c>
      <c r="DV602" s="28">
        <f t="shared" si="562"/>
        <v>0</v>
      </c>
      <c r="DW602" s="141">
        <f t="shared" si="752"/>
        <v>0</v>
      </c>
      <c r="DX602" s="207">
        <f t="shared" si="753"/>
        <v>0</v>
      </c>
    </row>
    <row r="603" spans="1:128">
      <c r="A603" s="239" t="s">
        <v>214</v>
      </c>
      <c r="B603" s="319">
        <v>0</v>
      </c>
      <c r="C603" s="319">
        <v>0</v>
      </c>
      <c r="D603" s="319">
        <v>0</v>
      </c>
      <c r="E603" s="319">
        <v>177</v>
      </c>
      <c r="F603" s="319">
        <v>258</v>
      </c>
      <c r="G603" s="319">
        <v>270</v>
      </c>
      <c r="H603" s="319">
        <v>24</v>
      </c>
      <c r="I603" s="319">
        <v>0</v>
      </c>
      <c r="J603" s="319">
        <v>0</v>
      </c>
      <c r="K603" s="319">
        <v>0</v>
      </c>
      <c r="L603" s="319">
        <v>0</v>
      </c>
      <c r="M603" s="319">
        <v>0</v>
      </c>
      <c r="N603" s="319"/>
      <c r="O603" s="227">
        <v>0</v>
      </c>
      <c r="P603" s="227">
        <v>0</v>
      </c>
      <c r="Q603" s="227">
        <v>0</v>
      </c>
      <c r="R603" s="227">
        <v>0</v>
      </c>
      <c r="S603" s="227">
        <v>0</v>
      </c>
      <c r="T603" s="227">
        <v>0</v>
      </c>
      <c r="U603" s="227">
        <v>0</v>
      </c>
      <c r="V603" s="227">
        <v>0</v>
      </c>
      <c r="W603" s="227">
        <v>0</v>
      </c>
      <c r="X603" s="227">
        <v>0</v>
      </c>
      <c r="Y603" s="227">
        <v>0</v>
      </c>
      <c r="Z603" s="227">
        <v>0</v>
      </c>
      <c r="AA603" s="227"/>
      <c r="AB603" s="227">
        <v>0</v>
      </c>
      <c r="AC603" s="227">
        <v>0</v>
      </c>
      <c r="AD603" s="227">
        <v>0</v>
      </c>
      <c r="AE603" s="227">
        <v>0</v>
      </c>
      <c r="AF603" s="227">
        <v>0</v>
      </c>
      <c r="AG603" s="227">
        <v>0</v>
      </c>
      <c r="AH603" s="227">
        <v>0</v>
      </c>
      <c r="AI603" s="227">
        <v>0</v>
      </c>
      <c r="AJ603" s="227">
        <v>0</v>
      </c>
      <c r="AK603" s="227">
        <v>0</v>
      </c>
      <c r="AL603" s="227">
        <v>0</v>
      </c>
      <c r="AM603" s="227">
        <v>0</v>
      </c>
      <c r="AN603" s="227"/>
      <c r="AO603" s="227">
        <v>0</v>
      </c>
      <c r="AP603" s="227">
        <v>0</v>
      </c>
      <c r="AQ603" s="227">
        <v>0</v>
      </c>
      <c r="AR603" s="227">
        <v>0</v>
      </c>
      <c r="AS603" s="227">
        <v>0</v>
      </c>
      <c r="AT603" s="227">
        <v>0</v>
      </c>
      <c r="AU603" s="227">
        <v>0</v>
      </c>
      <c r="AV603" s="227">
        <v>0</v>
      </c>
      <c r="AW603" s="227">
        <v>0</v>
      </c>
      <c r="AX603" s="227">
        <v>0</v>
      </c>
      <c r="AY603" s="227">
        <v>0</v>
      </c>
      <c r="AZ603" s="227">
        <v>0</v>
      </c>
      <c r="BA603" s="227"/>
      <c r="BB603" s="252"/>
      <c r="BC603" s="361">
        <v>0</v>
      </c>
      <c r="BD603" s="362">
        <v>0</v>
      </c>
      <c r="BE603" s="363">
        <v>0</v>
      </c>
      <c r="BF603" s="363">
        <v>0</v>
      </c>
      <c r="BG603" s="363">
        <v>0</v>
      </c>
      <c r="BH603" s="364">
        <v>0</v>
      </c>
      <c r="BI603" s="365">
        <v>0</v>
      </c>
      <c r="BJ603" s="366">
        <v>0</v>
      </c>
      <c r="BK603" s="365">
        <v>0</v>
      </c>
      <c r="BL603" s="365">
        <v>0</v>
      </c>
      <c r="BM603" s="367">
        <v>0</v>
      </c>
      <c r="BN603" s="365"/>
      <c r="CA603" s="365"/>
      <c r="CN603" s="365"/>
      <c r="DA603" s="365"/>
      <c r="DN603" s="365"/>
      <c r="DP603" s="166">
        <f t="shared" si="748"/>
        <v>729</v>
      </c>
      <c r="DQ603" s="166">
        <f t="shared" si="749"/>
        <v>0</v>
      </c>
      <c r="DR603" s="28">
        <f t="shared" si="560"/>
        <v>0</v>
      </c>
      <c r="DS603" s="166">
        <f t="shared" si="750"/>
        <v>0</v>
      </c>
      <c r="DT603" s="28">
        <f t="shared" si="561"/>
        <v>0</v>
      </c>
      <c r="DU603" s="166">
        <f t="shared" si="751"/>
        <v>0</v>
      </c>
      <c r="DV603" s="28">
        <f t="shared" si="562"/>
        <v>0</v>
      </c>
      <c r="DW603" s="141">
        <f t="shared" si="752"/>
        <v>0</v>
      </c>
      <c r="DX603" s="207">
        <f t="shared" si="753"/>
        <v>0</v>
      </c>
    </row>
    <row r="604" spans="1:128">
      <c r="A604" s="239" t="s">
        <v>215</v>
      </c>
      <c r="B604" s="319">
        <v>0</v>
      </c>
      <c r="C604" s="319">
        <v>0</v>
      </c>
      <c r="D604" s="319">
        <v>0</v>
      </c>
      <c r="E604" s="319">
        <v>0</v>
      </c>
      <c r="F604" s="319">
        <v>0</v>
      </c>
      <c r="G604" s="319">
        <v>0</v>
      </c>
      <c r="H604" s="319">
        <v>0</v>
      </c>
      <c r="I604" s="319">
        <v>0</v>
      </c>
      <c r="J604" s="319">
        <v>0</v>
      </c>
      <c r="K604" s="319">
        <v>0</v>
      </c>
      <c r="L604" s="319">
        <v>0</v>
      </c>
      <c r="M604" s="319">
        <v>0</v>
      </c>
      <c r="N604" s="319"/>
      <c r="O604" s="227">
        <v>0</v>
      </c>
      <c r="P604" s="227">
        <v>0</v>
      </c>
      <c r="Q604" s="227">
        <v>0</v>
      </c>
      <c r="R604" s="227">
        <v>0</v>
      </c>
      <c r="S604" s="227">
        <v>0</v>
      </c>
      <c r="T604" s="227">
        <v>0</v>
      </c>
      <c r="U604" s="227">
        <v>0</v>
      </c>
      <c r="V604" s="227">
        <v>0</v>
      </c>
      <c r="W604" s="227">
        <v>0</v>
      </c>
      <c r="X604" s="227">
        <v>0</v>
      </c>
      <c r="Y604" s="227">
        <v>0</v>
      </c>
      <c r="Z604" s="227">
        <v>0</v>
      </c>
      <c r="AA604" s="227"/>
      <c r="AB604" s="227">
        <v>0</v>
      </c>
      <c r="AC604" s="227">
        <v>0</v>
      </c>
      <c r="AD604" s="227">
        <v>0</v>
      </c>
      <c r="AE604" s="227">
        <v>0</v>
      </c>
      <c r="AF604" s="227">
        <v>0</v>
      </c>
      <c r="AG604" s="227">
        <v>0</v>
      </c>
      <c r="AH604" s="227">
        <v>0</v>
      </c>
      <c r="AI604" s="227">
        <v>0</v>
      </c>
      <c r="AJ604" s="227">
        <v>0</v>
      </c>
      <c r="AK604" s="227">
        <v>0</v>
      </c>
      <c r="AL604" s="227">
        <v>0</v>
      </c>
      <c r="AM604" s="227">
        <v>0</v>
      </c>
      <c r="AN604" s="227"/>
      <c r="AO604" s="227">
        <v>0</v>
      </c>
      <c r="AP604" s="227">
        <v>0</v>
      </c>
      <c r="AQ604" s="227">
        <v>0</v>
      </c>
      <c r="AR604" s="227">
        <v>0</v>
      </c>
      <c r="AS604" s="227">
        <v>0</v>
      </c>
      <c r="AT604" s="227">
        <v>0</v>
      </c>
      <c r="AU604" s="227">
        <v>0</v>
      </c>
      <c r="AV604" s="227">
        <v>0</v>
      </c>
      <c r="AW604" s="227">
        <v>0</v>
      </c>
      <c r="AX604" s="227">
        <v>0</v>
      </c>
      <c r="AY604" s="227">
        <v>0</v>
      </c>
      <c r="AZ604" s="227">
        <v>0</v>
      </c>
      <c r="BA604" s="227"/>
      <c r="BB604" s="252"/>
      <c r="BC604" s="361">
        <v>0</v>
      </c>
      <c r="BD604" s="362">
        <v>0</v>
      </c>
      <c r="BE604" s="363">
        <v>0</v>
      </c>
      <c r="BF604" s="363">
        <v>0</v>
      </c>
      <c r="BG604" s="363">
        <v>0</v>
      </c>
      <c r="BH604" s="364">
        <v>0</v>
      </c>
      <c r="BI604" s="365">
        <v>0</v>
      </c>
      <c r="BJ604" s="366">
        <v>0</v>
      </c>
      <c r="BK604" s="365">
        <v>0</v>
      </c>
      <c r="BL604" s="365">
        <v>0</v>
      </c>
      <c r="BM604" s="367">
        <v>0</v>
      </c>
      <c r="BN604" s="365"/>
      <c r="CA604" s="365"/>
      <c r="CN604" s="365"/>
      <c r="DA604" s="365"/>
      <c r="DN604" s="365"/>
      <c r="DP604" s="166">
        <f t="shared" si="748"/>
        <v>0</v>
      </c>
      <c r="DQ604" s="166">
        <f t="shared" si="749"/>
        <v>0</v>
      </c>
      <c r="DR604" s="28">
        <f t="shared" si="560"/>
        <v>0</v>
      </c>
      <c r="DS604" s="166">
        <f t="shared" si="750"/>
        <v>0</v>
      </c>
      <c r="DT604" s="28">
        <f t="shared" si="561"/>
        <v>0</v>
      </c>
      <c r="DU604" s="166">
        <f t="shared" si="751"/>
        <v>0</v>
      </c>
      <c r="DV604" s="28">
        <f t="shared" si="562"/>
        <v>0</v>
      </c>
      <c r="DW604" s="141">
        <f t="shared" si="752"/>
        <v>0</v>
      </c>
      <c r="DX604" s="207">
        <f t="shared" si="753"/>
        <v>0</v>
      </c>
    </row>
    <row r="605" spans="1:128">
      <c r="A605" s="239" t="s">
        <v>216</v>
      </c>
      <c r="B605" s="319">
        <v>0</v>
      </c>
      <c r="C605" s="319">
        <v>0</v>
      </c>
      <c r="D605" s="319">
        <v>0</v>
      </c>
      <c r="E605" s="319">
        <v>0</v>
      </c>
      <c r="F605" s="319">
        <v>0</v>
      </c>
      <c r="G605" s="319">
        <v>0</v>
      </c>
      <c r="H605" s="319">
        <v>24</v>
      </c>
      <c r="I605" s="319">
        <v>24</v>
      </c>
      <c r="J605" s="319">
        <v>0</v>
      </c>
      <c r="K605" s="319">
        <v>0</v>
      </c>
      <c r="L605" s="319">
        <v>24</v>
      </c>
      <c r="M605" s="319">
        <v>0</v>
      </c>
      <c r="N605" s="319"/>
      <c r="O605" s="227">
        <v>0</v>
      </c>
      <c r="P605" s="227">
        <v>0</v>
      </c>
      <c r="Q605" s="227">
        <v>24</v>
      </c>
      <c r="R605" s="227">
        <v>0</v>
      </c>
      <c r="S605" s="227">
        <v>24</v>
      </c>
      <c r="T605" s="227">
        <v>24</v>
      </c>
      <c r="U605" s="227">
        <v>24</v>
      </c>
      <c r="V605" s="227">
        <v>0</v>
      </c>
      <c r="W605" s="227">
        <v>24</v>
      </c>
      <c r="X605" s="227">
        <v>0</v>
      </c>
      <c r="Y605" s="227">
        <v>0</v>
      </c>
      <c r="Z605" s="227">
        <v>0</v>
      </c>
      <c r="AA605" s="227"/>
      <c r="AB605" s="227">
        <v>0</v>
      </c>
      <c r="AC605" s="227">
        <v>0</v>
      </c>
      <c r="AD605" s="227">
        <v>0</v>
      </c>
      <c r="AE605" s="227">
        <v>0</v>
      </c>
      <c r="AF605" s="227">
        <v>0</v>
      </c>
      <c r="AG605" s="227">
        <v>0</v>
      </c>
      <c r="AH605" s="227">
        <v>0</v>
      </c>
      <c r="AI605" s="227">
        <v>0</v>
      </c>
      <c r="AJ605" s="227">
        <v>0</v>
      </c>
      <c r="AK605" s="227">
        <v>0</v>
      </c>
      <c r="AL605" s="227">
        <v>0</v>
      </c>
      <c r="AM605" s="227">
        <v>0</v>
      </c>
      <c r="AN605" s="227"/>
      <c r="AO605" s="227">
        <v>0</v>
      </c>
      <c r="AP605" s="227">
        <v>0</v>
      </c>
      <c r="AQ605" s="227">
        <v>0</v>
      </c>
      <c r="AR605" s="227">
        <v>0</v>
      </c>
      <c r="AS605" s="227">
        <v>0</v>
      </c>
      <c r="AT605" s="227">
        <v>0</v>
      </c>
      <c r="AU605" s="227">
        <v>0</v>
      </c>
      <c r="AV605" s="227">
        <v>0</v>
      </c>
      <c r="AW605" s="227">
        <v>0</v>
      </c>
      <c r="AX605" s="227">
        <v>0</v>
      </c>
      <c r="AY605" s="227">
        <v>0</v>
      </c>
      <c r="AZ605" s="227">
        <v>0</v>
      </c>
      <c r="BA605" s="227"/>
      <c r="BB605" s="252"/>
      <c r="BC605" s="361">
        <v>0</v>
      </c>
      <c r="BD605" s="362">
        <v>0</v>
      </c>
      <c r="BE605" s="363">
        <v>0</v>
      </c>
      <c r="BF605" s="363">
        <v>0</v>
      </c>
      <c r="BG605" s="363">
        <v>0</v>
      </c>
      <c r="BH605" s="364">
        <v>0</v>
      </c>
      <c r="BI605" s="365">
        <v>0</v>
      </c>
      <c r="BJ605" s="366">
        <v>0</v>
      </c>
      <c r="BK605" s="365">
        <v>0</v>
      </c>
      <c r="BL605" s="365">
        <v>0</v>
      </c>
      <c r="BM605" s="367">
        <v>0</v>
      </c>
      <c r="BN605" s="365"/>
      <c r="CA605" s="365"/>
      <c r="CN605" s="365"/>
      <c r="DA605" s="365"/>
      <c r="DN605" s="365"/>
      <c r="DP605" s="166">
        <f t="shared" si="748"/>
        <v>72</v>
      </c>
      <c r="DQ605" s="166">
        <f t="shared" si="749"/>
        <v>120</v>
      </c>
      <c r="DR605" s="28">
        <f t="shared" si="560"/>
        <v>166.66666666666669</v>
      </c>
      <c r="DS605" s="166">
        <f t="shared" si="750"/>
        <v>0</v>
      </c>
      <c r="DT605" s="28">
        <f t="shared" si="561"/>
        <v>0</v>
      </c>
      <c r="DU605" s="166">
        <f t="shared" si="751"/>
        <v>0</v>
      </c>
      <c r="DV605" s="28">
        <f t="shared" si="562"/>
        <v>0</v>
      </c>
      <c r="DW605" s="141">
        <f t="shared" si="752"/>
        <v>0</v>
      </c>
      <c r="DX605" s="207">
        <f t="shared" si="753"/>
        <v>0</v>
      </c>
    </row>
    <row r="606" spans="1:128">
      <c r="A606" s="239" t="s">
        <v>217</v>
      </c>
      <c r="B606" s="319">
        <v>0</v>
      </c>
      <c r="C606" s="319">
        <v>0</v>
      </c>
      <c r="D606" s="319">
        <v>0</v>
      </c>
      <c r="E606" s="319">
        <v>0</v>
      </c>
      <c r="F606" s="319">
        <v>0</v>
      </c>
      <c r="G606" s="319">
        <v>0</v>
      </c>
      <c r="H606" s="319">
        <v>0</v>
      </c>
      <c r="I606" s="319">
        <v>0</v>
      </c>
      <c r="J606" s="319">
        <v>0</v>
      </c>
      <c r="K606" s="319">
        <v>0</v>
      </c>
      <c r="L606" s="319">
        <v>0</v>
      </c>
      <c r="M606" s="319">
        <v>0</v>
      </c>
      <c r="N606" s="319"/>
      <c r="O606" s="227">
        <v>0</v>
      </c>
      <c r="P606" s="227">
        <v>0</v>
      </c>
      <c r="Q606" s="227">
        <v>0</v>
      </c>
      <c r="R606" s="227">
        <v>0</v>
      </c>
      <c r="S606" s="227">
        <v>0</v>
      </c>
      <c r="T606" s="227">
        <v>0</v>
      </c>
      <c r="U606" s="227">
        <v>0</v>
      </c>
      <c r="V606" s="227">
        <v>0</v>
      </c>
      <c r="W606" s="227">
        <v>0</v>
      </c>
      <c r="X606" s="227">
        <v>0</v>
      </c>
      <c r="Y606" s="227">
        <v>0</v>
      </c>
      <c r="Z606" s="227">
        <v>0</v>
      </c>
      <c r="AA606" s="227"/>
      <c r="AB606" s="227">
        <v>0</v>
      </c>
      <c r="AC606" s="227">
        <v>0</v>
      </c>
      <c r="AD606" s="227">
        <v>0</v>
      </c>
      <c r="AE606" s="227">
        <v>0</v>
      </c>
      <c r="AF606" s="227">
        <v>0</v>
      </c>
      <c r="AG606" s="227">
        <v>0</v>
      </c>
      <c r="AH606" s="227">
        <v>0</v>
      </c>
      <c r="AI606" s="227">
        <v>0</v>
      </c>
      <c r="AJ606" s="227">
        <v>0</v>
      </c>
      <c r="AK606" s="227">
        <v>0</v>
      </c>
      <c r="AL606" s="227">
        <v>0</v>
      </c>
      <c r="AM606" s="227">
        <v>0</v>
      </c>
      <c r="AN606" s="227"/>
      <c r="AO606" s="227">
        <v>0</v>
      </c>
      <c r="AP606" s="227">
        <v>0</v>
      </c>
      <c r="AQ606" s="227">
        <v>0</v>
      </c>
      <c r="AR606" s="227">
        <v>0</v>
      </c>
      <c r="AS606" s="227">
        <v>0</v>
      </c>
      <c r="AT606" s="227">
        <v>0</v>
      </c>
      <c r="AU606" s="227">
        <v>0</v>
      </c>
      <c r="AV606" s="227">
        <v>0</v>
      </c>
      <c r="AW606" s="227">
        <v>0</v>
      </c>
      <c r="AX606" s="227">
        <v>0</v>
      </c>
      <c r="AY606" s="227">
        <v>0</v>
      </c>
      <c r="AZ606" s="227">
        <v>0</v>
      </c>
      <c r="BA606" s="227"/>
      <c r="BB606" s="252"/>
      <c r="BC606" s="361">
        <v>0</v>
      </c>
      <c r="BD606" s="362">
        <v>0</v>
      </c>
      <c r="BE606" s="363">
        <v>0</v>
      </c>
      <c r="BF606" s="363">
        <v>0</v>
      </c>
      <c r="BG606" s="363">
        <v>0</v>
      </c>
      <c r="BH606" s="364">
        <v>0</v>
      </c>
      <c r="BI606" s="365">
        <v>0</v>
      </c>
      <c r="BJ606" s="366">
        <v>0</v>
      </c>
      <c r="BK606" s="365">
        <v>0</v>
      </c>
      <c r="BL606" s="365">
        <v>0</v>
      </c>
      <c r="BM606" s="367">
        <v>0</v>
      </c>
      <c r="BN606" s="365"/>
      <c r="CA606" s="365"/>
      <c r="CN606" s="365"/>
      <c r="DA606" s="365"/>
      <c r="DN606" s="365"/>
      <c r="DP606" s="166">
        <f t="shared" si="748"/>
        <v>0</v>
      </c>
      <c r="DQ606" s="166">
        <f t="shared" si="749"/>
        <v>0</v>
      </c>
      <c r="DR606" s="28">
        <f t="shared" si="560"/>
        <v>0</v>
      </c>
      <c r="DS606" s="166">
        <f t="shared" si="750"/>
        <v>0</v>
      </c>
      <c r="DT606" s="28">
        <f t="shared" si="561"/>
        <v>0</v>
      </c>
      <c r="DU606" s="166">
        <f t="shared" si="751"/>
        <v>0</v>
      </c>
      <c r="DV606" s="28">
        <f t="shared" si="562"/>
        <v>0</v>
      </c>
      <c r="DW606" s="141">
        <f t="shared" si="752"/>
        <v>0</v>
      </c>
      <c r="DX606" s="207">
        <f t="shared" si="753"/>
        <v>0</v>
      </c>
    </row>
    <row r="607" spans="1:128">
      <c r="A607" s="239" t="s">
        <v>218</v>
      </c>
      <c r="B607" s="240">
        <v>960</v>
      </c>
      <c r="C607" s="240">
        <v>102</v>
      </c>
      <c r="D607" s="240">
        <v>0</v>
      </c>
      <c r="E607" s="240">
        <v>0</v>
      </c>
      <c r="F607" s="240">
        <v>0</v>
      </c>
      <c r="G607" s="240">
        <v>0</v>
      </c>
      <c r="H607" s="240">
        <v>0</v>
      </c>
      <c r="I607" s="240">
        <v>0</v>
      </c>
      <c r="J607" s="240">
        <v>0</v>
      </c>
      <c r="K607" s="240">
        <v>0</v>
      </c>
      <c r="L607" s="240">
        <v>0</v>
      </c>
      <c r="M607" s="240">
        <v>0</v>
      </c>
      <c r="N607" s="240"/>
      <c r="O607" s="227">
        <v>0</v>
      </c>
      <c r="P607" s="227">
        <v>0</v>
      </c>
      <c r="Q607" s="227">
        <v>0</v>
      </c>
      <c r="R607" s="227">
        <v>0</v>
      </c>
      <c r="S607" s="227">
        <v>0</v>
      </c>
      <c r="T607" s="227">
        <v>0</v>
      </c>
      <c r="U607" s="227">
        <v>0</v>
      </c>
      <c r="V607" s="227">
        <v>0</v>
      </c>
      <c r="W607" s="227">
        <v>0</v>
      </c>
      <c r="X607" s="227">
        <v>0</v>
      </c>
      <c r="Y607" s="227">
        <v>0</v>
      </c>
      <c r="Z607" s="227">
        <v>0</v>
      </c>
      <c r="AA607" s="227"/>
      <c r="AB607" s="227">
        <v>0</v>
      </c>
      <c r="AC607" s="227">
        <v>0</v>
      </c>
      <c r="AD607" s="227">
        <v>0</v>
      </c>
      <c r="AE607" s="227">
        <v>0</v>
      </c>
      <c r="AF607" s="227">
        <v>0</v>
      </c>
      <c r="AG607" s="227">
        <v>0</v>
      </c>
      <c r="AH607" s="227">
        <v>0</v>
      </c>
      <c r="AI607" s="227">
        <v>0</v>
      </c>
      <c r="AJ607" s="227">
        <v>0</v>
      </c>
      <c r="AK607" s="227">
        <v>0</v>
      </c>
      <c r="AL607" s="227">
        <v>0</v>
      </c>
      <c r="AM607" s="227">
        <v>0</v>
      </c>
      <c r="AN607" s="227"/>
      <c r="AO607" s="227">
        <v>0</v>
      </c>
      <c r="AP607" s="227">
        <v>0</v>
      </c>
      <c r="AQ607" s="227">
        <v>0</v>
      </c>
      <c r="AR607" s="227">
        <v>0</v>
      </c>
      <c r="AS607" s="227">
        <v>0</v>
      </c>
      <c r="AT607" s="227">
        <v>0</v>
      </c>
      <c r="AU607" s="227">
        <v>0</v>
      </c>
      <c r="AV607" s="227">
        <v>0</v>
      </c>
      <c r="AW607" s="227">
        <v>0</v>
      </c>
      <c r="AX607" s="227">
        <v>0</v>
      </c>
      <c r="AY607" s="227">
        <v>0</v>
      </c>
      <c r="AZ607" s="227">
        <v>0</v>
      </c>
      <c r="BA607" s="227"/>
      <c r="BB607" s="252"/>
      <c r="BC607" s="361">
        <v>0</v>
      </c>
      <c r="BD607" s="362">
        <v>0</v>
      </c>
      <c r="BE607" s="363">
        <v>0</v>
      </c>
      <c r="BF607" s="363">
        <v>0</v>
      </c>
      <c r="BG607" s="363">
        <v>0</v>
      </c>
      <c r="BH607" s="364">
        <v>0</v>
      </c>
      <c r="BI607" s="365">
        <v>0</v>
      </c>
      <c r="BJ607" s="366">
        <v>0</v>
      </c>
      <c r="BK607" s="365">
        <v>0</v>
      </c>
      <c r="BL607" s="365">
        <v>0</v>
      </c>
      <c r="BM607" s="367">
        <v>0</v>
      </c>
      <c r="BN607" s="365"/>
      <c r="CA607" s="365"/>
      <c r="CN607" s="365"/>
      <c r="DA607" s="365"/>
      <c r="DN607" s="365"/>
      <c r="DP607" s="166">
        <f t="shared" si="748"/>
        <v>1062</v>
      </c>
      <c r="DQ607" s="166">
        <f t="shared" si="749"/>
        <v>0</v>
      </c>
      <c r="DR607" s="28">
        <f t="shared" si="560"/>
        <v>0</v>
      </c>
      <c r="DS607" s="166">
        <f t="shared" si="750"/>
        <v>0</v>
      </c>
      <c r="DT607" s="28">
        <f t="shared" si="561"/>
        <v>0</v>
      </c>
      <c r="DU607" s="166">
        <f t="shared" si="751"/>
        <v>0</v>
      </c>
      <c r="DV607" s="28">
        <f t="shared" si="562"/>
        <v>0</v>
      </c>
      <c r="DW607" s="141">
        <f t="shared" si="752"/>
        <v>0</v>
      </c>
      <c r="DX607" s="207">
        <f t="shared" si="753"/>
        <v>0</v>
      </c>
    </row>
    <row r="608" spans="1:128">
      <c r="A608" s="239" t="s">
        <v>219</v>
      </c>
      <c r="B608" s="319">
        <v>0</v>
      </c>
      <c r="C608" s="319">
        <v>0</v>
      </c>
      <c r="D608" s="319">
        <v>0</v>
      </c>
      <c r="E608" s="319">
        <v>0</v>
      </c>
      <c r="F608" s="319">
        <v>0</v>
      </c>
      <c r="G608" s="319">
        <v>0</v>
      </c>
      <c r="H608" s="319">
        <v>0</v>
      </c>
      <c r="I608" s="319">
        <v>0</v>
      </c>
      <c r="J608" s="319">
        <v>0</v>
      </c>
      <c r="K608" s="319">
        <v>0</v>
      </c>
      <c r="L608" s="319">
        <v>0</v>
      </c>
      <c r="M608" s="319">
        <v>0</v>
      </c>
      <c r="N608" s="319"/>
      <c r="O608" s="227">
        <v>0</v>
      </c>
      <c r="P608" s="227">
        <v>0</v>
      </c>
      <c r="Q608" s="227">
        <v>0</v>
      </c>
      <c r="R608" s="227">
        <v>0</v>
      </c>
      <c r="S608" s="227">
        <v>0</v>
      </c>
      <c r="T608" s="227">
        <v>0</v>
      </c>
      <c r="U608" s="227">
        <v>0</v>
      </c>
      <c r="V608" s="227">
        <v>0</v>
      </c>
      <c r="W608" s="227">
        <v>0</v>
      </c>
      <c r="X608" s="227">
        <v>0</v>
      </c>
      <c r="Y608" s="227">
        <v>0</v>
      </c>
      <c r="Z608" s="227">
        <v>0</v>
      </c>
      <c r="AA608" s="227"/>
      <c r="AB608" s="227">
        <v>0</v>
      </c>
      <c r="AC608" s="227">
        <v>0</v>
      </c>
      <c r="AD608" s="227">
        <v>0</v>
      </c>
      <c r="AE608" s="227">
        <v>0</v>
      </c>
      <c r="AF608" s="227">
        <v>0</v>
      </c>
      <c r="AG608" s="227">
        <v>0</v>
      </c>
      <c r="AH608" s="227">
        <v>0</v>
      </c>
      <c r="AI608" s="227">
        <v>0</v>
      </c>
      <c r="AJ608" s="227">
        <v>0</v>
      </c>
      <c r="AK608" s="227">
        <v>0</v>
      </c>
      <c r="AL608" s="227">
        <v>0</v>
      </c>
      <c r="AM608" s="227">
        <v>0</v>
      </c>
      <c r="AN608" s="227"/>
      <c r="AO608" s="227">
        <v>0</v>
      </c>
      <c r="AP608" s="227">
        <v>0</v>
      </c>
      <c r="AQ608" s="227">
        <v>0</v>
      </c>
      <c r="AR608" s="227">
        <v>0</v>
      </c>
      <c r="AS608" s="227">
        <v>0</v>
      </c>
      <c r="AT608" s="227">
        <v>0</v>
      </c>
      <c r="AU608" s="227">
        <v>0</v>
      </c>
      <c r="AV608" s="227">
        <v>0</v>
      </c>
      <c r="AW608" s="227">
        <v>0</v>
      </c>
      <c r="AX608" s="227">
        <v>0</v>
      </c>
      <c r="AY608" s="227">
        <v>0</v>
      </c>
      <c r="AZ608" s="227">
        <v>0</v>
      </c>
      <c r="BA608" s="227"/>
      <c r="BB608" s="252"/>
      <c r="BC608" s="361">
        <v>0</v>
      </c>
      <c r="BD608" s="362">
        <v>0</v>
      </c>
      <c r="BE608" s="363">
        <v>0</v>
      </c>
      <c r="BF608" s="363">
        <v>0</v>
      </c>
      <c r="BG608" s="363">
        <v>0</v>
      </c>
      <c r="BH608" s="364">
        <v>0</v>
      </c>
      <c r="BI608" s="365">
        <v>0</v>
      </c>
      <c r="BJ608" s="366">
        <v>0</v>
      </c>
      <c r="BK608" s="365">
        <v>0</v>
      </c>
      <c r="BL608" s="365">
        <v>0</v>
      </c>
      <c r="BM608" s="367">
        <v>0</v>
      </c>
      <c r="BN608" s="365"/>
      <c r="CA608" s="365"/>
      <c r="CN608" s="365"/>
      <c r="DA608" s="365"/>
      <c r="DN608" s="365"/>
      <c r="DP608" s="166">
        <f t="shared" si="748"/>
        <v>0</v>
      </c>
      <c r="DQ608" s="166">
        <f t="shared" si="749"/>
        <v>0</v>
      </c>
      <c r="DR608" s="28">
        <f t="shared" si="560"/>
        <v>0</v>
      </c>
      <c r="DS608" s="166">
        <f t="shared" si="750"/>
        <v>0</v>
      </c>
      <c r="DT608" s="28">
        <f t="shared" si="561"/>
        <v>0</v>
      </c>
      <c r="DU608" s="166">
        <f t="shared" si="751"/>
        <v>0</v>
      </c>
      <c r="DV608" s="28">
        <f t="shared" si="562"/>
        <v>0</v>
      </c>
      <c r="DW608" s="141">
        <f t="shared" si="752"/>
        <v>0</v>
      </c>
      <c r="DX608" s="207">
        <f t="shared" si="753"/>
        <v>0</v>
      </c>
    </row>
    <row r="609" spans="1:128">
      <c r="A609" s="239" t="s">
        <v>220</v>
      </c>
      <c r="B609" s="319">
        <v>0</v>
      </c>
      <c r="C609" s="319">
        <v>0</v>
      </c>
      <c r="D609" s="319">
        <v>0</v>
      </c>
      <c r="E609" s="319">
        <v>0</v>
      </c>
      <c r="F609" s="319">
        <v>0</v>
      </c>
      <c r="G609" s="319">
        <v>0</v>
      </c>
      <c r="H609" s="319">
        <v>0</v>
      </c>
      <c r="I609" s="319">
        <v>0</v>
      </c>
      <c r="J609" s="319">
        <v>0</v>
      </c>
      <c r="K609" s="319">
        <v>0</v>
      </c>
      <c r="L609" s="319">
        <v>0</v>
      </c>
      <c r="M609" s="319">
        <v>0</v>
      </c>
      <c r="N609" s="319"/>
      <c r="O609" s="227">
        <v>0</v>
      </c>
      <c r="P609" s="227">
        <v>0</v>
      </c>
      <c r="Q609" s="227">
        <v>0</v>
      </c>
      <c r="R609" s="227">
        <v>0</v>
      </c>
      <c r="S609" s="227">
        <v>0</v>
      </c>
      <c r="T609" s="227">
        <v>0</v>
      </c>
      <c r="U609" s="227">
        <v>0</v>
      </c>
      <c r="V609" s="227">
        <v>0</v>
      </c>
      <c r="W609" s="227">
        <v>0</v>
      </c>
      <c r="X609" s="227">
        <v>0</v>
      </c>
      <c r="Y609" s="227">
        <v>210</v>
      </c>
      <c r="Z609" s="227">
        <v>140</v>
      </c>
      <c r="AA609" s="227"/>
      <c r="AB609" s="227">
        <v>0</v>
      </c>
      <c r="AC609" s="227">
        <v>0</v>
      </c>
      <c r="AD609" s="227">
        <v>0</v>
      </c>
      <c r="AE609" s="227">
        <v>0</v>
      </c>
      <c r="AF609" s="227">
        <v>0</v>
      </c>
      <c r="AG609" s="227">
        <v>0</v>
      </c>
      <c r="AH609" s="227">
        <v>0</v>
      </c>
      <c r="AI609" s="227">
        <v>0</v>
      </c>
      <c r="AJ609" s="227">
        <v>0</v>
      </c>
      <c r="AK609" s="227">
        <v>0</v>
      </c>
      <c r="AL609" s="227">
        <v>0</v>
      </c>
      <c r="AM609" s="227">
        <v>0</v>
      </c>
      <c r="AN609" s="227"/>
      <c r="AO609" s="227">
        <v>0</v>
      </c>
      <c r="AP609" s="227">
        <v>0</v>
      </c>
      <c r="AQ609" s="227">
        <v>0</v>
      </c>
      <c r="AR609" s="227">
        <v>0</v>
      </c>
      <c r="AS609" s="227">
        <v>0</v>
      </c>
      <c r="AT609" s="227">
        <v>0</v>
      </c>
      <c r="AU609" s="227">
        <v>0</v>
      </c>
      <c r="AV609" s="227">
        <v>0</v>
      </c>
      <c r="AW609" s="227">
        <v>0</v>
      </c>
      <c r="AX609" s="227">
        <v>0</v>
      </c>
      <c r="AY609" s="227">
        <v>0</v>
      </c>
      <c r="AZ609" s="227">
        <v>0</v>
      </c>
      <c r="BA609" s="227"/>
      <c r="BB609" s="252"/>
      <c r="BC609" s="361">
        <v>0</v>
      </c>
      <c r="BD609" s="362">
        <v>0</v>
      </c>
      <c r="BE609" s="363">
        <v>0</v>
      </c>
      <c r="BF609" s="363">
        <v>0</v>
      </c>
      <c r="BG609" s="363">
        <v>0</v>
      </c>
      <c r="BH609" s="364">
        <v>0</v>
      </c>
      <c r="BI609" s="365">
        <v>0</v>
      </c>
      <c r="BJ609" s="366">
        <v>0</v>
      </c>
      <c r="BK609" s="365">
        <v>0</v>
      </c>
      <c r="BL609" s="365">
        <v>0</v>
      </c>
      <c r="BM609" s="367">
        <v>0</v>
      </c>
      <c r="BN609" s="365"/>
      <c r="CA609" s="365"/>
      <c r="CN609" s="365"/>
      <c r="DA609" s="365"/>
      <c r="DN609" s="365"/>
      <c r="DP609" s="166">
        <f t="shared" si="748"/>
        <v>0</v>
      </c>
      <c r="DQ609" s="166">
        <f t="shared" si="749"/>
        <v>350</v>
      </c>
      <c r="DR609" s="28">
        <f t="shared" si="560"/>
        <v>0</v>
      </c>
      <c r="DS609" s="166">
        <f t="shared" si="750"/>
        <v>0</v>
      </c>
      <c r="DT609" s="28">
        <f t="shared" si="561"/>
        <v>0</v>
      </c>
      <c r="DU609" s="166">
        <f t="shared" si="751"/>
        <v>0</v>
      </c>
      <c r="DV609" s="28">
        <f t="shared" si="562"/>
        <v>0</v>
      </c>
      <c r="DW609" s="141">
        <f t="shared" si="752"/>
        <v>0</v>
      </c>
      <c r="DX609" s="207">
        <f t="shared" si="753"/>
        <v>0</v>
      </c>
    </row>
    <row r="610" spans="1:128">
      <c r="A610" s="368" t="s">
        <v>221</v>
      </c>
      <c r="B610" s="353">
        <v>0</v>
      </c>
      <c r="C610" s="353">
        <v>0</v>
      </c>
      <c r="D610" s="353">
        <v>0</v>
      </c>
      <c r="E610" s="353">
        <v>0</v>
      </c>
      <c r="F610" s="353">
        <v>0</v>
      </c>
      <c r="G610" s="353">
        <v>7</v>
      </c>
      <c r="H610" s="353">
        <v>19</v>
      </c>
      <c r="I610" s="353">
        <v>12</v>
      </c>
      <c r="J610" s="353">
        <v>44</v>
      </c>
      <c r="K610" s="353">
        <v>0</v>
      </c>
      <c r="L610" s="353">
        <v>0</v>
      </c>
      <c r="M610" s="353">
        <v>126</v>
      </c>
      <c r="N610" s="353"/>
      <c r="O610" s="227">
        <v>0</v>
      </c>
      <c r="P610" s="227">
        <v>0</v>
      </c>
      <c r="Q610" s="227">
        <v>0</v>
      </c>
      <c r="R610" s="227">
        <v>0</v>
      </c>
      <c r="S610" s="227">
        <v>0</v>
      </c>
      <c r="T610" s="227">
        <v>0</v>
      </c>
      <c r="U610" s="227">
        <v>0</v>
      </c>
      <c r="V610" s="227">
        <v>0</v>
      </c>
      <c r="W610" s="227">
        <v>0</v>
      </c>
      <c r="X610" s="227">
        <v>0</v>
      </c>
      <c r="Y610" s="227">
        <v>0</v>
      </c>
      <c r="Z610" s="227">
        <v>0</v>
      </c>
      <c r="AA610" s="227"/>
      <c r="AB610" s="227">
        <v>0</v>
      </c>
      <c r="AC610" s="227">
        <v>0</v>
      </c>
      <c r="AD610" s="227">
        <v>0</v>
      </c>
      <c r="AE610" s="227">
        <v>0</v>
      </c>
      <c r="AF610" s="227">
        <v>0</v>
      </c>
      <c r="AG610" s="227">
        <v>0</v>
      </c>
      <c r="AH610" s="227">
        <v>0</v>
      </c>
      <c r="AI610" s="227">
        <v>0</v>
      </c>
      <c r="AJ610" s="227">
        <v>0</v>
      </c>
      <c r="AK610" s="227">
        <v>0</v>
      </c>
      <c r="AL610" s="227">
        <v>0</v>
      </c>
      <c r="AM610" s="227">
        <v>0</v>
      </c>
      <c r="AN610" s="227"/>
      <c r="AO610" s="227">
        <v>0</v>
      </c>
      <c r="AP610" s="227">
        <v>0</v>
      </c>
      <c r="AQ610" s="227">
        <v>0</v>
      </c>
      <c r="AR610" s="227">
        <v>0</v>
      </c>
      <c r="AS610" s="227">
        <v>0</v>
      </c>
      <c r="AT610" s="227">
        <v>0</v>
      </c>
      <c r="AU610" s="227">
        <v>0</v>
      </c>
      <c r="AV610" s="227">
        <v>0</v>
      </c>
      <c r="AW610" s="227">
        <v>0</v>
      </c>
      <c r="AX610" s="227">
        <v>0</v>
      </c>
      <c r="AY610" s="227">
        <v>0</v>
      </c>
      <c r="AZ610" s="227">
        <v>0</v>
      </c>
      <c r="BA610" s="227"/>
      <c r="BB610" s="252"/>
      <c r="BC610" s="361">
        <v>0</v>
      </c>
      <c r="BD610" s="362">
        <v>0</v>
      </c>
      <c r="BE610" s="363">
        <v>0</v>
      </c>
      <c r="BF610" s="363">
        <v>0</v>
      </c>
      <c r="BG610" s="363">
        <v>0</v>
      </c>
      <c r="BH610" s="364">
        <v>0</v>
      </c>
      <c r="BI610" s="365">
        <v>0</v>
      </c>
      <c r="BJ610" s="366">
        <v>0</v>
      </c>
      <c r="BK610" s="365">
        <v>0</v>
      </c>
      <c r="BL610" s="365">
        <v>0</v>
      </c>
      <c r="BM610" s="367">
        <v>0</v>
      </c>
      <c r="BN610" s="365"/>
      <c r="CA610" s="365"/>
      <c r="CN610" s="365"/>
      <c r="DA610" s="365"/>
      <c r="DN610" s="365"/>
      <c r="DP610" s="166">
        <f t="shared" si="748"/>
        <v>208</v>
      </c>
      <c r="DQ610" s="166">
        <f t="shared" si="749"/>
        <v>0</v>
      </c>
      <c r="DR610" s="28">
        <f t="shared" si="560"/>
        <v>0</v>
      </c>
      <c r="DS610" s="166">
        <f t="shared" si="750"/>
        <v>0</v>
      </c>
      <c r="DT610" s="28">
        <f t="shared" si="561"/>
        <v>0</v>
      </c>
      <c r="DU610" s="166">
        <f t="shared" si="751"/>
        <v>0</v>
      </c>
      <c r="DV610" s="28">
        <f t="shared" si="562"/>
        <v>0</v>
      </c>
      <c r="DW610" s="141">
        <f t="shared" si="752"/>
        <v>0</v>
      </c>
      <c r="DX610" s="207">
        <f t="shared" si="753"/>
        <v>0</v>
      </c>
    </row>
    <row r="611" spans="1:128">
      <c r="A611" s="368" t="s">
        <v>222</v>
      </c>
      <c r="B611" s="353">
        <v>0</v>
      </c>
      <c r="C611" s="353">
        <v>0</v>
      </c>
      <c r="D611" s="353">
        <v>0</v>
      </c>
      <c r="E611" s="353">
        <v>0</v>
      </c>
      <c r="F611" s="353">
        <v>0</v>
      </c>
      <c r="G611" s="353">
        <v>0</v>
      </c>
      <c r="H611" s="353">
        <v>0</v>
      </c>
      <c r="I611" s="353">
        <v>0</v>
      </c>
      <c r="J611" s="353">
        <v>0</v>
      </c>
      <c r="K611" s="353">
        <v>0</v>
      </c>
      <c r="L611" s="353">
        <v>0</v>
      </c>
      <c r="M611" s="353">
        <v>0</v>
      </c>
      <c r="N611" s="353"/>
      <c r="O611" s="227">
        <v>0</v>
      </c>
      <c r="P611" s="227">
        <v>0</v>
      </c>
      <c r="Q611" s="227">
        <v>0</v>
      </c>
      <c r="R611" s="227">
        <v>0</v>
      </c>
      <c r="S611" s="227">
        <v>0</v>
      </c>
      <c r="T611" s="227">
        <v>0</v>
      </c>
      <c r="U611" s="227">
        <v>0</v>
      </c>
      <c r="V611" s="227">
        <v>0</v>
      </c>
      <c r="W611" s="227">
        <v>0</v>
      </c>
      <c r="X611" s="227">
        <v>0</v>
      </c>
      <c r="Y611" s="227">
        <v>0</v>
      </c>
      <c r="Z611" s="227">
        <v>0</v>
      </c>
      <c r="AA611" s="227"/>
      <c r="AB611" s="227">
        <v>0</v>
      </c>
      <c r="AC611" s="227">
        <v>0</v>
      </c>
      <c r="AD611" s="227">
        <v>0</v>
      </c>
      <c r="AE611" s="227">
        <v>0</v>
      </c>
      <c r="AF611" s="227">
        <v>0</v>
      </c>
      <c r="AG611" s="227">
        <v>0</v>
      </c>
      <c r="AH611" s="227">
        <v>0</v>
      </c>
      <c r="AI611" s="227">
        <v>0</v>
      </c>
      <c r="AJ611" s="227">
        <v>0</v>
      </c>
      <c r="AK611" s="227">
        <v>0</v>
      </c>
      <c r="AL611" s="227">
        <v>0</v>
      </c>
      <c r="AM611" s="227">
        <v>0</v>
      </c>
      <c r="AN611" s="227"/>
      <c r="AO611" s="227">
        <v>0</v>
      </c>
      <c r="AP611" s="227">
        <v>0</v>
      </c>
      <c r="AQ611" s="227">
        <v>0</v>
      </c>
      <c r="AR611" s="227">
        <v>0</v>
      </c>
      <c r="AS611" s="227">
        <v>0</v>
      </c>
      <c r="AT611" s="227">
        <v>0</v>
      </c>
      <c r="AU611" s="227">
        <v>0</v>
      </c>
      <c r="AV611" s="227">
        <v>0</v>
      </c>
      <c r="AW611" s="227">
        <v>0</v>
      </c>
      <c r="AX611" s="227">
        <v>0</v>
      </c>
      <c r="AY611" s="227">
        <v>0</v>
      </c>
      <c r="AZ611" s="227">
        <v>0</v>
      </c>
      <c r="BA611" s="227"/>
      <c r="BB611" s="252"/>
      <c r="BC611" s="361">
        <v>0</v>
      </c>
      <c r="BD611" s="362">
        <v>0</v>
      </c>
      <c r="BE611" s="363">
        <v>0</v>
      </c>
      <c r="BF611" s="363">
        <v>0</v>
      </c>
      <c r="BG611" s="363">
        <v>0</v>
      </c>
      <c r="BH611" s="364">
        <v>0</v>
      </c>
      <c r="BI611" s="365">
        <v>0</v>
      </c>
      <c r="BJ611" s="366">
        <v>0</v>
      </c>
      <c r="BK611" s="365">
        <v>0</v>
      </c>
      <c r="BL611" s="365">
        <v>0</v>
      </c>
      <c r="BM611" s="367">
        <v>0</v>
      </c>
      <c r="BN611" s="365"/>
      <c r="CA611" s="365"/>
      <c r="CN611" s="365"/>
      <c r="DA611" s="365"/>
      <c r="DN611" s="365"/>
      <c r="DP611" s="166">
        <f t="shared" si="748"/>
        <v>0</v>
      </c>
      <c r="DQ611" s="166">
        <f t="shared" si="749"/>
        <v>0</v>
      </c>
      <c r="DR611" s="28">
        <f t="shared" si="560"/>
        <v>0</v>
      </c>
      <c r="DS611" s="166">
        <f t="shared" si="750"/>
        <v>0</v>
      </c>
      <c r="DT611" s="28">
        <f t="shared" si="561"/>
        <v>0</v>
      </c>
      <c r="DU611" s="166">
        <f t="shared" si="751"/>
        <v>0</v>
      </c>
      <c r="DV611" s="28">
        <f t="shared" si="562"/>
        <v>0</v>
      </c>
      <c r="DW611" s="141">
        <f t="shared" si="752"/>
        <v>0</v>
      </c>
      <c r="DX611" s="207">
        <f t="shared" si="753"/>
        <v>0</v>
      </c>
    </row>
    <row r="612" spans="1:128">
      <c r="A612" s="368" t="s">
        <v>223</v>
      </c>
      <c r="B612" s="353">
        <v>42</v>
      </c>
      <c r="C612" s="353">
        <v>18</v>
      </c>
      <c r="D612" s="353">
        <v>12</v>
      </c>
      <c r="E612" s="353">
        <v>0</v>
      </c>
      <c r="F612" s="353">
        <v>0</v>
      </c>
      <c r="G612" s="353">
        <v>0</v>
      </c>
      <c r="H612" s="353">
        <v>0</v>
      </c>
      <c r="I612" s="353">
        <v>0</v>
      </c>
      <c r="J612" s="353">
        <v>0</v>
      </c>
      <c r="K612" s="353">
        <v>0</v>
      </c>
      <c r="L612" s="353">
        <v>0</v>
      </c>
      <c r="M612" s="353">
        <v>0</v>
      </c>
      <c r="N612" s="353"/>
      <c r="O612" s="227">
        <v>0</v>
      </c>
      <c r="P612" s="227">
        <v>0</v>
      </c>
      <c r="Q612" s="227">
        <v>0</v>
      </c>
      <c r="R612" s="227">
        <v>0</v>
      </c>
      <c r="S612" s="227">
        <v>0</v>
      </c>
      <c r="T612" s="227">
        <v>0</v>
      </c>
      <c r="U612" s="227">
        <v>0</v>
      </c>
      <c r="V612" s="227">
        <v>0</v>
      </c>
      <c r="W612" s="227">
        <v>0</v>
      </c>
      <c r="X612" s="227">
        <v>0</v>
      </c>
      <c r="Y612" s="227">
        <v>0</v>
      </c>
      <c r="Z612" s="227">
        <v>0</v>
      </c>
      <c r="AA612" s="227"/>
      <c r="AB612" s="227">
        <v>0</v>
      </c>
      <c r="AC612" s="227">
        <v>0</v>
      </c>
      <c r="AD612" s="227">
        <v>0</v>
      </c>
      <c r="AE612" s="227">
        <v>0</v>
      </c>
      <c r="AF612" s="227">
        <v>0</v>
      </c>
      <c r="AG612" s="227">
        <v>0</v>
      </c>
      <c r="AH612" s="227">
        <v>0</v>
      </c>
      <c r="AI612" s="227">
        <v>0</v>
      </c>
      <c r="AJ612" s="227">
        <v>0</v>
      </c>
      <c r="AK612" s="227">
        <v>0</v>
      </c>
      <c r="AL612" s="227">
        <v>0</v>
      </c>
      <c r="AM612" s="227">
        <v>0</v>
      </c>
      <c r="AN612" s="227"/>
      <c r="AO612" s="227">
        <v>0</v>
      </c>
      <c r="AP612" s="227">
        <v>0</v>
      </c>
      <c r="AQ612" s="227">
        <v>0</v>
      </c>
      <c r="AR612" s="227">
        <v>0</v>
      </c>
      <c r="AS612" s="227">
        <v>0</v>
      </c>
      <c r="AT612" s="227">
        <v>0</v>
      </c>
      <c r="AU612" s="227">
        <v>0</v>
      </c>
      <c r="AV612" s="227">
        <v>0</v>
      </c>
      <c r="AW612" s="227">
        <v>0</v>
      </c>
      <c r="AX612" s="227">
        <v>0</v>
      </c>
      <c r="AY612" s="227">
        <v>0</v>
      </c>
      <c r="AZ612" s="227">
        <v>0</v>
      </c>
      <c r="BA612" s="227"/>
      <c r="BB612" s="320"/>
      <c r="BC612" s="361">
        <v>0</v>
      </c>
      <c r="BD612" s="362">
        <v>0</v>
      </c>
      <c r="BE612" s="363">
        <v>0</v>
      </c>
      <c r="BF612" s="363">
        <v>0</v>
      </c>
      <c r="BG612" s="363">
        <v>0</v>
      </c>
      <c r="BH612" s="364">
        <v>0</v>
      </c>
      <c r="BI612" s="365">
        <v>0</v>
      </c>
      <c r="BJ612" s="366">
        <v>0</v>
      </c>
      <c r="BK612" s="365">
        <v>0</v>
      </c>
      <c r="BL612" s="365">
        <v>0</v>
      </c>
      <c r="BM612" s="367">
        <v>0</v>
      </c>
      <c r="BN612" s="365"/>
      <c r="CA612" s="365"/>
      <c r="CN612" s="365"/>
      <c r="DA612" s="365"/>
      <c r="DN612" s="365"/>
      <c r="DP612" s="166">
        <f t="shared" si="748"/>
        <v>72</v>
      </c>
      <c r="DQ612" s="166">
        <f t="shared" si="749"/>
        <v>0</v>
      </c>
      <c r="DR612" s="28">
        <f t="shared" si="560"/>
        <v>0</v>
      </c>
      <c r="DS612" s="166">
        <f t="shared" si="750"/>
        <v>0</v>
      </c>
      <c r="DT612" s="28">
        <f t="shared" si="561"/>
        <v>0</v>
      </c>
      <c r="DU612" s="166">
        <f t="shared" si="751"/>
        <v>0</v>
      </c>
      <c r="DV612" s="28">
        <f t="shared" si="562"/>
        <v>0</v>
      </c>
      <c r="DW612" s="141">
        <f t="shared" si="752"/>
        <v>0</v>
      </c>
      <c r="DX612" s="207">
        <f t="shared" si="753"/>
        <v>0</v>
      </c>
    </row>
    <row r="613" spans="1:128">
      <c r="A613" s="368" t="s">
        <v>224</v>
      </c>
      <c r="B613" s="353">
        <v>0</v>
      </c>
      <c r="C613" s="353">
        <v>0</v>
      </c>
      <c r="D613" s="353">
        <v>0</v>
      </c>
      <c r="E613" s="353">
        <v>0</v>
      </c>
      <c r="F613" s="353">
        <v>35</v>
      </c>
      <c r="G613" s="353">
        <v>0</v>
      </c>
      <c r="H613" s="353">
        <v>0</v>
      </c>
      <c r="I613" s="353">
        <v>0</v>
      </c>
      <c r="J613" s="353">
        <v>0</v>
      </c>
      <c r="K613" s="353">
        <v>0</v>
      </c>
      <c r="L613" s="353">
        <v>0</v>
      </c>
      <c r="M613" s="353">
        <v>0</v>
      </c>
      <c r="N613" s="353"/>
      <c r="O613" s="227">
        <v>0</v>
      </c>
      <c r="P613" s="227">
        <v>0</v>
      </c>
      <c r="Q613" s="227">
        <v>0</v>
      </c>
      <c r="R613" s="227">
        <v>0</v>
      </c>
      <c r="S613" s="227">
        <v>0</v>
      </c>
      <c r="T613" s="227">
        <v>0</v>
      </c>
      <c r="U613" s="227">
        <v>0</v>
      </c>
      <c r="V613" s="227">
        <v>0</v>
      </c>
      <c r="W613" s="227">
        <v>0</v>
      </c>
      <c r="X613" s="227">
        <v>0</v>
      </c>
      <c r="Y613" s="227">
        <v>0</v>
      </c>
      <c r="Z613" s="227">
        <v>0</v>
      </c>
      <c r="AA613" s="227"/>
      <c r="AB613" s="227">
        <v>0</v>
      </c>
      <c r="AC613" s="227">
        <v>0</v>
      </c>
      <c r="AD613" s="227">
        <v>0</v>
      </c>
      <c r="AE613" s="227">
        <v>0</v>
      </c>
      <c r="AF613" s="227">
        <v>0</v>
      </c>
      <c r="AG613" s="227">
        <v>0</v>
      </c>
      <c r="AH613" s="227">
        <v>0</v>
      </c>
      <c r="AI613" s="227">
        <v>0</v>
      </c>
      <c r="AJ613" s="227">
        <v>0</v>
      </c>
      <c r="AK613" s="227">
        <v>0</v>
      </c>
      <c r="AL613" s="227">
        <v>0</v>
      </c>
      <c r="AM613" s="227">
        <v>0</v>
      </c>
      <c r="AN613" s="227"/>
      <c r="AO613" s="227">
        <v>0</v>
      </c>
      <c r="AP613" s="227">
        <v>0</v>
      </c>
      <c r="AQ613" s="227">
        <v>0</v>
      </c>
      <c r="AR613" s="227">
        <v>0</v>
      </c>
      <c r="AS613" s="227">
        <v>0</v>
      </c>
      <c r="AT613" s="227">
        <v>0</v>
      </c>
      <c r="AU613" s="227">
        <v>0</v>
      </c>
      <c r="AV613" s="227">
        <v>0</v>
      </c>
      <c r="AW613" s="227">
        <v>0</v>
      </c>
      <c r="AX613" s="227">
        <v>0</v>
      </c>
      <c r="AY613" s="227">
        <v>0</v>
      </c>
      <c r="AZ613" s="227">
        <v>0</v>
      </c>
      <c r="BA613" s="227"/>
      <c r="BB613" s="252"/>
      <c r="BC613" s="361">
        <v>0</v>
      </c>
      <c r="BD613" s="362">
        <v>0</v>
      </c>
      <c r="BE613" s="363">
        <v>0</v>
      </c>
      <c r="BF613" s="363">
        <v>0</v>
      </c>
      <c r="BG613" s="363">
        <v>0</v>
      </c>
      <c r="BH613" s="364">
        <v>0</v>
      </c>
      <c r="BI613" s="365">
        <v>0</v>
      </c>
      <c r="BJ613" s="366">
        <v>0</v>
      </c>
      <c r="BK613" s="365">
        <v>0</v>
      </c>
      <c r="BL613" s="365">
        <v>0</v>
      </c>
      <c r="BM613" s="367">
        <v>0</v>
      </c>
      <c r="BN613" s="365"/>
      <c r="CA613" s="365"/>
      <c r="CN613" s="365"/>
      <c r="DA613" s="365"/>
      <c r="DN613" s="365"/>
      <c r="DP613" s="166">
        <f t="shared" si="748"/>
        <v>35</v>
      </c>
      <c r="DQ613" s="166">
        <f t="shared" si="749"/>
        <v>0</v>
      </c>
      <c r="DR613" s="28">
        <f t="shared" si="560"/>
        <v>0</v>
      </c>
      <c r="DS613" s="166">
        <f t="shared" si="750"/>
        <v>0</v>
      </c>
      <c r="DT613" s="28">
        <f t="shared" si="561"/>
        <v>0</v>
      </c>
      <c r="DU613" s="166">
        <f t="shared" si="751"/>
        <v>0</v>
      </c>
      <c r="DV613" s="28">
        <f t="shared" si="562"/>
        <v>0</v>
      </c>
      <c r="DW613" s="141">
        <f t="shared" si="752"/>
        <v>0</v>
      </c>
      <c r="DX613" s="207">
        <f t="shared" si="753"/>
        <v>0</v>
      </c>
    </row>
    <row r="614" spans="1:128">
      <c r="A614" s="357" t="s">
        <v>225</v>
      </c>
      <c r="B614" s="319">
        <v>0</v>
      </c>
      <c r="C614" s="319">
        <v>0</v>
      </c>
      <c r="D614" s="319">
        <v>0</v>
      </c>
      <c r="E614" s="319">
        <v>0</v>
      </c>
      <c r="F614" s="319">
        <v>0</v>
      </c>
      <c r="G614" s="319">
        <v>0</v>
      </c>
      <c r="H614" s="319">
        <v>0</v>
      </c>
      <c r="I614" s="319">
        <v>0</v>
      </c>
      <c r="J614" s="319">
        <v>0</v>
      </c>
      <c r="K614" s="319">
        <v>0</v>
      </c>
      <c r="L614" s="319">
        <v>0</v>
      </c>
      <c r="M614" s="319">
        <v>530</v>
      </c>
      <c r="N614" s="319"/>
      <c r="O614" s="227">
        <v>31</v>
      </c>
      <c r="P614" s="227">
        <v>69</v>
      </c>
      <c r="Q614" s="227">
        <v>0</v>
      </c>
      <c r="R614" s="227">
        <v>0</v>
      </c>
      <c r="S614" s="227">
        <v>0</v>
      </c>
      <c r="T614" s="227">
        <v>0</v>
      </c>
      <c r="U614" s="227">
        <v>0</v>
      </c>
      <c r="V614" s="227">
        <v>0</v>
      </c>
      <c r="W614" s="227">
        <v>0</v>
      </c>
      <c r="X614" s="227">
        <v>0</v>
      </c>
      <c r="Y614" s="227">
        <v>0</v>
      </c>
      <c r="Z614" s="227">
        <v>0</v>
      </c>
      <c r="AA614" s="227"/>
      <c r="AB614" s="227">
        <v>0</v>
      </c>
      <c r="AC614" s="227">
        <v>0</v>
      </c>
      <c r="AD614" s="227">
        <v>0</v>
      </c>
      <c r="AE614" s="227">
        <v>0</v>
      </c>
      <c r="AF614" s="227">
        <v>0</v>
      </c>
      <c r="AG614" s="227">
        <v>0</v>
      </c>
      <c r="AH614" s="227">
        <v>0</v>
      </c>
      <c r="AI614" s="227">
        <v>0</v>
      </c>
      <c r="AJ614" s="227">
        <v>0</v>
      </c>
      <c r="AK614" s="227">
        <v>0</v>
      </c>
      <c r="AL614" s="227">
        <v>0</v>
      </c>
      <c r="AM614" s="227">
        <v>0</v>
      </c>
      <c r="AN614" s="227"/>
      <c r="AO614" s="227">
        <v>0</v>
      </c>
      <c r="AP614" s="227">
        <v>0</v>
      </c>
      <c r="AQ614" s="227">
        <v>0</v>
      </c>
      <c r="AR614" s="227">
        <v>0</v>
      </c>
      <c r="AS614" s="227">
        <v>0</v>
      </c>
      <c r="AT614" s="227">
        <v>0</v>
      </c>
      <c r="AU614" s="227">
        <v>0</v>
      </c>
      <c r="AV614" s="227">
        <v>0</v>
      </c>
      <c r="AW614" s="227">
        <v>0</v>
      </c>
      <c r="AX614" s="227">
        <v>0</v>
      </c>
      <c r="AY614" s="227">
        <v>0</v>
      </c>
      <c r="AZ614" s="227">
        <v>0</v>
      </c>
      <c r="BA614" s="227"/>
      <c r="BB614" s="252"/>
      <c r="BC614" s="361">
        <v>0</v>
      </c>
      <c r="BD614" s="362">
        <v>0</v>
      </c>
      <c r="BE614" s="363">
        <v>0</v>
      </c>
      <c r="BF614" s="363">
        <v>0</v>
      </c>
      <c r="BG614" s="363">
        <v>0</v>
      </c>
      <c r="BH614" s="364">
        <v>0</v>
      </c>
      <c r="BI614" s="365">
        <v>0</v>
      </c>
      <c r="BJ614" s="366">
        <v>0</v>
      </c>
      <c r="BK614" s="365">
        <v>0</v>
      </c>
      <c r="BL614" s="365">
        <v>0</v>
      </c>
      <c r="BM614" s="367">
        <v>0</v>
      </c>
      <c r="BN614" s="365"/>
      <c r="CA614" s="365"/>
      <c r="CN614" s="365"/>
      <c r="DA614" s="365"/>
      <c r="DN614" s="365"/>
      <c r="DP614" s="166">
        <f t="shared" si="748"/>
        <v>530</v>
      </c>
      <c r="DQ614" s="166">
        <f t="shared" si="749"/>
        <v>100</v>
      </c>
      <c r="DR614" s="28">
        <f t="shared" si="560"/>
        <v>18.867924528301888</v>
      </c>
      <c r="DS614" s="166">
        <f t="shared" si="750"/>
        <v>0</v>
      </c>
      <c r="DT614" s="28">
        <f t="shared" si="561"/>
        <v>0</v>
      </c>
      <c r="DU614" s="166">
        <f t="shared" si="751"/>
        <v>0</v>
      </c>
      <c r="DV614" s="28">
        <f t="shared" si="562"/>
        <v>0</v>
      </c>
      <c r="DW614" s="141">
        <f t="shared" si="752"/>
        <v>0</v>
      </c>
      <c r="DX614" s="207">
        <f t="shared" si="753"/>
        <v>0</v>
      </c>
    </row>
    <row r="615" spans="1:128">
      <c r="A615" s="357" t="s">
        <v>226</v>
      </c>
      <c r="B615" s="319">
        <v>0</v>
      </c>
      <c r="C615" s="319">
        <v>0</v>
      </c>
      <c r="D615" s="319">
        <v>0</v>
      </c>
      <c r="E615" s="319">
        <v>0</v>
      </c>
      <c r="F615" s="319">
        <v>30</v>
      </c>
      <c r="G615" s="319">
        <v>0</v>
      </c>
      <c r="H615" s="319">
        <v>0</v>
      </c>
      <c r="I615" s="319">
        <v>0</v>
      </c>
      <c r="J615" s="319">
        <v>49</v>
      </c>
      <c r="K615" s="319">
        <v>0</v>
      </c>
      <c r="L615" s="319">
        <v>0</v>
      </c>
      <c r="M615" s="319">
        <v>0</v>
      </c>
      <c r="N615" s="319"/>
      <c r="O615" s="227">
        <v>0</v>
      </c>
      <c r="P615" s="227">
        <v>0</v>
      </c>
      <c r="Q615" s="227">
        <v>0</v>
      </c>
      <c r="R615" s="227">
        <v>0</v>
      </c>
      <c r="S615" s="227">
        <v>0</v>
      </c>
      <c r="T615" s="227">
        <v>0</v>
      </c>
      <c r="U615" s="227">
        <v>0</v>
      </c>
      <c r="V615" s="227">
        <v>0</v>
      </c>
      <c r="W615" s="227">
        <v>0</v>
      </c>
      <c r="X615" s="227">
        <v>0</v>
      </c>
      <c r="Y615" s="227">
        <v>0</v>
      </c>
      <c r="Z615" s="227">
        <v>0</v>
      </c>
      <c r="AA615" s="227"/>
      <c r="AB615" s="227">
        <v>0</v>
      </c>
      <c r="AC615" s="227">
        <v>0</v>
      </c>
      <c r="AD615" s="227">
        <v>0</v>
      </c>
      <c r="AE615" s="227">
        <v>0</v>
      </c>
      <c r="AF615" s="227">
        <v>0</v>
      </c>
      <c r="AG615" s="227">
        <v>0</v>
      </c>
      <c r="AH615" s="227">
        <v>0</v>
      </c>
      <c r="AI615" s="227">
        <v>0</v>
      </c>
      <c r="AJ615" s="227">
        <v>0</v>
      </c>
      <c r="AK615" s="227">
        <v>0</v>
      </c>
      <c r="AL615" s="227">
        <v>0</v>
      </c>
      <c r="AM615" s="227">
        <v>0</v>
      </c>
      <c r="AN615" s="227"/>
      <c r="AO615" s="227">
        <v>0</v>
      </c>
      <c r="AP615" s="227">
        <v>0</v>
      </c>
      <c r="AQ615" s="227">
        <v>0</v>
      </c>
      <c r="AR615" s="227">
        <v>0</v>
      </c>
      <c r="AS615" s="227">
        <v>0</v>
      </c>
      <c r="AT615" s="227">
        <v>0</v>
      </c>
      <c r="AU615" s="227">
        <v>0</v>
      </c>
      <c r="AV615" s="227">
        <v>0</v>
      </c>
      <c r="AW615" s="227">
        <v>0</v>
      </c>
      <c r="AX615" s="227">
        <v>0</v>
      </c>
      <c r="AY615" s="227">
        <v>0</v>
      </c>
      <c r="AZ615" s="227">
        <v>0</v>
      </c>
      <c r="BA615" s="227"/>
      <c r="BB615" s="252"/>
      <c r="BC615" s="361">
        <v>0</v>
      </c>
      <c r="BD615" s="362">
        <v>0</v>
      </c>
      <c r="BE615" s="363">
        <v>0</v>
      </c>
      <c r="BF615" s="363">
        <v>0</v>
      </c>
      <c r="BG615" s="363">
        <v>0</v>
      </c>
      <c r="BH615" s="364">
        <v>0</v>
      </c>
      <c r="BI615" s="365">
        <v>0</v>
      </c>
      <c r="BJ615" s="366">
        <v>0</v>
      </c>
      <c r="BK615" s="365">
        <v>0</v>
      </c>
      <c r="BL615" s="365">
        <v>0</v>
      </c>
      <c r="BM615" s="367">
        <v>0</v>
      </c>
      <c r="BN615" s="365"/>
      <c r="CA615" s="365"/>
      <c r="CN615" s="365"/>
      <c r="DA615" s="365"/>
      <c r="DN615" s="365"/>
      <c r="DP615" s="166">
        <f t="shared" si="748"/>
        <v>79</v>
      </c>
      <c r="DQ615" s="166">
        <f t="shared" si="749"/>
        <v>0</v>
      </c>
      <c r="DR615" s="28">
        <f t="shared" si="560"/>
        <v>0</v>
      </c>
      <c r="DS615" s="166">
        <f t="shared" si="750"/>
        <v>0</v>
      </c>
      <c r="DT615" s="28">
        <f t="shared" si="561"/>
        <v>0</v>
      </c>
      <c r="DU615" s="166">
        <f t="shared" si="751"/>
        <v>0</v>
      </c>
      <c r="DV615" s="28">
        <f t="shared" si="562"/>
        <v>0</v>
      </c>
      <c r="DW615" s="141">
        <f t="shared" si="752"/>
        <v>0</v>
      </c>
      <c r="DX615" s="207">
        <f t="shared" si="753"/>
        <v>0</v>
      </c>
    </row>
    <row r="616" spans="1:128">
      <c r="A616" s="357" t="s">
        <v>227</v>
      </c>
      <c r="B616" s="319">
        <v>0</v>
      </c>
      <c r="C616" s="319">
        <v>0</v>
      </c>
      <c r="D616" s="319">
        <v>0</v>
      </c>
      <c r="E616" s="319">
        <v>0</v>
      </c>
      <c r="F616" s="319">
        <v>0</v>
      </c>
      <c r="G616" s="319">
        <v>0</v>
      </c>
      <c r="H616" s="319">
        <v>0</v>
      </c>
      <c r="I616" s="319">
        <v>2</v>
      </c>
      <c r="J616" s="319">
        <v>0</v>
      </c>
      <c r="K616" s="319">
        <v>0</v>
      </c>
      <c r="L616" s="319">
        <v>0</v>
      </c>
      <c r="M616" s="319">
        <v>0</v>
      </c>
      <c r="N616" s="319"/>
      <c r="O616" s="227">
        <v>0</v>
      </c>
      <c r="P616" s="227">
        <v>0</v>
      </c>
      <c r="Q616" s="227">
        <v>0</v>
      </c>
      <c r="R616" s="227">
        <v>0</v>
      </c>
      <c r="S616" s="227">
        <v>0</v>
      </c>
      <c r="T616" s="227">
        <v>0</v>
      </c>
      <c r="U616" s="227">
        <v>0</v>
      </c>
      <c r="V616" s="227">
        <v>0</v>
      </c>
      <c r="W616" s="227">
        <v>0</v>
      </c>
      <c r="X616" s="227">
        <v>0</v>
      </c>
      <c r="Y616" s="227">
        <v>0</v>
      </c>
      <c r="Z616" s="227">
        <v>0</v>
      </c>
      <c r="AA616" s="227"/>
      <c r="AB616" s="227">
        <v>0</v>
      </c>
      <c r="AC616" s="227">
        <v>0</v>
      </c>
      <c r="AD616" s="227">
        <v>0</v>
      </c>
      <c r="AE616" s="227">
        <v>0</v>
      </c>
      <c r="AF616" s="227">
        <v>0</v>
      </c>
      <c r="AG616" s="227">
        <v>0</v>
      </c>
      <c r="AH616" s="227">
        <v>0</v>
      </c>
      <c r="AI616" s="227">
        <v>0</v>
      </c>
      <c r="AJ616" s="227">
        <v>0</v>
      </c>
      <c r="AK616" s="227">
        <v>0</v>
      </c>
      <c r="AL616" s="227">
        <v>0</v>
      </c>
      <c r="AM616" s="227">
        <v>0</v>
      </c>
      <c r="AN616" s="227"/>
      <c r="AO616" s="227">
        <v>0</v>
      </c>
      <c r="AP616" s="227">
        <v>0</v>
      </c>
      <c r="AQ616" s="227">
        <v>0</v>
      </c>
      <c r="AR616" s="227">
        <v>0</v>
      </c>
      <c r="AS616" s="227">
        <v>0</v>
      </c>
      <c r="AT616" s="227">
        <v>0</v>
      </c>
      <c r="AU616" s="227">
        <v>0</v>
      </c>
      <c r="AV616" s="227">
        <v>0</v>
      </c>
      <c r="AW616" s="227">
        <v>0</v>
      </c>
      <c r="AX616" s="227">
        <v>0</v>
      </c>
      <c r="AY616" s="227">
        <v>0</v>
      </c>
      <c r="AZ616" s="227">
        <v>0</v>
      </c>
      <c r="BA616" s="227"/>
      <c r="BB616" s="252"/>
      <c r="BC616" s="361">
        <v>0</v>
      </c>
      <c r="BD616" s="362">
        <v>0</v>
      </c>
      <c r="BE616" s="363">
        <v>0</v>
      </c>
      <c r="BF616" s="363">
        <v>0</v>
      </c>
      <c r="BG616" s="363">
        <v>0</v>
      </c>
      <c r="BH616" s="364">
        <v>0</v>
      </c>
      <c r="BI616" s="365">
        <v>0</v>
      </c>
      <c r="BJ616" s="366">
        <v>0</v>
      </c>
      <c r="BK616" s="365">
        <v>0</v>
      </c>
      <c r="BL616" s="365">
        <v>0</v>
      </c>
      <c r="BM616" s="367">
        <v>0</v>
      </c>
      <c r="BN616" s="365"/>
      <c r="CA616" s="365"/>
      <c r="CN616" s="365"/>
      <c r="DA616" s="365"/>
      <c r="DN616" s="365"/>
      <c r="DP616" s="166">
        <f t="shared" si="748"/>
        <v>2</v>
      </c>
      <c r="DQ616" s="166">
        <f t="shared" si="749"/>
        <v>0</v>
      </c>
      <c r="DR616" s="28">
        <f t="shared" si="560"/>
        <v>0</v>
      </c>
      <c r="DS616" s="166">
        <f t="shared" si="750"/>
        <v>0</v>
      </c>
      <c r="DT616" s="28">
        <f t="shared" si="561"/>
        <v>0</v>
      </c>
      <c r="DU616" s="166">
        <f t="shared" si="751"/>
        <v>0</v>
      </c>
      <c r="DV616" s="28">
        <f t="shared" si="562"/>
        <v>0</v>
      </c>
      <c r="DW616" s="141">
        <f t="shared" si="752"/>
        <v>0</v>
      </c>
      <c r="DX616" s="207">
        <f t="shared" si="753"/>
        <v>0</v>
      </c>
    </row>
    <row r="617" spans="1:128">
      <c r="A617" s="357" t="s">
        <v>228</v>
      </c>
      <c r="B617" s="319">
        <v>0</v>
      </c>
      <c r="C617" s="319">
        <v>0</v>
      </c>
      <c r="D617" s="319">
        <v>0</v>
      </c>
      <c r="E617" s="319">
        <v>0</v>
      </c>
      <c r="F617" s="319">
        <v>0</v>
      </c>
      <c r="G617" s="319">
        <v>0</v>
      </c>
      <c r="H617" s="319">
        <v>0</v>
      </c>
      <c r="I617" s="319">
        <v>0</v>
      </c>
      <c r="J617" s="319">
        <v>0</v>
      </c>
      <c r="K617" s="319">
        <v>0</v>
      </c>
      <c r="L617" s="319">
        <v>0</v>
      </c>
      <c r="M617" s="319">
        <v>0</v>
      </c>
      <c r="N617" s="319"/>
      <c r="O617" s="227">
        <v>0</v>
      </c>
      <c r="P617" s="227">
        <v>0</v>
      </c>
      <c r="Q617" s="227">
        <v>0</v>
      </c>
      <c r="R617" s="227">
        <v>0</v>
      </c>
      <c r="S617" s="227">
        <v>0</v>
      </c>
      <c r="T617" s="227">
        <v>0</v>
      </c>
      <c r="U617" s="227">
        <v>0</v>
      </c>
      <c r="V617" s="227">
        <v>6</v>
      </c>
      <c r="W617" s="227">
        <v>6</v>
      </c>
      <c r="X617" s="227">
        <v>0</v>
      </c>
      <c r="Y617" s="227">
        <v>0</v>
      </c>
      <c r="Z617" s="227">
        <v>0</v>
      </c>
      <c r="AA617" s="227"/>
      <c r="AB617" s="227">
        <v>0</v>
      </c>
      <c r="AC617" s="227">
        <v>0</v>
      </c>
      <c r="AD617" s="227">
        <v>0</v>
      </c>
      <c r="AE617" s="227">
        <v>0</v>
      </c>
      <c r="AF617" s="227">
        <v>0</v>
      </c>
      <c r="AG617" s="227">
        <v>0</v>
      </c>
      <c r="AH617" s="227">
        <v>0</v>
      </c>
      <c r="AI617" s="227">
        <v>0</v>
      </c>
      <c r="AJ617" s="227">
        <v>0</v>
      </c>
      <c r="AK617" s="227">
        <v>0</v>
      </c>
      <c r="AL617" s="227">
        <v>0</v>
      </c>
      <c r="AM617" s="227">
        <v>0</v>
      </c>
      <c r="AN617" s="227"/>
      <c r="AO617" s="227">
        <v>0</v>
      </c>
      <c r="AP617" s="227">
        <v>0</v>
      </c>
      <c r="AQ617" s="227">
        <v>0</v>
      </c>
      <c r="AR617" s="227">
        <v>0</v>
      </c>
      <c r="AS617" s="227">
        <v>0</v>
      </c>
      <c r="AT617" s="227">
        <v>0</v>
      </c>
      <c r="AU617" s="227">
        <v>0</v>
      </c>
      <c r="AV617" s="227">
        <v>0</v>
      </c>
      <c r="AW617" s="227">
        <v>0</v>
      </c>
      <c r="AX617" s="227">
        <v>0</v>
      </c>
      <c r="AY617" s="227">
        <v>0</v>
      </c>
      <c r="AZ617" s="227">
        <v>0</v>
      </c>
      <c r="BA617" s="227"/>
      <c r="BB617" s="252"/>
      <c r="BC617" s="361">
        <v>0</v>
      </c>
      <c r="BD617" s="362">
        <v>0</v>
      </c>
      <c r="BE617" s="363">
        <v>0</v>
      </c>
      <c r="BF617" s="363">
        <v>0</v>
      </c>
      <c r="BG617" s="363">
        <v>0</v>
      </c>
      <c r="BH617" s="364">
        <v>0</v>
      </c>
      <c r="BI617" s="365">
        <v>0</v>
      </c>
      <c r="BJ617" s="366">
        <v>0</v>
      </c>
      <c r="BK617" s="365">
        <v>0</v>
      </c>
      <c r="BL617" s="365">
        <v>0</v>
      </c>
      <c r="BM617" s="367">
        <v>0</v>
      </c>
      <c r="BN617" s="365"/>
      <c r="CA617" s="365"/>
      <c r="CN617" s="365"/>
      <c r="DA617" s="365"/>
      <c r="DN617" s="365"/>
      <c r="DP617" s="166">
        <f t="shared" si="748"/>
        <v>0</v>
      </c>
      <c r="DQ617" s="166">
        <f t="shared" si="749"/>
        <v>12</v>
      </c>
      <c r="DR617" s="28">
        <f t="shared" si="560"/>
        <v>0</v>
      </c>
      <c r="DS617" s="166">
        <f t="shared" si="750"/>
        <v>0</v>
      </c>
      <c r="DT617" s="28">
        <f t="shared" si="561"/>
        <v>0</v>
      </c>
      <c r="DU617" s="166">
        <f t="shared" si="751"/>
        <v>0</v>
      </c>
      <c r="DV617" s="28">
        <f t="shared" si="562"/>
        <v>0</v>
      </c>
      <c r="DW617" s="141">
        <f t="shared" si="752"/>
        <v>0</v>
      </c>
      <c r="DX617" s="207">
        <f t="shared" si="753"/>
        <v>0</v>
      </c>
    </row>
    <row r="618" spans="1:128" ht="13.5" thickBo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  <c r="Z618" s="230"/>
      <c r="AA618" s="230"/>
      <c r="AB618" s="230"/>
      <c r="AC618" s="230"/>
      <c r="AD618" s="230"/>
      <c r="AE618" s="230"/>
      <c r="AF618" s="230"/>
      <c r="AG618" s="230"/>
      <c r="AH618" s="230"/>
      <c r="AI618" s="230"/>
      <c r="AJ618" s="230"/>
      <c r="AK618" s="230"/>
      <c r="AL618" s="230"/>
      <c r="AM618" s="230"/>
      <c r="AN618" s="230"/>
      <c r="AO618" s="230"/>
      <c r="AP618" s="230"/>
      <c r="AQ618" s="230"/>
      <c r="AR618" s="230"/>
      <c r="AS618" s="230"/>
      <c r="AT618" s="230"/>
      <c r="AU618" s="230"/>
      <c r="AV618" s="230"/>
      <c r="AW618" s="230"/>
      <c r="AX618" s="369"/>
      <c r="AY618" s="369"/>
      <c r="AZ618" s="369"/>
      <c r="BA618" s="369"/>
      <c r="BB618" s="252"/>
      <c r="BC618" s="232"/>
      <c r="BD618" s="233"/>
      <c r="BE618" s="230"/>
      <c r="BF618" s="230"/>
      <c r="BG618" s="230"/>
      <c r="BH618" s="370"/>
      <c r="BI618" s="371"/>
      <c r="BJ618" s="372"/>
      <c r="BK618" s="371"/>
      <c r="BL618" s="371"/>
      <c r="BM618" s="373"/>
      <c r="BN618" s="371"/>
      <c r="CA618" s="371"/>
      <c r="CN618" s="371"/>
      <c r="DA618" s="371"/>
      <c r="DN618" s="371"/>
    </row>
    <row r="619" spans="1:128" s="14" customFormat="1" ht="13.5" thickBot="1">
      <c r="A619" s="374" t="s">
        <v>229</v>
      </c>
      <c r="B619" s="14" t="e">
        <f>+SUM(B248,B259,B270,B281,B292,B303,B314,B325,B336,B347,B358,B369,B380,B391,B402,B413,B424,B435,B446,#REF!,B457,B468,B479,B490,B501,B512,B523,B534,B545,B556,B567,B578)</f>
        <v>#REF!</v>
      </c>
      <c r="C619" s="14" t="e">
        <f>+SUM(C248,C259,C270,C281,C292,C303,C314,C325,C336,C347,C358,C369,C380,C391,C402,C413,C424,C435,C446,#REF!,C457,C468,C479,C490,C501,C512,C523,C534,C545,C556,C567,C578)</f>
        <v>#REF!</v>
      </c>
      <c r="D619" s="14" t="e">
        <f>+SUM(D248,D259,D270,D281,D292,D303,D314,D325,D336,D347,D358,D369,D380,D391,D402,D413,D424,D435,D446,#REF!,D457,D468,D479,D490,D501,D512,D523,D534,D545,D556,D567,D578)</f>
        <v>#REF!</v>
      </c>
      <c r="E619" s="14" t="e">
        <f>+SUM(E248,E259,E270,E281,E292,E303,E314,E325,E336,E347,E358,E369,E380,E391,E402,E413,E424,E435,E446,#REF!,E457,E468,E479,E490,E501,E512,E523,E534,E545,E556,E567,E578)</f>
        <v>#REF!</v>
      </c>
      <c r="F619" s="14" t="e">
        <f>+SUM(F248,F259,F270,F281,F292,F303,F314,F325,F336,F347,F358,F369,F380,F391,F402,F413,F424,F435,F446,#REF!,F457,F468,F479,F490,F501,F512,F523,F534,F545,F556,F567,F578)</f>
        <v>#REF!</v>
      </c>
      <c r="G619" s="14" t="e">
        <f>+SUM(G248,G259,G270,G281,G292,G303,G314,G325,G336,G347,G358,G369,G380,G391,G402,G413,G424,G435,G446,#REF!,G457,G468,G479,G490,G501,G512,G523,G534,G545,G556,G567,G578)</f>
        <v>#REF!</v>
      </c>
      <c r="H619" s="14" t="e">
        <f>+SUM(H248,H259,H270,H281,H292,H303,H314,H325,H336,H347,H358,H369,H380,H391,H402,H413,H424,H435,H446,#REF!,H457,H468,H479,H490,H501,H512,H523,H534,H545,H556,H567,H578)</f>
        <v>#REF!</v>
      </c>
      <c r="I619" s="14" t="e">
        <f>+SUM(I248,I259,I270,I281,I292,I303,I314,I325,I336,I347,I358,I369,I380,I391,I402,I413,I424,I435,I446,#REF!,I457,I468,I479,I490,I501,I512,I523,I534,I545,I556,I567,I578)</f>
        <v>#REF!</v>
      </c>
      <c r="J619" s="14" t="e">
        <f>+SUM(J248,J259,J270,J281,J292,J303,J314,J325,J336,J347,J358,J369,J380,J391,J402,J413,J424,J435,J446,#REF!,J457,J468,J479,J490,J501,J512,J523,J534,J545,J556,J567,J578)</f>
        <v>#REF!</v>
      </c>
      <c r="K619" s="14" t="e">
        <f>+SUM(K248,K259,K270,K281,K292,K303,K314,K325,K336,K347,K358,K369,K380,K391,K402,K413,K424,K435,K446,#REF!,K457,K468,K479,K490,K501,K512,K523,K534,K545,K556,K567,K578)</f>
        <v>#REF!</v>
      </c>
      <c r="L619" s="14" t="e">
        <f>+SUM(L248,L259,L270,L281,L292,L303,L314,L325,L336,L347,L358,L369,L380,L391,L402,L413,L424,L435,L446,#REF!,L457,L468,L479,L490,L501,L512,L523,L534,L545,L556,L567,L578)</f>
        <v>#REF!</v>
      </c>
      <c r="M619" s="14" t="e">
        <f>+SUM(M248,M259,M270,M281,M292,M303,M314,M325,M336,M347,M358,M369,M380,M391,M402,M413,M424,M435,M446,#REF!,M457,M468,M479,M490,M501,M512,M523,M534,M545,M556,M567,M578)</f>
        <v>#REF!</v>
      </c>
      <c r="O619" s="14" t="e">
        <f>+SUM(O248,O259,O270,O281,O292,O303,O314,O325,O336,O347,O358,O369,O380,O391,O402,O413,O424,O435,O446,#REF!,O457,O468,O479,O490,O501,O512,O523,O534,O545,O556,O567,O578)</f>
        <v>#REF!</v>
      </c>
      <c r="P619" s="14" t="e">
        <f>+SUM(P248,P259,P270,P281,P292,P303,P314,P325,P336,P347,P358,P369,P380,P391,P402,P413,P424,P435,P446,#REF!,P457,P468,P479,P490,P501,P512,P523,P534,P545,P556,P567,P578)</f>
        <v>#REF!</v>
      </c>
      <c r="Q619" s="14" t="e">
        <f>+SUM(Q248,Q259,Q270,Q281,Q292,Q303,Q314,Q325,Q336,Q347,Q358,Q369,Q380,Q391,Q402,Q413,Q424,Q435,Q446,#REF!,Q457,Q468,Q479,Q490,Q501,Q512,Q523,Q534,Q545,Q556,Q567,Q578)</f>
        <v>#REF!</v>
      </c>
      <c r="R619" s="14" t="e">
        <f>+SUM(R248,R259,R270,R281,R292,R303,R314,R325,R336,R347,R358,R369,R380,R391,R402,R413,R424,R435,R446,#REF!,R457,R468,R479,R490,R501,R512,R523,R534,R545,R556,R567,R578)</f>
        <v>#REF!</v>
      </c>
      <c r="S619" s="14" t="e">
        <f>+SUM(S248,S259,S270,S281,S292,S303,S314,S325,S336,S347,S358,S369,S380,S391,S402,S413,S424,S435,S446,#REF!,S457,S468,S479,S490,S501,S512,S523,S534,S545,S556,S567,S578)</f>
        <v>#REF!</v>
      </c>
      <c r="T619" s="14" t="e">
        <f>+SUM(T248,T259,T270,T281,T292,T303,T314,T325,T336,T347,T358,T369,T380,T391,T402,T413,T424,T435,T446,#REF!,T457,T468,T479,T490,T501,T512,T523,T534,T545,T556,T567,T578)</f>
        <v>#REF!</v>
      </c>
      <c r="U619" s="14" t="e">
        <f>+SUM(U248,U259,U270,U281,U292,U303,U314,U325,U336,U347,U358,U369,U380,U391,U402,U413,U424,U435,U446,#REF!,U457,U468,U479,U490,U501,U512,U523,U534,U545,U556,U567,U578)</f>
        <v>#REF!</v>
      </c>
      <c r="V619" s="14" t="e">
        <f>+SUM(V248,V259,V270,V281,V292,V303,V314,V325,V336,V347,V358,V369,V380,V391,V402,V413,V424,V435,V446,#REF!,V457,V468,V479,V490,V501,V512,V523,V534,V545,V556,V567,V578)</f>
        <v>#REF!</v>
      </c>
      <c r="W619" s="14" t="e">
        <f>+SUM(W248,W259,W270,W281,W292,W303,W314,W325,W336,W347,W358,W369,W380,W391,W402,W413,W424,W435,W446,#REF!,W457,W468,W479,W490,W501,W512,W523,W534,W545,W556,W567,W578)</f>
        <v>#REF!</v>
      </c>
      <c r="X619" s="14" t="e">
        <f>+SUM(X248,X259,X270,X281,X292,X303,X314,X325,X336,X347,X358,X369,X380,X391,X402,X413,X424,X435,X446,#REF!,X457,X468,X479,X490,X501,X512,X523,X534,X545,X556,X567,X578)</f>
        <v>#REF!</v>
      </c>
      <c r="Y619" s="14" t="e">
        <f>+SUM(Y248,Y259,Y270,Y281,Y292,Y303,Y314,Y325,Y336,Y347,Y358,Y369,Y380,Y391,Y402,Y413,Y424,Y435,Y446,#REF!,Y457,Y468,Y479,Y490,Y501,Y512,Y523,Y534,Y545,Y556,Y567,Y578)</f>
        <v>#REF!</v>
      </c>
      <c r="Z619" s="14" t="e">
        <f>+SUM(Z248,Z259,Z270,Z281,Z292,Z303,Z314,Z325,Z336,Z347,Z358,Z369,Z380,Z391,Z402,Z413,Z424,Z435,Z446,#REF!,Z457,Z468,Z479,Z490,Z501,Z512,Z523,Z534,Z545,Z556,Z567,Z578)</f>
        <v>#REF!</v>
      </c>
      <c r="AB619" s="14" t="e">
        <f>+SUM(AB248,AB259,AB270,AB281,AB292,AB303,AB314,AB325,AB336,AB347,AB358,AB369,AB380,AB391,AB402,AB413,AB424,AB435,AB446,#REF!,AB457,AB468,AB479,AB490,AB501,AB512,AB523,AB534,AB545,AB556,AB567,AB578)</f>
        <v>#REF!</v>
      </c>
      <c r="AC619" s="14" t="e">
        <f>+SUM(AC248,AC259,AC270,AC281,AC292,AC303,AC314,AC325,AC336,AC347,AC358,AC369,AC380,AC391,AC402,AC413,AC424,AC435,AC446,#REF!,AC457,AC468,AC479,AC490,AC501,AC512,AC523,AC534,AC545,AC556,AC567,AC578)</f>
        <v>#REF!</v>
      </c>
      <c r="AD619" s="14" t="e">
        <f>+SUM(AD248,AD259,AD270,AD281,AD292,AD303,AD314,AD325,AD336,AD347,AD358,AD369,AD380,AD391,AD402,AD413,AD424,AD435,AD446,#REF!,AD457,AD468,AD479,AD490,AD501,AD512,AD523,AD534,AD545,AD556,AD567,AD578)</f>
        <v>#REF!</v>
      </c>
      <c r="AE619" s="14" t="e">
        <f>+SUM(AE248,AE259,AE270,AE281,AE292,AE303,AE314,AE325,AE336,AE347,AE358,AE369,AE380,AE391,AE402,AE413,AE424,AE435,AE446,#REF!,AE457,AE468,AE479,AE490,AE501,AE512,AE523,AE534,AE545,AE556,AE567,AE578)</f>
        <v>#REF!</v>
      </c>
      <c r="AF619" s="14" t="e">
        <f>+SUM(AF248,AF259,AF270,AF281,AF292,AF303,AF314,AF325,AF336,AF347,AF358,AF369,AF380,AF391,AF402,AF413,AF424,AF435,AF446,#REF!,AF457,AF468,AF479,AF490,AF501,AF512,AF523,AF534,AF545,AF556,AF567,AF578)</f>
        <v>#REF!</v>
      </c>
      <c r="AG619" s="14" t="e">
        <f>+SUM(AG248,AG259,AG270,AG281,AG292,AG303,AG314,AG325,AG336,AG347,AG358,AG369,AG380,AG391,AG402,AG413,AG424,AG435,AG446,#REF!,AG457,AG468,AG479,AG490,AG501,AG512,AG523,AG534,AG545,AG556,AG567,AG578)</f>
        <v>#REF!</v>
      </c>
      <c r="AH619" s="14" t="e">
        <f>+SUM(AH248,AH259,AH270,AH281,AH292,AH303,AH314,AH325,AH336,AH347,AH358,AH369,AH380,AH391,AH402,AH413,AH424,AH435,AH446,#REF!,AH457,AH468,AH479,AH490,AH501,AH512,AH523,AH534,AH545,AH556,AH567,AH578)</f>
        <v>#REF!</v>
      </c>
      <c r="AI619" s="14" t="e">
        <f>+SUM(AI248,AI259,AI270,AI281,AI292,AI303,AI314,AI325,AI336,AI347,AI358,AI369,AI380,AI391,AI402,AI413,AI424,AI435,AI446,#REF!,AI457,AI468,AI479,AI490,AI501,AI512,AI523,AI534,AI545,AI556,AI567,AI578)</f>
        <v>#REF!</v>
      </c>
      <c r="AJ619" s="14" t="e">
        <f>+SUM(AJ248,AJ259,AJ270,AJ281,AJ292,AJ303,AJ314,AJ325,AJ336,AJ347,AJ358,AJ369,AJ380,AJ391,AJ402,AJ413,AJ424,AJ435,AJ446,#REF!,AJ457,AJ468,AJ479,AJ490,AJ501,AJ512,AJ523,AJ534,AJ545,AJ556,AJ567,AJ578)</f>
        <v>#REF!</v>
      </c>
      <c r="AK619" s="14" t="e">
        <f>+SUM(AK248,AK259,AK270,AK281,AK292,AK303,AK314,AK325,AK336,AK347,AK358,AK369,AK380,AK391,AK402,AK413,AK424,AK435,AK446,#REF!,AK457,AK468,AK479,AK490,AK501,AK512,AK523,AK534,AK545,AK556,AK567,AK578)</f>
        <v>#REF!</v>
      </c>
      <c r="AL619" s="14" t="e">
        <f>+SUM(AL248,AL259,AL270,AL281,AL292,AL303,AL314,AL325,AL336,AL347,AL358,AL369,AL380,AL391,AL402,AL413,AL424,AL435,AL446,#REF!,AL457,AL468,AL479,AL490,AL501,AL512,AL523,AL534,AL545,AL556,AL567,AL578)</f>
        <v>#REF!</v>
      </c>
      <c r="AM619" s="14" t="e">
        <f>+SUM(AM248,AM259,AM270,AM281,AM292,AM303,AM314,AM325,AM336,AM347,AM358,AM369,AM380,AM391,AM402,AM413,AM424,AM435,AM446,#REF!,AM457,AM468,AM479,AM490,AM501,AM512,AM523,AM534,AM545,AM556,AM567,AM578)</f>
        <v>#REF!</v>
      </c>
      <c r="AO619" s="14" t="e">
        <f>+SUM(AO248,AO259,AO270,AO281,AO292,AO303,AO314,AO325,AO336,AO347,AO358,AO369,AO380,AO391,AO402,AO413,AO424,AO435,AO446,#REF!,AO457,AO468,AO479,AO490,AO501,AO512,AO523,AO534,AO545,AO556,AO567,AO578)</f>
        <v>#REF!</v>
      </c>
      <c r="AP619" s="14" t="e">
        <f>+SUM(AP248,AP259,AP270,AP281,AP292,AP303,AP314,AP325,AP336,AP347,AP358,AP369,AP380,AP391,AP402,AP413,AP424,AP435,AP446,#REF!,AP457,AP468,AP479,AP490,AP501,AP512,AP523,AP534,AP545,AP556,AP567,AP578)</f>
        <v>#REF!</v>
      </c>
      <c r="AQ619" s="14" t="e">
        <f>+SUM(AQ248,AQ259,AQ270,AQ281,AQ292,AQ303,AQ314,AQ325,AQ336,AQ347,AQ358,AQ369,AQ380,AQ391,AQ402,AQ413,AQ424,AQ435,AQ446,#REF!,AQ457,AQ468,AQ479,AQ490,AQ501,AQ512,AQ523,AQ534,AQ545,AQ556,AQ567,AQ578)</f>
        <v>#REF!</v>
      </c>
      <c r="AR619" s="14" t="e">
        <f>+SUM(AR248,AR259,AR270,AR281,AR292,AR303,AR314,AR325,AR336,AR347,AR358,AR369,AR380,AR391,AR402,AR413,AR424,AR435,AR446,#REF!,AR457,AR468,AR479,AR490,AR501,AR512,AR523,AR534,AR545,AR556,AR567,AR578)</f>
        <v>#REF!</v>
      </c>
      <c r="AS619" s="14" t="e">
        <f>+SUM(AS248,AS259,AS270,AS281,AS292,AS303,AS314,AS325,AS336,AS347,AS358,AS369,AS380,AS391,AS402,AS413,AS424,AS435,AS446,#REF!,AS457,AS468,AS479,AS490,AS501,AS512,AS523,AS534,AS545,AS556,AS567,AS578)</f>
        <v>#REF!</v>
      </c>
      <c r="AT619" s="14" t="e">
        <f>+SUM(AT248,AT259,AT270,AT281,AT292,AT303,AT314,AT325,AT336,AT347,AT358,AT369,AT380,AT391,AT402,AT413,AT424,AT435,AT446,#REF!,AT457,AT468,AT479,AT490,AT501,AT512,AT523,AT534,AT545,AT556,AT567,AT578)</f>
        <v>#REF!</v>
      </c>
      <c r="AU619" s="14" t="e">
        <f>+SUM(AU248,AU259,AU270,AU281,AU292,AU303,AU314,AU325,AU336,AU347,AU358,AU369,AU380,AU391,AU402,AU413,AU424,AU435,AU446,#REF!,AU457,AU468,AU479,AU490,AU501,AU512,AU523,AU534,AU545,AU556,AU567,AU578)</f>
        <v>#REF!</v>
      </c>
      <c r="AV619" s="14" t="e">
        <f>+SUM(AV248,AV259,AV270,AV281,AV292,AV303,AV314,AV325,AV336,AV347,AV358,AV369,AV380,AV391,AV402,AV413,AV424,AV435,AV446,#REF!,AV457,AV468,AV479,AV490,AV501,AV512,AV523,AV534,AV545,AV556,AV567,AV578)</f>
        <v>#REF!</v>
      </c>
      <c r="AW619" s="14" t="e">
        <f>+SUM(AW248,AW259,AW270,AW281,AW292,AW303,AW314,AW325,AW336,AW347,AW358,AW369,AW380,AW391,AW402,AW413,AW424,AW435,AW446,#REF!,AW457,AW468,AW479,AW490,AW501,AW512,AW523,AW534,AW545,AW556,AW567,AW578)</f>
        <v>#REF!</v>
      </c>
      <c r="AX619" s="14" t="e">
        <f>+SUM(AX248,AX259,AX270,AX281,AX292,AX303,AX314,AX325,AX336,AX347,AX358,AX369,AX380,AX391,AX402,AX413,AX424,AX435,AX446,#REF!,AX457,AX468,AX479,AX490,AX501,AX512,AX523,AX534,AX545,AX556,AX567,AX578)</f>
        <v>#REF!</v>
      </c>
      <c r="AY619" s="375" t="e">
        <f>+SUM(AY248,AY259,AY270,AY281,AY292,AY303,AY314,AY325,AY336,AY347,AY358,AY369,AY380,AY391,AY402,AY413,AY424,AY435,AY446,#REF!,AY457,AY468,AY479,AY490,AY501,AY512,AY523,AY534,AY545,AY556,AY567,AY578)</f>
        <v>#REF!</v>
      </c>
      <c r="AZ619" s="14" t="e">
        <f>+SUM(AZ248,AZ259,AZ270,AZ281,AZ292,AZ303,AZ314,AZ325,AZ336,AZ347,AZ358,AZ369,AZ380,AZ391,AZ402,AZ413,AZ424,AZ435,AZ446,#REF!,AZ457,AZ468,AZ479,AZ490,AZ501,AZ512,AZ523,AZ534,AZ545,AZ556,AZ567,AZ578)</f>
        <v>#REF!</v>
      </c>
      <c r="BB619" s="376">
        <f t="shared" ref="BB619:BG619" si="754">+SUM(BB248,BB259,BB270,BB281,BB292,BB303,BB314,BB325,BB336,BB347,BB358,BB369,BB380,BB391,BB402,BB413,BB424,BB435,BB446,BB457,BB468,BB479,BB490,BB501,BB512,BB523,BB534,BB545,BB556,BB567,BB578)</f>
        <v>2193</v>
      </c>
      <c r="BC619" s="376">
        <f t="shared" si="754"/>
        <v>2705</v>
      </c>
      <c r="BD619" s="376">
        <f t="shared" si="754"/>
        <v>2823</v>
      </c>
      <c r="BE619" s="376">
        <f t="shared" si="754"/>
        <v>2954.3</v>
      </c>
      <c r="BF619" s="376">
        <f t="shared" si="754"/>
        <v>2631.2467258490851</v>
      </c>
      <c r="BG619" s="376">
        <f t="shared" si="754"/>
        <v>2486.1999999999998</v>
      </c>
      <c r="BH619" s="376">
        <f>+SUM(BH248,BH259,BH270,BH281,BH292,BH303,BH314,BH325,BH336,BH347,BH358,BH369,BH380,BH391,BH402,BH413,BH424,BH435,BH446,BH457,BH468,BH479,BH490,BH501,BH512,BH523,BH534,BH545,BH556,BH567,BH578)</f>
        <v>3070</v>
      </c>
      <c r="BI619" s="376">
        <f t="shared" ref="BI619:BM619" si="755">+SUM(BI248,BI259,BI270,BI281,BI292,BI303,BI314,BI325,BI336,BI347,BI358,BI369,BI380,BI391,BI402,BI413,BI424,BI435,BI446,BI457,BI468,BI479,BI490,BI501,BI512,BI523,BI534,BI545,BI556,BI567,BI578)</f>
        <v>3129</v>
      </c>
      <c r="BJ619" s="376">
        <f t="shared" si="755"/>
        <v>3720</v>
      </c>
      <c r="BK619" s="376">
        <f t="shared" si="755"/>
        <v>3200.52667389407</v>
      </c>
      <c r="BL619" s="376">
        <f t="shared" si="755"/>
        <v>3297.8480184778809</v>
      </c>
      <c r="BM619" s="377">
        <f t="shared" si="755"/>
        <v>3538.7526634581814</v>
      </c>
      <c r="BN619" s="378"/>
      <c r="CA619" s="378"/>
      <c r="CN619" s="378"/>
      <c r="DA619" s="378"/>
      <c r="DN619" s="378"/>
      <c r="DP619" s="166" t="e">
        <f>SUM(B619:M619)</f>
        <v>#REF!</v>
      </c>
      <c r="DQ619" s="166" t="e">
        <f>SUM(O619:Z619)</f>
        <v>#REF!</v>
      </c>
      <c r="DR619" s="28">
        <f t="shared" ref="DR619" si="756">IFERROR(DQ619/DP619*100,0)</f>
        <v>0</v>
      </c>
      <c r="DS619" s="166" t="e">
        <f>SUM(AB619:AM619)</f>
        <v>#REF!</v>
      </c>
      <c r="DT619" s="28">
        <f t="shared" ref="DT619" si="757">IFERROR(DS619/DQ619*100,0)</f>
        <v>0</v>
      </c>
      <c r="DU619" s="166" t="e">
        <f>SUM(AO619:AZ619)</f>
        <v>#REF!</v>
      </c>
      <c r="DV619" s="28">
        <f t="shared" si="562"/>
        <v>0</v>
      </c>
      <c r="DW619" s="141">
        <f>SUM(BB619:BM619)</f>
        <v>35748.87408167922</v>
      </c>
      <c r="DX619" s="207">
        <f t="shared" ref="DX619" si="758">IFERROR(DW619/DU619*100,0)</f>
        <v>0</v>
      </c>
    </row>
    <row r="620" spans="1:128" ht="22.5" customHeight="1">
      <c r="A620" s="357" t="s">
        <v>230</v>
      </c>
      <c r="BF620" s="379"/>
      <c r="BG620" s="19">
        <f>+BG619-BG246</f>
        <v>0.65625</v>
      </c>
      <c r="BH620" s="23">
        <f>BH255+BH266+BH277+BH288+BH299+BH310+BH321+BH332+BH343+BH354+BH365+BH376+BH387+BH398+BH409+BH420+BH431+BH442+BH453+BH464+BH475+BH486+BH497+BH508+BH519+BH574</f>
        <v>502</v>
      </c>
      <c r="BI620" s="23">
        <f t="shared" ref="BI620:BM620" si="759">BI255+BI266+BI277+BI288+BI299+BI310+BI321+BI332+BI343+BI354+BI365+BI376+BI387+BI398+BI409+BI420+BI431+BI442+BI453+BI464+BI475+BI486+BI497+BI508+BI519+BI574</f>
        <v>630.29085753204322</v>
      </c>
      <c r="BJ620" s="23">
        <f t="shared" si="759"/>
        <v>797.63709338062938</v>
      </c>
      <c r="BK620" s="23">
        <f t="shared" si="759"/>
        <v>657.60697346765755</v>
      </c>
      <c r="BL620" s="23">
        <f t="shared" si="759"/>
        <v>799.77451810383525</v>
      </c>
      <c r="BM620" s="23">
        <f t="shared" si="759"/>
        <v>847.23086442072713</v>
      </c>
      <c r="BN620" s="23"/>
      <c r="CA620" s="23"/>
      <c r="CN620" s="23"/>
      <c r="DA620" s="23"/>
      <c r="DN620" s="23"/>
    </row>
    <row r="621" spans="1:128" ht="22.5" customHeight="1">
      <c r="A621" s="357" t="s">
        <v>231</v>
      </c>
      <c r="BF621" s="379"/>
      <c r="BH621" s="23">
        <f>BH192</f>
        <v>501.63750000000005</v>
      </c>
      <c r="BI621" s="23">
        <f t="shared" ref="BI621:BM621" si="760">BI192</f>
        <v>630.39374999999995</v>
      </c>
      <c r="BJ621" s="23">
        <f t="shared" si="760"/>
        <v>797.34375</v>
      </c>
      <c r="BK621" s="23">
        <f t="shared" si="760"/>
        <v>501.63750000000005</v>
      </c>
      <c r="BL621" s="23">
        <f t="shared" si="760"/>
        <v>696.54375000000005</v>
      </c>
      <c r="BM621" s="23">
        <f t="shared" si="760"/>
        <v>797.34375</v>
      </c>
      <c r="BN621" s="23"/>
      <c r="CA621" s="23"/>
      <c r="CN621" s="23"/>
      <c r="DA621" s="23"/>
      <c r="DN621" s="23"/>
    </row>
    <row r="622" spans="1:128" ht="22.5" customHeight="1">
      <c r="A622" s="357" t="s">
        <v>232</v>
      </c>
      <c r="BF622" s="379"/>
      <c r="BH622" s="23">
        <f>BH621-BH620</f>
        <v>-0.36249999999995453</v>
      </c>
      <c r="BI622" s="23">
        <f t="shared" ref="BI622:BM622" si="761">BI621-BI620</f>
        <v>0.10289246795673535</v>
      </c>
      <c r="BJ622" s="23">
        <f t="shared" si="761"/>
        <v>-0.29334338062938059</v>
      </c>
      <c r="BK622" s="23">
        <f t="shared" si="761"/>
        <v>-155.96947346765751</v>
      </c>
      <c r="BL622" s="23">
        <f t="shared" si="761"/>
        <v>-103.2307681038352</v>
      </c>
      <c r="BM622" s="23">
        <f t="shared" si="761"/>
        <v>-49.88711442072713</v>
      </c>
      <c r="BN622" s="23"/>
      <c r="CA622" s="23"/>
      <c r="CN622" s="23"/>
      <c r="DA622" s="23"/>
      <c r="DN622" s="23"/>
    </row>
    <row r="623" spans="1:128" ht="22.5" customHeight="1">
      <c r="A623" s="380"/>
      <c r="BF623" s="379"/>
      <c r="BH623" s="23"/>
      <c r="BI623" s="23"/>
      <c r="BJ623" s="23"/>
      <c r="BK623" s="23"/>
      <c r="BL623" s="23"/>
      <c r="BM623" s="23"/>
      <c r="BN623" s="23"/>
      <c r="CA623" s="23"/>
      <c r="CN623" s="23"/>
      <c r="DA623" s="23"/>
      <c r="DN623" s="23"/>
    </row>
    <row r="624" spans="1:128" ht="12.75" customHeight="1">
      <c r="BB624" s="379" t="s">
        <v>233</v>
      </c>
      <c r="BC624" s="379" t="s">
        <v>234</v>
      </c>
      <c r="BD624" s="379" t="s">
        <v>235</v>
      </c>
      <c r="BE624" s="379" t="s">
        <v>236</v>
      </c>
      <c r="BF624" s="379" t="s">
        <v>237</v>
      </c>
      <c r="BG624" s="379" t="s">
        <v>238</v>
      </c>
    </row>
    <row r="625" spans="1:118" ht="20.25">
      <c r="A625" s="381" t="s">
        <v>239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382"/>
      <c r="BC625" s="382"/>
      <c r="BD625" s="382"/>
      <c r="BE625" s="382"/>
      <c r="BF625" s="382"/>
      <c r="BG625" s="15"/>
      <c r="BH625" s="15"/>
      <c r="BI625" s="15"/>
      <c r="BJ625" s="15"/>
      <c r="BK625" s="15"/>
      <c r="BL625" s="15"/>
      <c r="BM625" s="15"/>
      <c r="BN625" s="15"/>
      <c r="CA625" s="15"/>
      <c r="CN625" s="15"/>
      <c r="DA625" s="15"/>
      <c r="DN625" s="15"/>
    </row>
    <row r="626" spans="1:118">
      <c r="A626" s="383" t="s">
        <v>160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382">
        <v>685</v>
      </c>
      <c r="BC626" s="382">
        <v>684</v>
      </c>
      <c r="BD626" s="384">
        <v>1166</v>
      </c>
      <c r="BE626" s="382">
        <v>972</v>
      </c>
      <c r="BF626" s="382">
        <v>787</v>
      </c>
      <c r="BG626" s="15">
        <v>693</v>
      </c>
      <c r="BH626" s="15"/>
      <c r="BI626" s="15"/>
      <c r="BJ626" s="15"/>
      <c r="BK626" s="15"/>
      <c r="BL626" s="15"/>
      <c r="BM626" s="15"/>
      <c r="BN626" s="15"/>
      <c r="CA626" s="15"/>
      <c r="CN626" s="15"/>
      <c r="DA626" s="15"/>
      <c r="DN626" s="15"/>
    </row>
    <row r="627" spans="1:118">
      <c r="A627" s="383" t="s">
        <v>170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382">
        <v>485</v>
      </c>
      <c r="BC627" s="382">
        <v>362</v>
      </c>
      <c r="BD627" s="384">
        <v>266</v>
      </c>
      <c r="BE627" s="382">
        <v>343</v>
      </c>
      <c r="BF627" s="382">
        <v>665</v>
      </c>
      <c r="BG627" s="15">
        <f>697+12</f>
        <v>709</v>
      </c>
      <c r="BH627" s="15"/>
      <c r="BI627" s="15"/>
      <c r="BJ627" s="15"/>
      <c r="BK627" s="15"/>
      <c r="BL627" s="15"/>
      <c r="BM627" s="15"/>
      <c r="BN627" s="15"/>
      <c r="CA627" s="15"/>
      <c r="CN627" s="15"/>
      <c r="DA627" s="15"/>
      <c r="DN627" s="15"/>
    </row>
    <row r="628" spans="1:118">
      <c r="A628" s="383" t="s">
        <v>171</v>
      </c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382">
        <v>379</v>
      </c>
      <c r="BC628" s="382">
        <v>51</v>
      </c>
      <c r="BD628" s="384">
        <v>262</v>
      </c>
      <c r="BE628" s="382">
        <v>247</v>
      </c>
      <c r="BF628" s="382">
        <v>411</v>
      </c>
      <c r="BG628" s="15">
        <v>465</v>
      </c>
      <c r="BH628" s="15"/>
      <c r="BI628" s="15"/>
      <c r="BJ628" s="15"/>
      <c r="BK628" s="15"/>
      <c r="BL628" s="15"/>
      <c r="BM628" s="15"/>
      <c r="BN628" s="15"/>
      <c r="CA628" s="15"/>
      <c r="CN628" s="15"/>
      <c r="DA628" s="15"/>
      <c r="DN628" s="15"/>
    </row>
    <row r="629" spans="1:118">
      <c r="A629" s="383" t="s">
        <v>172</v>
      </c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382">
        <v>188</v>
      </c>
      <c r="BC629" s="382">
        <v>70</v>
      </c>
      <c r="BD629" s="384">
        <v>172</v>
      </c>
      <c r="BE629" s="382">
        <v>68</v>
      </c>
      <c r="BF629" s="382">
        <v>172</v>
      </c>
      <c r="BG629" s="15">
        <v>304</v>
      </c>
      <c r="BH629" s="15"/>
      <c r="BI629" s="15"/>
      <c r="BJ629" s="15"/>
      <c r="BK629" s="15"/>
      <c r="BL629" s="15"/>
      <c r="BM629" s="15"/>
      <c r="BN629" s="15"/>
      <c r="CA629" s="15"/>
      <c r="CN629" s="15"/>
      <c r="DA629" s="15"/>
      <c r="DN629" s="15"/>
    </row>
    <row r="630" spans="1:118">
      <c r="A630" s="383" t="s">
        <v>173</v>
      </c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382">
        <v>155</v>
      </c>
      <c r="BC630" s="382">
        <v>150</v>
      </c>
      <c r="BD630" s="384">
        <v>84</v>
      </c>
      <c r="BE630" s="382">
        <v>138</v>
      </c>
      <c r="BF630" s="382">
        <v>122</v>
      </c>
      <c r="BG630" s="15">
        <v>200</v>
      </c>
      <c r="BH630" s="15"/>
      <c r="BI630" s="15"/>
      <c r="BJ630" s="15"/>
      <c r="BK630" s="15"/>
      <c r="BL630" s="15"/>
      <c r="BM630" s="15"/>
      <c r="BN630" s="15"/>
      <c r="CA630" s="15"/>
      <c r="CN630" s="15"/>
      <c r="DA630" s="15"/>
      <c r="DN630" s="15"/>
    </row>
    <row r="631" spans="1:118">
      <c r="A631" s="383" t="s">
        <v>174</v>
      </c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382" t="s">
        <v>166</v>
      </c>
      <c r="BC631" s="382" t="s">
        <v>166</v>
      </c>
      <c r="BD631" s="384"/>
      <c r="BE631" s="382"/>
      <c r="BF631" s="382"/>
      <c r="BG631" s="15"/>
      <c r="BH631" s="15"/>
      <c r="BI631" s="15"/>
      <c r="BJ631" s="15"/>
      <c r="BK631" s="15"/>
      <c r="BL631" s="15"/>
      <c r="BM631" s="15"/>
      <c r="BN631" s="15"/>
      <c r="CA631" s="15"/>
      <c r="CN631" s="15"/>
      <c r="DA631" s="15"/>
      <c r="DN631" s="15"/>
    </row>
    <row r="632" spans="1:118">
      <c r="A632" s="383" t="s">
        <v>175</v>
      </c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382">
        <v>36</v>
      </c>
      <c r="BC632" s="382">
        <v>254</v>
      </c>
      <c r="BD632" s="384">
        <v>338</v>
      </c>
      <c r="BE632" s="382">
        <v>88</v>
      </c>
      <c r="BF632" s="382">
        <v>6</v>
      </c>
      <c r="BG632" s="15">
        <v>40</v>
      </c>
      <c r="BH632" s="15"/>
      <c r="BI632" s="15"/>
      <c r="BJ632" s="15"/>
      <c r="BK632" s="15"/>
      <c r="BL632" s="15"/>
      <c r="BM632" s="15"/>
      <c r="BN632" s="15"/>
      <c r="CA632" s="15"/>
      <c r="CN632" s="15"/>
      <c r="DA632" s="15"/>
      <c r="DN632" s="15"/>
    </row>
    <row r="633" spans="1:118">
      <c r="A633" s="383" t="s">
        <v>176</v>
      </c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382">
        <v>10</v>
      </c>
      <c r="BC633" s="382" t="s">
        <v>166</v>
      </c>
      <c r="BD633" s="384">
        <v>66</v>
      </c>
      <c r="BE633" s="382">
        <v>35</v>
      </c>
      <c r="BF633" s="382"/>
      <c r="BG633" s="15">
        <v>57</v>
      </c>
      <c r="BH633" s="15"/>
      <c r="BI633" s="15"/>
      <c r="BJ633" s="15"/>
      <c r="BK633" s="15"/>
      <c r="BL633" s="15"/>
      <c r="BM633" s="15"/>
      <c r="BN633" s="15"/>
      <c r="CA633" s="15"/>
      <c r="CN633" s="15"/>
      <c r="DA633" s="15"/>
      <c r="DN633" s="15"/>
    </row>
    <row r="634" spans="1:118">
      <c r="A634" s="383" t="s">
        <v>177</v>
      </c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382">
        <v>168</v>
      </c>
      <c r="BC634" s="382" t="s">
        <v>166</v>
      </c>
      <c r="BD634" s="384"/>
      <c r="BE634" s="382"/>
      <c r="BF634" s="382"/>
      <c r="BG634" s="15"/>
      <c r="BH634" s="15"/>
      <c r="BI634" s="15"/>
      <c r="BJ634" s="15"/>
      <c r="BK634" s="15"/>
      <c r="BL634" s="15"/>
      <c r="BM634" s="15"/>
      <c r="BN634" s="15"/>
      <c r="CA634" s="15"/>
      <c r="CN634" s="15"/>
      <c r="DA634" s="15"/>
      <c r="DN634" s="15"/>
    </row>
    <row r="635" spans="1:118">
      <c r="A635" s="383" t="s">
        <v>178</v>
      </c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382" t="s">
        <v>166</v>
      </c>
      <c r="BC635" s="382">
        <v>8</v>
      </c>
      <c r="BD635" s="384">
        <f>4+22</f>
        <v>26</v>
      </c>
      <c r="BE635" s="382">
        <v>50</v>
      </c>
      <c r="BF635" s="382">
        <v>26</v>
      </c>
      <c r="BG635" s="15">
        <v>27</v>
      </c>
      <c r="BH635" s="15"/>
      <c r="BI635" s="15"/>
      <c r="BJ635" s="15"/>
      <c r="BK635" s="15"/>
      <c r="BL635" s="15"/>
      <c r="BM635" s="15"/>
      <c r="BN635" s="15"/>
      <c r="CA635" s="15"/>
      <c r="CN635" s="15"/>
      <c r="DA635" s="15"/>
      <c r="DN635" s="15"/>
    </row>
    <row r="636" spans="1:118">
      <c r="A636" s="383" t="s">
        <v>179</v>
      </c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382">
        <v>19</v>
      </c>
      <c r="BC636" s="382">
        <v>12</v>
      </c>
      <c r="BD636" s="384">
        <v>14</v>
      </c>
      <c r="BE636" s="382">
        <v>20</v>
      </c>
      <c r="BF636" s="382"/>
      <c r="BG636" s="15">
        <v>14</v>
      </c>
      <c r="BH636" s="15"/>
      <c r="BI636" s="15"/>
      <c r="BJ636" s="15"/>
      <c r="BK636" s="15"/>
      <c r="BL636" s="15"/>
      <c r="BM636" s="15"/>
      <c r="BN636" s="15"/>
      <c r="CA636" s="15"/>
      <c r="CN636" s="15"/>
      <c r="DA636" s="15"/>
      <c r="DN636" s="15"/>
    </row>
    <row r="637" spans="1:118">
      <c r="A637" s="383" t="s">
        <v>180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382">
        <v>5</v>
      </c>
      <c r="BC637" s="382" t="s">
        <v>166</v>
      </c>
      <c r="BD637" s="384">
        <v>8</v>
      </c>
      <c r="BE637" s="382">
        <v>43</v>
      </c>
      <c r="BF637" s="382">
        <v>32</v>
      </c>
      <c r="BG637" s="15"/>
      <c r="BH637" s="15"/>
      <c r="BI637" s="15"/>
      <c r="BJ637" s="15"/>
      <c r="BK637" s="15"/>
      <c r="BL637" s="15"/>
      <c r="BM637" s="15"/>
      <c r="BN637" s="15"/>
      <c r="CA637" s="15"/>
      <c r="CN637" s="15"/>
      <c r="DA637" s="15"/>
      <c r="DN637" s="15"/>
    </row>
    <row r="638" spans="1:118">
      <c r="A638" s="383" t="s">
        <v>181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382" t="s">
        <v>166</v>
      </c>
      <c r="BC638" s="382" t="s">
        <v>166</v>
      </c>
      <c r="BD638" s="384">
        <v>28</v>
      </c>
      <c r="BE638" s="382">
        <v>12</v>
      </c>
      <c r="BF638" s="382">
        <v>111</v>
      </c>
      <c r="BG638" s="15">
        <v>202</v>
      </c>
      <c r="BH638" s="15"/>
      <c r="BI638" s="15"/>
      <c r="BJ638" s="15"/>
      <c r="BK638" s="15"/>
      <c r="BL638" s="15"/>
      <c r="BM638" s="15"/>
      <c r="BN638" s="15"/>
      <c r="CA638" s="15"/>
      <c r="CN638" s="15"/>
      <c r="DA638" s="15"/>
      <c r="DN638" s="15"/>
    </row>
    <row r="639" spans="1:118">
      <c r="A639" s="383" t="s">
        <v>182</v>
      </c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382" t="s">
        <v>166</v>
      </c>
      <c r="BC639" s="382" t="s">
        <v>166</v>
      </c>
      <c r="BD639" s="382">
        <v>3</v>
      </c>
      <c r="BE639" s="382"/>
      <c r="BF639" s="382"/>
      <c r="BG639" s="15"/>
      <c r="BH639" s="15"/>
      <c r="BI639" s="15"/>
      <c r="BJ639" s="15"/>
      <c r="BK639" s="15"/>
      <c r="BL639" s="15"/>
      <c r="BM639" s="15"/>
      <c r="BN639" s="15"/>
      <c r="CA639" s="15"/>
      <c r="CN639" s="15"/>
      <c r="DA639" s="15"/>
      <c r="DN639" s="15"/>
    </row>
    <row r="640" spans="1:118">
      <c r="A640" s="383" t="s">
        <v>183</v>
      </c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382" t="s">
        <v>166</v>
      </c>
      <c r="BC640" s="382" t="s">
        <v>166</v>
      </c>
      <c r="BD640" s="382"/>
      <c r="BE640" s="382"/>
      <c r="BF640" s="382"/>
      <c r="BG640" s="15"/>
      <c r="BH640" s="15"/>
      <c r="BI640" s="15"/>
      <c r="BJ640" s="15"/>
      <c r="BK640" s="15"/>
      <c r="BL640" s="15"/>
      <c r="BM640" s="15"/>
      <c r="BN640" s="15"/>
      <c r="CA640" s="15"/>
      <c r="CN640" s="15"/>
      <c r="DA640" s="15"/>
      <c r="DN640" s="15"/>
    </row>
    <row r="641" spans="1:118">
      <c r="A641" s="383" t="s">
        <v>184</v>
      </c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382" t="s">
        <v>166</v>
      </c>
      <c r="BC641" s="382" t="s">
        <v>166</v>
      </c>
      <c r="BD641" s="382"/>
      <c r="BE641" s="382"/>
      <c r="BF641" s="382"/>
      <c r="BG641" s="15"/>
      <c r="BH641" s="15"/>
      <c r="BI641" s="15"/>
      <c r="BJ641" s="15"/>
      <c r="BK641" s="15"/>
      <c r="BL641" s="15"/>
      <c r="BM641" s="15"/>
      <c r="BN641" s="15"/>
      <c r="CA641" s="15"/>
      <c r="CN641" s="15"/>
      <c r="DA641" s="15"/>
      <c r="DN641" s="15"/>
    </row>
    <row r="642" spans="1:118">
      <c r="A642" s="385" t="s">
        <v>185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382" t="s">
        <v>166</v>
      </c>
      <c r="BC642" s="382" t="s">
        <v>166</v>
      </c>
      <c r="BD642" s="382"/>
      <c r="BE642" s="382"/>
      <c r="BF642" s="382"/>
      <c r="BG642" s="15"/>
      <c r="BH642" s="15"/>
      <c r="BI642" s="15"/>
      <c r="BJ642" s="15"/>
      <c r="BK642" s="15"/>
      <c r="BL642" s="15"/>
      <c r="BM642" s="15"/>
      <c r="BN642" s="15"/>
      <c r="CA642" s="15"/>
      <c r="CN642" s="15"/>
      <c r="DA642" s="15"/>
      <c r="DN642" s="15"/>
    </row>
    <row r="643" spans="1:118">
      <c r="A643" s="383" t="s">
        <v>186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382">
        <v>150</v>
      </c>
      <c r="BC643" s="382" t="s">
        <v>166</v>
      </c>
      <c r="BD643" s="382"/>
      <c r="BE643" s="382"/>
      <c r="BF643" s="382"/>
      <c r="BG643" s="15"/>
      <c r="BH643" s="15"/>
      <c r="BI643" s="15"/>
      <c r="BJ643" s="15"/>
      <c r="BK643" s="15"/>
      <c r="BL643" s="15"/>
      <c r="BM643" s="15"/>
      <c r="BN643" s="15"/>
      <c r="CA643" s="15"/>
      <c r="CN643" s="15"/>
      <c r="DA643" s="15"/>
      <c r="DN643" s="15"/>
    </row>
    <row r="644" spans="1:118">
      <c r="A644" s="383" t="s">
        <v>187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382" t="s">
        <v>166</v>
      </c>
      <c r="BC644" s="382" t="s">
        <v>166</v>
      </c>
      <c r="BD644" s="386"/>
      <c r="BE644" s="382"/>
      <c r="BF644" s="382">
        <v>48</v>
      </c>
      <c r="BG644" s="15"/>
      <c r="BH644" s="15"/>
      <c r="BI644" s="15"/>
      <c r="BJ644" s="15"/>
      <c r="BK644" s="15"/>
      <c r="BL644" s="15"/>
      <c r="BM644" s="15"/>
      <c r="BN644" s="15"/>
      <c r="CA644" s="15"/>
      <c r="CN644" s="15"/>
      <c r="DA644" s="15"/>
      <c r="DN644" s="15"/>
    </row>
    <row r="645" spans="1:118">
      <c r="A645" s="383" t="s">
        <v>240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382" t="s">
        <v>166</v>
      </c>
      <c r="BC645" s="382" t="s">
        <v>166</v>
      </c>
      <c r="BD645" s="382"/>
      <c r="BE645" s="382"/>
      <c r="BF645" s="382"/>
      <c r="BG645" s="15"/>
      <c r="BH645" s="15"/>
      <c r="BI645" s="15"/>
      <c r="BJ645" s="15"/>
      <c r="BK645" s="15"/>
      <c r="BL645" s="15"/>
      <c r="BM645" s="15"/>
      <c r="BN645" s="15"/>
      <c r="CA645" s="15"/>
      <c r="CN645" s="15"/>
      <c r="DA645" s="15"/>
      <c r="DN645" s="15"/>
    </row>
    <row r="646" spans="1:118">
      <c r="A646" s="383" t="s">
        <v>188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382" t="s">
        <v>166</v>
      </c>
      <c r="BC646" s="382" t="s">
        <v>166</v>
      </c>
      <c r="BD646" s="382">
        <v>12</v>
      </c>
      <c r="BE646" s="382">
        <v>2</v>
      </c>
      <c r="BF646" s="382">
        <v>12</v>
      </c>
      <c r="BG646" s="15"/>
      <c r="BH646" s="15"/>
      <c r="BI646" s="15"/>
      <c r="BJ646" s="15"/>
      <c r="BK646" s="15"/>
      <c r="BL646" s="15"/>
      <c r="BM646" s="15"/>
      <c r="BN646" s="15"/>
      <c r="CA646" s="15"/>
      <c r="CN646" s="15"/>
      <c r="DA646" s="15"/>
      <c r="DN646" s="15"/>
    </row>
    <row r="647" spans="1:118">
      <c r="A647" s="383" t="s">
        <v>189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382" t="s">
        <v>166</v>
      </c>
      <c r="BC647" s="382" t="s">
        <v>166</v>
      </c>
      <c r="BD647" s="382"/>
      <c r="BE647" s="382"/>
      <c r="BF647" s="382"/>
      <c r="BG647" s="15"/>
      <c r="BH647" s="15"/>
      <c r="BI647" s="15"/>
      <c r="BJ647" s="15"/>
      <c r="BK647" s="15"/>
      <c r="BL647" s="15"/>
      <c r="BM647" s="15"/>
      <c r="BN647" s="15"/>
      <c r="CA647" s="15"/>
      <c r="CN647" s="15"/>
      <c r="DA647" s="15"/>
      <c r="DN647" s="15"/>
    </row>
    <row r="648" spans="1:118">
      <c r="A648" s="383" t="s">
        <v>190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382" t="s">
        <v>166</v>
      </c>
      <c r="BC648" s="382">
        <v>12</v>
      </c>
      <c r="BD648" s="386"/>
      <c r="BE648" s="382">
        <v>12</v>
      </c>
      <c r="BF648" s="382"/>
      <c r="BG648" s="15">
        <v>21</v>
      </c>
      <c r="BH648" s="15"/>
      <c r="BI648" s="15"/>
      <c r="BJ648" s="15"/>
      <c r="BK648" s="15"/>
      <c r="BL648" s="15"/>
      <c r="BM648" s="15"/>
      <c r="BN648" s="15"/>
      <c r="CA648" s="15"/>
      <c r="CN648" s="15"/>
      <c r="DA648" s="15"/>
      <c r="DN648" s="15"/>
    </row>
    <row r="649" spans="1:118">
      <c r="A649" s="383" t="s">
        <v>191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382" t="s">
        <v>166</v>
      </c>
      <c r="BC649" s="382" t="s">
        <v>166</v>
      </c>
      <c r="BD649" s="382">
        <v>12</v>
      </c>
      <c r="BE649" s="382"/>
      <c r="BF649" s="382"/>
      <c r="BG649" s="15"/>
      <c r="BH649" s="15"/>
      <c r="BI649" s="15"/>
      <c r="BJ649" s="15"/>
      <c r="BK649" s="15"/>
      <c r="BL649" s="15"/>
      <c r="BM649" s="15"/>
      <c r="BN649" s="15"/>
      <c r="CA649" s="15"/>
      <c r="CN649" s="15"/>
      <c r="DA649" s="15"/>
      <c r="DN649" s="15"/>
    </row>
    <row r="650" spans="1:118">
      <c r="A650" s="383" t="s">
        <v>192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382" t="s">
        <v>166</v>
      </c>
      <c r="BC650" s="382" t="s">
        <v>166</v>
      </c>
      <c r="BD650" s="382"/>
      <c r="BE650" s="382"/>
      <c r="BF650" s="382"/>
      <c r="BG650" s="15"/>
      <c r="BH650" s="15"/>
      <c r="BI650" s="15"/>
      <c r="BJ650" s="15"/>
      <c r="BK650" s="15"/>
      <c r="BL650" s="15"/>
      <c r="BM650" s="15"/>
      <c r="BN650" s="15"/>
      <c r="CA650" s="15"/>
      <c r="CN650" s="15"/>
      <c r="DA650" s="15"/>
      <c r="DN650" s="15"/>
    </row>
    <row r="651" spans="1:118">
      <c r="A651" s="383" t="s">
        <v>193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382" t="s">
        <v>166</v>
      </c>
      <c r="BC651" s="382" t="s">
        <v>166</v>
      </c>
      <c r="BD651" s="382"/>
      <c r="BE651" s="382"/>
      <c r="BF651" s="382"/>
      <c r="BG651" s="15"/>
      <c r="BH651" s="15"/>
      <c r="BI651" s="15"/>
      <c r="BJ651" s="15"/>
      <c r="BK651" s="15"/>
      <c r="BL651" s="15"/>
      <c r="BM651" s="15"/>
      <c r="BN651" s="15"/>
      <c r="CA651" s="15"/>
      <c r="CN651" s="15"/>
      <c r="DA651" s="15"/>
      <c r="DN651" s="15"/>
    </row>
    <row r="652" spans="1:118">
      <c r="A652" s="383" t="s">
        <v>194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382" t="s">
        <v>166</v>
      </c>
      <c r="BC652" s="382" t="s">
        <v>166</v>
      </c>
      <c r="BD652" s="382"/>
      <c r="BE652" s="382"/>
      <c r="BF652" s="382"/>
      <c r="BG652" s="15"/>
      <c r="BH652" s="15"/>
      <c r="BI652" s="15"/>
      <c r="BJ652" s="15"/>
      <c r="BK652" s="15"/>
      <c r="BL652" s="15"/>
      <c r="BM652" s="15"/>
      <c r="BN652" s="15"/>
      <c r="CA652" s="15"/>
      <c r="CN652" s="15"/>
      <c r="DA652" s="15"/>
      <c r="DN652" s="15"/>
    </row>
    <row r="653" spans="1:118">
      <c r="A653" s="383" t="s">
        <v>195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382" t="s">
        <v>166</v>
      </c>
      <c r="BC653" s="382" t="s">
        <v>166</v>
      </c>
      <c r="BD653" s="382"/>
      <c r="BE653" s="382"/>
      <c r="BF653" s="382"/>
      <c r="BG653" s="15"/>
      <c r="BH653" s="15"/>
      <c r="BI653" s="15"/>
      <c r="BJ653" s="15"/>
      <c r="BK653" s="15"/>
      <c r="BL653" s="15"/>
      <c r="BM653" s="15"/>
      <c r="BN653" s="15"/>
      <c r="CA653" s="15"/>
      <c r="CN653" s="15"/>
      <c r="DA653" s="15"/>
      <c r="DN653" s="15"/>
    </row>
    <row r="654" spans="1:118">
      <c r="A654" s="383" t="s">
        <v>196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382" t="s">
        <v>166</v>
      </c>
      <c r="BC654" s="382" t="s">
        <v>166</v>
      </c>
      <c r="BD654" s="382"/>
      <c r="BE654" s="382"/>
      <c r="BF654" s="382"/>
      <c r="BG654" s="15"/>
      <c r="BH654" s="15"/>
      <c r="BI654" s="15"/>
      <c r="BJ654" s="15"/>
      <c r="BK654" s="15"/>
      <c r="BL654" s="15"/>
      <c r="BM654" s="15"/>
      <c r="BN654" s="15"/>
      <c r="CA654" s="15"/>
      <c r="CN654" s="15"/>
      <c r="DA654" s="15"/>
      <c r="DN654" s="15"/>
    </row>
    <row r="655" spans="1:118">
      <c r="A655" s="387" t="s">
        <v>197</v>
      </c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382" t="s">
        <v>166</v>
      </c>
      <c r="BC655" s="382" t="s">
        <v>166</v>
      </c>
      <c r="BD655" s="382"/>
      <c r="BE655" s="382">
        <v>2</v>
      </c>
      <c r="BF655" s="382"/>
      <c r="BG655" s="15"/>
      <c r="BH655" s="15"/>
      <c r="BI655" s="15"/>
      <c r="BJ655" s="15"/>
      <c r="BK655" s="15"/>
      <c r="BL655" s="15"/>
      <c r="BM655" s="15"/>
      <c r="BN655" s="15"/>
      <c r="CA655" s="15"/>
      <c r="CN655" s="15"/>
      <c r="DA655" s="15"/>
      <c r="DN655" s="15"/>
    </row>
    <row r="656" spans="1:118">
      <c r="A656" s="387" t="s">
        <v>198</v>
      </c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382" t="s">
        <v>166</v>
      </c>
      <c r="BC656" s="382" t="s">
        <v>166</v>
      </c>
      <c r="BD656" s="382"/>
      <c r="BE656" s="382"/>
      <c r="BF656" s="382"/>
      <c r="BG656" s="15"/>
      <c r="BH656" s="15"/>
      <c r="BI656" s="15"/>
      <c r="BJ656" s="15"/>
      <c r="BK656" s="15"/>
      <c r="BL656" s="15"/>
      <c r="BM656" s="15"/>
      <c r="BN656" s="15"/>
      <c r="CA656" s="15"/>
      <c r="CN656" s="15"/>
      <c r="DA656" s="15"/>
      <c r="DN656" s="15"/>
    </row>
    <row r="657" spans="1:118">
      <c r="A657" s="385" t="s">
        <v>199</v>
      </c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382" t="s">
        <v>166</v>
      </c>
      <c r="BC657" s="382" t="s">
        <v>166</v>
      </c>
      <c r="BD657" s="382"/>
      <c r="BE657" s="382"/>
      <c r="BF657" s="382"/>
      <c r="BG657" s="15"/>
      <c r="BH657" s="15"/>
      <c r="BI657" s="15"/>
      <c r="BJ657" s="15"/>
      <c r="BK657" s="15"/>
      <c r="BL657" s="15"/>
      <c r="BM657" s="15"/>
      <c r="BN657" s="15"/>
      <c r="CA657" s="15"/>
      <c r="CN657" s="15"/>
      <c r="DA657" s="15"/>
      <c r="DN657" s="15"/>
    </row>
    <row r="658" spans="1:118">
      <c r="A658" s="387" t="s">
        <v>201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382" t="s">
        <v>166</v>
      </c>
      <c r="BC658" s="382" t="s">
        <v>166</v>
      </c>
      <c r="BD658" s="382"/>
      <c r="BE658" s="382"/>
      <c r="BF658" s="382"/>
      <c r="BG658" s="15"/>
      <c r="BH658" s="15"/>
      <c r="BI658" s="15"/>
      <c r="BJ658" s="15"/>
      <c r="BK658" s="15"/>
      <c r="BL658" s="15"/>
      <c r="BM658" s="15"/>
      <c r="BN658" s="15"/>
      <c r="CA658" s="15"/>
      <c r="CN658" s="15"/>
      <c r="DA658" s="15"/>
      <c r="DN658" s="15"/>
    </row>
    <row r="659" spans="1:118">
      <c r="A659" s="383" t="s">
        <v>202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382" t="s">
        <v>166</v>
      </c>
      <c r="BC659" s="382" t="s">
        <v>166</v>
      </c>
      <c r="BD659" s="382"/>
      <c r="BE659" s="382"/>
      <c r="BF659" s="382"/>
      <c r="BG659" s="15"/>
      <c r="BH659" s="15"/>
      <c r="BI659" s="15"/>
      <c r="BJ659" s="15"/>
      <c r="BK659" s="15"/>
      <c r="BL659" s="15"/>
      <c r="BM659" s="15"/>
      <c r="BN659" s="15"/>
      <c r="CA659" s="15"/>
      <c r="CN659" s="15"/>
      <c r="DA659" s="15"/>
      <c r="DN659" s="15"/>
    </row>
    <row r="660" spans="1:118">
      <c r="A660" s="383" t="s">
        <v>203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382" t="s">
        <v>166</v>
      </c>
      <c r="BC660" s="382" t="s">
        <v>166</v>
      </c>
      <c r="BD660" s="382"/>
      <c r="BE660" s="382"/>
      <c r="BF660" s="382"/>
      <c r="BG660" s="15"/>
      <c r="BH660" s="15"/>
      <c r="BI660" s="15"/>
      <c r="BJ660" s="15"/>
      <c r="BK660" s="15"/>
      <c r="BL660" s="15"/>
      <c r="BM660" s="15"/>
      <c r="BN660" s="15"/>
      <c r="CA660" s="15"/>
      <c r="CN660" s="15"/>
      <c r="DA660" s="15"/>
      <c r="DN660" s="15"/>
    </row>
    <row r="661" spans="1:118">
      <c r="A661" s="383" t="s">
        <v>204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382" t="s">
        <v>166</v>
      </c>
      <c r="BC661" s="382" t="s">
        <v>166</v>
      </c>
      <c r="BD661" s="382"/>
      <c r="BE661" s="382"/>
      <c r="BF661" s="382"/>
      <c r="BG661" s="15"/>
      <c r="BH661" s="15"/>
      <c r="BI661" s="15"/>
      <c r="BJ661" s="15"/>
      <c r="BK661" s="15"/>
      <c r="BL661" s="15"/>
      <c r="BM661" s="15"/>
      <c r="BN661" s="15"/>
      <c r="CA661" s="15"/>
      <c r="CN661" s="15"/>
      <c r="DA661" s="15"/>
      <c r="DN661" s="15"/>
    </row>
    <row r="662" spans="1:118">
      <c r="A662" s="383" t="s">
        <v>205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382" t="s">
        <v>166</v>
      </c>
      <c r="BC662" s="382" t="s">
        <v>166</v>
      </c>
      <c r="BD662" s="382"/>
      <c r="BE662" s="382"/>
      <c r="BF662" s="382"/>
      <c r="BG662" s="15"/>
      <c r="BH662" s="15"/>
      <c r="BI662" s="15"/>
      <c r="BJ662" s="15"/>
      <c r="BK662" s="15"/>
      <c r="BL662" s="15"/>
      <c r="BM662" s="15"/>
      <c r="BN662" s="15"/>
      <c r="CA662" s="15"/>
      <c r="CN662" s="15"/>
      <c r="DA662" s="15"/>
      <c r="DN662" s="15"/>
    </row>
    <row r="663" spans="1:118">
      <c r="A663" s="383" t="s">
        <v>206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382" t="s">
        <v>166</v>
      </c>
      <c r="BC663" s="382" t="s">
        <v>166</v>
      </c>
      <c r="BD663" s="382"/>
      <c r="BE663" s="382"/>
      <c r="BF663" s="382"/>
      <c r="BG663" s="15"/>
      <c r="BH663" s="15"/>
      <c r="BI663" s="15"/>
      <c r="BJ663" s="15"/>
      <c r="BK663" s="15"/>
      <c r="BL663" s="15"/>
      <c r="BM663" s="15"/>
      <c r="BN663" s="15"/>
      <c r="CA663" s="15"/>
      <c r="CN663" s="15"/>
      <c r="DA663" s="15"/>
      <c r="DN663" s="15"/>
    </row>
    <row r="664" spans="1:118">
      <c r="A664" s="383" t="s">
        <v>207</v>
      </c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382" t="s">
        <v>166</v>
      </c>
      <c r="BC664" s="382" t="s">
        <v>166</v>
      </c>
      <c r="BD664" s="382"/>
      <c r="BE664" s="382"/>
      <c r="BF664" s="382"/>
      <c r="BG664" s="15"/>
      <c r="BH664" s="15"/>
      <c r="BI664" s="15"/>
      <c r="BJ664" s="15"/>
      <c r="BK664" s="15"/>
      <c r="BL664" s="15"/>
      <c r="BM664" s="15"/>
      <c r="BN664" s="15"/>
      <c r="CA664" s="15"/>
      <c r="CN664" s="15"/>
      <c r="DA664" s="15"/>
      <c r="DN664" s="15"/>
    </row>
    <row r="665" spans="1:118">
      <c r="A665" s="383" t="s">
        <v>208</v>
      </c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382" t="s">
        <v>166</v>
      </c>
      <c r="BC665" s="382" t="s">
        <v>166</v>
      </c>
      <c r="BD665" s="382"/>
      <c r="BE665" s="382"/>
      <c r="BF665" s="382"/>
      <c r="BG665" s="15"/>
      <c r="BH665" s="15"/>
      <c r="BI665" s="15"/>
      <c r="BJ665" s="15"/>
      <c r="BK665" s="15"/>
      <c r="BL665" s="15"/>
      <c r="BM665" s="15"/>
      <c r="BN665" s="15"/>
      <c r="CA665" s="15"/>
      <c r="CN665" s="15"/>
      <c r="DA665" s="15"/>
      <c r="DN665" s="15"/>
    </row>
    <row r="666" spans="1:118">
      <c r="A666" s="383" t="s">
        <v>208</v>
      </c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382" t="s">
        <v>166</v>
      </c>
      <c r="BC666" s="382" t="s">
        <v>166</v>
      </c>
      <c r="BD666" s="382"/>
      <c r="BE666" s="382"/>
      <c r="BF666" s="382"/>
      <c r="BG666" s="15"/>
      <c r="BH666" s="15"/>
      <c r="BI666" s="15"/>
      <c r="BJ666" s="15"/>
      <c r="BK666" s="15"/>
      <c r="BL666" s="15"/>
      <c r="BM666" s="15"/>
      <c r="BN666" s="15"/>
      <c r="CA666" s="15"/>
      <c r="CN666" s="15"/>
      <c r="DA666" s="15"/>
      <c r="DN666" s="15"/>
    </row>
    <row r="667" spans="1:118">
      <c r="A667" s="383" t="s">
        <v>209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382" t="s">
        <v>166</v>
      </c>
      <c r="BC667" s="382" t="s">
        <v>166</v>
      </c>
      <c r="BD667" s="382"/>
      <c r="BE667" s="382"/>
      <c r="BF667" s="382"/>
      <c r="BG667" s="15"/>
      <c r="BH667" s="15"/>
      <c r="BI667" s="15"/>
      <c r="BJ667" s="15"/>
      <c r="BK667" s="15"/>
      <c r="BL667" s="15"/>
      <c r="BM667" s="15"/>
      <c r="BN667" s="15"/>
      <c r="CA667" s="15"/>
      <c r="CN667" s="15"/>
      <c r="DA667" s="15"/>
      <c r="DN667" s="15"/>
    </row>
    <row r="668" spans="1:118">
      <c r="A668" s="383" t="s">
        <v>210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382" t="s">
        <v>166</v>
      </c>
      <c r="BC668" s="382" t="s">
        <v>166</v>
      </c>
      <c r="BD668" s="382"/>
      <c r="BE668" s="382"/>
      <c r="BF668" s="382"/>
      <c r="BG668" s="15"/>
      <c r="BH668" s="15"/>
      <c r="BI668" s="15"/>
      <c r="BJ668" s="15"/>
      <c r="BK668" s="15"/>
      <c r="BL668" s="15"/>
      <c r="BM668" s="15"/>
      <c r="BN668" s="15"/>
      <c r="CA668" s="15"/>
      <c r="CN668" s="15"/>
      <c r="DA668" s="15"/>
      <c r="DN668" s="15"/>
    </row>
    <row r="669" spans="1:118">
      <c r="A669" s="383" t="s">
        <v>211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382" t="s">
        <v>166</v>
      </c>
      <c r="BC669" s="382" t="s">
        <v>166</v>
      </c>
      <c r="BD669" s="382"/>
      <c r="BE669" s="382"/>
      <c r="BF669" s="382"/>
      <c r="BG669" s="15"/>
      <c r="BH669" s="15"/>
      <c r="BI669" s="15"/>
      <c r="BJ669" s="15"/>
      <c r="BK669" s="15"/>
      <c r="BL669" s="15"/>
      <c r="BM669" s="15"/>
      <c r="BN669" s="15"/>
      <c r="CA669" s="15"/>
      <c r="CN669" s="15"/>
      <c r="DA669" s="15"/>
      <c r="DN669" s="15"/>
    </row>
    <row r="670" spans="1:118">
      <c r="A670" s="383" t="s">
        <v>212</v>
      </c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382" t="s">
        <v>166</v>
      </c>
      <c r="BC670" s="382" t="s">
        <v>166</v>
      </c>
      <c r="BD670" s="382"/>
      <c r="BE670" s="382"/>
      <c r="BF670" s="382"/>
      <c r="BG670" s="15"/>
      <c r="BH670" s="15"/>
      <c r="BI670" s="15"/>
      <c r="BJ670" s="15"/>
      <c r="BK670" s="15"/>
      <c r="BL670" s="15"/>
      <c r="BM670" s="15"/>
      <c r="BN670" s="15"/>
      <c r="CA670" s="15"/>
      <c r="CN670" s="15"/>
      <c r="DA670" s="15"/>
      <c r="DN670" s="15"/>
    </row>
    <row r="671" spans="1:118">
      <c r="A671" s="383" t="s">
        <v>213</v>
      </c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382">
        <v>22</v>
      </c>
      <c r="BC671" s="382" t="s">
        <v>166</v>
      </c>
      <c r="BD671" s="382"/>
      <c r="BE671" s="382"/>
      <c r="BF671" s="382"/>
      <c r="BG671" s="15"/>
      <c r="BH671" s="15"/>
      <c r="BI671" s="15"/>
      <c r="BJ671" s="15"/>
      <c r="BK671" s="15"/>
      <c r="BL671" s="15"/>
      <c r="BM671" s="15"/>
      <c r="BN671" s="15"/>
      <c r="CA671" s="15"/>
      <c r="CN671" s="15"/>
      <c r="DA671" s="15"/>
      <c r="DN671" s="15"/>
    </row>
    <row r="672" spans="1:118">
      <c r="A672" s="383" t="s">
        <v>214</v>
      </c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382" t="s">
        <v>166</v>
      </c>
      <c r="BC672" s="382" t="s">
        <v>166</v>
      </c>
      <c r="BD672" s="382"/>
      <c r="BE672" s="382"/>
      <c r="BF672" s="382"/>
      <c r="BG672" s="15"/>
      <c r="BH672" s="15"/>
      <c r="BI672" s="15"/>
      <c r="BJ672" s="15"/>
      <c r="BK672" s="15"/>
      <c r="BL672" s="15"/>
      <c r="BM672" s="15"/>
      <c r="BN672" s="15"/>
      <c r="CA672" s="15"/>
      <c r="CN672" s="15"/>
      <c r="DA672" s="15"/>
      <c r="DN672" s="15"/>
    </row>
    <row r="673" spans="1:118">
      <c r="A673" s="383" t="s">
        <v>215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382" t="s">
        <v>166</v>
      </c>
      <c r="BC673" s="382" t="s">
        <v>166</v>
      </c>
      <c r="BD673" s="382"/>
      <c r="BE673" s="382"/>
      <c r="BF673" s="382"/>
      <c r="BG673" s="15"/>
      <c r="BH673" s="15"/>
      <c r="BI673" s="15"/>
      <c r="BJ673" s="15"/>
      <c r="BK673" s="15"/>
      <c r="BL673" s="15"/>
      <c r="BM673" s="15"/>
      <c r="BN673" s="15"/>
      <c r="CA673" s="15"/>
      <c r="CN673" s="15"/>
      <c r="DA673" s="15"/>
      <c r="DN673" s="15"/>
    </row>
    <row r="674" spans="1:118">
      <c r="A674" s="383" t="s">
        <v>216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382" t="s">
        <v>166</v>
      </c>
      <c r="BC674" s="382" t="s">
        <v>166</v>
      </c>
      <c r="BD674" s="382"/>
      <c r="BE674" s="382"/>
      <c r="BF674" s="382"/>
      <c r="BG674" s="15"/>
      <c r="BH674" s="15"/>
      <c r="BI674" s="15"/>
      <c r="BJ674" s="15"/>
      <c r="BK674" s="15"/>
      <c r="BL674" s="15"/>
      <c r="BM674" s="15"/>
      <c r="BN674" s="15"/>
      <c r="CA674" s="15"/>
      <c r="CN674" s="15"/>
      <c r="DA674" s="15"/>
      <c r="DN674" s="15"/>
    </row>
    <row r="675" spans="1:118">
      <c r="A675" s="383" t="s">
        <v>217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382" t="s">
        <v>166</v>
      </c>
      <c r="BC675" s="382" t="s">
        <v>166</v>
      </c>
      <c r="BD675" s="382"/>
      <c r="BE675" s="382"/>
      <c r="BF675" s="382"/>
      <c r="BG675" s="15"/>
      <c r="BH675" s="15"/>
      <c r="BI675" s="15"/>
      <c r="BJ675" s="15"/>
      <c r="BK675" s="15"/>
      <c r="BL675" s="15"/>
      <c r="BM675" s="15"/>
      <c r="BN675" s="15"/>
      <c r="CA675" s="15"/>
      <c r="CN675" s="15"/>
      <c r="DA675" s="15"/>
      <c r="DN675" s="15"/>
    </row>
    <row r="676" spans="1:118">
      <c r="A676" s="383" t="s">
        <v>218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382" t="s">
        <v>166</v>
      </c>
      <c r="BC676" s="382" t="s">
        <v>166</v>
      </c>
      <c r="BD676" s="382"/>
      <c r="BE676" s="382"/>
      <c r="BF676" s="382"/>
      <c r="BG676" s="15"/>
      <c r="BH676" s="15"/>
      <c r="BI676" s="15"/>
      <c r="BJ676" s="15"/>
      <c r="BK676" s="15"/>
      <c r="BL676" s="15"/>
      <c r="BM676" s="15"/>
      <c r="BN676" s="15"/>
      <c r="CA676" s="15"/>
      <c r="CN676" s="15"/>
      <c r="DA676" s="15"/>
      <c r="DN676" s="15"/>
    </row>
    <row r="677" spans="1:118">
      <c r="A677" s="383" t="s">
        <v>219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382" t="s">
        <v>166</v>
      </c>
      <c r="BC677" s="382">
        <v>14</v>
      </c>
      <c r="BD677" s="382"/>
      <c r="BE677" s="382"/>
      <c r="BF677" s="382"/>
      <c r="BG677" s="15"/>
      <c r="BH677" s="15"/>
      <c r="BI677" s="15"/>
      <c r="BJ677" s="15"/>
      <c r="BK677" s="15"/>
      <c r="BL677" s="15"/>
      <c r="BM677" s="15"/>
      <c r="BN677" s="15"/>
      <c r="CA677" s="15"/>
      <c r="CN677" s="15"/>
      <c r="DA677" s="15"/>
      <c r="DN677" s="15"/>
    </row>
    <row r="678" spans="1:118">
      <c r="A678" s="383" t="s">
        <v>220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382" t="s">
        <v>166</v>
      </c>
      <c r="BC678" s="382" t="s">
        <v>166</v>
      </c>
      <c r="BD678" s="382"/>
      <c r="BE678" s="382"/>
      <c r="BF678" s="382"/>
      <c r="BG678" s="15"/>
      <c r="BH678" s="15"/>
      <c r="BI678" s="15"/>
      <c r="BJ678" s="15"/>
      <c r="BK678" s="15"/>
      <c r="BL678" s="15"/>
      <c r="BM678" s="15"/>
      <c r="BN678" s="15"/>
      <c r="CA678" s="15"/>
      <c r="CN678" s="15"/>
      <c r="DA678" s="15"/>
      <c r="DN678" s="15"/>
    </row>
    <row r="679" spans="1:118">
      <c r="A679" s="388" t="s">
        <v>221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382" t="s">
        <v>166</v>
      </c>
      <c r="BC679" s="382" t="s">
        <v>166</v>
      </c>
      <c r="BD679" s="382"/>
      <c r="BE679" s="382"/>
      <c r="BF679" s="382"/>
      <c r="BG679" s="15"/>
      <c r="BH679" s="15"/>
      <c r="BI679" s="15"/>
      <c r="BJ679" s="15"/>
      <c r="BK679" s="15"/>
      <c r="BL679" s="15"/>
      <c r="BM679" s="15"/>
      <c r="BN679" s="15"/>
      <c r="CA679" s="15"/>
      <c r="CN679" s="15"/>
      <c r="DA679" s="15"/>
      <c r="DN679" s="15"/>
    </row>
    <row r="680" spans="1:118">
      <c r="A680" s="388" t="s">
        <v>222</v>
      </c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382" t="s">
        <v>166</v>
      </c>
      <c r="BC680" s="382" t="s">
        <v>166</v>
      </c>
      <c r="BD680" s="382">
        <v>85</v>
      </c>
      <c r="BE680" s="382"/>
      <c r="BF680" s="382"/>
      <c r="BG680" s="15"/>
      <c r="BH680" s="15"/>
      <c r="BI680" s="15"/>
      <c r="BJ680" s="15"/>
      <c r="BK680" s="15"/>
      <c r="BL680" s="15"/>
      <c r="BM680" s="15"/>
      <c r="BN680" s="15"/>
      <c r="CA680" s="15"/>
      <c r="CN680" s="15"/>
      <c r="DA680" s="15"/>
      <c r="DN680" s="15"/>
    </row>
    <row r="681" spans="1:118">
      <c r="A681" s="388" t="s">
        <v>223</v>
      </c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382" t="s">
        <v>166</v>
      </c>
      <c r="BC681" s="382" t="s">
        <v>166</v>
      </c>
      <c r="BD681" s="382"/>
      <c r="BE681" s="382"/>
      <c r="BF681" s="382"/>
      <c r="BG681" s="15"/>
      <c r="BH681" s="15"/>
      <c r="BI681" s="15"/>
      <c r="BJ681" s="15"/>
      <c r="BK681" s="15"/>
      <c r="BL681" s="15"/>
      <c r="BM681" s="15"/>
      <c r="BN681" s="15"/>
      <c r="CA681" s="15"/>
      <c r="CN681" s="15"/>
      <c r="DA681" s="15"/>
      <c r="DN681" s="15"/>
    </row>
    <row r="682" spans="1:118">
      <c r="A682" s="388" t="s">
        <v>224</v>
      </c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382" t="s">
        <v>166</v>
      </c>
      <c r="BC682" s="382" t="s">
        <v>166</v>
      </c>
      <c r="BD682" s="382"/>
      <c r="BE682" s="382"/>
      <c r="BF682" s="382"/>
      <c r="BG682" s="15"/>
      <c r="BH682" s="15"/>
      <c r="BI682" s="15"/>
      <c r="BJ682" s="15"/>
      <c r="BK682" s="15"/>
      <c r="BL682" s="15"/>
      <c r="BM682" s="15"/>
      <c r="BN682" s="15"/>
      <c r="CA682" s="15"/>
      <c r="CN682" s="15"/>
      <c r="DA682" s="15"/>
      <c r="DN682" s="15"/>
    </row>
    <row r="683" spans="1:118">
      <c r="A683" s="387" t="s">
        <v>225</v>
      </c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382" t="s">
        <v>166</v>
      </c>
      <c r="BC683" s="382" t="s">
        <v>166</v>
      </c>
      <c r="BD683" s="382"/>
      <c r="BE683" s="382"/>
      <c r="BF683" s="382"/>
      <c r="BG683" s="15"/>
      <c r="BH683" s="15"/>
      <c r="BI683" s="15"/>
      <c r="BJ683" s="15"/>
      <c r="BK683" s="15"/>
      <c r="BL683" s="15"/>
      <c r="BM683" s="15"/>
      <c r="BN683" s="15"/>
      <c r="CA683" s="15"/>
      <c r="CN683" s="15"/>
      <c r="DA683" s="15"/>
      <c r="DN683" s="15"/>
    </row>
    <row r="684" spans="1:118">
      <c r="A684" s="387" t="s">
        <v>226</v>
      </c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382" t="s">
        <v>166</v>
      </c>
      <c r="BC684" s="382" t="s">
        <v>166</v>
      </c>
      <c r="BD684" s="382"/>
      <c r="BE684" s="382"/>
      <c r="BF684" s="382"/>
      <c r="BG684" s="15"/>
      <c r="BH684" s="15"/>
      <c r="BI684" s="15"/>
      <c r="BJ684" s="15"/>
      <c r="BK684" s="15"/>
      <c r="BL684" s="15"/>
      <c r="BM684" s="15"/>
      <c r="BN684" s="15"/>
      <c r="CA684" s="15"/>
      <c r="CN684" s="15"/>
      <c r="DA684" s="15"/>
      <c r="DN684" s="15"/>
    </row>
    <row r="685" spans="1:118">
      <c r="A685" s="387" t="s">
        <v>227</v>
      </c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382" t="s">
        <v>166</v>
      </c>
      <c r="BC685" s="382" t="s">
        <v>166</v>
      </c>
      <c r="BD685" s="382"/>
      <c r="BE685" s="382"/>
      <c r="BF685" s="382"/>
      <c r="BG685" s="15"/>
      <c r="BH685" s="15"/>
      <c r="BI685" s="15"/>
      <c r="BJ685" s="15"/>
      <c r="BK685" s="15"/>
      <c r="BL685" s="15"/>
      <c r="BM685" s="15"/>
      <c r="BN685" s="15"/>
      <c r="CA685" s="15"/>
      <c r="CN685" s="15"/>
      <c r="DA685" s="15"/>
      <c r="DN685" s="15"/>
    </row>
    <row r="686" spans="1:118">
      <c r="A686" s="387" t="s">
        <v>228</v>
      </c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382" t="s">
        <v>166</v>
      </c>
      <c r="BC686" s="382" t="s">
        <v>166</v>
      </c>
      <c r="BD686" s="382"/>
      <c r="BE686" s="382"/>
      <c r="BF686" s="382"/>
      <c r="BG686" s="15"/>
      <c r="BH686" s="15"/>
      <c r="BI686" s="15"/>
      <c r="BJ686" s="15"/>
      <c r="BK686" s="15"/>
      <c r="BL686" s="15"/>
      <c r="BM686" s="15"/>
      <c r="BN686" s="15"/>
      <c r="CA686" s="15"/>
      <c r="CN686" s="15"/>
      <c r="DA686" s="15"/>
      <c r="DN686" s="15"/>
    </row>
    <row r="687" spans="1:118">
      <c r="A687" s="387" t="s">
        <v>241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382" t="s">
        <v>166</v>
      </c>
      <c r="BC687" s="382">
        <v>2</v>
      </c>
      <c r="BD687" s="382"/>
      <c r="BE687" s="382"/>
      <c r="BF687" s="382"/>
      <c r="BG687" s="15"/>
      <c r="BH687" s="15"/>
      <c r="BI687" s="15"/>
      <c r="BJ687" s="15"/>
      <c r="BK687" s="15"/>
      <c r="BL687" s="15"/>
      <c r="BM687" s="15"/>
      <c r="BN687" s="15"/>
      <c r="CA687" s="15"/>
      <c r="CN687" s="15"/>
      <c r="DA687" s="15"/>
      <c r="DN687" s="15"/>
    </row>
    <row r="688" spans="1:118">
      <c r="A688" s="387" t="s">
        <v>242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382"/>
      <c r="BC688" s="382">
        <v>13</v>
      </c>
      <c r="BD688" s="382"/>
      <c r="BE688" s="382">
        <v>6</v>
      </c>
      <c r="BF688" s="382"/>
      <c r="BG688" s="15"/>
      <c r="BH688" s="15"/>
      <c r="BI688" s="15"/>
      <c r="BJ688" s="15"/>
      <c r="BK688" s="15"/>
      <c r="BL688" s="15"/>
      <c r="BM688" s="15"/>
      <c r="BN688" s="15"/>
      <c r="CA688" s="15"/>
      <c r="CN688" s="15"/>
      <c r="DA688" s="15"/>
      <c r="DN688" s="15"/>
    </row>
    <row r="689" spans="1:118">
      <c r="A689" s="387" t="s">
        <v>243</v>
      </c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382"/>
      <c r="BC689" s="382">
        <v>10</v>
      </c>
      <c r="BD689" s="382"/>
      <c r="BE689" s="382"/>
      <c r="BF689" s="382">
        <v>52</v>
      </c>
      <c r="BG689" s="15"/>
      <c r="BH689" s="15"/>
      <c r="BI689" s="15"/>
      <c r="BJ689" s="15"/>
      <c r="BK689" s="15"/>
      <c r="BL689" s="15"/>
      <c r="BM689" s="15"/>
      <c r="BN689" s="15"/>
      <c r="CA689" s="15"/>
      <c r="CN689" s="15"/>
      <c r="DA689" s="15"/>
      <c r="DN689" s="15"/>
    </row>
    <row r="690" spans="1:118">
      <c r="A690" s="387" t="s">
        <v>244</v>
      </c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382"/>
      <c r="BC690" s="382">
        <v>138</v>
      </c>
      <c r="BD690" s="382">
        <v>30</v>
      </c>
      <c r="BE690" s="382"/>
      <c r="BF690" s="382"/>
      <c r="BG690" s="15"/>
      <c r="BH690" s="15"/>
      <c r="BI690" s="15"/>
      <c r="BJ690" s="15"/>
      <c r="BK690" s="15"/>
      <c r="BL690" s="15"/>
      <c r="BM690" s="15"/>
      <c r="BN690" s="15"/>
      <c r="CA690" s="15"/>
      <c r="CN690" s="15"/>
      <c r="DA690" s="15"/>
      <c r="DN690" s="15"/>
    </row>
    <row r="691" spans="1:118">
      <c r="A691" s="387" t="s">
        <v>245</v>
      </c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382"/>
      <c r="BC691" s="382">
        <v>40</v>
      </c>
      <c r="BD691" s="382"/>
      <c r="BE691" s="382"/>
      <c r="BF691" s="382"/>
      <c r="BG691" s="15"/>
      <c r="BH691" s="15"/>
      <c r="BI691" s="15"/>
      <c r="BJ691" s="15"/>
      <c r="BK691" s="15"/>
      <c r="BL691" s="15"/>
      <c r="BM691" s="15"/>
      <c r="BN691" s="15"/>
      <c r="CA691" s="15"/>
      <c r="CN691" s="15"/>
      <c r="DA691" s="15"/>
      <c r="DN691" s="15"/>
    </row>
    <row r="692" spans="1:118">
      <c r="A692" s="387" t="s">
        <v>246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382"/>
      <c r="BC692" s="382">
        <v>52</v>
      </c>
      <c r="BD692" s="382">
        <v>50</v>
      </c>
      <c r="BE692" s="382"/>
      <c r="BF692" s="382"/>
      <c r="BG692" s="15">
        <v>8</v>
      </c>
      <c r="BH692" s="15"/>
      <c r="BI692" s="15"/>
      <c r="BJ692" s="15"/>
      <c r="BK692" s="15"/>
      <c r="BL692" s="15"/>
      <c r="BM692" s="15"/>
      <c r="BN692" s="15"/>
      <c r="CA692" s="15"/>
      <c r="CN692" s="15"/>
      <c r="DA692" s="15"/>
      <c r="DN692" s="15"/>
    </row>
    <row r="693" spans="1:118">
      <c r="A693" s="387" t="s">
        <v>247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382"/>
      <c r="BC693" s="382"/>
      <c r="BD693" s="382">
        <v>181</v>
      </c>
      <c r="BE693" s="382">
        <v>19</v>
      </c>
      <c r="BF693" s="382"/>
      <c r="BG693" s="15"/>
      <c r="BH693" s="15"/>
      <c r="BI693" s="15"/>
      <c r="BJ693" s="15"/>
      <c r="BK693" s="15"/>
      <c r="BL693" s="15"/>
      <c r="BM693" s="15"/>
      <c r="BN693" s="15"/>
      <c r="CA693" s="15"/>
      <c r="CN693" s="15"/>
      <c r="DA693" s="15"/>
      <c r="DN693" s="15"/>
    </row>
    <row r="694" spans="1:118">
      <c r="A694" s="387" t="s">
        <v>248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382"/>
      <c r="BC694" s="382"/>
      <c r="BD694" s="382"/>
      <c r="BE694" s="382">
        <v>55</v>
      </c>
      <c r="BF694" s="382"/>
      <c r="BG694" s="15"/>
      <c r="BH694" s="15"/>
      <c r="BI694" s="15"/>
      <c r="BJ694" s="15"/>
      <c r="BK694" s="15"/>
      <c r="BL694" s="15"/>
      <c r="BM694" s="15"/>
      <c r="BN694" s="15"/>
      <c r="CA694" s="15"/>
      <c r="CN694" s="15"/>
      <c r="DA694" s="15"/>
      <c r="DN694" s="15"/>
    </row>
    <row r="695" spans="1:118">
      <c r="A695" s="387" t="s">
        <v>249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382"/>
      <c r="BC695" s="382"/>
      <c r="BD695" s="382"/>
      <c r="BE695" s="382">
        <v>6</v>
      </c>
      <c r="BF695" s="382"/>
      <c r="BG695" s="15"/>
      <c r="BH695" s="15"/>
      <c r="BI695" s="15"/>
      <c r="BJ695" s="15"/>
      <c r="BK695" s="15"/>
      <c r="BL695" s="15"/>
      <c r="BM695" s="15"/>
      <c r="BN695" s="15"/>
      <c r="CA695" s="15"/>
      <c r="CN695" s="15"/>
      <c r="DA695" s="15"/>
      <c r="DN695" s="15"/>
    </row>
    <row r="696" spans="1:118">
      <c r="A696" s="387" t="s">
        <v>250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382">
        <v>40</v>
      </c>
      <c r="BC696" s="382"/>
      <c r="BD696" s="382"/>
      <c r="BE696" s="382">
        <v>18</v>
      </c>
      <c r="BF696" s="382"/>
      <c r="BG696" s="15"/>
      <c r="BH696" s="15"/>
      <c r="BI696" s="15"/>
      <c r="BJ696" s="15"/>
      <c r="BK696" s="15"/>
      <c r="BL696" s="15"/>
      <c r="BM696" s="15"/>
      <c r="BN696" s="15"/>
      <c r="CA696" s="15"/>
      <c r="CN696" s="15"/>
      <c r="DA696" s="15"/>
      <c r="DN696" s="15"/>
    </row>
    <row r="697" spans="1:118">
      <c r="A697" s="387" t="s">
        <v>251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382"/>
      <c r="BC697" s="382"/>
      <c r="BD697" s="382"/>
      <c r="BE697" s="382"/>
      <c r="BF697" s="382">
        <v>230</v>
      </c>
      <c r="BG697" s="15">
        <v>65</v>
      </c>
      <c r="BH697" s="15"/>
      <c r="BI697" s="15"/>
      <c r="BJ697" s="15"/>
      <c r="BK697" s="15"/>
      <c r="BL697" s="15"/>
      <c r="BM697" s="15"/>
      <c r="BN697" s="15"/>
      <c r="CA697" s="15"/>
      <c r="CN697" s="15"/>
      <c r="DA697" s="15"/>
      <c r="DN697" s="15"/>
    </row>
    <row r="698" spans="1:118">
      <c r="A698" s="387" t="s">
        <v>252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382"/>
      <c r="BC698" s="382"/>
      <c r="BD698" s="382"/>
      <c r="BE698" s="382"/>
      <c r="BF698" s="382"/>
      <c r="BG698" s="15">
        <v>8</v>
      </c>
      <c r="BH698" s="15"/>
      <c r="BI698" s="15"/>
      <c r="BJ698" s="15"/>
      <c r="BK698" s="15"/>
      <c r="BL698" s="15"/>
      <c r="BM698" s="15"/>
      <c r="BN698" s="15"/>
      <c r="CA698" s="15"/>
      <c r="CN698" s="15"/>
      <c r="DA698" s="15"/>
      <c r="DN698" s="15"/>
    </row>
    <row r="699" spans="1:118">
      <c r="A699" s="387" t="s">
        <v>253</v>
      </c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382"/>
      <c r="BC699" s="382"/>
      <c r="BD699" s="382"/>
      <c r="BE699" s="382"/>
      <c r="BF699" s="382"/>
      <c r="BG699" s="15">
        <v>576</v>
      </c>
      <c r="BH699" s="15"/>
      <c r="BI699" s="15"/>
      <c r="BJ699" s="15"/>
      <c r="BK699" s="15"/>
      <c r="BL699" s="15"/>
      <c r="BM699" s="15"/>
      <c r="BN699" s="15"/>
      <c r="CA699" s="15"/>
      <c r="CN699" s="15"/>
      <c r="DA699" s="15"/>
      <c r="DN699" s="15"/>
    </row>
    <row r="700" spans="1:118" ht="15.75">
      <c r="A700" s="387" t="s">
        <v>254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389">
        <f>SUM(BB626:BB699)</f>
        <v>2342</v>
      </c>
      <c r="BC700" s="389">
        <f t="shared" ref="BC700:BG700" si="762">SUM(BC626:BC699)</f>
        <v>1872</v>
      </c>
      <c r="BD700" s="389">
        <f t="shared" si="762"/>
        <v>2803</v>
      </c>
      <c r="BE700" s="389">
        <f t="shared" si="762"/>
        <v>2136</v>
      </c>
      <c r="BF700" s="389">
        <f t="shared" si="762"/>
        <v>2674</v>
      </c>
      <c r="BG700" s="389">
        <f t="shared" si="762"/>
        <v>3389</v>
      </c>
      <c r="BH700" s="15"/>
      <c r="BI700" s="15"/>
      <c r="BJ700" s="15"/>
      <c r="BK700" s="15"/>
      <c r="BL700" s="15"/>
      <c r="BM700" s="15"/>
      <c r="BN700" s="15"/>
      <c r="CA700" s="15"/>
      <c r="CN700" s="15"/>
      <c r="DA700" s="15"/>
      <c r="DN700" s="15"/>
    </row>
    <row r="701" spans="1:118" ht="12.75" customHeight="1">
      <c r="A701" s="390" t="s">
        <v>255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391"/>
      <c r="BC701" s="391"/>
      <c r="BD701" s="391"/>
      <c r="BE701" s="391"/>
      <c r="BF701" s="15"/>
      <c r="BG701" s="15"/>
      <c r="BH701" s="15"/>
      <c r="BI701" s="15"/>
      <c r="BJ701" s="15"/>
      <c r="BK701" s="15"/>
      <c r="BL701" s="15"/>
      <c r="BM701" s="15"/>
      <c r="BN701" s="15"/>
      <c r="CA701" s="15"/>
      <c r="CN701" s="15"/>
      <c r="DA701" s="15"/>
      <c r="DN701" s="15"/>
    </row>
    <row r="702" spans="1:118" ht="12.75" customHeight="1">
      <c r="A702" s="390" t="s">
        <v>256</v>
      </c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391"/>
      <c r="BC702" s="391"/>
      <c r="BD702" s="392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CA702" s="15"/>
      <c r="CN702" s="15"/>
      <c r="DA702" s="15"/>
      <c r="DN702" s="15"/>
    </row>
    <row r="703" spans="1:118" ht="12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391"/>
      <c r="BC703" s="391"/>
      <c r="BD703" s="391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CA703" s="15"/>
      <c r="CN703" s="15"/>
      <c r="DA703" s="15"/>
      <c r="DN703" s="15"/>
    </row>
    <row r="704" spans="1:118" ht="12.75" customHeight="1">
      <c r="A704" s="15" t="s">
        <v>149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382"/>
      <c r="BC704" s="382"/>
      <c r="BD704" s="382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CA704" s="15"/>
      <c r="CN704" s="15"/>
      <c r="DA704" s="15"/>
      <c r="DN704" s="15"/>
    </row>
    <row r="705" spans="1:118" ht="12.75" customHeight="1">
      <c r="A705" s="15" t="s">
        <v>150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CA705" s="15"/>
      <c r="CN705" s="15"/>
      <c r="DA705" s="15"/>
      <c r="DN705" s="15"/>
    </row>
    <row r="706" spans="1:118" ht="12.75" customHeight="1">
      <c r="A706" s="15" t="s">
        <v>88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CA706" s="15"/>
      <c r="CN706" s="15"/>
      <c r="DA706" s="15"/>
      <c r="DN706" s="15"/>
    </row>
    <row r="707" spans="1:118" ht="12.75" customHeight="1">
      <c r="A707" s="15" t="s">
        <v>127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CA707" s="15"/>
      <c r="CN707" s="15"/>
      <c r="DA707" s="15"/>
      <c r="DN707" s="15"/>
    </row>
    <row r="708" spans="1:118" ht="12.75" customHeight="1">
      <c r="A708" s="15" t="s">
        <v>122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CA708" s="15"/>
      <c r="CN708" s="15"/>
      <c r="DA708" s="15"/>
      <c r="DN708" s="15"/>
    </row>
    <row r="709" spans="1:118" ht="12.75" customHeight="1">
      <c r="A709" s="15" t="s">
        <v>123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CA709" s="15"/>
      <c r="CN709" s="15"/>
      <c r="DA709" s="15"/>
      <c r="DN709" s="15"/>
    </row>
    <row r="710" spans="1:118" ht="12.75" customHeight="1">
      <c r="A710" s="15" t="s">
        <v>120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CA710" s="15"/>
      <c r="CN710" s="15"/>
      <c r="DA710" s="15"/>
      <c r="DN710" s="15"/>
    </row>
  </sheetData>
  <autoFilter ref="A247:ET617" xr:uid="{E729633D-61F1-4016-9D2D-82C086E27F49}"/>
  <mergeCells count="20">
    <mergeCell ref="B1:M1"/>
    <mergeCell ref="O1:Z1"/>
    <mergeCell ref="AB1:AM1"/>
    <mergeCell ref="AO1:AZ1"/>
    <mergeCell ref="BB1:BM1"/>
    <mergeCell ref="CO1:CZ1"/>
    <mergeCell ref="DB1:DM1"/>
    <mergeCell ref="AB174:AM174"/>
    <mergeCell ref="AO174:AZ174"/>
    <mergeCell ref="BB174:BM174"/>
    <mergeCell ref="BO174:BZ174"/>
    <mergeCell ref="CB174:CM174"/>
    <mergeCell ref="CO174:CZ174"/>
    <mergeCell ref="DB174:DM174"/>
    <mergeCell ref="BO1:BZ1"/>
    <mergeCell ref="BB245:BD245"/>
    <mergeCell ref="BE245:BG245"/>
    <mergeCell ref="BH245:BJ245"/>
    <mergeCell ref="BK245:BM245"/>
    <mergeCell ref="CB1:CM1"/>
  </mergeCells>
  <conditionalFormatting sqref="DR34 EB34">
    <cfRule type="iconSet" priority="367">
      <iconSet>
        <cfvo type="percent" val="0"/>
        <cfvo type="num" val="95"/>
        <cfvo type="num" val="100"/>
      </iconSet>
    </cfRule>
  </conditionalFormatting>
  <conditionalFormatting sqref="DR42:DR43 EB42:EB43">
    <cfRule type="iconSet" priority="362">
      <iconSet>
        <cfvo type="percent" val="0"/>
        <cfvo type="num" val="95"/>
        <cfvo type="num" val="100"/>
      </iconSet>
    </cfRule>
  </conditionalFormatting>
  <conditionalFormatting sqref="DR49 EB49">
    <cfRule type="iconSet" priority="361">
      <iconSet>
        <cfvo type="percent" val="0"/>
        <cfvo type="num" val="95"/>
        <cfvo type="num" val="100"/>
      </iconSet>
    </cfRule>
  </conditionalFormatting>
  <conditionalFormatting sqref="DR55 EB55">
    <cfRule type="iconSet" priority="360">
      <iconSet>
        <cfvo type="percent" val="0"/>
        <cfvo type="num" val="95"/>
        <cfvo type="num" val="100"/>
      </iconSet>
    </cfRule>
  </conditionalFormatting>
  <conditionalFormatting sqref="DR58:DR59 EB58:EB59">
    <cfRule type="iconSet" priority="359">
      <iconSet>
        <cfvo type="percent" val="0"/>
        <cfvo type="num" val="95"/>
        <cfvo type="num" val="100"/>
      </iconSet>
    </cfRule>
  </conditionalFormatting>
  <conditionalFormatting sqref="DR94 EB94">
    <cfRule type="iconSet" priority="358">
      <iconSet>
        <cfvo type="percent" val="0"/>
        <cfvo type="num" val="95"/>
        <cfvo type="num" val="100"/>
      </iconSet>
    </cfRule>
  </conditionalFormatting>
  <conditionalFormatting sqref="DR124:DR125 EB124:EB125">
    <cfRule type="iconSet" priority="369">
      <iconSet>
        <cfvo type="percent" val="0"/>
        <cfvo type="num" val="95"/>
        <cfvo type="num" val="100"/>
      </iconSet>
    </cfRule>
  </conditionalFormatting>
  <conditionalFormatting sqref="DR155 EB155">
    <cfRule type="iconSet" priority="371">
      <iconSet>
        <cfvo type="percent" val="0"/>
        <cfvo type="num" val="95"/>
        <cfvo type="num" val="100"/>
      </iconSet>
    </cfRule>
  </conditionalFormatting>
  <conditionalFormatting sqref="DR177:DR183 DR185 EB177:EB183 EB185">
    <cfRule type="iconSet" priority="351">
      <iconSet>
        <cfvo type="percent" val="0"/>
        <cfvo type="num" val="95"/>
        <cfvo type="num" val="100"/>
      </iconSet>
    </cfRule>
  </conditionalFormatting>
  <conditionalFormatting sqref="DR192:DR193 DR186:DR187 DR184 EB192:EB193 EB186:EB187 EB184 EB195 DR195">
    <cfRule type="iconSet" priority="372">
      <iconSet>
        <cfvo type="percent" val="0"/>
        <cfvo type="num" val="95"/>
        <cfvo type="num" val="100"/>
      </iconSet>
    </cfRule>
  </conditionalFormatting>
  <conditionalFormatting sqref="DR196">
    <cfRule type="iconSet" priority="356">
      <iconSet>
        <cfvo type="percent" val="0"/>
        <cfvo type="num" val="95"/>
        <cfvo type="num" val="100"/>
      </iconSet>
    </cfRule>
  </conditionalFormatting>
  <conditionalFormatting sqref="DR199">
    <cfRule type="iconSet" priority="321">
      <iconSet>
        <cfvo type="percent" val="0"/>
        <cfvo type="num" val="95"/>
        <cfvo type="num" val="100"/>
      </iconSet>
    </cfRule>
  </conditionalFormatting>
  <conditionalFormatting sqref="DR204:DR205 EB204:EB205">
    <cfRule type="iconSet" priority="23">
      <iconSet>
        <cfvo type="percent" val="0"/>
        <cfvo type="num" val="95"/>
        <cfvo type="num" val="100"/>
      </iconSet>
    </cfRule>
  </conditionalFormatting>
  <conditionalFormatting sqref="DR208">
    <cfRule type="iconSet" priority="30">
      <iconSet>
        <cfvo type="percent" val="0"/>
        <cfvo type="num" val="95"/>
        <cfvo type="num" val="100"/>
      </iconSet>
    </cfRule>
  </conditionalFormatting>
  <conditionalFormatting sqref="DR209:DR212 EB209:EB212">
    <cfRule type="iconSet" priority="355">
      <iconSet>
        <cfvo type="percent" val="0"/>
        <cfvo type="num" val="95"/>
        <cfvo type="num" val="100"/>
      </iconSet>
    </cfRule>
  </conditionalFormatting>
  <conditionalFormatting sqref="DR213">
    <cfRule type="iconSet" priority="7">
      <iconSet>
        <cfvo type="percent" val="0"/>
        <cfvo type="num" val="95"/>
        <cfvo type="num" val="100"/>
      </iconSet>
    </cfRule>
  </conditionalFormatting>
  <conditionalFormatting sqref="DR228:DR236 EB228:EB236">
    <cfRule type="iconSet" priority="353">
      <iconSet>
        <cfvo type="percent" val="0"/>
        <cfvo type="num" val="95"/>
        <cfvo type="num" val="100"/>
      </iconSet>
    </cfRule>
  </conditionalFormatting>
  <conditionalFormatting sqref="DR248:DR257">
    <cfRule type="iconSet" priority="316">
      <iconSet>
        <cfvo type="percent" val="0"/>
        <cfvo type="num" val="95"/>
        <cfvo type="num" val="100"/>
      </iconSet>
    </cfRule>
  </conditionalFormatting>
  <conditionalFormatting sqref="DR258">
    <cfRule type="iconSet" priority="295">
      <iconSet>
        <cfvo type="percent" val="0"/>
        <cfvo type="num" val="95"/>
        <cfvo type="num" val="100"/>
      </iconSet>
    </cfRule>
  </conditionalFormatting>
  <conditionalFormatting sqref="DR259">
    <cfRule type="iconSet" priority="313">
      <iconSet>
        <cfvo type="percent" val="0"/>
        <cfvo type="num" val="95"/>
        <cfvo type="num" val="100"/>
      </iconSet>
    </cfRule>
  </conditionalFormatting>
  <conditionalFormatting sqref="DR260:DR268">
    <cfRule type="iconSet" priority="307">
      <iconSet>
        <cfvo type="percent" val="0"/>
        <cfvo type="num" val="95"/>
        <cfvo type="num" val="100"/>
      </iconSet>
    </cfRule>
  </conditionalFormatting>
  <conditionalFormatting sqref="DR269">
    <cfRule type="iconSet" priority="193">
      <iconSet>
        <cfvo type="percent" val="0"/>
        <cfvo type="num" val="95"/>
        <cfvo type="num" val="100"/>
      </iconSet>
    </cfRule>
  </conditionalFormatting>
  <conditionalFormatting sqref="DR271:DR279">
    <cfRule type="iconSet" priority="304">
      <iconSet>
        <cfvo type="percent" val="0"/>
        <cfvo type="num" val="95"/>
        <cfvo type="num" val="100"/>
      </iconSet>
    </cfRule>
  </conditionalFormatting>
  <conditionalFormatting sqref="DR280">
    <cfRule type="iconSet" priority="190">
      <iconSet>
        <cfvo type="percent" val="0"/>
        <cfvo type="num" val="95"/>
        <cfvo type="num" val="100"/>
      </iconSet>
    </cfRule>
  </conditionalFormatting>
  <conditionalFormatting sqref="DR282:DR290">
    <cfRule type="iconSet" priority="301">
      <iconSet>
        <cfvo type="percent" val="0"/>
        <cfvo type="num" val="95"/>
        <cfvo type="num" val="100"/>
      </iconSet>
    </cfRule>
  </conditionalFormatting>
  <conditionalFormatting sqref="DR291">
    <cfRule type="iconSet" priority="124">
      <iconSet>
        <cfvo type="percent" val="0"/>
        <cfvo type="num" val="95"/>
        <cfvo type="num" val="100"/>
      </iconSet>
    </cfRule>
  </conditionalFormatting>
  <conditionalFormatting sqref="DR293:DR301">
    <cfRule type="iconSet" priority="298">
      <iconSet>
        <cfvo type="percent" val="0"/>
        <cfvo type="num" val="95"/>
        <cfvo type="num" val="100"/>
      </iconSet>
    </cfRule>
  </conditionalFormatting>
  <conditionalFormatting sqref="DR302">
    <cfRule type="iconSet" priority="283">
      <iconSet>
        <cfvo type="percent" val="0"/>
        <cfvo type="num" val="95"/>
        <cfvo type="num" val="100"/>
      </iconSet>
    </cfRule>
  </conditionalFormatting>
  <conditionalFormatting sqref="DR304:DR312">
    <cfRule type="iconSet" priority="253">
      <iconSet>
        <cfvo type="percent" val="0"/>
        <cfvo type="num" val="95"/>
        <cfvo type="num" val="100"/>
      </iconSet>
    </cfRule>
  </conditionalFormatting>
  <conditionalFormatting sqref="DR313">
    <cfRule type="iconSet" priority="250">
      <iconSet>
        <cfvo type="percent" val="0"/>
        <cfvo type="num" val="95"/>
        <cfvo type="num" val="100"/>
      </iconSet>
    </cfRule>
  </conditionalFormatting>
  <conditionalFormatting sqref="DR315:DR323">
    <cfRule type="iconSet" priority="247">
      <iconSet>
        <cfvo type="percent" val="0"/>
        <cfvo type="num" val="95"/>
        <cfvo type="num" val="100"/>
      </iconSet>
    </cfRule>
  </conditionalFormatting>
  <conditionalFormatting sqref="DR324">
    <cfRule type="iconSet" priority="244">
      <iconSet>
        <cfvo type="percent" val="0"/>
        <cfvo type="num" val="95"/>
        <cfvo type="num" val="100"/>
      </iconSet>
    </cfRule>
  </conditionalFormatting>
  <conditionalFormatting sqref="DR326:DR334">
    <cfRule type="iconSet" priority="241">
      <iconSet>
        <cfvo type="percent" val="0"/>
        <cfvo type="num" val="95"/>
        <cfvo type="num" val="100"/>
      </iconSet>
    </cfRule>
  </conditionalFormatting>
  <conditionalFormatting sqref="DR335">
    <cfRule type="iconSet" priority="238">
      <iconSet>
        <cfvo type="percent" val="0"/>
        <cfvo type="num" val="95"/>
        <cfvo type="num" val="100"/>
      </iconSet>
    </cfRule>
  </conditionalFormatting>
  <conditionalFormatting sqref="DR337:DR345">
    <cfRule type="iconSet" priority="235">
      <iconSet>
        <cfvo type="percent" val="0"/>
        <cfvo type="num" val="95"/>
        <cfvo type="num" val="100"/>
      </iconSet>
    </cfRule>
  </conditionalFormatting>
  <conditionalFormatting sqref="DR346">
    <cfRule type="iconSet" priority="232">
      <iconSet>
        <cfvo type="percent" val="0"/>
        <cfvo type="num" val="95"/>
        <cfvo type="num" val="100"/>
      </iconSet>
    </cfRule>
  </conditionalFormatting>
  <conditionalFormatting sqref="DR348:DR356">
    <cfRule type="iconSet" priority="229">
      <iconSet>
        <cfvo type="percent" val="0"/>
        <cfvo type="num" val="95"/>
        <cfvo type="num" val="100"/>
      </iconSet>
    </cfRule>
  </conditionalFormatting>
  <conditionalFormatting sqref="DR357">
    <cfRule type="iconSet" priority="226">
      <iconSet>
        <cfvo type="percent" val="0"/>
        <cfvo type="num" val="95"/>
        <cfvo type="num" val="100"/>
      </iconSet>
    </cfRule>
  </conditionalFormatting>
  <conditionalFormatting sqref="DR359:DR367">
    <cfRule type="iconSet" priority="223">
      <iconSet>
        <cfvo type="percent" val="0"/>
        <cfvo type="num" val="95"/>
        <cfvo type="num" val="100"/>
      </iconSet>
    </cfRule>
  </conditionalFormatting>
  <conditionalFormatting sqref="DR368">
    <cfRule type="iconSet" priority="220">
      <iconSet>
        <cfvo type="percent" val="0"/>
        <cfvo type="num" val="95"/>
        <cfvo type="num" val="100"/>
      </iconSet>
    </cfRule>
  </conditionalFormatting>
  <conditionalFormatting sqref="DR370:DR378">
    <cfRule type="iconSet" priority="217">
      <iconSet>
        <cfvo type="percent" val="0"/>
        <cfvo type="num" val="95"/>
        <cfvo type="num" val="100"/>
      </iconSet>
    </cfRule>
  </conditionalFormatting>
  <conditionalFormatting sqref="DR379">
    <cfRule type="iconSet" priority="214">
      <iconSet>
        <cfvo type="percent" val="0"/>
        <cfvo type="num" val="95"/>
        <cfvo type="num" val="100"/>
      </iconSet>
    </cfRule>
  </conditionalFormatting>
  <conditionalFormatting sqref="DR381:DR389">
    <cfRule type="iconSet" priority="211">
      <iconSet>
        <cfvo type="percent" val="0"/>
        <cfvo type="num" val="95"/>
        <cfvo type="num" val="100"/>
      </iconSet>
    </cfRule>
  </conditionalFormatting>
  <conditionalFormatting sqref="DR390">
    <cfRule type="iconSet" priority="208">
      <iconSet>
        <cfvo type="percent" val="0"/>
        <cfvo type="num" val="95"/>
        <cfvo type="num" val="100"/>
      </iconSet>
    </cfRule>
  </conditionalFormatting>
  <conditionalFormatting sqref="DR392:DR400">
    <cfRule type="iconSet" priority="292">
      <iconSet>
        <cfvo type="percent" val="0"/>
        <cfvo type="num" val="95"/>
        <cfvo type="num" val="100"/>
      </iconSet>
    </cfRule>
  </conditionalFormatting>
  <conditionalFormatting sqref="DR401">
    <cfRule type="iconSet" priority="280">
      <iconSet>
        <cfvo type="percent" val="0"/>
        <cfvo type="num" val="95"/>
        <cfvo type="num" val="100"/>
      </iconSet>
    </cfRule>
  </conditionalFormatting>
  <conditionalFormatting sqref="DR403:DR411">
    <cfRule type="iconSet" priority="289">
      <iconSet>
        <cfvo type="percent" val="0"/>
        <cfvo type="num" val="95"/>
        <cfvo type="num" val="100"/>
      </iconSet>
    </cfRule>
  </conditionalFormatting>
  <conditionalFormatting sqref="DR412">
    <cfRule type="iconSet" priority="277">
      <iconSet>
        <cfvo type="percent" val="0"/>
        <cfvo type="num" val="95"/>
        <cfvo type="num" val="100"/>
      </iconSet>
    </cfRule>
  </conditionalFormatting>
  <conditionalFormatting sqref="DR414:DR422">
    <cfRule type="iconSet" priority="286">
      <iconSet>
        <cfvo type="percent" val="0"/>
        <cfvo type="num" val="95"/>
        <cfvo type="num" val="100"/>
      </iconSet>
    </cfRule>
  </conditionalFormatting>
  <conditionalFormatting sqref="DR423">
    <cfRule type="iconSet" priority="274">
      <iconSet>
        <cfvo type="percent" val="0"/>
        <cfvo type="num" val="95"/>
        <cfvo type="num" val="100"/>
      </iconSet>
    </cfRule>
  </conditionalFormatting>
  <conditionalFormatting sqref="DR425:DR433">
    <cfRule type="iconSet" priority="271">
      <iconSet>
        <cfvo type="percent" val="0"/>
        <cfvo type="num" val="95"/>
        <cfvo type="num" val="100"/>
      </iconSet>
    </cfRule>
  </conditionalFormatting>
  <conditionalFormatting sqref="DR434">
    <cfRule type="iconSet" priority="268">
      <iconSet>
        <cfvo type="percent" val="0"/>
        <cfvo type="num" val="95"/>
        <cfvo type="num" val="100"/>
      </iconSet>
    </cfRule>
  </conditionalFormatting>
  <conditionalFormatting sqref="DR436:DR444">
    <cfRule type="iconSet" priority="265">
      <iconSet>
        <cfvo type="percent" val="0"/>
        <cfvo type="num" val="95"/>
        <cfvo type="num" val="100"/>
      </iconSet>
    </cfRule>
  </conditionalFormatting>
  <conditionalFormatting sqref="DR445">
    <cfRule type="iconSet" priority="262">
      <iconSet>
        <cfvo type="percent" val="0"/>
        <cfvo type="num" val="95"/>
        <cfvo type="num" val="100"/>
      </iconSet>
    </cfRule>
  </conditionalFormatting>
  <conditionalFormatting sqref="DR447:DR455">
    <cfRule type="iconSet" priority="259">
      <iconSet>
        <cfvo type="percent" val="0"/>
        <cfvo type="num" val="95"/>
        <cfvo type="num" val="100"/>
      </iconSet>
    </cfRule>
  </conditionalFormatting>
  <conditionalFormatting sqref="DR456">
    <cfRule type="iconSet" priority="256">
      <iconSet>
        <cfvo type="percent" val="0"/>
        <cfvo type="num" val="95"/>
        <cfvo type="num" val="100"/>
      </iconSet>
    </cfRule>
  </conditionalFormatting>
  <conditionalFormatting sqref="DR457 DR270 DR281 DR303 DR314 DR325 DR347 DR358 DR292 DR369 DR380 DR391 DR336 DR402 DR413 DR424 DR435 DR446 DR468 DR490 DR501 DR512 DR523 DR534 DR545 DR556 DR578 DR589:DR617">
    <cfRule type="iconSet" priority="310">
      <iconSet>
        <cfvo type="percent" val="0"/>
        <cfvo type="num" val="95"/>
        <cfvo type="num" val="100"/>
      </iconSet>
    </cfRule>
  </conditionalFormatting>
  <conditionalFormatting sqref="DR458:DR466">
    <cfRule type="iconSet" priority="205">
      <iconSet>
        <cfvo type="percent" val="0"/>
        <cfvo type="num" val="95"/>
        <cfvo type="num" val="100"/>
      </iconSet>
    </cfRule>
  </conditionalFormatting>
  <conditionalFormatting sqref="DR467">
    <cfRule type="iconSet" priority="202">
      <iconSet>
        <cfvo type="percent" val="0"/>
        <cfvo type="num" val="95"/>
        <cfvo type="num" val="100"/>
      </iconSet>
    </cfRule>
  </conditionalFormatting>
  <conditionalFormatting sqref="DR469:DR477">
    <cfRule type="iconSet" priority="199">
      <iconSet>
        <cfvo type="percent" val="0"/>
        <cfvo type="num" val="95"/>
        <cfvo type="num" val="100"/>
      </iconSet>
    </cfRule>
  </conditionalFormatting>
  <conditionalFormatting sqref="DR478">
    <cfRule type="iconSet" priority="196">
      <iconSet>
        <cfvo type="percent" val="0"/>
        <cfvo type="num" val="95"/>
        <cfvo type="num" val="100"/>
      </iconSet>
    </cfRule>
  </conditionalFormatting>
  <conditionalFormatting sqref="DR479">
    <cfRule type="iconSet" priority="100">
      <iconSet>
        <cfvo type="percent" val="0"/>
        <cfvo type="num" val="95"/>
        <cfvo type="num" val="100"/>
      </iconSet>
    </cfRule>
  </conditionalFormatting>
  <conditionalFormatting sqref="DR480:DR488">
    <cfRule type="iconSet" priority="145">
      <iconSet>
        <cfvo type="percent" val="0"/>
        <cfvo type="num" val="95"/>
        <cfvo type="num" val="100"/>
      </iconSet>
    </cfRule>
  </conditionalFormatting>
  <conditionalFormatting sqref="DR489">
    <cfRule type="iconSet" priority="142">
      <iconSet>
        <cfvo type="percent" val="0"/>
        <cfvo type="num" val="95"/>
        <cfvo type="num" val="100"/>
      </iconSet>
    </cfRule>
  </conditionalFormatting>
  <conditionalFormatting sqref="DR491:DR499">
    <cfRule type="iconSet" priority="187">
      <iconSet>
        <cfvo type="percent" val="0"/>
        <cfvo type="num" val="95"/>
        <cfvo type="num" val="100"/>
      </iconSet>
    </cfRule>
  </conditionalFormatting>
  <conditionalFormatting sqref="DR500">
    <cfRule type="iconSet" priority="184">
      <iconSet>
        <cfvo type="percent" val="0"/>
        <cfvo type="num" val="95"/>
        <cfvo type="num" val="100"/>
      </iconSet>
    </cfRule>
  </conditionalFormatting>
  <conditionalFormatting sqref="DR502:DR510">
    <cfRule type="iconSet" priority="181">
      <iconSet>
        <cfvo type="percent" val="0"/>
        <cfvo type="num" val="95"/>
        <cfvo type="num" val="100"/>
      </iconSet>
    </cfRule>
  </conditionalFormatting>
  <conditionalFormatting sqref="DR511">
    <cfRule type="iconSet" priority="178">
      <iconSet>
        <cfvo type="percent" val="0"/>
        <cfvo type="num" val="95"/>
        <cfvo type="num" val="100"/>
      </iconSet>
    </cfRule>
  </conditionalFormatting>
  <conditionalFormatting sqref="DR513:DR521">
    <cfRule type="iconSet" priority="175">
      <iconSet>
        <cfvo type="percent" val="0"/>
        <cfvo type="num" val="95"/>
        <cfvo type="num" val="100"/>
      </iconSet>
    </cfRule>
  </conditionalFormatting>
  <conditionalFormatting sqref="DR522">
    <cfRule type="iconSet" priority="172">
      <iconSet>
        <cfvo type="percent" val="0"/>
        <cfvo type="num" val="95"/>
        <cfvo type="num" val="100"/>
      </iconSet>
    </cfRule>
  </conditionalFormatting>
  <conditionalFormatting sqref="DR524:DR532">
    <cfRule type="iconSet" priority="169">
      <iconSet>
        <cfvo type="percent" val="0"/>
        <cfvo type="num" val="95"/>
        <cfvo type="num" val="100"/>
      </iconSet>
    </cfRule>
  </conditionalFormatting>
  <conditionalFormatting sqref="DR533">
    <cfRule type="iconSet" priority="166">
      <iconSet>
        <cfvo type="percent" val="0"/>
        <cfvo type="num" val="95"/>
        <cfvo type="num" val="100"/>
      </iconSet>
    </cfRule>
  </conditionalFormatting>
  <conditionalFormatting sqref="DR535:DR543">
    <cfRule type="iconSet" priority="163">
      <iconSet>
        <cfvo type="percent" val="0"/>
        <cfvo type="num" val="95"/>
        <cfvo type="num" val="100"/>
      </iconSet>
    </cfRule>
  </conditionalFormatting>
  <conditionalFormatting sqref="DR544">
    <cfRule type="iconSet" priority="160">
      <iconSet>
        <cfvo type="percent" val="0"/>
        <cfvo type="num" val="95"/>
        <cfvo type="num" val="100"/>
      </iconSet>
    </cfRule>
  </conditionalFormatting>
  <conditionalFormatting sqref="DR546:DR554">
    <cfRule type="iconSet" priority="157">
      <iconSet>
        <cfvo type="percent" val="0"/>
        <cfvo type="num" val="95"/>
        <cfvo type="num" val="100"/>
      </iconSet>
    </cfRule>
  </conditionalFormatting>
  <conditionalFormatting sqref="DR555">
    <cfRule type="iconSet" priority="154">
      <iconSet>
        <cfvo type="percent" val="0"/>
        <cfvo type="num" val="95"/>
        <cfvo type="num" val="100"/>
      </iconSet>
    </cfRule>
  </conditionalFormatting>
  <conditionalFormatting sqref="DR557:DR565">
    <cfRule type="iconSet" priority="151">
      <iconSet>
        <cfvo type="percent" val="0"/>
        <cfvo type="num" val="95"/>
        <cfvo type="num" val="100"/>
      </iconSet>
    </cfRule>
  </conditionalFormatting>
  <conditionalFormatting sqref="DR566">
    <cfRule type="iconSet" priority="148">
      <iconSet>
        <cfvo type="percent" val="0"/>
        <cfvo type="num" val="95"/>
        <cfvo type="num" val="100"/>
      </iconSet>
    </cfRule>
  </conditionalFormatting>
  <conditionalFormatting sqref="DR567">
    <cfRule type="iconSet" priority="136">
      <iconSet>
        <cfvo type="percent" val="0"/>
        <cfvo type="num" val="95"/>
        <cfvo type="num" val="100"/>
      </iconSet>
    </cfRule>
  </conditionalFormatting>
  <conditionalFormatting sqref="DR568:DR576">
    <cfRule type="iconSet" priority="139">
      <iconSet>
        <cfvo type="percent" val="0"/>
        <cfvo type="num" val="95"/>
        <cfvo type="num" val="100"/>
      </iconSet>
    </cfRule>
  </conditionalFormatting>
  <conditionalFormatting sqref="DR577">
    <cfRule type="iconSet" priority="133">
      <iconSet>
        <cfvo type="percent" val="0"/>
        <cfvo type="num" val="95"/>
        <cfvo type="num" val="100"/>
      </iconSet>
    </cfRule>
  </conditionalFormatting>
  <conditionalFormatting sqref="DR579:DR587">
    <cfRule type="iconSet" priority="130">
      <iconSet>
        <cfvo type="percent" val="0"/>
        <cfvo type="num" val="95"/>
        <cfvo type="num" val="100"/>
      </iconSet>
    </cfRule>
  </conditionalFormatting>
  <conditionalFormatting sqref="DR588">
    <cfRule type="iconSet" priority="127">
      <iconSet>
        <cfvo type="percent" val="0"/>
        <cfvo type="num" val="95"/>
        <cfvo type="num" val="100"/>
      </iconSet>
    </cfRule>
  </conditionalFormatting>
  <conditionalFormatting sqref="DR619">
    <cfRule type="iconSet" priority="85">
      <iconSet>
        <cfvo type="percent" val="0"/>
        <cfvo type="num" val="95"/>
        <cfvo type="num" val="100"/>
      </iconSet>
    </cfRule>
  </conditionalFormatting>
  <conditionalFormatting sqref="DT199">
    <cfRule type="iconSet" priority="320">
      <iconSet>
        <cfvo type="percent" val="0"/>
        <cfvo type="num" val="95"/>
        <cfvo type="num" val="100"/>
      </iconSet>
    </cfRule>
  </conditionalFormatting>
  <conditionalFormatting sqref="DT208">
    <cfRule type="iconSet" priority="29">
      <iconSet>
        <cfvo type="percent" val="0"/>
        <cfvo type="num" val="95"/>
        <cfvo type="num" val="100"/>
      </iconSet>
    </cfRule>
  </conditionalFormatting>
  <conditionalFormatting sqref="DT213">
    <cfRule type="iconSet" priority="6">
      <iconSet>
        <cfvo type="percent" val="0"/>
        <cfvo type="num" val="95"/>
        <cfvo type="num" val="100"/>
      </iconSet>
    </cfRule>
  </conditionalFormatting>
  <conditionalFormatting sqref="DT248:DT257">
    <cfRule type="iconSet" priority="315">
      <iconSet>
        <cfvo type="percent" val="0"/>
        <cfvo type="num" val="95"/>
        <cfvo type="num" val="100"/>
      </iconSet>
    </cfRule>
  </conditionalFormatting>
  <conditionalFormatting sqref="DT258">
    <cfRule type="iconSet" priority="294">
      <iconSet>
        <cfvo type="percent" val="0"/>
        <cfvo type="num" val="95"/>
        <cfvo type="num" val="100"/>
      </iconSet>
    </cfRule>
  </conditionalFormatting>
  <conditionalFormatting sqref="DT259">
    <cfRule type="iconSet" priority="312">
      <iconSet>
        <cfvo type="percent" val="0"/>
        <cfvo type="num" val="95"/>
        <cfvo type="num" val="100"/>
      </iconSet>
    </cfRule>
  </conditionalFormatting>
  <conditionalFormatting sqref="DT260:DT268">
    <cfRule type="iconSet" priority="306">
      <iconSet>
        <cfvo type="percent" val="0"/>
        <cfvo type="num" val="95"/>
        <cfvo type="num" val="100"/>
      </iconSet>
    </cfRule>
  </conditionalFormatting>
  <conditionalFormatting sqref="DT269">
    <cfRule type="iconSet" priority="192">
      <iconSet>
        <cfvo type="percent" val="0"/>
        <cfvo type="num" val="95"/>
        <cfvo type="num" val="100"/>
      </iconSet>
    </cfRule>
  </conditionalFormatting>
  <conditionalFormatting sqref="DT271:DT279">
    <cfRule type="iconSet" priority="303">
      <iconSet>
        <cfvo type="percent" val="0"/>
        <cfvo type="num" val="95"/>
        <cfvo type="num" val="100"/>
      </iconSet>
    </cfRule>
  </conditionalFormatting>
  <conditionalFormatting sqref="DT280">
    <cfRule type="iconSet" priority="189">
      <iconSet>
        <cfvo type="percent" val="0"/>
        <cfvo type="num" val="95"/>
        <cfvo type="num" val="100"/>
      </iconSet>
    </cfRule>
  </conditionalFormatting>
  <conditionalFormatting sqref="DT282:DT290">
    <cfRule type="iconSet" priority="300">
      <iconSet>
        <cfvo type="percent" val="0"/>
        <cfvo type="num" val="95"/>
        <cfvo type="num" val="100"/>
      </iconSet>
    </cfRule>
  </conditionalFormatting>
  <conditionalFormatting sqref="DT291">
    <cfRule type="iconSet" priority="123">
      <iconSet>
        <cfvo type="percent" val="0"/>
        <cfvo type="num" val="95"/>
        <cfvo type="num" val="100"/>
      </iconSet>
    </cfRule>
  </conditionalFormatting>
  <conditionalFormatting sqref="DT293:DT301">
    <cfRule type="iconSet" priority="297">
      <iconSet>
        <cfvo type="percent" val="0"/>
        <cfvo type="num" val="95"/>
        <cfvo type="num" val="100"/>
      </iconSet>
    </cfRule>
  </conditionalFormatting>
  <conditionalFormatting sqref="DT302">
    <cfRule type="iconSet" priority="282">
      <iconSet>
        <cfvo type="percent" val="0"/>
        <cfvo type="num" val="95"/>
        <cfvo type="num" val="100"/>
      </iconSet>
    </cfRule>
  </conditionalFormatting>
  <conditionalFormatting sqref="DT304:DT312">
    <cfRule type="iconSet" priority="252">
      <iconSet>
        <cfvo type="percent" val="0"/>
        <cfvo type="num" val="95"/>
        <cfvo type="num" val="100"/>
      </iconSet>
    </cfRule>
  </conditionalFormatting>
  <conditionalFormatting sqref="DT313">
    <cfRule type="iconSet" priority="249">
      <iconSet>
        <cfvo type="percent" val="0"/>
        <cfvo type="num" val="95"/>
        <cfvo type="num" val="100"/>
      </iconSet>
    </cfRule>
  </conditionalFormatting>
  <conditionalFormatting sqref="DT315:DT323">
    <cfRule type="iconSet" priority="246">
      <iconSet>
        <cfvo type="percent" val="0"/>
        <cfvo type="num" val="95"/>
        <cfvo type="num" val="100"/>
      </iconSet>
    </cfRule>
  </conditionalFormatting>
  <conditionalFormatting sqref="DT324">
    <cfRule type="iconSet" priority="243">
      <iconSet>
        <cfvo type="percent" val="0"/>
        <cfvo type="num" val="95"/>
        <cfvo type="num" val="100"/>
      </iconSet>
    </cfRule>
  </conditionalFormatting>
  <conditionalFormatting sqref="DT326:DT334">
    <cfRule type="iconSet" priority="240">
      <iconSet>
        <cfvo type="percent" val="0"/>
        <cfvo type="num" val="95"/>
        <cfvo type="num" val="100"/>
      </iconSet>
    </cfRule>
  </conditionalFormatting>
  <conditionalFormatting sqref="DT335">
    <cfRule type="iconSet" priority="237">
      <iconSet>
        <cfvo type="percent" val="0"/>
        <cfvo type="num" val="95"/>
        <cfvo type="num" val="100"/>
      </iconSet>
    </cfRule>
  </conditionalFormatting>
  <conditionalFormatting sqref="DT337:DT345">
    <cfRule type="iconSet" priority="234">
      <iconSet>
        <cfvo type="percent" val="0"/>
        <cfvo type="num" val="95"/>
        <cfvo type="num" val="100"/>
      </iconSet>
    </cfRule>
  </conditionalFormatting>
  <conditionalFormatting sqref="DT346">
    <cfRule type="iconSet" priority="231">
      <iconSet>
        <cfvo type="percent" val="0"/>
        <cfvo type="num" val="95"/>
        <cfvo type="num" val="100"/>
      </iconSet>
    </cfRule>
  </conditionalFormatting>
  <conditionalFormatting sqref="DT348:DT356">
    <cfRule type="iconSet" priority="228">
      <iconSet>
        <cfvo type="percent" val="0"/>
        <cfvo type="num" val="95"/>
        <cfvo type="num" val="100"/>
      </iconSet>
    </cfRule>
  </conditionalFormatting>
  <conditionalFormatting sqref="DT357">
    <cfRule type="iconSet" priority="225">
      <iconSet>
        <cfvo type="percent" val="0"/>
        <cfvo type="num" val="95"/>
        <cfvo type="num" val="100"/>
      </iconSet>
    </cfRule>
  </conditionalFormatting>
  <conditionalFormatting sqref="DT359:DT367">
    <cfRule type="iconSet" priority="222">
      <iconSet>
        <cfvo type="percent" val="0"/>
        <cfvo type="num" val="95"/>
        <cfvo type="num" val="100"/>
      </iconSet>
    </cfRule>
  </conditionalFormatting>
  <conditionalFormatting sqref="DT368">
    <cfRule type="iconSet" priority="219">
      <iconSet>
        <cfvo type="percent" val="0"/>
        <cfvo type="num" val="95"/>
        <cfvo type="num" val="100"/>
      </iconSet>
    </cfRule>
  </conditionalFormatting>
  <conditionalFormatting sqref="DT370:DT378">
    <cfRule type="iconSet" priority="216">
      <iconSet>
        <cfvo type="percent" val="0"/>
        <cfvo type="num" val="95"/>
        <cfvo type="num" val="100"/>
      </iconSet>
    </cfRule>
  </conditionalFormatting>
  <conditionalFormatting sqref="DT379">
    <cfRule type="iconSet" priority="213">
      <iconSet>
        <cfvo type="percent" val="0"/>
        <cfvo type="num" val="95"/>
        <cfvo type="num" val="100"/>
      </iconSet>
    </cfRule>
  </conditionalFormatting>
  <conditionalFormatting sqref="DT381:DT389">
    <cfRule type="iconSet" priority="210">
      <iconSet>
        <cfvo type="percent" val="0"/>
        <cfvo type="num" val="95"/>
        <cfvo type="num" val="100"/>
      </iconSet>
    </cfRule>
  </conditionalFormatting>
  <conditionalFormatting sqref="DT390">
    <cfRule type="iconSet" priority="207">
      <iconSet>
        <cfvo type="percent" val="0"/>
        <cfvo type="num" val="95"/>
        <cfvo type="num" val="100"/>
      </iconSet>
    </cfRule>
  </conditionalFormatting>
  <conditionalFormatting sqref="DT392:DT400">
    <cfRule type="iconSet" priority="291">
      <iconSet>
        <cfvo type="percent" val="0"/>
        <cfvo type="num" val="95"/>
        <cfvo type="num" val="100"/>
      </iconSet>
    </cfRule>
  </conditionalFormatting>
  <conditionalFormatting sqref="DT401">
    <cfRule type="iconSet" priority="279">
      <iconSet>
        <cfvo type="percent" val="0"/>
        <cfvo type="num" val="95"/>
        <cfvo type="num" val="100"/>
      </iconSet>
    </cfRule>
  </conditionalFormatting>
  <conditionalFormatting sqref="DT403:DT411">
    <cfRule type="iconSet" priority="288">
      <iconSet>
        <cfvo type="percent" val="0"/>
        <cfvo type="num" val="95"/>
        <cfvo type="num" val="100"/>
      </iconSet>
    </cfRule>
  </conditionalFormatting>
  <conditionalFormatting sqref="DT412">
    <cfRule type="iconSet" priority="276">
      <iconSet>
        <cfvo type="percent" val="0"/>
        <cfvo type="num" val="95"/>
        <cfvo type="num" val="100"/>
      </iconSet>
    </cfRule>
  </conditionalFormatting>
  <conditionalFormatting sqref="DT414:DT422">
    <cfRule type="iconSet" priority="285">
      <iconSet>
        <cfvo type="percent" val="0"/>
        <cfvo type="num" val="95"/>
        <cfvo type="num" val="100"/>
      </iconSet>
    </cfRule>
  </conditionalFormatting>
  <conditionalFormatting sqref="DT423">
    <cfRule type="iconSet" priority="273">
      <iconSet>
        <cfvo type="percent" val="0"/>
        <cfvo type="num" val="95"/>
        <cfvo type="num" val="100"/>
      </iconSet>
    </cfRule>
  </conditionalFormatting>
  <conditionalFormatting sqref="DT425:DT433">
    <cfRule type="iconSet" priority="270">
      <iconSet>
        <cfvo type="percent" val="0"/>
        <cfvo type="num" val="95"/>
        <cfvo type="num" val="100"/>
      </iconSet>
    </cfRule>
  </conditionalFormatting>
  <conditionalFormatting sqref="DT434">
    <cfRule type="iconSet" priority="267">
      <iconSet>
        <cfvo type="percent" val="0"/>
        <cfvo type="num" val="95"/>
        <cfvo type="num" val="100"/>
      </iconSet>
    </cfRule>
  </conditionalFormatting>
  <conditionalFormatting sqref="DT436:DT444">
    <cfRule type="iconSet" priority="264">
      <iconSet>
        <cfvo type="percent" val="0"/>
        <cfvo type="num" val="95"/>
        <cfvo type="num" val="100"/>
      </iconSet>
    </cfRule>
  </conditionalFormatting>
  <conditionalFormatting sqref="DT445">
    <cfRule type="iconSet" priority="261">
      <iconSet>
        <cfvo type="percent" val="0"/>
        <cfvo type="num" val="95"/>
        <cfvo type="num" val="100"/>
      </iconSet>
    </cfRule>
  </conditionalFormatting>
  <conditionalFormatting sqref="DT447:DT455">
    <cfRule type="iconSet" priority="258">
      <iconSet>
        <cfvo type="percent" val="0"/>
        <cfvo type="num" val="95"/>
        <cfvo type="num" val="100"/>
      </iconSet>
    </cfRule>
  </conditionalFormatting>
  <conditionalFormatting sqref="DT456">
    <cfRule type="iconSet" priority="255">
      <iconSet>
        <cfvo type="percent" val="0"/>
        <cfvo type="num" val="95"/>
        <cfvo type="num" val="100"/>
      </iconSet>
    </cfRule>
  </conditionalFormatting>
  <conditionalFormatting sqref="DT457 DT270 DT281 DT303 DT314 DT325 DT347 DT358 DT292 DT369 DT380 DT391 DT336 DT402 DT413 DT424 DT435 DT446 DT468 DT490 DT501 DT512 DT523 DT534 DT545 DT556 DT578 DT589:DT617">
    <cfRule type="iconSet" priority="309">
      <iconSet>
        <cfvo type="percent" val="0"/>
        <cfvo type="num" val="95"/>
        <cfvo type="num" val="100"/>
      </iconSet>
    </cfRule>
  </conditionalFormatting>
  <conditionalFormatting sqref="DT458:DT466">
    <cfRule type="iconSet" priority="204">
      <iconSet>
        <cfvo type="percent" val="0"/>
        <cfvo type="num" val="95"/>
        <cfvo type="num" val="100"/>
      </iconSet>
    </cfRule>
  </conditionalFormatting>
  <conditionalFormatting sqref="DT467">
    <cfRule type="iconSet" priority="201">
      <iconSet>
        <cfvo type="percent" val="0"/>
        <cfvo type="num" val="95"/>
        <cfvo type="num" val="100"/>
      </iconSet>
    </cfRule>
  </conditionalFormatting>
  <conditionalFormatting sqref="DT469:DT477">
    <cfRule type="iconSet" priority="198">
      <iconSet>
        <cfvo type="percent" val="0"/>
        <cfvo type="num" val="95"/>
        <cfvo type="num" val="100"/>
      </iconSet>
    </cfRule>
  </conditionalFormatting>
  <conditionalFormatting sqref="DT478">
    <cfRule type="iconSet" priority="195">
      <iconSet>
        <cfvo type="percent" val="0"/>
        <cfvo type="num" val="95"/>
        <cfvo type="num" val="100"/>
      </iconSet>
    </cfRule>
  </conditionalFormatting>
  <conditionalFormatting sqref="DT479">
    <cfRule type="iconSet" priority="99">
      <iconSet>
        <cfvo type="percent" val="0"/>
        <cfvo type="num" val="95"/>
        <cfvo type="num" val="100"/>
      </iconSet>
    </cfRule>
  </conditionalFormatting>
  <conditionalFormatting sqref="DT480:DT488">
    <cfRule type="iconSet" priority="144">
      <iconSet>
        <cfvo type="percent" val="0"/>
        <cfvo type="num" val="95"/>
        <cfvo type="num" val="100"/>
      </iconSet>
    </cfRule>
  </conditionalFormatting>
  <conditionalFormatting sqref="DT489">
    <cfRule type="iconSet" priority="141">
      <iconSet>
        <cfvo type="percent" val="0"/>
        <cfvo type="num" val="95"/>
        <cfvo type="num" val="100"/>
      </iconSet>
    </cfRule>
  </conditionalFormatting>
  <conditionalFormatting sqref="DT491:DT499">
    <cfRule type="iconSet" priority="186">
      <iconSet>
        <cfvo type="percent" val="0"/>
        <cfvo type="num" val="95"/>
        <cfvo type="num" val="100"/>
      </iconSet>
    </cfRule>
  </conditionalFormatting>
  <conditionalFormatting sqref="DT500">
    <cfRule type="iconSet" priority="183">
      <iconSet>
        <cfvo type="percent" val="0"/>
        <cfvo type="num" val="95"/>
        <cfvo type="num" val="100"/>
      </iconSet>
    </cfRule>
  </conditionalFormatting>
  <conditionalFormatting sqref="DT502:DT510">
    <cfRule type="iconSet" priority="180">
      <iconSet>
        <cfvo type="percent" val="0"/>
        <cfvo type="num" val="95"/>
        <cfvo type="num" val="100"/>
      </iconSet>
    </cfRule>
  </conditionalFormatting>
  <conditionalFormatting sqref="DT511">
    <cfRule type="iconSet" priority="177">
      <iconSet>
        <cfvo type="percent" val="0"/>
        <cfvo type="num" val="95"/>
        <cfvo type="num" val="100"/>
      </iconSet>
    </cfRule>
  </conditionalFormatting>
  <conditionalFormatting sqref="DT513:DT521">
    <cfRule type="iconSet" priority="174">
      <iconSet>
        <cfvo type="percent" val="0"/>
        <cfvo type="num" val="95"/>
        <cfvo type="num" val="100"/>
      </iconSet>
    </cfRule>
  </conditionalFormatting>
  <conditionalFormatting sqref="DT522">
    <cfRule type="iconSet" priority="171">
      <iconSet>
        <cfvo type="percent" val="0"/>
        <cfvo type="num" val="95"/>
        <cfvo type="num" val="100"/>
      </iconSet>
    </cfRule>
  </conditionalFormatting>
  <conditionalFormatting sqref="DT524:DT532">
    <cfRule type="iconSet" priority="168">
      <iconSet>
        <cfvo type="percent" val="0"/>
        <cfvo type="num" val="95"/>
        <cfvo type="num" val="100"/>
      </iconSet>
    </cfRule>
  </conditionalFormatting>
  <conditionalFormatting sqref="DT533">
    <cfRule type="iconSet" priority="165">
      <iconSet>
        <cfvo type="percent" val="0"/>
        <cfvo type="num" val="95"/>
        <cfvo type="num" val="100"/>
      </iconSet>
    </cfRule>
  </conditionalFormatting>
  <conditionalFormatting sqref="DT535:DT543">
    <cfRule type="iconSet" priority="162">
      <iconSet>
        <cfvo type="percent" val="0"/>
        <cfvo type="num" val="95"/>
        <cfvo type="num" val="100"/>
      </iconSet>
    </cfRule>
  </conditionalFormatting>
  <conditionalFormatting sqref="DT544">
    <cfRule type="iconSet" priority="159">
      <iconSet>
        <cfvo type="percent" val="0"/>
        <cfvo type="num" val="95"/>
        <cfvo type="num" val="100"/>
      </iconSet>
    </cfRule>
  </conditionalFormatting>
  <conditionalFormatting sqref="DT546:DT554">
    <cfRule type="iconSet" priority="156">
      <iconSet>
        <cfvo type="percent" val="0"/>
        <cfvo type="num" val="95"/>
        <cfvo type="num" val="100"/>
      </iconSet>
    </cfRule>
  </conditionalFormatting>
  <conditionalFormatting sqref="DT555">
    <cfRule type="iconSet" priority="153">
      <iconSet>
        <cfvo type="percent" val="0"/>
        <cfvo type="num" val="95"/>
        <cfvo type="num" val="100"/>
      </iconSet>
    </cfRule>
  </conditionalFormatting>
  <conditionalFormatting sqref="DT557:DT565">
    <cfRule type="iconSet" priority="150">
      <iconSet>
        <cfvo type="percent" val="0"/>
        <cfvo type="num" val="95"/>
        <cfvo type="num" val="100"/>
      </iconSet>
    </cfRule>
  </conditionalFormatting>
  <conditionalFormatting sqref="DT566">
    <cfRule type="iconSet" priority="147">
      <iconSet>
        <cfvo type="percent" val="0"/>
        <cfvo type="num" val="95"/>
        <cfvo type="num" val="100"/>
      </iconSet>
    </cfRule>
  </conditionalFormatting>
  <conditionalFormatting sqref="DT567">
    <cfRule type="iconSet" priority="135">
      <iconSet>
        <cfvo type="percent" val="0"/>
        <cfvo type="num" val="95"/>
        <cfvo type="num" val="100"/>
      </iconSet>
    </cfRule>
  </conditionalFormatting>
  <conditionalFormatting sqref="DT568:DT576">
    <cfRule type="iconSet" priority="138">
      <iconSet>
        <cfvo type="percent" val="0"/>
        <cfvo type="num" val="95"/>
        <cfvo type="num" val="100"/>
      </iconSet>
    </cfRule>
  </conditionalFormatting>
  <conditionalFormatting sqref="DT577">
    <cfRule type="iconSet" priority="132">
      <iconSet>
        <cfvo type="percent" val="0"/>
        <cfvo type="num" val="95"/>
        <cfvo type="num" val="100"/>
      </iconSet>
    </cfRule>
  </conditionalFormatting>
  <conditionalFormatting sqref="DT579:DT587">
    <cfRule type="iconSet" priority="129">
      <iconSet>
        <cfvo type="percent" val="0"/>
        <cfvo type="num" val="95"/>
        <cfvo type="num" val="100"/>
      </iconSet>
    </cfRule>
  </conditionalFormatting>
  <conditionalFormatting sqref="DT588">
    <cfRule type="iconSet" priority="126">
      <iconSet>
        <cfvo type="percent" val="0"/>
        <cfvo type="num" val="95"/>
        <cfvo type="num" val="100"/>
      </iconSet>
    </cfRule>
  </conditionalFormatting>
  <conditionalFormatting sqref="DT619">
    <cfRule type="iconSet" priority="84">
      <iconSet>
        <cfvo type="percent" val="0"/>
        <cfvo type="num" val="95"/>
        <cfvo type="num" val="100"/>
      </iconSet>
    </cfRule>
  </conditionalFormatting>
  <conditionalFormatting sqref="DV34">
    <cfRule type="iconSet" priority="327">
      <iconSet>
        <cfvo type="percent" val="0"/>
        <cfvo type="num" val="95"/>
        <cfvo type="num" val="100"/>
      </iconSet>
    </cfRule>
  </conditionalFormatting>
  <conditionalFormatting sqref="DV42:DV43">
    <cfRule type="iconSet" priority="328">
      <iconSet>
        <cfvo type="percent" val="0"/>
        <cfvo type="num" val="95"/>
        <cfvo type="num" val="100"/>
      </iconSet>
    </cfRule>
  </conditionalFormatting>
  <conditionalFormatting sqref="DV49">
    <cfRule type="iconSet" priority="329">
      <iconSet>
        <cfvo type="percent" val="0"/>
        <cfvo type="num" val="95"/>
        <cfvo type="num" val="100"/>
      </iconSet>
    </cfRule>
  </conditionalFormatting>
  <conditionalFormatting sqref="DV55">
    <cfRule type="iconSet" priority="330">
      <iconSet>
        <cfvo type="percent" val="0"/>
        <cfvo type="num" val="95"/>
        <cfvo type="num" val="100"/>
      </iconSet>
    </cfRule>
  </conditionalFormatting>
  <conditionalFormatting sqref="DV58:DV59">
    <cfRule type="iconSet" priority="331">
      <iconSet>
        <cfvo type="percent" val="0"/>
        <cfvo type="num" val="95"/>
        <cfvo type="num" val="100"/>
      </iconSet>
    </cfRule>
  </conditionalFormatting>
  <conditionalFormatting sqref="DV94">
    <cfRule type="iconSet" priority="332">
      <iconSet>
        <cfvo type="percent" val="0"/>
        <cfvo type="num" val="95"/>
        <cfvo type="num" val="100"/>
      </iconSet>
    </cfRule>
  </conditionalFormatting>
  <conditionalFormatting sqref="DV124:DV125">
    <cfRule type="iconSet" priority="324">
      <iconSet>
        <cfvo type="percent" val="0"/>
        <cfvo type="num" val="95"/>
        <cfvo type="num" val="100"/>
      </iconSet>
    </cfRule>
  </conditionalFormatting>
  <conditionalFormatting sqref="DV155">
    <cfRule type="iconSet" priority="322">
      <iconSet>
        <cfvo type="percent" val="0"/>
        <cfvo type="num" val="95"/>
        <cfvo type="num" val="100"/>
      </iconSet>
    </cfRule>
  </conditionalFormatting>
  <conditionalFormatting sqref="DV177:DV183 DV185">
    <cfRule type="iconSet" priority="347">
      <iconSet>
        <cfvo type="percent" val="0"/>
        <cfvo type="num" val="95"/>
        <cfvo type="num" val="100"/>
      </iconSet>
    </cfRule>
  </conditionalFormatting>
  <conditionalFormatting sqref="DV188:DV189">
    <cfRule type="iconSet" priority="43">
      <iconSet>
        <cfvo type="percent" val="0"/>
        <cfvo type="num" val="95"/>
        <cfvo type="num" val="100"/>
      </iconSet>
    </cfRule>
  </conditionalFormatting>
  <conditionalFormatting sqref="DV192:DV193 DV186:DV187 DV184 DV195">
    <cfRule type="iconSet" priority="373">
      <iconSet>
        <cfvo type="percent" val="0"/>
        <cfvo type="num" val="95"/>
        <cfvo type="num" val="100"/>
      </iconSet>
    </cfRule>
  </conditionalFormatting>
  <conditionalFormatting sqref="DV194">
    <cfRule type="iconSet" priority="40">
      <iconSet>
        <cfvo type="percent" val="0"/>
        <cfvo type="num" val="95"/>
        <cfvo type="num" val="100"/>
      </iconSet>
    </cfRule>
  </conditionalFormatting>
  <conditionalFormatting sqref="DV196">
    <cfRule type="iconSet" priority="39">
      <iconSet>
        <cfvo type="percent" val="0"/>
        <cfvo type="num" val="95"/>
        <cfvo type="num" val="100"/>
      </iconSet>
    </cfRule>
  </conditionalFormatting>
  <conditionalFormatting sqref="DV197">
    <cfRule type="iconSet" priority="33">
      <iconSet>
        <cfvo type="percent" val="0"/>
        <cfvo type="num" val="95"/>
        <cfvo type="num" val="100"/>
      </iconSet>
    </cfRule>
  </conditionalFormatting>
  <conditionalFormatting sqref="DV199">
    <cfRule type="iconSet" priority="319">
      <iconSet>
        <cfvo type="percent" val="0"/>
        <cfvo type="num" val="95"/>
        <cfvo type="num" val="100"/>
      </iconSet>
    </cfRule>
  </conditionalFormatting>
  <conditionalFormatting sqref="DV204:DV205">
    <cfRule type="iconSet" priority="20">
      <iconSet>
        <cfvo type="percent" val="0"/>
        <cfvo type="num" val="95"/>
        <cfvo type="num" val="100"/>
      </iconSet>
    </cfRule>
  </conditionalFormatting>
  <conditionalFormatting sqref="DV206:DV207">
    <cfRule type="iconSet" priority="12">
      <iconSet>
        <cfvo type="percent" val="0"/>
        <cfvo type="num" val="95"/>
        <cfvo type="num" val="100"/>
      </iconSet>
    </cfRule>
  </conditionalFormatting>
  <conditionalFormatting sqref="DV208">
    <cfRule type="iconSet" priority="28">
      <iconSet>
        <cfvo type="percent" val="0"/>
        <cfvo type="num" val="95"/>
        <cfvo type="num" val="100"/>
      </iconSet>
    </cfRule>
  </conditionalFormatting>
  <conditionalFormatting sqref="DV209:DV212">
    <cfRule type="iconSet" priority="338">
      <iconSet>
        <cfvo type="percent" val="0"/>
        <cfvo type="num" val="95"/>
        <cfvo type="num" val="100"/>
      </iconSet>
    </cfRule>
  </conditionalFormatting>
  <conditionalFormatting sqref="DV213">
    <cfRule type="iconSet" priority="5">
      <iconSet>
        <cfvo type="percent" val="0"/>
        <cfvo type="num" val="95"/>
        <cfvo type="num" val="100"/>
      </iconSet>
    </cfRule>
  </conditionalFormatting>
  <conditionalFormatting sqref="DV216">
    <cfRule type="iconSet" priority="343">
      <iconSet>
        <cfvo type="percent" val="0"/>
        <cfvo type="num" val="95"/>
        <cfvo type="num" val="100"/>
      </iconSet>
    </cfRule>
  </conditionalFormatting>
  <conditionalFormatting sqref="DV221">
    <cfRule type="iconSet" priority="10">
      <iconSet>
        <cfvo type="percent" val="0"/>
        <cfvo type="num" val="95"/>
        <cfvo type="num" val="100"/>
      </iconSet>
    </cfRule>
  </conditionalFormatting>
  <conditionalFormatting sqref="DV222">
    <cfRule type="iconSet" priority="11">
      <iconSet>
        <cfvo type="percent" val="0"/>
        <cfvo type="num" val="95"/>
        <cfvo type="num" val="100"/>
      </iconSet>
    </cfRule>
  </conditionalFormatting>
  <conditionalFormatting sqref="DV223:DV224">
    <cfRule type="iconSet" priority="342">
      <iconSet>
        <cfvo type="percent" val="0"/>
        <cfvo type="num" val="95"/>
        <cfvo type="num" val="100"/>
      </iconSet>
    </cfRule>
  </conditionalFormatting>
  <conditionalFormatting sqref="DV225:DV226">
    <cfRule type="iconSet" priority="346">
      <iconSet>
        <cfvo type="percent" val="0"/>
        <cfvo type="num" val="95"/>
        <cfvo type="num" val="100"/>
      </iconSet>
    </cfRule>
  </conditionalFormatting>
  <conditionalFormatting sqref="DV228:DV236">
    <cfRule type="iconSet" priority="345">
      <iconSet>
        <cfvo type="percent" val="0"/>
        <cfvo type="num" val="95"/>
        <cfvo type="num" val="100"/>
      </iconSet>
    </cfRule>
  </conditionalFormatting>
  <conditionalFormatting sqref="DV248:DV257">
    <cfRule type="iconSet" priority="314">
      <iconSet>
        <cfvo type="percent" val="0"/>
        <cfvo type="num" val="95"/>
        <cfvo type="num" val="100"/>
      </iconSet>
    </cfRule>
  </conditionalFormatting>
  <conditionalFormatting sqref="DV258">
    <cfRule type="iconSet" priority="293">
      <iconSet>
        <cfvo type="percent" val="0"/>
        <cfvo type="num" val="95"/>
        <cfvo type="num" val="100"/>
      </iconSet>
    </cfRule>
  </conditionalFormatting>
  <conditionalFormatting sqref="DV259">
    <cfRule type="iconSet" priority="311">
      <iconSet>
        <cfvo type="percent" val="0"/>
        <cfvo type="num" val="95"/>
        <cfvo type="num" val="100"/>
      </iconSet>
    </cfRule>
  </conditionalFormatting>
  <conditionalFormatting sqref="DV260:DV268">
    <cfRule type="iconSet" priority="305">
      <iconSet>
        <cfvo type="percent" val="0"/>
        <cfvo type="num" val="95"/>
        <cfvo type="num" val="100"/>
      </iconSet>
    </cfRule>
  </conditionalFormatting>
  <conditionalFormatting sqref="DV269">
    <cfRule type="iconSet" priority="191">
      <iconSet>
        <cfvo type="percent" val="0"/>
        <cfvo type="num" val="95"/>
        <cfvo type="num" val="100"/>
      </iconSet>
    </cfRule>
  </conditionalFormatting>
  <conditionalFormatting sqref="DV271:DV279">
    <cfRule type="iconSet" priority="302">
      <iconSet>
        <cfvo type="percent" val="0"/>
        <cfvo type="num" val="95"/>
        <cfvo type="num" val="100"/>
      </iconSet>
    </cfRule>
  </conditionalFormatting>
  <conditionalFormatting sqref="DV280">
    <cfRule type="iconSet" priority="188">
      <iconSet>
        <cfvo type="percent" val="0"/>
        <cfvo type="num" val="95"/>
        <cfvo type="num" val="100"/>
      </iconSet>
    </cfRule>
  </conditionalFormatting>
  <conditionalFormatting sqref="DV282:DV290">
    <cfRule type="iconSet" priority="299">
      <iconSet>
        <cfvo type="percent" val="0"/>
        <cfvo type="num" val="95"/>
        <cfvo type="num" val="100"/>
      </iconSet>
    </cfRule>
  </conditionalFormatting>
  <conditionalFormatting sqref="DV291">
    <cfRule type="iconSet" priority="122">
      <iconSet>
        <cfvo type="percent" val="0"/>
        <cfvo type="num" val="95"/>
        <cfvo type="num" val="100"/>
      </iconSet>
    </cfRule>
  </conditionalFormatting>
  <conditionalFormatting sqref="DV293:DV301">
    <cfRule type="iconSet" priority="296">
      <iconSet>
        <cfvo type="percent" val="0"/>
        <cfvo type="num" val="95"/>
        <cfvo type="num" val="100"/>
      </iconSet>
    </cfRule>
  </conditionalFormatting>
  <conditionalFormatting sqref="DV302">
    <cfRule type="iconSet" priority="281">
      <iconSet>
        <cfvo type="percent" val="0"/>
        <cfvo type="num" val="95"/>
        <cfvo type="num" val="100"/>
      </iconSet>
    </cfRule>
  </conditionalFormatting>
  <conditionalFormatting sqref="DV304:DV312">
    <cfRule type="iconSet" priority="251">
      <iconSet>
        <cfvo type="percent" val="0"/>
        <cfvo type="num" val="95"/>
        <cfvo type="num" val="100"/>
      </iconSet>
    </cfRule>
  </conditionalFormatting>
  <conditionalFormatting sqref="DV313">
    <cfRule type="iconSet" priority="248">
      <iconSet>
        <cfvo type="percent" val="0"/>
        <cfvo type="num" val="95"/>
        <cfvo type="num" val="100"/>
      </iconSet>
    </cfRule>
  </conditionalFormatting>
  <conditionalFormatting sqref="DV315:DV323">
    <cfRule type="iconSet" priority="245">
      <iconSet>
        <cfvo type="percent" val="0"/>
        <cfvo type="num" val="95"/>
        <cfvo type="num" val="100"/>
      </iconSet>
    </cfRule>
  </conditionalFormatting>
  <conditionalFormatting sqref="DV324">
    <cfRule type="iconSet" priority="242">
      <iconSet>
        <cfvo type="percent" val="0"/>
        <cfvo type="num" val="95"/>
        <cfvo type="num" val="100"/>
      </iconSet>
    </cfRule>
  </conditionalFormatting>
  <conditionalFormatting sqref="DV326:DV334">
    <cfRule type="iconSet" priority="239">
      <iconSet>
        <cfvo type="percent" val="0"/>
        <cfvo type="num" val="95"/>
        <cfvo type="num" val="100"/>
      </iconSet>
    </cfRule>
  </conditionalFormatting>
  <conditionalFormatting sqref="DV335">
    <cfRule type="iconSet" priority="236">
      <iconSet>
        <cfvo type="percent" val="0"/>
        <cfvo type="num" val="95"/>
        <cfvo type="num" val="100"/>
      </iconSet>
    </cfRule>
  </conditionalFormatting>
  <conditionalFormatting sqref="DV337:DV345">
    <cfRule type="iconSet" priority="233">
      <iconSet>
        <cfvo type="percent" val="0"/>
        <cfvo type="num" val="95"/>
        <cfvo type="num" val="100"/>
      </iconSet>
    </cfRule>
  </conditionalFormatting>
  <conditionalFormatting sqref="DV346">
    <cfRule type="iconSet" priority="230">
      <iconSet>
        <cfvo type="percent" val="0"/>
        <cfvo type="num" val="95"/>
        <cfvo type="num" val="100"/>
      </iconSet>
    </cfRule>
  </conditionalFormatting>
  <conditionalFormatting sqref="DV348:DV356">
    <cfRule type="iconSet" priority="227">
      <iconSet>
        <cfvo type="percent" val="0"/>
        <cfvo type="num" val="95"/>
        <cfvo type="num" val="100"/>
      </iconSet>
    </cfRule>
  </conditionalFormatting>
  <conditionalFormatting sqref="DV357">
    <cfRule type="iconSet" priority="224">
      <iconSet>
        <cfvo type="percent" val="0"/>
        <cfvo type="num" val="95"/>
        <cfvo type="num" val="100"/>
      </iconSet>
    </cfRule>
  </conditionalFormatting>
  <conditionalFormatting sqref="DV359:DV367">
    <cfRule type="iconSet" priority="221">
      <iconSet>
        <cfvo type="percent" val="0"/>
        <cfvo type="num" val="95"/>
        <cfvo type="num" val="100"/>
      </iconSet>
    </cfRule>
  </conditionalFormatting>
  <conditionalFormatting sqref="DV368">
    <cfRule type="iconSet" priority="218">
      <iconSet>
        <cfvo type="percent" val="0"/>
        <cfvo type="num" val="95"/>
        <cfvo type="num" val="100"/>
      </iconSet>
    </cfRule>
  </conditionalFormatting>
  <conditionalFormatting sqref="DV370:DV378">
    <cfRule type="iconSet" priority="215">
      <iconSet>
        <cfvo type="percent" val="0"/>
        <cfvo type="num" val="95"/>
        <cfvo type="num" val="100"/>
      </iconSet>
    </cfRule>
  </conditionalFormatting>
  <conditionalFormatting sqref="DV379">
    <cfRule type="iconSet" priority="212">
      <iconSet>
        <cfvo type="percent" val="0"/>
        <cfvo type="num" val="95"/>
        <cfvo type="num" val="100"/>
      </iconSet>
    </cfRule>
  </conditionalFormatting>
  <conditionalFormatting sqref="DV381:DV389">
    <cfRule type="iconSet" priority="209">
      <iconSet>
        <cfvo type="percent" val="0"/>
        <cfvo type="num" val="95"/>
        <cfvo type="num" val="100"/>
      </iconSet>
    </cfRule>
  </conditionalFormatting>
  <conditionalFormatting sqref="DV390">
    <cfRule type="iconSet" priority="206">
      <iconSet>
        <cfvo type="percent" val="0"/>
        <cfvo type="num" val="95"/>
        <cfvo type="num" val="100"/>
      </iconSet>
    </cfRule>
  </conditionalFormatting>
  <conditionalFormatting sqref="DV392:DV400">
    <cfRule type="iconSet" priority="290">
      <iconSet>
        <cfvo type="percent" val="0"/>
        <cfvo type="num" val="95"/>
        <cfvo type="num" val="100"/>
      </iconSet>
    </cfRule>
  </conditionalFormatting>
  <conditionalFormatting sqref="DV401">
    <cfRule type="iconSet" priority="278">
      <iconSet>
        <cfvo type="percent" val="0"/>
        <cfvo type="num" val="95"/>
        <cfvo type="num" val="100"/>
      </iconSet>
    </cfRule>
  </conditionalFormatting>
  <conditionalFormatting sqref="DV403:DV411">
    <cfRule type="iconSet" priority="287">
      <iconSet>
        <cfvo type="percent" val="0"/>
        <cfvo type="num" val="95"/>
        <cfvo type="num" val="100"/>
      </iconSet>
    </cfRule>
  </conditionalFormatting>
  <conditionalFormatting sqref="DV412">
    <cfRule type="iconSet" priority="275">
      <iconSet>
        <cfvo type="percent" val="0"/>
        <cfvo type="num" val="95"/>
        <cfvo type="num" val="100"/>
      </iconSet>
    </cfRule>
  </conditionalFormatting>
  <conditionalFormatting sqref="DV414:DV422">
    <cfRule type="iconSet" priority="284">
      <iconSet>
        <cfvo type="percent" val="0"/>
        <cfvo type="num" val="95"/>
        <cfvo type="num" val="100"/>
      </iconSet>
    </cfRule>
  </conditionalFormatting>
  <conditionalFormatting sqref="DV423">
    <cfRule type="iconSet" priority="272">
      <iconSet>
        <cfvo type="percent" val="0"/>
        <cfvo type="num" val="95"/>
        <cfvo type="num" val="100"/>
      </iconSet>
    </cfRule>
  </conditionalFormatting>
  <conditionalFormatting sqref="DV425:DV433">
    <cfRule type="iconSet" priority="269">
      <iconSet>
        <cfvo type="percent" val="0"/>
        <cfvo type="num" val="95"/>
        <cfvo type="num" val="100"/>
      </iconSet>
    </cfRule>
  </conditionalFormatting>
  <conditionalFormatting sqref="DV434">
    <cfRule type="iconSet" priority="266">
      <iconSet>
        <cfvo type="percent" val="0"/>
        <cfvo type="num" val="95"/>
        <cfvo type="num" val="100"/>
      </iconSet>
    </cfRule>
  </conditionalFormatting>
  <conditionalFormatting sqref="DV436:DV444">
    <cfRule type="iconSet" priority="263">
      <iconSet>
        <cfvo type="percent" val="0"/>
        <cfvo type="num" val="95"/>
        <cfvo type="num" val="100"/>
      </iconSet>
    </cfRule>
  </conditionalFormatting>
  <conditionalFormatting sqref="DV445">
    <cfRule type="iconSet" priority="260">
      <iconSet>
        <cfvo type="percent" val="0"/>
        <cfvo type="num" val="95"/>
        <cfvo type="num" val="100"/>
      </iconSet>
    </cfRule>
  </conditionalFormatting>
  <conditionalFormatting sqref="DV447:DV455">
    <cfRule type="iconSet" priority="257">
      <iconSet>
        <cfvo type="percent" val="0"/>
        <cfvo type="num" val="95"/>
        <cfvo type="num" val="100"/>
      </iconSet>
    </cfRule>
  </conditionalFormatting>
  <conditionalFormatting sqref="DV456">
    <cfRule type="iconSet" priority="254">
      <iconSet>
        <cfvo type="percent" val="0"/>
        <cfvo type="num" val="95"/>
        <cfvo type="num" val="100"/>
      </iconSet>
    </cfRule>
  </conditionalFormatting>
  <conditionalFormatting sqref="DV457 DV270 DV281 DV303 DV314 DV325 DV347 DV358 DV292 DV369 DV380 DV391 DV336 DV402 DV413 DV424 DV435 DV446 DV468 DV490 DV501 DV512 DV523 DV534 DV545 DV556 DV578 DV589:DV617">
    <cfRule type="iconSet" priority="308">
      <iconSet>
        <cfvo type="percent" val="0"/>
        <cfvo type="num" val="95"/>
        <cfvo type="num" val="100"/>
      </iconSet>
    </cfRule>
  </conditionalFormatting>
  <conditionalFormatting sqref="DV458:DV466">
    <cfRule type="iconSet" priority="203">
      <iconSet>
        <cfvo type="percent" val="0"/>
        <cfvo type="num" val="95"/>
        <cfvo type="num" val="100"/>
      </iconSet>
    </cfRule>
  </conditionalFormatting>
  <conditionalFormatting sqref="DV467">
    <cfRule type="iconSet" priority="200">
      <iconSet>
        <cfvo type="percent" val="0"/>
        <cfvo type="num" val="95"/>
        <cfvo type="num" val="100"/>
      </iconSet>
    </cfRule>
  </conditionalFormatting>
  <conditionalFormatting sqref="DV469:DV477">
    <cfRule type="iconSet" priority="197">
      <iconSet>
        <cfvo type="percent" val="0"/>
        <cfvo type="num" val="95"/>
        <cfvo type="num" val="100"/>
      </iconSet>
    </cfRule>
  </conditionalFormatting>
  <conditionalFormatting sqref="DV478">
    <cfRule type="iconSet" priority="194">
      <iconSet>
        <cfvo type="percent" val="0"/>
        <cfvo type="num" val="95"/>
        <cfvo type="num" val="100"/>
      </iconSet>
    </cfRule>
  </conditionalFormatting>
  <conditionalFormatting sqref="DV479">
    <cfRule type="iconSet" priority="98">
      <iconSet>
        <cfvo type="percent" val="0"/>
        <cfvo type="num" val="95"/>
        <cfvo type="num" val="100"/>
      </iconSet>
    </cfRule>
  </conditionalFormatting>
  <conditionalFormatting sqref="DV480:DV488">
    <cfRule type="iconSet" priority="143">
      <iconSet>
        <cfvo type="percent" val="0"/>
        <cfvo type="num" val="95"/>
        <cfvo type="num" val="100"/>
      </iconSet>
    </cfRule>
  </conditionalFormatting>
  <conditionalFormatting sqref="DV489">
    <cfRule type="iconSet" priority="140">
      <iconSet>
        <cfvo type="percent" val="0"/>
        <cfvo type="num" val="95"/>
        <cfvo type="num" val="100"/>
      </iconSet>
    </cfRule>
  </conditionalFormatting>
  <conditionalFormatting sqref="DV491:DV499">
    <cfRule type="iconSet" priority="185">
      <iconSet>
        <cfvo type="percent" val="0"/>
        <cfvo type="num" val="95"/>
        <cfvo type="num" val="100"/>
      </iconSet>
    </cfRule>
  </conditionalFormatting>
  <conditionalFormatting sqref="DV500">
    <cfRule type="iconSet" priority="182">
      <iconSet>
        <cfvo type="percent" val="0"/>
        <cfvo type="num" val="95"/>
        <cfvo type="num" val="100"/>
      </iconSet>
    </cfRule>
  </conditionalFormatting>
  <conditionalFormatting sqref="DV502:DV510">
    <cfRule type="iconSet" priority="179">
      <iconSet>
        <cfvo type="percent" val="0"/>
        <cfvo type="num" val="95"/>
        <cfvo type="num" val="100"/>
      </iconSet>
    </cfRule>
  </conditionalFormatting>
  <conditionalFormatting sqref="DV511">
    <cfRule type="iconSet" priority="176">
      <iconSet>
        <cfvo type="percent" val="0"/>
        <cfvo type="num" val="95"/>
        <cfvo type="num" val="100"/>
      </iconSet>
    </cfRule>
  </conditionalFormatting>
  <conditionalFormatting sqref="DV513:DV521">
    <cfRule type="iconSet" priority="173">
      <iconSet>
        <cfvo type="percent" val="0"/>
        <cfvo type="num" val="95"/>
        <cfvo type="num" val="100"/>
      </iconSet>
    </cfRule>
  </conditionalFormatting>
  <conditionalFormatting sqref="DV522">
    <cfRule type="iconSet" priority="170">
      <iconSet>
        <cfvo type="percent" val="0"/>
        <cfvo type="num" val="95"/>
        <cfvo type="num" val="100"/>
      </iconSet>
    </cfRule>
  </conditionalFormatting>
  <conditionalFormatting sqref="DV524:DV532">
    <cfRule type="iconSet" priority="167">
      <iconSet>
        <cfvo type="percent" val="0"/>
        <cfvo type="num" val="95"/>
        <cfvo type="num" val="100"/>
      </iconSet>
    </cfRule>
  </conditionalFormatting>
  <conditionalFormatting sqref="DV533">
    <cfRule type="iconSet" priority="164">
      <iconSet>
        <cfvo type="percent" val="0"/>
        <cfvo type="num" val="95"/>
        <cfvo type="num" val="100"/>
      </iconSet>
    </cfRule>
  </conditionalFormatting>
  <conditionalFormatting sqref="DV535:DV543">
    <cfRule type="iconSet" priority="161">
      <iconSet>
        <cfvo type="percent" val="0"/>
        <cfvo type="num" val="95"/>
        <cfvo type="num" val="100"/>
      </iconSet>
    </cfRule>
  </conditionalFormatting>
  <conditionalFormatting sqref="DV544">
    <cfRule type="iconSet" priority="158">
      <iconSet>
        <cfvo type="percent" val="0"/>
        <cfvo type="num" val="95"/>
        <cfvo type="num" val="100"/>
      </iconSet>
    </cfRule>
  </conditionalFormatting>
  <conditionalFormatting sqref="DV546:DV554">
    <cfRule type="iconSet" priority="155">
      <iconSet>
        <cfvo type="percent" val="0"/>
        <cfvo type="num" val="95"/>
        <cfvo type="num" val="100"/>
      </iconSet>
    </cfRule>
  </conditionalFormatting>
  <conditionalFormatting sqref="DV555">
    <cfRule type="iconSet" priority="152">
      <iconSet>
        <cfvo type="percent" val="0"/>
        <cfvo type="num" val="95"/>
        <cfvo type="num" val="100"/>
      </iconSet>
    </cfRule>
  </conditionalFormatting>
  <conditionalFormatting sqref="DV557:DV565">
    <cfRule type="iconSet" priority="149">
      <iconSet>
        <cfvo type="percent" val="0"/>
        <cfvo type="num" val="95"/>
        <cfvo type="num" val="100"/>
      </iconSet>
    </cfRule>
  </conditionalFormatting>
  <conditionalFormatting sqref="DV566">
    <cfRule type="iconSet" priority="146">
      <iconSet>
        <cfvo type="percent" val="0"/>
        <cfvo type="num" val="95"/>
        <cfvo type="num" val="100"/>
      </iconSet>
    </cfRule>
  </conditionalFormatting>
  <conditionalFormatting sqref="DV567">
    <cfRule type="iconSet" priority="134">
      <iconSet>
        <cfvo type="percent" val="0"/>
        <cfvo type="num" val="95"/>
        <cfvo type="num" val="100"/>
      </iconSet>
    </cfRule>
  </conditionalFormatting>
  <conditionalFormatting sqref="DV568:DV576">
    <cfRule type="iconSet" priority="137">
      <iconSet>
        <cfvo type="percent" val="0"/>
        <cfvo type="num" val="95"/>
        <cfvo type="num" val="100"/>
      </iconSet>
    </cfRule>
  </conditionalFormatting>
  <conditionalFormatting sqref="DV577">
    <cfRule type="iconSet" priority="131">
      <iconSet>
        <cfvo type="percent" val="0"/>
        <cfvo type="num" val="95"/>
        <cfvo type="num" val="100"/>
      </iconSet>
    </cfRule>
  </conditionalFormatting>
  <conditionalFormatting sqref="DV579:DV587">
    <cfRule type="iconSet" priority="128">
      <iconSet>
        <cfvo type="percent" val="0"/>
        <cfvo type="num" val="95"/>
        <cfvo type="num" val="100"/>
      </iconSet>
    </cfRule>
  </conditionalFormatting>
  <conditionalFormatting sqref="DV588">
    <cfRule type="iconSet" priority="125">
      <iconSet>
        <cfvo type="percent" val="0"/>
        <cfvo type="num" val="95"/>
        <cfvo type="num" val="100"/>
      </iconSet>
    </cfRule>
  </conditionalFormatting>
  <conditionalFormatting sqref="DV619">
    <cfRule type="iconSet" priority="86">
      <iconSet>
        <cfvo type="percent" val="0"/>
        <cfvo type="num" val="95"/>
        <cfvo type="num" val="100"/>
      </iconSet>
    </cfRule>
  </conditionalFormatting>
  <conditionalFormatting sqref="DX34">
    <cfRule type="iconSet" priority="326">
      <iconSet>
        <cfvo type="percent" val="0"/>
        <cfvo type="num" val="95"/>
        <cfvo type="num" val="100"/>
      </iconSet>
    </cfRule>
  </conditionalFormatting>
  <conditionalFormatting sqref="DX42:DX43">
    <cfRule type="iconSet" priority="333">
      <iconSet>
        <cfvo type="percent" val="0"/>
        <cfvo type="num" val="95"/>
        <cfvo type="num" val="100"/>
      </iconSet>
    </cfRule>
  </conditionalFormatting>
  <conditionalFormatting sqref="DX49">
    <cfRule type="iconSet" priority="334">
      <iconSet>
        <cfvo type="percent" val="0"/>
        <cfvo type="num" val="95"/>
        <cfvo type="num" val="100"/>
      </iconSet>
    </cfRule>
  </conditionalFormatting>
  <conditionalFormatting sqref="DX55">
    <cfRule type="iconSet" priority="335">
      <iconSet>
        <cfvo type="percent" val="0"/>
        <cfvo type="num" val="95"/>
        <cfvo type="num" val="100"/>
      </iconSet>
    </cfRule>
  </conditionalFormatting>
  <conditionalFormatting sqref="DX58:DX59">
    <cfRule type="iconSet" priority="336">
      <iconSet>
        <cfvo type="percent" val="0"/>
        <cfvo type="num" val="95"/>
        <cfvo type="num" val="100"/>
      </iconSet>
    </cfRule>
  </conditionalFormatting>
  <conditionalFormatting sqref="DX94">
    <cfRule type="iconSet" priority="337">
      <iconSet>
        <cfvo type="percent" val="0"/>
        <cfvo type="num" val="95"/>
        <cfvo type="num" val="100"/>
      </iconSet>
    </cfRule>
  </conditionalFormatting>
  <conditionalFormatting sqref="DX124:DX125">
    <cfRule type="iconSet" priority="325">
      <iconSet>
        <cfvo type="percent" val="0"/>
        <cfvo type="num" val="95"/>
        <cfvo type="num" val="100"/>
      </iconSet>
    </cfRule>
  </conditionalFormatting>
  <conditionalFormatting sqref="DX155">
    <cfRule type="iconSet" priority="323">
      <iconSet>
        <cfvo type="percent" val="0"/>
        <cfvo type="num" val="95"/>
        <cfvo type="num" val="100"/>
      </iconSet>
    </cfRule>
  </conditionalFormatting>
  <conditionalFormatting sqref="DX177:DX183 DX185">
    <cfRule type="iconSet" priority="348">
      <iconSet>
        <cfvo type="percent" val="0"/>
        <cfvo type="num" val="95"/>
        <cfvo type="num" val="100"/>
      </iconSet>
    </cfRule>
  </conditionalFormatting>
  <conditionalFormatting sqref="DX188:DX189">
    <cfRule type="iconSet" priority="44">
      <iconSet>
        <cfvo type="percent" val="0"/>
        <cfvo type="num" val="95"/>
        <cfvo type="num" val="100"/>
      </iconSet>
    </cfRule>
  </conditionalFormatting>
  <conditionalFormatting sqref="DX192:DX193 DX186:DX187 DX184 DX195">
    <cfRule type="iconSet" priority="374">
      <iconSet>
        <cfvo type="percent" val="0"/>
        <cfvo type="num" val="95"/>
        <cfvo type="num" val="100"/>
      </iconSet>
    </cfRule>
  </conditionalFormatting>
  <conditionalFormatting sqref="DX194">
    <cfRule type="iconSet" priority="53">
      <iconSet>
        <cfvo type="percent" val="0"/>
        <cfvo type="num" val="95"/>
        <cfvo type="num" val="100"/>
      </iconSet>
    </cfRule>
  </conditionalFormatting>
  <conditionalFormatting sqref="DX196">
    <cfRule type="iconSet" priority="38">
      <iconSet>
        <cfvo type="percent" val="0"/>
        <cfvo type="num" val="95"/>
        <cfvo type="num" val="100"/>
      </iconSet>
    </cfRule>
  </conditionalFormatting>
  <conditionalFormatting sqref="DX197">
    <cfRule type="iconSet" priority="32">
      <iconSet>
        <cfvo type="percent" val="0"/>
        <cfvo type="num" val="95"/>
        <cfvo type="num" val="100"/>
      </iconSet>
    </cfRule>
  </conditionalFormatting>
  <conditionalFormatting sqref="DX199">
    <cfRule type="iconSet" priority="318">
      <iconSet>
        <cfvo type="percent" val="0"/>
        <cfvo type="num" val="95"/>
        <cfvo type="num" val="100"/>
      </iconSet>
    </cfRule>
  </conditionalFormatting>
  <conditionalFormatting sqref="DX204:DX205">
    <cfRule type="iconSet" priority="21">
      <iconSet>
        <cfvo type="percent" val="0"/>
        <cfvo type="num" val="95"/>
        <cfvo type="num" val="100"/>
      </iconSet>
    </cfRule>
  </conditionalFormatting>
  <conditionalFormatting sqref="DX206:DX207">
    <cfRule type="iconSet" priority="17">
      <iconSet>
        <cfvo type="percent" val="0"/>
        <cfvo type="num" val="95"/>
        <cfvo type="num" val="100"/>
      </iconSet>
    </cfRule>
  </conditionalFormatting>
  <conditionalFormatting sqref="DX208">
    <cfRule type="iconSet" priority="27">
      <iconSet>
        <cfvo type="percent" val="0"/>
        <cfvo type="num" val="95"/>
        <cfvo type="num" val="100"/>
      </iconSet>
    </cfRule>
  </conditionalFormatting>
  <conditionalFormatting sqref="DX209:DX212">
    <cfRule type="iconSet" priority="339">
      <iconSet>
        <cfvo type="percent" val="0"/>
        <cfvo type="num" val="95"/>
        <cfvo type="num" val="100"/>
      </iconSet>
    </cfRule>
  </conditionalFormatting>
  <conditionalFormatting sqref="DX213">
    <cfRule type="iconSet" priority="4">
      <iconSet>
        <cfvo type="percent" val="0"/>
        <cfvo type="num" val="95"/>
        <cfvo type="num" val="100"/>
      </iconSet>
    </cfRule>
  </conditionalFormatting>
  <conditionalFormatting sqref="DX216">
    <cfRule type="iconSet" priority="341">
      <iconSet>
        <cfvo type="percent" val="0"/>
        <cfvo type="num" val="95"/>
        <cfvo type="num" val="100"/>
      </iconSet>
    </cfRule>
  </conditionalFormatting>
  <conditionalFormatting sqref="DX221">
    <cfRule type="iconSet" priority="9">
      <iconSet>
        <cfvo type="percent" val="0"/>
        <cfvo type="num" val="95"/>
        <cfvo type="num" val="100"/>
      </iconSet>
    </cfRule>
  </conditionalFormatting>
  <conditionalFormatting sqref="DX223:DX224">
    <cfRule type="iconSet" priority="340">
      <iconSet>
        <cfvo type="percent" val="0"/>
        <cfvo type="num" val="95"/>
        <cfvo type="num" val="100"/>
      </iconSet>
    </cfRule>
  </conditionalFormatting>
  <conditionalFormatting sqref="DX228:DX236">
    <cfRule type="iconSet" priority="344">
      <iconSet>
        <cfvo type="percent" val="0"/>
        <cfvo type="num" val="95"/>
        <cfvo type="num" val="100"/>
      </iconSet>
    </cfRule>
  </conditionalFormatting>
  <conditionalFormatting sqref="DX248">
    <cfRule type="iconSet" priority="121">
      <iconSet>
        <cfvo type="percent" val="0"/>
        <cfvo type="num" val="95"/>
        <cfvo type="num" val="100"/>
      </iconSet>
    </cfRule>
  </conditionalFormatting>
  <conditionalFormatting sqref="DX259">
    <cfRule type="iconSet" priority="120">
      <iconSet>
        <cfvo type="percent" val="0"/>
        <cfvo type="num" val="95"/>
        <cfvo type="num" val="100"/>
      </iconSet>
    </cfRule>
  </conditionalFormatting>
  <conditionalFormatting sqref="DX270">
    <cfRule type="iconSet" priority="119">
      <iconSet>
        <cfvo type="percent" val="0"/>
        <cfvo type="num" val="95"/>
        <cfvo type="num" val="100"/>
      </iconSet>
    </cfRule>
  </conditionalFormatting>
  <conditionalFormatting sqref="DX281">
    <cfRule type="iconSet" priority="118">
      <iconSet>
        <cfvo type="percent" val="0"/>
        <cfvo type="num" val="95"/>
        <cfvo type="num" val="100"/>
      </iconSet>
    </cfRule>
  </conditionalFormatting>
  <conditionalFormatting sqref="DX292">
    <cfRule type="iconSet" priority="117">
      <iconSet>
        <cfvo type="percent" val="0"/>
        <cfvo type="num" val="95"/>
        <cfvo type="num" val="100"/>
      </iconSet>
    </cfRule>
  </conditionalFormatting>
  <conditionalFormatting sqref="DX303">
    <cfRule type="iconSet" priority="116">
      <iconSet>
        <cfvo type="percent" val="0"/>
        <cfvo type="num" val="95"/>
        <cfvo type="num" val="100"/>
      </iconSet>
    </cfRule>
  </conditionalFormatting>
  <conditionalFormatting sqref="DX314">
    <cfRule type="iconSet" priority="115">
      <iconSet>
        <cfvo type="percent" val="0"/>
        <cfvo type="num" val="95"/>
        <cfvo type="num" val="100"/>
      </iconSet>
    </cfRule>
  </conditionalFormatting>
  <conditionalFormatting sqref="DX324">
    <cfRule type="iconSet" priority="114">
      <iconSet>
        <cfvo type="percent" val="0"/>
        <cfvo type="num" val="95"/>
        <cfvo type="num" val="100"/>
      </iconSet>
    </cfRule>
  </conditionalFormatting>
  <conditionalFormatting sqref="DX336">
    <cfRule type="iconSet" priority="113">
      <iconSet>
        <cfvo type="percent" val="0"/>
        <cfvo type="num" val="95"/>
        <cfvo type="num" val="100"/>
      </iconSet>
    </cfRule>
  </conditionalFormatting>
  <conditionalFormatting sqref="DX347">
    <cfRule type="iconSet" priority="112">
      <iconSet>
        <cfvo type="percent" val="0"/>
        <cfvo type="num" val="95"/>
        <cfvo type="num" val="100"/>
      </iconSet>
    </cfRule>
  </conditionalFormatting>
  <conditionalFormatting sqref="DX358">
    <cfRule type="iconSet" priority="111">
      <iconSet>
        <cfvo type="percent" val="0"/>
        <cfvo type="num" val="95"/>
        <cfvo type="num" val="100"/>
      </iconSet>
    </cfRule>
  </conditionalFormatting>
  <conditionalFormatting sqref="DX369">
    <cfRule type="iconSet" priority="110">
      <iconSet>
        <cfvo type="percent" val="0"/>
        <cfvo type="num" val="95"/>
        <cfvo type="num" val="100"/>
      </iconSet>
    </cfRule>
  </conditionalFormatting>
  <conditionalFormatting sqref="DX380">
    <cfRule type="iconSet" priority="109">
      <iconSet>
        <cfvo type="percent" val="0"/>
        <cfvo type="num" val="95"/>
        <cfvo type="num" val="100"/>
      </iconSet>
    </cfRule>
  </conditionalFormatting>
  <conditionalFormatting sqref="DX391">
    <cfRule type="iconSet" priority="108">
      <iconSet>
        <cfvo type="percent" val="0"/>
        <cfvo type="num" val="95"/>
        <cfvo type="num" val="100"/>
      </iconSet>
    </cfRule>
  </conditionalFormatting>
  <conditionalFormatting sqref="DX402">
    <cfRule type="iconSet" priority="107">
      <iconSet>
        <cfvo type="percent" val="0"/>
        <cfvo type="num" val="95"/>
        <cfvo type="num" val="100"/>
      </iconSet>
    </cfRule>
  </conditionalFormatting>
  <conditionalFormatting sqref="DX413">
    <cfRule type="iconSet" priority="106">
      <iconSet>
        <cfvo type="percent" val="0"/>
        <cfvo type="num" val="95"/>
        <cfvo type="num" val="100"/>
      </iconSet>
    </cfRule>
  </conditionalFormatting>
  <conditionalFormatting sqref="DX424">
    <cfRule type="iconSet" priority="105">
      <iconSet>
        <cfvo type="percent" val="0"/>
        <cfvo type="num" val="95"/>
        <cfvo type="num" val="100"/>
      </iconSet>
    </cfRule>
  </conditionalFormatting>
  <conditionalFormatting sqref="DX435">
    <cfRule type="iconSet" priority="104">
      <iconSet>
        <cfvo type="percent" val="0"/>
        <cfvo type="num" val="95"/>
        <cfvo type="num" val="100"/>
      </iconSet>
    </cfRule>
  </conditionalFormatting>
  <conditionalFormatting sqref="DX446">
    <cfRule type="iconSet" priority="103">
      <iconSet>
        <cfvo type="percent" val="0"/>
        <cfvo type="num" val="95"/>
        <cfvo type="num" val="100"/>
      </iconSet>
    </cfRule>
  </conditionalFormatting>
  <conditionalFormatting sqref="DX457">
    <cfRule type="iconSet" priority="102">
      <iconSet>
        <cfvo type="percent" val="0"/>
        <cfvo type="num" val="95"/>
        <cfvo type="num" val="100"/>
      </iconSet>
    </cfRule>
  </conditionalFormatting>
  <conditionalFormatting sqref="DX468">
    <cfRule type="iconSet" priority="101">
      <iconSet>
        <cfvo type="percent" val="0"/>
        <cfvo type="num" val="95"/>
        <cfvo type="num" val="100"/>
      </iconSet>
    </cfRule>
  </conditionalFormatting>
  <conditionalFormatting sqref="DX479">
    <cfRule type="iconSet" priority="97">
      <iconSet>
        <cfvo type="percent" val="0"/>
        <cfvo type="num" val="95"/>
        <cfvo type="num" val="100"/>
      </iconSet>
    </cfRule>
  </conditionalFormatting>
  <conditionalFormatting sqref="DX490">
    <cfRule type="iconSet" priority="96">
      <iconSet>
        <cfvo type="percent" val="0"/>
        <cfvo type="num" val="95"/>
        <cfvo type="num" val="100"/>
      </iconSet>
    </cfRule>
  </conditionalFormatting>
  <conditionalFormatting sqref="DX501">
    <cfRule type="iconSet" priority="95">
      <iconSet>
        <cfvo type="percent" val="0"/>
        <cfvo type="num" val="95"/>
        <cfvo type="num" val="100"/>
      </iconSet>
    </cfRule>
  </conditionalFormatting>
  <conditionalFormatting sqref="DX512">
    <cfRule type="iconSet" priority="94">
      <iconSet>
        <cfvo type="percent" val="0"/>
        <cfvo type="num" val="95"/>
        <cfvo type="num" val="100"/>
      </iconSet>
    </cfRule>
  </conditionalFormatting>
  <conditionalFormatting sqref="DX523">
    <cfRule type="iconSet" priority="93">
      <iconSet>
        <cfvo type="percent" val="0"/>
        <cfvo type="num" val="95"/>
        <cfvo type="num" val="100"/>
      </iconSet>
    </cfRule>
  </conditionalFormatting>
  <conditionalFormatting sqref="DX534">
    <cfRule type="iconSet" priority="92">
      <iconSet>
        <cfvo type="percent" val="0"/>
        <cfvo type="num" val="95"/>
        <cfvo type="num" val="100"/>
      </iconSet>
    </cfRule>
  </conditionalFormatting>
  <conditionalFormatting sqref="DX545">
    <cfRule type="iconSet" priority="91">
      <iconSet>
        <cfvo type="percent" val="0"/>
        <cfvo type="num" val="95"/>
        <cfvo type="num" val="100"/>
      </iconSet>
    </cfRule>
  </conditionalFormatting>
  <conditionalFormatting sqref="DX556">
    <cfRule type="iconSet" priority="90">
      <iconSet>
        <cfvo type="percent" val="0"/>
        <cfvo type="num" val="95"/>
        <cfvo type="num" val="100"/>
      </iconSet>
    </cfRule>
  </conditionalFormatting>
  <conditionalFormatting sqref="DX578">
    <cfRule type="iconSet" priority="89">
      <iconSet>
        <cfvo type="percent" val="0"/>
        <cfvo type="num" val="95"/>
        <cfvo type="num" val="100"/>
      </iconSet>
    </cfRule>
  </conditionalFormatting>
  <conditionalFormatting sqref="DX589:DX617">
    <cfRule type="iconSet" priority="88">
      <iconSet>
        <cfvo type="percent" val="0"/>
        <cfvo type="num" val="95"/>
        <cfvo type="num" val="100"/>
      </iconSet>
    </cfRule>
  </conditionalFormatting>
  <conditionalFormatting sqref="DX619">
    <cfRule type="iconSet" priority="87">
      <iconSet>
        <cfvo type="percent" val="0"/>
        <cfvo type="num" val="95"/>
        <cfvo type="num" val="100"/>
      </iconSet>
    </cfRule>
  </conditionalFormatting>
  <conditionalFormatting sqref="DZ34">
    <cfRule type="iconSet" priority="366">
      <iconSet>
        <cfvo type="percent" val="0"/>
        <cfvo type="num" val="95"/>
        <cfvo type="num" val="100"/>
      </iconSet>
    </cfRule>
  </conditionalFormatting>
  <conditionalFormatting sqref="DZ42:DZ43">
    <cfRule type="iconSet" priority="365">
      <iconSet>
        <cfvo type="percent" val="0"/>
        <cfvo type="num" val="95"/>
        <cfvo type="num" val="100"/>
      </iconSet>
    </cfRule>
  </conditionalFormatting>
  <conditionalFormatting sqref="DZ49">
    <cfRule type="iconSet" priority="364">
      <iconSet>
        <cfvo type="percent" val="0"/>
        <cfvo type="num" val="95"/>
        <cfvo type="num" val="100"/>
      </iconSet>
    </cfRule>
  </conditionalFormatting>
  <conditionalFormatting sqref="DZ55 DZ58:DZ59">
    <cfRule type="iconSet" priority="363">
      <iconSet>
        <cfvo type="percent" val="0"/>
        <cfvo type="num" val="95"/>
        <cfvo type="num" val="100"/>
      </iconSet>
    </cfRule>
  </conditionalFormatting>
  <conditionalFormatting sqref="DZ94">
    <cfRule type="iconSet" priority="357">
      <iconSet>
        <cfvo type="percent" val="0"/>
        <cfvo type="num" val="95"/>
        <cfvo type="num" val="100"/>
      </iconSet>
    </cfRule>
  </conditionalFormatting>
  <conditionalFormatting sqref="DZ124:DZ125">
    <cfRule type="iconSet" priority="368">
      <iconSet>
        <cfvo type="percent" val="0"/>
        <cfvo type="num" val="95"/>
        <cfvo type="num" val="100"/>
      </iconSet>
    </cfRule>
  </conditionalFormatting>
  <conditionalFormatting sqref="DZ155">
    <cfRule type="iconSet" priority="370">
      <iconSet>
        <cfvo type="percent" val="0"/>
        <cfvo type="num" val="95"/>
        <cfvo type="num" val="100"/>
      </iconSet>
    </cfRule>
  </conditionalFormatting>
  <conditionalFormatting sqref="DZ171">
    <cfRule type="iconSet" priority="57">
      <iconSet>
        <cfvo type="percent" val="0"/>
        <cfvo type="num" val="95"/>
        <cfvo type="num" val="100"/>
      </iconSet>
    </cfRule>
  </conditionalFormatting>
  <conditionalFormatting sqref="DZ177:DZ183 DZ185">
    <cfRule type="iconSet" priority="349">
      <iconSet>
        <cfvo type="percent" val="0"/>
        <cfvo type="num" val="95"/>
        <cfvo type="num" val="100"/>
      </iconSet>
    </cfRule>
  </conditionalFormatting>
  <conditionalFormatting sqref="DZ188:DZ189">
    <cfRule type="iconSet" priority="45">
      <iconSet>
        <cfvo type="percent" val="0"/>
        <cfvo type="num" val="95"/>
        <cfvo type="num" val="100"/>
      </iconSet>
    </cfRule>
  </conditionalFormatting>
  <conditionalFormatting sqref="DZ192:DZ193 DZ186:DZ187 DZ184 DZ195">
    <cfRule type="iconSet" priority="375">
      <iconSet>
        <cfvo type="percent" val="0"/>
        <cfvo type="num" val="95"/>
        <cfvo type="num" val="100"/>
      </iconSet>
    </cfRule>
  </conditionalFormatting>
  <conditionalFormatting sqref="DZ194">
    <cfRule type="iconSet" priority="52">
      <iconSet>
        <cfvo type="percent" val="0"/>
        <cfvo type="num" val="95"/>
        <cfvo type="num" val="100"/>
      </iconSet>
    </cfRule>
  </conditionalFormatting>
  <conditionalFormatting sqref="DZ196">
    <cfRule type="iconSet" priority="42">
      <iconSet>
        <cfvo type="percent" val="0"/>
        <cfvo type="num" val="95"/>
        <cfvo type="num" val="100"/>
      </iconSet>
    </cfRule>
  </conditionalFormatting>
  <conditionalFormatting sqref="DZ197">
    <cfRule type="iconSet" priority="35">
      <iconSet>
        <cfvo type="percent" val="0"/>
        <cfvo type="num" val="95"/>
        <cfvo type="num" val="100"/>
      </iconSet>
    </cfRule>
  </conditionalFormatting>
  <conditionalFormatting sqref="DZ199">
    <cfRule type="iconSet" priority="317">
      <iconSet>
        <cfvo type="percent" val="0"/>
        <cfvo type="num" val="95"/>
        <cfvo type="num" val="100"/>
      </iconSet>
    </cfRule>
  </conditionalFormatting>
  <conditionalFormatting sqref="DZ204:DZ205">
    <cfRule type="iconSet" priority="22">
      <iconSet>
        <cfvo type="percent" val="0"/>
        <cfvo type="num" val="95"/>
        <cfvo type="num" val="100"/>
      </iconSet>
    </cfRule>
  </conditionalFormatting>
  <conditionalFormatting sqref="DZ206:DZ207">
    <cfRule type="iconSet" priority="16">
      <iconSet>
        <cfvo type="percent" val="0"/>
        <cfvo type="num" val="95"/>
        <cfvo type="num" val="100"/>
      </iconSet>
    </cfRule>
  </conditionalFormatting>
  <conditionalFormatting sqref="DZ208">
    <cfRule type="iconSet" priority="26">
      <iconSet>
        <cfvo type="percent" val="0"/>
        <cfvo type="num" val="95"/>
        <cfvo type="num" val="100"/>
      </iconSet>
    </cfRule>
  </conditionalFormatting>
  <conditionalFormatting sqref="DZ209:DZ212">
    <cfRule type="iconSet" priority="354">
      <iconSet>
        <cfvo type="percent" val="0"/>
        <cfvo type="num" val="95"/>
        <cfvo type="num" val="100"/>
      </iconSet>
    </cfRule>
  </conditionalFormatting>
  <conditionalFormatting sqref="DZ213">
    <cfRule type="iconSet" priority="3">
      <iconSet>
        <cfvo type="percent" val="0"/>
        <cfvo type="num" val="95"/>
        <cfvo type="num" val="100"/>
      </iconSet>
    </cfRule>
  </conditionalFormatting>
  <conditionalFormatting sqref="DZ228:DZ236">
    <cfRule type="iconSet" priority="350">
      <iconSet>
        <cfvo type="percent" val="0"/>
        <cfvo type="num" val="95"/>
        <cfvo type="num" val="100"/>
      </iconSet>
    </cfRule>
  </conditionalFormatting>
  <conditionalFormatting sqref="EB171">
    <cfRule type="iconSet" priority="56">
      <iconSet>
        <cfvo type="percent" val="0"/>
        <cfvo type="num" val="95"/>
        <cfvo type="num" val="100"/>
      </iconSet>
    </cfRule>
  </conditionalFormatting>
  <conditionalFormatting sqref="EB188:EB189">
    <cfRule type="iconSet" priority="48">
      <iconSet>
        <cfvo type="percent" val="0"/>
        <cfvo type="num" val="95"/>
        <cfvo type="num" val="100"/>
      </iconSet>
    </cfRule>
  </conditionalFormatting>
  <conditionalFormatting sqref="EB194">
    <cfRule type="iconSet" priority="51">
      <iconSet>
        <cfvo type="percent" val="0"/>
        <cfvo type="num" val="95"/>
        <cfvo type="num" val="100"/>
      </iconSet>
    </cfRule>
  </conditionalFormatting>
  <conditionalFormatting sqref="EB196">
    <cfRule type="iconSet" priority="41">
      <iconSet>
        <cfvo type="percent" val="0"/>
        <cfvo type="num" val="95"/>
        <cfvo type="num" val="100"/>
      </iconSet>
    </cfRule>
  </conditionalFormatting>
  <conditionalFormatting sqref="EB197">
    <cfRule type="iconSet" priority="34">
      <iconSet>
        <cfvo type="percent" val="0"/>
        <cfvo type="num" val="95"/>
        <cfvo type="num" val="100"/>
      </iconSet>
    </cfRule>
  </conditionalFormatting>
  <conditionalFormatting sqref="EB199">
    <cfRule type="iconSet" priority="352">
      <iconSet>
        <cfvo type="percent" val="0"/>
        <cfvo type="num" val="95"/>
        <cfvo type="num" val="100"/>
      </iconSet>
    </cfRule>
  </conditionalFormatting>
  <conditionalFormatting sqref="EB206:EB207">
    <cfRule type="iconSet" priority="15">
      <iconSet>
        <cfvo type="percent" val="0"/>
        <cfvo type="num" val="95"/>
        <cfvo type="num" val="100"/>
      </iconSet>
    </cfRule>
  </conditionalFormatting>
  <conditionalFormatting sqref="EB208">
    <cfRule type="iconSet" priority="31">
      <iconSet>
        <cfvo type="percent" val="0"/>
        <cfvo type="num" val="95"/>
        <cfvo type="num" val="100"/>
      </iconSet>
    </cfRule>
  </conditionalFormatting>
  <conditionalFormatting sqref="EB213">
    <cfRule type="iconSet" priority="8">
      <iconSet>
        <cfvo type="percent" val="0"/>
        <cfvo type="num" val="95"/>
        <cfvo type="num" val="100"/>
      </iconSet>
    </cfRule>
  </conditionalFormatting>
  <conditionalFormatting sqref="ED34">
    <cfRule type="iconSet" priority="81">
      <iconSet>
        <cfvo type="percent" val="0"/>
        <cfvo type="num" val="95"/>
        <cfvo type="num" val="100"/>
      </iconSet>
    </cfRule>
  </conditionalFormatting>
  <conditionalFormatting sqref="ED42:ED43">
    <cfRule type="iconSet" priority="80">
      <iconSet>
        <cfvo type="percent" val="0"/>
        <cfvo type="num" val="95"/>
        <cfvo type="num" val="100"/>
      </iconSet>
    </cfRule>
  </conditionalFormatting>
  <conditionalFormatting sqref="ED49">
    <cfRule type="iconSet" priority="79">
      <iconSet>
        <cfvo type="percent" val="0"/>
        <cfvo type="num" val="95"/>
        <cfvo type="num" val="100"/>
      </iconSet>
    </cfRule>
  </conditionalFormatting>
  <conditionalFormatting sqref="ED55">
    <cfRule type="iconSet" priority="78">
      <iconSet>
        <cfvo type="percent" val="0"/>
        <cfvo type="num" val="95"/>
        <cfvo type="num" val="100"/>
      </iconSet>
    </cfRule>
  </conditionalFormatting>
  <conditionalFormatting sqref="ED58:ED59">
    <cfRule type="iconSet" priority="77">
      <iconSet>
        <cfvo type="percent" val="0"/>
        <cfvo type="num" val="95"/>
        <cfvo type="num" val="100"/>
      </iconSet>
    </cfRule>
  </conditionalFormatting>
  <conditionalFormatting sqref="ED94">
    <cfRule type="iconSet" priority="76">
      <iconSet>
        <cfvo type="percent" val="0"/>
        <cfvo type="num" val="95"/>
        <cfvo type="num" val="100"/>
      </iconSet>
    </cfRule>
  </conditionalFormatting>
  <conditionalFormatting sqref="ED124:ED125">
    <cfRule type="iconSet" priority="82">
      <iconSet>
        <cfvo type="percent" val="0"/>
        <cfvo type="num" val="95"/>
        <cfvo type="num" val="100"/>
      </iconSet>
    </cfRule>
  </conditionalFormatting>
  <conditionalFormatting sqref="ED155">
    <cfRule type="iconSet" priority="83">
      <iconSet>
        <cfvo type="percent" val="0"/>
        <cfvo type="num" val="95"/>
        <cfvo type="num" val="100"/>
      </iconSet>
    </cfRule>
  </conditionalFormatting>
  <conditionalFormatting sqref="ED171">
    <cfRule type="iconSet" priority="55">
      <iconSet>
        <cfvo type="percent" val="0"/>
        <cfvo type="num" val="95"/>
        <cfvo type="num" val="100"/>
      </iconSet>
    </cfRule>
  </conditionalFormatting>
  <conditionalFormatting sqref="ED177:ED183 ED185">
    <cfRule type="iconSet" priority="71">
      <iconSet>
        <cfvo type="percent" val="0"/>
        <cfvo type="num" val="95"/>
        <cfvo type="num" val="100"/>
      </iconSet>
    </cfRule>
  </conditionalFormatting>
  <conditionalFormatting sqref="ED188:ED189">
    <cfRule type="iconSet" priority="47">
      <iconSet>
        <cfvo type="percent" val="0"/>
        <cfvo type="num" val="95"/>
        <cfvo type="num" val="100"/>
      </iconSet>
    </cfRule>
  </conditionalFormatting>
  <conditionalFormatting sqref="ED192:ED193 ED186:ED187 ED184 ED195">
    <cfRule type="iconSet" priority="376">
      <iconSet>
        <cfvo type="percent" val="0"/>
        <cfvo type="num" val="95"/>
        <cfvo type="num" val="100"/>
      </iconSet>
    </cfRule>
  </conditionalFormatting>
  <conditionalFormatting sqref="ED194">
    <cfRule type="iconSet" priority="50">
      <iconSet>
        <cfvo type="percent" val="0"/>
        <cfvo type="num" val="95"/>
        <cfvo type="num" val="100"/>
      </iconSet>
    </cfRule>
  </conditionalFormatting>
  <conditionalFormatting sqref="ED196">
    <cfRule type="iconSet" priority="75">
      <iconSet>
        <cfvo type="percent" val="0"/>
        <cfvo type="num" val="95"/>
        <cfvo type="num" val="100"/>
      </iconSet>
    </cfRule>
  </conditionalFormatting>
  <conditionalFormatting sqref="ED197">
    <cfRule type="iconSet" priority="37">
      <iconSet>
        <cfvo type="percent" val="0"/>
        <cfvo type="num" val="95"/>
        <cfvo type="num" val="100"/>
      </iconSet>
    </cfRule>
  </conditionalFormatting>
  <conditionalFormatting sqref="ED199">
    <cfRule type="iconSet" priority="72">
      <iconSet>
        <cfvo type="percent" val="0"/>
        <cfvo type="num" val="95"/>
        <cfvo type="num" val="100"/>
      </iconSet>
    </cfRule>
  </conditionalFormatting>
  <conditionalFormatting sqref="ED204:ED205">
    <cfRule type="iconSet" priority="19">
      <iconSet>
        <cfvo type="percent" val="0"/>
        <cfvo type="num" val="95"/>
        <cfvo type="num" val="100"/>
      </iconSet>
    </cfRule>
  </conditionalFormatting>
  <conditionalFormatting sqref="ED206:ED207">
    <cfRule type="iconSet" priority="14">
      <iconSet>
        <cfvo type="percent" val="0"/>
        <cfvo type="num" val="95"/>
        <cfvo type="num" val="100"/>
      </iconSet>
    </cfRule>
  </conditionalFormatting>
  <conditionalFormatting sqref="ED208">
    <cfRule type="iconSet" priority="25">
      <iconSet>
        <cfvo type="percent" val="0"/>
        <cfvo type="num" val="95"/>
        <cfvo type="num" val="100"/>
      </iconSet>
    </cfRule>
  </conditionalFormatting>
  <conditionalFormatting sqref="ED209:ED212">
    <cfRule type="iconSet" priority="74">
      <iconSet>
        <cfvo type="percent" val="0"/>
        <cfvo type="num" val="95"/>
        <cfvo type="num" val="100"/>
      </iconSet>
    </cfRule>
  </conditionalFormatting>
  <conditionalFormatting sqref="ED213">
    <cfRule type="iconSet" priority="2">
      <iconSet>
        <cfvo type="percent" val="0"/>
        <cfvo type="num" val="95"/>
        <cfvo type="num" val="100"/>
      </iconSet>
    </cfRule>
  </conditionalFormatting>
  <conditionalFormatting sqref="ED228:ED236">
    <cfRule type="iconSet" priority="73">
      <iconSet>
        <cfvo type="percent" val="0"/>
        <cfvo type="num" val="95"/>
        <cfvo type="num" val="100"/>
      </iconSet>
    </cfRule>
  </conditionalFormatting>
  <conditionalFormatting sqref="EF34:EG34">
    <cfRule type="iconSet" priority="68">
      <iconSet>
        <cfvo type="percent" val="0"/>
        <cfvo type="num" val="95"/>
        <cfvo type="num" val="100"/>
      </iconSet>
    </cfRule>
  </conditionalFormatting>
  <conditionalFormatting sqref="EF42:EG43">
    <cfRule type="iconSet" priority="67">
      <iconSet>
        <cfvo type="percent" val="0"/>
        <cfvo type="num" val="95"/>
        <cfvo type="num" val="100"/>
      </iconSet>
    </cfRule>
  </conditionalFormatting>
  <conditionalFormatting sqref="EF49:EG49">
    <cfRule type="iconSet" priority="66">
      <iconSet>
        <cfvo type="percent" val="0"/>
        <cfvo type="num" val="95"/>
        <cfvo type="num" val="100"/>
      </iconSet>
    </cfRule>
  </conditionalFormatting>
  <conditionalFormatting sqref="EF55:EG55">
    <cfRule type="iconSet" priority="65">
      <iconSet>
        <cfvo type="percent" val="0"/>
        <cfvo type="num" val="95"/>
        <cfvo type="num" val="100"/>
      </iconSet>
    </cfRule>
  </conditionalFormatting>
  <conditionalFormatting sqref="EF58:EG59">
    <cfRule type="iconSet" priority="64">
      <iconSet>
        <cfvo type="percent" val="0"/>
        <cfvo type="num" val="95"/>
        <cfvo type="num" val="100"/>
      </iconSet>
    </cfRule>
  </conditionalFormatting>
  <conditionalFormatting sqref="EF94:EG94">
    <cfRule type="iconSet" priority="63">
      <iconSet>
        <cfvo type="percent" val="0"/>
        <cfvo type="num" val="95"/>
        <cfvo type="num" val="100"/>
      </iconSet>
    </cfRule>
  </conditionalFormatting>
  <conditionalFormatting sqref="EF124:EG125">
    <cfRule type="iconSet" priority="69">
      <iconSet>
        <cfvo type="percent" val="0"/>
        <cfvo type="num" val="95"/>
        <cfvo type="num" val="100"/>
      </iconSet>
    </cfRule>
  </conditionalFormatting>
  <conditionalFormatting sqref="EF155:EG155">
    <cfRule type="iconSet" priority="70">
      <iconSet>
        <cfvo type="percent" val="0"/>
        <cfvo type="num" val="95"/>
        <cfvo type="num" val="100"/>
      </iconSet>
    </cfRule>
  </conditionalFormatting>
  <conditionalFormatting sqref="EF171:EG171">
    <cfRule type="iconSet" priority="54">
      <iconSet>
        <cfvo type="percent" val="0"/>
        <cfvo type="num" val="95"/>
        <cfvo type="num" val="100"/>
      </iconSet>
    </cfRule>
  </conditionalFormatting>
  <conditionalFormatting sqref="EF177:EG183 EF185:EG185">
    <cfRule type="iconSet" priority="58">
      <iconSet>
        <cfvo type="percent" val="0"/>
        <cfvo type="num" val="95"/>
        <cfvo type="num" val="100"/>
      </iconSet>
    </cfRule>
  </conditionalFormatting>
  <conditionalFormatting sqref="EF188:EG189">
    <cfRule type="iconSet" priority="46">
      <iconSet>
        <cfvo type="percent" val="0"/>
        <cfvo type="num" val="95"/>
        <cfvo type="num" val="100"/>
      </iconSet>
    </cfRule>
  </conditionalFormatting>
  <conditionalFormatting sqref="EF192:EG193 EF186:EG187 EF184:EG184 EF195:EG195">
    <cfRule type="iconSet" priority="377">
      <iconSet>
        <cfvo type="percent" val="0"/>
        <cfvo type="num" val="95"/>
        <cfvo type="num" val="100"/>
      </iconSet>
    </cfRule>
  </conditionalFormatting>
  <conditionalFormatting sqref="EF194:EG194">
    <cfRule type="iconSet" priority="49">
      <iconSet>
        <cfvo type="percent" val="0"/>
        <cfvo type="num" val="95"/>
        <cfvo type="num" val="100"/>
      </iconSet>
    </cfRule>
  </conditionalFormatting>
  <conditionalFormatting sqref="EF196:EG196">
    <cfRule type="iconSet" priority="62">
      <iconSet>
        <cfvo type="percent" val="0"/>
        <cfvo type="num" val="95"/>
        <cfvo type="num" val="100"/>
      </iconSet>
    </cfRule>
  </conditionalFormatting>
  <conditionalFormatting sqref="EF197:EG197">
    <cfRule type="iconSet" priority="36">
      <iconSet>
        <cfvo type="percent" val="0"/>
        <cfvo type="num" val="95"/>
        <cfvo type="num" val="100"/>
      </iconSet>
    </cfRule>
  </conditionalFormatting>
  <conditionalFormatting sqref="EF199:EG199">
    <cfRule type="iconSet" priority="59">
      <iconSet>
        <cfvo type="percent" val="0"/>
        <cfvo type="num" val="95"/>
        <cfvo type="num" val="100"/>
      </iconSet>
    </cfRule>
  </conditionalFormatting>
  <conditionalFormatting sqref="EF204:EG205">
    <cfRule type="iconSet" priority="18">
      <iconSet>
        <cfvo type="percent" val="0"/>
        <cfvo type="num" val="95"/>
        <cfvo type="num" val="100"/>
      </iconSet>
    </cfRule>
  </conditionalFormatting>
  <conditionalFormatting sqref="EF206:EG207">
    <cfRule type="iconSet" priority="13">
      <iconSet>
        <cfvo type="percent" val="0"/>
        <cfvo type="num" val="95"/>
        <cfvo type="num" val="100"/>
      </iconSet>
    </cfRule>
  </conditionalFormatting>
  <conditionalFormatting sqref="EF208:EG208">
    <cfRule type="iconSet" priority="24">
      <iconSet>
        <cfvo type="percent" val="0"/>
        <cfvo type="num" val="95"/>
        <cfvo type="num" val="100"/>
      </iconSet>
    </cfRule>
  </conditionalFormatting>
  <conditionalFormatting sqref="EF209:EG212">
    <cfRule type="iconSet" priority="61">
      <iconSet>
        <cfvo type="percent" val="0"/>
        <cfvo type="num" val="95"/>
        <cfvo type="num" val="100"/>
      </iconSet>
    </cfRule>
  </conditionalFormatting>
  <conditionalFormatting sqref="EF213:EG213">
    <cfRule type="iconSet" priority="1">
      <iconSet>
        <cfvo type="percent" val="0"/>
        <cfvo type="num" val="95"/>
        <cfvo type="num" val="100"/>
      </iconSet>
    </cfRule>
  </conditionalFormatting>
  <conditionalFormatting sqref="EF228:EG236">
    <cfRule type="iconSet" priority="60">
      <iconSet>
        <cfvo type="percent" val="0"/>
        <cfvo type="num" val="95"/>
        <cfvo type="num" val="100"/>
      </iconSet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6871E-713E-4384-89F8-B48F09ABED81}">
  <sheetPr>
    <tabColor rgb="FF99FF99"/>
  </sheetPr>
  <dimension ref="A1:CW233"/>
  <sheetViews>
    <sheetView zoomScale="115" zoomScaleNormal="115" workbookViewId="0">
      <pane xSplit="3" ySplit="3" topLeftCell="P127" activePane="bottomRight" state="frozen"/>
      <selection pane="topRight" activeCell="G165" sqref="G165"/>
      <selection pane="bottomLeft" activeCell="G165" sqref="G165"/>
      <selection pane="bottomRight" activeCell="P139" sqref="P139"/>
    </sheetView>
  </sheetViews>
  <sheetFormatPr defaultColWidth="8.5703125" defaultRowHeight="12.75" outlineLevelRow="1" outlineLevelCol="1"/>
  <cols>
    <col min="1" max="1" width="5.7109375" style="210" bestFit="1" customWidth="1"/>
    <col min="2" max="2" width="5.7109375" style="210" customWidth="1"/>
    <col min="3" max="3" width="33.28515625" style="210" customWidth="1"/>
    <col min="4" max="4" width="13.28515625" style="210" hidden="1" customWidth="1" outlineLevel="1"/>
    <col min="5" max="6" width="10.140625" style="210" hidden="1" customWidth="1" outlineLevel="1"/>
    <col min="7" max="9" width="9.7109375" style="210" hidden="1" customWidth="1" outlineLevel="1"/>
    <col min="10" max="10" width="10.5703125" style="210" hidden="1" customWidth="1" outlineLevel="1"/>
    <col min="11" max="11" width="10.85546875" style="210" hidden="1" customWidth="1" outlineLevel="1"/>
    <col min="12" max="14" width="10.5703125" style="210" hidden="1" customWidth="1" outlineLevel="1"/>
    <col min="15" max="15" width="9.7109375" style="210" hidden="1" customWidth="1" outlineLevel="1"/>
    <col min="16" max="16" width="10.5703125" style="443" bestFit="1" customWidth="1" collapsed="1"/>
    <col min="17" max="17" width="12.7109375" style="431" customWidth="1" outlineLevel="1"/>
    <col min="18" max="28" width="9.7109375" style="431" customWidth="1" outlineLevel="1"/>
    <col min="29" max="29" width="10.5703125" style="431" bestFit="1" customWidth="1"/>
    <col min="30" max="30" width="11.28515625" style="431" hidden="1" customWidth="1" outlineLevel="1"/>
    <col min="31" max="41" width="8.7109375" style="431" hidden="1" customWidth="1" outlineLevel="1"/>
    <col min="42" max="42" width="10.5703125" style="431" bestFit="1" customWidth="1" collapsed="1"/>
    <col min="43" max="43" width="12.7109375" style="431" hidden="1" customWidth="1" outlineLevel="1"/>
    <col min="44" max="54" width="8.7109375" style="431" hidden="1" customWidth="1" outlineLevel="1"/>
    <col min="55" max="55" width="10.5703125" style="431" bestFit="1" customWidth="1" collapsed="1"/>
    <col min="56" max="56" width="10.5703125" style="432" customWidth="1"/>
    <col min="57" max="68" width="8.7109375" style="210" hidden="1" customWidth="1" outlineLevel="1"/>
    <col min="69" max="69" width="8.7109375" style="210" customWidth="1" collapsed="1"/>
    <col min="70" max="70" width="8.5703125" style="210"/>
    <col min="71" max="71" width="10.28515625" style="210" customWidth="1"/>
    <col min="72" max="74" width="8.5703125" style="210"/>
    <col min="75" max="75" width="9.7109375" style="210" customWidth="1"/>
    <col min="76" max="76" width="8.5703125" style="210"/>
    <col min="78" max="78" width="8.5703125" style="210"/>
    <col min="79" max="79" width="10.5703125" style="210" customWidth="1"/>
    <col min="80" max="16384" width="8.5703125" style="210"/>
  </cols>
  <sheetData>
    <row r="1" spans="1:74">
      <c r="E1" s="429">
        <f>+E6+E7</f>
        <v>19.824999999999999</v>
      </c>
      <c r="F1" s="429"/>
      <c r="G1" s="429"/>
      <c r="H1" s="429"/>
      <c r="I1" s="429"/>
      <c r="J1" s="429"/>
      <c r="K1" s="429"/>
      <c r="L1" s="429"/>
      <c r="M1" s="429"/>
      <c r="N1" s="429"/>
      <c r="O1" s="429">
        <f>+O6+O7</f>
        <v>31</v>
      </c>
      <c r="P1" s="430">
        <f>+O1/E1-1</f>
        <v>0.56368221941992447</v>
      </c>
    </row>
    <row r="2" spans="1:74" ht="12" customHeight="1">
      <c r="C2" s="433" t="s">
        <v>279</v>
      </c>
      <c r="D2" s="433" t="s">
        <v>280</v>
      </c>
      <c r="E2" s="434"/>
      <c r="F2" s="434"/>
      <c r="G2" s="434"/>
      <c r="H2" s="434"/>
      <c r="I2" s="434"/>
      <c r="J2" s="434"/>
      <c r="K2" s="434"/>
      <c r="L2" s="434"/>
      <c r="M2" s="434"/>
      <c r="N2" s="434"/>
      <c r="O2" s="434"/>
      <c r="P2" s="433">
        <v>2022</v>
      </c>
      <c r="Q2" s="435" t="s">
        <v>281</v>
      </c>
      <c r="R2" s="436"/>
      <c r="S2" s="436"/>
      <c r="T2" s="436"/>
      <c r="U2" s="436"/>
      <c r="V2" s="436"/>
      <c r="W2" s="436"/>
      <c r="X2" s="436"/>
      <c r="Y2" s="436"/>
      <c r="Z2" s="436"/>
      <c r="AA2" s="436"/>
      <c r="AB2" s="436"/>
      <c r="AC2" s="435">
        <v>2023</v>
      </c>
      <c r="AD2" s="437" t="s">
        <v>282</v>
      </c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438"/>
      <c r="AP2" s="437">
        <v>2024</v>
      </c>
      <c r="AQ2" s="439" t="s">
        <v>283</v>
      </c>
      <c r="AR2" s="440"/>
      <c r="AS2" s="440"/>
      <c r="AT2" s="440"/>
      <c r="AU2" s="440"/>
      <c r="AV2" s="440"/>
      <c r="AW2" s="440"/>
      <c r="AX2" s="440"/>
      <c r="AY2" s="440"/>
      <c r="AZ2" s="440"/>
      <c r="BA2" s="440"/>
      <c r="BB2" s="440"/>
      <c r="BC2" s="439">
        <v>2025</v>
      </c>
      <c r="BE2" s="441" t="s">
        <v>284</v>
      </c>
      <c r="BF2" s="442"/>
      <c r="BG2" s="442"/>
      <c r="BH2" s="442"/>
      <c r="BI2" s="442"/>
      <c r="BJ2" s="442"/>
      <c r="BK2" s="442"/>
      <c r="BL2" s="442"/>
      <c r="BM2" s="442"/>
      <c r="BN2" s="442"/>
      <c r="BO2" s="442"/>
      <c r="BP2" s="442"/>
      <c r="BQ2" s="441">
        <v>2025</v>
      </c>
    </row>
    <row r="3" spans="1:74" s="443" customFormat="1" ht="11.25">
      <c r="C3" s="210"/>
      <c r="D3" s="443" t="s">
        <v>285</v>
      </c>
      <c r="E3" s="443" t="s">
        <v>234</v>
      </c>
      <c r="F3" s="443" t="s">
        <v>235</v>
      </c>
      <c r="G3" s="443" t="s">
        <v>236</v>
      </c>
      <c r="H3" s="443" t="s">
        <v>237</v>
      </c>
      <c r="I3" s="443" t="s">
        <v>238</v>
      </c>
      <c r="J3" s="443" t="s">
        <v>286</v>
      </c>
      <c r="K3" s="443" t="s">
        <v>287</v>
      </c>
      <c r="L3" s="443" t="s">
        <v>288</v>
      </c>
      <c r="M3" s="443" t="s">
        <v>17</v>
      </c>
      <c r="N3" s="443" t="s">
        <v>18</v>
      </c>
      <c r="O3" s="443" t="s">
        <v>289</v>
      </c>
      <c r="P3" s="443" t="s">
        <v>290</v>
      </c>
      <c r="Q3" s="443" t="s">
        <v>285</v>
      </c>
      <c r="R3" s="443" t="s">
        <v>234</v>
      </c>
      <c r="S3" s="443" t="s">
        <v>235</v>
      </c>
      <c r="T3" s="443" t="s">
        <v>236</v>
      </c>
      <c r="U3" s="443" t="s">
        <v>237</v>
      </c>
      <c r="V3" s="443" t="s">
        <v>238</v>
      </c>
      <c r="W3" s="443" t="s">
        <v>286</v>
      </c>
      <c r="X3" s="443" t="s">
        <v>287</v>
      </c>
      <c r="Y3" s="443" t="s">
        <v>288</v>
      </c>
      <c r="Z3" s="443" t="s">
        <v>17</v>
      </c>
      <c r="AA3" s="443" t="s">
        <v>18</v>
      </c>
      <c r="AB3" s="443" t="s">
        <v>289</v>
      </c>
      <c r="AC3" s="443" t="s">
        <v>290</v>
      </c>
      <c r="AD3" s="443" t="s">
        <v>285</v>
      </c>
      <c r="AE3" s="443" t="s">
        <v>234</v>
      </c>
      <c r="AF3" s="443" t="s">
        <v>235</v>
      </c>
      <c r="AG3" s="443" t="s">
        <v>236</v>
      </c>
      <c r="AH3" s="443" t="s">
        <v>237</v>
      </c>
      <c r="AI3" s="443" t="s">
        <v>238</v>
      </c>
      <c r="AJ3" s="443" t="s">
        <v>286</v>
      </c>
      <c r="AK3" s="443" t="s">
        <v>287</v>
      </c>
      <c r="AL3" s="443" t="s">
        <v>288</v>
      </c>
      <c r="AM3" s="443" t="s">
        <v>17</v>
      </c>
      <c r="AN3" s="443" t="s">
        <v>18</v>
      </c>
      <c r="AO3" s="443" t="s">
        <v>289</v>
      </c>
      <c r="AP3" s="443" t="s">
        <v>290</v>
      </c>
      <c r="AQ3" s="443" t="s">
        <v>285</v>
      </c>
      <c r="AR3" s="443" t="s">
        <v>234</v>
      </c>
      <c r="AS3" s="443" t="s">
        <v>235</v>
      </c>
      <c r="AT3" s="443" t="s">
        <v>236</v>
      </c>
      <c r="AU3" s="443" t="s">
        <v>237</v>
      </c>
      <c r="AV3" s="443" t="s">
        <v>238</v>
      </c>
      <c r="AW3" s="443" t="s">
        <v>286</v>
      </c>
      <c r="AX3" s="443" t="s">
        <v>287</v>
      </c>
      <c r="AY3" s="443" t="s">
        <v>288</v>
      </c>
      <c r="AZ3" s="443" t="s">
        <v>17</v>
      </c>
      <c r="BA3" s="443" t="s">
        <v>18</v>
      </c>
      <c r="BB3" s="443" t="s">
        <v>289</v>
      </c>
      <c r="BC3" s="443" t="s">
        <v>290</v>
      </c>
      <c r="BE3" s="444" t="s">
        <v>285</v>
      </c>
      <c r="BF3" s="444" t="s">
        <v>234</v>
      </c>
      <c r="BG3" s="444" t="s">
        <v>235</v>
      </c>
      <c r="BH3" s="444" t="s">
        <v>236</v>
      </c>
      <c r="BI3" s="444" t="s">
        <v>237</v>
      </c>
      <c r="BJ3" s="444" t="s">
        <v>238</v>
      </c>
      <c r="BK3" s="444" t="s">
        <v>286</v>
      </c>
      <c r="BL3" s="444" t="s">
        <v>287</v>
      </c>
      <c r="BM3" s="444" t="s">
        <v>288</v>
      </c>
      <c r="BN3" s="444" t="s">
        <v>17</v>
      </c>
      <c r="BO3" s="444" t="s">
        <v>18</v>
      </c>
      <c r="BP3" s="444" t="s">
        <v>289</v>
      </c>
      <c r="BQ3" s="444" t="s">
        <v>290</v>
      </c>
      <c r="BS3" s="444" t="s">
        <v>291</v>
      </c>
      <c r="BT3" s="443" t="s">
        <v>292</v>
      </c>
      <c r="BV3" s="443" t="s">
        <v>293</v>
      </c>
    </row>
    <row r="4" spans="1:74" outlineLevel="1">
      <c r="A4" s="445" t="s">
        <v>294</v>
      </c>
      <c r="B4" s="445" t="s">
        <v>295</v>
      </c>
      <c r="C4" s="445" t="s">
        <v>171</v>
      </c>
      <c r="D4" s="446">
        <f t="shared" ref="D4:G19" si="0">+D66/D35</f>
        <v>111.6375</v>
      </c>
      <c r="E4" s="446">
        <f t="shared" si="0"/>
        <v>114.16249999999999</v>
      </c>
      <c r="F4" s="446">
        <v>115</v>
      </c>
      <c r="G4" s="446">
        <v>116</v>
      </c>
      <c r="H4" s="446">
        <v>116</v>
      </c>
      <c r="I4" s="446">
        <v>116</v>
      </c>
      <c r="J4" s="446">
        <v>116</v>
      </c>
      <c r="K4" s="447">
        <v>116</v>
      </c>
      <c r="L4" s="447">
        <v>116</v>
      </c>
      <c r="M4" s="447">
        <v>116</v>
      </c>
      <c r="N4" s="447">
        <v>116</v>
      </c>
      <c r="O4" s="447">
        <v>116</v>
      </c>
      <c r="P4" s="448">
        <f>O4</f>
        <v>116</v>
      </c>
      <c r="Q4" s="446">
        <f>+O4</f>
        <v>116</v>
      </c>
      <c r="R4" s="446">
        <v>115</v>
      </c>
      <c r="S4" s="446">
        <v>115</v>
      </c>
      <c r="T4" s="446">
        <v>114</v>
      </c>
      <c r="U4" s="446">
        <v>114</v>
      </c>
      <c r="V4" s="446">
        <v>113</v>
      </c>
      <c r="W4" s="446">
        <v>112</v>
      </c>
      <c r="X4" s="446">
        <v>112</v>
      </c>
      <c r="Y4" s="446">
        <v>112</v>
      </c>
      <c r="Z4" s="446">
        <v>110</v>
      </c>
      <c r="AA4" s="446">
        <v>110</v>
      </c>
      <c r="AB4" s="446">
        <v>110</v>
      </c>
      <c r="AC4" s="448">
        <f>AB4</f>
        <v>110</v>
      </c>
      <c r="AD4" s="449">
        <f>+AB4</f>
        <v>110</v>
      </c>
      <c r="AE4" s="449">
        <f>+AD4</f>
        <v>110</v>
      </c>
      <c r="AF4" s="449">
        <f t="shared" ref="AF4:AO5" si="1">+AE4</f>
        <v>110</v>
      </c>
      <c r="AG4" s="449">
        <f t="shared" si="1"/>
        <v>110</v>
      </c>
      <c r="AH4" s="449">
        <f t="shared" si="1"/>
        <v>110</v>
      </c>
      <c r="AI4" s="449">
        <v>109</v>
      </c>
      <c r="AJ4" s="449">
        <f t="shared" si="1"/>
        <v>109</v>
      </c>
      <c r="AK4" s="449">
        <f t="shared" si="1"/>
        <v>109</v>
      </c>
      <c r="AL4" s="449">
        <v>108</v>
      </c>
      <c r="AM4" s="449">
        <f t="shared" si="1"/>
        <v>108</v>
      </c>
      <c r="AN4" s="449">
        <f t="shared" si="1"/>
        <v>108</v>
      </c>
      <c r="AO4" s="449">
        <f t="shared" si="1"/>
        <v>108</v>
      </c>
      <c r="AP4" s="448">
        <f>AO4</f>
        <v>108</v>
      </c>
      <c r="AQ4" s="449">
        <f>+AO4</f>
        <v>108</v>
      </c>
      <c r="AR4" s="449">
        <f>+AQ4</f>
        <v>108</v>
      </c>
      <c r="AS4" s="449">
        <f t="shared" ref="AS4:BB4" si="2">+AR4</f>
        <v>108</v>
      </c>
      <c r="AT4" s="449">
        <f t="shared" si="2"/>
        <v>108</v>
      </c>
      <c r="AU4" s="449">
        <f t="shared" si="2"/>
        <v>108</v>
      </c>
      <c r="AV4" s="449">
        <f t="shared" si="2"/>
        <v>108</v>
      </c>
      <c r="AW4" s="449">
        <f t="shared" si="2"/>
        <v>108</v>
      </c>
      <c r="AX4" s="449">
        <f t="shared" si="2"/>
        <v>108</v>
      </c>
      <c r="AY4" s="449">
        <f t="shared" si="2"/>
        <v>108</v>
      </c>
      <c r="AZ4" s="449">
        <f t="shared" si="2"/>
        <v>108</v>
      </c>
      <c r="BA4" s="449">
        <f t="shared" si="2"/>
        <v>108</v>
      </c>
      <c r="BB4" s="449">
        <f t="shared" si="2"/>
        <v>108</v>
      </c>
      <c r="BC4" s="448">
        <f>BB4</f>
        <v>108</v>
      </c>
      <c r="BE4" s="446">
        <v>105</v>
      </c>
      <c r="BF4" s="446">
        <v>105</v>
      </c>
      <c r="BG4" s="446">
        <v>103</v>
      </c>
      <c r="BH4" s="446">
        <v>102</v>
      </c>
      <c r="BI4" s="446">
        <v>101</v>
      </c>
      <c r="BJ4" s="446">
        <v>101</v>
      </c>
      <c r="BK4" s="446">
        <v>101</v>
      </c>
      <c r="BL4" s="446">
        <v>101</v>
      </c>
      <c r="BM4" s="446">
        <v>101</v>
      </c>
      <c r="BN4" s="446">
        <v>101</v>
      </c>
      <c r="BO4" s="446">
        <v>101</v>
      </c>
      <c r="BP4" s="446">
        <v>101</v>
      </c>
      <c r="BQ4" s="448">
        <f>BP4</f>
        <v>101</v>
      </c>
      <c r="BS4" s="450">
        <f>AC4-P4</f>
        <v>-6</v>
      </c>
      <c r="BT4" s="451">
        <f t="shared" ref="BT4:BT25" si="3">BC4-AP4</f>
        <v>0</v>
      </c>
      <c r="BV4" s="451">
        <f>AP4-AC4</f>
        <v>-2</v>
      </c>
    </row>
    <row r="5" spans="1:74" outlineLevel="1">
      <c r="A5" s="445" t="s">
        <v>296</v>
      </c>
      <c r="B5" s="445" t="s">
        <v>295</v>
      </c>
      <c r="C5" s="445" t="s">
        <v>297</v>
      </c>
      <c r="D5" s="446">
        <f t="shared" si="0"/>
        <v>29.375</v>
      </c>
      <c r="E5" s="446">
        <f t="shared" si="0"/>
        <v>25.8125</v>
      </c>
      <c r="F5" s="446">
        <f t="shared" si="0"/>
        <v>29.0625</v>
      </c>
      <c r="G5" s="446">
        <f t="shared" si="0"/>
        <v>26.4375</v>
      </c>
      <c r="H5" s="446">
        <v>27.5</v>
      </c>
      <c r="I5" s="446">
        <v>29.375</v>
      </c>
      <c r="J5" s="446">
        <v>4</v>
      </c>
      <c r="K5" s="447">
        <v>4</v>
      </c>
      <c r="L5" s="447">
        <v>4</v>
      </c>
      <c r="M5" s="447">
        <v>4</v>
      </c>
      <c r="N5" s="447">
        <v>4</v>
      </c>
      <c r="O5" s="447">
        <v>4</v>
      </c>
      <c r="P5" s="448">
        <f t="shared" ref="P5:Z30" si="4">O5</f>
        <v>4</v>
      </c>
      <c r="Q5" s="446">
        <f>+O5</f>
        <v>4</v>
      </c>
      <c r="R5" s="446">
        <v>4</v>
      </c>
      <c r="S5" s="446">
        <v>6</v>
      </c>
      <c r="T5" s="446">
        <v>6</v>
      </c>
      <c r="U5" s="446">
        <v>6</v>
      </c>
      <c r="V5" s="446">
        <v>6</v>
      </c>
      <c r="W5" s="446">
        <v>6</v>
      </c>
      <c r="X5" s="446">
        <v>8</v>
      </c>
      <c r="Y5" s="446">
        <v>8</v>
      </c>
      <c r="Z5" s="446">
        <v>8</v>
      </c>
      <c r="AA5" s="446">
        <v>8</v>
      </c>
      <c r="AB5" s="446">
        <v>8</v>
      </c>
      <c r="AC5" s="448">
        <f t="shared" ref="AC5:AC30" si="5">AB5</f>
        <v>8</v>
      </c>
      <c r="AD5" s="449">
        <f t="shared" ref="AD5:AD30" si="6">+AB5</f>
        <v>8</v>
      </c>
      <c r="AE5" s="449">
        <f t="shared" ref="AE5:AO29" si="7">+AD5</f>
        <v>8</v>
      </c>
      <c r="AF5" s="449">
        <f t="shared" si="7"/>
        <v>8</v>
      </c>
      <c r="AG5" s="449">
        <v>7</v>
      </c>
      <c r="AH5" s="449">
        <f t="shared" si="1"/>
        <v>7</v>
      </c>
      <c r="AI5" s="449">
        <f t="shared" si="1"/>
        <v>7</v>
      </c>
      <c r="AJ5" s="449">
        <f t="shared" si="1"/>
        <v>7</v>
      </c>
      <c r="AK5" s="449">
        <v>6</v>
      </c>
      <c r="AL5" s="449">
        <f t="shared" si="1"/>
        <v>6</v>
      </c>
      <c r="AM5" s="449">
        <f t="shared" si="1"/>
        <v>6</v>
      </c>
      <c r="AN5" s="449">
        <f t="shared" si="1"/>
        <v>6</v>
      </c>
      <c r="AO5" s="449">
        <f t="shared" si="1"/>
        <v>6</v>
      </c>
      <c r="AP5" s="448">
        <f t="shared" ref="AP5:AP30" si="8">AO5</f>
        <v>6</v>
      </c>
      <c r="AQ5" s="449">
        <f t="shared" ref="AQ5:AQ30" si="9">+AO5</f>
        <v>6</v>
      </c>
      <c r="AR5" s="449">
        <f t="shared" ref="AR5:BB20" si="10">+AQ5</f>
        <v>6</v>
      </c>
      <c r="AS5" s="449">
        <f t="shared" si="10"/>
        <v>6</v>
      </c>
      <c r="AT5" s="449">
        <f t="shared" si="10"/>
        <v>6</v>
      </c>
      <c r="AU5" s="449">
        <f t="shared" si="10"/>
        <v>6</v>
      </c>
      <c r="AV5" s="449">
        <v>8</v>
      </c>
      <c r="AW5" s="449">
        <f t="shared" si="10"/>
        <v>8</v>
      </c>
      <c r="AX5" s="449">
        <f t="shared" si="10"/>
        <v>8</v>
      </c>
      <c r="AY5" s="449">
        <v>5</v>
      </c>
      <c r="AZ5" s="449">
        <f t="shared" si="10"/>
        <v>5</v>
      </c>
      <c r="BA5" s="449">
        <f t="shared" si="10"/>
        <v>5</v>
      </c>
      <c r="BB5" s="449">
        <f t="shared" si="10"/>
        <v>5</v>
      </c>
      <c r="BC5" s="448">
        <f t="shared" ref="BC5:BC30" si="11">BB5</f>
        <v>5</v>
      </c>
      <c r="BE5" s="446">
        <v>30</v>
      </c>
      <c r="BF5" s="446">
        <v>30</v>
      </c>
      <c r="BG5" s="446">
        <v>30</v>
      </c>
      <c r="BH5" s="446">
        <v>31</v>
      </c>
      <c r="BI5" s="446">
        <v>31</v>
      </c>
      <c r="BJ5" s="446">
        <v>31</v>
      </c>
      <c r="BK5" s="446">
        <v>32</v>
      </c>
      <c r="BL5" s="446">
        <v>32</v>
      </c>
      <c r="BM5" s="446">
        <v>33</v>
      </c>
      <c r="BN5" s="446">
        <v>33</v>
      </c>
      <c r="BO5" s="446">
        <v>33</v>
      </c>
      <c r="BP5" s="446">
        <v>33</v>
      </c>
      <c r="BQ5" s="448">
        <f>BP5</f>
        <v>33</v>
      </c>
      <c r="BS5" s="450">
        <f t="shared" ref="BS5:BS29" si="12">AC5-P5</f>
        <v>4</v>
      </c>
      <c r="BT5" s="451">
        <f t="shared" si="3"/>
        <v>-1</v>
      </c>
      <c r="BV5" s="451">
        <f t="shared" ref="BV5:BV29" si="13">AP5-AC5</f>
        <v>-2</v>
      </c>
    </row>
    <row r="6" spans="1:74" outlineLevel="1">
      <c r="A6" s="452" t="s">
        <v>298</v>
      </c>
      <c r="B6" s="452" t="s">
        <v>299</v>
      </c>
      <c r="C6" s="452" t="s">
        <v>170</v>
      </c>
      <c r="D6" s="446">
        <f t="shared" si="0"/>
        <v>8.9375</v>
      </c>
      <c r="E6" s="446">
        <f t="shared" si="0"/>
        <v>11.824999999999999</v>
      </c>
      <c r="F6" s="446">
        <f t="shared" si="0"/>
        <v>13.55</v>
      </c>
      <c r="G6" s="446">
        <f t="shared" si="0"/>
        <v>12.9375</v>
      </c>
      <c r="H6" s="446">
        <v>12.272727272727273</v>
      </c>
      <c r="I6" s="446">
        <v>12.272727272727273</v>
      </c>
      <c r="J6" s="446">
        <v>16</v>
      </c>
      <c r="K6" s="447">
        <v>16.5</v>
      </c>
      <c r="L6" s="447">
        <v>17</v>
      </c>
      <c r="M6" s="447">
        <v>18</v>
      </c>
      <c r="N6" s="447">
        <v>18</v>
      </c>
      <c r="O6" s="447">
        <v>18</v>
      </c>
      <c r="P6" s="448">
        <f t="shared" si="4"/>
        <v>18</v>
      </c>
      <c r="Q6" s="446">
        <v>18</v>
      </c>
      <c r="R6" s="446">
        <v>18</v>
      </c>
      <c r="S6" s="446">
        <f t="shared" ref="S6:AB9" si="14">+R6</f>
        <v>18</v>
      </c>
      <c r="T6" s="446">
        <v>17</v>
      </c>
      <c r="U6" s="446">
        <v>17</v>
      </c>
      <c r="V6" s="446">
        <v>15</v>
      </c>
      <c r="W6" s="446">
        <f t="shared" si="14"/>
        <v>15</v>
      </c>
      <c r="X6" s="446">
        <v>14</v>
      </c>
      <c r="Y6" s="446">
        <v>14</v>
      </c>
      <c r="Z6" s="446">
        <v>13</v>
      </c>
      <c r="AA6" s="446">
        <v>13</v>
      </c>
      <c r="AB6" s="446">
        <f>+AA6</f>
        <v>13</v>
      </c>
      <c r="AC6" s="448">
        <f t="shared" si="5"/>
        <v>13</v>
      </c>
      <c r="AD6" s="449">
        <f t="shared" si="6"/>
        <v>13</v>
      </c>
      <c r="AE6" s="449">
        <f t="shared" si="7"/>
        <v>13</v>
      </c>
      <c r="AF6" s="449">
        <f t="shared" si="7"/>
        <v>13</v>
      </c>
      <c r="AG6" s="449">
        <v>10</v>
      </c>
      <c r="AH6" s="449">
        <f t="shared" si="7"/>
        <v>10</v>
      </c>
      <c r="AI6" s="449">
        <f t="shared" si="7"/>
        <v>10</v>
      </c>
      <c r="AJ6" s="449">
        <f t="shared" si="7"/>
        <v>10</v>
      </c>
      <c r="AK6" s="449">
        <v>9</v>
      </c>
      <c r="AL6" s="449">
        <f t="shared" si="7"/>
        <v>9</v>
      </c>
      <c r="AM6" s="449">
        <v>8</v>
      </c>
      <c r="AN6" s="449">
        <f t="shared" si="7"/>
        <v>8</v>
      </c>
      <c r="AO6" s="449">
        <f t="shared" si="7"/>
        <v>8</v>
      </c>
      <c r="AP6" s="448">
        <f t="shared" si="8"/>
        <v>8</v>
      </c>
      <c r="AQ6" s="449">
        <f t="shared" si="9"/>
        <v>8</v>
      </c>
      <c r="AR6" s="449">
        <f t="shared" si="10"/>
        <v>8</v>
      </c>
      <c r="AS6" s="449">
        <v>7</v>
      </c>
      <c r="AT6" s="449">
        <f t="shared" si="10"/>
        <v>7</v>
      </c>
      <c r="AU6" s="449">
        <f t="shared" si="10"/>
        <v>7</v>
      </c>
      <c r="AV6" s="449">
        <v>6</v>
      </c>
      <c r="AW6" s="449">
        <f t="shared" si="10"/>
        <v>6</v>
      </c>
      <c r="AX6" s="449">
        <v>5</v>
      </c>
      <c r="AY6" s="449">
        <f t="shared" si="10"/>
        <v>5</v>
      </c>
      <c r="AZ6" s="449">
        <f t="shared" si="10"/>
        <v>5</v>
      </c>
      <c r="BA6" s="449">
        <f t="shared" si="10"/>
        <v>5</v>
      </c>
      <c r="BB6" s="449">
        <f t="shared" si="10"/>
        <v>5</v>
      </c>
      <c r="BC6" s="448">
        <f t="shared" si="11"/>
        <v>5</v>
      </c>
      <c r="BE6" s="446">
        <v>12</v>
      </c>
      <c r="BF6" s="446">
        <v>13</v>
      </c>
      <c r="BG6" s="446">
        <v>15</v>
      </c>
      <c r="BH6" s="446">
        <v>16</v>
      </c>
      <c r="BI6" s="446">
        <v>17</v>
      </c>
      <c r="BJ6" s="446">
        <v>18</v>
      </c>
      <c r="BK6" s="446">
        <v>20</v>
      </c>
      <c r="BL6" s="446">
        <v>20</v>
      </c>
      <c r="BM6" s="446">
        <v>22</v>
      </c>
      <c r="BN6" s="446">
        <v>22</v>
      </c>
      <c r="BO6" s="446">
        <v>24</v>
      </c>
      <c r="BP6" s="446">
        <v>25</v>
      </c>
      <c r="BQ6" s="448">
        <f t="shared" ref="BQ6:BQ21" si="15">BP6</f>
        <v>25</v>
      </c>
      <c r="BS6" s="450">
        <f t="shared" si="12"/>
        <v>-5</v>
      </c>
      <c r="BT6" s="451">
        <f t="shared" si="3"/>
        <v>-3</v>
      </c>
      <c r="BV6" s="451">
        <f t="shared" si="13"/>
        <v>-5</v>
      </c>
    </row>
    <row r="7" spans="1:74" outlineLevel="1">
      <c r="A7" s="452" t="s">
        <v>300</v>
      </c>
      <c r="B7" s="452" t="s">
        <v>299</v>
      </c>
      <c r="C7" s="452" t="s">
        <v>160</v>
      </c>
      <c r="D7" s="446">
        <f t="shared" si="0"/>
        <v>5.75</v>
      </c>
      <c r="E7" s="446">
        <f t="shared" si="0"/>
        <v>8</v>
      </c>
      <c r="F7" s="446">
        <f t="shared" si="0"/>
        <v>9</v>
      </c>
      <c r="G7" s="446">
        <v>10</v>
      </c>
      <c r="H7" s="446">
        <v>11</v>
      </c>
      <c r="I7" s="446">
        <v>11</v>
      </c>
      <c r="J7" s="446">
        <v>11</v>
      </c>
      <c r="K7" s="447">
        <v>11</v>
      </c>
      <c r="L7" s="447">
        <v>11.5</v>
      </c>
      <c r="M7" s="447">
        <v>12</v>
      </c>
      <c r="N7" s="447">
        <v>13</v>
      </c>
      <c r="O7" s="447">
        <v>13</v>
      </c>
      <c r="P7" s="448">
        <f t="shared" si="4"/>
        <v>13</v>
      </c>
      <c r="Q7" s="446">
        <f>+O7</f>
        <v>13</v>
      </c>
      <c r="R7" s="446">
        <v>13</v>
      </c>
      <c r="S7" s="446">
        <v>14</v>
      </c>
      <c r="T7" s="446">
        <v>15</v>
      </c>
      <c r="U7" s="446">
        <v>15</v>
      </c>
      <c r="V7" s="446">
        <v>15</v>
      </c>
      <c r="W7" s="446">
        <v>15</v>
      </c>
      <c r="X7" s="446">
        <v>14</v>
      </c>
      <c r="Y7" s="446">
        <v>14</v>
      </c>
      <c r="Z7" s="446">
        <f>+Y7-1</f>
        <v>13</v>
      </c>
      <c r="AA7" s="446">
        <f t="shared" si="14"/>
        <v>13</v>
      </c>
      <c r="AB7" s="446">
        <f t="shared" si="14"/>
        <v>13</v>
      </c>
      <c r="AC7" s="448">
        <f t="shared" si="5"/>
        <v>13</v>
      </c>
      <c r="AD7" s="449">
        <f t="shared" si="6"/>
        <v>13</v>
      </c>
      <c r="AE7" s="449">
        <f t="shared" si="7"/>
        <v>13</v>
      </c>
      <c r="AF7" s="449">
        <f t="shared" si="7"/>
        <v>13</v>
      </c>
      <c r="AG7" s="449">
        <f t="shared" si="7"/>
        <v>13</v>
      </c>
      <c r="AH7" s="449">
        <f t="shared" si="7"/>
        <v>13</v>
      </c>
      <c r="AI7" s="449">
        <v>12</v>
      </c>
      <c r="AJ7" s="449">
        <f t="shared" si="7"/>
        <v>12</v>
      </c>
      <c r="AK7" s="449">
        <f t="shared" si="7"/>
        <v>12</v>
      </c>
      <c r="AL7" s="449">
        <v>10</v>
      </c>
      <c r="AM7" s="449">
        <v>8</v>
      </c>
      <c r="AN7" s="449">
        <f t="shared" si="7"/>
        <v>8</v>
      </c>
      <c r="AO7" s="449">
        <f t="shared" si="7"/>
        <v>8</v>
      </c>
      <c r="AP7" s="448">
        <f t="shared" si="8"/>
        <v>8</v>
      </c>
      <c r="AQ7" s="449">
        <f t="shared" si="9"/>
        <v>8</v>
      </c>
      <c r="AR7" s="449">
        <f t="shared" si="10"/>
        <v>8</v>
      </c>
      <c r="AS7" s="449">
        <f t="shared" si="10"/>
        <v>8</v>
      </c>
      <c r="AT7" s="449">
        <v>8</v>
      </c>
      <c r="AU7" s="449">
        <f t="shared" si="10"/>
        <v>8</v>
      </c>
      <c r="AV7" s="449">
        <f t="shared" si="10"/>
        <v>8</v>
      </c>
      <c r="AW7" s="449">
        <v>7</v>
      </c>
      <c r="AX7" s="449">
        <v>7</v>
      </c>
      <c r="AY7" s="449">
        <f t="shared" si="10"/>
        <v>7</v>
      </c>
      <c r="AZ7" s="449">
        <f t="shared" si="10"/>
        <v>7</v>
      </c>
      <c r="BA7" s="449">
        <f t="shared" si="10"/>
        <v>7</v>
      </c>
      <c r="BB7" s="449">
        <f t="shared" si="10"/>
        <v>7</v>
      </c>
      <c r="BC7" s="448">
        <f t="shared" si="11"/>
        <v>7</v>
      </c>
      <c r="BE7" s="446">
        <v>25</v>
      </c>
      <c r="BF7" s="446">
        <v>25</v>
      </c>
      <c r="BG7" s="446">
        <v>25</v>
      </c>
      <c r="BH7" s="446">
        <v>25</v>
      </c>
      <c r="BI7" s="446">
        <v>25</v>
      </c>
      <c r="BJ7" s="446">
        <v>25</v>
      </c>
      <c r="BK7" s="446">
        <v>25</v>
      </c>
      <c r="BL7" s="446">
        <v>25</v>
      </c>
      <c r="BM7" s="446">
        <v>25</v>
      </c>
      <c r="BN7" s="446">
        <v>25</v>
      </c>
      <c r="BO7" s="446">
        <v>25</v>
      </c>
      <c r="BP7" s="446">
        <v>25</v>
      </c>
      <c r="BQ7" s="448">
        <f t="shared" si="15"/>
        <v>25</v>
      </c>
      <c r="BS7" s="450">
        <f t="shared" si="12"/>
        <v>0</v>
      </c>
      <c r="BT7" s="451">
        <f t="shared" si="3"/>
        <v>-1</v>
      </c>
      <c r="BV7" s="451">
        <f t="shared" si="13"/>
        <v>-5</v>
      </c>
    </row>
    <row r="8" spans="1:74" outlineLevel="1">
      <c r="A8" s="452" t="s">
        <v>298</v>
      </c>
      <c r="B8" s="452" t="s">
        <v>299</v>
      </c>
      <c r="C8" s="452" t="s">
        <v>181</v>
      </c>
      <c r="D8" s="446">
        <f t="shared" si="0"/>
        <v>11.0625</v>
      </c>
      <c r="E8" s="446">
        <f t="shared" si="0"/>
        <v>13.5875</v>
      </c>
      <c r="F8" s="446">
        <f t="shared" si="0"/>
        <v>10.725</v>
      </c>
      <c r="G8" s="446">
        <f t="shared" si="0"/>
        <v>9.25</v>
      </c>
      <c r="H8" s="446">
        <v>12.5</v>
      </c>
      <c r="I8" s="446">
        <v>13.75</v>
      </c>
      <c r="J8" s="446">
        <v>14</v>
      </c>
      <c r="K8" s="447">
        <v>20</v>
      </c>
      <c r="L8" s="447">
        <v>20</v>
      </c>
      <c r="M8" s="447">
        <v>20</v>
      </c>
      <c r="N8" s="447">
        <v>20</v>
      </c>
      <c r="O8" s="447">
        <v>20</v>
      </c>
      <c r="P8" s="448">
        <f t="shared" si="4"/>
        <v>20</v>
      </c>
      <c r="Q8" s="446">
        <f>+O8</f>
        <v>20</v>
      </c>
      <c r="R8" s="446">
        <f>+P8</f>
        <v>20</v>
      </c>
      <c r="S8" s="446">
        <f>+Q8</f>
        <v>20</v>
      </c>
      <c r="T8" s="446">
        <f>+R8</f>
        <v>20</v>
      </c>
      <c r="U8" s="446">
        <v>19</v>
      </c>
      <c r="V8" s="446">
        <v>19</v>
      </c>
      <c r="W8" s="446">
        <v>18</v>
      </c>
      <c r="X8" s="446">
        <v>18</v>
      </c>
      <c r="Y8" s="446">
        <v>17</v>
      </c>
      <c r="Z8" s="446">
        <v>17</v>
      </c>
      <c r="AA8" s="446">
        <v>16</v>
      </c>
      <c r="AB8" s="446">
        <v>16</v>
      </c>
      <c r="AC8" s="448">
        <f t="shared" si="5"/>
        <v>16</v>
      </c>
      <c r="AD8" s="449">
        <f t="shared" si="6"/>
        <v>16</v>
      </c>
      <c r="AE8" s="449">
        <f t="shared" si="7"/>
        <v>16</v>
      </c>
      <c r="AF8" s="449">
        <f t="shared" si="7"/>
        <v>16</v>
      </c>
      <c r="AG8" s="449">
        <f t="shared" si="7"/>
        <v>16</v>
      </c>
      <c r="AH8" s="449">
        <v>15</v>
      </c>
      <c r="AI8" s="449">
        <v>15</v>
      </c>
      <c r="AJ8" s="449">
        <v>15</v>
      </c>
      <c r="AK8" s="449">
        <v>15</v>
      </c>
      <c r="AL8" s="449">
        <v>14</v>
      </c>
      <c r="AM8" s="449">
        <v>14</v>
      </c>
      <c r="AN8" s="449">
        <v>14</v>
      </c>
      <c r="AO8" s="449">
        <v>14</v>
      </c>
      <c r="AP8" s="448">
        <f t="shared" si="8"/>
        <v>14</v>
      </c>
      <c r="AQ8" s="449">
        <v>16</v>
      </c>
      <c r="AR8" s="449">
        <v>16</v>
      </c>
      <c r="AS8" s="449">
        <v>15</v>
      </c>
      <c r="AT8" s="449">
        <v>15</v>
      </c>
      <c r="AU8" s="449">
        <v>15</v>
      </c>
      <c r="AV8" s="449">
        <v>15</v>
      </c>
      <c r="AW8" s="449">
        <v>12</v>
      </c>
      <c r="AX8" s="449">
        <v>12</v>
      </c>
      <c r="AY8" s="449">
        <v>12</v>
      </c>
      <c r="AZ8" s="449">
        <v>12</v>
      </c>
      <c r="BA8" s="449">
        <v>12</v>
      </c>
      <c r="BB8" s="449">
        <v>12</v>
      </c>
      <c r="BC8" s="448">
        <f t="shared" si="11"/>
        <v>12</v>
      </c>
      <c r="BE8" s="446">
        <v>10</v>
      </c>
      <c r="BF8" s="446">
        <v>10</v>
      </c>
      <c r="BG8" s="446">
        <v>10</v>
      </c>
      <c r="BH8" s="446">
        <v>11</v>
      </c>
      <c r="BI8" s="446">
        <v>11</v>
      </c>
      <c r="BJ8" s="446">
        <v>11</v>
      </c>
      <c r="BK8" s="446">
        <v>11</v>
      </c>
      <c r="BL8" s="446">
        <v>12</v>
      </c>
      <c r="BM8" s="446">
        <v>12</v>
      </c>
      <c r="BN8" s="446">
        <v>12</v>
      </c>
      <c r="BO8" s="446">
        <v>12</v>
      </c>
      <c r="BP8" s="446">
        <v>12</v>
      </c>
      <c r="BQ8" s="448">
        <f t="shared" si="15"/>
        <v>12</v>
      </c>
      <c r="BS8" s="450">
        <f t="shared" si="12"/>
        <v>-4</v>
      </c>
      <c r="BT8" s="451">
        <f t="shared" si="3"/>
        <v>-2</v>
      </c>
      <c r="BV8" s="451">
        <f t="shared" si="13"/>
        <v>-2</v>
      </c>
    </row>
    <row r="9" spans="1:74" outlineLevel="1">
      <c r="A9" s="452" t="s">
        <v>300</v>
      </c>
      <c r="B9" s="452" t="s">
        <v>299</v>
      </c>
      <c r="C9" s="452" t="s">
        <v>173</v>
      </c>
      <c r="D9" s="446">
        <f t="shared" si="0"/>
        <v>0</v>
      </c>
      <c r="E9" s="446">
        <f t="shared" si="0"/>
        <v>11.324999999999999</v>
      </c>
      <c r="F9" s="446">
        <f t="shared" si="0"/>
        <v>0</v>
      </c>
      <c r="G9" s="446">
        <f t="shared" si="0"/>
        <v>10.35</v>
      </c>
      <c r="H9" s="446">
        <v>0</v>
      </c>
      <c r="I9" s="446">
        <v>10</v>
      </c>
      <c r="J9" s="446">
        <v>10</v>
      </c>
      <c r="K9" s="447">
        <v>10</v>
      </c>
      <c r="L9" s="447">
        <v>10</v>
      </c>
      <c r="M9" s="447">
        <v>10</v>
      </c>
      <c r="N9" s="447">
        <v>10</v>
      </c>
      <c r="O9" s="447">
        <v>10</v>
      </c>
      <c r="P9" s="448">
        <f t="shared" si="4"/>
        <v>10</v>
      </c>
      <c r="Q9" s="446">
        <f>+O9</f>
        <v>10</v>
      </c>
      <c r="R9" s="446">
        <f>+Q9</f>
        <v>10</v>
      </c>
      <c r="S9" s="446">
        <f t="shared" ref="S9:U9" si="16">+R9</f>
        <v>10</v>
      </c>
      <c r="T9" s="446">
        <v>10</v>
      </c>
      <c r="U9" s="446">
        <f t="shared" si="16"/>
        <v>10</v>
      </c>
      <c r="V9" s="446">
        <v>10</v>
      </c>
      <c r="W9" s="446">
        <f t="shared" si="14"/>
        <v>10</v>
      </c>
      <c r="X9" s="446">
        <f t="shared" si="14"/>
        <v>10</v>
      </c>
      <c r="Y9" s="446">
        <v>10</v>
      </c>
      <c r="Z9" s="446">
        <v>10</v>
      </c>
      <c r="AA9" s="446">
        <v>10</v>
      </c>
      <c r="AB9" s="446">
        <f t="shared" si="14"/>
        <v>10</v>
      </c>
      <c r="AC9" s="448">
        <f t="shared" si="5"/>
        <v>10</v>
      </c>
      <c r="AD9" s="449">
        <f t="shared" si="6"/>
        <v>10</v>
      </c>
      <c r="AE9" s="449">
        <f t="shared" si="7"/>
        <v>10</v>
      </c>
      <c r="AF9" s="449">
        <f t="shared" si="7"/>
        <v>10</v>
      </c>
      <c r="AG9" s="449">
        <f t="shared" si="7"/>
        <v>10</v>
      </c>
      <c r="AH9" s="449">
        <f t="shared" si="7"/>
        <v>10</v>
      </c>
      <c r="AI9" s="449">
        <f t="shared" si="7"/>
        <v>10</v>
      </c>
      <c r="AJ9" s="449">
        <f t="shared" si="7"/>
        <v>10</v>
      </c>
      <c r="AK9" s="449">
        <f t="shared" si="7"/>
        <v>10</v>
      </c>
      <c r="AL9" s="449">
        <f t="shared" si="7"/>
        <v>10</v>
      </c>
      <c r="AM9" s="449">
        <f t="shared" si="7"/>
        <v>10</v>
      </c>
      <c r="AN9" s="449">
        <f t="shared" si="7"/>
        <v>10</v>
      </c>
      <c r="AO9" s="449">
        <f t="shared" si="7"/>
        <v>10</v>
      </c>
      <c r="AP9" s="448">
        <f t="shared" si="8"/>
        <v>10</v>
      </c>
      <c r="AQ9" s="449">
        <f t="shared" si="9"/>
        <v>10</v>
      </c>
      <c r="AR9" s="449">
        <f t="shared" si="10"/>
        <v>10</v>
      </c>
      <c r="AS9" s="449">
        <f t="shared" si="10"/>
        <v>10</v>
      </c>
      <c r="AT9" s="449">
        <f t="shared" si="10"/>
        <v>10</v>
      </c>
      <c r="AU9" s="449">
        <f t="shared" si="10"/>
        <v>10</v>
      </c>
      <c r="AV9" s="449">
        <f t="shared" si="10"/>
        <v>10</v>
      </c>
      <c r="AW9" s="449">
        <f t="shared" si="10"/>
        <v>10</v>
      </c>
      <c r="AX9" s="449">
        <f t="shared" si="10"/>
        <v>10</v>
      </c>
      <c r="AY9" s="449">
        <f t="shared" si="10"/>
        <v>10</v>
      </c>
      <c r="AZ9" s="449">
        <f t="shared" si="10"/>
        <v>10</v>
      </c>
      <c r="BA9" s="449">
        <f t="shared" si="10"/>
        <v>10</v>
      </c>
      <c r="BB9" s="449">
        <f t="shared" si="10"/>
        <v>10</v>
      </c>
      <c r="BC9" s="448">
        <f t="shared" si="11"/>
        <v>10</v>
      </c>
      <c r="BE9" s="446">
        <v>0</v>
      </c>
      <c r="BF9" s="446">
        <v>1</v>
      </c>
      <c r="BG9" s="446">
        <v>1</v>
      </c>
      <c r="BH9" s="446">
        <v>1</v>
      </c>
      <c r="BI9" s="446">
        <v>2</v>
      </c>
      <c r="BJ9" s="446">
        <v>2</v>
      </c>
      <c r="BK9" s="446">
        <v>2</v>
      </c>
      <c r="BL9" s="446">
        <v>3</v>
      </c>
      <c r="BM9" s="446">
        <v>3</v>
      </c>
      <c r="BN9" s="446">
        <v>3</v>
      </c>
      <c r="BO9" s="446">
        <v>3</v>
      </c>
      <c r="BP9" s="446">
        <v>3</v>
      </c>
      <c r="BQ9" s="448">
        <f t="shared" si="15"/>
        <v>3</v>
      </c>
      <c r="BS9" s="450">
        <f t="shared" si="12"/>
        <v>0</v>
      </c>
      <c r="BT9" s="451">
        <f t="shared" si="3"/>
        <v>0</v>
      </c>
      <c r="BV9" s="451">
        <f t="shared" si="13"/>
        <v>0</v>
      </c>
    </row>
    <row r="10" spans="1:74" outlineLevel="1">
      <c r="A10" s="452" t="s">
        <v>296</v>
      </c>
      <c r="B10" s="452" t="s">
        <v>299</v>
      </c>
      <c r="C10" s="452" t="s">
        <v>301</v>
      </c>
      <c r="D10" s="446">
        <f t="shared" si="0"/>
        <v>5.0750000000000002</v>
      </c>
      <c r="E10" s="446">
        <f t="shared" si="0"/>
        <v>5.5875000000000004</v>
      </c>
      <c r="F10" s="446">
        <v>6</v>
      </c>
      <c r="G10" s="446">
        <v>6</v>
      </c>
      <c r="H10" s="446">
        <v>6</v>
      </c>
      <c r="I10" s="446">
        <v>6</v>
      </c>
      <c r="J10" s="446">
        <v>6.35</v>
      </c>
      <c r="K10" s="447">
        <v>6.35</v>
      </c>
      <c r="L10" s="447">
        <v>6.35</v>
      </c>
      <c r="M10" s="447">
        <v>6.35</v>
      </c>
      <c r="N10" s="447">
        <v>6.35</v>
      </c>
      <c r="O10" s="447">
        <v>6.35</v>
      </c>
      <c r="P10" s="448">
        <f t="shared" si="4"/>
        <v>6.35</v>
      </c>
      <c r="Q10" s="446">
        <f t="shared" ref="Q10:AB10" si="17">O10</f>
        <v>6.35</v>
      </c>
      <c r="R10" s="446">
        <f t="shared" si="17"/>
        <v>6.35</v>
      </c>
      <c r="S10" s="446">
        <f t="shared" si="17"/>
        <v>6.35</v>
      </c>
      <c r="T10" s="446">
        <f t="shared" si="17"/>
        <v>6.35</v>
      </c>
      <c r="U10" s="446">
        <f t="shared" si="17"/>
        <v>6.35</v>
      </c>
      <c r="V10" s="446">
        <f t="shared" si="17"/>
        <v>6.35</v>
      </c>
      <c r="W10" s="446">
        <f t="shared" si="17"/>
        <v>6.35</v>
      </c>
      <c r="X10" s="446">
        <f t="shared" si="17"/>
        <v>6.35</v>
      </c>
      <c r="Y10" s="446">
        <f t="shared" si="17"/>
        <v>6.35</v>
      </c>
      <c r="Z10" s="446">
        <f t="shared" si="17"/>
        <v>6.35</v>
      </c>
      <c r="AA10" s="446">
        <f t="shared" si="17"/>
        <v>6.35</v>
      </c>
      <c r="AB10" s="446">
        <f t="shared" si="17"/>
        <v>6.35</v>
      </c>
      <c r="AC10" s="448">
        <f t="shared" si="5"/>
        <v>6.35</v>
      </c>
      <c r="AD10" s="449">
        <f t="shared" si="6"/>
        <v>6.35</v>
      </c>
      <c r="AE10" s="449">
        <f t="shared" si="7"/>
        <v>6.35</v>
      </c>
      <c r="AF10" s="449">
        <f t="shared" si="7"/>
        <v>6.35</v>
      </c>
      <c r="AG10" s="449">
        <f t="shared" si="7"/>
        <v>6.35</v>
      </c>
      <c r="AH10" s="449">
        <f t="shared" si="7"/>
        <v>6.35</v>
      </c>
      <c r="AI10" s="449">
        <f t="shared" si="7"/>
        <v>6.35</v>
      </c>
      <c r="AJ10" s="449">
        <f t="shared" si="7"/>
        <v>6.35</v>
      </c>
      <c r="AK10" s="449">
        <v>4</v>
      </c>
      <c r="AL10" s="449">
        <f t="shared" si="7"/>
        <v>4</v>
      </c>
      <c r="AM10" s="449">
        <f t="shared" si="7"/>
        <v>4</v>
      </c>
      <c r="AN10" s="449">
        <f t="shared" si="7"/>
        <v>4</v>
      </c>
      <c r="AO10" s="449">
        <f t="shared" si="7"/>
        <v>4</v>
      </c>
      <c r="AP10" s="448">
        <f t="shared" si="8"/>
        <v>4</v>
      </c>
      <c r="AQ10" s="449">
        <f t="shared" si="9"/>
        <v>4</v>
      </c>
      <c r="AR10" s="449">
        <f t="shared" si="10"/>
        <v>4</v>
      </c>
      <c r="AS10" s="449">
        <f t="shared" si="10"/>
        <v>4</v>
      </c>
      <c r="AT10" s="449">
        <f t="shared" si="10"/>
        <v>4</v>
      </c>
      <c r="AU10" s="449">
        <f t="shared" si="10"/>
        <v>4</v>
      </c>
      <c r="AV10" s="449">
        <f t="shared" si="10"/>
        <v>4</v>
      </c>
      <c r="AW10" s="449">
        <v>3</v>
      </c>
      <c r="AX10" s="449">
        <f t="shared" si="10"/>
        <v>3</v>
      </c>
      <c r="AY10" s="449">
        <f t="shared" si="10"/>
        <v>3</v>
      </c>
      <c r="AZ10" s="449">
        <f t="shared" si="10"/>
        <v>3</v>
      </c>
      <c r="BA10" s="449">
        <f t="shared" si="10"/>
        <v>3</v>
      </c>
      <c r="BB10" s="449">
        <f t="shared" si="10"/>
        <v>3</v>
      </c>
      <c r="BC10" s="448">
        <f t="shared" si="11"/>
        <v>3</v>
      </c>
      <c r="BE10" s="446">
        <v>2</v>
      </c>
      <c r="BF10" s="446">
        <v>2</v>
      </c>
      <c r="BG10" s="446">
        <v>2</v>
      </c>
      <c r="BH10" s="446">
        <v>2</v>
      </c>
      <c r="BI10" s="446">
        <v>2</v>
      </c>
      <c r="BJ10" s="446">
        <v>2</v>
      </c>
      <c r="BK10" s="446">
        <v>2</v>
      </c>
      <c r="BL10" s="446">
        <v>2</v>
      </c>
      <c r="BM10" s="446">
        <v>2</v>
      </c>
      <c r="BN10" s="446">
        <v>2</v>
      </c>
      <c r="BO10" s="446">
        <v>2</v>
      </c>
      <c r="BP10" s="446">
        <v>2</v>
      </c>
      <c r="BQ10" s="448">
        <f t="shared" si="15"/>
        <v>2</v>
      </c>
      <c r="BS10" s="450">
        <f t="shared" si="12"/>
        <v>0</v>
      </c>
      <c r="BT10" s="451">
        <f t="shared" si="3"/>
        <v>-1</v>
      </c>
      <c r="BV10" s="451">
        <f t="shared" si="13"/>
        <v>-2.3499999999999996</v>
      </c>
    </row>
    <row r="11" spans="1:74" outlineLevel="1">
      <c r="A11" s="453" t="s">
        <v>296</v>
      </c>
      <c r="B11" s="453" t="s">
        <v>302</v>
      </c>
      <c r="C11" s="453" t="s">
        <v>303</v>
      </c>
      <c r="D11" s="446">
        <f t="shared" si="0"/>
        <v>1.0249999999999999</v>
      </c>
      <c r="E11" s="446">
        <f t="shared" si="0"/>
        <v>0.82499999999999996</v>
      </c>
      <c r="F11" s="446">
        <f t="shared" si="0"/>
        <v>2.2749999999999999</v>
      </c>
      <c r="G11" s="446">
        <f t="shared" si="0"/>
        <v>0</v>
      </c>
      <c r="H11" s="446">
        <v>0</v>
      </c>
      <c r="I11" s="446">
        <v>1.0249999999999999</v>
      </c>
      <c r="J11" s="446">
        <v>0</v>
      </c>
      <c r="K11" s="447">
        <v>2.5</v>
      </c>
      <c r="L11" s="447">
        <v>2.5</v>
      </c>
      <c r="M11" s="447">
        <v>2.5</v>
      </c>
      <c r="N11" s="447">
        <v>2.5</v>
      </c>
      <c r="O11" s="447">
        <v>2.5</v>
      </c>
      <c r="P11" s="448">
        <f t="shared" si="4"/>
        <v>2.5</v>
      </c>
      <c r="Q11" s="446">
        <f>O11</f>
        <v>2.5</v>
      </c>
      <c r="R11" s="446">
        <f>P11</f>
        <v>2.5</v>
      </c>
      <c r="S11" s="446">
        <f>Q11</f>
        <v>2.5</v>
      </c>
      <c r="T11" s="446">
        <f>R11</f>
        <v>2.5</v>
      </c>
      <c r="U11" s="446">
        <v>2</v>
      </c>
      <c r="V11" s="446">
        <v>2</v>
      </c>
      <c r="W11" s="446">
        <v>2</v>
      </c>
      <c r="X11" s="446">
        <v>2</v>
      </c>
      <c r="Y11" s="446">
        <v>2</v>
      </c>
      <c r="Z11" s="446">
        <v>1</v>
      </c>
      <c r="AA11" s="446">
        <v>1</v>
      </c>
      <c r="AB11" s="446">
        <v>1</v>
      </c>
      <c r="AC11" s="448">
        <f t="shared" si="5"/>
        <v>1</v>
      </c>
      <c r="AD11" s="449">
        <f t="shared" si="6"/>
        <v>1</v>
      </c>
      <c r="AE11" s="449">
        <f t="shared" si="7"/>
        <v>1</v>
      </c>
      <c r="AF11" s="449">
        <f t="shared" si="7"/>
        <v>1</v>
      </c>
      <c r="AG11" s="449">
        <f t="shared" si="7"/>
        <v>1</v>
      </c>
      <c r="AH11" s="449">
        <f t="shared" si="7"/>
        <v>1</v>
      </c>
      <c r="AI11" s="449">
        <f t="shared" si="7"/>
        <v>1</v>
      </c>
      <c r="AJ11" s="449">
        <f t="shared" si="7"/>
        <v>1</v>
      </c>
      <c r="AK11" s="449">
        <f t="shared" si="7"/>
        <v>1</v>
      </c>
      <c r="AL11" s="449">
        <f t="shared" si="7"/>
        <v>1</v>
      </c>
      <c r="AM11" s="449">
        <f t="shared" si="7"/>
        <v>1</v>
      </c>
      <c r="AN11" s="449">
        <f t="shared" si="7"/>
        <v>1</v>
      </c>
      <c r="AO11" s="449">
        <f t="shared" si="7"/>
        <v>1</v>
      </c>
      <c r="AP11" s="448">
        <f t="shared" si="8"/>
        <v>1</v>
      </c>
      <c r="AQ11" s="449">
        <f t="shared" si="9"/>
        <v>1</v>
      </c>
      <c r="AR11" s="449">
        <f t="shared" si="10"/>
        <v>1</v>
      </c>
      <c r="AS11" s="449">
        <f t="shared" si="10"/>
        <v>1</v>
      </c>
      <c r="AT11" s="449">
        <f t="shared" si="10"/>
        <v>1</v>
      </c>
      <c r="AU11" s="449">
        <f t="shared" si="10"/>
        <v>1</v>
      </c>
      <c r="AV11" s="449">
        <f t="shared" si="10"/>
        <v>1</v>
      </c>
      <c r="AW11" s="449">
        <f t="shared" si="10"/>
        <v>1</v>
      </c>
      <c r="AX11" s="449">
        <f t="shared" si="10"/>
        <v>1</v>
      </c>
      <c r="AY11" s="449">
        <f t="shared" si="10"/>
        <v>1</v>
      </c>
      <c r="AZ11" s="449">
        <f t="shared" si="10"/>
        <v>1</v>
      </c>
      <c r="BA11" s="449">
        <f t="shared" si="10"/>
        <v>1</v>
      </c>
      <c r="BB11" s="449">
        <f t="shared" si="10"/>
        <v>1</v>
      </c>
      <c r="BC11" s="448">
        <f t="shared" si="11"/>
        <v>1</v>
      </c>
      <c r="BE11" s="446">
        <v>2</v>
      </c>
      <c r="BF11" s="446">
        <v>2</v>
      </c>
      <c r="BG11" s="446">
        <v>2</v>
      </c>
      <c r="BH11" s="446">
        <v>3</v>
      </c>
      <c r="BI11" s="446">
        <v>3</v>
      </c>
      <c r="BJ11" s="446">
        <v>3</v>
      </c>
      <c r="BK11" s="446">
        <v>3</v>
      </c>
      <c r="BL11" s="446">
        <v>4</v>
      </c>
      <c r="BM11" s="446">
        <v>4</v>
      </c>
      <c r="BN11" s="446">
        <v>4</v>
      </c>
      <c r="BO11" s="446">
        <v>4</v>
      </c>
      <c r="BP11" s="446">
        <v>4</v>
      </c>
      <c r="BQ11" s="448">
        <f t="shared" si="15"/>
        <v>4</v>
      </c>
      <c r="BS11" s="450">
        <f t="shared" si="12"/>
        <v>-1.5</v>
      </c>
      <c r="BT11" s="451">
        <f t="shared" si="3"/>
        <v>0</v>
      </c>
      <c r="BV11" s="451">
        <f t="shared" si="13"/>
        <v>0</v>
      </c>
    </row>
    <row r="12" spans="1:74" outlineLevel="1">
      <c r="A12" s="453" t="s">
        <v>300</v>
      </c>
      <c r="B12" s="453" t="s">
        <v>302</v>
      </c>
      <c r="C12" s="453" t="s">
        <v>304</v>
      </c>
      <c r="D12" s="446">
        <f t="shared" si="0"/>
        <v>1.7142857142857142</v>
      </c>
      <c r="E12" s="446">
        <f t="shared" si="0"/>
        <v>0</v>
      </c>
      <c r="F12" s="446">
        <f t="shared" si="0"/>
        <v>3.8571428571428572</v>
      </c>
      <c r="G12" s="446">
        <f t="shared" si="0"/>
        <v>1.9285714285714286</v>
      </c>
      <c r="H12" s="446">
        <v>2</v>
      </c>
      <c r="I12" s="446">
        <v>2</v>
      </c>
      <c r="J12" s="446">
        <v>1</v>
      </c>
      <c r="K12" s="447">
        <v>1</v>
      </c>
      <c r="L12" s="447">
        <v>1</v>
      </c>
      <c r="M12" s="447">
        <v>1</v>
      </c>
      <c r="N12" s="447">
        <v>1</v>
      </c>
      <c r="O12" s="447">
        <v>1</v>
      </c>
      <c r="P12" s="448">
        <f t="shared" si="4"/>
        <v>1</v>
      </c>
      <c r="Q12" s="446">
        <f>O12</f>
        <v>1</v>
      </c>
      <c r="R12" s="446">
        <f t="shared" ref="R12:AB12" si="18">P12</f>
        <v>1</v>
      </c>
      <c r="S12" s="446">
        <f t="shared" si="18"/>
        <v>1</v>
      </c>
      <c r="T12" s="446">
        <f t="shared" si="18"/>
        <v>1</v>
      </c>
      <c r="U12" s="446">
        <f t="shared" si="18"/>
        <v>1</v>
      </c>
      <c r="V12" s="446">
        <f t="shared" si="18"/>
        <v>1</v>
      </c>
      <c r="W12" s="446">
        <f t="shared" si="18"/>
        <v>1</v>
      </c>
      <c r="X12" s="446">
        <f t="shared" si="18"/>
        <v>1</v>
      </c>
      <c r="Y12" s="446">
        <f t="shared" si="18"/>
        <v>1</v>
      </c>
      <c r="Z12" s="446">
        <f t="shared" si="18"/>
        <v>1</v>
      </c>
      <c r="AA12" s="446">
        <f t="shared" si="18"/>
        <v>1</v>
      </c>
      <c r="AB12" s="446">
        <f t="shared" si="18"/>
        <v>1</v>
      </c>
      <c r="AC12" s="448">
        <f t="shared" si="5"/>
        <v>1</v>
      </c>
      <c r="AD12" s="449">
        <f t="shared" si="6"/>
        <v>1</v>
      </c>
      <c r="AE12" s="449">
        <f t="shared" si="7"/>
        <v>1</v>
      </c>
      <c r="AF12" s="449">
        <f t="shared" si="7"/>
        <v>1</v>
      </c>
      <c r="AG12" s="449">
        <f t="shared" si="7"/>
        <v>1</v>
      </c>
      <c r="AH12" s="449">
        <f t="shared" si="7"/>
        <v>1</v>
      </c>
      <c r="AI12" s="449">
        <f t="shared" si="7"/>
        <v>1</v>
      </c>
      <c r="AJ12" s="449">
        <f t="shared" si="7"/>
        <v>1</v>
      </c>
      <c r="AK12" s="449">
        <f t="shared" si="7"/>
        <v>1</v>
      </c>
      <c r="AL12" s="449">
        <f t="shared" si="7"/>
        <v>1</v>
      </c>
      <c r="AM12" s="449">
        <f t="shared" si="7"/>
        <v>1</v>
      </c>
      <c r="AN12" s="449">
        <f t="shared" si="7"/>
        <v>1</v>
      </c>
      <c r="AO12" s="449">
        <f t="shared" si="7"/>
        <v>1</v>
      </c>
      <c r="AP12" s="448">
        <f t="shared" si="8"/>
        <v>1</v>
      </c>
      <c r="AQ12" s="449">
        <f t="shared" si="9"/>
        <v>1</v>
      </c>
      <c r="AR12" s="449">
        <f t="shared" si="10"/>
        <v>1</v>
      </c>
      <c r="AS12" s="449">
        <f t="shared" si="10"/>
        <v>1</v>
      </c>
      <c r="AT12" s="449">
        <f t="shared" si="10"/>
        <v>1</v>
      </c>
      <c r="AU12" s="449">
        <f t="shared" si="10"/>
        <v>1</v>
      </c>
      <c r="AV12" s="449">
        <f t="shared" si="10"/>
        <v>1</v>
      </c>
      <c r="AW12" s="449">
        <f t="shared" si="10"/>
        <v>1</v>
      </c>
      <c r="AX12" s="449">
        <f t="shared" si="10"/>
        <v>1</v>
      </c>
      <c r="AY12" s="449">
        <f t="shared" si="10"/>
        <v>1</v>
      </c>
      <c r="AZ12" s="449">
        <f t="shared" si="10"/>
        <v>1</v>
      </c>
      <c r="BA12" s="449">
        <f t="shared" si="10"/>
        <v>1</v>
      </c>
      <c r="BB12" s="449">
        <f t="shared" si="10"/>
        <v>1</v>
      </c>
      <c r="BC12" s="448">
        <f t="shared" si="11"/>
        <v>1</v>
      </c>
      <c r="BE12" s="446"/>
      <c r="BF12" s="446"/>
      <c r="BG12" s="446"/>
      <c r="BH12" s="446"/>
      <c r="BI12" s="446"/>
      <c r="BJ12" s="446"/>
      <c r="BK12" s="446"/>
      <c r="BL12" s="446"/>
      <c r="BM12" s="446"/>
      <c r="BN12" s="446"/>
      <c r="BO12" s="446"/>
      <c r="BP12" s="446"/>
      <c r="BQ12" s="454">
        <f t="shared" si="15"/>
        <v>0</v>
      </c>
      <c r="BS12" s="450">
        <f t="shared" si="12"/>
        <v>0</v>
      </c>
      <c r="BT12" s="451">
        <f t="shared" si="3"/>
        <v>0</v>
      </c>
      <c r="BV12" s="451">
        <f t="shared" si="13"/>
        <v>0</v>
      </c>
    </row>
    <row r="13" spans="1:74" outlineLevel="1">
      <c r="A13" s="453" t="s">
        <v>294</v>
      </c>
      <c r="B13" s="453" t="s">
        <v>302</v>
      </c>
      <c r="C13" s="453" t="s">
        <v>305</v>
      </c>
      <c r="D13" s="446">
        <f t="shared" si="0"/>
        <v>0</v>
      </c>
      <c r="E13" s="446">
        <f t="shared" si="0"/>
        <v>0</v>
      </c>
      <c r="F13" s="446">
        <f t="shared" si="0"/>
        <v>0</v>
      </c>
      <c r="G13" s="446">
        <f t="shared" si="0"/>
        <v>0</v>
      </c>
      <c r="H13" s="446">
        <v>0</v>
      </c>
      <c r="I13" s="446">
        <v>0</v>
      </c>
      <c r="J13" s="446">
        <v>0</v>
      </c>
      <c r="K13" s="447">
        <v>0</v>
      </c>
      <c r="L13" s="447">
        <v>0</v>
      </c>
      <c r="M13" s="447">
        <v>0</v>
      </c>
      <c r="N13" s="447">
        <v>0</v>
      </c>
      <c r="O13" s="447">
        <v>0</v>
      </c>
      <c r="P13" s="448">
        <f t="shared" si="4"/>
        <v>0</v>
      </c>
      <c r="Q13" s="446">
        <f>+O13</f>
        <v>0</v>
      </c>
      <c r="R13" s="446">
        <f>Q13</f>
        <v>0</v>
      </c>
      <c r="S13" s="446"/>
      <c r="T13" s="446"/>
      <c r="U13" s="446">
        <v>2</v>
      </c>
      <c r="V13" s="446">
        <v>3</v>
      </c>
      <c r="W13" s="446">
        <v>5</v>
      </c>
      <c r="X13" s="446">
        <v>5</v>
      </c>
      <c r="Y13" s="446">
        <v>5</v>
      </c>
      <c r="Z13" s="446">
        <v>5</v>
      </c>
      <c r="AA13" s="446">
        <v>5</v>
      </c>
      <c r="AB13" s="446">
        <v>5</v>
      </c>
      <c r="AC13" s="448">
        <f t="shared" si="5"/>
        <v>5</v>
      </c>
      <c r="AD13" s="449">
        <f t="shared" si="6"/>
        <v>5</v>
      </c>
      <c r="AE13" s="449">
        <f t="shared" si="7"/>
        <v>5</v>
      </c>
      <c r="AF13" s="449">
        <f t="shared" si="7"/>
        <v>5</v>
      </c>
      <c r="AG13" s="449">
        <f t="shared" si="7"/>
        <v>5</v>
      </c>
      <c r="AH13" s="449">
        <f t="shared" si="7"/>
        <v>5</v>
      </c>
      <c r="AI13" s="449">
        <f t="shared" si="7"/>
        <v>5</v>
      </c>
      <c r="AJ13" s="449">
        <v>8</v>
      </c>
      <c r="AK13" s="449">
        <f t="shared" si="7"/>
        <v>8</v>
      </c>
      <c r="AL13" s="449">
        <f t="shared" si="7"/>
        <v>8</v>
      </c>
      <c r="AM13" s="449">
        <v>8</v>
      </c>
      <c r="AN13" s="449">
        <f t="shared" si="7"/>
        <v>8</v>
      </c>
      <c r="AO13" s="449">
        <f t="shared" si="7"/>
        <v>8</v>
      </c>
      <c r="AP13" s="448">
        <f t="shared" si="8"/>
        <v>8</v>
      </c>
      <c r="AQ13" s="449">
        <f t="shared" si="9"/>
        <v>8</v>
      </c>
      <c r="AR13" s="449">
        <f t="shared" si="10"/>
        <v>8</v>
      </c>
      <c r="AS13" s="449">
        <f t="shared" si="10"/>
        <v>8</v>
      </c>
      <c r="AT13" s="449">
        <f t="shared" si="10"/>
        <v>8</v>
      </c>
      <c r="AU13" s="449">
        <f t="shared" si="10"/>
        <v>8</v>
      </c>
      <c r="AV13" s="449">
        <f t="shared" si="10"/>
        <v>8</v>
      </c>
      <c r="AW13" s="449">
        <f t="shared" si="10"/>
        <v>8</v>
      </c>
      <c r="AX13" s="449">
        <f t="shared" si="10"/>
        <v>8</v>
      </c>
      <c r="AY13" s="449">
        <f t="shared" si="10"/>
        <v>8</v>
      </c>
      <c r="AZ13" s="449">
        <f t="shared" si="10"/>
        <v>8</v>
      </c>
      <c r="BA13" s="449">
        <f t="shared" si="10"/>
        <v>8</v>
      </c>
      <c r="BB13" s="449">
        <f t="shared" si="10"/>
        <v>8</v>
      </c>
      <c r="BC13" s="448">
        <f t="shared" si="11"/>
        <v>8</v>
      </c>
      <c r="BE13" s="446">
        <v>0</v>
      </c>
      <c r="BF13" s="446">
        <v>0</v>
      </c>
      <c r="BG13" s="446">
        <v>1</v>
      </c>
      <c r="BH13" s="446">
        <v>1</v>
      </c>
      <c r="BI13" s="446">
        <v>1</v>
      </c>
      <c r="BJ13" s="446">
        <v>2</v>
      </c>
      <c r="BK13" s="446">
        <v>2</v>
      </c>
      <c r="BL13" s="446">
        <v>2</v>
      </c>
      <c r="BM13" s="446">
        <v>2</v>
      </c>
      <c r="BN13" s="446">
        <v>2</v>
      </c>
      <c r="BO13" s="446">
        <v>2</v>
      </c>
      <c r="BP13" s="446">
        <v>2</v>
      </c>
      <c r="BQ13" s="448">
        <f t="shared" si="15"/>
        <v>2</v>
      </c>
      <c r="BS13" s="450">
        <f t="shared" si="12"/>
        <v>5</v>
      </c>
      <c r="BT13" s="451">
        <f t="shared" si="3"/>
        <v>0</v>
      </c>
      <c r="BV13" s="451">
        <f t="shared" si="13"/>
        <v>3</v>
      </c>
    </row>
    <row r="14" spans="1:74" outlineLevel="1">
      <c r="A14" s="453" t="s">
        <v>294</v>
      </c>
      <c r="B14" s="453" t="s">
        <v>302</v>
      </c>
      <c r="C14" s="453" t="s">
        <v>306</v>
      </c>
      <c r="D14" s="446">
        <f t="shared" si="0"/>
        <v>0</v>
      </c>
      <c r="E14" s="446">
        <f t="shared" si="0"/>
        <v>0</v>
      </c>
      <c r="F14" s="446">
        <f t="shared" si="0"/>
        <v>0</v>
      </c>
      <c r="G14" s="446">
        <f t="shared" si="0"/>
        <v>0</v>
      </c>
      <c r="H14" s="446">
        <v>0</v>
      </c>
      <c r="I14" s="446">
        <v>0</v>
      </c>
      <c r="J14" s="446">
        <v>0</v>
      </c>
      <c r="K14" s="447">
        <v>0</v>
      </c>
      <c r="L14" s="447">
        <v>0</v>
      </c>
      <c r="M14" s="447">
        <v>0</v>
      </c>
      <c r="N14" s="447">
        <v>0</v>
      </c>
      <c r="O14" s="447">
        <v>0</v>
      </c>
      <c r="P14" s="448">
        <f t="shared" si="4"/>
        <v>0</v>
      </c>
      <c r="Q14" s="446">
        <v>0</v>
      </c>
      <c r="R14" s="446">
        <v>0</v>
      </c>
      <c r="S14" s="446">
        <v>0</v>
      </c>
      <c r="T14" s="446">
        <v>0</v>
      </c>
      <c r="U14" s="446">
        <v>0</v>
      </c>
      <c r="V14" s="446">
        <v>0</v>
      </c>
      <c r="W14" s="446">
        <v>0</v>
      </c>
      <c r="X14" s="446">
        <v>0</v>
      </c>
      <c r="Y14" s="446">
        <v>0</v>
      </c>
      <c r="Z14" s="446">
        <v>0</v>
      </c>
      <c r="AA14" s="446">
        <v>0</v>
      </c>
      <c r="AB14" s="446">
        <v>0</v>
      </c>
      <c r="AC14" s="448">
        <f t="shared" si="5"/>
        <v>0</v>
      </c>
      <c r="AD14" s="449">
        <f t="shared" si="6"/>
        <v>0</v>
      </c>
      <c r="AE14" s="449">
        <f t="shared" si="7"/>
        <v>0</v>
      </c>
      <c r="AF14" s="449">
        <f t="shared" si="7"/>
        <v>0</v>
      </c>
      <c r="AG14" s="449">
        <f t="shared" si="7"/>
        <v>0</v>
      </c>
      <c r="AH14" s="449">
        <f t="shared" si="7"/>
        <v>0</v>
      </c>
      <c r="AI14" s="449">
        <f t="shared" si="7"/>
        <v>0</v>
      </c>
      <c r="AJ14" s="449">
        <f t="shared" si="7"/>
        <v>0</v>
      </c>
      <c r="AK14" s="449">
        <f t="shared" si="7"/>
        <v>0</v>
      </c>
      <c r="AL14" s="449">
        <f t="shared" si="7"/>
        <v>0</v>
      </c>
      <c r="AM14" s="449">
        <f t="shared" si="7"/>
        <v>0</v>
      </c>
      <c r="AN14" s="449">
        <f t="shared" si="7"/>
        <v>0</v>
      </c>
      <c r="AO14" s="449">
        <f t="shared" si="7"/>
        <v>0</v>
      </c>
      <c r="AP14" s="448">
        <f t="shared" si="8"/>
        <v>0</v>
      </c>
      <c r="AQ14" s="449">
        <f t="shared" si="9"/>
        <v>0</v>
      </c>
      <c r="AR14" s="449">
        <f t="shared" si="10"/>
        <v>0</v>
      </c>
      <c r="AS14" s="449">
        <f t="shared" si="10"/>
        <v>0</v>
      </c>
      <c r="AT14" s="449">
        <f t="shared" si="10"/>
        <v>0</v>
      </c>
      <c r="AU14" s="449">
        <f t="shared" si="10"/>
        <v>0</v>
      </c>
      <c r="AV14" s="449">
        <f t="shared" si="10"/>
        <v>0</v>
      </c>
      <c r="AW14" s="449">
        <f t="shared" si="10"/>
        <v>0</v>
      </c>
      <c r="AX14" s="449">
        <f t="shared" si="10"/>
        <v>0</v>
      </c>
      <c r="AY14" s="449">
        <f t="shared" si="10"/>
        <v>0</v>
      </c>
      <c r="AZ14" s="449">
        <f t="shared" si="10"/>
        <v>0</v>
      </c>
      <c r="BA14" s="449">
        <f t="shared" si="10"/>
        <v>0</v>
      </c>
      <c r="BB14" s="449">
        <f t="shared" si="10"/>
        <v>0</v>
      </c>
      <c r="BC14" s="448">
        <f t="shared" si="11"/>
        <v>0</v>
      </c>
      <c r="BE14" s="446">
        <v>2</v>
      </c>
      <c r="BF14" s="446">
        <v>2</v>
      </c>
      <c r="BG14" s="446">
        <v>2</v>
      </c>
      <c r="BH14" s="446">
        <v>2</v>
      </c>
      <c r="BI14" s="446">
        <v>2</v>
      </c>
      <c r="BJ14" s="446">
        <v>3</v>
      </c>
      <c r="BK14" s="446">
        <v>3</v>
      </c>
      <c r="BL14" s="446">
        <v>3</v>
      </c>
      <c r="BM14" s="446">
        <v>4</v>
      </c>
      <c r="BN14" s="446">
        <v>4</v>
      </c>
      <c r="BO14" s="446">
        <v>4</v>
      </c>
      <c r="BP14" s="446">
        <v>4</v>
      </c>
      <c r="BQ14" s="448">
        <f t="shared" si="15"/>
        <v>4</v>
      </c>
      <c r="BS14" s="450">
        <f t="shared" si="12"/>
        <v>0</v>
      </c>
      <c r="BT14" s="451">
        <f t="shared" si="3"/>
        <v>0</v>
      </c>
      <c r="BV14" s="451">
        <f t="shared" si="13"/>
        <v>0</v>
      </c>
    </row>
    <row r="15" spans="1:74" outlineLevel="1">
      <c r="A15" s="453" t="s">
        <v>300</v>
      </c>
      <c r="B15" s="453" t="s">
        <v>302</v>
      </c>
      <c r="C15" s="453" t="s">
        <v>185</v>
      </c>
      <c r="D15" s="446">
        <f t="shared" si="0"/>
        <v>0</v>
      </c>
      <c r="E15" s="446">
        <f t="shared" si="0"/>
        <v>0</v>
      </c>
      <c r="F15" s="446">
        <f t="shared" si="0"/>
        <v>0</v>
      </c>
      <c r="G15" s="446">
        <f t="shared" si="0"/>
        <v>0</v>
      </c>
      <c r="H15" s="446">
        <v>0</v>
      </c>
      <c r="I15" s="446">
        <v>0</v>
      </c>
      <c r="J15" s="446">
        <v>0</v>
      </c>
      <c r="K15" s="447">
        <v>0</v>
      </c>
      <c r="L15" s="447">
        <v>0</v>
      </c>
      <c r="M15" s="447">
        <v>0</v>
      </c>
      <c r="N15" s="447">
        <v>0</v>
      </c>
      <c r="O15" s="447">
        <v>0</v>
      </c>
      <c r="P15" s="448">
        <f t="shared" si="4"/>
        <v>0</v>
      </c>
      <c r="Q15" s="446">
        <f t="shared" si="4"/>
        <v>0</v>
      </c>
      <c r="R15" s="446">
        <f t="shared" si="4"/>
        <v>0</v>
      </c>
      <c r="S15" s="446">
        <f t="shared" si="4"/>
        <v>0</v>
      </c>
      <c r="T15" s="446">
        <f t="shared" si="4"/>
        <v>0</v>
      </c>
      <c r="U15" s="446"/>
      <c r="V15" s="446">
        <f t="shared" si="4"/>
        <v>0</v>
      </c>
      <c r="W15" s="446">
        <f t="shared" si="4"/>
        <v>0</v>
      </c>
      <c r="X15" s="446"/>
      <c r="Y15" s="446">
        <f t="shared" si="4"/>
        <v>0</v>
      </c>
      <c r="Z15" s="446">
        <f t="shared" si="4"/>
        <v>0</v>
      </c>
      <c r="AA15" s="446"/>
      <c r="AB15" s="446"/>
      <c r="AC15" s="448">
        <f t="shared" si="5"/>
        <v>0</v>
      </c>
      <c r="AD15" s="449">
        <f t="shared" si="6"/>
        <v>0</v>
      </c>
      <c r="AE15" s="449">
        <f t="shared" si="7"/>
        <v>0</v>
      </c>
      <c r="AF15" s="449">
        <f t="shared" si="7"/>
        <v>0</v>
      </c>
      <c r="AG15" s="449">
        <f t="shared" si="7"/>
        <v>0</v>
      </c>
      <c r="AH15" s="449">
        <f t="shared" si="7"/>
        <v>0</v>
      </c>
      <c r="AI15" s="449">
        <f t="shared" si="7"/>
        <v>0</v>
      </c>
      <c r="AJ15" s="449">
        <f t="shared" si="7"/>
        <v>0</v>
      </c>
      <c r="AK15" s="449">
        <f t="shared" si="7"/>
        <v>0</v>
      </c>
      <c r="AL15" s="449">
        <f t="shared" si="7"/>
        <v>0</v>
      </c>
      <c r="AM15" s="449">
        <f t="shared" si="7"/>
        <v>0</v>
      </c>
      <c r="AN15" s="449">
        <f t="shared" si="7"/>
        <v>0</v>
      </c>
      <c r="AO15" s="449">
        <f t="shared" si="7"/>
        <v>0</v>
      </c>
      <c r="AP15" s="448">
        <f t="shared" si="8"/>
        <v>0</v>
      </c>
      <c r="AQ15" s="449">
        <f t="shared" si="9"/>
        <v>0</v>
      </c>
      <c r="AR15" s="449">
        <f t="shared" si="10"/>
        <v>0</v>
      </c>
      <c r="AS15" s="449">
        <f t="shared" si="10"/>
        <v>0</v>
      </c>
      <c r="AT15" s="449">
        <f t="shared" si="10"/>
        <v>0</v>
      </c>
      <c r="AU15" s="449">
        <f t="shared" si="10"/>
        <v>0</v>
      </c>
      <c r="AV15" s="449">
        <f t="shared" si="10"/>
        <v>0</v>
      </c>
      <c r="AW15" s="449">
        <v>2</v>
      </c>
      <c r="AX15" s="449">
        <f t="shared" si="10"/>
        <v>2</v>
      </c>
      <c r="AY15" s="449">
        <f t="shared" si="10"/>
        <v>2</v>
      </c>
      <c r="AZ15" s="449">
        <f t="shared" si="10"/>
        <v>2</v>
      </c>
      <c r="BA15" s="449">
        <f t="shared" si="10"/>
        <v>2</v>
      </c>
      <c r="BB15" s="449">
        <f t="shared" si="10"/>
        <v>2</v>
      </c>
      <c r="BC15" s="448">
        <f t="shared" si="11"/>
        <v>2</v>
      </c>
      <c r="BE15" s="446">
        <v>0</v>
      </c>
      <c r="BF15" s="446">
        <v>0</v>
      </c>
      <c r="BG15" s="446">
        <v>0</v>
      </c>
      <c r="BH15" s="446">
        <v>0</v>
      </c>
      <c r="BI15" s="446">
        <v>0</v>
      </c>
      <c r="BJ15" s="446">
        <v>0</v>
      </c>
      <c r="BK15" s="446">
        <v>1</v>
      </c>
      <c r="BL15" s="446">
        <v>1</v>
      </c>
      <c r="BM15" s="446">
        <v>1</v>
      </c>
      <c r="BN15" s="446">
        <v>1</v>
      </c>
      <c r="BO15" s="446">
        <v>1</v>
      </c>
      <c r="BP15" s="446">
        <v>1</v>
      </c>
      <c r="BQ15" s="448">
        <f t="shared" si="15"/>
        <v>1</v>
      </c>
      <c r="BS15" s="450">
        <f t="shared" si="12"/>
        <v>0</v>
      </c>
      <c r="BT15" s="451">
        <f t="shared" si="3"/>
        <v>2</v>
      </c>
      <c r="BV15" s="451">
        <f t="shared" si="13"/>
        <v>0</v>
      </c>
    </row>
    <row r="16" spans="1:74" outlineLevel="1">
      <c r="A16" s="453" t="s">
        <v>294</v>
      </c>
      <c r="B16" s="453" t="s">
        <v>302</v>
      </c>
      <c r="C16" s="453" t="s">
        <v>307</v>
      </c>
      <c r="D16" s="446">
        <f t="shared" si="0"/>
        <v>0</v>
      </c>
      <c r="E16" s="446">
        <f t="shared" si="0"/>
        <v>0</v>
      </c>
      <c r="F16" s="446">
        <f t="shared" si="0"/>
        <v>0</v>
      </c>
      <c r="G16" s="446">
        <f t="shared" si="0"/>
        <v>0</v>
      </c>
      <c r="H16" s="446">
        <v>0</v>
      </c>
      <c r="I16" s="446">
        <v>0</v>
      </c>
      <c r="J16" s="446">
        <v>0</v>
      </c>
      <c r="K16" s="447">
        <v>0</v>
      </c>
      <c r="L16" s="447">
        <v>0</v>
      </c>
      <c r="M16" s="447">
        <v>1</v>
      </c>
      <c r="N16" s="447">
        <v>1</v>
      </c>
      <c r="O16" s="447">
        <v>2</v>
      </c>
      <c r="P16" s="448">
        <f t="shared" si="4"/>
        <v>2</v>
      </c>
      <c r="Q16" s="446">
        <v>2</v>
      </c>
      <c r="R16" s="446">
        <v>2</v>
      </c>
      <c r="S16" s="446">
        <v>2</v>
      </c>
      <c r="T16" s="446">
        <v>2</v>
      </c>
      <c r="U16" s="446">
        <v>3</v>
      </c>
      <c r="V16" s="446">
        <v>3</v>
      </c>
      <c r="W16" s="446">
        <v>3</v>
      </c>
      <c r="X16" s="446">
        <v>3</v>
      </c>
      <c r="Y16" s="446">
        <v>3</v>
      </c>
      <c r="Z16" s="446">
        <v>3</v>
      </c>
      <c r="AA16" s="446">
        <v>3</v>
      </c>
      <c r="AB16" s="446">
        <v>3</v>
      </c>
      <c r="AC16" s="448">
        <f t="shared" si="5"/>
        <v>3</v>
      </c>
      <c r="AD16" s="449">
        <f t="shared" si="6"/>
        <v>3</v>
      </c>
      <c r="AE16" s="449">
        <f t="shared" si="7"/>
        <v>3</v>
      </c>
      <c r="AF16" s="449">
        <f t="shared" si="7"/>
        <v>3</v>
      </c>
      <c r="AG16" s="449">
        <f t="shared" si="7"/>
        <v>3</v>
      </c>
      <c r="AH16" s="449">
        <f t="shared" si="7"/>
        <v>3</v>
      </c>
      <c r="AI16" s="449">
        <f t="shared" si="7"/>
        <v>3</v>
      </c>
      <c r="AJ16" s="449">
        <f t="shared" si="7"/>
        <v>3</v>
      </c>
      <c r="AK16" s="449">
        <f t="shared" si="7"/>
        <v>3</v>
      </c>
      <c r="AL16" s="449">
        <f t="shared" si="7"/>
        <v>3</v>
      </c>
      <c r="AM16" s="449">
        <f t="shared" si="7"/>
        <v>3</v>
      </c>
      <c r="AN16" s="449">
        <f t="shared" si="7"/>
        <v>3</v>
      </c>
      <c r="AO16" s="449">
        <f t="shared" si="7"/>
        <v>3</v>
      </c>
      <c r="AP16" s="448">
        <f t="shared" si="8"/>
        <v>3</v>
      </c>
      <c r="AQ16" s="449">
        <f t="shared" si="9"/>
        <v>3</v>
      </c>
      <c r="AR16" s="449">
        <f t="shared" si="10"/>
        <v>3</v>
      </c>
      <c r="AS16" s="449">
        <f t="shared" si="10"/>
        <v>3</v>
      </c>
      <c r="AT16" s="449">
        <f t="shared" si="10"/>
        <v>3</v>
      </c>
      <c r="AU16" s="449">
        <f t="shared" si="10"/>
        <v>3</v>
      </c>
      <c r="AV16" s="449">
        <f t="shared" si="10"/>
        <v>3</v>
      </c>
      <c r="AW16" s="449">
        <f t="shared" si="10"/>
        <v>3</v>
      </c>
      <c r="AX16" s="449">
        <f t="shared" si="10"/>
        <v>3</v>
      </c>
      <c r="AY16" s="449">
        <f t="shared" si="10"/>
        <v>3</v>
      </c>
      <c r="AZ16" s="449">
        <f t="shared" si="10"/>
        <v>3</v>
      </c>
      <c r="BA16" s="449">
        <f t="shared" si="10"/>
        <v>3</v>
      </c>
      <c r="BB16" s="449">
        <f t="shared" si="10"/>
        <v>3</v>
      </c>
      <c r="BC16" s="448">
        <f t="shared" si="11"/>
        <v>3</v>
      </c>
      <c r="BE16" s="446"/>
      <c r="BF16" s="446"/>
      <c r="BG16" s="446"/>
      <c r="BH16" s="446"/>
      <c r="BI16" s="446"/>
      <c r="BJ16" s="446"/>
      <c r="BK16" s="446"/>
      <c r="BL16" s="446"/>
      <c r="BM16" s="446"/>
      <c r="BN16" s="446"/>
      <c r="BO16" s="446"/>
      <c r="BP16" s="446"/>
      <c r="BQ16" s="448">
        <f t="shared" si="15"/>
        <v>0</v>
      </c>
      <c r="BS16" s="450">
        <f t="shared" si="12"/>
        <v>1</v>
      </c>
      <c r="BT16" s="451">
        <f t="shared" si="3"/>
        <v>0</v>
      </c>
      <c r="BV16" s="451">
        <f t="shared" si="13"/>
        <v>0</v>
      </c>
    </row>
    <row r="17" spans="1:101" outlineLevel="1">
      <c r="A17" s="453" t="s">
        <v>300</v>
      </c>
      <c r="B17" s="453" t="s">
        <v>302</v>
      </c>
      <c r="C17" s="453" t="s">
        <v>308</v>
      </c>
      <c r="D17" s="446">
        <f t="shared" si="0"/>
        <v>0</v>
      </c>
      <c r="E17" s="446">
        <f t="shared" si="0"/>
        <v>0</v>
      </c>
      <c r="F17" s="446">
        <f t="shared" si="0"/>
        <v>0</v>
      </c>
      <c r="G17" s="446">
        <f t="shared" si="0"/>
        <v>0</v>
      </c>
      <c r="H17" s="446">
        <v>0</v>
      </c>
      <c r="I17" s="446">
        <v>0</v>
      </c>
      <c r="J17" s="446">
        <v>0</v>
      </c>
      <c r="K17" s="447">
        <v>0</v>
      </c>
      <c r="L17" s="447">
        <v>0</v>
      </c>
      <c r="M17" s="447">
        <v>0</v>
      </c>
      <c r="N17" s="447">
        <v>0</v>
      </c>
      <c r="O17" s="447">
        <v>0</v>
      </c>
      <c r="P17" s="448">
        <f t="shared" si="4"/>
        <v>0</v>
      </c>
      <c r="Q17" s="446">
        <f t="shared" ref="Q17:AB22" si="19">+O17</f>
        <v>0</v>
      </c>
      <c r="R17" s="446">
        <f t="shared" si="19"/>
        <v>0</v>
      </c>
      <c r="S17" s="446">
        <f t="shared" si="19"/>
        <v>0</v>
      </c>
      <c r="T17" s="446">
        <f t="shared" si="19"/>
        <v>0</v>
      </c>
      <c r="U17" s="446">
        <f t="shared" si="19"/>
        <v>0</v>
      </c>
      <c r="V17" s="446">
        <f t="shared" si="19"/>
        <v>0</v>
      </c>
      <c r="W17" s="446">
        <f t="shared" si="19"/>
        <v>0</v>
      </c>
      <c r="X17" s="446">
        <f t="shared" si="19"/>
        <v>0</v>
      </c>
      <c r="Y17" s="446">
        <f t="shared" si="19"/>
        <v>0</v>
      </c>
      <c r="Z17" s="446">
        <f t="shared" si="19"/>
        <v>0</v>
      </c>
      <c r="AA17" s="446">
        <f t="shared" si="19"/>
        <v>0</v>
      </c>
      <c r="AB17" s="446">
        <f t="shared" si="19"/>
        <v>0</v>
      </c>
      <c r="AC17" s="448">
        <f t="shared" si="5"/>
        <v>0</v>
      </c>
      <c r="AD17" s="449">
        <f t="shared" si="6"/>
        <v>0</v>
      </c>
      <c r="AE17" s="449">
        <f t="shared" si="7"/>
        <v>0</v>
      </c>
      <c r="AF17" s="449">
        <f t="shared" si="7"/>
        <v>0</v>
      </c>
      <c r="AG17" s="449">
        <f t="shared" si="7"/>
        <v>0</v>
      </c>
      <c r="AH17" s="449">
        <f t="shared" si="7"/>
        <v>0</v>
      </c>
      <c r="AI17" s="449">
        <f t="shared" si="7"/>
        <v>0</v>
      </c>
      <c r="AJ17" s="449">
        <f t="shared" si="7"/>
        <v>0</v>
      </c>
      <c r="AK17" s="449">
        <f t="shared" si="7"/>
        <v>0</v>
      </c>
      <c r="AL17" s="449">
        <f t="shared" si="7"/>
        <v>0</v>
      </c>
      <c r="AM17" s="449">
        <f t="shared" si="7"/>
        <v>0</v>
      </c>
      <c r="AN17" s="449">
        <f t="shared" si="7"/>
        <v>0</v>
      </c>
      <c r="AO17" s="449">
        <f t="shared" si="7"/>
        <v>0</v>
      </c>
      <c r="AP17" s="448">
        <f t="shared" si="8"/>
        <v>0</v>
      </c>
      <c r="AQ17" s="449">
        <f t="shared" si="9"/>
        <v>0</v>
      </c>
      <c r="AR17" s="449">
        <f t="shared" si="10"/>
        <v>0</v>
      </c>
      <c r="AS17" s="449">
        <f t="shared" si="10"/>
        <v>0</v>
      </c>
      <c r="AT17" s="449">
        <f t="shared" si="10"/>
        <v>0</v>
      </c>
      <c r="AU17" s="449">
        <f t="shared" si="10"/>
        <v>0</v>
      </c>
      <c r="AV17" s="449">
        <f t="shared" si="10"/>
        <v>0</v>
      </c>
      <c r="AW17" s="449">
        <f t="shared" si="10"/>
        <v>0</v>
      </c>
      <c r="AX17" s="449">
        <f t="shared" si="10"/>
        <v>0</v>
      </c>
      <c r="AY17" s="449">
        <f t="shared" si="10"/>
        <v>0</v>
      </c>
      <c r="AZ17" s="449">
        <f t="shared" si="10"/>
        <v>0</v>
      </c>
      <c r="BA17" s="449">
        <f t="shared" si="10"/>
        <v>0</v>
      </c>
      <c r="BB17" s="449">
        <f t="shared" si="10"/>
        <v>0</v>
      </c>
      <c r="BC17" s="448">
        <f t="shared" si="11"/>
        <v>0</v>
      </c>
      <c r="BE17" s="446">
        <v>1</v>
      </c>
      <c r="BF17" s="446">
        <v>1</v>
      </c>
      <c r="BG17" s="446">
        <v>1</v>
      </c>
      <c r="BH17" s="446">
        <v>1</v>
      </c>
      <c r="BI17" s="446">
        <v>1</v>
      </c>
      <c r="BJ17" s="446">
        <v>1</v>
      </c>
      <c r="BK17" s="446">
        <v>1</v>
      </c>
      <c r="BL17" s="446">
        <v>1</v>
      </c>
      <c r="BM17" s="446">
        <v>1</v>
      </c>
      <c r="BN17" s="446">
        <v>1</v>
      </c>
      <c r="BO17" s="446">
        <v>1</v>
      </c>
      <c r="BP17" s="446">
        <v>1</v>
      </c>
      <c r="BQ17" s="448">
        <f t="shared" si="15"/>
        <v>1</v>
      </c>
      <c r="BS17" s="450">
        <f t="shared" si="12"/>
        <v>0</v>
      </c>
      <c r="BT17" s="451">
        <f t="shared" si="3"/>
        <v>0</v>
      </c>
      <c r="BV17" s="451">
        <f t="shared" si="13"/>
        <v>0</v>
      </c>
    </row>
    <row r="18" spans="1:101" outlineLevel="1">
      <c r="A18" s="453" t="s">
        <v>300</v>
      </c>
      <c r="B18" s="453" t="s">
        <v>302</v>
      </c>
      <c r="C18" s="453" t="s">
        <v>309</v>
      </c>
      <c r="D18" s="446">
        <f t="shared" si="0"/>
        <v>0</v>
      </c>
      <c r="E18" s="446">
        <f t="shared" si="0"/>
        <v>0</v>
      </c>
      <c r="F18" s="446">
        <f t="shared" si="0"/>
        <v>0</v>
      </c>
      <c r="G18" s="446">
        <f t="shared" si="0"/>
        <v>0</v>
      </c>
      <c r="H18" s="446">
        <v>0</v>
      </c>
      <c r="I18" s="446">
        <v>0</v>
      </c>
      <c r="J18" s="446">
        <v>0</v>
      </c>
      <c r="K18" s="447">
        <v>0</v>
      </c>
      <c r="L18" s="447">
        <v>0</v>
      </c>
      <c r="M18" s="447">
        <v>0</v>
      </c>
      <c r="N18" s="447">
        <v>0</v>
      </c>
      <c r="O18" s="447">
        <v>0</v>
      </c>
      <c r="P18" s="448">
        <f t="shared" si="4"/>
        <v>0</v>
      </c>
      <c r="Q18" s="446">
        <f t="shared" si="19"/>
        <v>0</v>
      </c>
      <c r="R18" s="446">
        <f t="shared" si="19"/>
        <v>0</v>
      </c>
      <c r="S18" s="446">
        <f t="shared" si="19"/>
        <v>0</v>
      </c>
      <c r="T18" s="446">
        <f t="shared" si="19"/>
        <v>0</v>
      </c>
      <c r="U18" s="446">
        <f t="shared" si="19"/>
        <v>0</v>
      </c>
      <c r="V18" s="446">
        <f t="shared" si="19"/>
        <v>0</v>
      </c>
      <c r="W18" s="446">
        <f t="shared" si="19"/>
        <v>0</v>
      </c>
      <c r="X18" s="446">
        <f t="shared" si="19"/>
        <v>0</v>
      </c>
      <c r="Y18" s="446">
        <f t="shared" si="19"/>
        <v>0</v>
      </c>
      <c r="Z18" s="446">
        <f t="shared" si="19"/>
        <v>0</v>
      </c>
      <c r="AA18" s="446">
        <f t="shared" si="19"/>
        <v>0</v>
      </c>
      <c r="AB18" s="446">
        <f t="shared" si="19"/>
        <v>0</v>
      </c>
      <c r="AC18" s="448">
        <f t="shared" si="5"/>
        <v>0</v>
      </c>
      <c r="AD18" s="449">
        <f t="shared" si="6"/>
        <v>0</v>
      </c>
      <c r="AE18" s="449">
        <f t="shared" si="7"/>
        <v>0</v>
      </c>
      <c r="AF18" s="449">
        <f t="shared" si="7"/>
        <v>0</v>
      </c>
      <c r="AG18" s="449">
        <f t="shared" si="7"/>
        <v>0</v>
      </c>
      <c r="AH18" s="449">
        <f t="shared" si="7"/>
        <v>0</v>
      </c>
      <c r="AI18" s="449">
        <f t="shared" si="7"/>
        <v>0</v>
      </c>
      <c r="AJ18" s="449">
        <f t="shared" si="7"/>
        <v>0</v>
      </c>
      <c r="AK18" s="449">
        <f t="shared" si="7"/>
        <v>0</v>
      </c>
      <c r="AL18" s="449">
        <f t="shared" si="7"/>
        <v>0</v>
      </c>
      <c r="AM18" s="449">
        <f t="shared" si="7"/>
        <v>0</v>
      </c>
      <c r="AN18" s="449">
        <f t="shared" si="7"/>
        <v>0</v>
      </c>
      <c r="AO18" s="449">
        <f t="shared" si="7"/>
        <v>0</v>
      </c>
      <c r="AP18" s="448">
        <f t="shared" si="8"/>
        <v>0</v>
      </c>
      <c r="AQ18" s="449">
        <f t="shared" si="9"/>
        <v>0</v>
      </c>
      <c r="AR18" s="449">
        <f t="shared" si="10"/>
        <v>0</v>
      </c>
      <c r="AS18" s="449">
        <f t="shared" si="10"/>
        <v>0</v>
      </c>
      <c r="AT18" s="449">
        <f t="shared" si="10"/>
        <v>0</v>
      </c>
      <c r="AU18" s="449">
        <f t="shared" si="10"/>
        <v>0</v>
      </c>
      <c r="AV18" s="449">
        <f t="shared" si="10"/>
        <v>0</v>
      </c>
      <c r="AW18" s="449">
        <f t="shared" si="10"/>
        <v>0</v>
      </c>
      <c r="AX18" s="449">
        <f t="shared" si="10"/>
        <v>0</v>
      </c>
      <c r="AY18" s="449">
        <f t="shared" si="10"/>
        <v>0</v>
      </c>
      <c r="AZ18" s="449">
        <f t="shared" si="10"/>
        <v>0</v>
      </c>
      <c r="BA18" s="449">
        <f t="shared" si="10"/>
        <v>0</v>
      </c>
      <c r="BB18" s="449">
        <f t="shared" si="10"/>
        <v>0</v>
      </c>
      <c r="BC18" s="448">
        <f t="shared" si="11"/>
        <v>0</v>
      </c>
      <c r="BE18" s="446">
        <v>1</v>
      </c>
      <c r="BF18" s="446">
        <v>1</v>
      </c>
      <c r="BG18" s="446">
        <v>1</v>
      </c>
      <c r="BH18" s="446">
        <v>1</v>
      </c>
      <c r="BI18" s="446">
        <v>1</v>
      </c>
      <c r="BJ18" s="446">
        <v>1</v>
      </c>
      <c r="BK18" s="446">
        <v>2</v>
      </c>
      <c r="BL18" s="446">
        <v>2</v>
      </c>
      <c r="BM18" s="446">
        <v>2</v>
      </c>
      <c r="BN18" s="446">
        <v>2</v>
      </c>
      <c r="BO18" s="446">
        <v>2</v>
      </c>
      <c r="BP18" s="446">
        <v>2</v>
      </c>
      <c r="BQ18" s="448">
        <f t="shared" si="15"/>
        <v>2</v>
      </c>
      <c r="BS18" s="450">
        <f t="shared" si="12"/>
        <v>0</v>
      </c>
      <c r="BT18" s="451">
        <f t="shared" si="3"/>
        <v>0</v>
      </c>
      <c r="BV18" s="451">
        <f t="shared" si="13"/>
        <v>0</v>
      </c>
    </row>
    <row r="19" spans="1:101" outlineLevel="1">
      <c r="A19" s="455" t="s">
        <v>294</v>
      </c>
      <c r="B19" s="455" t="s">
        <v>310</v>
      </c>
      <c r="C19" s="455" t="s">
        <v>311</v>
      </c>
      <c r="D19" s="446">
        <f t="shared" si="0"/>
        <v>0</v>
      </c>
      <c r="E19" s="446">
        <f t="shared" si="0"/>
        <v>0</v>
      </c>
      <c r="F19" s="446">
        <f t="shared" si="0"/>
        <v>0</v>
      </c>
      <c r="G19" s="446">
        <f t="shared" si="0"/>
        <v>0</v>
      </c>
      <c r="H19" s="446">
        <v>0</v>
      </c>
      <c r="I19" s="446">
        <v>0</v>
      </c>
      <c r="J19" s="446">
        <v>0</v>
      </c>
      <c r="K19" s="447">
        <v>0</v>
      </c>
      <c r="L19" s="447">
        <v>0</v>
      </c>
      <c r="M19" s="447">
        <v>0</v>
      </c>
      <c r="N19" s="447">
        <v>0</v>
      </c>
      <c r="O19" s="447">
        <v>0</v>
      </c>
      <c r="P19" s="448">
        <f t="shared" si="4"/>
        <v>0</v>
      </c>
      <c r="Q19" s="446">
        <f t="shared" si="19"/>
        <v>0</v>
      </c>
      <c r="R19" s="446">
        <f t="shared" si="19"/>
        <v>0</v>
      </c>
      <c r="S19" s="446">
        <f t="shared" si="19"/>
        <v>0</v>
      </c>
      <c r="T19" s="446">
        <f t="shared" si="19"/>
        <v>0</v>
      </c>
      <c r="U19" s="446">
        <f t="shared" si="19"/>
        <v>0</v>
      </c>
      <c r="V19" s="446">
        <f t="shared" si="19"/>
        <v>0</v>
      </c>
      <c r="W19" s="446">
        <f t="shared" si="19"/>
        <v>0</v>
      </c>
      <c r="X19" s="446">
        <f t="shared" si="19"/>
        <v>0</v>
      </c>
      <c r="Y19" s="446">
        <f t="shared" si="19"/>
        <v>0</v>
      </c>
      <c r="Z19" s="446">
        <f t="shared" si="19"/>
        <v>0</v>
      </c>
      <c r="AA19" s="446">
        <f t="shared" si="19"/>
        <v>0</v>
      </c>
      <c r="AB19" s="446">
        <f t="shared" si="19"/>
        <v>0</v>
      </c>
      <c r="AC19" s="448">
        <f t="shared" si="5"/>
        <v>0</v>
      </c>
      <c r="AD19" s="449">
        <f t="shared" si="6"/>
        <v>0</v>
      </c>
      <c r="AE19" s="449">
        <f t="shared" si="7"/>
        <v>0</v>
      </c>
      <c r="AF19" s="449">
        <f t="shared" si="7"/>
        <v>0</v>
      </c>
      <c r="AG19" s="449">
        <f t="shared" si="7"/>
        <v>0</v>
      </c>
      <c r="AH19" s="449">
        <f t="shared" si="7"/>
        <v>0</v>
      </c>
      <c r="AI19" s="449">
        <f t="shared" si="7"/>
        <v>0</v>
      </c>
      <c r="AJ19" s="449">
        <f t="shared" si="7"/>
        <v>0</v>
      </c>
      <c r="AK19" s="449">
        <f t="shared" si="7"/>
        <v>0</v>
      </c>
      <c r="AL19" s="449">
        <f t="shared" si="7"/>
        <v>0</v>
      </c>
      <c r="AM19" s="449">
        <f t="shared" si="7"/>
        <v>0</v>
      </c>
      <c r="AN19" s="449">
        <f t="shared" si="7"/>
        <v>0</v>
      </c>
      <c r="AO19" s="449">
        <f t="shared" si="7"/>
        <v>0</v>
      </c>
      <c r="AP19" s="448">
        <f t="shared" si="8"/>
        <v>0</v>
      </c>
      <c r="AQ19" s="449">
        <f t="shared" si="9"/>
        <v>0</v>
      </c>
      <c r="AR19" s="449">
        <f t="shared" si="10"/>
        <v>0</v>
      </c>
      <c r="AS19" s="449">
        <f t="shared" si="10"/>
        <v>0</v>
      </c>
      <c r="AT19" s="449">
        <f t="shared" si="10"/>
        <v>0</v>
      </c>
      <c r="AU19" s="449">
        <f t="shared" si="10"/>
        <v>0</v>
      </c>
      <c r="AV19" s="449">
        <f t="shared" si="10"/>
        <v>0</v>
      </c>
      <c r="AW19" s="449">
        <f t="shared" si="10"/>
        <v>0</v>
      </c>
      <c r="AX19" s="449">
        <f t="shared" si="10"/>
        <v>0</v>
      </c>
      <c r="AY19" s="449">
        <f t="shared" si="10"/>
        <v>0</v>
      </c>
      <c r="AZ19" s="449">
        <f t="shared" si="10"/>
        <v>0</v>
      </c>
      <c r="BA19" s="449">
        <f t="shared" si="10"/>
        <v>0</v>
      </c>
      <c r="BB19" s="449">
        <f t="shared" si="10"/>
        <v>0</v>
      </c>
      <c r="BC19" s="448">
        <f t="shared" si="11"/>
        <v>0</v>
      </c>
      <c r="BE19" s="446">
        <v>4</v>
      </c>
      <c r="BF19" s="446">
        <v>4</v>
      </c>
      <c r="BG19" s="446">
        <v>4</v>
      </c>
      <c r="BH19" s="446">
        <v>4</v>
      </c>
      <c r="BI19" s="446">
        <v>4</v>
      </c>
      <c r="BJ19" s="446">
        <v>4</v>
      </c>
      <c r="BK19" s="446">
        <v>4</v>
      </c>
      <c r="BL19" s="446">
        <v>4</v>
      </c>
      <c r="BM19" s="446">
        <v>4</v>
      </c>
      <c r="BN19" s="446">
        <v>4</v>
      </c>
      <c r="BO19" s="446">
        <v>4</v>
      </c>
      <c r="BP19" s="446">
        <v>4</v>
      </c>
      <c r="BQ19" s="454">
        <f t="shared" si="15"/>
        <v>4</v>
      </c>
      <c r="BS19" s="450">
        <f t="shared" si="12"/>
        <v>0</v>
      </c>
      <c r="BT19" s="451">
        <f t="shared" si="3"/>
        <v>0</v>
      </c>
      <c r="BV19" s="451">
        <f t="shared" si="13"/>
        <v>0</v>
      </c>
    </row>
    <row r="20" spans="1:101" outlineLevel="1">
      <c r="A20" s="455" t="s">
        <v>296</v>
      </c>
      <c r="B20" s="455" t="s">
        <v>310</v>
      </c>
      <c r="C20" s="455" t="s">
        <v>312</v>
      </c>
      <c r="D20" s="446">
        <f t="shared" ref="D20:G23" si="20">+D82/D51</f>
        <v>1.8</v>
      </c>
      <c r="E20" s="446">
        <f t="shared" si="20"/>
        <v>0</v>
      </c>
      <c r="F20" s="446">
        <f t="shared" si="20"/>
        <v>1.2</v>
      </c>
      <c r="G20" s="446">
        <f t="shared" si="20"/>
        <v>0</v>
      </c>
      <c r="H20" s="446"/>
      <c r="I20" s="446"/>
      <c r="J20" s="446"/>
      <c r="K20" s="447"/>
      <c r="L20" s="447"/>
      <c r="M20" s="447"/>
      <c r="N20" s="447"/>
      <c r="O20" s="447"/>
      <c r="P20" s="448">
        <f t="shared" si="4"/>
        <v>0</v>
      </c>
      <c r="Q20" s="446">
        <f t="shared" si="19"/>
        <v>0</v>
      </c>
      <c r="R20" s="446">
        <f t="shared" si="19"/>
        <v>0</v>
      </c>
      <c r="S20" s="446">
        <f t="shared" si="19"/>
        <v>0</v>
      </c>
      <c r="T20" s="446">
        <f t="shared" si="19"/>
        <v>0</v>
      </c>
      <c r="U20" s="446">
        <f t="shared" si="19"/>
        <v>0</v>
      </c>
      <c r="V20" s="446">
        <f t="shared" si="19"/>
        <v>0</v>
      </c>
      <c r="W20" s="446">
        <f t="shared" si="19"/>
        <v>0</v>
      </c>
      <c r="X20" s="446">
        <f t="shared" si="19"/>
        <v>0</v>
      </c>
      <c r="Y20" s="446">
        <f t="shared" si="19"/>
        <v>0</v>
      </c>
      <c r="Z20" s="446">
        <f t="shared" si="19"/>
        <v>0</v>
      </c>
      <c r="AA20" s="446">
        <f t="shared" si="19"/>
        <v>0</v>
      </c>
      <c r="AB20" s="446">
        <f t="shared" si="19"/>
        <v>0</v>
      </c>
      <c r="AC20" s="448">
        <f t="shared" si="5"/>
        <v>0</v>
      </c>
      <c r="AD20" s="449">
        <f t="shared" si="6"/>
        <v>0</v>
      </c>
      <c r="AE20" s="449">
        <f t="shared" si="7"/>
        <v>0</v>
      </c>
      <c r="AF20" s="449">
        <f t="shared" si="7"/>
        <v>0</v>
      </c>
      <c r="AG20" s="449">
        <f t="shared" si="7"/>
        <v>0</v>
      </c>
      <c r="AH20" s="449">
        <f t="shared" si="7"/>
        <v>0</v>
      </c>
      <c r="AI20" s="449">
        <f t="shared" si="7"/>
        <v>0</v>
      </c>
      <c r="AJ20" s="449">
        <f t="shared" si="7"/>
        <v>0</v>
      </c>
      <c r="AK20" s="449">
        <f t="shared" si="7"/>
        <v>0</v>
      </c>
      <c r="AL20" s="449">
        <f t="shared" si="7"/>
        <v>0</v>
      </c>
      <c r="AM20" s="449">
        <f t="shared" si="7"/>
        <v>0</v>
      </c>
      <c r="AN20" s="449">
        <f t="shared" si="7"/>
        <v>0</v>
      </c>
      <c r="AO20" s="449">
        <f t="shared" si="7"/>
        <v>0</v>
      </c>
      <c r="AP20" s="448">
        <f t="shared" si="8"/>
        <v>0</v>
      </c>
      <c r="AQ20" s="449">
        <f t="shared" si="9"/>
        <v>0</v>
      </c>
      <c r="AR20" s="449">
        <f t="shared" si="10"/>
        <v>0</v>
      </c>
      <c r="AS20" s="449">
        <f t="shared" si="10"/>
        <v>0</v>
      </c>
      <c r="AT20" s="449">
        <f t="shared" si="10"/>
        <v>0</v>
      </c>
      <c r="AU20" s="449">
        <f t="shared" si="10"/>
        <v>0</v>
      </c>
      <c r="AV20" s="449">
        <f t="shared" si="10"/>
        <v>0</v>
      </c>
      <c r="AW20" s="449">
        <f t="shared" si="10"/>
        <v>0</v>
      </c>
      <c r="AX20" s="449">
        <f t="shared" si="10"/>
        <v>0</v>
      </c>
      <c r="AY20" s="449">
        <f t="shared" si="10"/>
        <v>0</v>
      </c>
      <c r="AZ20" s="449">
        <f t="shared" si="10"/>
        <v>0</v>
      </c>
      <c r="BA20" s="449">
        <f t="shared" si="10"/>
        <v>0</v>
      </c>
      <c r="BB20" s="449">
        <f t="shared" si="10"/>
        <v>0</v>
      </c>
      <c r="BC20" s="448">
        <f t="shared" si="11"/>
        <v>0</v>
      </c>
      <c r="BE20" s="446">
        <v>3</v>
      </c>
      <c r="BF20" s="446">
        <v>3</v>
      </c>
      <c r="BG20" s="446">
        <v>3</v>
      </c>
      <c r="BH20" s="446">
        <v>3</v>
      </c>
      <c r="BI20" s="446">
        <v>3</v>
      </c>
      <c r="BJ20" s="446">
        <v>3</v>
      </c>
      <c r="BK20" s="446">
        <v>3</v>
      </c>
      <c r="BL20" s="446">
        <v>3</v>
      </c>
      <c r="BM20" s="446">
        <v>3</v>
      </c>
      <c r="BN20" s="446">
        <v>3</v>
      </c>
      <c r="BO20" s="446">
        <v>3</v>
      </c>
      <c r="BP20" s="446">
        <v>3</v>
      </c>
      <c r="BQ20" s="448">
        <f t="shared" si="15"/>
        <v>3</v>
      </c>
      <c r="BS20" s="450">
        <f t="shared" si="12"/>
        <v>0</v>
      </c>
      <c r="BT20" s="451">
        <f t="shared" si="3"/>
        <v>0</v>
      </c>
      <c r="BV20" s="451">
        <f t="shared" si="13"/>
        <v>0</v>
      </c>
    </row>
    <row r="21" spans="1:101" outlineLevel="1">
      <c r="A21" s="455" t="s">
        <v>300</v>
      </c>
      <c r="B21" s="455" t="s">
        <v>310</v>
      </c>
      <c r="C21" s="455" t="s">
        <v>313</v>
      </c>
      <c r="D21" s="446">
        <f t="shared" si="20"/>
        <v>0</v>
      </c>
      <c r="E21" s="446">
        <f t="shared" si="20"/>
        <v>0</v>
      </c>
      <c r="F21" s="446">
        <f t="shared" si="20"/>
        <v>0</v>
      </c>
      <c r="G21" s="446">
        <f t="shared" si="20"/>
        <v>0</v>
      </c>
      <c r="H21" s="446">
        <v>0</v>
      </c>
      <c r="I21" s="446">
        <v>0</v>
      </c>
      <c r="J21" s="446">
        <v>0</v>
      </c>
      <c r="K21" s="447">
        <v>0</v>
      </c>
      <c r="L21" s="447">
        <v>0</v>
      </c>
      <c r="M21" s="447">
        <v>0</v>
      </c>
      <c r="N21" s="447">
        <v>0</v>
      </c>
      <c r="O21" s="447">
        <v>0</v>
      </c>
      <c r="P21" s="448">
        <f t="shared" si="4"/>
        <v>0</v>
      </c>
      <c r="Q21" s="446">
        <f t="shared" si="19"/>
        <v>0</v>
      </c>
      <c r="R21" s="446">
        <f t="shared" si="19"/>
        <v>0</v>
      </c>
      <c r="S21" s="446">
        <f t="shared" si="19"/>
        <v>0</v>
      </c>
      <c r="T21" s="446">
        <f t="shared" si="19"/>
        <v>0</v>
      </c>
      <c r="U21" s="446">
        <f t="shared" si="19"/>
        <v>0</v>
      </c>
      <c r="V21" s="446">
        <f t="shared" si="19"/>
        <v>0</v>
      </c>
      <c r="W21" s="446">
        <f t="shared" si="19"/>
        <v>0</v>
      </c>
      <c r="X21" s="446">
        <f t="shared" si="19"/>
        <v>0</v>
      </c>
      <c r="Y21" s="446">
        <f t="shared" si="19"/>
        <v>0</v>
      </c>
      <c r="Z21" s="446">
        <f t="shared" si="19"/>
        <v>0</v>
      </c>
      <c r="AA21" s="446">
        <f t="shared" si="19"/>
        <v>0</v>
      </c>
      <c r="AB21" s="446">
        <f t="shared" si="19"/>
        <v>0</v>
      </c>
      <c r="AC21" s="448">
        <f t="shared" si="5"/>
        <v>0</v>
      </c>
      <c r="AD21" s="449">
        <f t="shared" si="6"/>
        <v>0</v>
      </c>
      <c r="AE21" s="449">
        <f t="shared" si="7"/>
        <v>0</v>
      </c>
      <c r="AF21" s="449">
        <f t="shared" si="7"/>
        <v>0</v>
      </c>
      <c r="AG21" s="449">
        <f t="shared" si="7"/>
        <v>0</v>
      </c>
      <c r="AH21" s="449">
        <f t="shared" si="7"/>
        <v>0</v>
      </c>
      <c r="AI21" s="449">
        <f t="shared" si="7"/>
        <v>0</v>
      </c>
      <c r="AJ21" s="449">
        <f t="shared" si="7"/>
        <v>0</v>
      </c>
      <c r="AK21" s="449">
        <f t="shared" si="7"/>
        <v>0</v>
      </c>
      <c r="AL21" s="449">
        <f t="shared" si="7"/>
        <v>0</v>
      </c>
      <c r="AM21" s="449">
        <f t="shared" si="7"/>
        <v>0</v>
      </c>
      <c r="AN21" s="449">
        <f t="shared" si="7"/>
        <v>0</v>
      </c>
      <c r="AO21" s="449">
        <f t="shared" si="7"/>
        <v>0</v>
      </c>
      <c r="AP21" s="448">
        <f t="shared" si="8"/>
        <v>0</v>
      </c>
      <c r="AQ21" s="449">
        <f t="shared" si="9"/>
        <v>0</v>
      </c>
      <c r="AR21" s="449">
        <f t="shared" ref="AR21:BB30" si="21">+AQ21</f>
        <v>0</v>
      </c>
      <c r="AS21" s="449">
        <f t="shared" si="21"/>
        <v>0</v>
      </c>
      <c r="AT21" s="449">
        <f t="shared" si="21"/>
        <v>0</v>
      </c>
      <c r="AU21" s="449">
        <f t="shared" si="21"/>
        <v>0</v>
      </c>
      <c r="AV21" s="449">
        <f t="shared" si="21"/>
        <v>0</v>
      </c>
      <c r="AW21" s="449">
        <f t="shared" si="21"/>
        <v>0</v>
      </c>
      <c r="AX21" s="449">
        <f t="shared" si="21"/>
        <v>0</v>
      </c>
      <c r="AY21" s="449">
        <f t="shared" si="21"/>
        <v>0</v>
      </c>
      <c r="AZ21" s="449">
        <f t="shared" si="21"/>
        <v>0</v>
      </c>
      <c r="BA21" s="449">
        <f t="shared" si="21"/>
        <v>0</v>
      </c>
      <c r="BB21" s="449">
        <f t="shared" si="21"/>
        <v>0</v>
      </c>
      <c r="BC21" s="448">
        <f t="shared" si="11"/>
        <v>0</v>
      </c>
      <c r="BE21" s="446">
        <v>0</v>
      </c>
      <c r="BF21" s="446">
        <v>0</v>
      </c>
      <c r="BG21" s="446">
        <v>0</v>
      </c>
      <c r="BH21" s="446">
        <v>0</v>
      </c>
      <c r="BI21" s="446">
        <v>0</v>
      </c>
      <c r="BJ21" s="446">
        <v>0</v>
      </c>
      <c r="BK21" s="446">
        <v>0</v>
      </c>
      <c r="BL21" s="446">
        <v>0</v>
      </c>
      <c r="BM21" s="446">
        <v>0</v>
      </c>
      <c r="BN21" s="446">
        <v>0</v>
      </c>
      <c r="BO21" s="446">
        <v>0</v>
      </c>
      <c r="BP21" s="446">
        <v>0</v>
      </c>
      <c r="BQ21" s="454">
        <f t="shared" si="15"/>
        <v>0</v>
      </c>
      <c r="BS21" s="450">
        <f t="shared" si="12"/>
        <v>0</v>
      </c>
      <c r="BT21" s="451">
        <f t="shared" si="3"/>
        <v>0</v>
      </c>
      <c r="BV21" s="451">
        <f t="shared" si="13"/>
        <v>0</v>
      </c>
    </row>
    <row r="22" spans="1:101" outlineLevel="1">
      <c r="A22" s="455" t="s">
        <v>300</v>
      </c>
      <c r="B22" s="455" t="s">
        <v>310</v>
      </c>
      <c r="C22" s="455" t="s">
        <v>189</v>
      </c>
      <c r="D22" s="446">
        <f t="shared" si="20"/>
        <v>0</v>
      </c>
      <c r="E22" s="446">
        <f t="shared" si="20"/>
        <v>0.35</v>
      </c>
      <c r="F22" s="446">
        <f t="shared" si="20"/>
        <v>0</v>
      </c>
      <c r="G22" s="446">
        <f t="shared" si="20"/>
        <v>0.4</v>
      </c>
      <c r="H22" s="446">
        <v>0</v>
      </c>
      <c r="I22" s="446">
        <v>0</v>
      </c>
      <c r="J22" s="446">
        <v>0</v>
      </c>
      <c r="K22" s="447">
        <v>0</v>
      </c>
      <c r="L22" s="447">
        <v>0</v>
      </c>
      <c r="M22" s="447">
        <v>0</v>
      </c>
      <c r="N22" s="447">
        <v>0</v>
      </c>
      <c r="O22" s="447">
        <v>0</v>
      </c>
      <c r="P22" s="448">
        <f t="shared" si="4"/>
        <v>0</v>
      </c>
      <c r="Q22" s="446">
        <f t="shared" si="19"/>
        <v>0</v>
      </c>
      <c r="R22" s="446">
        <f t="shared" si="19"/>
        <v>0</v>
      </c>
      <c r="S22" s="446">
        <f t="shared" si="19"/>
        <v>0</v>
      </c>
      <c r="T22" s="446">
        <f t="shared" si="19"/>
        <v>0</v>
      </c>
      <c r="U22" s="446">
        <f t="shared" si="19"/>
        <v>0</v>
      </c>
      <c r="V22" s="446">
        <f t="shared" si="19"/>
        <v>0</v>
      </c>
      <c r="W22" s="446">
        <f t="shared" si="19"/>
        <v>0</v>
      </c>
      <c r="X22" s="446">
        <f t="shared" si="19"/>
        <v>0</v>
      </c>
      <c r="Y22" s="446">
        <f t="shared" si="19"/>
        <v>0</v>
      </c>
      <c r="Z22" s="446">
        <f t="shared" si="19"/>
        <v>0</v>
      </c>
      <c r="AA22" s="446">
        <f t="shared" si="19"/>
        <v>0</v>
      </c>
      <c r="AB22" s="446">
        <f t="shared" si="19"/>
        <v>0</v>
      </c>
      <c r="AC22" s="448">
        <f t="shared" si="5"/>
        <v>0</v>
      </c>
      <c r="AD22" s="449">
        <f t="shared" si="6"/>
        <v>0</v>
      </c>
      <c r="AE22" s="449">
        <f t="shared" si="7"/>
        <v>0</v>
      </c>
      <c r="AF22" s="449">
        <f t="shared" si="7"/>
        <v>0</v>
      </c>
      <c r="AG22" s="449">
        <f t="shared" si="7"/>
        <v>0</v>
      </c>
      <c r="AH22" s="449">
        <f t="shared" si="7"/>
        <v>0</v>
      </c>
      <c r="AI22" s="449">
        <f t="shared" si="7"/>
        <v>0</v>
      </c>
      <c r="AJ22" s="449">
        <f t="shared" si="7"/>
        <v>0</v>
      </c>
      <c r="AK22" s="449">
        <f t="shared" si="7"/>
        <v>0</v>
      </c>
      <c r="AL22" s="449">
        <f t="shared" si="7"/>
        <v>0</v>
      </c>
      <c r="AM22" s="449">
        <f t="shared" si="7"/>
        <v>0</v>
      </c>
      <c r="AN22" s="449">
        <f t="shared" si="7"/>
        <v>0</v>
      </c>
      <c r="AO22" s="449">
        <f t="shared" si="7"/>
        <v>0</v>
      </c>
      <c r="AP22" s="448">
        <f t="shared" si="8"/>
        <v>0</v>
      </c>
      <c r="AQ22" s="449">
        <f t="shared" si="9"/>
        <v>0</v>
      </c>
      <c r="AR22" s="449">
        <f t="shared" si="21"/>
        <v>0</v>
      </c>
      <c r="AS22" s="449">
        <f t="shared" si="21"/>
        <v>0</v>
      </c>
      <c r="AT22" s="449">
        <f t="shared" si="21"/>
        <v>0</v>
      </c>
      <c r="AU22" s="449">
        <f t="shared" si="21"/>
        <v>0</v>
      </c>
      <c r="AV22" s="449">
        <f t="shared" si="21"/>
        <v>0</v>
      </c>
      <c r="AW22" s="449">
        <f t="shared" si="21"/>
        <v>0</v>
      </c>
      <c r="AX22" s="449">
        <f t="shared" si="21"/>
        <v>0</v>
      </c>
      <c r="AY22" s="449">
        <f t="shared" si="21"/>
        <v>0</v>
      </c>
      <c r="AZ22" s="449">
        <f t="shared" si="21"/>
        <v>0</v>
      </c>
      <c r="BA22" s="449">
        <f t="shared" si="21"/>
        <v>0</v>
      </c>
      <c r="BB22" s="449">
        <f t="shared" si="21"/>
        <v>0</v>
      </c>
      <c r="BC22" s="448">
        <f t="shared" si="11"/>
        <v>0</v>
      </c>
      <c r="BE22" s="446">
        <v>1</v>
      </c>
      <c r="BF22" s="446">
        <v>1</v>
      </c>
      <c r="BG22" s="446">
        <v>1</v>
      </c>
      <c r="BH22" s="446">
        <v>1</v>
      </c>
      <c r="BI22" s="446">
        <v>1</v>
      </c>
      <c r="BJ22" s="446">
        <v>1</v>
      </c>
      <c r="BK22" s="446">
        <v>1</v>
      </c>
      <c r="BL22" s="446">
        <v>1</v>
      </c>
      <c r="BM22" s="446">
        <v>1</v>
      </c>
      <c r="BN22" s="446">
        <v>2</v>
      </c>
      <c r="BO22" s="446">
        <v>2</v>
      </c>
      <c r="BP22" s="446">
        <v>2</v>
      </c>
      <c r="BQ22" s="448"/>
      <c r="BS22" s="450">
        <f t="shared" si="12"/>
        <v>0</v>
      </c>
      <c r="BT22" s="451">
        <f t="shared" si="3"/>
        <v>0</v>
      </c>
      <c r="BV22" s="451">
        <f t="shared" si="13"/>
        <v>0</v>
      </c>
    </row>
    <row r="23" spans="1:101" outlineLevel="1">
      <c r="A23" s="455" t="s">
        <v>300</v>
      </c>
      <c r="B23" s="455" t="s">
        <v>310</v>
      </c>
      <c r="C23" s="455" t="s">
        <v>214</v>
      </c>
      <c r="D23" s="446">
        <f t="shared" si="20"/>
        <v>0</v>
      </c>
      <c r="E23" s="446">
        <f t="shared" si="20"/>
        <v>1</v>
      </c>
      <c r="F23" s="446">
        <f t="shared" si="20"/>
        <v>0</v>
      </c>
      <c r="G23" s="446">
        <f t="shared" si="20"/>
        <v>0</v>
      </c>
      <c r="H23" s="446"/>
      <c r="I23" s="446"/>
      <c r="J23" s="446"/>
      <c r="K23" s="447"/>
      <c r="L23" s="447"/>
      <c r="M23" s="447"/>
      <c r="N23" s="447"/>
      <c r="O23" s="447"/>
      <c r="P23" s="448">
        <f t="shared" si="4"/>
        <v>0</v>
      </c>
      <c r="Q23" s="446"/>
      <c r="R23" s="446"/>
      <c r="S23" s="446"/>
      <c r="T23" s="446"/>
      <c r="U23" s="446"/>
      <c r="V23" s="446"/>
      <c r="W23" s="446"/>
      <c r="X23" s="446"/>
      <c r="Y23" s="446"/>
      <c r="Z23" s="446"/>
      <c r="AA23" s="446"/>
      <c r="AB23" s="446"/>
      <c r="AC23" s="448">
        <f t="shared" si="5"/>
        <v>0</v>
      </c>
      <c r="AD23" s="449">
        <f t="shared" si="6"/>
        <v>0</v>
      </c>
      <c r="AE23" s="449">
        <f t="shared" si="7"/>
        <v>0</v>
      </c>
      <c r="AF23" s="449">
        <f t="shared" si="7"/>
        <v>0</v>
      </c>
      <c r="AG23" s="449">
        <f t="shared" si="7"/>
        <v>0</v>
      </c>
      <c r="AH23" s="449">
        <f t="shared" si="7"/>
        <v>0</v>
      </c>
      <c r="AI23" s="449">
        <f t="shared" si="7"/>
        <v>0</v>
      </c>
      <c r="AJ23" s="449">
        <f t="shared" si="7"/>
        <v>0</v>
      </c>
      <c r="AK23" s="449">
        <f t="shared" si="7"/>
        <v>0</v>
      </c>
      <c r="AL23" s="449">
        <f t="shared" si="7"/>
        <v>0</v>
      </c>
      <c r="AM23" s="449">
        <f t="shared" si="7"/>
        <v>0</v>
      </c>
      <c r="AN23" s="449">
        <f t="shared" si="7"/>
        <v>0</v>
      </c>
      <c r="AO23" s="449">
        <f t="shared" si="7"/>
        <v>0</v>
      </c>
      <c r="AP23" s="448">
        <f t="shared" si="8"/>
        <v>0</v>
      </c>
      <c r="AQ23" s="449">
        <f t="shared" si="9"/>
        <v>0</v>
      </c>
      <c r="AR23" s="449">
        <f t="shared" si="21"/>
        <v>0</v>
      </c>
      <c r="AS23" s="449">
        <f t="shared" si="21"/>
        <v>0</v>
      </c>
      <c r="AT23" s="449">
        <f t="shared" si="21"/>
        <v>0</v>
      </c>
      <c r="AU23" s="449">
        <f t="shared" si="21"/>
        <v>0</v>
      </c>
      <c r="AV23" s="449">
        <f t="shared" si="21"/>
        <v>0</v>
      </c>
      <c r="AW23" s="449">
        <f t="shared" si="21"/>
        <v>0</v>
      </c>
      <c r="AX23" s="449">
        <f t="shared" si="21"/>
        <v>0</v>
      </c>
      <c r="AY23" s="449">
        <f t="shared" si="21"/>
        <v>0</v>
      </c>
      <c r="AZ23" s="449">
        <f t="shared" si="21"/>
        <v>0</v>
      </c>
      <c r="BA23" s="449">
        <f t="shared" si="21"/>
        <v>0</v>
      </c>
      <c r="BB23" s="449">
        <f t="shared" si="21"/>
        <v>0</v>
      </c>
      <c r="BC23" s="448">
        <f t="shared" si="11"/>
        <v>0</v>
      </c>
      <c r="BE23" s="446"/>
      <c r="BF23" s="446"/>
      <c r="BG23" s="446"/>
      <c r="BH23" s="446"/>
      <c r="BI23" s="446"/>
      <c r="BJ23" s="446"/>
      <c r="BK23" s="446"/>
      <c r="BL23" s="446"/>
      <c r="BM23" s="446"/>
      <c r="BN23" s="446"/>
      <c r="BO23" s="446"/>
      <c r="BP23" s="446"/>
      <c r="BQ23" s="448"/>
      <c r="BS23" s="450">
        <f t="shared" si="12"/>
        <v>0</v>
      </c>
      <c r="BT23" s="451">
        <f t="shared" si="3"/>
        <v>0</v>
      </c>
      <c r="BV23" s="451">
        <f t="shared" si="13"/>
        <v>0</v>
      </c>
    </row>
    <row r="24" spans="1:101" outlineLevel="1">
      <c r="A24" s="455" t="s">
        <v>300</v>
      </c>
      <c r="B24" s="455" t="s">
        <v>310</v>
      </c>
      <c r="C24" s="455" t="s">
        <v>314</v>
      </c>
      <c r="D24" s="446"/>
      <c r="E24" s="446"/>
      <c r="F24" s="446"/>
      <c r="G24" s="446"/>
      <c r="H24" s="446"/>
      <c r="I24" s="446"/>
      <c r="J24" s="446"/>
      <c r="K24" s="447"/>
      <c r="L24" s="447"/>
      <c r="M24" s="447"/>
      <c r="N24" s="447"/>
      <c r="O24" s="447"/>
      <c r="P24" s="448">
        <f t="shared" si="4"/>
        <v>0</v>
      </c>
      <c r="Q24" s="446"/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8">
        <f t="shared" si="5"/>
        <v>0</v>
      </c>
      <c r="AD24" s="449">
        <f t="shared" si="6"/>
        <v>0</v>
      </c>
      <c r="AE24" s="449">
        <f t="shared" si="7"/>
        <v>0</v>
      </c>
      <c r="AF24" s="449">
        <f t="shared" si="7"/>
        <v>0</v>
      </c>
      <c r="AG24" s="449">
        <f t="shared" si="7"/>
        <v>0</v>
      </c>
      <c r="AH24" s="449">
        <f t="shared" si="7"/>
        <v>0</v>
      </c>
      <c r="AI24" s="449">
        <f t="shared" si="7"/>
        <v>0</v>
      </c>
      <c r="AJ24" s="449">
        <f t="shared" si="7"/>
        <v>0</v>
      </c>
      <c r="AK24" s="449">
        <f t="shared" si="7"/>
        <v>0</v>
      </c>
      <c r="AL24" s="449">
        <f t="shared" si="7"/>
        <v>0</v>
      </c>
      <c r="AM24" s="449">
        <f t="shared" si="7"/>
        <v>0</v>
      </c>
      <c r="AN24" s="449">
        <f t="shared" si="7"/>
        <v>0</v>
      </c>
      <c r="AO24" s="449">
        <f t="shared" si="7"/>
        <v>0</v>
      </c>
      <c r="AP24" s="448">
        <f t="shared" si="8"/>
        <v>0</v>
      </c>
      <c r="AQ24" s="449">
        <f t="shared" si="9"/>
        <v>0</v>
      </c>
      <c r="AR24" s="449">
        <f t="shared" si="21"/>
        <v>0</v>
      </c>
      <c r="AS24" s="449">
        <f t="shared" si="21"/>
        <v>0</v>
      </c>
      <c r="AT24" s="449">
        <f t="shared" si="21"/>
        <v>0</v>
      </c>
      <c r="AU24" s="449">
        <f t="shared" si="21"/>
        <v>0</v>
      </c>
      <c r="AV24" s="449">
        <f t="shared" si="21"/>
        <v>0</v>
      </c>
      <c r="AW24" s="449">
        <f t="shared" si="21"/>
        <v>0</v>
      </c>
      <c r="AX24" s="449">
        <f t="shared" si="21"/>
        <v>0</v>
      </c>
      <c r="AY24" s="449">
        <f t="shared" si="21"/>
        <v>0</v>
      </c>
      <c r="AZ24" s="449">
        <f t="shared" si="21"/>
        <v>0</v>
      </c>
      <c r="BA24" s="449">
        <f t="shared" si="21"/>
        <v>0</v>
      </c>
      <c r="BB24" s="449">
        <f t="shared" si="21"/>
        <v>0</v>
      </c>
      <c r="BC24" s="448">
        <f t="shared" si="11"/>
        <v>0</v>
      </c>
      <c r="BE24" s="446"/>
      <c r="BF24" s="446"/>
      <c r="BG24" s="446"/>
      <c r="BH24" s="446"/>
      <c r="BI24" s="446"/>
      <c r="BJ24" s="446"/>
      <c r="BK24" s="446"/>
      <c r="BL24" s="446"/>
      <c r="BM24" s="446"/>
      <c r="BN24" s="446"/>
      <c r="BO24" s="446"/>
      <c r="BP24" s="446"/>
      <c r="BQ24" s="448"/>
      <c r="BS24" s="450">
        <f t="shared" si="12"/>
        <v>0</v>
      </c>
      <c r="BT24" s="451">
        <f t="shared" si="3"/>
        <v>0</v>
      </c>
      <c r="BV24" s="451">
        <f t="shared" si="13"/>
        <v>0</v>
      </c>
    </row>
    <row r="25" spans="1:101" outlineLevel="1">
      <c r="A25" s="455" t="s">
        <v>294</v>
      </c>
      <c r="B25" s="455" t="s">
        <v>310</v>
      </c>
      <c r="C25" s="455" t="s">
        <v>201</v>
      </c>
      <c r="D25" s="446"/>
      <c r="E25" s="446"/>
      <c r="F25" s="446"/>
      <c r="G25" s="446"/>
      <c r="H25" s="446"/>
      <c r="I25" s="446"/>
      <c r="J25" s="446"/>
      <c r="K25" s="447"/>
      <c r="L25" s="447"/>
      <c r="M25" s="447"/>
      <c r="N25" s="447"/>
      <c r="O25" s="447"/>
      <c r="P25" s="448">
        <f t="shared" si="4"/>
        <v>0</v>
      </c>
      <c r="Q25" s="446"/>
      <c r="R25" s="446"/>
      <c r="S25" s="446"/>
      <c r="T25" s="446"/>
      <c r="U25" s="446"/>
      <c r="V25" s="446"/>
      <c r="W25" s="446"/>
      <c r="X25" s="446"/>
      <c r="Y25" s="446"/>
      <c r="Z25" s="446"/>
      <c r="AA25" s="446"/>
      <c r="AB25" s="446"/>
      <c r="AC25" s="448">
        <f t="shared" si="5"/>
        <v>0</v>
      </c>
      <c r="AD25" s="449">
        <f t="shared" si="6"/>
        <v>0</v>
      </c>
      <c r="AE25" s="449">
        <f t="shared" si="7"/>
        <v>0</v>
      </c>
      <c r="AF25" s="449">
        <f t="shared" si="7"/>
        <v>0</v>
      </c>
      <c r="AG25" s="449">
        <f t="shared" si="7"/>
        <v>0</v>
      </c>
      <c r="AH25" s="449">
        <f t="shared" si="7"/>
        <v>0</v>
      </c>
      <c r="AI25" s="449">
        <f t="shared" si="7"/>
        <v>0</v>
      </c>
      <c r="AJ25" s="449">
        <f t="shared" si="7"/>
        <v>0</v>
      </c>
      <c r="AK25" s="449">
        <f t="shared" si="7"/>
        <v>0</v>
      </c>
      <c r="AL25" s="449">
        <f t="shared" si="7"/>
        <v>0</v>
      </c>
      <c r="AM25" s="449">
        <f t="shared" si="7"/>
        <v>0</v>
      </c>
      <c r="AN25" s="449">
        <f t="shared" si="7"/>
        <v>0</v>
      </c>
      <c r="AO25" s="449">
        <f t="shared" si="7"/>
        <v>0</v>
      </c>
      <c r="AP25" s="448">
        <f t="shared" si="8"/>
        <v>0</v>
      </c>
      <c r="AQ25" s="449">
        <f t="shared" si="9"/>
        <v>0</v>
      </c>
      <c r="AR25" s="449">
        <f t="shared" si="21"/>
        <v>0</v>
      </c>
      <c r="AS25" s="449">
        <f t="shared" si="21"/>
        <v>0</v>
      </c>
      <c r="AT25" s="449">
        <f t="shared" si="21"/>
        <v>0</v>
      </c>
      <c r="AU25" s="449">
        <f t="shared" si="21"/>
        <v>0</v>
      </c>
      <c r="AV25" s="449">
        <f t="shared" si="21"/>
        <v>0</v>
      </c>
      <c r="AW25" s="449">
        <f t="shared" si="21"/>
        <v>0</v>
      </c>
      <c r="AX25" s="449">
        <f t="shared" si="21"/>
        <v>0</v>
      </c>
      <c r="AY25" s="449">
        <f t="shared" si="21"/>
        <v>0</v>
      </c>
      <c r="AZ25" s="449">
        <f t="shared" si="21"/>
        <v>0</v>
      </c>
      <c r="BA25" s="449">
        <f t="shared" si="21"/>
        <v>0</v>
      </c>
      <c r="BB25" s="449">
        <f t="shared" si="21"/>
        <v>0</v>
      </c>
      <c r="BC25" s="448">
        <f t="shared" si="11"/>
        <v>0</v>
      </c>
      <c r="BE25" s="446"/>
      <c r="BF25" s="446"/>
      <c r="BG25" s="446"/>
      <c r="BH25" s="446"/>
      <c r="BI25" s="446"/>
      <c r="BJ25" s="446"/>
      <c r="BK25" s="446"/>
      <c r="BL25" s="446"/>
      <c r="BM25" s="446"/>
      <c r="BN25" s="446"/>
      <c r="BO25" s="446"/>
      <c r="BP25" s="446"/>
      <c r="BQ25" s="448">
        <f>BP25</f>
        <v>0</v>
      </c>
      <c r="BR25" s="456"/>
      <c r="BS25" s="450">
        <f t="shared" si="12"/>
        <v>0</v>
      </c>
      <c r="BT25" s="451">
        <f t="shared" si="3"/>
        <v>0</v>
      </c>
      <c r="BU25" s="456"/>
      <c r="BV25" s="451">
        <f t="shared" si="13"/>
        <v>0</v>
      </c>
      <c r="BW25" s="456"/>
      <c r="BX25" s="456"/>
      <c r="BZ25" s="456"/>
      <c r="CA25" s="456"/>
      <c r="CB25" s="456"/>
      <c r="CC25" s="456"/>
      <c r="CD25" s="456"/>
      <c r="CE25" s="456"/>
      <c r="CF25" s="456"/>
      <c r="CG25" s="456"/>
      <c r="CH25" s="456"/>
      <c r="CI25" s="456"/>
      <c r="CJ25" s="456"/>
      <c r="CK25" s="456"/>
      <c r="CL25" s="456"/>
      <c r="CM25" s="456"/>
      <c r="CN25" s="456"/>
      <c r="CO25" s="456"/>
      <c r="CP25" s="456"/>
      <c r="CQ25" s="456"/>
      <c r="CR25" s="456"/>
      <c r="CS25" s="456"/>
      <c r="CT25" s="456"/>
      <c r="CU25" s="456"/>
      <c r="CV25" s="456"/>
      <c r="CW25" s="456"/>
    </row>
    <row r="26" spans="1:101" outlineLevel="1">
      <c r="A26" s="455"/>
      <c r="B26" s="455" t="s">
        <v>310</v>
      </c>
      <c r="C26" s="455" t="s">
        <v>194</v>
      </c>
      <c r="D26" s="446"/>
      <c r="E26" s="446"/>
      <c r="F26" s="446"/>
      <c r="G26" s="446"/>
      <c r="H26" s="446"/>
      <c r="I26" s="446"/>
      <c r="J26" s="446"/>
      <c r="K26" s="447"/>
      <c r="L26" s="447"/>
      <c r="M26" s="447"/>
      <c r="N26" s="447"/>
      <c r="O26" s="447"/>
      <c r="P26" s="448"/>
      <c r="Q26" s="446"/>
      <c r="R26" s="446"/>
      <c r="S26" s="446"/>
      <c r="T26" s="446"/>
      <c r="U26" s="446"/>
      <c r="V26" s="446"/>
      <c r="W26" s="446"/>
      <c r="X26" s="446"/>
      <c r="Y26" s="446"/>
      <c r="Z26" s="446"/>
      <c r="AA26" s="446"/>
      <c r="AB26" s="446"/>
      <c r="AC26" s="448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8"/>
      <c r="AQ26" s="449"/>
      <c r="AR26" s="449"/>
      <c r="AS26" s="449"/>
      <c r="AT26" s="449"/>
      <c r="AU26" s="449"/>
      <c r="AV26" s="449"/>
      <c r="AW26" s="449"/>
      <c r="AX26" s="449"/>
      <c r="AY26" s="449"/>
      <c r="AZ26" s="449"/>
      <c r="BA26" s="449"/>
      <c r="BB26" s="449"/>
      <c r="BC26" s="448"/>
      <c r="BE26" s="446"/>
      <c r="BF26" s="446"/>
      <c r="BG26" s="446"/>
      <c r="BH26" s="446"/>
      <c r="BI26" s="446"/>
      <c r="BJ26" s="446"/>
      <c r="BK26" s="446"/>
      <c r="BL26" s="446"/>
      <c r="BM26" s="446"/>
      <c r="BN26" s="446"/>
      <c r="BO26" s="446"/>
      <c r="BP26" s="446"/>
      <c r="BQ26" s="448"/>
      <c r="BR26" s="456"/>
      <c r="BS26" s="450"/>
      <c r="BT26" s="451"/>
      <c r="BU26" s="456"/>
      <c r="BV26" s="451"/>
      <c r="BW26" s="456"/>
      <c r="BX26" s="456"/>
      <c r="BZ26" s="456"/>
      <c r="CA26" s="456"/>
      <c r="CB26" s="456"/>
      <c r="CC26" s="456"/>
      <c r="CD26" s="456"/>
      <c r="CE26" s="456"/>
      <c r="CF26" s="456"/>
      <c r="CG26" s="456"/>
      <c r="CH26" s="456"/>
      <c r="CI26" s="456"/>
      <c r="CJ26" s="456"/>
      <c r="CK26" s="456"/>
      <c r="CL26" s="456"/>
      <c r="CM26" s="456"/>
      <c r="CN26" s="456"/>
      <c r="CO26" s="456"/>
      <c r="CP26" s="456"/>
      <c r="CQ26" s="456"/>
      <c r="CR26" s="456"/>
      <c r="CS26" s="456"/>
      <c r="CT26" s="456"/>
      <c r="CU26" s="456"/>
      <c r="CV26" s="456"/>
      <c r="CW26" s="456"/>
    </row>
    <row r="27" spans="1:101" s="456" customFormat="1" ht="11.25" outlineLevel="1">
      <c r="A27" s="456" t="s">
        <v>298</v>
      </c>
      <c r="C27" s="456" t="s">
        <v>217</v>
      </c>
      <c r="D27" s="446"/>
      <c r="E27" s="446"/>
      <c r="F27" s="446"/>
      <c r="G27" s="446"/>
      <c r="H27" s="446">
        <v>0</v>
      </c>
      <c r="I27" s="446">
        <v>0</v>
      </c>
      <c r="J27" s="446">
        <v>0</v>
      </c>
      <c r="K27" s="447">
        <v>0</v>
      </c>
      <c r="L27" s="447">
        <v>0</v>
      </c>
      <c r="M27" s="447">
        <v>0</v>
      </c>
      <c r="N27" s="447">
        <v>0</v>
      </c>
      <c r="O27" s="447">
        <v>0</v>
      </c>
      <c r="P27" s="448">
        <f t="shared" si="4"/>
        <v>0</v>
      </c>
      <c r="Q27" s="446">
        <f t="shared" ref="Q27:AB29" si="22">+O27</f>
        <v>0</v>
      </c>
      <c r="R27" s="446">
        <f t="shared" si="22"/>
        <v>0</v>
      </c>
      <c r="S27" s="446">
        <f t="shared" si="22"/>
        <v>0</v>
      </c>
      <c r="T27" s="446">
        <f t="shared" si="22"/>
        <v>0</v>
      </c>
      <c r="U27" s="446">
        <f t="shared" si="22"/>
        <v>0</v>
      </c>
      <c r="V27" s="446">
        <f t="shared" si="22"/>
        <v>0</v>
      </c>
      <c r="W27" s="446">
        <f t="shared" si="22"/>
        <v>0</v>
      </c>
      <c r="X27" s="446">
        <f t="shared" si="22"/>
        <v>0</v>
      </c>
      <c r="Y27" s="446">
        <f t="shared" si="22"/>
        <v>0</v>
      </c>
      <c r="Z27" s="446">
        <f t="shared" si="22"/>
        <v>0</v>
      </c>
      <c r="AA27" s="446">
        <f t="shared" si="22"/>
        <v>0</v>
      </c>
      <c r="AB27" s="446">
        <f t="shared" si="22"/>
        <v>0</v>
      </c>
      <c r="AC27" s="448">
        <f t="shared" si="5"/>
        <v>0</v>
      </c>
      <c r="AD27" s="449">
        <f t="shared" si="6"/>
        <v>0</v>
      </c>
      <c r="AE27" s="449">
        <f t="shared" si="7"/>
        <v>0</v>
      </c>
      <c r="AF27" s="449">
        <f t="shared" si="7"/>
        <v>0</v>
      </c>
      <c r="AG27" s="449">
        <f t="shared" si="7"/>
        <v>0</v>
      </c>
      <c r="AH27" s="449">
        <f t="shared" si="7"/>
        <v>0</v>
      </c>
      <c r="AI27" s="449">
        <f t="shared" si="7"/>
        <v>0</v>
      </c>
      <c r="AJ27" s="449">
        <f t="shared" si="7"/>
        <v>0</v>
      </c>
      <c r="AK27" s="449">
        <f t="shared" si="7"/>
        <v>0</v>
      </c>
      <c r="AL27" s="449">
        <f t="shared" si="7"/>
        <v>0</v>
      </c>
      <c r="AM27" s="449">
        <f t="shared" si="7"/>
        <v>0</v>
      </c>
      <c r="AN27" s="449">
        <f t="shared" si="7"/>
        <v>0</v>
      </c>
      <c r="AO27" s="449">
        <f t="shared" si="7"/>
        <v>0</v>
      </c>
      <c r="AP27" s="448">
        <f t="shared" si="8"/>
        <v>0</v>
      </c>
      <c r="AQ27" s="449">
        <f t="shared" si="9"/>
        <v>0</v>
      </c>
      <c r="AR27" s="449">
        <f t="shared" si="21"/>
        <v>0</v>
      </c>
      <c r="AS27" s="449">
        <f t="shared" si="21"/>
        <v>0</v>
      </c>
      <c r="AT27" s="449">
        <f t="shared" si="21"/>
        <v>0</v>
      </c>
      <c r="AU27" s="449">
        <f t="shared" si="21"/>
        <v>0</v>
      </c>
      <c r="AV27" s="449">
        <f t="shared" si="21"/>
        <v>0</v>
      </c>
      <c r="AW27" s="449">
        <f t="shared" si="21"/>
        <v>0</v>
      </c>
      <c r="AX27" s="449">
        <f t="shared" si="21"/>
        <v>0</v>
      </c>
      <c r="AY27" s="449">
        <f t="shared" si="21"/>
        <v>0</v>
      </c>
      <c r="AZ27" s="449">
        <f t="shared" si="21"/>
        <v>0</v>
      </c>
      <c r="BA27" s="449">
        <f t="shared" si="21"/>
        <v>0</v>
      </c>
      <c r="BB27" s="449">
        <f t="shared" si="21"/>
        <v>0</v>
      </c>
      <c r="BC27" s="448">
        <f t="shared" si="11"/>
        <v>0</v>
      </c>
      <c r="BE27" s="446">
        <v>1</v>
      </c>
      <c r="BF27" s="446">
        <v>1</v>
      </c>
      <c r="BG27" s="446">
        <v>1</v>
      </c>
      <c r="BH27" s="446">
        <v>1</v>
      </c>
      <c r="BI27" s="446">
        <v>2</v>
      </c>
      <c r="BJ27" s="446">
        <v>2</v>
      </c>
      <c r="BK27" s="446">
        <v>2</v>
      </c>
      <c r="BL27" s="446">
        <v>2</v>
      </c>
      <c r="BM27" s="446">
        <v>2</v>
      </c>
      <c r="BN27" s="446">
        <v>3</v>
      </c>
      <c r="BO27" s="446">
        <v>3</v>
      </c>
      <c r="BP27" s="446">
        <v>3</v>
      </c>
      <c r="BQ27" s="457">
        <f>BP27</f>
        <v>3</v>
      </c>
      <c r="BS27" s="450">
        <f t="shared" si="12"/>
        <v>0</v>
      </c>
      <c r="BT27" s="451">
        <f>BC27-AP27</f>
        <v>0</v>
      </c>
      <c r="BV27" s="451">
        <f t="shared" si="13"/>
        <v>0</v>
      </c>
    </row>
    <row r="28" spans="1:101" s="456" customFormat="1" ht="11.25" outlineLevel="1">
      <c r="A28" s="456" t="s">
        <v>298</v>
      </c>
      <c r="C28" s="456" t="s">
        <v>315</v>
      </c>
      <c r="D28" s="446"/>
      <c r="E28" s="446"/>
      <c r="F28" s="446"/>
      <c r="G28" s="446"/>
      <c r="H28" s="446">
        <v>0</v>
      </c>
      <c r="I28" s="446">
        <v>0</v>
      </c>
      <c r="J28" s="446">
        <v>0</v>
      </c>
      <c r="K28" s="447">
        <v>0</v>
      </c>
      <c r="L28" s="447">
        <v>0</v>
      </c>
      <c r="M28" s="447">
        <v>0</v>
      </c>
      <c r="N28" s="447">
        <v>0</v>
      </c>
      <c r="O28" s="447">
        <v>0</v>
      </c>
      <c r="P28" s="448">
        <f t="shared" si="4"/>
        <v>0</v>
      </c>
      <c r="Q28" s="446">
        <f t="shared" si="22"/>
        <v>0</v>
      </c>
      <c r="R28" s="446">
        <f t="shared" si="22"/>
        <v>0</v>
      </c>
      <c r="S28" s="446">
        <f t="shared" si="22"/>
        <v>0</v>
      </c>
      <c r="T28" s="446">
        <f t="shared" si="22"/>
        <v>0</v>
      </c>
      <c r="U28" s="446">
        <f t="shared" si="22"/>
        <v>0</v>
      </c>
      <c r="V28" s="446">
        <f t="shared" si="22"/>
        <v>0</v>
      </c>
      <c r="W28" s="446">
        <f t="shared" si="22"/>
        <v>0</v>
      </c>
      <c r="X28" s="446">
        <f t="shared" si="22"/>
        <v>0</v>
      </c>
      <c r="Y28" s="446">
        <f t="shared" si="22"/>
        <v>0</v>
      </c>
      <c r="Z28" s="446">
        <f t="shared" si="22"/>
        <v>0</v>
      </c>
      <c r="AA28" s="446">
        <f t="shared" si="22"/>
        <v>0</v>
      </c>
      <c r="AB28" s="446">
        <f t="shared" si="22"/>
        <v>0</v>
      </c>
      <c r="AC28" s="448">
        <f t="shared" si="5"/>
        <v>0</v>
      </c>
      <c r="AD28" s="449">
        <f t="shared" si="6"/>
        <v>0</v>
      </c>
      <c r="AE28" s="449">
        <f t="shared" si="7"/>
        <v>0</v>
      </c>
      <c r="AF28" s="449">
        <f t="shared" si="7"/>
        <v>0</v>
      </c>
      <c r="AG28" s="449">
        <f t="shared" si="7"/>
        <v>0</v>
      </c>
      <c r="AH28" s="449">
        <f t="shared" si="7"/>
        <v>0</v>
      </c>
      <c r="AI28" s="449">
        <f t="shared" si="7"/>
        <v>0</v>
      </c>
      <c r="AJ28" s="449">
        <f t="shared" si="7"/>
        <v>0</v>
      </c>
      <c r="AK28" s="449">
        <f t="shared" si="7"/>
        <v>0</v>
      </c>
      <c r="AL28" s="449">
        <f t="shared" si="7"/>
        <v>0</v>
      </c>
      <c r="AM28" s="449">
        <f t="shared" si="7"/>
        <v>0</v>
      </c>
      <c r="AN28" s="449">
        <f t="shared" si="7"/>
        <v>0</v>
      </c>
      <c r="AO28" s="449">
        <f t="shared" si="7"/>
        <v>0</v>
      </c>
      <c r="AP28" s="448">
        <f t="shared" si="8"/>
        <v>0</v>
      </c>
      <c r="AQ28" s="449">
        <f t="shared" si="9"/>
        <v>0</v>
      </c>
      <c r="AR28" s="449">
        <f t="shared" si="21"/>
        <v>0</v>
      </c>
      <c r="AS28" s="449">
        <f t="shared" si="21"/>
        <v>0</v>
      </c>
      <c r="AT28" s="449">
        <f t="shared" si="21"/>
        <v>0</v>
      </c>
      <c r="AU28" s="449">
        <f t="shared" si="21"/>
        <v>0</v>
      </c>
      <c r="AV28" s="449">
        <f t="shared" si="21"/>
        <v>0</v>
      </c>
      <c r="AW28" s="449">
        <f t="shared" si="21"/>
        <v>0</v>
      </c>
      <c r="AX28" s="449">
        <f t="shared" si="21"/>
        <v>0</v>
      </c>
      <c r="AY28" s="449">
        <f t="shared" si="21"/>
        <v>0</v>
      </c>
      <c r="AZ28" s="449">
        <f t="shared" si="21"/>
        <v>0</v>
      </c>
      <c r="BA28" s="449">
        <f t="shared" si="21"/>
        <v>0</v>
      </c>
      <c r="BB28" s="449">
        <f t="shared" si="21"/>
        <v>0</v>
      </c>
      <c r="BC28" s="448">
        <f t="shared" si="11"/>
        <v>0</v>
      </c>
      <c r="BE28" s="446">
        <v>1</v>
      </c>
      <c r="BF28" s="446">
        <v>1</v>
      </c>
      <c r="BG28" s="446">
        <v>1</v>
      </c>
      <c r="BH28" s="446">
        <v>1</v>
      </c>
      <c r="BI28" s="446">
        <v>1</v>
      </c>
      <c r="BJ28" s="446">
        <v>1</v>
      </c>
      <c r="BK28" s="446">
        <v>1</v>
      </c>
      <c r="BL28" s="446">
        <v>1</v>
      </c>
      <c r="BM28" s="446">
        <v>2</v>
      </c>
      <c r="BN28" s="446">
        <v>2</v>
      </c>
      <c r="BO28" s="446">
        <v>2</v>
      </c>
      <c r="BP28" s="446">
        <v>2</v>
      </c>
      <c r="BQ28" s="457">
        <f>BP28</f>
        <v>2</v>
      </c>
      <c r="BS28" s="450">
        <f t="shared" si="12"/>
        <v>0</v>
      </c>
      <c r="BT28" s="451">
        <f>BC28-AP28</f>
        <v>0</v>
      </c>
      <c r="BV28" s="451">
        <f t="shared" si="13"/>
        <v>0</v>
      </c>
    </row>
    <row r="29" spans="1:101" s="456" customFormat="1" ht="11.25" outlineLevel="1">
      <c r="A29" s="456" t="s">
        <v>298</v>
      </c>
      <c r="C29" s="456" t="s">
        <v>316</v>
      </c>
      <c r="D29" s="446"/>
      <c r="E29" s="446"/>
      <c r="F29" s="446"/>
      <c r="G29" s="446"/>
      <c r="H29" s="446">
        <v>0</v>
      </c>
      <c r="I29" s="446">
        <v>0</v>
      </c>
      <c r="J29" s="446">
        <v>0</v>
      </c>
      <c r="K29" s="447">
        <v>0</v>
      </c>
      <c r="L29" s="447">
        <v>0</v>
      </c>
      <c r="M29" s="447">
        <v>0</v>
      </c>
      <c r="N29" s="447">
        <v>0</v>
      </c>
      <c r="O29" s="447">
        <v>0</v>
      </c>
      <c r="P29" s="448">
        <f t="shared" si="4"/>
        <v>0</v>
      </c>
      <c r="Q29" s="446">
        <f t="shared" si="22"/>
        <v>0</v>
      </c>
      <c r="R29" s="446">
        <f t="shared" si="22"/>
        <v>0</v>
      </c>
      <c r="S29" s="446">
        <f t="shared" si="22"/>
        <v>0</v>
      </c>
      <c r="T29" s="446">
        <f t="shared" si="22"/>
        <v>0</v>
      </c>
      <c r="U29" s="446">
        <f t="shared" si="22"/>
        <v>0</v>
      </c>
      <c r="V29" s="446">
        <f t="shared" si="22"/>
        <v>0</v>
      </c>
      <c r="W29" s="446">
        <f t="shared" si="22"/>
        <v>0</v>
      </c>
      <c r="X29" s="446">
        <f t="shared" si="22"/>
        <v>0</v>
      </c>
      <c r="Y29" s="446">
        <f t="shared" si="22"/>
        <v>0</v>
      </c>
      <c r="Z29" s="446">
        <f t="shared" si="22"/>
        <v>0</v>
      </c>
      <c r="AA29" s="446">
        <f t="shared" si="22"/>
        <v>0</v>
      </c>
      <c r="AB29" s="446">
        <f t="shared" si="22"/>
        <v>0</v>
      </c>
      <c r="AC29" s="448">
        <f t="shared" si="5"/>
        <v>0</v>
      </c>
      <c r="AD29" s="449">
        <f t="shared" si="6"/>
        <v>0</v>
      </c>
      <c r="AE29" s="449">
        <f t="shared" si="7"/>
        <v>0</v>
      </c>
      <c r="AF29" s="449">
        <f t="shared" si="7"/>
        <v>0</v>
      </c>
      <c r="AG29" s="449">
        <f t="shared" si="7"/>
        <v>0</v>
      </c>
      <c r="AH29" s="449">
        <f t="shared" si="7"/>
        <v>0</v>
      </c>
      <c r="AI29" s="449">
        <f t="shared" si="7"/>
        <v>0</v>
      </c>
      <c r="AJ29" s="449">
        <f t="shared" si="7"/>
        <v>0</v>
      </c>
      <c r="AK29" s="449">
        <f t="shared" si="7"/>
        <v>0</v>
      </c>
      <c r="AL29" s="449">
        <f t="shared" si="7"/>
        <v>0</v>
      </c>
      <c r="AM29" s="449">
        <f t="shared" si="7"/>
        <v>0</v>
      </c>
      <c r="AN29" s="449">
        <f t="shared" si="7"/>
        <v>0</v>
      </c>
      <c r="AO29" s="449">
        <f t="shared" si="7"/>
        <v>0</v>
      </c>
      <c r="AP29" s="448">
        <f t="shared" si="8"/>
        <v>0</v>
      </c>
      <c r="AQ29" s="449">
        <f t="shared" si="9"/>
        <v>0</v>
      </c>
      <c r="AR29" s="449">
        <f t="shared" si="21"/>
        <v>0</v>
      </c>
      <c r="AS29" s="449">
        <f t="shared" si="21"/>
        <v>0</v>
      </c>
      <c r="AT29" s="449">
        <f t="shared" si="21"/>
        <v>0</v>
      </c>
      <c r="AU29" s="449">
        <f t="shared" si="21"/>
        <v>0</v>
      </c>
      <c r="AV29" s="449">
        <f t="shared" si="21"/>
        <v>0</v>
      </c>
      <c r="AW29" s="449">
        <f t="shared" si="21"/>
        <v>0</v>
      </c>
      <c r="AX29" s="449">
        <f t="shared" si="21"/>
        <v>0</v>
      </c>
      <c r="AY29" s="449">
        <f t="shared" si="21"/>
        <v>0</v>
      </c>
      <c r="AZ29" s="449">
        <f t="shared" si="21"/>
        <v>0</v>
      </c>
      <c r="BA29" s="449">
        <f t="shared" si="21"/>
        <v>0</v>
      </c>
      <c r="BB29" s="449">
        <f t="shared" si="21"/>
        <v>0</v>
      </c>
      <c r="BC29" s="448">
        <f t="shared" si="11"/>
        <v>0</v>
      </c>
      <c r="BE29" s="446">
        <v>0</v>
      </c>
      <c r="BF29" s="446">
        <v>0</v>
      </c>
      <c r="BG29" s="446">
        <v>0</v>
      </c>
      <c r="BH29" s="446">
        <v>0</v>
      </c>
      <c r="BI29" s="446">
        <v>1</v>
      </c>
      <c r="BJ29" s="446">
        <v>1</v>
      </c>
      <c r="BK29" s="446">
        <v>1</v>
      </c>
      <c r="BL29" s="446">
        <v>1</v>
      </c>
      <c r="BM29" s="446">
        <v>1</v>
      </c>
      <c r="BN29" s="446">
        <v>1</v>
      </c>
      <c r="BO29" s="446">
        <v>1</v>
      </c>
      <c r="BP29" s="446">
        <v>1</v>
      </c>
      <c r="BQ29" s="457"/>
      <c r="BR29" s="210"/>
      <c r="BS29" s="450">
        <f t="shared" si="12"/>
        <v>0</v>
      </c>
      <c r="BT29" s="451">
        <f>BC29-AP29</f>
        <v>0</v>
      </c>
      <c r="BU29" s="210"/>
      <c r="BV29" s="451">
        <f t="shared" si="13"/>
        <v>0</v>
      </c>
      <c r="BW29" s="210"/>
      <c r="BX29" s="210"/>
      <c r="BZ29" s="210"/>
      <c r="CA29" s="210"/>
      <c r="CB29" s="210"/>
      <c r="CC29" s="210"/>
      <c r="CD29" s="210"/>
      <c r="CE29" s="210"/>
      <c r="CF29" s="210"/>
      <c r="CG29" s="210"/>
      <c r="CH29" s="210"/>
      <c r="CI29" s="210"/>
      <c r="CJ29" s="210"/>
      <c r="CK29" s="210"/>
      <c r="CL29" s="210"/>
      <c r="CM29" s="210"/>
      <c r="CN29" s="210"/>
      <c r="CO29" s="210"/>
      <c r="CP29" s="210"/>
      <c r="CQ29" s="210"/>
      <c r="CR29" s="210"/>
      <c r="CS29" s="210"/>
      <c r="CT29" s="210"/>
      <c r="CU29" s="210"/>
      <c r="CV29" s="210"/>
      <c r="CW29" s="210"/>
    </row>
    <row r="30" spans="1:101" s="456" customFormat="1" ht="11.25" outlineLevel="1">
      <c r="D30" s="446"/>
      <c r="E30" s="446"/>
      <c r="F30" s="446"/>
      <c r="G30" s="446"/>
      <c r="H30" s="446"/>
      <c r="I30" s="446"/>
      <c r="J30" s="446"/>
      <c r="K30" s="447"/>
      <c r="L30" s="447"/>
      <c r="M30" s="447"/>
      <c r="N30" s="447"/>
      <c r="O30" s="447"/>
      <c r="P30" s="448">
        <f t="shared" si="4"/>
        <v>0</v>
      </c>
      <c r="Q30" s="446"/>
      <c r="R30" s="446"/>
      <c r="S30" s="446"/>
      <c r="T30" s="446"/>
      <c r="U30" s="446"/>
      <c r="V30" s="446"/>
      <c r="W30" s="446"/>
      <c r="X30" s="446"/>
      <c r="Y30" s="446"/>
      <c r="Z30" s="446"/>
      <c r="AA30" s="446"/>
      <c r="AB30" s="446"/>
      <c r="AC30" s="448">
        <f t="shared" si="5"/>
        <v>0</v>
      </c>
      <c r="AD30" s="449">
        <f t="shared" si="6"/>
        <v>0</v>
      </c>
      <c r="AE30" s="449">
        <f t="shared" ref="AE30:AO30" si="23">+AD30</f>
        <v>0</v>
      </c>
      <c r="AF30" s="449">
        <f t="shared" si="23"/>
        <v>0</v>
      </c>
      <c r="AG30" s="449">
        <f t="shared" si="23"/>
        <v>0</v>
      </c>
      <c r="AH30" s="449">
        <f t="shared" si="23"/>
        <v>0</v>
      </c>
      <c r="AI30" s="449">
        <f t="shared" si="23"/>
        <v>0</v>
      </c>
      <c r="AJ30" s="449">
        <f t="shared" si="23"/>
        <v>0</v>
      </c>
      <c r="AK30" s="449">
        <f t="shared" si="23"/>
        <v>0</v>
      </c>
      <c r="AL30" s="449">
        <f t="shared" si="23"/>
        <v>0</v>
      </c>
      <c r="AM30" s="449">
        <f t="shared" si="23"/>
        <v>0</v>
      </c>
      <c r="AN30" s="449">
        <f t="shared" si="23"/>
        <v>0</v>
      </c>
      <c r="AO30" s="449">
        <f t="shared" si="23"/>
        <v>0</v>
      </c>
      <c r="AP30" s="448">
        <f t="shared" si="8"/>
        <v>0</v>
      </c>
      <c r="AQ30" s="449">
        <f t="shared" si="9"/>
        <v>0</v>
      </c>
      <c r="AR30" s="449">
        <f t="shared" si="21"/>
        <v>0</v>
      </c>
      <c r="AS30" s="449">
        <f t="shared" si="21"/>
        <v>0</v>
      </c>
      <c r="AT30" s="449">
        <f t="shared" si="21"/>
        <v>0</v>
      </c>
      <c r="AU30" s="449">
        <f t="shared" si="21"/>
        <v>0</v>
      </c>
      <c r="AV30" s="449">
        <f t="shared" si="21"/>
        <v>0</v>
      </c>
      <c r="AW30" s="449">
        <f t="shared" si="21"/>
        <v>0</v>
      </c>
      <c r="AX30" s="449">
        <f t="shared" si="21"/>
        <v>0</v>
      </c>
      <c r="AY30" s="449">
        <f t="shared" si="21"/>
        <v>0</v>
      </c>
      <c r="AZ30" s="449">
        <f t="shared" si="21"/>
        <v>0</v>
      </c>
      <c r="BA30" s="449">
        <f t="shared" si="21"/>
        <v>0</v>
      </c>
      <c r="BB30" s="449">
        <f t="shared" si="21"/>
        <v>0</v>
      </c>
      <c r="BC30" s="448">
        <f t="shared" si="11"/>
        <v>0</v>
      </c>
      <c r="BE30" s="446"/>
      <c r="BF30" s="446"/>
      <c r="BG30" s="446"/>
      <c r="BH30" s="446"/>
      <c r="BI30" s="446"/>
      <c r="BJ30" s="446"/>
      <c r="BK30" s="446"/>
      <c r="BL30" s="446"/>
      <c r="BM30" s="446"/>
      <c r="BN30" s="446"/>
      <c r="BO30" s="446"/>
      <c r="BP30" s="446"/>
      <c r="BQ30" s="457"/>
      <c r="BR30" s="210"/>
      <c r="BS30" s="450"/>
      <c r="BT30" s="451"/>
      <c r="BU30" s="210"/>
      <c r="BV30" s="451"/>
      <c r="BW30" s="210"/>
      <c r="BX30" s="210"/>
      <c r="BZ30" s="210"/>
      <c r="CA30" s="210"/>
      <c r="CB30" s="210"/>
      <c r="CC30" s="210"/>
      <c r="CD30" s="210"/>
      <c r="CE30" s="210"/>
      <c r="CF30" s="210"/>
      <c r="CG30" s="210"/>
      <c r="CH30" s="210"/>
      <c r="CI30" s="210"/>
      <c r="CJ30" s="210"/>
      <c r="CK30" s="210"/>
      <c r="CL30" s="210"/>
      <c r="CM30" s="210"/>
      <c r="CN30" s="210"/>
      <c r="CO30" s="210"/>
      <c r="CP30" s="210"/>
      <c r="CQ30" s="210"/>
      <c r="CR30" s="210"/>
      <c r="CS30" s="210"/>
      <c r="CT30" s="210"/>
      <c r="CU30" s="210"/>
      <c r="CV30" s="210"/>
      <c r="CW30" s="210"/>
    </row>
    <row r="31" spans="1:101">
      <c r="D31" s="458">
        <f t="shared" ref="D31:BB31" si="24">SUM(D4:D29)</f>
        <v>176.37678571428572</v>
      </c>
      <c r="E31" s="458">
        <f t="shared" si="24"/>
        <v>192.47499999999997</v>
      </c>
      <c r="F31" s="458">
        <f t="shared" si="24"/>
        <v>190.66964285714286</v>
      </c>
      <c r="G31" s="458">
        <f t="shared" si="24"/>
        <v>193.30357142857142</v>
      </c>
      <c r="H31" s="458">
        <f t="shared" si="24"/>
        <v>187.27272727272728</v>
      </c>
      <c r="I31" s="458">
        <f t="shared" si="24"/>
        <v>201.42272727272729</v>
      </c>
      <c r="J31" s="458">
        <f t="shared" si="24"/>
        <v>178.35</v>
      </c>
      <c r="K31" s="458">
        <f t="shared" si="24"/>
        <v>187.35</v>
      </c>
      <c r="L31" s="458">
        <f t="shared" si="24"/>
        <v>188.35</v>
      </c>
      <c r="M31" s="458">
        <f t="shared" si="24"/>
        <v>190.85</v>
      </c>
      <c r="N31" s="458">
        <f t="shared" si="24"/>
        <v>191.85</v>
      </c>
      <c r="O31" s="458">
        <f t="shared" si="24"/>
        <v>192.85</v>
      </c>
      <c r="P31" s="458">
        <f t="shared" si="24"/>
        <v>192.85</v>
      </c>
      <c r="Q31" s="458">
        <f t="shared" si="24"/>
        <v>192.85</v>
      </c>
      <c r="R31" s="458">
        <f t="shared" si="24"/>
        <v>191.85</v>
      </c>
      <c r="S31" s="458">
        <f t="shared" si="24"/>
        <v>194.85</v>
      </c>
      <c r="T31" s="458">
        <f t="shared" si="24"/>
        <v>193.85</v>
      </c>
      <c r="U31" s="458">
        <f t="shared" si="24"/>
        <v>195.35</v>
      </c>
      <c r="V31" s="458">
        <f t="shared" si="24"/>
        <v>193.35</v>
      </c>
      <c r="W31" s="458">
        <f t="shared" si="24"/>
        <v>193.35</v>
      </c>
      <c r="X31" s="458">
        <f t="shared" si="24"/>
        <v>193.35</v>
      </c>
      <c r="Y31" s="458">
        <f t="shared" si="24"/>
        <v>192.35</v>
      </c>
      <c r="Z31" s="458">
        <f t="shared" si="24"/>
        <v>187.35</v>
      </c>
      <c r="AA31" s="458">
        <f t="shared" si="24"/>
        <v>186.35</v>
      </c>
      <c r="AB31" s="458">
        <f t="shared" si="24"/>
        <v>186.35</v>
      </c>
      <c r="AC31" s="458">
        <f t="shared" si="24"/>
        <v>186.35</v>
      </c>
      <c r="AD31" s="458">
        <f t="shared" si="24"/>
        <v>186.35</v>
      </c>
      <c r="AE31" s="458">
        <f t="shared" si="24"/>
        <v>186.35</v>
      </c>
      <c r="AF31" s="458">
        <f t="shared" si="24"/>
        <v>186.35</v>
      </c>
      <c r="AG31" s="458">
        <f t="shared" si="24"/>
        <v>182.35</v>
      </c>
      <c r="AH31" s="458">
        <f t="shared" si="24"/>
        <v>181.35</v>
      </c>
      <c r="AI31" s="458">
        <f t="shared" si="24"/>
        <v>179.35</v>
      </c>
      <c r="AJ31" s="458">
        <f t="shared" si="24"/>
        <v>182.35</v>
      </c>
      <c r="AK31" s="458">
        <f t="shared" si="24"/>
        <v>178</v>
      </c>
      <c r="AL31" s="458">
        <f t="shared" si="24"/>
        <v>174</v>
      </c>
      <c r="AM31" s="458">
        <f t="shared" si="24"/>
        <v>171</v>
      </c>
      <c r="AN31" s="458">
        <f t="shared" si="24"/>
        <v>171</v>
      </c>
      <c r="AO31" s="458">
        <f t="shared" si="24"/>
        <v>171</v>
      </c>
      <c r="AP31" s="458">
        <f t="shared" si="24"/>
        <v>171</v>
      </c>
      <c r="AQ31" s="458">
        <f t="shared" si="24"/>
        <v>173</v>
      </c>
      <c r="AR31" s="458">
        <f t="shared" si="24"/>
        <v>173</v>
      </c>
      <c r="AS31" s="458">
        <f t="shared" si="24"/>
        <v>171</v>
      </c>
      <c r="AT31" s="458">
        <f t="shared" si="24"/>
        <v>171</v>
      </c>
      <c r="AU31" s="458">
        <f t="shared" si="24"/>
        <v>171</v>
      </c>
      <c r="AV31" s="458">
        <f t="shared" si="24"/>
        <v>172</v>
      </c>
      <c r="AW31" s="458">
        <f t="shared" si="24"/>
        <v>169</v>
      </c>
      <c r="AX31" s="458">
        <f t="shared" si="24"/>
        <v>168</v>
      </c>
      <c r="AY31" s="458">
        <f t="shared" si="24"/>
        <v>165</v>
      </c>
      <c r="AZ31" s="458">
        <f t="shared" si="24"/>
        <v>165</v>
      </c>
      <c r="BA31" s="458">
        <f t="shared" si="24"/>
        <v>165</v>
      </c>
      <c r="BB31" s="458">
        <f t="shared" si="24"/>
        <v>165</v>
      </c>
      <c r="BC31" s="458">
        <f>SUM(BC4:BC29)</f>
        <v>165</v>
      </c>
      <c r="BE31" s="458">
        <f t="shared" ref="BE31:BQ31" si="25">SUM(BE4:BE29)</f>
        <v>200</v>
      </c>
      <c r="BF31" s="458">
        <f t="shared" si="25"/>
        <v>202</v>
      </c>
      <c r="BG31" s="458">
        <f t="shared" si="25"/>
        <v>203</v>
      </c>
      <c r="BH31" s="458">
        <f t="shared" si="25"/>
        <v>206</v>
      </c>
      <c r="BI31" s="458">
        <f t="shared" si="25"/>
        <v>209</v>
      </c>
      <c r="BJ31" s="458">
        <f t="shared" si="25"/>
        <v>212</v>
      </c>
      <c r="BK31" s="458">
        <f t="shared" si="25"/>
        <v>217</v>
      </c>
      <c r="BL31" s="458">
        <f t="shared" si="25"/>
        <v>220</v>
      </c>
      <c r="BM31" s="458">
        <f t="shared" si="25"/>
        <v>225</v>
      </c>
      <c r="BN31" s="458">
        <f t="shared" si="25"/>
        <v>227</v>
      </c>
      <c r="BO31" s="458">
        <f t="shared" si="25"/>
        <v>229</v>
      </c>
      <c r="BP31" s="458">
        <f t="shared" si="25"/>
        <v>230</v>
      </c>
      <c r="BQ31" s="458">
        <f t="shared" si="25"/>
        <v>227</v>
      </c>
      <c r="BR31" s="210" t="s">
        <v>317</v>
      </c>
      <c r="BS31" s="432">
        <f>+AC31-P31</f>
        <v>-6.5</v>
      </c>
      <c r="BW31" s="459">
        <f>(BC31/P31)^(1/3)-1</f>
        <v>-5.0660757174381676E-2</v>
      </c>
    </row>
    <row r="32" spans="1:101">
      <c r="D32" s="459">
        <f>+D4/D31</f>
        <v>0.63294894250336642</v>
      </c>
      <c r="K32" s="459">
        <f>+K4/K31</f>
        <v>0.61916199626367763</v>
      </c>
      <c r="N32" s="451">
        <f>+O31-K31</f>
        <v>5.5</v>
      </c>
      <c r="O32" s="459">
        <f>+O4/O31</f>
        <v>0.60150375939849621</v>
      </c>
      <c r="P32" s="460">
        <f>+P31-D31</f>
        <v>16.473214285714278</v>
      </c>
      <c r="BF32" s="461">
        <f>+AC31-P31</f>
        <v>-6.5</v>
      </c>
    </row>
    <row r="33" spans="1:74">
      <c r="C33" s="433" t="s">
        <v>318</v>
      </c>
      <c r="D33" s="433" t="s">
        <v>319</v>
      </c>
      <c r="E33" s="434"/>
      <c r="F33" s="434"/>
      <c r="G33" s="434"/>
      <c r="H33" s="434"/>
      <c r="I33" s="434"/>
      <c r="J33" s="434"/>
      <c r="K33" s="434"/>
      <c r="L33" s="434"/>
      <c r="M33" s="434"/>
      <c r="N33" s="434"/>
      <c r="O33" s="434"/>
      <c r="P33" s="462">
        <v>2022</v>
      </c>
      <c r="Q33" s="435" t="s">
        <v>320</v>
      </c>
      <c r="R33" s="436"/>
      <c r="S33" s="436"/>
      <c r="T33" s="436"/>
      <c r="U33" s="436"/>
      <c r="V33" s="436"/>
      <c r="W33" s="436"/>
      <c r="X33" s="436"/>
      <c r="Y33" s="436"/>
      <c r="Z33" s="436"/>
      <c r="AA33" s="436"/>
      <c r="AB33" s="436"/>
      <c r="AC33" s="435">
        <v>2023</v>
      </c>
      <c r="AD33" s="437" t="s">
        <v>320</v>
      </c>
      <c r="AE33" s="438"/>
      <c r="AF33" s="438"/>
      <c r="AG33" s="438"/>
      <c r="AH33" s="438"/>
      <c r="AI33" s="438"/>
      <c r="AJ33" s="438"/>
      <c r="AK33" s="438"/>
      <c r="AL33" s="438"/>
      <c r="AM33" s="438"/>
      <c r="AN33" s="438"/>
      <c r="AO33" s="438"/>
      <c r="AP33" s="437">
        <v>2024</v>
      </c>
      <c r="AQ33" s="439" t="s">
        <v>321</v>
      </c>
      <c r="AR33" s="440"/>
      <c r="AS33" s="440"/>
      <c r="AT33" s="440"/>
      <c r="AU33" s="440"/>
      <c r="AV33" s="440"/>
      <c r="AW33" s="440"/>
      <c r="AX33" s="440"/>
      <c r="AY33" s="440"/>
      <c r="AZ33" s="440"/>
      <c r="BA33" s="440"/>
      <c r="BB33" s="440"/>
      <c r="BC33" s="439">
        <v>2025</v>
      </c>
      <c r="BE33" s="441" t="s">
        <v>322</v>
      </c>
      <c r="BF33" s="463"/>
      <c r="BG33" s="463"/>
      <c r="BH33" s="463"/>
      <c r="BI33" s="463"/>
      <c r="BJ33" s="463"/>
      <c r="BK33" s="463"/>
      <c r="BL33" s="463"/>
      <c r="BM33" s="463"/>
      <c r="BN33" s="463"/>
      <c r="BO33" s="463"/>
      <c r="BP33" s="463"/>
      <c r="BQ33" s="441" t="s">
        <v>259</v>
      </c>
    </row>
    <row r="34" spans="1:74" s="443" customFormat="1" ht="11.25" outlineLevel="1">
      <c r="C34" s="210"/>
      <c r="D34" s="443" t="s">
        <v>285</v>
      </c>
      <c r="E34" s="443" t="s">
        <v>234</v>
      </c>
      <c r="F34" s="443" t="s">
        <v>235</v>
      </c>
      <c r="G34" s="443" t="s">
        <v>236</v>
      </c>
      <c r="H34" s="443" t="s">
        <v>237</v>
      </c>
      <c r="I34" s="443" t="s">
        <v>238</v>
      </c>
      <c r="J34" s="443" t="s">
        <v>286</v>
      </c>
      <c r="K34" s="443" t="s">
        <v>287</v>
      </c>
      <c r="L34" s="443" t="s">
        <v>288</v>
      </c>
      <c r="M34" s="443" t="s">
        <v>17</v>
      </c>
      <c r="N34" s="443" t="s">
        <v>18</v>
      </c>
      <c r="O34" s="443" t="s">
        <v>289</v>
      </c>
      <c r="P34" s="443" t="s">
        <v>290</v>
      </c>
      <c r="Q34" s="443" t="s">
        <v>285</v>
      </c>
      <c r="R34" s="443" t="s">
        <v>234</v>
      </c>
      <c r="S34" s="443" t="s">
        <v>235</v>
      </c>
      <c r="T34" s="443" t="s">
        <v>236</v>
      </c>
      <c r="U34" s="443" t="s">
        <v>237</v>
      </c>
      <c r="V34" s="443" t="s">
        <v>238</v>
      </c>
      <c r="W34" s="443" t="s">
        <v>286</v>
      </c>
      <c r="X34" s="443" t="s">
        <v>287</v>
      </c>
      <c r="Y34" s="443" t="s">
        <v>288</v>
      </c>
      <c r="Z34" s="443" t="s">
        <v>17</v>
      </c>
      <c r="AA34" s="443" t="s">
        <v>18</v>
      </c>
      <c r="AB34" s="443" t="s">
        <v>289</v>
      </c>
      <c r="AC34" s="443" t="s">
        <v>290</v>
      </c>
      <c r="AD34" s="443" t="s">
        <v>285</v>
      </c>
      <c r="AE34" s="443" t="s">
        <v>234</v>
      </c>
      <c r="AF34" s="443" t="s">
        <v>235</v>
      </c>
      <c r="AG34" s="443" t="s">
        <v>236</v>
      </c>
      <c r="AH34" s="443" t="s">
        <v>237</v>
      </c>
      <c r="AI34" s="443" t="s">
        <v>238</v>
      </c>
      <c r="AJ34" s="443" t="s">
        <v>286</v>
      </c>
      <c r="AK34" s="443" t="s">
        <v>287</v>
      </c>
      <c r="AL34" s="443" t="s">
        <v>288</v>
      </c>
      <c r="AM34" s="443" t="s">
        <v>17</v>
      </c>
      <c r="AN34" s="443" t="s">
        <v>18</v>
      </c>
      <c r="AO34" s="443" t="s">
        <v>289</v>
      </c>
      <c r="AP34" s="443" t="s">
        <v>290</v>
      </c>
      <c r="AQ34" s="443" t="s">
        <v>285</v>
      </c>
      <c r="AR34" s="443" t="s">
        <v>234</v>
      </c>
      <c r="AS34" s="443" t="s">
        <v>235</v>
      </c>
      <c r="AT34" s="443" t="s">
        <v>236</v>
      </c>
      <c r="AU34" s="443" t="s">
        <v>237</v>
      </c>
      <c r="AV34" s="443" t="s">
        <v>238</v>
      </c>
      <c r="AW34" s="443" t="s">
        <v>286</v>
      </c>
      <c r="AX34" s="443" t="s">
        <v>287</v>
      </c>
      <c r="AY34" s="443" t="s">
        <v>288</v>
      </c>
      <c r="AZ34" s="443" t="s">
        <v>17</v>
      </c>
      <c r="BA34" s="443" t="s">
        <v>18</v>
      </c>
      <c r="BB34" s="443" t="s">
        <v>289</v>
      </c>
      <c r="BC34" s="443" t="s">
        <v>290</v>
      </c>
      <c r="BD34" s="450"/>
      <c r="BE34" s="443" t="s">
        <v>285</v>
      </c>
      <c r="BF34" s="443" t="s">
        <v>234</v>
      </c>
      <c r="BG34" s="443" t="s">
        <v>235</v>
      </c>
      <c r="BH34" s="443" t="s">
        <v>236</v>
      </c>
      <c r="BI34" s="443" t="s">
        <v>237</v>
      </c>
      <c r="BJ34" s="443" t="s">
        <v>238</v>
      </c>
      <c r="BK34" s="443" t="s">
        <v>286</v>
      </c>
      <c r="BL34" s="443" t="s">
        <v>287</v>
      </c>
      <c r="BM34" s="443" t="s">
        <v>288</v>
      </c>
      <c r="BN34" s="443" t="s">
        <v>17</v>
      </c>
      <c r="BO34" s="443" t="s">
        <v>18</v>
      </c>
      <c r="BP34" s="443" t="s">
        <v>289</v>
      </c>
      <c r="BQ34" s="443" t="s">
        <v>290</v>
      </c>
      <c r="BS34" s="444" t="s">
        <v>291</v>
      </c>
      <c r="BT34" s="443" t="s">
        <v>292</v>
      </c>
      <c r="BV34" s="443" t="s">
        <v>293</v>
      </c>
    </row>
    <row r="35" spans="1:74" outlineLevel="1">
      <c r="A35" s="445" t="str">
        <f t="shared" ref="A35:A56" si="26">$A4</f>
        <v>PMCE</v>
      </c>
      <c r="B35" s="445" t="str">
        <f t="shared" ref="B35:B56" si="27">$B4</f>
        <v>Maintain</v>
      </c>
      <c r="C35" s="445" t="str">
        <f t="shared" ref="C35:C60" si="28">$C4</f>
        <v>ORGANIZACION VIHONCO IPS SOCIEDAD</v>
      </c>
      <c r="D35" s="464">
        <v>20000</v>
      </c>
      <c r="E35" s="464">
        <v>20000</v>
      </c>
      <c r="F35" s="464">
        <v>20000</v>
      </c>
      <c r="G35" s="464">
        <v>20000</v>
      </c>
      <c r="H35" s="464">
        <v>20000</v>
      </c>
      <c r="I35" s="464">
        <v>20000</v>
      </c>
      <c r="J35" s="464">
        <v>20000</v>
      </c>
      <c r="K35" s="464">
        <v>20000</v>
      </c>
      <c r="L35" s="464">
        <v>20000</v>
      </c>
      <c r="M35" s="464">
        <v>20000</v>
      </c>
      <c r="N35" s="464">
        <v>20000</v>
      </c>
      <c r="O35" s="464">
        <v>20000</v>
      </c>
      <c r="P35" s="448">
        <f>AVERAGE(D35:O35)</f>
        <v>20000</v>
      </c>
      <c r="Q35" s="464">
        <v>20000</v>
      </c>
      <c r="R35" s="464">
        <v>20000</v>
      </c>
      <c r="S35" s="464">
        <v>20000</v>
      </c>
      <c r="T35" s="464">
        <v>20000</v>
      </c>
      <c r="U35" s="464">
        <v>20000</v>
      </c>
      <c r="V35" s="464">
        <v>20000</v>
      </c>
      <c r="W35" s="464">
        <v>20000</v>
      </c>
      <c r="X35" s="464">
        <v>20000</v>
      </c>
      <c r="Y35" s="464">
        <v>20000</v>
      </c>
      <c r="Z35" s="464">
        <v>20000</v>
      </c>
      <c r="AA35" s="464">
        <v>20000</v>
      </c>
      <c r="AB35" s="464">
        <v>20000</v>
      </c>
      <c r="AC35" s="448">
        <f>AVERAGE(Q35:AB35)</f>
        <v>20000</v>
      </c>
      <c r="AD35" s="464">
        <v>20000</v>
      </c>
      <c r="AE35" s="464">
        <v>20000</v>
      </c>
      <c r="AF35" s="464">
        <v>20000</v>
      </c>
      <c r="AG35" s="464">
        <v>20000</v>
      </c>
      <c r="AH35" s="464">
        <v>20000</v>
      </c>
      <c r="AI35" s="464">
        <v>20000</v>
      </c>
      <c r="AJ35" s="464">
        <v>20000</v>
      </c>
      <c r="AK35" s="464">
        <v>20000</v>
      </c>
      <c r="AL35" s="464">
        <v>20000</v>
      </c>
      <c r="AM35" s="464">
        <v>20000</v>
      </c>
      <c r="AN35" s="464">
        <v>20000</v>
      </c>
      <c r="AO35" s="464">
        <v>20000</v>
      </c>
      <c r="AP35" s="448">
        <f>AVERAGE(AD35:AO35)</f>
        <v>20000</v>
      </c>
      <c r="AQ35" s="464">
        <v>20000</v>
      </c>
      <c r="AR35" s="464">
        <v>20000</v>
      </c>
      <c r="AS35" s="464">
        <v>20000</v>
      </c>
      <c r="AT35" s="464">
        <v>20000</v>
      </c>
      <c r="AU35" s="464">
        <v>20000</v>
      </c>
      <c r="AV35" s="464">
        <v>20000</v>
      </c>
      <c r="AW35" s="464">
        <v>20000</v>
      </c>
      <c r="AX35" s="464">
        <v>20000</v>
      </c>
      <c r="AY35" s="464">
        <v>20000</v>
      </c>
      <c r="AZ35" s="464">
        <v>20000</v>
      </c>
      <c r="BA35" s="464">
        <v>20000</v>
      </c>
      <c r="BB35" s="464">
        <v>20000</v>
      </c>
      <c r="BC35" s="448">
        <f>AVERAGE(AQ35:BB35)</f>
        <v>20000</v>
      </c>
      <c r="BD35" s="450"/>
      <c r="BE35" s="464"/>
      <c r="BF35" s="464"/>
      <c r="BG35" s="464"/>
      <c r="BH35" s="464"/>
      <c r="BI35" s="464"/>
      <c r="BJ35" s="464"/>
      <c r="BK35" s="464"/>
      <c r="BL35" s="464"/>
      <c r="BM35" s="464"/>
      <c r="BN35" s="464"/>
      <c r="BO35" s="464"/>
      <c r="BP35" s="464"/>
      <c r="BQ35" s="448" t="e">
        <f>AVERAGE(BE35:BP35)</f>
        <v>#DIV/0!</v>
      </c>
      <c r="BS35" s="450">
        <f>AC35-P35</f>
        <v>0</v>
      </c>
      <c r="BT35" s="451">
        <f t="shared" ref="BT35:BT56" si="29">BC35-AP35</f>
        <v>0</v>
      </c>
      <c r="BV35" s="451">
        <f>AP35-AC35</f>
        <v>0</v>
      </c>
    </row>
    <row r="36" spans="1:74" outlineLevel="1">
      <c r="A36" s="445" t="str">
        <f t="shared" si="26"/>
        <v>LADB</v>
      </c>
      <c r="B36" s="445" t="str">
        <f t="shared" si="27"/>
        <v>Maintain</v>
      </c>
      <c r="C36" s="445" t="str">
        <f t="shared" si="28"/>
        <v>FUNDACION SOCIAL PARA PROMOCION DE LA VIDA</v>
      </c>
      <c r="D36" s="464">
        <v>8000</v>
      </c>
      <c r="E36" s="464">
        <v>8000</v>
      </c>
      <c r="F36" s="464">
        <v>8000</v>
      </c>
      <c r="G36" s="464">
        <v>8000</v>
      </c>
      <c r="H36" s="464">
        <v>8000</v>
      </c>
      <c r="I36" s="464">
        <v>8000</v>
      </c>
      <c r="J36" s="464">
        <v>8000</v>
      </c>
      <c r="K36" s="464">
        <v>8000</v>
      </c>
      <c r="L36" s="464">
        <v>8000</v>
      </c>
      <c r="M36" s="464">
        <v>8000</v>
      </c>
      <c r="N36" s="464">
        <v>8000</v>
      </c>
      <c r="O36" s="464">
        <v>8000</v>
      </c>
      <c r="P36" s="448">
        <f t="shared" ref="P36:P60" si="30">AVERAGE(D36:O36)</f>
        <v>8000</v>
      </c>
      <c r="Q36" s="464">
        <v>8000</v>
      </c>
      <c r="R36" s="464">
        <v>8000</v>
      </c>
      <c r="S36" s="464">
        <v>8000</v>
      </c>
      <c r="T36" s="464">
        <v>8000</v>
      </c>
      <c r="U36" s="464">
        <v>8000</v>
      </c>
      <c r="V36" s="464">
        <v>8000</v>
      </c>
      <c r="W36" s="464">
        <v>8000</v>
      </c>
      <c r="X36" s="464">
        <v>8000</v>
      </c>
      <c r="Y36" s="464">
        <v>8000</v>
      </c>
      <c r="Z36" s="464">
        <v>8000</v>
      </c>
      <c r="AA36" s="464">
        <v>8000</v>
      </c>
      <c r="AB36" s="464">
        <v>8000</v>
      </c>
      <c r="AC36" s="448">
        <f t="shared" ref="AC36:AC60" si="31">AVERAGE(Q36:AB36)</f>
        <v>8000</v>
      </c>
      <c r="AD36" s="464">
        <v>8000</v>
      </c>
      <c r="AE36" s="464">
        <v>8000</v>
      </c>
      <c r="AF36" s="464">
        <v>8000</v>
      </c>
      <c r="AG36" s="464">
        <v>8000</v>
      </c>
      <c r="AH36" s="464">
        <v>8000</v>
      </c>
      <c r="AI36" s="464">
        <v>8000</v>
      </c>
      <c r="AJ36" s="464">
        <v>8000</v>
      </c>
      <c r="AK36" s="464">
        <v>8000</v>
      </c>
      <c r="AL36" s="464">
        <v>8000</v>
      </c>
      <c r="AM36" s="464">
        <v>8000</v>
      </c>
      <c r="AN36" s="464">
        <v>8000</v>
      </c>
      <c r="AO36" s="464">
        <v>8000</v>
      </c>
      <c r="AP36" s="448">
        <f t="shared" ref="AP36:AP60" si="32">AVERAGE(AD36:AO36)</f>
        <v>8000</v>
      </c>
      <c r="AQ36" s="464">
        <v>8000</v>
      </c>
      <c r="AR36" s="464">
        <v>8000</v>
      </c>
      <c r="AS36" s="464">
        <v>8000</v>
      </c>
      <c r="AT36" s="464">
        <v>8000</v>
      </c>
      <c r="AU36" s="464">
        <v>8000</v>
      </c>
      <c r="AV36" s="464">
        <v>8000</v>
      </c>
      <c r="AW36" s="464">
        <v>8000</v>
      </c>
      <c r="AX36" s="464">
        <v>8000</v>
      </c>
      <c r="AY36" s="464">
        <v>8000</v>
      </c>
      <c r="AZ36" s="464">
        <v>8000</v>
      </c>
      <c r="BA36" s="464">
        <v>8000</v>
      </c>
      <c r="BB36" s="464">
        <v>8000</v>
      </c>
      <c r="BC36" s="448">
        <f t="shared" ref="BC36:BC60" si="33">AVERAGE(AQ36:BB36)</f>
        <v>8000</v>
      </c>
      <c r="BD36" s="450"/>
      <c r="BE36" s="464"/>
      <c r="BF36" s="464"/>
      <c r="BG36" s="464"/>
      <c r="BH36" s="464"/>
      <c r="BI36" s="464"/>
      <c r="BJ36" s="464"/>
      <c r="BK36" s="464"/>
      <c r="BL36" s="464"/>
      <c r="BM36" s="464"/>
      <c r="BN36" s="464"/>
      <c r="BO36" s="464"/>
      <c r="BP36" s="464"/>
      <c r="BQ36" s="448" t="e">
        <f t="shared" ref="BQ36:BQ60" si="34">AVERAGE(BE36:BP36)</f>
        <v>#DIV/0!</v>
      </c>
      <c r="BS36" s="450">
        <f t="shared" ref="BS36:BS60" si="35">AC36-P36</f>
        <v>0</v>
      </c>
      <c r="BT36" s="451">
        <f t="shared" si="29"/>
        <v>0</v>
      </c>
      <c r="BV36" s="451">
        <f t="shared" ref="BV36:BV60" si="36">AP36-AC36</f>
        <v>0</v>
      </c>
    </row>
    <row r="37" spans="1:74" outlineLevel="1">
      <c r="A37" s="452" t="str">
        <f t="shared" si="26"/>
        <v>ZMGQ</v>
      </c>
      <c r="B37" s="452" t="str">
        <f t="shared" si="27"/>
        <v xml:space="preserve">Grow </v>
      </c>
      <c r="C37" s="452" t="str">
        <f t="shared" si="28"/>
        <v>AUDIFARMA S.A.</v>
      </c>
      <c r="D37" s="464">
        <v>20000</v>
      </c>
      <c r="E37" s="464">
        <v>20000</v>
      </c>
      <c r="F37" s="464">
        <v>20000</v>
      </c>
      <c r="G37" s="464">
        <v>20000</v>
      </c>
      <c r="H37" s="464">
        <v>20000</v>
      </c>
      <c r="I37" s="464">
        <v>20000</v>
      </c>
      <c r="J37" s="464">
        <v>20000</v>
      </c>
      <c r="K37" s="464">
        <v>20000</v>
      </c>
      <c r="L37" s="464">
        <v>20000</v>
      </c>
      <c r="M37" s="464">
        <v>20000</v>
      </c>
      <c r="N37" s="464">
        <v>20000</v>
      </c>
      <c r="O37" s="464">
        <v>20000</v>
      </c>
      <c r="P37" s="448">
        <f t="shared" si="30"/>
        <v>20000</v>
      </c>
      <c r="Q37" s="464">
        <v>20000</v>
      </c>
      <c r="R37" s="464">
        <v>20000</v>
      </c>
      <c r="S37" s="464">
        <v>20000</v>
      </c>
      <c r="T37" s="464">
        <v>20000</v>
      </c>
      <c r="U37" s="464">
        <v>20000</v>
      </c>
      <c r="V37" s="464">
        <v>20000</v>
      </c>
      <c r="W37" s="464">
        <v>20000</v>
      </c>
      <c r="X37" s="464">
        <v>20000</v>
      </c>
      <c r="Y37" s="464">
        <v>20000</v>
      </c>
      <c r="Z37" s="464">
        <v>20000</v>
      </c>
      <c r="AA37" s="464">
        <v>20000</v>
      </c>
      <c r="AB37" s="464">
        <v>20000</v>
      </c>
      <c r="AC37" s="448">
        <f t="shared" si="31"/>
        <v>20000</v>
      </c>
      <c r="AD37" s="464">
        <v>20000</v>
      </c>
      <c r="AE37" s="464">
        <v>20000</v>
      </c>
      <c r="AF37" s="464">
        <v>20000</v>
      </c>
      <c r="AG37" s="464">
        <v>20000</v>
      </c>
      <c r="AH37" s="464">
        <v>20000</v>
      </c>
      <c r="AI37" s="464">
        <v>20000</v>
      </c>
      <c r="AJ37" s="464">
        <v>20000</v>
      </c>
      <c r="AK37" s="464">
        <v>20000</v>
      </c>
      <c r="AL37" s="464">
        <v>20000</v>
      </c>
      <c r="AM37" s="464">
        <v>20000</v>
      </c>
      <c r="AN37" s="464">
        <v>20000</v>
      </c>
      <c r="AO37" s="464">
        <v>20000</v>
      </c>
      <c r="AP37" s="448">
        <f t="shared" si="32"/>
        <v>20000</v>
      </c>
      <c r="AQ37" s="464">
        <v>20000</v>
      </c>
      <c r="AR37" s="464">
        <v>20000</v>
      </c>
      <c r="AS37" s="464">
        <v>20000</v>
      </c>
      <c r="AT37" s="464">
        <v>20000</v>
      </c>
      <c r="AU37" s="464">
        <v>20000</v>
      </c>
      <c r="AV37" s="464">
        <v>20000</v>
      </c>
      <c r="AW37" s="464">
        <v>20000</v>
      </c>
      <c r="AX37" s="464">
        <v>20000</v>
      </c>
      <c r="AY37" s="464">
        <v>20000</v>
      </c>
      <c r="AZ37" s="464">
        <v>20000</v>
      </c>
      <c r="BA37" s="464">
        <v>20000</v>
      </c>
      <c r="BB37" s="464">
        <v>20000</v>
      </c>
      <c r="BC37" s="448">
        <f t="shared" si="33"/>
        <v>20000</v>
      </c>
      <c r="BD37" s="450"/>
      <c r="BE37" s="464"/>
      <c r="BF37" s="464"/>
      <c r="BG37" s="464"/>
      <c r="BH37" s="464"/>
      <c r="BI37" s="464"/>
      <c r="BJ37" s="464"/>
      <c r="BK37" s="464"/>
      <c r="BL37" s="464"/>
      <c r="BM37" s="464"/>
      <c r="BN37" s="464"/>
      <c r="BO37" s="464"/>
      <c r="BP37" s="464"/>
      <c r="BQ37" s="448" t="e">
        <f t="shared" si="34"/>
        <v>#DIV/0!</v>
      </c>
      <c r="BS37" s="450">
        <f t="shared" si="35"/>
        <v>0</v>
      </c>
      <c r="BT37" s="451">
        <f t="shared" si="29"/>
        <v>0</v>
      </c>
      <c r="BV37" s="451">
        <f t="shared" si="36"/>
        <v>0</v>
      </c>
    </row>
    <row r="38" spans="1:74" outlineLevel="1">
      <c r="A38" s="452" t="str">
        <f t="shared" si="26"/>
        <v>ICNE</v>
      </c>
      <c r="B38" s="452" t="str">
        <f t="shared" si="27"/>
        <v xml:space="preserve">Grow </v>
      </c>
      <c r="C38" s="452" t="str">
        <f t="shared" si="28"/>
        <v>DROGUERIAS CRUZ VERDE S A S</v>
      </c>
      <c r="D38" s="464">
        <v>20000</v>
      </c>
      <c r="E38" s="464">
        <v>20000</v>
      </c>
      <c r="F38" s="464">
        <v>20000</v>
      </c>
      <c r="G38" s="464">
        <v>20000</v>
      </c>
      <c r="H38" s="464">
        <v>20000</v>
      </c>
      <c r="I38" s="464">
        <v>20000</v>
      </c>
      <c r="J38" s="464">
        <v>20000</v>
      </c>
      <c r="K38" s="464">
        <v>20000</v>
      </c>
      <c r="L38" s="464">
        <v>20000</v>
      </c>
      <c r="M38" s="464">
        <v>20000</v>
      </c>
      <c r="N38" s="464">
        <v>20000</v>
      </c>
      <c r="O38" s="464">
        <v>20000</v>
      </c>
      <c r="P38" s="448">
        <f t="shared" si="30"/>
        <v>20000</v>
      </c>
      <c r="Q38" s="464">
        <v>20000</v>
      </c>
      <c r="R38" s="464">
        <v>20000</v>
      </c>
      <c r="S38" s="464">
        <v>20000</v>
      </c>
      <c r="T38" s="464">
        <v>20000</v>
      </c>
      <c r="U38" s="464">
        <v>20000</v>
      </c>
      <c r="V38" s="464">
        <v>20000</v>
      </c>
      <c r="W38" s="464">
        <v>20000</v>
      </c>
      <c r="X38" s="464">
        <v>20000</v>
      </c>
      <c r="Y38" s="464">
        <v>20000</v>
      </c>
      <c r="Z38" s="464">
        <v>20000</v>
      </c>
      <c r="AA38" s="464">
        <v>20000</v>
      </c>
      <c r="AB38" s="464">
        <v>20000</v>
      </c>
      <c r="AC38" s="448">
        <f t="shared" si="31"/>
        <v>20000</v>
      </c>
      <c r="AD38" s="464">
        <v>20000</v>
      </c>
      <c r="AE38" s="464">
        <v>20000</v>
      </c>
      <c r="AF38" s="464">
        <v>20000</v>
      </c>
      <c r="AG38" s="464">
        <v>20000</v>
      </c>
      <c r="AH38" s="464">
        <v>20000</v>
      </c>
      <c r="AI38" s="464">
        <v>20000</v>
      </c>
      <c r="AJ38" s="464">
        <v>20000</v>
      </c>
      <c r="AK38" s="464">
        <v>20000</v>
      </c>
      <c r="AL38" s="464">
        <v>20000</v>
      </c>
      <c r="AM38" s="464">
        <v>20000</v>
      </c>
      <c r="AN38" s="464">
        <v>20000</v>
      </c>
      <c r="AO38" s="464">
        <v>20000</v>
      </c>
      <c r="AP38" s="448">
        <f t="shared" si="32"/>
        <v>20000</v>
      </c>
      <c r="AQ38" s="464">
        <v>20000</v>
      </c>
      <c r="AR38" s="464">
        <v>20000</v>
      </c>
      <c r="AS38" s="464">
        <v>20000</v>
      </c>
      <c r="AT38" s="464">
        <v>20000</v>
      </c>
      <c r="AU38" s="464">
        <v>20000</v>
      </c>
      <c r="AV38" s="464">
        <v>20000</v>
      </c>
      <c r="AW38" s="464">
        <v>20000</v>
      </c>
      <c r="AX38" s="464">
        <v>20000</v>
      </c>
      <c r="AY38" s="464">
        <v>20000</v>
      </c>
      <c r="AZ38" s="464">
        <v>20000</v>
      </c>
      <c r="BA38" s="464">
        <v>20000</v>
      </c>
      <c r="BB38" s="464">
        <v>20000</v>
      </c>
      <c r="BC38" s="448">
        <f t="shared" si="33"/>
        <v>20000</v>
      </c>
      <c r="BD38" s="450"/>
      <c r="BE38" s="464"/>
      <c r="BF38" s="464"/>
      <c r="BG38" s="464"/>
      <c r="BH38" s="464"/>
      <c r="BI38" s="464"/>
      <c r="BJ38" s="464"/>
      <c r="BK38" s="464"/>
      <c r="BL38" s="464"/>
      <c r="BM38" s="464"/>
      <c r="BN38" s="464"/>
      <c r="BO38" s="464"/>
      <c r="BP38" s="464"/>
      <c r="BQ38" s="448" t="e">
        <f t="shared" si="34"/>
        <v>#DIV/0!</v>
      </c>
      <c r="BS38" s="450">
        <f t="shared" si="35"/>
        <v>0</v>
      </c>
      <c r="BT38" s="451">
        <f t="shared" si="29"/>
        <v>0</v>
      </c>
      <c r="BV38" s="451">
        <f t="shared" si="36"/>
        <v>0</v>
      </c>
    </row>
    <row r="39" spans="1:74" outlineLevel="1">
      <c r="A39" s="452" t="str">
        <f t="shared" si="26"/>
        <v>ZMGQ</v>
      </c>
      <c r="B39" s="452" t="str">
        <f t="shared" si="27"/>
        <v xml:space="preserve">Grow </v>
      </c>
      <c r="C39" s="452" t="str">
        <f t="shared" si="28"/>
        <v>CENTRO MEDICO IMBANACO DE CALI S.A.</v>
      </c>
      <c r="D39" s="464">
        <v>20000</v>
      </c>
      <c r="E39" s="464">
        <v>20000</v>
      </c>
      <c r="F39" s="464">
        <v>20000</v>
      </c>
      <c r="G39" s="464">
        <v>20000</v>
      </c>
      <c r="H39" s="464">
        <v>20000</v>
      </c>
      <c r="I39" s="464">
        <v>20000</v>
      </c>
      <c r="J39" s="464">
        <v>20000</v>
      </c>
      <c r="K39" s="464">
        <v>20000</v>
      </c>
      <c r="L39" s="464">
        <v>20000</v>
      </c>
      <c r="M39" s="464">
        <v>20000</v>
      </c>
      <c r="N39" s="464">
        <v>20000</v>
      </c>
      <c r="O39" s="464">
        <v>20000</v>
      </c>
      <c r="P39" s="448">
        <f t="shared" si="30"/>
        <v>20000</v>
      </c>
      <c r="Q39" s="464">
        <v>20000</v>
      </c>
      <c r="R39" s="464">
        <v>20000</v>
      </c>
      <c r="S39" s="464">
        <v>20000</v>
      </c>
      <c r="T39" s="464">
        <v>20000</v>
      </c>
      <c r="U39" s="464">
        <v>20000</v>
      </c>
      <c r="V39" s="464">
        <v>20000</v>
      </c>
      <c r="W39" s="464">
        <v>20000</v>
      </c>
      <c r="X39" s="464">
        <v>20000</v>
      </c>
      <c r="Y39" s="464">
        <v>20000</v>
      </c>
      <c r="Z39" s="464">
        <v>20000</v>
      </c>
      <c r="AA39" s="464">
        <v>20000</v>
      </c>
      <c r="AB39" s="464">
        <v>20000</v>
      </c>
      <c r="AC39" s="448">
        <f t="shared" si="31"/>
        <v>20000</v>
      </c>
      <c r="AD39" s="464">
        <v>20000</v>
      </c>
      <c r="AE39" s="464">
        <v>20000</v>
      </c>
      <c r="AF39" s="464">
        <v>20000</v>
      </c>
      <c r="AG39" s="464">
        <v>20000</v>
      </c>
      <c r="AH39" s="464">
        <v>20000</v>
      </c>
      <c r="AI39" s="464">
        <v>20000</v>
      </c>
      <c r="AJ39" s="464">
        <v>20000</v>
      </c>
      <c r="AK39" s="464">
        <v>20000</v>
      </c>
      <c r="AL39" s="464">
        <v>20000</v>
      </c>
      <c r="AM39" s="464">
        <v>20000</v>
      </c>
      <c r="AN39" s="464">
        <v>20000</v>
      </c>
      <c r="AO39" s="464">
        <v>20000</v>
      </c>
      <c r="AP39" s="448">
        <f t="shared" si="32"/>
        <v>20000</v>
      </c>
      <c r="AQ39" s="464">
        <v>20000</v>
      </c>
      <c r="AR39" s="464">
        <v>20000</v>
      </c>
      <c r="AS39" s="464">
        <v>20000</v>
      </c>
      <c r="AT39" s="464">
        <v>20000</v>
      </c>
      <c r="AU39" s="464">
        <v>20000</v>
      </c>
      <c r="AV39" s="464">
        <v>20000</v>
      </c>
      <c r="AW39" s="464">
        <v>20000</v>
      </c>
      <c r="AX39" s="464">
        <v>20000</v>
      </c>
      <c r="AY39" s="464">
        <v>20000</v>
      </c>
      <c r="AZ39" s="464">
        <v>20000</v>
      </c>
      <c r="BA39" s="464">
        <v>20000</v>
      </c>
      <c r="BB39" s="464">
        <v>20000</v>
      </c>
      <c r="BC39" s="448">
        <f t="shared" si="33"/>
        <v>20000</v>
      </c>
      <c r="BD39" s="450"/>
      <c r="BE39" s="464"/>
      <c r="BF39" s="464"/>
      <c r="BG39" s="464"/>
      <c r="BH39" s="464"/>
      <c r="BI39" s="464"/>
      <c r="BJ39" s="464"/>
      <c r="BK39" s="464"/>
      <c r="BL39" s="464"/>
      <c r="BM39" s="464"/>
      <c r="BN39" s="464"/>
      <c r="BO39" s="464"/>
      <c r="BP39" s="464"/>
      <c r="BQ39" s="448" t="e">
        <f t="shared" si="34"/>
        <v>#DIV/0!</v>
      </c>
      <c r="BS39" s="450">
        <f t="shared" si="35"/>
        <v>0</v>
      </c>
      <c r="BT39" s="451">
        <f t="shared" si="29"/>
        <v>0</v>
      </c>
      <c r="BV39" s="451">
        <f t="shared" si="36"/>
        <v>0</v>
      </c>
    </row>
    <row r="40" spans="1:74" outlineLevel="1">
      <c r="A40" s="452" t="str">
        <f t="shared" si="26"/>
        <v>ICNE</v>
      </c>
      <c r="B40" s="452" t="str">
        <f t="shared" si="27"/>
        <v xml:space="preserve">Grow </v>
      </c>
      <c r="C40" s="452" t="str">
        <f t="shared" si="28"/>
        <v>INTEGRAL SOLUTIONS SD S.A.S.</v>
      </c>
      <c r="D40" s="464">
        <v>20000</v>
      </c>
      <c r="E40" s="464">
        <v>20000</v>
      </c>
      <c r="F40" s="464">
        <v>20000</v>
      </c>
      <c r="G40" s="464">
        <v>20000</v>
      </c>
      <c r="H40" s="464">
        <v>20000</v>
      </c>
      <c r="I40" s="464">
        <v>20000</v>
      </c>
      <c r="J40" s="464">
        <v>20000</v>
      </c>
      <c r="K40" s="464">
        <v>20000</v>
      </c>
      <c r="L40" s="464">
        <v>20000</v>
      </c>
      <c r="M40" s="464">
        <v>20000</v>
      </c>
      <c r="N40" s="464">
        <v>20000</v>
      </c>
      <c r="O40" s="464">
        <v>20000</v>
      </c>
      <c r="P40" s="448">
        <f t="shared" si="30"/>
        <v>20000</v>
      </c>
      <c r="Q40" s="464">
        <v>20000</v>
      </c>
      <c r="R40" s="464">
        <v>20000</v>
      </c>
      <c r="S40" s="464">
        <v>20000</v>
      </c>
      <c r="T40" s="464">
        <v>20000</v>
      </c>
      <c r="U40" s="464">
        <v>20000</v>
      </c>
      <c r="V40" s="464">
        <v>20000</v>
      </c>
      <c r="W40" s="464">
        <v>20000</v>
      </c>
      <c r="X40" s="464">
        <v>20000</v>
      </c>
      <c r="Y40" s="464">
        <v>20000</v>
      </c>
      <c r="Z40" s="464">
        <v>20000</v>
      </c>
      <c r="AA40" s="464">
        <v>20000</v>
      </c>
      <c r="AB40" s="464">
        <v>20000</v>
      </c>
      <c r="AC40" s="448">
        <f t="shared" si="31"/>
        <v>20000</v>
      </c>
      <c r="AD40" s="464">
        <v>20000</v>
      </c>
      <c r="AE40" s="464">
        <v>20000</v>
      </c>
      <c r="AF40" s="464">
        <v>20000</v>
      </c>
      <c r="AG40" s="464">
        <v>20000</v>
      </c>
      <c r="AH40" s="464">
        <v>20000</v>
      </c>
      <c r="AI40" s="464">
        <v>20000</v>
      </c>
      <c r="AJ40" s="464">
        <v>20000</v>
      </c>
      <c r="AK40" s="464">
        <v>20000</v>
      </c>
      <c r="AL40" s="464">
        <v>20000</v>
      </c>
      <c r="AM40" s="464">
        <v>20000</v>
      </c>
      <c r="AN40" s="464">
        <v>20000</v>
      </c>
      <c r="AO40" s="464">
        <v>20000</v>
      </c>
      <c r="AP40" s="448">
        <f t="shared" si="32"/>
        <v>20000</v>
      </c>
      <c r="AQ40" s="464">
        <v>20000</v>
      </c>
      <c r="AR40" s="464">
        <v>20000</v>
      </c>
      <c r="AS40" s="464">
        <v>20000</v>
      </c>
      <c r="AT40" s="464">
        <v>20000</v>
      </c>
      <c r="AU40" s="464">
        <v>20000</v>
      </c>
      <c r="AV40" s="464">
        <v>20000</v>
      </c>
      <c r="AW40" s="464">
        <v>20000</v>
      </c>
      <c r="AX40" s="464">
        <v>20000</v>
      </c>
      <c r="AY40" s="464">
        <v>20000</v>
      </c>
      <c r="AZ40" s="464">
        <v>20000</v>
      </c>
      <c r="BA40" s="464">
        <v>20000</v>
      </c>
      <c r="BB40" s="464">
        <v>20000</v>
      </c>
      <c r="BC40" s="448">
        <f t="shared" si="33"/>
        <v>20000</v>
      </c>
      <c r="BD40" s="450"/>
      <c r="BE40" s="464"/>
      <c r="BF40" s="464"/>
      <c r="BG40" s="464"/>
      <c r="BH40" s="464"/>
      <c r="BI40" s="464"/>
      <c r="BJ40" s="464"/>
      <c r="BK40" s="464"/>
      <c r="BL40" s="464"/>
      <c r="BM40" s="464"/>
      <c r="BN40" s="464"/>
      <c r="BO40" s="464"/>
      <c r="BP40" s="464"/>
      <c r="BQ40" s="448" t="e">
        <f t="shared" si="34"/>
        <v>#DIV/0!</v>
      </c>
      <c r="BS40" s="450">
        <f t="shared" si="35"/>
        <v>0</v>
      </c>
      <c r="BT40" s="451">
        <f t="shared" si="29"/>
        <v>0</v>
      </c>
      <c r="BV40" s="451">
        <f t="shared" si="36"/>
        <v>0</v>
      </c>
    </row>
    <row r="41" spans="1:74" outlineLevel="1">
      <c r="A41" s="452" t="str">
        <f t="shared" si="26"/>
        <v>LADB</v>
      </c>
      <c r="B41" s="452" t="str">
        <f t="shared" si="27"/>
        <v xml:space="preserve">Grow </v>
      </c>
      <c r="C41" s="452" t="str">
        <f t="shared" si="28"/>
        <v>ALIANZA FARMACEUTICA</v>
      </c>
      <c r="D41" s="464">
        <v>20000</v>
      </c>
      <c r="E41" s="464">
        <v>20000</v>
      </c>
      <c r="F41" s="464">
        <v>20000</v>
      </c>
      <c r="G41" s="464">
        <v>20000</v>
      </c>
      <c r="H41" s="464">
        <v>20000</v>
      </c>
      <c r="I41" s="464">
        <v>20000</v>
      </c>
      <c r="J41" s="464">
        <v>20000</v>
      </c>
      <c r="K41" s="464">
        <v>20000</v>
      </c>
      <c r="L41" s="464">
        <v>20000</v>
      </c>
      <c r="M41" s="464">
        <v>20000</v>
      </c>
      <c r="N41" s="464">
        <v>20000</v>
      </c>
      <c r="O41" s="464">
        <v>20000</v>
      </c>
      <c r="P41" s="448">
        <f t="shared" si="30"/>
        <v>20000</v>
      </c>
      <c r="Q41" s="464">
        <v>20000</v>
      </c>
      <c r="R41" s="464">
        <v>20000</v>
      </c>
      <c r="S41" s="464">
        <v>20000</v>
      </c>
      <c r="T41" s="464">
        <v>20000</v>
      </c>
      <c r="U41" s="464">
        <v>20000</v>
      </c>
      <c r="V41" s="464">
        <v>20000</v>
      </c>
      <c r="W41" s="464">
        <v>20000</v>
      </c>
      <c r="X41" s="464">
        <v>20000</v>
      </c>
      <c r="Y41" s="464">
        <v>20000</v>
      </c>
      <c r="Z41" s="464">
        <v>20000</v>
      </c>
      <c r="AA41" s="464">
        <v>20000</v>
      </c>
      <c r="AB41" s="464">
        <v>20000</v>
      </c>
      <c r="AC41" s="448">
        <f t="shared" si="31"/>
        <v>20000</v>
      </c>
      <c r="AD41" s="464">
        <v>20000</v>
      </c>
      <c r="AE41" s="464">
        <v>20000</v>
      </c>
      <c r="AF41" s="464">
        <v>20000</v>
      </c>
      <c r="AG41" s="464">
        <v>20000</v>
      </c>
      <c r="AH41" s="464">
        <v>20000</v>
      </c>
      <c r="AI41" s="464">
        <v>20000</v>
      </c>
      <c r="AJ41" s="464">
        <v>20000</v>
      </c>
      <c r="AK41" s="464">
        <v>20000</v>
      </c>
      <c r="AL41" s="464">
        <v>20000</v>
      </c>
      <c r="AM41" s="464">
        <v>20000</v>
      </c>
      <c r="AN41" s="464">
        <v>20000</v>
      </c>
      <c r="AO41" s="464">
        <v>20000</v>
      </c>
      <c r="AP41" s="448">
        <f t="shared" si="32"/>
        <v>20000</v>
      </c>
      <c r="AQ41" s="464">
        <v>20000</v>
      </c>
      <c r="AR41" s="464">
        <v>20000</v>
      </c>
      <c r="AS41" s="464">
        <v>20000</v>
      </c>
      <c r="AT41" s="464">
        <v>20000</v>
      </c>
      <c r="AU41" s="464">
        <v>20000</v>
      </c>
      <c r="AV41" s="464">
        <v>20000</v>
      </c>
      <c r="AW41" s="464">
        <v>20000</v>
      </c>
      <c r="AX41" s="464">
        <v>20000</v>
      </c>
      <c r="AY41" s="464">
        <v>20000</v>
      </c>
      <c r="AZ41" s="464">
        <v>20000</v>
      </c>
      <c r="BA41" s="464">
        <v>20000</v>
      </c>
      <c r="BB41" s="464">
        <v>20000</v>
      </c>
      <c r="BC41" s="448">
        <f t="shared" si="33"/>
        <v>20000</v>
      </c>
      <c r="BD41" s="450"/>
      <c r="BE41" s="464"/>
      <c r="BF41" s="464"/>
      <c r="BG41" s="464"/>
      <c r="BH41" s="464"/>
      <c r="BI41" s="464"/>
      <c r="BJ41" s="464"/>
      <c r="BK41" s="464"/>
      <c r="BL41" s="464"/>
      <c r="BM41" s="464"/>
      <c r="BN41" s="464"/>
      <c r="BO41" s="464"/>
      <c r="BP41" s="464"/>
      <c r="BQ41" s="448" t="e">
        <f t="shared" si="34"/>
        <v>#DIV/0!</v>
      </c>
      <c r="BS41" s="450">
        <f t="shared" si="35"/>
        <v>0</v>
      </c>
      <c r="BT41" s="451">
        <f t="shared" si="29"/>
        <v>0</v>
      </c>
      <c r="BV41" s="451">
        <f t="shared" si="36"/>
        <v>0</v>
      </c>
    </row>
    <row r="42" spans="1:74" outlineLevel="1">
      <c r="A42" s="453" t="str">
        <f t="shared" si="26"/>
        <v>LADB</v>
      </c>
      <c r="B42" s="453" t="str">
        <f t="shared" si="27"/>
        <v>Capture</v>
      </c>
      <c r="C42" s="453" t="str">
        <f t="shared" si="28"/>
        <v>OCGN</v>
      </c>
      <c r="D42" s="464">
        <v>20000</v>
      </c>
      <c r="E42" s="464">
        <v>20000</v>
      </c>
      <c r="F42" s="464">
        <v>20000</v>
      </c>
      <c r="G42" s="464">
        <v>20000</v>
      </c>
      <c r="H42" s="464">
        <v>20000</v>
      </c>
      <c r="I42" s="464">
        <v>20000</v>
      </c>
      <c r="J42" s="464">
        <v>20000</v>
      </c>
      <c r="K42" s="464">
        <v>20000</v>
      </c>
      <c r="L42" s="464">
        <v>20000</v>
      </c>
      <c r="M42" s="464">
        <v>20000</v>
      </c>
      <c r="N42" s="464">
        <v>20000</v>
      </c>
      <c r="O42" s="464">
        <v>20000</v>
      </c>
      <c r="P42" s="448">
        <f t="shared" si="30"/>
        <v>20000</v>
      </c>
      <c r="Q42" s="464">
        <v>20000</v>
      </c>
      <c r="R42" s="464">
        <v>20000</v>
      </c>
      <c r="S42" s="464">
        <v>20000</v>
      </c>
      <c r="T42" s="464">
        <v>20000</v>
      </c>
      <c r="U42" s="464">
        <v>20000</v>
      </c>
      <c r="V42" s="464">
        <v>20000</v>
      </c>
      <c r="W42" s="464">
        <v>20000</v>
      </c>
      <c r="X42" s="464">
        <v>20000</v>
      </c>
      <c r="Y42" s="464">
        <v>20000</v>
      </c>
      <c r="Z42" s="464">
        <v>20000</v>
      </c>
      <c r="AA42" s="464">
        <v>20000</v>
      </c>
      <c r="AB42" s="464">
        <v>20000</v>
      </c>
      <c r="AC42" s="448">
        <f t="shared" si="31"/>
        <v>20000</v>
      </c>
      <c r="AD42" s="464">
        <v>20000</v>
      </c>
      <c r="AE42" s="464">
        <v>20000</v>
      </c>
      <c r="AF42" s="464">
        <v>20000</v>
      </c>
      <c r="AG42" s="464">
        <v>20000</v>
      </c>
      <c r="AH42" s="464">
        <v>20000</v>
      </c>
      <c r="AI42" s="464">
        <v>20000</v>
      </c>
      <c r="AJ42" s="464">
        <v>20000</v>
      </c>
      <c r="AK42" s="464">
        <v>20000</v>
      </c>
      <c r="AL42" s="464">
        <v>20000</v>
      </c>
      <c r="AM42" s="464">
        <v>20000</v>
      </c>
      <c r="AN42" s="464">
        <v>20000</v>
      </c>
      <c r="AO42" s="464">
        <v>20000</v>
      </c>
      <c r="AP42" s="448">
        <f t="shared" si="32"/>
        <v>20000</v>
      </c>
      <c r="AQ42" s="464">
        <v>20000</v>
      </c>
      <c r="AR42" s="464">
        <v>20000</v>
      </c>
      <c r="AS42" s="464">
        <v>20000</v>
      </c>
      <c r="AT42" s="464">
        <v>20000</v>
      </c>
      <c r="AU42" s="464">
        <v>20000</v>
      </c>
      <c r="AV42" s="464">
        <v>20000</v>
      </c>
      <c r="AW42" s="464">
        <v>20000</v>
      </c>
      <c r="AX42" s="464">
        <v>20000</v>
      </c>
      <c r="AY42" s="464">
        <v>20000</v>
      </c>
      <c r="AZ42" s="464">
        <v>20000</v>
      </c>
      <c r="BA42" s="464">
        <v>20000</v>
      </c>
      <c r="BB42" s="464">
        <v>20000</v>
      </c>
      <c r="BC42" s="448">
        <f t="shared" si="33"/>
        <v>20000</v>
      </c>
      <c r="BD42" s="450"/>
      <c r="BE42" s="464"/>
      <c r="BF42" s="464"/>
      <c r="BG42" s="464"/>
      <c r="BH42" s="464"/>
      <c r="BI42" s="464"/>
      <c r="BJ42" s="464"/>
      <c r="BK42" s="464"/>
      <c r="BL42" s="464"/>
      <c r="BM42" s="464"/>
      <c r="BN42" s="464"/>
      <c r="BO42" s="464"/>
      <c r="BP42" s="464"/>
      <c r="BQ42" s="448" t="e">
        <f t="shared" si="34"/>
        <v>#DIV/0!</v>
      </c>
      <c r="BS42" s="450">
        <f t="shared" si="35"/>
        <v>0</v>
      </c>
      <c r="BT42" s="451">
        <f t="shared" si="29"/>
        <v>0</v>
      </c>
      <c r="BV42" s="451">
        <f t="shared" si="36"/>
        <v>0</v>
      </c>
    </row>
    <row r="43" spans="1:74" outlineLevel="1">
      <c r="A43" s="453" t="str">
        <f t="shared" si="26"/>
        <v>ICNE</v>
      </c>
      <c r="B43" s="453" t="str">
        <f t="shared" si="27"/>
        <v>Capture</v>
      </c>
      <c r="C43" s="453" t="str">
        <f t="shared" si="28"/>
        <v>JERSALUD</v>
      </c>
      <c r="D43" s="464">
        <v>14000</v>
      </c>
      <c r="E43" s="464">
        <v>14000</v>
      </c>
      <c r="F43" s="464">
        <v>14000</v>
      </c>
      <c r="G43" s="464">
        <v>14000</v>
      </c>
      <c r="H43" s="464">
        <v>14000</v>
      </c>
      <c r="I43" s="464">
        <v>14000</v>
      </c>
      <c r="J43" s="464">
        <v>27000</v>
      </c>
      <c r="K43" s="464">
        <v>27000</v>
      </c>
      <c r="L43" s="464">
        <v>27000</v>
      </c>
      <c r="M43" s="464">
        <v>27000</v>
      </c>
      <c r="N43" s="464">
        <v>27000</v>
      </c>
      <c r="O43" s="464">
        <v>27000</v>
      </c>
      <c r="P43" s="448">
        <f t="shared" si="30"/>
        <v>20500</v>
      </c>
      <c r="Q43" s="464">
        <v>27000</v>
      </c>
      <c r="R43" s="464">
        <v>27000</v>
      </c>
      <c r="S43" s="464">
        <v>27000</v>
      </c>
      <c r="T43" s="464">
        <v>27000</v>
      </c>
      <c r="U43" s="464">
        <v>27000</v>
      </c>
      <c r="V43" s="464">
        <v>27000</v>
      </c>
      <c r="W43" s="464">
        <v>27000</v>
      </c>
      <c r="X43" s="464">
        <v>27000</v>
      </c>
      <c r="Y43" s="464">
        <v>27000</v>
      </c>
      <c r="Z43" s="464">
        <v>27000</v>
      </c>
      <c r="AA43" s="464">
        <v>27000</v>
      </c>
      <c r="AB43" s="464">
        <v>27000</v>
      </c>
      <c r="AC43" s="448">
        <f t="shared" si="31"/>
        <v>27000</v>
      </c>
      <c r="AD43" s="464">
        <v>27000</v>
      </c>
      <c r="AE43" s="464">
        <v>27000</v>
      </c>
      <c r="AF43" s="464">
        <v>27000</v>
      </c>
      <c r="AG43" s="464">
        <v>27000</v>
      </c>
      <c r="AH43" s="464">
        <v>27000</v>
      </c>
      <c r="AI43" s="464">
        <v>27000</v>
      </c>
      <c r="AJ43" s="464">
        <v>27000</v>
      </c>
      <c r="AK43" s="464">
        <v>27000</v>
      </c>
      <c r="AL43" s="464">
        <v>27000</v>
      </c>
      <c r="AM43" s="464">
        <v>27000</v>
      </c>
      <c r="AN43" s="464">
        <v>27000</v>
      </c>
      <c r="AO43" s="464">
        <v>27000</v>
      </c>
      <c r="AP43" s="448">
        <f t="shared" si="32"/>
        <v>27000</v>
      </c>
      <c r="AQ43" s="464">
        <v>27000</v>
      </c>
      <c r="AR43" s="464">
        <v>27000</v>
      </c>
      <c r="AS43" s="464">
        <v>27000</v>
      </c>
      <c r="AT43" s="464">
        <v>27000</v>
      </c>
      <c r="AU43" s="464">
        <v>27000</v>
      </c>
      <c r="AV43" s="464">
        <v>27000</v>
      </c>
      <c r="AW43" s="464">
        <v>27000</v>
      </c>
      <c r="AX43" s="464">
        <v>27000</v>
      </c>
      <c r="AY43" s="464">
        <v>27000</v>
      </c>
      <c r="AZ43" s="464">
        <v>27000</v>
      </c>
      <c r="BA43" s="464">
        <v>27000</v>
      </c>
      <c r="BB43" s="464">
        <v>27000</v>
      </c>
      <c r="BC43" s="448">
        <f t="shared" si="33"/>
        <v>27000</v>
      </c>
      <c r="BD43" s="450"/>
      <c r="BE43" s="464"/>
      <c r="BF43" s="464"/>
      <c r="BG43" s="464"/>
      <c r="BH43" s="464"/>
      <c r="BI43" s="464"/>
      <c r="BJ43" s="464"/>
      <c r="BK43" s="464"/>
      <c r="BL43" s="464"/>
      <c r="BM43" s="464"/>
      <c r="BN43" s="464"/>
      <c r="BO43" s="464"/>
      <c r="BP43" s="464"/>
      <c r="BQ43" s="448" t="e">
        <f t="shared" si="34"/>
        <v>#DIV/0!</v>
      </c>
      <c r="BS43" s="450">
        <f t="shared" si="35"/>
        <v>6500</v>
      </c>
      <c r="BT43" s="451">
        <f t="shared" si="29"/>
        <v>0</v>
      </c>
      <c r="BV43" s="451">
        <f t="shared" si="36"/>
        <v>0</v>
      </c>
    </row>
    <row r="44" spans="1:74" outlineLevel="1">
      <c r="A44" s="453" t="str">
        <f t="shared" si="26"/>
        <v>PMCE</v>
      </c>
      <c r="B44" s="453" t="str">
        <f t="shared" si="27"/>
        <v>Capture</v>
      </c>
      <c r="C44" s="453" t="str">
        <f t="shared" si="28"/>
        <v>COHAN</v>
      </c>
      <c r="D44" s="464">
        <v>20000</v>
      </c>
      <c r="E44" s="464">
        <v>20000</v>
      </c>
      <c r="F44" s="464">
        <v>20000</v>
      </c>
      <c r="G44" s="464">
        <v>20000</v>
      </c>
      <c r="H44" s="464">
        <v>20000</v>
      </c>
      <c r="I44" s="464">
        <v>20000</v>
      </c>
      <c r="J44" s="464">
        <v>20000</v>
      </c>
      <c r="K44" s="464">
        <v>20000</v>
      </c>
      <c r="L44" s="464">
        <v>20000</v>
      </c>
      <c r="M44" s="464">
        <v>20000</v>
      </c>
      <c r="N44" s="464">
        <v>20000</v>
      </c>
      <c r="O44" s="464">
        <v>20000</v>
      </c>
      <c r="P44" s="448">
        <f t="shared" si="30"/>
        <v>20000</v>
      </c>
      <c r="Q44" s="464">
        <v>20000</v>
      </c>
      <c r="R44" s="464">
        <v>20000</v>
      </c>
      <c r="S44" s="464">
        <v>20000</v>
      </c>
      <c r="T44" s="464">
        <v>20000</v>
      </c>
      <c r="U44" s="464">
        <v>20000</v>
      </c>
      <c r="V44" s="464">
        <v>20000</v>
      </c>
      <c r="W44" s="464">
        <v>20000</v>
      </c>
      <c r="X44" s="464">
        <v>20000</v>
      </c>
      <c r="Y44" s="464">
        <v>20000</v>
      </c>
      <c r="Z44" s="464">
        <v>20000</v>
      </c>
      <c r="AA44" s="464">
        <v>20000</v>
      </c>
      <c r="AB44" s="464">
        <v>20000</v>
      </c>
      <c r="AC44" s="448">
        <f t="shared" si="31"/>
        <v>20000</v>
      </c>
      <c r="AD44" s="464">
        <v>20000</v>
      </c>
      <c r="AE44" s="464">
        <v>20000</v>
      </c>
      <c r="AF44" s="464">
        <v>20000</v>
      </c>
      <c r="AG44" s="464">
        <v>20000</v>
      </c>
      <c r="AH44" s="464">
        <v>20000</v>
      </c>
      <c r="AI44" s="464">
        <v>20000</v>
      </c>
      <c r="AJ44" s="464">
        <v>20000</v>
      </c>
      <c r="AK44" s="464">
        <v>20000</v>
      </c>
      <c r="AL44" s="464">
        <v>20000</v>
      </c>
      <c r="AM44" s="464">
        <v>20000</v>
      </c>
      <c r="AN44" s="464">
        <v>20000</v>
      </c>
      <c r="AO44" s="464">
        <v>20000</v>
      </c>
      <c r="AP44" s="448">
        <f t="shared" si="32"/>
        <v>20000</v>
      </c>
      <c r="AQ44" s="464">
        <v>20000</v>
      </c>
      <c r="AR44" s="464">
        <v>20000</v>
      </c>
      <c r="AS44" s="464">
        <v>20000</v>
      </c>
      <c r="AT44" s="464">
        <v>20000</v>
      </c>
      <c r="AU44" s="464">
        <v>20000</v>
      </c>
      <c r="AV44" s="464">
        <v>20000</v>
      </c>
      <c r="AW44" s="464">
        <v>20000</v>
      </c>
      <c r="AX44" s="464">
        <v>20000</v>
      </c>
      <c r="AY44" s="464">
        <v>20000</v>
      </c>
      <c r="AZ44" s="464">
        <v>20000</v>
      </c>
      <c r="BA44" s="464">
        <v>20000</v>
      </c>
      <c r="BB44" s="464">
        <v>20000</v>
      </c>
      <c r="BC44" s="448">
        <f t="shared" si="33"/>
        <v>20000</v>
      </c>
      <c r="BD44" s="450"/>
      <c r="BE44" s="464"/>
      <c r="BF44" s="464"/>
      <c r="BG44" s="464"/>
      <c r="BH44" s="464"/>
      <c r="BI44" s="464"/>
      <c r="BJ44" s="464"/>
      <c r="BK44" s="464"/>
      <c r="BL44" s="464"/>
      <c r="BM44" s="464"/>
      <c r="BN44" s="464"/>
      <c r="BO44" s="464"/>
      <c r="BP44" s="464"/>
      <c r="BQ44" s="448" t="e">
        <f t="shared" si="34"/>
        <v>#DIV/0!</v>
      </c>
      <c r="BS44" s="450">
        <f t="shared" si="35"/>
        <v>0</v>
      </c>
      <c r="BT44" s="451">
        <f t="shared" si="29"/>
        <v>0</v>
      </c>
      <c r="BV44" s="451">
        <f t="shared" si="36"/>
        <v>0</v>
      </c>
    </row>
    <row r="45" spans="1:74" outlineLevel="1">
      <c r="A45" s="453" t="str">
        <f t="shared" si="26"/>
        <v>PMCE</v>
      </c>
      <c r="B45" s="453" t="str">
        <f t="shared" si="27"/>
        <v>Capture</v>
      </c>
      <c r="C45" s="453" t="str">
        <f t="shared" si="28"/>
        <v>TODO DROGAS</v>
      </c>
      <c r="D45" s="464">
        <v>20000</v>
      </c>
      <c r="E45" s="464">
        <v>20000</v>
      </c>
      <c r="F45" s="464">
        <v>20000</v>
      </c>
      <c r="G45" s="464">
        <v>20000</v>
      </c>
      <c r="H45" s="464">
        <v>20000</v>
      </c>
      <c r="I45" s="464">
        <v>20000</v>
      </c>
      <c r="J45" s="464">
        <v>20000</v>
      </c>
      <c r="K45" s="464">
        <v>20000</v>
      </c>
      <c r="L45" s="464">
        <v>20000</v>
      </c>
      <c r="M45" s="464">
        <v>20000</v>
      </c>
      <c r="N45" s="464">
        <v>20000</v>
      </c>
      <c r="O45" s="464">
        <v>20000</v>
      </c>
      <c r="P45" s="448">
        <f t="shared" si="30"/>
        <v>20000</v>
      </c>
      <c r="Q45" s="464">
        <v>20000</v>
      </c>
      <c r="R45" s="464">
        <v>20000</v>
      </c>
      <c r="S45" s="464">
        <v>20000</v>
      </c>
      <c r="T45" s="464">
        <v>20000</v>
      </c>
      <c r="U45" s="464">
        <v>20000</v>
      </c>
      <c r="V45" s="464">
        <v>20000</v>
      </c>
      <c r="W45" s="464">
        <v>20000</v>
      </c>
      <c r="X45" s="464">
        <v>20000</v>
      </c>
      <c r="Y45" s="464">
        <v>20000</v>
      </c>
      <c r="Z45" s="464">
        <v>20000</v>
      </c>
      <c r="AA45" s="464">
        <v>20000</v>
      </c>
      <c r="AB45" s="464">
        <v>20000</v>
      </c>
      <c r="AC45" s="448">
        <f t="shared" si="31"/>
        <v>20000</v>
      </c>
      <c r="AD45" s="464">
        <v>20000</v>
      </c>
      <c r="AE45" s="464">
        <v>20000</v>
      </c>
      <c r="AF45" s="464">
        <v>20000</v>
      </c>
      <c r="AG45" s="464">
        <v>20000</v>
      </c>
      <c r="AH45" s="464">
        <v>20000</v>
      </c>
      <c r="AI45" s="464">
        <v>20000</v>
      </c>
      <c r="AJ45" s="464">
        <v>20000</v>
      </c>
      <c r="AK45" s="464">
        <v>20000</v>
      </c>
      <c r="AL45" s="464">
        <v>20000</v>
      </c>
      <c r="AM45" s="464">
        <v>20000</v>
      </c>
      <c r="AN45" s="464">
        <v>20000</v>
      </c>
      <c r="AO45" s="464">
        <v>20000</v>
      </c>
      <c r="AP45" s="448">
        <f t="shared" si="32"/>
        <v>20000</v>
      </c>
      <c r="AQ45" s="464">
        <v>20000</v>
      </c>
      <c r="AR45" s="464">
        <v>20000</v>
      </c>
      <c r="AS45" s="464">
        <v>20000</v>
      </c>
      <c r="AT45" s="464">
        <v>20000</v>
      </c>
      <c r="AU45" s="464">
        <v>20000</v>
      </c>
      <c r="AV45" s="464">
        <v>20000</v>
      </c>
      <c r="AW45" s="464">
        <v>20000</v>
      </c>
      <c r="AX45" s="464">
        <v>20000</v>
      </c>
      <c r="AY45" s="464">
        <v>20000</v>
      </c>
      <c r="AZ45" s="464">
        <v>20000</v>
      </c>
      <c r="BA45" s="464">
        <v>20000</v>
      </c>
      <c r="BB45" s="464">
        <v>20000</v>
      </c>
      <c r="BC45" s="448">
        <f t="shared" si="33"/>
        <v>20000</v>
      </c>
      <c r="BD45" s="450"/>
      <c r="BE45" s="464"/>
      <c r="BF45" s="464"/>
      <c r="BG45" s="464"/>
      <c r="BH45" s="464"/>
      <c r="BI45" s="464"/>
      <c r="BJ45" s="464"/>
      <c r="BK45" s="464"/>
      <c r="BL45" s="464"/>
      <c r="BM45" s="464"/>
      <c r="BN45" s="464"/>
      <c r="BO45" s="464"/>
      <c r="BP45" s="464"/>
      <c r="BQ45" s="448" t="e">
        <f t="shared" si="34"/>
        <v>#DIV/0!</v>
      </c>
      <c r="BS45" s="450">
        <f t="shared" si="35"/>
        <v>0</v>
      </c>
      <c r="BT45" s="451">
        <f t="shared" si="29"/>
        <v>0</v>
      </c>
      <c r="BV45" s="451">
        <f t="shared" si="36"/>
        <v>0</v>
      </c>
    </row>
    <row r="46" spans="1:74" outlineLevel="1">
      <c r="A46" s="453" t="str">
        <f t="shared" si="26"/>
        <v>ICNE</v>
      </c>
      <c r="B46" s="453" t="str">
        <f t="shared" si="27"/>
        <v>Capture</v>
      </c>
      <c r="C46" s="453" t="str">
        <f t="shared" si="28"/>
        <v>SOCIEDAD INVERSIONES FARMEDICALL</v>
      </c>
      <c r="D46" s="464">
        <v>20000</v>
      </c>
      <c r="E46" s="464">
        <v>20000</v>
      </c>
      <c r="F46" s="464">
        <v>20000</v>
      </c>
      <c r="G46" s="464">
        <v>20000</v>
      </c>
      <c r="H46" s="464">
        <v>20000</v>
      </c>
      <c r="I46" s="464">
        <v>20000</v>
      </c>
      <c r="J46" s="464">
        <v>20000</v>
      </c>
      <c r="K46" s="464">
        <v>20000</v>
      </c>
      <c r="L46" s="464">
        <v>20000</v>
      </c>
      <c r="M46" s="464">
        <v>20000</v>
      </c>
      <c r="N46" s="464">
        <v>20000</v>
      </c>
      <c r="O46" s="464">
        <v>20000</v>
      </c>
      <c r="P46" s="448">
        <f t="shared" si="30"/>
        <v>20000</v>
      </c>
      <c r="Q46" s="464">
        <v>20000</v>
      </c>
      <c r="R46" s="464">
        <v>20000</v>
      </c>
      <c r="S46" s="464">
        <v>20000</v>
      </c>
      <c r="T46" s="464">
        <v>20000</v>
      </c>
      <c r="U46" s="464">
        <v>20000</v>
      </c>
      <c r="V46" s="464">
        <v>20000</v>
      </c>
      <c r="W46" s="464">
        <v>20000</v>
      </c>
      <c r="X46" s="464">
        <v>20000</v>
      </c>
      <c r="Y46" s="464">
        <v>20000</v>
      </c>
      <c r="Z46" s="464">
        <v>20000</v>
      </c>
      <c r="AA46" s="464">
        <v>20000</v>
      </c>
      <c r="AB46" s="464">
        <v>20000</v>
      </c>
      <c r="AC46" s="448">
        <f t="shared" si="31"/>
        <v>20000</v>
      </c>
      <c r="AD46" s="464">
        <v>20000</v>
      </c>
      <c r="AE46" s="464">
        <v>20000</v>
      </c>
      <c r="AF46" s="464">
        <v>20000</v>
      </c>
      <c r="AG46" s="464">
        <v>20000</v>
      </c>
      <c r="AH46" s="464">
        <v>20000</v>
      </c>
      <c r="AI46" s="464">
        <v>20000</v>
      </c>
      <c r="AJ46" s="464">
        <v>20000</v>
      </c>
      <c r="AK46" s="464">
        <v>20000</v>
      </c>
      <c r="AL46" s="464">
        <v>20000</v>
      </c>
      <c r="AM46" s="464">
        <v>20000</v>
      </c>
      <c r="AN46" s="464">
        <v>20000</v>
      </c>
      <c r="AO46" s="464">
        <v>20000</v>
      </c>
      <c r="AP46" s="448">
        <f t="shared" si="32"/>
        <v>20000</v>
      </c>
      <c r="AQ46" s="464">
        <v>20000</v>
      </c>
      <c r="AR46" s="464">
        <v>20000</v>
      </c>
      <c r="AS46" s="464">
        <v>20000</v>
      </c>
      <c r="AT46" s="464">
        <v>20000</v>
      </c>
      <c r="AU46" s="464">
        <v>20000</v>
      </c>
      <c r="AV46" s="464">
        <v>20000</v>
      </c>
      <c r="AW46" s="464">
        <v>20000</v>
      </c>
      <c r="AX46" s="464">
        <v>20000</v>
      </c>
      <c r="AY46" s="464">
        <v>20000</v>
      </c>
      <c r="AZ46" s="464">
        <v>20000</v>
      </c>
      <c r="BA46" s="464">
        <v>20000</v>
      </c>
      <c r="BB46" s="464">
        <v>20000</v>
      </c>
      <c r="BC46" s="448">
        <f t="shared" si="33"/>
        <v>20000</v>
      </c>
      <c r="BD46" s="465"/>
      <c r="BE46" s="464"/>
      <c r="BF46" s="464"/>
      <c r="BG46" s="464"/>
      <c r="BH46" s="464"/>
      <c r="BI46" s="464"/>
      <c r="BJ46" s="464"/>
      <c r="BK46" s="464"/>
      <c r="BL46" s="464"/>
      <c r="BM46" s="464"/>
      <c r="BN46" s="464"/>
      <c r="BO46" s="464"/>
      <c r="BP46" s="464"/>
      <c r="BQ46" s="448" t="e">
        <f t="shared" si="34"/>
        <v>#DIV/0!</v>
      </c>
      <c r="BS46" s="450">
        <f t="shared" si="35"/>
        <v>0</v>
      </c>
      <c r="BT46" s="451">
        <f t="shared" si="29"/>
        <v>0</v>
      </c>
      <c r="BV46" s="451">
        <f t="shared" si="36"/>
        <v>0</v>
      </c>
    </row>
    <row r="47" spans="1:74" s="456" customFormat="1" ht="11.25" outlineLevel="1">
      <c r="A47" s="453" t="str">
        <f t="shared" si="26"/>
        <v>PMCE</v>
      </c>
      <c r="B47" s="453" t="str">
        <f t="shared" si="27"/>
        <v>Capture</v>
      </c>
      <c r="C47" s="453" t="str">
        <f t="shared" si="28"/>
        <v>CENTRO HEMATOLOGICO DE CUCUTA</v>
      </c>
      <c r="D47" s="464">
        <v>20000</v>
      </c>
      <c r="E47" s="464">
        <v>20000</v>
      </c>
      <c r="F47" s="464">
        <v>20000</v>
      </c>
      <c r="G47" s="464">
        <v>20000</v>
      </c>
      <c r="H47" s="464">
        <v>20000</v>
      </c>
      <c r="I47" s="464">
        <v>20000</v>
      </c>
      <c r="J47" s="464">
        <v>20000</v>
      </c>
      <c r="K47" s="464">
        <v>20000</v>
      </c>
      <c r="L47" s="464">
        <v>20000</v>
      </c>
      <c r="M47" s="464">
        <v>20000</v>
      </c>
      <c r="N47" s="464">
        <v>20000</v>
      </c>
      <c r="O47" s="464">
        <v>20000</v>
      </c>
      <c r="P47" s="448">
        <f t="shared" si="30"/>
        <v>20000</v>
      </c>
      <c r="Q47" s="464">
        <v>20000</v>
      </c>
      <c r="R47" s="464">
        <v>20000</v>
      </c>
      <c r="S47" s="464">
        <v>20000</v>
      </c>
      <c r="T47" s="464">
        <v>20000</v>
      </c>
      <c r="U47" s="464">
        <v>20000</v>
      </c>
      <c r="V47" s="464">
        <v>20000</v>
      </c>
      <c r="W47" s="464">
        <v>20000</v>
      </c>
      <c r="X47" s="464">
        <v>20000</v>
      </c>
      <c r="Y47" s="464">
        <v>20000</v>
      </c>
      <c r="Z47" s="464">
        <v>20000</v>
      </c>
      <c r="AA47" s="464">
        <v>20000</v>
      </c>
      <c r="AB47" s="464">
        <v>20000</v>
      </c>
      <c r="AC47" s="448">
        <f t="shared" si="31"/>
        <v>20000</v>
      </c>
      <c r="AD47" s="464">
        <v>20000</v>
      </c>
      <c r="AE47" s="464">
        <v>20000</v>
      </c>
      <c r="AF47" s="464">
        <v>20000</v>
      </c>
      <c r="AG47" s="464">
        <v>20000</v>
      </c>
      <c r="AH47" s="464">
        <v>20000</v>
      </c>
      <c r="AI47" s="464">
        <v>20000</v>
      </c>
      <c r="AJ47" s="464">
        <v>20000</v>
      </c>
      <c r="AK47" s="464">
        <v>20000</v>
      </c>
      <c r="AL47" s="464">
        <v>20000</v>
      </c>
      <c r="AM47" s="464">
        <v>20000</v>
      </c>
      <c r="AN47" s="464">
        <v>20000</v>
      </c>
      <c r="AO47" s="464">
        <v>20000</v>
      </c>
      <c r="AP47" s="448">
        <f t="shared" si="32"/>
        <v>20000</v>
      </c>
      <c r="AQ47" s="464">
        <v>20000</v>
      </c>
      <c r="AR47" s="464">
        <v>20000</v>
      </c>
      <c r="AS47" s="464">
        <v>20000</v>
      </c>
      <c r="AT47" s="464">
        <v>20000</v>
      </c>
      <c r="AU47" s="464">
        <v>20000</v>
      </c>
      <c r="AV47" s="464">
        <v>20000</v>
      </c>
      <c r="AW47" s="464">
        <v>20000</v>
      </c>
      <c r="AX47" s="464">
        <v>20000</v>
      </c>
      <c r="AY47" s="464">
        <v>20000</v>
      </c>
      <c r="AZ47" s="464">
        <v>20000</v>
      </c>
      <c r="BA47" s="464">
        <v>20000</v>
      </c>
      <c r="BB47" s="464">
        <v>20000</v>
      </c>
      <c r="BC47" s="448">
        <f t="shared" si="33"/>
        <v>20000</v>
      </c>
      <c r="BD47" s="450"/>
      <c r="BE47" s="464"/>
      <c r="BF47" s="464"/>
      <c r="BG47" s="464"/>
      <c r="BH47" s="464"/>
      <c r="BI47" s="464"/>
      <c r="BJ47" s="464"/>
      <c r="BK47" s="464"/>
      <c r="BL47" s="464"/>
      <c r="BM47" s="464"/>
      <c r="BN47" s="464"/>
      <c r="BO47" s="464"/>
      <c r="BP47" s="464"/>
      <c r="BQ47" s="448" t="e">
        <f t="shared" si="34"/>
        <v>#DIV/0!</v>
      </c>
      <c r="BS47" s="450">
        <f t="shared" si="35"/>
        <v>0</v>
      </c>
      <c r="BT47" s="451">
        <f t="shared" si="29"/>
        <v>0</v>
      </c>
      <c r="BV47" s="451">
        <f t="shared" si="36"/>
        <v>0</v>
      </c>
    </row>
    <row r="48" spans="1:74" outlineLevel="1">
      <c r="A48" s="453" t="str">
        <f t="shared" si="26"/>
        <v>ICNE</v>
      </c>
      <c r="B48" s="453" t="str">
        <f t="shared" si="27"/>
        <v>Capture</v>
      </c>
      <c r="C48" s="453" t="str">
        <f t="shared" si="28"/>
        <v xml:space="preserve">HEMATOLOGIA Y ONCOLOGIA DEL ORIENTE </v>
      </c>
      <c r="D48" s="464">
        <v>20000</v>
      </c>
      <c r="E48" s="464">
        <v>20000</v>
      </c>
      <c r="F48" s="464">
        <v>20000</v>
      </c>
      <c r="G48" s="464">
        <v>20000</v>
      </c>
      <c r="H48" s="464">
        <v>20000</v>
      </c>
      <c r="I48" s="464">
        <v>20000</v>
      </c>
      <c r="J48" s="464">
        <v>20000</v>
      </c>
      <c r="K48" s="464">
        <v>20000</v>
      </c>
      <c r="L48" s="464">
        <v>20000</v>
      </c>
      <c r="M48" s="464">
        <v>20000</v>
      </c>
      <c r="N48" s="464">
        <v>20000</v>
      </c>
      <c r="O48" s="464">
        <v>20000</v>
      </c>
      <c r="P48" s="448">
        <f t="shared" si="30"/>
        <v>20000</v>
      </c>
      <c r="Q48" s="464">
        <v>20000</v>
      </c>
      <c r="R48" s="464">
        <v>20000</v>
      </c>
      <c r="S48" s="464">
        <v>20000</v>
      </c>
      <c r="T48" s="464">
        <v>20000</v>
      </c>
      <c r="U48" s="464">
        <v>20000</v>
      </c>
      <c r="V48" s="464">
        <v>20000</v>
      </c>
      <c r="W48" s="464">
        <v>20000</v>
      </c>
      <c r="X48" s="464">
        <v>20000</v>
      </c>
      <c r="Y48" s="464">
        <v>20000</v>
      </c>
      <c r="Z48" s="464">
        <v>20000</v>
      </c>
      <c r="AA48" s="464">
        <v>20000</v>
      </c>
      <c r="AB48" s="464">
        <v>20000</v>
      </c>
      <c r="AC48" s="448">
        <f t="shared" si="31"/>
        <v>20000</v>
      </c>
      <c r="AD48" s="464">
        <v>20000</v>
      </c>
      <c r="AE48" s="464">
        <v>20000</v>
      </c>
      <c r="AF48" s="464">
        <v>20000</v>
      </c>
      <c r="AG48" s="464">
        <v>20000</v>
      </c>
      <c r="AH48" s="464">
        <v>20000</v>
      </c>
      <c r="AI48" s="464">
        <v>20000</v>
      </c>
      <c r="AJ48" s="464">
        <v>20000</v>
      </c>
      <c r="AK48" s="464">
        <v>20000</v>
      </c>
      <c r="AL48" s="464">
        <v>20000</v>
      </c>
      <c r="AM48" s="464">
        <v>20000</v>
      </c>
      <c r="AN48" s="464">
        <v>20000</v>
      </c>
      <c r="AO48" s="464">
        <v>20000</v>
      </c>
      <c r="AP48" s="448">
        <f t="shared" si="32"/>
        <v>20000</v>
      </c>
      <c r="AQ48" s="464">
        <v>20000</v>
      </c>
      <c r="AR48" s="464">
        <v>20000</v>
      </c>
      <c r="AS48" s="464">
        <v>20000</v>
      </c>
      <c r="AT48" s="464">
        <v>20000</v>
      </c>
      <c r="AU48" s="464">
        <v>20000</v>
      </c>
      <c r="AV48" s="464">
        <v>20000</v>
      </c>
      <c r="AW48" s="464">
        <v>20000</v>
      </c>
      <c r="AX48" s="464">
        <v>20000</v>
      </c>
      <c r="AY48" s="464">
        <v>20000</v>
      </c>
      <c r="AZ48" s="464">
        <v>20000</v>
      </c>
      <c r="BA48" s="464">
        <v>20000</v>
      </c>
      <c r="BB48" s="464">
        <v>20000</v>
      </c>
      <c r="BC48" s="448">
        <f t="shared" si="33"/>
        <v>20000</v>
      </c>
      <c r="BD48" s="450"/>
      <c r="BE48" s="464"/>
      <c r="BF48" s="464"/>
      <c r="BG48" s="464"/>
      <c r="BH48" s="464"/>
      <c r="BI48" s="464"/>
      <c r="BJ48" s="464"/>
      <c r="BK48" s="464"/>
      <c r="BL48" s="464"/>
      <c r="BM48" s="464"/>
      <c r="BN48" s="464"/>
      <c r="BO48" s="464"/>
      <c r="BP48" s="464"/>
      <c r="BQ48" s="448" t="e">
        <f t="shared" si="34"/>
        <v>#DIV/0!</v>
      </c>
      <c r="BS48" s="450">
        <f t="shared" si="35"/>
        <v>0</v>
      </c>
      <c r="BT48" s="451">
        <f t="shared" si="29"/>
        <v>0</v>
      </c>
      <c r="BV48" s="451">
        <f t="shared" si="36"/>
        <v>0</v>
      </c>
    </row>
    <row r="49" spans="1:101" outlineLevel="1">
      <c r="A49" s="453" t="str">
        <f t="shared" si="26"/>
        <v>ICNE</v>
      </c>
      <c r="B49" s="453" t="str">
        <f t="shared" si="27"/>
        <v>Capture</v>
      </c>
      <c r="C49" s="453" t="str">
        <f t="shared" si="28"/>
        <v>IPS LLANO</v>
      </c>
      <c r="D49" s="464">
        <v>20000</v>
      </c>
      <c r="E49" s="464">
        <v>20000</v>
      </c>
      <c r="F49" s="464">
        <v>20000</v>
      </c>
      <c r="G49" s="464">
        <v>20000</v>
      </c>
      <c r="H49" s="464">
        <v>20000</v>
      </c>
      <c r="I49" s="464">
        <v>20000</v>
      </c>
      <c r="J49" s="464">
        <v>20000</v>
      </c>
      <c r="K49" s="464">
        <v>20000</v>
      </c>
      <c r="L49" s="464">
        <v>20000</v>
      </c>
      <c r="M49" s="464">
        <v>20000</v>
      </c>
      <c r="N49" s="464">
        <v>20000</v>
      </c>
      <c r="O49" s="464">
        <v>20000</v>
      </c>
      <c r="P49" s="448">
        <f t="shared" si="30"/>
        <v>20000</v>
      </c>
      <c r="Q49" s="464">
        <v>20000</v>
      </c>
      <c r="R49" s="464">
        <v>20000</v>
      </c>
      <c r="S49" s="464">
        <v>20000</v>
      </c>
      <c r="T49" s="464">
        <v>20000</v>
      </c>
      <c r="U49" s="464">
        <v>20000</v>
      </c>
      <c r="V49" s="464">
        <v>20000</v>
      </c>
      <c r="W49" s="464">
        <v>20000</v>
      </c>
      <c r="X49" s="464">
        <v>20000</v>
      </c>
      <c r="Y49" s="464">
        <v>20000</v>
      </c>
      <c r="Z49" s="464">
        <v>20000</v>
      </c>
      <c r="AA49" s="464">
        <v>20000</v>
      </c>
      <c r="AB49" s="464">
        <v>20000</v>
      </c>
      <c r="AC49" s="448">
        <f t="shared" si="31"/>
        <v>20000</v>
      </c>
      <c r="AD49" s="464">
        <v>20000</v>
      </c>
      <c r="AE49" s="464">
        <v>20000</v>
      </c>
      <c r="AF49" s="464">
        <v>20000</v>
      </c>
      <c r="AG49" s="464">
        <v>20000</v>
      </c>
      <c r="AH49" s="464">
        <v>20000</v>
      </c>
      <c r="AI49" s="464">
        <v>20000</v>
      </c>
      <c r="AJ49" s="464">
        <v>20000</v>
      </c>
      <c r="AK49" s="464">
        <v>20000</v>
      </c>
      <c r="AL49" s="464">
        <v>20000</v>
      </c>
      <c r="AM49" s="464">
        <v>20000</v>
      </c>
      <c r="AN49" s="464">
        <v>20000</v>
      </c>
      <c r="AO49" s="464">
        <v>20000</v>
      </c>
      <c r="AP49" s="448">
        <f t="shared" si="32"/>
        <v>20000</v>
      </c>
      <c r="AQ49" s="464">
        <v>20000</v>
      </c>
      <c r="AR49" s="464">
        <v>20000</v>
      </c>
      <c r="AS49" s="464">
        <v>20000</v>
      </c>
      <c r="AT49" s="464">
        <v>20000</v>
      </c>
      <c r="AU49" s="464">
        <v>20000</v>
      </c>
      <c r="AV49" s="464">
        <v>20000</v>
      </c>
      <c r="AW49" s="464">
        <v>20000</v>
      </c>
      <c r="AX49" s="464">
        <v>20000</v>
      </c>
      <c r="AY49" s="464">
        <v>20000</v>
      </c>
      <c r="AZ49" s="464">
        <v>20000</v>
      </c>
      <c r="BA49" s="464">
        <v>20000</v>
      </c>
      <c r="BB49" s="464">
        <v>20000</v>
      </c>
      <c r="BC49" s="448">
        <f t="shared" si="33"/>
        <v>20000</v>
      </c>
      <c r="BD49" s="450"/>
      <c r="BE49" s="464"/>
      <c r="BF49" s="464"/>
      <c r="BG49" s="464"/>
      <c r="BH49" s="464"/>
      <c r="BI49" s="464"/>
      <c r="BJ49" s="464"/>
      <c r="BK49" s="464"/>
      <c r="BL49" s="464"/>
      <c r="BM49" s="464"/>
      <c r="BN49" s="464"/>
      <c r="BO49" s="464"/>
      <c r="BP49" s="464"/>
      <c r="BQ49" s="448" t="e">
        <f t="shared" si="34"/>
        <v>#DIV/0!</v>
      </c>
      <c r="BS49" s="450">
        <f t="shared" si="35"/>
        <v>0</v>
      </c>
      <c r="BT49" s="451">
        <f t="shared" si="29"/>
        <v>0</v>
      </c>
      <c r="BV49" s="451">
        <f t="shared" si="36"/>
        <v>0</v>
      </c>
    </row>
    <row r="50" spans="1:101" outlineLevel="1">
      <c r="A50" s="455" t="str">
        <f t="shared" si="26"/>
        <v>PMCE</v>
      </c>
      <c r="B50" s="455" t="str">
        <f t="shared" si="27"/>
        <v>Other</v>
      </c>
      <c r="C50" s="455" t="str">
        <f t="shared" si="28"/>
        <v>OASIS / RAMEDICAS</v>
      </c>
      <c r="D50" s="464">
        <v>10000</v>
      </c>
      <c r="E50" s="464">
        <v>10000</v>
      </c>
      <c r="F50" s="464">
        <v>10000</v>
      </c>
      <c r="G50" s="464">
        <v>10000</v>
      </c>
      <c r="H50" s="464">
        <v>10000</v>
      </c>
      <c r="I50" s="464">
        <v>10000</v>
      </c>
      <c r="J50" s="464">
        <v>10000</v>
      </c>
      <c r="K50" s="464">
        <v>10000</v>
      </c>
      <c r="L50" s="464">
        <v>10000</v>
      </c>
      <c r="M50" s="464">
        <v>10000</v>
      </c>
      <c r="N50" s="464">
        <v>10000</v>
      </c>
      <c r="O50" s="464">
        <v>10000</v>
      </c>
      <c r="P50" s="448">
        <f t="shared" si="30"/>
        <v>10000</v>
      </c>
      <c r="Q50" s="464">
        <v>10000</v>
      </c>
      <c r="R50" s="464">
        <v>10000</v>
      </c>
      <c r="S50" s="464">
        <v>10000</v>
      </c>
      <c r="T50" s="464">
        <v>10000</v>
      </c>
      <c r="U50" s="464">
        <v>10000</v>
      </c>
      <c r="V50" s="464">
        <v>10000</v>
      </c>
      <c r="W50" s="464">
        <v>10000</v>
      </c>
      <c r="X50" s="464">
        <v>10000</v>
      </c>
      <c r="Y50" s="464">
        <v>10000</v>
      </c>
      <c r="Z50" s="464">
        <v>10000</v>
      </c>
      <c r="AA50" s="464">
        <v>10000</v>
      </c>
      <c r="AB50" s="464">
        <v>10000</v>
      </c>
      <c r="AC50" s="448">
        <f t="shared" si="31"/>
        <v>10000</v>
      </c>
      <c r="AD50" s="464">
        <v>10000</v>
      </c>
      <c r="AE50" s="464">
        <v>10000</v>
      </c>
      <c r="AF50" s="464">
        <v>10000</v>
      </c>
      <c r="AG50" s="464">
        <v>10000</v>
      </c>
      <c r="AH50" s="464">
        <v>10000</v>
      </c>
      <c r="AI50" s="464">
        <v>10000</v>
      </c>
      <c r="AJ50" s="464">
        <v>10000</v>
      </c>
      <c r="AK50" s="464">
        <v>10000</v>
      </c>
      <c r="AL50" s="464">
        <v>10000</v>
      </c>
      <c r="AM50" s="464">
        <v>10000</v>
      </c>
      <c r="AN50" s="464">
        <v>10000</v>
      </c>
      <c r="AO50" s="464">
        <v>10000</v>
      </c>
      <c r="AP50" s="448">
        <f t="shared" si="32"/>
        <v>10000</v>
      </c>
      <c r="AQ50" s="464">
        <v>10000</v>
      </c>
      <c r="AR50" s="464">
        <v>10000</v>
      </c>
      <c r="AS50" s="464">
        <v>10000</v>
      </c>
      <c r="AT50" s="464">
        <v>10000</v>
      </c>
      <c r="AU50" s="464">
        <v>10000</v>
      </c>
      <c r="AV50" s="464">
        <v>10000</v>
      </c>
      <c r="AW50" s="464">
        <v>10000</v>
      </c>
      <c r="AX50" s="464">
        <v>10000</v>
      </c>
      <c r="AY50" s="464">
        <v>10000</v>
      </c>
      <c r="AZ50" s="464">
        <v>10000</v>
      </c>
      <c r="BA50" s="464">
        <v>10000</v>
      </c>
      <c r="BB50" s="464">
        <v>10000</v>
      </c>
      <c r="BC50" s="448">
        <f t="shared" si="33"/>
        <v>10000</v>
      </c>
      <c r="BD50" s="450"/>
      <c r="BE50" s="464"/>
      <c r="BF50" s="464"/>
      <c r="BG50" s="464"/>
      <c r="BH50" s="464"/>
      <c r="BI50" s="464"/>
      <c r="BJ50" s="464"/>
      <c r="BK50" s="464"/>
      <c r="BL50" s="464"/>
      <c r="BM50" s="464"/>
      <c r="BN50" s="464"/>
      <c r="BO50" s="464"/>
      <c r="BP50" s="464"/>
      <c r="BQ50" s="448" t="e">
        <f t="shared" si="34"/>
        <v>#DIV/0!</v>
      </c>
      <c r="BS50" s="450">
        <f t="shared" si="35"/>
        <v>0</v>
      </c>
      <c r="BT50" s="451">
        <f t="shared" si="29"/>
        <v>0</v>
      </c>
      <c r="BV50" s="451">
        <f t="shared" si="36"/>
        <v>0</v>
      </c>
    </row>
    <row r="51" spans="1:101" outlineLevel="1">
      <c r="A51" s="455" t="str">
        <f t="shared" si="26"/>
        <v>LADB</v>
      </c>
      <c r="B51" s="455" t="str">
        <f t="shared" si="27"/>
        <v>Other</v>
      </c>
      <c r="C51" s="455" t="str">
        <f t="shared" si="28"/>
        <v>SOLINSA G.C. S.A.S. (DISFARMA)</v>
      </c>
      <c r="D51" s="464">
        <v>10000</v>
      </c>
      <c r="E51" s="464">
        <v>10000</v>
      </c>
      <c r="F51" s="464">
        <v>10000</v>
      </c>
      <c r="G51" s="464">
        <v>10000</v>
      </c>
      <c r="H51" s="464">
        <v>10000</v>
      </c>
      <c r="I51" s="464">
        <v>10000</v>
      </c>
      <c r="J51" s="464">
        <v>10000</v>
      </c>
      <c r="K51" s="464">
        <v>10000</v>
      </c>
      <c r="L51" s="464">
        <v>10000</v>
      </c>
      <c r="M51" s="464">
        <v>10000</v>
      </c>
      <c r="N51" s="464">
        <v>10000</v>
      </c>
      <c r="O51" s="464">
        <v>10000</v>
      </c>
      <c r="P51" s="448">
        <f t="shared" si="30"/>
        <v>10000</v>
      </c>
      <c r="Q51" s="464">
        <v>10000</v>
      </c>
      <c r="R51" s="464">
        <v>10000</v>
      </c>
      <c r="S51" s="464">
        <v>10000</v>
      </c>
      <c r="T51" s="464">
        <v>10000</v>
      </c>
      <c r="U51" s="464">
        <v>10000</v>
      </c>
      <c r="V51" s="464">
        <v>10000</v>
      </c>
      <c r="W51" s="464">
        <v>10000</v>
      </c>
      <c r="X51" s="464">
        <v>10000</v>
      </c>
      <c r="Y51" s="464">
        <v>10000</v>
      </c>
      <c r="Z51" s="464">
        <v>10000</v>
      </c>
      <c r="AA51" s="464">
        <v>10000</v>
      </c>
      <c r="AB51" s="464">
        <v>10000</v>
      </c>
      <c r="AC51" s="448">
        <f t="shared" si="31"/>
        <v>10000</v>
      </c>
      <c r="AD51" s="464">
        <v>10000</v>
      </c>
      <c r="AE51" s="464">
        <v>10000</v>
      </c>
      <c r="AF51" s="464">
        <v>10000</v>
      </c>
      <c r="AG51" s="464">
        <v>10000</v>
      </c>
      <c r="AH51" s="464">
        <v>10000</v>
      </c>
      <c r="AI51" s="464">
        <v>10000</v>
      </c>
      <c r="AJ51" s="464">
        <v>10000</v>
      </c>
      <c r="AK51" s="464">
        <v>10000</v>
      </c>
      <c r="AL51" s="464">
        <v>10000</v>
      </c>
      <c r="AM51" s="464">
        <v>10000</v>
      </c>
      <c r="AN51" s="464">
        <v>10000</v>
      </c>
      <c r="AO51" s="464">
        <v>10000</v>
      </c>
      <c r="AP51" s="448">
        <f t="shared" si="32"/>
        <v>10000</v>
      </c>
      <c r="AQ51" s="464">
        <v>10000</v>
      </c>
      <c r="AR51" s="464">
        <v>10000</v>
      </c>
      <c r="AS51" s="464">
        <v>10000</v>
      </c>
      <c r="AT51" s="464">
        <v>10000</v>
      </c>
      <c r="AU51" s="464">
        <v>10000</v>
      </c>
      <c r="AV51" s="464">
        <v>10000</v>
      </c>
      <c r="AW51" s="464">
        <v>10000</v>
      </c>
      <c r="AX51" s="464">
        <v>10000</v>
      </c>
      <c r="AY51" s="464">
        <v>10000</v>
      </c>
      <c r="AZ51" s="464">
        <v>10000</v>
      </c>
      <c r="BA51" s="464">
        <v>10000</v>
      </c>
      <c r="BB51" s="464">
        <v>10000</v>
      </c>
      <c r="BC51" s="448">
        <f t="shared" si="33"/>
        <v>10000</v>
      </c>
      <c r="BD51" s="450"/>
      <c r="BE51" s="464"/>
      <c r="BF51" s="464"/>
      <c r="BG51" s="464"/>
      <c r="BH51" s="464"/>
      <c r="BI51" s="464"/>
      <c r="BJ51" s="464"/>
      <c r="BK51" s="464"/>
      <c r="BL51" s="464"/>
      <c r="BM51" s="464"/>
      <c r="BN51" s="464"/>
      <c r="BO51" s="464"/>
      <c r="BP51" s="464"/>
      <c r="BQ51" s="448" t="e">
        <f t="shared" si="34"/>
        <v>#DIV/0!</v>
      </c>
      <c r="BS51" s="450">
        <f t="shared" si="35"/>
        <v>0</v>
      </c>
      <c r="BT51" s="451">
        <f t="shared" si="29"/>
        <v>0</v>
      </c>
      <c r="BV51" s="451">
        <f t="shared" si="36"/>
        <v>0</v>
      </c>
    </row>
    <row r="52" spans="1:101" outlineLevel="1">
      <c r="A52" s="455" t="str">
        <f t="shared" si="26"/>
        <v>ICNE</v>
      </c>
      <c r="B52" s="455" t="str">
        <f t="shared" si="27"/>
        <v>Other</v>
      </c>
      <c r="C52" s="455" t="str">
        <f t="shared" si="28"/>
        <v>GRUPO R&amp;G S.A.S. / HOSP HUV</v>
      </c>
      <c r="D52" s="464">
        <v>10000</v>
      </c>
      <c r="E52" s="464">
        <v>10000</v>
      </c>
      <c r="F52" s="464">
        <v>10000</v>
      </c>
      <c r="G52" s="464">
        <v>10000</v>
      </c>
      <c r="H52" s="464">
        <v>10000</v>
      </c>
      <c r="I52" s="464">
        <v>10000</v>
      </c>
      <c r="J52" s="464">
        <v>10000</v>
      </c>
      <c r="K52" s="464">
        <v>10000</v>
      </c>
      <c r="L52" s="464">
        <v>10000</v>
      </c>
      <c r="M52" s="464">
        <v>10000</v>
      </c>
      <c r="N52" s="464">
        <v>10000</v>
      </c>
      <c r="O52" s="464">
        <v>10000</v>
      </c>
      <c r="P52" s="448">
        <f t="shared" si="30"/>
        <v>10000</v>
      </c>
      <c r="Q52" s="464">
        <v>10000</v>
      </c>
      <c r="R52" s="464">
        <v>10000</v>
      </c>
      <c r="S52" s="464">
        <v>10000</v>
      </c>
      <c r="T52" s="464">
        <v>10000</v>
      </c>
      <c r="U52" s="464">
        <v>10000</v>
      </c>
      <c r="V52" s="464">
        <v>10000</v>
      </c>
      <c r="W52" s="464">
        <v>10000</v>
      </c>
      <c r="X52" s="464">
        <v>10000</v>
      </c>
      <c r="Y52" s="464">
        <v>10000</v>
      </c>
      <c r="Z52" s="464">
        <v>10000</v>
      </c>
      <c r="AA52" s="464">
        <v>10000</v>
      </c>
      <c r="AB52" s="464">
        <v>10000</v>
      </c>
      <c r="AC52" s="448">
        <f t="shared" si="31"/>
        <v>10000</v>
      </c>
      <c r="AD52" s="464">
        <v>10000</v>
      </c>
      <c r="AE52" s="464">
        <v>10000</v>
      </c>
      <c r="AF52" s="464">
        <v>10000</v>
      </c>
      <c r="AG52" s="464">
        <v>10000</v>
      </c>
      <c r="AH52" s="464">
        <v>10000</v>
      </c>
      <c r="AI52" s="464">
        <v>10000</v>
      </c>
      <c r="AJ52" s="464">
        <v>10000</v>
      </c>
      <c r="AK52" s="464">
        <v>10000</v>
      </c>
      <c r="AL52" s="464">
        <v>10000</v>
      </c>
      <c r="AM52" s="464">
        <v>10000</v>
      </c>
      <c r="AN52" s="464">
        <v>10000</v>
      </c>
      <c r="AO52" s="464">
        <v>10000</v>
      </c>
      <c r="AP52" s="448">
        <f t="shared" si="32"/>
        <v>10000</v>
      </c>
      <c r="AQ52" s="464">
        <v>10000</v>
      </c>
      <c r="AR52" s="464">
        <v>10000</v>
      </c>
      <c r="AS52" s="464">
        <v>10000</v>
      </c>
      <c r="AT52" s="464">
        <v>10000</v>
      </c>
      <c r="AU52" s="464">
        <v>10000</v>
      </c>
      <c r="AV52" s="464">
        <v>10000</v>
      </c>
      <c r="AW52" s="464">
        <v>10000</v>
      </c>
      <c r="AX52" s="464">
        <v>10000</v>
      </c>
      <c r="AY52" s="464">
        <v>10000</v>
      </c>
      <c r="AZ52" s="464">
        <v>10000</v>
      </c>
      <c r="BA52" s="464">
        <v>10000</v>
      </c>
      <c r="BB52" s="464">
        <v>10000</v>
      </c>
      <c r="BC52" s="448">
        <f t="shared" si="33"/>
        <v>10000</v>
      </c>
      <c r="BD52" s="450"/>
      <c r="BE52" s="464"/>
      <c r="BF52" s="464"/>
      <c r="BG52" s="464"/>
      <c r="BH52" s="464"/>
      <c r="BI52" s="464"/>
      <c r="BJ52" s="464"/>
      <c r="BK52" s="464"/>
      <c r="BL52" s="464"/>
      <c r="BM52" s="464"/>
      <c r="BN52" s="464"/>
      <c r="BO52" s="464"/>
      <c r="BP52" s="464"/>
      <c r="BQ52" s="448" t="e">
        <f t="shared" si="34"/>
        <v>#DIV/0!</v>
      </c>
      <c r="BS52" s="450">
        <f t="shared" si="35"/>
        <v>0</v>
      </c>
      <c r="BT52" s="451">
        <f t="shared" si="29"/>
        <v>0</v>
      </c>
      <c r="BV52" s="451">
        <f t="shared" si="36"/>
        <v>0</v>
      </c>
    </row>
    <row r="53" spans="1:101" outlineLevel="1">
      <c r="A53" s="455" t="str">
        <f t="shared" si="26"/>
        <v>ICNE</v>
      </c>
      <c r="B53" s="455" t="str">
        <f t="shared" si="27"/>
        <v>Other</v>
      </c>
      <c r="C53" s="455" t="str">
        <f t="shared" si="28"/>
        <v>DDS PHARMA</v>
      </c>
      <c r="D53" s="464">
        <v>10000</v>
      </c>
      <c r="E53" s="464">
        <v>10000</v>
      </c>
      <c r="F53" s="464">
        <v>10000</v>
      </c>
      <c r="G53" s="464">
        <v>10000</v>
      </c>
      <c r="H53" s="464">
        <v>10000</v>
      </c>
      <c r="I53" s="464">
        <v>10000</v>
      </c>
      <c r="J53" s="464">
        <v>10000</v>
      </c>
      <c r="K53" s="464">
        <v>10000</v>
      </c>
      <c r="L53" s="464">
        <v>10000</v>
      </c>
      <c r="M53" s="464">
        <v>10000</v>
      </c>
      <c r="N53" s="464">
        <v>10000</v>
      </c>
      <c r="O53" s="464">
        <v>10000</v>
      </c>
      <c r="P53" s="448">
        <f t="shared" si="30"/>
        <v>10000</v>
      </c>
      <c r="Q53" s="464">
        <v>10000</v>
      </c>
      <c r="R53" s="464">
        <v>10000</v>
      </c>
      <c r="S53" s="464">
        <v>10000</v>
      </c>
      <c r="T53" s="464">
        <v>10000</v>
      </c>
      <c r="U53" s="464">
        <v>10000</v>
      </c>
      <c r="V53" s="464">
        <v>10000</v>
      </c>
      <c r="W53" s="464">
        <v>10000</v>
      </c>
      <c r="X53" s="464">
        <v>10000</v>
      </c>
      <c r="Y53" s="464">
        <v>10000</v>
      </c>
      <c r="Z53" s="464">
        <v>10000</v>
      </c>
      <c r="AA53" s="464">
        <v>10000</v>
      </c>
      <c r="AB53" s="464">
        <v>10000</v>
      </c>
      <c r="AC53" s="448">
        <f t="shared" si="31"/>
        <v>10000</v>
      </c>
      <c r="AD53" s="464">
        <v>10000</v>
      </c>
      <c r="AE53" s="464">
        <v>10000</v>
      </c>
      <c r="AF53" s="464">
        <v>10000</v>
      </c>
      <c r="AG53" s="464">
        <v>10000</v>
      </c>
      <c r="AH53" s="464">
        <v>10000</v>
      </c>
      <c r="AI53" s="464">
        <v>10000</v>
      </c>
      <c r="AJ53" s="464">
        <v>10000</v>
      </c>
      <c r="AK53" s="464">
        <v>10000</v>
      </c>
      <c r="AL53" s="464">
        <v>10000</v>
      </c>
      <c r="AM53" s="464">
        <v>10000</v>
      </c>
      <c r="AN53" s="464">
        <v>10000</v>
      </c>
      <c r="AO53" s="464">
        <v>10000</v>
      </c>
      <c r="AP53" s="448">
        <f t="shared" si="32"/>
        <v>10000</v>
      </c>
      <c r="AQ53" s="464">
        <v>10000</v>
      </c>
      <c r="AR53" s="464">
        <v>10000</v>
      </c>
      <c r="AS53" s="464">
        <v>10000</v>
      </c>
      <c r="AT53" s="464">
        <v>10000</v>
      </c>
      <c r="AU53" s="464">
        <v>10000</v>
      </c>
      <c r="AV53" s="464">
        <v>10000</v>
      </c>
      <c r="AW53" s="464">
        <v>10000</v>
      </c>
      <c r="AX53" s="464">
        <v>10000</v>
      </c>
      <c r="AY53" s="464">
        <v>10000</v>
      </c>
      <c r="AZ53" s="464">
        <v>10000</v>
      </c>
      <c r="BA53" s="464">
        <v>10000</v>
      </c>
      <c r="BB53" s="464">
        <v>10000</v>
      </c>
      <c r="BC53" s="448">
        <f t="shared" si="33"/>
        <v>10000</v>
      </c>
      <c r="BD53" s="450"/>
      <c r="BE53" s="464"/>
      <c r="BF53" s="464"/>
      <c r="BG53" s="464"/>
      <c r="BH53" s="464"/>
      <c r="BI53" s="464"/>
      <c r="BJ53" s="464"/>
      <c r="BK53" s="464"/>
      <c r="BL53" s="464"/>
      <c r="BM53" s="464"/>
      <c r="BN53" s="464"/>
      <c r="BO53" s="464"/>
      <c r="BP53" s="464"/>
      <c r="BQ53" s="448" t="e">
        <f t="shared" si="34"/>
        <v>#DIV/0!</v>
      </c>
      <c r="BS53" s="450">
        <f t="shared" si="35"/>
        <v>0</v>
      </c>
      <c r="BT53" s="451">
        <f t="shared" si="29"/>
        <v>0</v>
      </c>
      <c r="BV53" s="451">
        <f t="shared" si="36"/>
        <v>0</v>
      </c>
    </row>
    <row r="54" spans="1:101" outlineLevel="1">
      <c r="A54" s="455" t="str">
        <f t="shared" si="26"/>
        <v>ICNE</v>
      </c>
      <c r="B54" s="455" t="str">
        <f t="shared" si="27"/>
        <v>Other</v>
      </c>
      <c r="C54" s="455" t="str">
        <f t="shared" si="28"/>
        <v>EVE DISTRIBUCIONES S.A.S.</v>
      </c>
      <c r="D54" s="464">
        <v>10000</v>
      </c>
      <c r="E54" s="464">
        <v>10000</v>
      </c>
      <c r="F54" s="464">
        <v>10000</v>
      </c>
      <c r="G54" s="464">
        <v>10000</v>
      </c>
      <c r="H54" s="464">
        <v>10000</v>
      </c>
      <c r="I54" s="464">
        <v>10000</v>
      </c>
      <c r="J54" s="464">
        <v>10000</v>
      </c>
      <c r="K54" s="464">
        <v>10000</v>
      </c>
      <c r="L54" s="464">
        <v>10000</v>
      </c>
      <c r="M54" s="464">
        <v>10000</v>
      </c>
      <c r="N54" s="464">
        <v>10000</v>
      </c>
      <c r="O54" s="464">
        <v>10000</v>
      </c>
      <c r="P54" s="448">
        <f t="shared" si="30"/>
        <v>10000</v>
      </c>
      <c r="Q54" s="464">
        <v>10000</v>
      </c>
      <c r="R54" s="464">
        <v>10000</v>
      </c>
      <c r="S54" s="464">
        <v>10000</v>
      </c>
      <c r="T54" s="464">
        <v>10000</v>
      </c>
      <c r="U54" s="464">
        <v>10000</v>
      </c>
      <c r="V54" s="464">
        <v>10000</v>
      </c>
      <c r="W54" s="464">
        <v>10000</v>
      </c>
      <c r="X54" s="464">
        <v>10000</v>
      </c>
      <c r="Y54" s="464">
        <v>10000</v>
      </c>
      <c r="Z54" s="464">
        <v>10000</v>
      </c>
      <c r="AA54" s="464">
        <v>10000</v>
      </c>
      <c r="AB54" s="464">
        <v>10000</v>
      </c>
      <c r="AC54" s="448">
        <f t="shared" si="31"/>
        <v>10000</v>
      </c>
      <c r="AD54" s="464">
        <v>10000</v>
      </c>
      <c r="AE54" s="464">
        <v>10000</v>
      </c>
      <c r="AF54" s="464">
        <v>10000</v>
      </c>
      <c r="AG54" s="464">
        <v>10000</v>
      </c>
      <c r="AH54" s="464">
        <v>10000</v>
      </c>
      <c r="AI54" s="464">
        <v>10000</v>
      </c>
      <c r="AJ54" s="464">
        <v>10000</v>
      </c>
      <c r="AK54" s="464">
        <v>10000</v>
      </c>
      <c r="AL54" s="464">
        <v>10000</v>
      </c>
      <c r="AM54" s="464">
        <v>10000</v>
      </c>
      <c r="AN54" s="464">
        <v>10000</v>
      </c>
      <c r="AO54" s="464">
        <v>10000</v>
      </c>
      <c r="AP54" s="448">
        <f t="shared" si="32"/>
        <v>10000</v>
      </c>
      <c r="AQ54" s="464">
        <v>10000</v>
      </c>
      <c r="AR54" s="464">
        <v>10000</v>
      </c>
      <c r="AS54" s="464">
        <v>10000</v>
      </c>
      <c r="AT54" s="464">
        <v>10000</v>
      </c>
      <c r="AU54" s="464">
        <v>10000</v>
      </c>
      <c r="AV54" s="464">
        <v>10000</v>
      </c>
      <c r="AW54" s="464">
        <v>10000</v>
      </c>
      <c r="AX54" s="464">
        <v>10000</v>
      </c>
      <c r="AY54" s="464">
        <v>10000</v>
      </c>
      <c r="AZ54" s="464">
        <v>10000</v>
      </c>
      <c r="BA54" s="464">
        <v>10000</v>
      </c>
      <c r="BB54" s="464">
        <v>10000</v>
      </c>
      <c r="BC54" s="448">
        <f t="shared" si="33"/>
        <v>10000</v>
      </c>
      <c r="BD54" s="450"/>
      <c r="BE54" s="464"/>
      <c r="BF54" s="464"/>
      <c r="BG54" s="464"/>
      <c r="BH54" s="464"/>
      <c r="BI54" s="464"/>
      <c r="BJ54" s="464"/>
      <c r="BK54" s="464"/>
      <c r="BL54" s="464"/>
      <c r="BM54" s="464"/>
      <c r="BN54" s="464"/>
      <c r="BO54" s="464"/>
      <c r="BP54" s="464"/>
      <c r="BQ54" s="448" t="e">
        <f t="shared" si="34"/>
        <v>#DIV/0!</v>
      </c>
      <c r="BS54" s="450">
        <f t="shared" si="35"/>
        <v>0</v>
      </c>
      <c r="BT54" s="451">
        <f t="shared" si="29"/>
        <v>0</v>
      </c>
      <c r="BV54" s="451">
        <f t="shared" si="36"/>
        <v>0</v>
      </c>
    </row>
    <row r="55" spans="1:101" outlineLevel="1">
      <c r="A55" s="455" t="str">
        <f t="shared" si="26"/>
        <v>ICNE</v>
      </c>
      <c r="B55" s="455" t="str">
        <f t="shared" si="27"/>
        <v>Other</v>
      </c>
      <c r="C55" s="455" t="str">
        <f t="shared" si="28"/>
        <v>CAFAM</v>
      </c>
      <c r="D55" s="464">
        <v>10000</v>
      </c>
      <c r="E55" s="464">
        <v>10000</v>
      </c>
      <c r="F55" s="464">
        <v>10000</v>
      </c>
      <c r="G55" s="464">
        <v>10000</v>
      </c>
      <c r="H55" s="464">
        <v>10000</v>
      </c>
      <c r="I55" s="464">
        <v>10000</v>
      </c>
      <c r="J55" s="464">
        <v>10000</v>
      </c>
      <c r="K55" s="464">
        <v>10000</v>
      </c>
      <c r="L55" s="464">
        <v>10000</v>
      </c>
      <c r="M55" s="464">
        <v>10000</v>
      </c>
      <c r="N55" s="464">
        <v>10000</v>
      </c>
      <c r="O55" s="464">
        <v>10000</v>
      </c>
      <c r="P55" s="448">
        <f t="shared" si="30"/>
        <v>10000</v>
      </c>
      <c r="Q55" s="464">
        <v>10000</v>
      </c>
      <c r="R55" s="464">
        <v>10000</v>
      </c>
      <c r="S55" s="464">
        <v>10000</v>
      </c>
      <c r="T55" s="464">
        <v>10000</v>
      </c>
      <c r="U55" s="464">
        <v>10000</v>
      </c>
      <c r="V55" s="464">
        <v>10000</v>
      </c>
      <c r="W55" s="464">
        <v>10000</v>
      </c>
      <c r="X55" s="464">
        <v>10000</v>
      </c>
      <c r="Y55" s="464">
        <v>10000</v>
      </c>
      <c r="Z55" s="464">
        <v>10000</v>
      </c>
      <c r="AA55" s="464">
        <v>10000</v>
      </c>
      <c r="AB55" s="464">
        <v>10000</v>
      </c>
      <c r="AC55" s="448">
        <f t="shared" si="31"/>
        <v>10000</v>
      </c>
      <c r="AD55" s="464">
        <v>10000</v>
      </c>
      <c r="AE55" s="464">
        <v>10000</v>
      </c>
      <c r="AF55" s="464">
        <v>10000</v>
      </c>
      <c r="AG55" s="464">
        <v>10000</v>
      </c>
      <c r="AH55" s="464">
        <v>10000</v>
      </c>
      <c r="AI55" s="464">
        <v>10000</v>
      </c>
      <c r="AJ55" s="464">
        <v>10000</v>
      </c>
      <c r="AK55" s="464">
        <v>10000</v>
      </c>
      <c r="AL55" s="464">
        <v>10000</v>
      </c>
      <c r="AM55" s="464">
        <v>10000</v>
      </c>
      <c r="AN55" s="464">
        <v>10000</v>
      </c>
      <c r="AO55" s="464">
        <v>10000</v>
      </c>
      <c r="AP55" s="448">
        <f t="shared" si="32"/>
        <v>10000</v>
      </c>
      <c r="AQ55" s="464">
        <v>10000</v>
      </c>
      <c r="AR55" s="464">
        <v>10000</v>
      </c>
      <c r="AS55" s="464">
        <v>10000</v>
      </c>
      <c r="AT55" s="464">
        <v>10000</v>
      </c>
      <c r="AU55" s="464">
        <v>10000</v>
      </c>
      <c r="AV55" s="464">
        <v>10000</v>
      </c>
      <c r="AW55" s="464">
        <v>10000</v>
      </c>
      <c r="AX55" s="464">
        <v>10000</v>
      </c>
      <c r="AY55" s="464">
        <v>10000</v>
      </c>
      <c r="AZ55" s="464">
        <v>10000</v>
      </c>
      <c r="BA55" s="464">
        <v>10000</v>
      </c>
      <c r="BB55" s="464">
        <v>10000</v>
      </c>
      <c r="BC55" s="448">
        <f t="shared" si="33"/>
        <v>10000</v>
      </c>
      <c r="BD55" s="450"/>
      <c r="BE55" s="464"/>
      <c r="BF55" s="464"/>
      <c r="BG55" s="464"/>
      <c r="BH55" s="464"/>
      <c r="BI55" s="464"/>
      <c r="BJ55" s="464"/>
      <c r="BK55" s="464"/>
      <c r="BL55" s="464"/>
      <c r="BM55" s="464"/>
      <c r="BN55" s="464"/>
      <c r="BO55" s="464"/>
      <c r="BP55" s="464"/>
      <c r="BQ55" s="448" t="e">
        <f t="shared" si="34"/>
        <v>#DIV/0!</v>
      </c>
      <c r="BS55" s="450">
        <f t="shared" si="35"/>
        <v>0</v>
      </c>
      <c r="BT55" s="451">
        <f t="shared" si="29"/>
        <v>0</v>
      </c>
      <c r="BV55" s="451">
        <f t="shared" si="36"/>
        <v>0</v>
      </c>
    </row>
    <row r="56" spans="1:101" outlineLevel="1">
      <c r="A56" s="455" t="str">
        <f t="shared" si="26"/>
        <v>PMCE</v>
      </c>
      <c r="B56" s="455" t="str">
        <f t="shared" si="27"/>
        <v>Other</v>
      </c>
      <c r="C56" s="455" t="str">
        <f t="shared" si="28"/>
        <v>DEPOSITO DE DROGAS MONACO S.A.</v>
      </c>
      <c r="D56" s="464">
        <v>10000</v>
      </c>
      <c r="E56" s="464">
        <v>10000</v>
      </c>
      <c r="F56" s="464">
        <v>10000</v>
      </c>
      <c r="G56" s="464">
        <v>10000</v>
      </c>
      <c r="H56" s="464">
        <v>10000</v>
      </c>
      <c r="I56" s="464">
        <v>10000</v>
      </c>
      <c r="J56" s="464">
        <v>10000</v>
      </c>
      <c r="K56" s="464">
        <v>10000</v>
      </c>
      <c r="L56" s="464">
        <v>10000</v>
      </c>
      <c r="M56" s="464">
        <v>10000</v>
      </c>
      <c r="N56" s="464">
        <v>10000</v>
      </c>
      <c r="O56" s="464">
        <v>10000</v>
      </c>
      <c r="P56" s="448">
        <f t="shared" si="30"/>
        <v>10000</v>
      </c>
      <c r="Q56" s="464">
        <v>10000</v>
      </c>
      <c r="R56" s="464">
        <v>10000</v>
      </c>
      <c r="S56" s="464">
        <v>10000</v>
      </c>
      <c r="T56" s="464">
        <v>10000</v>
      </c>
      <c r="U56" s="464">
        <v>10000</v>
      </c>
      <c r="V56" s="464">
        <v>10000</v>
      </c>
      <c r="W56" s="464">
        <v>10000</v>
      </c>
      <c r="X56" s="464">
        <v>10000</v>
      </c>
      <c r="Y56" s="464">
        <v>10000</v>
      </c>
      <c r="Z56" s="464">
        <v>10000</v>
      </c>
      <c r="AA56" s="464">
        <v>10000</v>
      </c>
      <c r="AB56" s="464">
        <v>10000</v>
      </c>
      <c r="AC56" s="448">
        <f t="shared" si="31"/>
        <v>10000</v>
      </c>
      <c r="AD56" s="464">
        <v>10000</v>
      </c>
      <c r="AE56" s="464">
        <v>10000</v>
      </c>
      <c r="AF56" s="464">
        <v>10000</v>
      </c>
      <c r="AG56" s="464">
        <v>10000</v>
      </c>
      <c r="AH56" s="464">
        <v>10000</v>
      </c>
      <c r="AI56" s="464">
        <v>10000</v>
      </c>
      <c r="AJ56" s="464">
        <v>10000</v>
      </c>
      <c r="AK56" s="464">
        <v>10000</v>
      </c>
      <c r="AL56" s="464">
        <v>10000</v>
      </c>
      <c r="AM56" s="464">
        <v>10000</v>
      </c>
      <c r="AN56" s="464">
        <v>10000</v>
      </c>
      <c r="AO56" s="464">
        <v>10000</v>
      </c>
      <c r="AP56" s="448">
        <f t="shared" si="32"/>
        <v>10000</v>
      </c>
      <c r="AQ56" s="464">
        <v>10000</v>
      </c>
      <c r="AR56" s="464">
        <v>10000</v>
      </c>
      <c r="AS56" s="464">
        <v>10000</v>
      </c>
      <c r="AT56" s="464">
        <v>10000</v>
      </c>
      <c r="AU56" s="464">
        <v>10000</v>
      </c>
      <c r="AV56" s="464">
        <v>10000</v>
      </c>
      <c r="AW56" s="464">
        <v>10000</v>
      </c>
      <c r="AX56" s="464">
        <v>10000</v>
      </c>
      <c r="AY56" s="464">
        <v>10000</v>
      </c>
      <c r="AZ56" s="464">
        <v>10000</v>
      </c>
      <c r="BA56" s="464">
        <v>10000</v>
      </c>
      <c r="BB56" s="464">
        <v>10000</v>
      </c>
      <c r="BC56" s="448">
        <f t="shared" si="33"/>
        <v>10000</v>
      </c>
      <c r="BD56" s="450"/>
      <c r="BE56" s="464"/>
      <c r="BF56" s="464"/>
      <c r="BG56" s="464"/>
      <c r="BH56" s="464"/>
      <c r="BI56" s="464"/>
      <c r="BJ56" s="464"/>
      <c r="BK56" s="464"/>
      <c r="BL56" s="464"/>
      <c r="BM56" s="464"/>
      <c r="BN56" s="464"/>
      <c r="BO56" s="464"/>
      <c r="BP56" s="464"/>
      <c r="BQ56" s="448" t="e">
        <f t="shared" si="34"/>
        <v>#DIV/0!</v>
      </c>
      <c r="BS56" s="450">
        <f t="shared" si="35"/>
        <v>0</v>
      </c>
      <c r="BT56" s="451">
        <f t="shared" si="29"/>
        <v>0</v>
      </c>
      <c r="BV56" s="451">
        <f t="shared" si="36"/>
        <v>0</v>
      </c>
    </row>
    <row r="57" spans="1:101" outlineLevel="1">
      <c r="A57" s="455"/>
      <c r="B57" s="455"/>
      <c r="C57" s="455" t="str">
        <f t="shared" si="28"/>
        <v>COLQUIMICOS S A</v>
      </c>
      <c r="D57" s="464"/>
      <c r="E57" s="464"/>
      <c r="F57" s="464"/>
      <c r="G57" s="464"/>
      <c r="H57" s="464"/>
      <c r="I57" s="464"/>
      <c r="J57" s="464"/>
      <c r="K57" s="464"/>
      <c r="L57" s="464"/>
      <c r="M57" s="464"/>
      <c r="N57" s="464"/>
      <c r="O57" s="464"/>
      <c r="P57" s="448"/>
      <c r="Q57" s="464"/>
      <c r="R57" s="464"/>
      <c r="S57" s="464"/>
      <c r="T57" s="464"/>
      <c r="U57" s="464"/>
      <c r="V57" s="464"/>
      <c r="W57" s="464"/>
      <c r="X57" s="464"/>
      <c r="Y57" s="464"/>
      <c r="Z57" s="464"/>
      <c r="AA57" s="464"/>
      <c r="AB57" s="464"/>
      <c r="AC57" s="448"/>
      <c r="AD57" s="464"/>
      <c r="AE57" s="464"/>
      <c r="AF57" s="464"/>
      <c r="AG57" s="464"/>
      <c r="AH57" s="464"/>
      <c r="AI57" s="464"/>
      <c r="AJ57" s="464"/>
      <c r="AK57" s="464"/>
      <c r="AL57" s="464"/>
      <c r="AM57" s="464"/>
      <c r="AN57" s="464"/>
      <c r="AO57" s="464"/>
      <c r="AP57" s="448"/>
      <c r="AQ57" s="464"/>
      <c r="AR57" s="464"/>
      <c r="AS57" s="464"/>
      <c r="AT57" s="464"/>
      <c r="AU57" s="464"/>
      <c r="AV57" s="464"/>
      <c r="AW57" s="464"/>
      <c r="AX57" s="464"/>
      <c r="AY57" s="464"/>
      <c r="AZ57" s="464"/>
      <c r="BA57" s="464"/>
      <c r="BB57" s="464"/>
      <c r="BC57" s="448"/>
      <c r="BD57" s="450"/>
      <c r="BE57" s="464"/>
      <c r="BF57" s="464"/>
      <c r="BG57" s="464"/>
      <c r="BH57" s="464"/>
      <c r="BI57" s="464"/>
      <c r="BJ57" s="464"/>
      <c r="BK57" s="464"/>
      <c r="BL57" s="464"/>
      <c r="BM57" s="464"/>
      <c r="BN57" s="464"/>
      <c r="BO57" s="464"/>
      <c r="BP57" s="464"/>
      <c r="BQ57" s="448"/>
      <c r="BS57" s="450"/>
      <c r="BT57" s="451"/>
      <c r="BV57" s="451"/>
    </row>
    <row r="58" spans="1:101" outlineLevel="1">
      <c r="A58" s="456" t="str">
        <f>$A27</f>
        <v>ZMGQ</v>
      </c>
      <c r="B58" s="456">
        <f>$B27</f>
        <v>0</v>
      </c>
      <c r="C58" s="456" t="str">
        <f t="shared" si="28"/>
        <v>CLINICA LA AURORA</v>
      </c>
      <c r="D58" s="464">
        <v>10000</v>
      </c>
      <c r="E58" s="464">
        <v>10000</v>
      </c>
      <c r="F58" s="464">
        <v>10000</v>
      </c>
      <c r="G58" s="464">
        <v>10000</v>
      </c>
      <c r="H58" s="464">
        <v>10000</v>
      </c>
      <c r="I58" s="464">
        <v>10000</v>
      </c>
      <c r="J58" s="464">
        <v>10000</v>
      </c>
      <c r="K58" s="464">
        <v>10000</v>
      </c>
      <c r="L58" s="464">
        <v>10000</v>
      </c>
      <c r="M58" s="464">
        <v>10000</v>
      </c>
      <c r="N58" s="464">
        <v>10000</v>
      </c>
      <c r="O58" s="464">
        <v>10000</v>
      </c>
      <c r="P58" s="448">
        <f t="shared" si="30"/>
        <v>10000</v>
      </c>
      <c r="Q58" s="464">
        <v>10000</v>
      </c>
      <c r="R58" s="464">
        <v>10000</v>
      </c>
      <c r="S58" s="464">
        <v>10000</v>
      </c>
      <c r="T58" s="464">
        <v>10000</v>
      </c>
      <c r="U58" s="464">
        <v>10000</v>
      </c>
      <c r="V58" s="464">
        <v>10000</v>
      </c>
      <c r="W58" s="464">
        <v>10000</v>
      </c>
      <c r="X58" s="464">
        <v>10000</v>
      </c>
      <c r="Y58" s="464">
        <v>10000</v>
      </c>
      <c r="Z58" s="464">
        <v>10000</v>
      </c>
      <c r="AA58" s="464">
        <v>10000</v>
      </c>
      <c r="AB58" s="464">
        <v>10000</v>
      </c>
      <c r="AC58" s="448">
        <f t="shared" si="31"/>
        <v>10000</v>
      </c>
      <c r="AD58" s="464">
        <v>10000</v>
      </c>
      <c r="AE58" s="464">
        <v>10000</v>
      </c>
      <c r="AF58" s="464">
        <v>10000</v>
      </c>
      <c r="AG58" s="464">
        <v>10000</v>
      </c>
      <c r="AH58" s="464">
        <v>10000</v>
      </c>
      <c r="AI58" s="464">
        <v>10000</v>
      </c>
      <c r="AJ58" s="464">
        <v>10000</v>
      </c>
      <c r="AK58" s="464">
        <v>10000</v>
      </c>
      <c r="AL58" s="464">
        <v>10000</v>
      </c>
      <c r="AM58" s="464">
        <v>10000</v>
      </c>
      <c r="AN58" s="464">
        <v>10000</v>
      </c>
      <c r="AO58" s="464">
        <v>10000</v>
      </c>
      <c r="AP58" s="448">
        <f t="shared" si="32"/>
        <v>10000</v>
      </c>
      <c r="AQ58" s="464">
        <v>10000</v>
      </c>
      <c r="AR58" s="464">
        <v>10000</v>
      </c>
      <c r="AS58" s="464">
        <v>10000</v>
      </c>
      <c r="AT58" s="464">
        <v>10000</v>
      </c>
      <c r="AU58" s="464">
        <v>10000</v>
      </c>
      <c r="AV58" s="464">
        <v>10000</v>
      </c>
      <c r="AW58" s="464">
        <v>10000</v>
      </c>
      <c r="AX58" s="464">
        <v>10000</v>
      </c>
      <c r="AY58" s="464">
        <v>10000</v>
      </c>
      <c r="AZ58" s="464">
        <v>10000</v>
      </c>
      <c r="BA58" s="464">
        <v>10000</v>
      </c>
      <c r="BB58" s="464">
        <v>10000</v>
      </c>
      <c r="BC58" s="448">
        <f t="shared" si="33"/>
        <v>10000</v>
      </c>
      <c r="BD58" s="450"/>
      <c r="BE58" s="464"/>
      <c r="BF58" s="464"/>
      <c r="BG58" s="464"/>
      <c r="BH58" s="464"/>
      <c r="BI58" s="464"/>
      <c r="BJ58" s="464"/>
      <c r="BK58" s="464"/>
      <c r="BL58" s="464"/>
      <c r="BM58" s="464"/>
      <c r="BN58" s="464"/>
      <c r="BO58" s="464"/>
      <c r="BP58" s="464"/>
      <c r="BQ58" s="448" t="e">
        <f t="shared" si="34"/>
        <v>#DIV/0!</v>
      </c>
      <c r="BS58" s="450">
        <f t="shared" si="35"/>
        <v>0</v>
      </c>
      <c r="BT58" s="451">
        <f>BC58-AP58</f>
        <v>0</v>
      </c>
      <c r="BV58" s="451">
        <f t="shared" si="36"/>
        <v>0</v>
      </c>
    </row>
    <row r="59" spans="1:101" outlineLevel="1">
      <c r="A59" s="456" t="str">
        <f>$A28</f>
        <v>ZMGQ</v>
      </c>
      <c r="B59" s="456">
        <f>$B28</f>
        <v>0</v>
      </c>
      <c r="C59" s="456" t="str">
        <f t="shared" si="28"/>
        <v>LA ESTANCIA</v>
      </c>
      <c r="D59" s="464">
        <v>10000</v>
      </c>
      <c r="E59" s="464">
        <v>10000</v>
      </c>
      <c r="F59" s="464">
        <v>10000</v>
      </c>
      <c r="G59" s="464">
        <v>10000</v>
      </c>
      <c r="H59" s="464">
        <v>10000</v>
      </c>
      <c r="I59" s="464">
        <v>10000</v>
      </c>
      <c r="J59" s="464">
        <v>10000</v>
      </c>
      <c r="K59" s="464">
        <v>10000</v>
      </c>
      <c r="L59" s="464">
        <v>10000</v>
      </c>
      <c r="M59" s="464">
        <v>10000</v>
      </c>
      <c r="N59" s="464">
        <v>10000</v>
      </c>
      <c r="O59" s="464">
        <v>10000</v>
      </c>
      <c r="P59" s="448">
        <f t="shared" si="30"/>
        <v>10000</v>
      </c>
      <c r="Q59" s="464">
        <v>10000</v>
      </c>
      <c r="R59" s="464">
        <v>10000</v>
      </c>
      <c r="S59" s="464">
        <v>10000</v>
      </c>
      <c r="T59" s="464">
        <v>10000</v>
      </c>
      <c r="U59" s="464">
        <v>10000</v>
      </c>
      <c r="V59" s="464">
        <v>10000</v>
      </c>
      <c r="W59" s="464">
        <v>10000</v>
      </c>
      <c r="X59" s="464">
        <v>10000</v>
      </c>
      <c r="Y59" s="464">
        <v>10000</v>
      </c>
      <c r="Z59" s="464">
        <v>10000</v>
      </c>
      <c r="AA59" s="464">
        <v>10000</v>
      </c>
      <c r="AB59" s="464">
        <v>10000</v>
      </c>
      <c r="AC59" s="448">
        <f t="shared" si="31"/>
        <v>10000</v>
      </c>
      <c r="AD59" s="464">
        <v>10000</v>
      </c>
      <c r="AE59" s="464">
        <v>10000</v>
      </c>
      <c r="AF59" s="464">
        <v>10000</v>
      </c>
      <c r="AG59" s="464">
        <v>10000</v>
      </c>
      <c r="AH59" s="464">
        <v>10000</v>
      </c>
      <c r="AI59" s="464">
        <v>10000</v>
      </c>
      <c r="AJ59" s="464">
        <v>10000</v>
      </c>
      <c r="AK59" s="464">
        <v>10000</v>
      </c>
      <c r="AL59" s="464">
        <v>10000</v>
      </c>
      <c r="AM59" s="464">
        <v>10000</v>
      </c>
      <c r="AN59" s="464">
        <v>10000</v>
      </c>
      <c r="AO59" s="464">
        <v>10000</v>
      </c>
      <c r="AP59" s="448">
        <f t="shared" si="32"/>
        <v>10000</v>
      </c>
      <c r="AQ59" s="464">
        <v>10000</v>
      </c>
      <c r="AR59" s="464">
        <v>10000</v>
      </c>
      <c r="AS59" s="464">
        <v>10000</v>
      </c>
      <c r="AT59" s="464">
        <v>10000</v>
      </c>
      <c r="AU59" s="464">
        <v>10000</v>
      </c>
      <c r="AV59" s="464">
        <v>10000</v>
      </c>
      <c r="AW59" s="464">
        <v>10000</v>
      </c>
      <c r="AX59" s="464">
        <v>10000</v>
      </c>
      <c r="AY59" s="464">
        <v>10000</v>
      </c>
      <c r="AZ59" s="464">
        <v>10000</v>
      </c>
      <c r="BA59" s="464">
        <v>10000</v>
      </c>
      <c r="BB59" s="464">
        <v>10000</v>
      </c>
      <c r="BC59" s="448">
        <f t="shared" si="33"/>
        <v>10000</v>
      </c>
      <c r="BD59" s="450"/>
      <c r="BE59" s="464"/>
      <c r="BF59" s="464"/>
      <c r="BG59" s="464"/>
      <c r="BH59" s="464"/>
      <c r="BI59" s="464"/>
      <c r="BJ59" s="464"/>
      <c r="BK59" s="464"/>
      <c r="BL59" s="464"/>
      <c r="BM59" s="464"/>
      <c r="BN59" s="464"/>
      <c r="BO59" s="464"/>
      <c r="BP59" s="464"/>
      <c r="BQ59" s="448" t="e">
        <f t="shared" si="34"/>
        <v>#DIV/0!</v>
      </c>
      <c r="BS59" s="450">
        <f t="shared" si="35"/>
        <v>0</v>
      </c>
      <c r="BT59" s="451">
        <f>BC59-AP59</f>
        <v>0</v>
      </c>
      <c r="BV59" s="451">
        <f t="shared" si="36"/>
        <v>0</v>
      </c>
    </row>
    <row r="60" spans="1:101" outlineLevel="1">
      <c r="A60" s="456" t="str">
        <f>$A29</f>
        <v>ZMGQ</v>
      </c>
      <c r="B60" s="456">
        <f>$B29</f>
        <v>0</v>
      </c>
      <c r="C60" s="456" t="str">
        <f t="shared" si="28"/>
        <v>MEDEX</v>
      </c>
      <c r="D60" s="464">
        <v>10000</v>
      </c>
      <c r="E60" s="464">
        <v>10000</v>
      </c>
      <c r="F60" s="464">
        <v>10000</v>
      </c>
      <c r="G60" s="464">
        <v>10000</v>
      </c>
      <c r="H60" s="464">
        <v>10000</v>
      </c>
      <c r="I60" s="464">
        <v>10000</v>
      </c>
      <c r="J60" s="464">
        <v>10000</v>
      </c>
      <c r="K60" s="464">
        <v>10000</v>
      </c>
      <c r="L60" s="464">
        <v>10000</v>
      </c>
      <c r="M60" s="464">
        <v>10000</v>
      </c>
      <c r="N60" s="464">
        <v>10000</v>
      </c>
      <c r="O60" s="464">
        <v>10000</v>
      </c>
      <c r="P60" s="448">
        <f t="shared" si="30"/>
        <v>10000</v>
      </c>
      <c r="Q60" s="464">
        <v>10000</v>
      </c>
      <c r="R60" s="464">
        <v>10000</v>
      </c>
      <c r="S60" s="464">
        <v>10000</v>
      </c>
      <c r="T60" s="464">
        <v>10000</v>
      </c>
      <c r="U60" s="464">
        <v>10000</v>
      </c>
      <c r="V60" s="464">
        <v>10000</v>
      </c>
      <c r="W60" s="464">
        <v>10000</v>
      </c>
      <c r="X60" s="464">
        <v>10000</v>
      </c>
      <c r="Y60" s="464">
        <v>10000</v>
      </c>
      <c r="Z60" s="464">
        <v>10000</v>
      </c>
      <c r="AA60" s="464">
        <v>10000</v>
      </c>
      <c r="AB60" s="464">
        <v>10000</v>
      </c>
      <c r="AC60" s="448">
        <f t="shared" si="31"/>
        <v>10000</v>
      </c>
      <c r="AD60" s="464">
        <v>10000</v>
      </c>
      <c r="AE60" s="464">
        <v>10000</v>
      </c>
      <c r="AF60" s="464">
        <v>10000</v>
      </c>
      <c r="AG60" s="464">
        <v>10000</v>
      </c>
      <c r="AH60" s="464">
        <v>10000</v>
      </c>
      <c r="AI60" s="464">
        <v>10000</v>
      </c>
      <c r="AJ60" s="464">
        <v>10000</v>
      </c>
      <c r="AK60" s="464">
        <v>10000</v>
      </c>
      <c r="AL60" s="464">
        <v>10000</v>
      </c>
      <c r="AM60" s="464">
        <v>10000</v>
      </c>
      <c r="AN60" s="464">
        <v>10000</v>
      </c>
      <c r="AO60" s="464">
        <v>10000</v>
      </c>
      <c r="AP60" s="448">
        <f t="shared" si="32"/>
        <v>10000</v>
      </c>
      <c r="AQ60" s="464">
        <v>10000</v>
      </c>
      <c r="AR60" s="464">
        <v>10000</v>
      </c>
      <c r="AS60" s="464">
        <v>10000</v>
      </c>
      <c r="AT60" s="464">
        <v>10000</v>
      </c>
      <c r="AU60" s="464">
        <v>10000</v>
      </c>
      <c r="AV60" s="464">
        <v>10000</v>
      </c>
      <c r="AW60" s="464">
        <v>10000</v>
      </c>
      <c r="AX60" s="464">
        <v>10000</v>
      </c>
      <c r="AY60" s="464">
        <v>10000</v>
      </c>
      <c r="AZ60" s="464">
        <v>10000</v>
      </c>
      <c r="BA60" s="464">
        <v>10000</v>
      </c>
      <c r="BB60" s="464">
        <v>10000</v>
      </c>
      <c r="BC60" s="448">
        <f t="shared" si="33"/>
        <v>10000</v>
      </c>
      <c r="BD60" s="450"/>
      <c r="BE60" s="464"/>
      <c r="BF60" s="464"/>
      <c r="BG60" s="464"/>
      <c r="BH60" s="464"/>
      <c r="BI60" s="464"/>
      <c r="BJ60" s="464"/>
      <c r="BK60" s="464"/>
      <c r="BL60" s="464"/>
      <c r="BM60" s="464"/>
      <c r="BN60" s="464"/>
      <c r="BO60" s="464"/>
      <c r="BP60" s="464"/>
      <c r="BQ60" s="448" t="e">
        <f t="shared" si="34"/>
        <v>#DIV/0!</v>
      </c>
      <c r="BS60" s="450">
        <f t="shared" si="35"/>
        <v>0</v>
      </c>
      <c r="BT60" s="451">
        <f>BC60-AP60</f>
        <v>0</v>
      </c>
      <c r="BV60" s="451">
        <f t="shared" si="36"/>
        <v>0</v>
      </c>
    </row>
    <row r="61" spans="1:101" s="456" customFormat="1" ht="11.25" outlineLevel="1">
      <c r="D61" s="464">
        <v>10000</v>
      </c>
      <c r="E61" s="464">
        <v>10000</v>
      </c>
      <c r="F61" s="464">
        <v>10000</v>
      </c>
      <c r="G61" s="464">
        <v>10000</v>
      </c>
      <c r="H61" s="464">
        <v>10000</v>
      </c>
      <c r="I61" s="464">
        <v>10000</v>
      </c>
      <c r="J61" s="464">
        <v>10000</v>
      </c>
      <c r="K61" s="464">
        <v>10000</v>
      </c>
      <c r="L61" s="464">
        <v>10000</v>
      </c>
      <c r="M61" s="464">
        <v>10000</v>
      </c>
      <c r="N61" s="464">
        <v>10000</v>
      </c>
      <c r="O61" s="464">
        <v>10000</v>
      </c>
      <c r="P61" s="448">
        <f>AVERAGE(D61:O61)</f>
        <v>10000</v>
      </c>
      <c r="Q61" s="464">
        <v>10000</v>
      </c>
      <c r="R61" s="464">
        <v>10000</v>
      </c>
      <c r="S61" s="464">
        <v>10000</v>
      </c>
      <c r="T61" s="464">
        <v>10000</v>
      </c>
      <c r="U61" s="464">
        <v>10000</v>
      </c>
      <c r="V61" s="464">
        <v>10000</v>
      </c>
      <c r="W61" s="464">
        <v>10000</v>
      </c>
      <c r="X61" s="464">
        <v>10000</v>
      </c>
      <c r="Y61" s="464">
        <v>10000</v>
      </c>
      <c r="Z61" s="464">
        <v>10000</v>
      </c>
      <c r="AA61" s="464">
        <v>10000</v>
      </c>
      <c r="AB61" s="464">
        <v>10000</v>
      </c>
      <c r="AC61" s="457"/>
      <c r="AD61" s="464">
        <v>10000</v>
      </c>
      <c r="AE61" s="464">
        <v>10000</v>
      </c>
      <c r="AF61" s="464">
        <v>10000</v>
      </c>
      <c r="AG61" s="464">
        <v>10000</v>
      </c>
      <c r="AH61" s="464">
        <v>10000</v>
      </c>
      <c r="AI61" s="464">
        <v>10000</v>
      </c>
      <c r="AJ61" s="464">
        <v>10000</v>
      </c>
      <c r="AK61" s="464">
        <v>10000</v>
      </c>
      <c r="AL61" s="464">
        <v>10000</v>
      </c>
      <c r="AM61" s="464">
        <v>10000</v>
      </c>
      <c r="AN61" s="464">
        <v>10000</v>
      </c>
      <c r="AO61" s="464">
        <v>10000</v>
      </c>
      <c r="AP61" s="448">
        <f>AVERAGE(AD61:AO61)</f>
        <v>10000</v>
      </c>
      <c r="AQ61" s="464">
        <v>10000</v>
      </c>
      <c r="AR61" s="464">
        <v>10000</v>
      </c>
      <c r="AS61" s="464">
        <v>10000</v>
      </c>
      <c r="AT61" s="464">
        <v>10000</v>
      </c>
      <c r="AU61" s="464">
        <v>10000</v>
      </c>
      <c r="AV61" s="464">
        <v>10000</v>
      </c>
      <c r="AW61" s="464">
        <v>10000</v>
      </c>
      <c r="AX61" s="464">
        <v>10000</v>
      </c>
      <c r="AY61" s="464">
        <v>10000</v>
      </c>
      <c r="AZ61" s="464">
        <v>10000</v>
      </c>
      <c r="BA61" s="464">
        <v>10000</v>
      </c>
      <c r="BB61" s="464">
        <v>10000</v>
      </c>
      <c r="BC61" s="448">
        <f>AVERAGE(AQ61:BB61)</f>
        <v>10000</v>
      </c>
      <c r="BE61" s="446"/>
      <c r="BF61" s="446"/>
      <c r="BG61" s="446"/>
      <c r="BH61" s="446"/>
      <c r="BI61" s="446"/>
      <c r="BJ61" s="446"/>
      <c r="BK61" s="446"/>
      <c r="BL61" s="446"/>
      <c r="BM61" s="446"/>
      <c r="BN61" s="446"/>
      <c r="BO61" s="446"/>
      <c r="BP61" s="446"/>
      <c r="BQ61" s="457"/>
      <c r="BR61" s="210"/>
      <c r="BS61" s="450"/>
      <c r="BT61" s="451"/>
      <c r="BU61" s="210"/>
      <c r="BV61" s="451"/>
      <c r="BW61" s="210"/>
      <c r="BX61" s="210"/>
      <c r="BZ61" s="210"/>
      <c r="CA61" s="210"/>
      <c r="CB61" s="210"/>
      <c r="CC61" s="210"/>
      <c r="CD61" s="210"/>
      <c r="CE61" s="210"/>
      <c r="CF61" s="210"/>
      <c r="CG61" s="210"/>
      <c r="CH61" s="210"/>
      <c r="CI61" s="210"/>
      <c r="CJ61" s="210"/>
      <c r="CK61" s="210"/>
      <c r="CL61" s="210"/>
      <c r="CM61" s="210"/>
      <c r="CN61" s="210"/>
      <c r="CO61" s="210"/>
      <c r="CP61" s="210"/>
      <c r="CQ61" s="210"/>
      <c r="CR61" s="210"/>
      <c r="CS61" s="210"/>
      <c r="CT61" s="210"/>
      <c r="CU61" s="210"/>
      <c r="CV61" s="210"/>
      <c r="CW61" s="210"/>
    </row>
    <row r="62" spans="1:101">
      <c r="D62" s="458">
        <f t="shared" ref="D62:BC62" si="37">AVERAGE(D35:D60)</f>
        <v>15280</v>
      </c>
      <c r="E62" s="458">
        <f t="shared" si="37"/>
        <v>15280</v>
      </c>
      <c r="F62" s="458">
        <f t="shared" si="37"/>
        <v>15280</v>
      </c>
      <c r="G62" s="458">
        <f t="shared" si="37"/>
        <v>15280</v>
      </c>
      <c r="H62" s="458">
        <f t="shared" si="37"/>
        <v>15280</v>
      </c>
      <c r="I62" s="458">
        <f t="shared" si="37"/>
        <v>15280</v>
      </c>
      <c r="J62" s="458">
        <f t="shared" si="37"/>
        <v>15800</v>
      </c>
      <c r="K62" s="458">
        <f t="shared" si="37"/>
        <v>15800</v>
      </c>
      <c r="L62" s="458">
        <f t="shared" si="37"/>
        <v>15800</v>
      </c>
      <c r="M62" s="458">
        <f t="shared" si="37"/>
        <v>15800</v>
      </c>
      <c r="N62" s="458">
        <f t="shared" si="37"/>
        <v>15800</v>
      </c>
      <c r="O62" s="458">
        <f t="shared" si="37"/>
        <v>15800</v>
      </c>
      <c r="P62" s="458">
        <f t="shared" si="37"/>
        <v>15540</v>
      </c>
      <c r="Q62" s="458">
        <f t="shared" si="37"/>
        <v>15800</v>
      </c>
      <c r="R62" s="458">
        <f t="shared" si="37"/>
        <v>15800</v>
      </c>
      <c r="S62" s="458">
        <f t="shared" si="37"/>
        <v>15800</v>
      </c>
      <c r="T62" s="458">
        <f t="shared" si="37"/>
        <v>15800</v>
      </c>
      <c r="U62" s="458">
        <f t="shared" si="37"/>
        <v>15800</v>
      </c>
      <c r="V62" s="458">
        <f t="shared" si="37"/>
        <v>15800</v>
      </c>
      <c r="W62" s="458">
        <f t="shared" si="37"/>
        <v>15800</v>
      </c>
      <c r="X62" s="458">
        <f t="shared" si="37"/>
        <v>15800</v>
      </c>
      <c r="Y62" s="458">
        <f t="shared" si="37"/>
        <v>15800</v>
      </c>
      <c r="Z62" s="458">
        <f t="shared" si="37"/>
        <v>15800</v>
      </c>
      <c r="AA62" s="458">
        <f t="shared" si="37"/>
        <v>15800</v>
      </c>
      <c r="AB62" s="458">
        <f t="shared" si="37"/>
        <v>15800</v>
      </c>
      <c r="AC62" s="458">
        <f t="shared" si="37"/>
        <v>15800</v>
      </c>
      <c r="AD62" s="458">
        <f t="shared" si="37"/>
        <v>15800</v>
      </c>
      <c r="AE62" s="458">
        <f t="shared" si="37"/>
        <v>15800</v>
      </c>
      <c r="AF62" s="458">
        <f t="shared" si="37"/>
        <v>15800</v>
      </c>
      <c r="AG62" s="458">
        <f t="shared" si="37"/>
        <v>15800</v>
      </c>
      <c r="AH62" s="458">
        <f t="shared" si="37"/>
        <v>15800</v>
      </c>
      <c r="AI62" s="458">
        <f t="shared" si="37"/>
        <v>15800</v>
      </c>
      <c r="AJ62" s="458">
        <f t="shared" si="37"/>
        <v>15800</v>
      </c>
      <c r="AK62" s="458">
        <f t="shared" si="37"/>
        <v>15800</v>
      </c>
      <c r="AL62" s="458">
        <f t="shared" si="37"/>
        <v>15800</v>
      </c>
      <c r="AM62" s="458">
        <f t="shared" si="37"/>
        <v>15800</v>
      </c>
      <c r="AN62" s="458">
        <f t="shared" si="37"/>
        <v>15800</v>
      </c>
      <c r="AO62" s="458">
        <f t="shared" si="37"/>
        <v>15800</v>
      </c>
      <c r="AP62" s="458">
        <f t="shared" si="37"/>
        <v>15800</v>
      </c>
      <c r="AQ62" s="458">
        <f t="shared" si="37"/>
        <v>15800</v>
      </c>
      <c r="AR62" s="458">
        <f t="shared" si="37"/>
        <v>15800</v>
      </c>
      <c r="AS62" s="458">
        <f t="shared" si="37"/>
        <v>15800</v>
      </c>
      <c r="AT62" s="458">
        <f t="shared" si="37"/>
        <v>15800</v>
      </c>
      <c r="AU62" s="458">
        <f t="shared" si="37"/>
        <v>15800</v>
      </c>
      <c r="AV62" s="458">
        <f t="shared" si="37"/>
        <v>15800</v>
      </c>
      <c r="AW62" s="458">
        <f t="shared" si="37"/>
        <v>15800</v>
      </c>
      <c r="AX62" s="458">
        <f t="shared" si="37"/>
        <v>15800</v>
      </c>
      <c r="AY62" s="458">
        <f t="shared" si="37"/>
        <v>15800</v>
      </c>
      <c r="AZ62" s="458">
        <f t="shared" si="37"/>
        <v>15800</v>
      </c>
      <c r="BA62" s="458">
        <f t="shared" si="37"/>
        <v>15800</v>
      </c>
      <c r="BB62" s="458">
        <f t="shared" si="37"/>
        <v>15800</v>
      </c>
      <c r="BC62" s="458">
        <f t="shared" si="37"/>
        <v>15800</v>
      </c>
      <c r="BD62" s="450"/>
      <c r="BE62" s="458" t="e">
        <f t="shared" ref="BE62:BQ62" si="38">AVERAGE(BE35:BE60)</f>
        <v>#DIV/0!</v>
      </c>
      <c r="BF62" s="458" t="e">
        <f t="shared" si="38"/>
        <v>#DIV/0!</v>
      </c>
      <c r="BG62" s="458" t="e">
        <f t="shared" si="38"/>
        <v>#DIV/0!</v>
      </c>
      <c r="BH62" s="458" t="e">
        <f t="shared" si="38"/>
        <v>#DIV/0!</v>
      </c>
      <c r="BI62" s="458" t="e">
        <f t="shared" si="38"/>
        <v>#DIV/0!</v>
      </c>
      <c r="BJ62" s="458" t="e">
        <f t="shared" si="38"/>
        <v>#DIV/0!</v>
      </c>
      <c r="BK62" s="458" t="e">
        <f t="shared" si="38"/>
        <v>#DIV/0!</v>
      </c>
      <c r="BL62" s="458" t="e">
        <f t="shared" si="38"/>
        <v>#DIV/0!</v>
      </c>
      <c r="BM62" s="458" t="e">
        <f t="shared" si="38"/>
        <v>#DIV/0!</v>
      </c>
      <c r="BN62" s="458" t="e">
        <f t="shared" si="38"/>
        <v>#DIV/0!</v>
      </c>
      <c r="BO62" s="458" t="e">
        <f t="shared" si="38"/>
        <v>#DIV/0!</v>
      </c>
      <c r="BP62" s="458" t="e">
        <f t="shared" si="38"/>
        <v>#DIV/0!</v>
      </c>
      <c r="BQ62" s="458" t="e">
        <f t="shared" si="38"/>
        <v>#DIV/0!</v>
      </c>
    </row>
    <row r="63" spans="1:101">
      <c r="C63" s="466"/>
      <c r="D63" s="466"/>
      <c r="E63" s="466"/>
      <c r="F63" s="466"/>
      <c r="G63" s="466"/>
      <c r="H63" s="467"/>
      <c r="I63" s="467"/>
      <c r="J63" s="467"/>
      <c r="K63" s="467"/>
      <c r="L63" s="467"/>
      <c r="M63" s="467"/>
      <c r="N63" s="467"/>
      <c r="O63" s="467"/>
      <c r="P63" s="468"/>
      <c r="Q63" s="467"/>
      <c r="R63" s="467"/>
      <c r="S63" s="467"/>
      <c r="T63" s="467"/>
      <c r="U63" s="467"/>
      <c r="V63" s="467"/>
      <c r="W63" s="467"/>
      <c r="X63" s="467"/>
      <c r="Y63" s="467"/>
      <c r="Z63" s="467"/>
      <c r="AA63" s="467"/>
      <c r="AB63" s="467"/>
      <c r="AC63" s="468"/>
      <c r="AD63" s="467"/>
      <c r="AE63" s="467"/>
      <c r="AF63" s="467"/>
      <c r="AG63" s="467"/>
      <c r="AH63" s="467"/>
      <c r="AI63" s="467"/>
      <c r="AJ63" s="467"/>
      <c r="AK63" s="467"/>
      <c r="AL63" s="467"/>
      <c r="AM63" s="467"/>
      <c r="AN63" s="467"/>
      <c r="AO63" s="467"/>
      <c r="AP63" s="468"/>
      <c r="AQ63" s="467"/>
      <c r="AR63" s="467"/>
      <c r="AS63" s="467"/>
      <c r="AT63" s="467"/>
      <c r="AU63" s="467"/>
      <c r="AV63" s="467"/>
      <c r="AW63" s="467"/>
      <c r="AX63" s="467"/>
      <c r="AY63" s="467"/>
      <c r="AZ63" s="467"/>
      <c r="BA63" s="467"/>
      <c r="BB63" s="467"/>
      <c r="BC63" s="468"/>
      <c r="BE63" s="467"/>
      <c r="BF63" s="467"/>
      <c r="BG63" s="467"/>
      <c r="BH63" s="467"/>
      <c r="BI63" s="467"/>
      <c r="BJ63" s="467"/>
      <c r="BK63" s="467"/>
      <c r="BL63" s="467"/>
      <c r="BM63" s="467"/>
      <c r="BN63" s="467"/>
      <c r="BO63" s="467"/>
      <c r="BP63" s="467"/>
    </row>
    <row r="64" spans="1:101">
      <c r="C64" s="433" t="s">
        <v>323</v>
      </c>
      <c r="D64" s="433" t="s">
        <v>324</v>
      </c>
      <c r="E64" s="434"/>
      <c r="F64" s="434"/>
      <c r="G64" s="434"/>
      <c r="H64" s="434"/>
      <c r="I64" s="434"/>
      <c r="J64" s="434"/>
      <c r="K64" s="434"/>
      <c r="L64" s="434"/>
      <c r="M64" s="434"/>
      <c r="N64" s="434"/>
      <c r="O64" s="434"/>
      <c r="P64" s="433">
        <v>2022</v>
      </c>
      <c r="Q64" s="435" t="s">
        <v>325</v>
      </c>
      <c r="R64" s="436"/>
      <c r="S64" s="436"/>
      <c r="T64" s="436"/>
      <c r="U64" s="436"/>
      <c r="V64" s="436"/>
      <c r="W64" s="436"/>
      <c r="X64" s="436"/>
      <c r="Y64" s="436"/>
      <c r="Z64" s="436"/>
      <c r="AA64" s="436"/>
      <c r="AB64" s="436"/>
      <c r="AC64" s="435">
        <v>2023</v>
      </c>
      <c r="AD64" s="437" t="s">
        <v>325</v>
      </c>
      <c r="AE64" s="438"/>
      <c r="AF64" s="438"/>
      <c r="AG64" s="438"/>
      <c r="AH64" s="438"/>
      <c r="AI64" s="438"/>
      <c r="AJ64" s="438"/>
      <c r="AK64" s="438"/>
      <c r="AL64" s="438"/>
      <c r="AM64" s="438"/>
      <c r="AN64" s="438"/>
      <c r="AO64" s="438"/>
      <c r="AP64" s="437">
        <v>2024</v>
      </c>
      <c r="AQ64" s="439" t="s">
        <v>326</v>
      </c>
      <c r="AR64" s="440"/>
      <c r="AS64" s="440"/>
      <c r="AT64" s="440"/>
      <c r="AU64" s="440"/>
      <c r="AV64" s="440"/>
      <c r="AW64" s="440"/>
      <c r="AX64" s="440"/>
      <c r="AY64" s="440"/>
      <c r="AZ64" s="440"/>
      <c r="BA64" s="440"/>
      <c r="BB64" s="440"/>
      <c r="BC64" s="439">
        <v>2025</v>
      </c>
      <c r="BD64" s="444"/>
      <c r="BE64" s="441" t="s">
        <v>327</v>
      </c>
      <c r="BF64" s="463"/>
      <c r="BG64" s="463"/>
      <c r="BH64" s="463"/>
      <c r="BI64" s="463"/>
      <c r="BJ64" s="463"/>
      <c r="BK64" s="463"/>
      <c r="BL64" s="463"/>
      <c r="BM64" s="463"/>
      <c r="BN64" s="463"/>
      <c r="BO64" s="463"/>
      <c r="BP64" s="463"/>
      <c r="BQ64" s="441">
        <v>2025</v>
      </c>
    </row>
    <row r="65" spans="1:74" s="443" customFormat="1" ht="11.25">
      <c r="C65" s="210"/>
      <c r="D65" s="443" t="s">
        <v>285</v>
      </c>
      <c r="E65" s="443" t="s">
        <v>234</v>
      </c>
      <c r="F65" s="443" t="s">
        <v>235</v>
      </c>
      <c r="G65" s="443" t="s">
        <v>236</v>
      </c>
      <c r="H65" s="443" t="s">
        <v>237</v>
      </c>
      <c r="I65" s="443" t="s">
        <v>238</v>
      </c>
      <c r="J65" s="443" t="s">
        <v>286</v>
      </c>
      <c r="K65" s="443" t="s">
        <v>287</v>
      </c>
      <c r="L65" s="443" t="s">
        <v>288</v>
      </c>
      <c r="M65" s="443" t="s">
        <v>17</v>
      </c>
      <c r="N65" s="443" t="s">
        <v>18</v>
      </c>
      <c r="O65" s="443" t="s">
        <v>289</v>
      </c>
      <c r="P65" s="443" t="s">
        <v>290</v>
      </c>
      <c r="Q65" s="443" t="s">
        <v>285</v>
      </c>
      <c r="R65" s="443" t="s">
        <v>234</v>
      </c>
      <c r="S65" s="443" t="s">
        <v>235</v>
      </c>
      <c r="T65" s="443" t="s">
        <v>236</v>
      </c>
      <c r="U65" s="443" t="s">
        <v>237</v>
      </c>
      <c r="V65" s="443" t="s">
        <v>238</v>
      </c>
      <c r="W65" s="443" t="s">
        <v>286</v>
      </c>
      <c r="X65" s="443" t="s">
        <v>287</v>
      </c>
      <c r="Y65" s="443" t="s">
        <v>288</v>
      </c>
      <c r="Z65" s="443" t="s">
        <v>17</v>
      </c>
      <c r="AA65" s="443" t="s">
        <v>18</v>
      </c>
      <c r="AB65" s="443" t="s">
        <v>289</v>
      </c>
      <c r="AC65" s="443" t="s">
        <v>290</v>
      </c>
      <c r="AD65" s="443" t="s">
        <v>285</v>
      </c>
      <c r="AE65" s="443" t="s">
        <v>234</v>
      </c>
      <c r="AF65" s="443" t="s">
        <v>235</v>
      </c>
      <c r="AG65" s="443" t="s">
        <v>236</v>
      </c>
      <c r="AH65" s="443" t="s">
        <v>237</v>
      </c>
      <c r="AI65" s="443" t="s">
        <v>238</v>
      </c>
      <c r="AJ65" s="443" t="s">
        <v>286</v>
      </c>
      <c r="AK65" s="443" t="s">
        <v>287</v>
      </c>
      <c r="AL65" s="443" t="s">
        <v>288</v>
      </c>
      <c r="AM65" s="443" t="s">
        <v>17</v>
      </c>
      <c r="AN65" s="443" t="s">
        <v>18</v>
      </c>
      <c r="AO65" s="443" t="s">
        <v>289</v>
      </c>
      <c r="AP65" s="443" t="s">
        <v>290</v>
      </c>
      <c r="AQ65" s="443" t="s">
        <v>285</v>
      </c>
      <c r="AR65" s="443" t="s">
        <v>234</v>
      </c>
      <c r="AS65" s="443" t="s">
        <v>235</v>
      </c>
      <c r="AT65" s="443" t="s">
        <v>236</v>
      </c>
      <c r="AU65" s="443" t="s">
        <v>237</v>
      </c>
      <c r="AV65" s="443" t="s">
        <v>238</v>
      </c>
      <c r="AW65" s="443" t="s">
        <v>286</v>
      </c>
      <c r="AX65" s="443" t="s">
        <v>287</v>
      </c>
      <c r="AY65" s="443" t="s">
        <v>288</v>
      </c>
      <c r="AZ65" s="443" t="s">
        <v>17</v>
      </c>
      <c r="BA65" s="443" t="s">
        <v>18</v>
      </c>
      <c r="BB65" s="443" t="s">
        <v>289</v>
      </c>
      <c r="BC65" s="443" t="s">
        <v>290</v>
      </c>
      <c r="BD65" s="469"/>
      <c r="BE65" s="444" t="s">
        <v>285</v>
      </c>
      <c r="BF65" s="444" t="s">
        <v>234</v>
      </c>
      <c r="BG65" s="444" t="s">
        <v>235</v>
      </c>
      <c r="BH65" s="444" t="s">
        <v>236</v>
      </c>
      <c r="BI65" s="444" t="s">
        <v>237</v>
      </c>
      <c r="BJ65" s="444" t="s">
        <v>238</v>
      </c>
      <c r="BK65" s="444" t="s">
        <v>286</v>
      </c>
      <c r="BL65" s="444" t="s">
        <v>287</v>
      </c>
      <c r="BM65" s="444" t="s">
        <v>288</v>
      </c>
      <c r="BN65" s="444" t="s">
        <v>17</v>
      </c>
      <c r="BO65" s="444" t="s">
        <v>18</v>
      </c>
      <c r="BP65" s="444" t="s">
        <v>289</v>
      </c>
      <c r="BQ65" s="444" t="s">
        <v>290</v>
      </c>
      <c r="BS65" s="444" t="s">
        <v>291</v>
      </c>
      <c r="BT65" s="443" t="s">
        <v>292</v>
      </c>
      <c r="BV65" s="443" t="s">
        <v>293</v>
      </c>
    </row>
    <row r="66" spans="1:74" outlineLevel="1">
      <c r="A66" s="445" t="str">
        <f t="shared" ref="A66:A86" si="39">$A4</f>
        <v>PMCE</v>
      </c>
      <c r="B66" s="445" t="str">
        <f t="shared" ref="B66:B86" si="40">$B4</f>
        <v>Maintain</v>
      </c>
      <c r="C66" s="445" t="str">
        <f t="shared" ref="C66:C86" si="41">$C4</f>
        <v>ORGANIZACION VIHONCO IPS SOCIEDAD</v>
      </c>
      <c r="D66" s="470">
        <v>2232750</v>
      </c>
      <c r="E66" s="470">
        <f>2403250-120000</f>
        <v>2283250</v>
      </c>
      <c r="F66" s="470">
        <v>2162250</v>
      </c>
      <c r="G66" s="470">
        <f>2511750-100000</f>
        <v>2411750</v>
      </c>
      <c r="H66" s="470">
        <v>2362500</v>
      </c>
      <c r="I66" s="470">
        <v>2311000</v>
      </c>
      <c r="J66" s="470">
        <v>2265250</v>
      </c>
      <c r="K66" s="470">
        <v>2299270</v>
      </c>
      <c r="L66" s="470">
        <f>L4*L35</f>
        <v>2320000</v>
      </c>
      <c r="M66" s="471">
        <f t="shared" ref="K66:O81" si="42">M4*M35</f>
        <v>2320000</v>
      </c>
      <c r="N66" s="471">
        <f>N4*N35</f>
        <v>2320000</v>
      </c>
      <c r="O66" s="471">
        <f t="shared" si="42"/>
        <v>2320000</v>
      </c>
      <c r="P66" s="448">
        <f>SUM(D66:O66)</f>
        <v>27608020</v>
      </c>
      <c r="Q66" s="471">
        <f t="shared" ref="Q66:AB78" si="43">Q4*Q35</f>
        <v>2320000</v>
      </c>
      <c r="R66" s="471">
        <f t="shared" si="43"/>
        <v>2300000</v>
      </c>
      <c r="S66" s="471">
        <f t="shared" si="43"/>
        <v>2300000</v>
      </c>
      <c r="T66" s="471">
        <f t="shared" si="43"/>
        <v>2280000</v>
      </c>
      <c r="U66" s="471">
        <f t="shared" si="43"/>
        <v>2280000</v>
      </c>
      <c r="V66" s="471">
        <f t="shared" si="43"/>
        <v>2260000</v>
      </c>
      <c r="W66" s="471">
        <f t="shared" si="43"/>
        <v>2240000</v>
      </c>
      <c r="X66" s="471">
        <f t="shared" si="43"/>
        <v>2240000</v>
      </c>
      <c r="Y66" s="471">
        <f t="shared" si="43"/>
        <v>2240000</v>
      </c>
      <c r="Z66" s="471">
        <f t="shared" si="43"/>
        <v>2200000</v>
      </c>
      <c r="AA66" s="471">
        <f t="shared" si="43"/>
        <v>2200000</v>
      </c>
      <c r="AB66" s="471">
        <f t="shared" si="43"/>
        <v>2200000</v>
      </c>
      <c r="AC66" s="448">
        <f t="shared" ref="AC66:AC74" si="44">SUM(Q66:AB66)</f>
        <v>27060000</v>
      </c>
      <c r="AD66" s="471">
        <f t="shared" ref="AD66:AO78" si="45">AD4*AD35</f>
        <v>2200000</v>
      </c>
      <c r="AE66" s="471">
        <f t="shared" si="45"/>
        <v>2200000</v>
      </c>
      <c r="AF66" s="471">
        <f t="shared" si="45"/>
        <v>2200000</v>
      </c>
      <c r="AG66" s="471">
        <f t="shared" si="45"/>
        <v>2200000</v>
      </c>
      <c r="AH66" s="471">
        <f t="shared" si="45"/>
        <v>2200000</v>
      </c>
      <c r="AI66" s="471">
        <f t="shared" si="45"/>
        <v>2180000</v>
      </c>
      <c r="AJ66" s="471">
        <f t="shared" si="45"/>
        <v>2180000</v>
      </c>
      <c r="AK66" s="471">
        <f t="shared" si="45"/>
        <v>2180000</v>
      </c>
      <c r="AL66" s="471">
        <f t="shared" si="45"/>
        <v>2160000</v>
      </c>
      <c r="AM66" s="471">
        <f t="shared" si="45"/>
        <v>2160000</v>
      </c>
      <c r="AN66" s="471">
        <f t="shared" si="45"/>
        <v>2160000</v>
      </c>
      <c r="AO66" s="471">
        <f t="shared" si="45"/>
        <v>2160000</v>
      </c>
      <c r="AP66" s="448">
        <f t="shared" ref="AP66:AP84" si="46">SUM(AD66:AO66)</f>
        <v>26180000</v>
      </c>
      <c r="AQ66" s="471">
        <f t="shared" ref="AQ66:BB78" si="47">AQ4*AQ35</f>
        <v>2160000</v>
      </c>
      <c r="AR66" s="471">
        <f t="shared" si="47"/>
        <v>2160000</v>
      </c>
      <c r="AS66" s="471">
        <f t="shared" si="47"/>
        <v>2160000</v>
      </c>
      <c r="AT66" s="471">
        <f t="shared" si="47"/>
        <v>2160000</v>
      </c>
      <c r="AU66" s="471">
        <f t="shared" si="47"/>
        <v>2160000</v>
      </c>
      <c r="AV66" s="471">
        <f t="shared" si="47"/>
        <v>2160000</v>
      </c>
      <c r="AW66" s="471">
        <f t="shared" si="47"/>
        <v>2160000</v>
      </c>
      <c r="AX66" s="471">
        <f t="shared" si="47"/>
        <v>2160000</v>
      </c>
      <c r="AY66" s="471">
        <f t="shared" si="47"/>
        <v>2160000</v>
      </c>
      <c r="AZ66" s="471">
        <f t="shared" si="47"/>
        <v>2160000</v>
      </c>
      <c r="BA66" s="471">
        <f t="shared" si="47"/>
        <v>2160000</v>
      </c>
      <c r="BB66" s="471">
        <f t="shared" si="47"/>
        <v>2160000</v>
      </c>
      <c r="BC66" s="448">
        <f t="shared" ref="BC66:BC84" si="48">SUM(AQ66:BB66)</f>
        <v>25920000</v>
      </c>
      <c r="BD66" s="469">
        <f t="shared" ref="BD66:BD92" si="49">AC66/P66-1</f>
        <v>-1.9850029085751175E-2</v>
      </c>
      <c r="BE66" s="471">
        <f t="shared" ref="BE66:BP81" si="50">BE4*BE35</f>
        <v>0</v>
      </c>
      <c r="BF66" s="471">
        <f t="shared" si="50"/>
        <v>0</v>
      </c>
      <c r="BG66" s="471">
        <f t="shared" si="50"/>
        <v>0</v>
      </c>
      <c r="BH66" s="471">
        <f t="shared" si="50"/>
        <v>0</v>
      </c>
      <c r="BI66" s="471">
        <f t="shared" si="50"/>
        <v>0</v>
      </c>
      <c r="BJ66" s="471">
        <f t="shared" si="50"/>
        <v>0</v>
      </c>
      <c r="BK66" s="471">
        <f t="shared" si="50"/>
        <v>0</v>
      </c>
      <c r="BL66" s="471">
        <f t="shared" si="50"/>
        <v>0</v>
      </c>
      <c r="BM66" s="471">
        <f t="shared" si="50"/>
        <v>0</v>
      </c>
      <c r="BN66" s="471">
        <f t="shared" si="50"/>
        <v>0</v>
      </c>
      <c r="BO66" s="471">
        <f t="shared" si="50"/>
        <v>0</v>
      </c>
      <c r="BP66" s="471">
        <f t="shared" si="50"/>
        <v>0</v>
      </c>
      <c r="BQ66" s="448">
        <f t="shared" ref="BQ66:BQ85" si="51">SUM(BE66:BP66)</f>
        <v>0</v>
      </c>
      <c r="BS66" s="450">
        <f>AC66-P66</f>
        <v>-548020</v>
      </c>
      <c r="BT66" s="451">
        <f t="shared" ref="BT66:BT87" si="52">BC66-AP66</f>
        <v>-260000</v>
      </c>
      <c r="BV66" s="451">
        <f>AP66-AC66</f>
        <v>-880000</v>
      </c>
    </row>
    <row r="67" spans="1:74" outlineLevel="1">
      <c r="A67" s="445" t="str">
        <f t="shared" si="39"/>
        <v>LADB</v>
      </c>
      <c r="B67" s="445" t="str">
        <f t="shared" si="40"/>
        <v>Maintain</v>
      </c>
      <c r="C67" s="445" t="str">
        <f t="shared" si="41"/>
        <v>FUNDACION SOCIAL PARA PROMOCION DE LA VIDA</v>
      </c>
      <c r="D67" s="470">
        <v>235000</v>
      </c>
      <c r="E67" s="470">
        <v>206500</v>
      </c>
      <c r="F67" s="470">
        <v>232500</v>
      </c>
      <c r="G67" s="470">
        <v>211500</v>
      </c>
      <c r="H67" s="470">
        <v>141750</v>
      </c>
      <c r="I67" s="470">
        <v>31250</v>
      </c>
      <c r="J67" s="470">
        <v>31250</v>
      </c>
      <c r="K67" s="470">
        <v>33750</v>
      </c>
      <c r="L67" s="470">
        <f>L5*L36</f>
        <v>32000</v>
      </c>
      <c r="M67" s="471">
        <f t="shared" si="42"/>
        <v>32000</v>
      </c>
      <c r="N67" s="471">
        <f t="shared" si="42"/>
        <v>32000</v>
      </c>
      <c r="O67" s="471">
        <f t="shared" si="42"/>
        <v>32000</v>
      </c>
      <c r="P67" s="448">
        <f t="shared" ref="P67:P92" si="53">SUM(D67:O67)</f>
        <v>1251500</v>
      </c>
      <c r="Q67" s="471">
        <f t="shared" si="43"/>
        <v>32000</v>
      </c>
      <c r="R67" s="471">
        <f t="shared" si="43"/>
        <v>32000</v>
      </c>
      <c r="S67" s="471">
        <f t="shared" si="43"/>
        <v>48000</v>
      </c>
      <c r="T67" s="471">
        <f t="shared" si="43"/>
        <v>48000</v>
      </c>
      <c r="U67" s="471">
        <f t="shared" si="43"/>
        <v>48000</v>
      </c>
      <c r="V67" s="471">
        <f t="shared" si="43"/>
        <v>48000</v>
      </c>
      <c r="W67" s="471">
        <f t="shared" si="43"/>
        <v>48000</v>
      </c>
      <c r="X67" s="471">
        <f t="shared" si="43"/>
        <v>64000</v>
      </c>
      <c r="Y67" s="471">
        <f t="shared" si="43"/>
        <v>64000</v>
      </c>
      <c r="Z67" s="471">
        <f t="shared" si="43"/>
        <v>64000</v>
      </c>
      <c r="AA67" s="471">
        <f t="shared" si="43"/>
        <v>64000</v>
      </c>
      <c r="AB67" s="471">
        <f t="shared" si="43"/>
        <v>64000</v>
      </c>
      <c r="AC67" s="448">
        <f t="shared" si="44"/>
        <v>624000</v>
      </c>
      <c r="AD67" s="471">
        <f t="shared" si="45"/>
        <v>64000</v>
      </c>
      <c r="AE67" s="471">
        <f t="shared" si="45"/>
        <v>64000</v>
      </c>
      <c r="AF67" s="471">
        <f t="shared" si="45"/>
        <v>64000</v>
      </c>
      <c r="AG67" s="471">
        <f t="shared" si="45"/>
        <v>56000</v>
      </c>
      <c r="AH67" s="471">
        <f t="shared" si="45"/>
        <v>56000</v>
      </c>
      <c r="AI67" s="471">
        <f t="shared" si="45"/>
        <v>56000</v>
      </c>
      <c r="AJ67" s="471">
        <f t="shared" si="45"/>
        <v>56000</v>
      </c>
      <c r="AK67" s="471">
        <f t="shared" si="45"/>
        <v>48000</v>
      </c>
      <c r="AL67" s="471">
        <f t="shared" si="45"/>
        <v>48000</v>
      </c>
      <c r="AM67" s="471">
        <f t="shared" si="45"/>
        <v>48000</v>
      </c>
      <c r="AN67" s="471">
        <f t="shared" si="45"/>
        <v>48000</v>
      </c>
      <c r="AO67" s="471">
        <f t="shared" si="45"/>
        <v>48000</v>
      </c>
      <c r="AP67" s="448">
        <f t="shared" si="46"/>
        <v>656000</v>
      </c>
      <c r="AQ67" s="471">
        <f t="shared" si="47"/>
        <v>48000</v>
      </c>
      <c r="AR67" s="471">
        <f t="shared" si="47"/>
        <v>48000</v>
      </c>
      <c r="AS67" s="471">
        <f t="shared" si="47"/>
        <v>48000</v>
      </c>
      <c r="AT67" s="471">
        <f t="shared" si="47"/>
        <v>48000</v>
      </c>
      <c r="AU67" s="471">
        <f t="shared" si="47"/>
        <v>48000</v>
      </c>
      <c r="AV67" s="471">
        <f t="shared" si="47"/>
        <v>64000</v>
      </c>
      <c r="AW67" s="471">
        <f t="shared" si="47"/>
        <v>64000</v>
      </c>
      <c r="AX67" s="471">
        <f t="shared" si="47"/>
        <v>64000</v>
      </c>
      <c r="AY67" s="471">
        <f t="shared" si="47"/>
        <v>40000</v>
      </c>
      <c r="AZ67" s="471">
        <f t="shared" si="47"/>
        <v>40000</v>
      </c>
      <c r="BA67" s="471">
        <f t="shared" si="47"/>
        <v>40000</v>
      </c>
      <c r="BB67" s="471">
        <f t="shared" si="47"/>
        <v>40000</v>
      </c>
      <c r="BC67" s="448">
        <f t="shared" si="48"/>
        <v>592000</v>
      </c>
      <c r="BD67" s="469">
        <f t="shared" si="49"/>
        <v>-0.5013983220135837</v>
      </c>
      <c r="BE67" s="471">
        <f t="shared" si="50"/>
        <v>0</v>
      </c>
      <c r="BF67" s="471">
        <f t="shared" si="50"/>
        <v>0</v>
      </c>
      <c r="BG67" s="471">
        <f t="shared" si="50"/>
        <v>0</v>
      </c>
      <c r="BH67" s="471">
        <f t="shared" si="50"/>
        <v>0</v>
      </c>
      <c r="BI67" s="471">
        <f t="shared" si="50"/>
        <v>0</v>
      </c>
      <c r="BJ67" s="471">
        <f t="shared" si="50"/>
        <v>0</v>
      </c>
      <c r="BK67" s="471">
        <f t="shared" si="50"/>
        <v>0</v>
      </c>
      <c r="BL67" s="471">
        <f t="shared" si="50"/>
        <v>0</v>
      </c>
      <c r="BM67" s="471">
        <f t="shared" si="50"/>
        <v>0</v>
      </c>
      <c r="BN67" s="471">
        <f t="shared" si="50"/>
        <v>0</v>
      </c>
      <c r="BO67" s="471">
        <f t="shared" si="50"/>
        <v>0</v>
      </c>
      <c r="BP67" s="471">
        <f t="shared" si="50"/>
        <v>0</v>
      </c>
      <c r="BQ67" s="448">
        <f t="shared" si="51"/>
        <v>0</v>
      </c>
      <c r="BS67" s="450">
        <f t="shared" ref="BS67:BS91" si="54">AC67-P67</f>
        <v>-627500</v>
      </c>
      <c r="BT67" s="451">
        <f t="shared" si="52"/>
        <v>-64000</v>
      </c>
      <c r="BV67" s="451">
        <f t="shared" ref="BV67:BV91" si="55">AP67-AC67</f>
        <v>32000</v>
      </c>
    </row>
    <row r="68" spans="1:74" outlineLevel="1">
      <c r="A68" s="445" t="str">
        <f t="shared" si="39"/>
        <v>ZMGQ</v>
      </c>
      <c r="B68" s="452" t="str">
        <f t="shared" si="40"/>
        <v xml:space="preserve">Grow </v>
      </c>
      <c r="C68" s="452" t="str">
        <f t="shared" si="41"/>
        <v>AUDIFARMA S.A.</v>
      </c>
      <c r="D68" s="470">
        <v>178750</v>
      </c>
      <c r="E68" s="470">
        <v>236500</v>
      </c>
      <c r="F68" s="470">
        <v>271000</v>
      </c>
      <c r="G68" s="470">
        <v>258750</v>
      </c>
      <c r="H68" s="470">
        <v>347000</v>
      </c>
      <c r="I68" s="470">
        <v>318250</v>
      </c>
      <c r="J68" s="470">
        <v>322250</v>
      </c>
      <c r="K68" s="470">
        <v>266500</v>
      </c>
      <c r="L68" s="470">
        <f t="shared" si="42"/>
        <v>340000</v>
      </c>
      <c r="M68" s="471">
        <f t="shared" si="42"/>
        <v>360000</v>
      </c>
      <c r="N68" s="471">
        <f t="shared" si="42"/>
        <v>360000</v>
      </c>
      <c r="O68" s="471">
        <f t="shared" si="42"/>
        <v>360000</v>
      </c>
      <c r="P68" s="448">
        <f t="shared" si="53"/>
        <v>3619000</v>
      </c>
      <c r="Q68" s="471">
        <f t="shared" si="43"/>
        <v>360000</v>
      </c>
      <c r="R68" s="471">
        <f t="shared" si="43"/>
        <v>360000</v>
      </c>
      <c r="S68" s="471">
        <f t="shared" si="43"/>
        <v>360000</v>
      </c>
      <c r="T68" s="471">
        <f t="shared" si="43"/>
        <v>340000</v>
      </c>
      <c r="U68" s="471">
        <f t="shared" si="43"/>
        <v>340000</v>
      </c>
      <c r="V68" s="471">
        <f t="shared" si="43"/>
        <v>300000</v>
      </c>
      <c r="W68" s="471">
        <f t="shared" si="43"/>
        <v>300000</v>
      </c>
      <c r="X68" s="471">
        <f t="shared" si="43"/>
        <v>280000</v>
      </c>
      <c r="Y68" s="471">
        <f t="shared" si="43"/>
        <v>280000</v>
      </c>
      <c r="Z68" s="471">
        <f t="shared" si="43"/>
        <v>260000</v>
      </c>
      <c r="AA68" s="471">
        <f t="shared" si="43"/>
        <v>260000</v>
      </c>
      <c r="AB68" s="471">
        <f t="shared" si="43"/>
        <v>260000</v>
      </c>
      <c r="AC68" s="448">
        <f t="shared" si="44"/>
        <v>3700000</v>
      </c>
      <c r="AD68" s="471">
        <f t="shared" si="45"/>
        <v>260000</v>
      </c>
      <c r="AE68" s="471">
        <f t="shared" si="45"/>
        <v>260000</v>
      </c>
      <c r="AF68" s="471">
        <f t="shared" si="45"/>
        <v>260000</v>
      </c>
      <c r="AG68" s="471">
        <f t="shared" si="45"/>
        <v>200000</v>
      </c>
      <c r="AH68" s="471">
        <f t="shared" si="45"/>
        <v>200000</v>
      </c>
      <c r="AI68" s="471">
        <f t="shared" si="45"/>
        <v>200000</v>
      </c>
      <c r="AJ68" s="471">
        <f t="shared" si="45"/>
        <v>200000</v>
      </c>
      <c r="AK68" s="471">
        <f t="shared" si="45"/>
        <v>180000</v>
      </c>
      <c r="AL68" s="471">
        <f t="shared" si="45"/>
        <v>180000</v>
      </c>
      <c r="AM68" s="471">
        <f t="shared" si="45"/>
        <v>160000</v>
      </c>
      <c r="AN68" s="471">
        <f t="shared" si="45"/>
        <v>160000</v>
      </c>
      <c r="AO68" s="471">
        <f t="shared" si="45"/>
        <v>160000</v>
      </c>
      <c r="AP68" s="448">
        <f t="shared" si="46"/>
        <v>2420000</v>
      </c>
      <c r="AQ68" s="471">
        <f t="shared" si="47"/>
        <v>160000</v>
      </c>
      <c r="AR68" s="471">
        <f t="shared" si="47"/>
        <v>160000</v>
      </c>
      <c r="AS68" s="471">
        <f t="shared" si="47"/>
        <v>140000</v>
      </c>
      <c r="AT68" s="471">
        <f t="shared" si="47"/>
        <v>140000</v>
      </c>
      <c r="AU68" s="471">
        <f t="shared" si="47"/>
        <v>140000</v>
      </c>
      <c r="AV68" s="471">
        <f t="shared" si="47"/>
        <v>120000</v>
      </c>
      <c r="AW68" s="471">
        <f t="shared" si="47"/>
        <v>120000</v>
      </c>
      <c r="AX68" s="471">
        <f t="shared" si="47"/>
        <v>100000</v>
      </c>
      <c r="AY68" s="471">
        <f t="shared" si="47"/>
        <v>100000</v>
      </c>
      <c r="AZ68" s="471">
        <f t="shared" si="47"/>
        <v>100000</v>
      </c>
      <c r="BA68" s="471">
        <f t="shared" si="47"/>
        <v>100000</v>
      </c>
      <c r="BB68" s="471">
        <f t="shared" si="47"/>
        <v>100000</v>
      </c>
      <c r="BC68" s="448">
        <f t="shared" si="48"/>
        <v>1480000</v>
      </c>
      <c r="BD68" s="469">
        <f t="shared" si="49"/>
        <v>2.2381873445703304E-2</v>
      </c>
      <c r="BE68" s="471">
        <f t="shared" si="50"/>
        <v>0</v>
      </c>
      <c r="BF68" s="471">
        <f t="shared" si="50"/>
        <v>0</v>
      </c>
      <c r="BG68" s="471">
        <f t="shared" si="50"/>
        <v>0</v>
      </c>
      <c r="BH68" s="471">
        <f t="shared" si="50"/>
        <v>0</v>
      </c>
      <c r="BI68" s="471">
        <f t="shared" si="50"/>
        <v>0</v>
      </c>
      <c r="BJ68" s="471">
        <f t="shared" si="50"/>
        <v>0</v>
      </c>
      <c r="BK68" s="471">
        <f t="shared" si="50"/>
        <v>0</v>
      </c>
      <c r="BL68" s="471">
        <f t="shared" si="50"/>
        <v>0</v>
      </c>
      <c r="BM68" s="471">
        <f t="shared" si="50"/>
        <v>0</v>
      </c>
      <c r="BN68" s="471">
        <f t="shared" si="50"/>
        <v>0</v>
      </c>
      <c r="BO68" s="471">
        <f t="shared" si="50"/>
        <v>0</v>
      </c>
      <c r="BP68" s="471">
        <f t="shared" si="50"/>
        <v>0</v>
      </c>
      <c r="BQ68" s="448">
        <f t="shared" si="51"/>
        <v>0</v>
      </c>
      <c r="BS68" s="450">
        <f t="shared" si="54"/>
        <v>81000</v>
      </c>
      <c r="BT68" s="451">
        <f t="shared" si="52"/>
        <v>-940000</v>
      </c>
      <c r="BV68" s="451">
        <f t="shared" si="55"/>
        <v>-1280000</v>
      </c>
    </row>
    <row r="69" spans="1:74" outlineLevel="1">
      <c r="A69" s="445" t="str">
        <f t="shared" si="39"/>
        <v>ICNE</v>
      </c>
      <c r="B69" s="452" t="str">
        <f t="shared" si="40"/>
        <v xml:space="preserve">Grow </v>
      </c>
      <c r="C69" s="452" t="str">
        <f t="shared" si="41"/>
        <v>DROGUERIAS CRUZ VERDE S A S</v>
      </c>
      <c r="D69" s="470">
        <v>115000</v>
      </c>
      <c r="E69" s="470">
        <v>160000</v>
      </c>
      <c r="F69" s="470">
        <v>180000</v>
      </c>
      <c r="G69" s="470">
        <v>215000</v>
      </c>
      <c r="H69" s="470">
        <v>175000</v>
      </c>
      <c r="I69" s="470">
        <v>267500</v>
      </c>
      <c r="J69" s="470">
        <v>187500</v>
      </c>
      <c r="K69" s="470">
        <v>218500</v>
      </c>
      <c r="L69" s="470">
        <f t="shared" si="42"/>
        <v>230000</v>
      </c>
      <c r="M69" s="471">
        <f t="shared" si="42"/>
        <v>240000</v>
      </c>
      <c r="N69" s="471">
        <f t="shared" si="42"/>
        <v>260000</v>
      </c>
      <c r="O69" s="471">
        <f t="shared" si="42"/>
        <v>260000</v>
      </c>
      <c r="P69" s="448">
        <f t="shared" si="53"/>
        <v>2508500</v>
      </c>
      <c r="Q69" s="471">
        <f t="shared" si="43"/>
        <v>260000</v>
      </c>
      <c r="R69" s="471">
        <f t="shared" si="43"/>
        <v>260000</v>
      </c>
      <c r="S69" s="471">
        <f t="shared" si="43"/>
        <v>280000</v>
      </c>
      <c r="T69" s="471">
        <f t="shared" si="43"/>
        <v>300000</v>
      </c>
      <c r="U69" s="471">
        <f t="shared" si="43"/>
        <v>300000</v>
      </c>
      <c r="V69" s="471">
        <f t="shared" si="43"/>
        <v>300000</v>
      </c>
      <c r="W69" s="471">
        <f t="shared" si="43"/>
        <v>300000</v>
      </c>
      <c r="X69" s="471">
        <f t="shared" si="43"/>
        <v>280000</v>
      </c>
      <c r="Y69" s="471">
        <f t="shared" si="43"/>
        <v>280000</v>
      </c>
      <c r="Z69" s="471">
        <f t="shared" si="43"/>
        <v>260000</v>
      </c>
      <c r="AA69" s="471">
        <f t="shared" si="43"/>
        <v>260000</v>
      </c>
      <c r="AB69" s="471">
        <f t="shared" si="43"/>
        <v>260000</v>
      </c>
      <c r="AC69" s="448">
        <f t="shared" si="44"/>
        <v>3340000</v>
      </c>
      <c r="AD69" s="471">
        <f t="shared" si="45"/>
        <v>260000</v>
      </c>
      <c r="AE69" s="471">
        <f t="shared" si="45"/>
        <v>260000</v>
      </c>
      <c r="AF69" s="471">
        <f t="shared" si="45"/>
        <v>260000</v>
      </c>
      <c r="AG69" s="471">
        <f t="shared" si="45"/>
        <v>260000</v>
      </c>
      <c r="AH69" s="471">
        <f t="shared" si="45"/>
        <v>260000</v>
      </c>
      <c r="AI69" s="471">
        <f t="shared" si="45"/>
        <v>240000</v>
      </c>
      <c r="AJ69" s="471">
        <f t="shared" si="45"/>
        <v>240000</v>
      </c>
      <c r="AK69" s="471">
        <f t="shared" si="45"/>
        <v>240000</v>
      </c>
      <c r="AL69" s="471">
        <f t="shared" si="45"/>
        <v>200000</v>
      </c>
      <c r="AM69" s="471">
        <f t="shared" si="45"/>
        <v>160000</v>
      </c>
      <c r="AN69" s="471">
        <f t="shared" si="45"/>
        <v>160000</v>
      </c>
      <c r="AO69" s="471">
        <f t="shared" si="45"/>
        <v>160000</v>
      </c>
      <c r="AP69" s="448">
        <f t="shared" si="46"/>
        <v>2700000</v>
      </c>
      <c r="AQ69" s="471">
        <f t="shared" si="47"/>
        <v>160000</v>
      </c>
      <c r="AR69" s="471">
        <f t="shared" si="47"/>
        <v>160000</v>
      </c>
      <c r="AS69" s="471">
        <f t="shared" si="47"/>
        <v>160000</v>
      </c>
      <c r="AT69" s="471">
        <f t="shared" si="47"/>
        <v>160000</v>
      </c>
      <c r="AU69" s="471">
        <f t="shared" si="47"/>
        <v>160000</v>
      </c>
      <c r="AV69" s="471">
        <f t="shared" si="47"/>
        <v>160000</v>
      </c>
      <c r="AW69" s="471">
        <f t="shared" si="47"/>
        <v>140000</v>
      </c>
      <c r="AX69" s="471">
        <f t="shared" si="47"/>
        <v>140000</v>
      </c>
      <c r="AY69" s="471">
        <f t="shared" si="47"/>
        <v>140000</v>
      </c>
      <c r="AZ69" s="471">
        <f t="shared" si="47"/>
        <v>140000</v>
      </c>
      <c r="BA69" s="471">
        <f t="shared" si="47"/>
        <v>140000</v>
      </c>
      <c r="BB69" s="471">
        <f t="shared" si="47"/>
        <v>140000</v>
      </c>
      <c r="BC69" s="448">
        <f t="shared" si="48"/>
        <v>1800000</v>
      </c>
      <c r="BD69" s="469">
        <f t="shared" si="49"/>
        <v>0.33147299182778545</v>
      </c>
      <c r="BE69" s="471">
        <f t="shared" si="50"/>
        <v>0</v>
      </c>
      <c r="BF69" s="471">
        <f t="shared" si="50"/>
        <v>0</v>
      </c>
      <c r="BG69" s="471">
        <f t="shared" si="50"/>
        <v>0</v>
      </c>
      <c r="BH69" s="471">
        <f t="shared" si="50"/>
        <v>0</v>
      </c>
      <c r="BI69" s="471">
        <f t="shared" si="50"/>
        <v>0</v>
      </c>
      <c r="BJ69" s="471">
        <f t="shared" si="50"/>
        <v>0</v>
      </c>
      <c r="BK69" s="471">
        <f t="shared" si="50"/>
        <v>0</v>
      </c>
      <c r="BL69" s="471">
        <f t="shared" si="50"/>
        <v>0</v>
      </c>
      <c r="BM69" s="471">
        <f t="shared" si="50"/>
        <v>0</v>
      </c>
      <c r="BN69" s="471">
        <f t="shared" si="50"/>
        <v>0</v>
      </c>
      <c r="BO69" s="471">
        <f t="shared" si="50"/>
        <v>0</v>
      </c>
      <c r="BP69" s="471">
        <f t="shared" si="50"/>
        <v>0</v>
      </c>
      <c r="BQ69" s="448">
        <f t="shared" si="51"/>
        <v>0</v>
      </c>
      <c r="BS69" s="450">
        <f t="shared" si="54"/>
        <v>831500</v>
      </c>
      <c r="BT69" s="451">
        <f t="shared" si="52"/>
        <v>-900000</v>
      </c>
      <c r="BV69" s="451">
        <f t="shared" si="55"/>
        <v>-640000</v>
      </c>
    </row>
    <row r="70" spans="1:74" outlineLevel="1">
      <c r="A70" s="445" t="str">
        <f t="shared" si="39"/>
        <v>ZMGQ</v>
      </c>
      <c r="B70" s="452" t="str">
        <f t="shared" si="40"/>
        <v xml:space="preserve">Grow </v>
      </c>
      <c r="C70" s="452" t="str">
        <f t="shared" si="41"/>
        <v>CENTRO MEDICO IMBANACO DE CALI S.A.</v>
      </c>
      <c r="D70" s="470">
        <v>221250</v>
      </c>
      <c r="E70" s="470">
        <v>271750</v>
      </c>
      <c r="F70" s="470">
        <v>214500</v>
      </c>
      <c r="G70" s="470">
        <v>185000</v>
      </c>
      <c r="H70" s="470">
        <v>174000</v>
      </c>
      <c r="I70" s="470">
        <v>267500</v>
      </c>
      <c r="J70" s="470">
        <v>388000</v>
      </c>
      <c r="K70" s="470">
        <v>355250</v>
      </c>
      <c r="L70" s="470">
        <f t="shared" si="42"/>
        <v>400000</v>
      </c>
      <c r="M70" s="471">
        <f t="shared" si="42"/>
        <v>400000</v>
      </c>
      <c r="N70" s="471">
        <f t="shared" si="42"/>
        <v>400000</v>
      </c>
      <c r="O70" s="471">
        <f t="shared" si="42"/>
        <v>400000</v>
      </c>
      <c r="P70" s="448">
        <f t="shared" si="53"/>
        <v>3677250</v>
      </c>
      <c r="Q70" s="471">
        <f t="shared" si="43"/>
        <v>400000</v>
      </c>
      <c r="R70" s="471">
        <f t="shared" si="43"/>
        <v>400000</v>
      </c>
      <c r="S70" s="471">
        <f t="shared" si="43"/>
        <v>400000</v>
      </c>
      <c r="T70" s="471">
        <f t="shared" si="43"/>
        <v>400000</v>
      </c>
      <c r="U70" s="471">
        <f t="shared" si="43"/>
        <v>380000</v>
      </c>
      <c r="V70" s="471">
        <f t="shared" si="43"/>
        <v>380000</v>
      </c>
      <c r="W70" s="471">
        <f t="shared" si="43"/>
        <v>360000</v>
      </c>
      <c r="X70" s="471">
        <f t="shared" si="43"/>
        <v>360000</v>
      </c>
      <c r="Y70" s="471">
        <f t="shared" si="43"/>
        <v>340000</v>
      </c>
      <c r="Z70" s="471">
        <f t="shared" si="43"/>
        <v>340000</v>
      </c>
      <c r="AA70" s="471">
        <f t="shared" si="43"/>
        <v>320000</v>
      </c>
      <c r="AB70" s="471">
        <f t="shared" si="43"/>
        <v>320000</v>
      </c>
      <c r="AC70" s="448">
        <f t="shared" si="44"/>
        <v>4400000</v>
      </c>
      <c r="AD70" s="471">
        <f t="shared" si="45"/>
        <v>320000</v>
      </c>
      <c r="AE70" s="471">
        <f t="shared" si="45"/>
        <v>320000</v>
      </c>
      <c r="AF70" s="471">
        <f t="shared" si="45"/>
        <v>320000</v>
      </c>
      <c r="AG70" s="471">
        <f t="shared" si="45"/>
        <v>320000</v>
      </c>
      <c r="AH70" s="471">
        <f t="shared" si="45"/>
        <v>300000</v>
      </c>
      <c r="AI70" s="471">
        <f t="shared" si="45"/>
        <v>300000</v>
      </c>
      <c r="AJ70" s="471">
        <f t="shared" si="45"/>
        <v>300000</v>
      </c>
      <c r="AK70" s="471">
        <f t="shared" si="45"/>
        <v>300000</v>
      </c>
      <c r="AL70" s="471">
        <f t="shared" si="45"/>
        <v>280000</v>
      </c>
      <c r="AM70" s="471">
        <f t="shared" si="45"/>
        <v>280000</v>
      </c>
      <c r="AN70" s="471">
        <f t="shared" si="45"/>
        <v>280000</v>
      </c>
      <c r="AO70" s="471">
        <f t="shared" si="45"/>
        <v>280000</v>
      </c>
      <c r="AP70" s="448">
        <f t="shared" si="46"/>
        <v>3600000</v>
      </c>
      <c r="AQ70" s="471">
        <f t="shared" si="47"/>
        <v>320000</v>
      </c>
      <c r="AR70" s="471">
        <f t="shared" si="47"/>
        <v>320000</v>
      </c>
      <c r="AS70" s="471">
        <f t="shared" si="47"/>
        <v>300000</v>
      </c>
      <c r="AT70" s="471">
        <f t="shared" si="47"/>
        <v>300000</v>
      </c>
      <c r="AU70" s="471">
        <f t="shared" si="47"/>
        <v>300000</v>
      </c>
      <c r="AV70" s="471">
        <f t="shared" si="47"/>
        <v>300000</v>
      </c>
      <c r="AW70" s="471">
        <f t="shared" si="47"/>
        <v>240000</v>
      </c>
      <c r="AX70" s="471">
        <f t="shared" si="47"/>
        <v>240000</v>
      </c>
      <c r="AY70" s="471">
        <f t="shared" si="47"/>
        <v>240000</v>
      </c>
      <c r="AZ70" s="471">
        <f t="shared" si="47"/>
        <v>240000</v>
      </c>
      <c r="BA70" s="471">
        <f t="shared" si="47"/>
        <v>240000</v>
      </c>
      <c r="BB70" s="471">
        <f t="shared" si="47"/>
        <v>240000</v>
      </c>
      <c r="BC70" s="448">
        <f t="shared" si="48"/>
        <v>3280000</v>
      </c>
      <c r="BD70" s="469">
        <f t="shared" si="49"/>
        <v>0.19654633217757844</v>
      </c>
      <c r="BE70" s="471">
        <f t="shared" si="50"/>
        <v>0</v>
      </c>
      <c r="BF70" s="471">
        <f t="shared" si="50"/>
        <v>0</v>
      </c>
      <c r="BG70" s="471">
        <f t="shared" si="50"/>
        <v>0</v>
      </c>
      <c r="BH70" s="471">
        <f t="shared" si="50"/>
        <v>0</v>
      </c>
      <c r="BI70" s="471">
        <f t="shared" si="50"/>
        <v>0</v>
      </c>
      <c r="BJ70" s="471">
        <f t="shared" si="50"/>
        <v>0</v>
      </c>
      <c r="BK70" s="471">
        <f t="shared" si="50"/>
        <v>0</v>
      </c>
      <c r="BL70" s="471">
        <f t="shared" si="50"/>
        <v>0</v>
      </c>
      <c r="BM70" s="471">
        <f t="shared" si="50"/>
        <v>0</v>
      </c>
      <c r="BN70" s="471">
        <f t="shared" si="50"/>
        <v>0</v>
      </c>
      <c r="BO70" s="471">
        <f t="shared" si="50"/>
        <v>0</v>
      </c>
      <c r="BP70" s="471">
        <f t="shared" si="50"/>
        <v>0</v>
      </c>
      <c r="BQ70" s="448">
        <f t="shared" si="51"/>
        <v>0</v>
      </c>
      <c r="BS70" s="450">
        <f t="shared" si="54"/>
        <v>722750</v>
      </c>
      <c r="BT70" s="451">
        <f t="shared" si="52"/>
        <v>-320000</v>
      </c>
      <c r="BV70" s="451">
        <f t="shared" si="55"/>
        <v>-800000</v>
      </c>
    </row>
    <row r="71" spans="1:74" outlineLevel="1">
      <c r="A71" s="445" t="str">
        <f t="shared" si="39"/>
        <v>ICNE</v>
      </c>
      <c r="B71" s="452" t="str">
        <f t="shared" si="40"/>
        <v xml:space="preserve">Grow </v>
      </c>
      <c r="C71" s="452" t="str">
        <f t="shared" si="41"/>
        <v>INTEGRAL SOLUTIONS SD S.A.S.</v>
      </c>
      <c r="D71" s="470">
        <v>0</v>
      </c>
      <c r="E71" s="470">
        <v>226500</v>
      </c>
      <c r="F71" s="470">
        <v>0</v>
      </c>
      <c r="G71" s="470">
        <v>207000</v>
      </c>
      <c r="H71" s="470">
        <v>200500</v>
      </c>
      <c r="I71" s="470"/>
      <c r="J71" s="470">
        <v>200500</v>
      </c>
      <c r="K71" s="470">
        <v>0</v>
      </c>
      <c r="L71" s="470">
        <f t="shared" si="42"/>
        <v>200000</v>
      </c>
      <c r="M71" s="471">
        <f t="shared" si="42"/>
        <v>200000</v>
      </c>
      <c r="N71" s="471">
        <f t="shared" si="42"/>
        <v>200000</v>
      </c>
      <c r="O71" s="471">
        <f t="shared" si="42"/>
        <v>200000</v>
      </c>
      <c r="P71" s="448">
        <f t="shared" si="53"/>
        <v>1634500</v>
      </c>
      <c r="Q71" s="471">
        <f t="shared" si="43"/>
        <v>200000</v>
      </c>
      <c r="R71" s="471">
        <f t="shared" si="43"/>
        <v>200000</v>
      </c>
      <c r="S71" s="471">
        <f t="shared" si="43"/>
        <v>200000</v>
      </c>
      <c r="T71" s="471">
        <f t="shared" si="43"/>
        <v>200000</v>
      </c>
      <c r="U71" s="471">
        <f t="shared" si="43"/>
        <v>200000</v>
      </c>
      <c r="V71" s="471">
        <f t="shared" si="43"/>
        <v>200000</v>
      </c>
      <c r="W71" s="471">
        <f t="shared" si="43"/>
        <v>200000</v>
      </c>
      <c r="X71" s="471">
        <f t="shared" si="43"/>
        <v>200000</v>
      </c>
      <c r="Y71" s="471">
        <f t="shared" si="43"/>
        <v>200000</v>
      </c>
      <c r="Z71" s="471">
        <f t="shared" si="43"/>
        <v>200000</v>
      </c>
      <c r="AA71" s="471">
        <f t="shared" si="43"/>
        <v>200000</v>
      </c>
      <c r="AB71" s="471">
        <f t="shared" si="43"/>
        <v>200000</v>
      </c>
      <c r="AC71" s="448">
        <f t="shared" si="44"/>
        <v>2400000</v>
      </c>
      <c r="AD71" s="471">
        <f t="shared" si="45"/>
        <v>200000</v>
      </c>
      <c r="AE71" s="471">
        <f t="shared" si="45"/>
        <v>200000</v>
      </c>
      <c r="AF71" s="471">
        <f t="shared" si="45"/>
        <v>200000</v>
      </c>
      <c r="AG71" s="471">
        <f t="shared" si="45"/>
        <v>200000</v>
      </c>
      <c r="AH71" s="471">
        <f t="shared" si="45"/>
        <v>200000</v>
      </c>
      <c r="AI71" s="471">
        <f t="shared" si="45"/>
        <v>200000</v>
      </c>
      <c r="AJ71" s="471">
        <f t="shared" si="45"/>
        <v>200000</v>
      </c>
      <c r="AK71" s="471">
        <f t="shared" si="45"/>
        <v>200000</v>
      </c>
      <c r="AL71" s="471">
        <f t="shared" si="45"/>
        <v>200000</v>
      </c>
      <c r="AM71" s="471">
        <f t="shared" si="45"/>
        <v>200000</v>
      </c>
      <c r="AN71" s="471">
        <f t="shared" si="45"/>
        <v>200000</v>
      </c>
      <c r="AO71" s="471">
        <f t="shared" si="45"/>
        <v>200000</v>
      </c>
      <c r="AP71" s="448">
        <f t="shared" si="46"/>
        <v>2400000</v>
      </c>
      <c r="AQ71" s="471">
        <f t="shared" si="47"/>
        <v>200000</v>
      </c>
      <c r="AR71" s="471">
        <f t="shared" si="47"/>
        <v>200000</v>
      </c>
      <c r="AS71" s="471">
        <f t="shared" si="47"/>
        <v>200000</v>
      </c>
      <c r="AT71" s="471">
        <f t="shared" si="47"/>
        <v>200000</v>
      </c>
      <c r="AU71" s="471">
        <f t="shared" si="47"/>
        <v>200000</v>
      </c>
      <c r="AV71" s="471">
        <f t="shared" si="47"/>
        <v>200000</v>
      </c>
      <c r="AW71" s="471">
        <f t="shared" si="47"/>
        <v>200000</v>
      </c>
      <c r="AX71" s="471">
        <f t="shared" si="47"/>
        <v>200000</v>
      </c>
      <c r="AY71" s="471">
        <f t="shared" si="47"/>
        <v>200000</v>
      </c>
      <c r="AZ71" s="471">
        <f t="shared" si="47"/>
        <v>200000</v>
      </c>
      <c r="BA71" s="471">
        <f t="shared" si="47"/>
        <v>200000</v>
      </c>
      <c r="BB71" s="471">
        <f t="shared" si="47"/>
        <v>200000</v>
      </c>
      <c r="BC71" s="448">
        <f t="shared" si="48"/>
        <v>2400000</v>
      </c>
      <c r="BD71" s="469">
        <f t="shared" si="49"/>
        <v>0.46833894157234623</v>
      </c>
      <c r="BE71" s="471">
        <f t="shared" si="50"/>
        <v>0</v>
      </c>
      <c r="BF71" s="471">
        <f t="shared" si="50"/>
        <v>0</v>
      </c>
      <c r="BG71" s="471">
        <f t="shared" si="50"/>
        <v>0</v>
      </c>
      <c r="BH71" s="471">
        <f t="shared" si="50"/>
        <v>0</v>
      </c>
      <c r="BI71" s="471">
        <f t="shared" si="50"/>
        <v>0</v>
      </c>
      <c r="BJ71" s="471">
        <f t="shared" si="50"/>
        <v>0</v>
      </c>
      <c r="BK71" s="471">
        <f t="shared" si="50"/>
        <v>0</v>
      </c>
      <c r="BL71" s="471">
        <f t="shared" si="50"/>
        <v>0</v>
      </c>
      <c r="BM71" s="471">
        <f t="shared" si="50"/>
        <v>0</v>
      </c>
      <c r="BN71" s="471">
        <f t="shared" si="50"/>
        <v>0</v>
      </c>
      <c r="BO71" s="471">
        <f t="shared" si="50"/>
        <v>0</v>
      </c>
      <c r="BP71" s="471">
        <f t="shared" si="50"/>
        <v>0</v>
      </c>
      <c r="BQ71" s="448">
        <f t="shared" si="51"/>
        <v>0</v>
      </c>
      <c r="BS71" s="450">
        <f t="shared" si="54"/>
        <v>765500</v>
      </c>
      <c r="BT71" s="451">
        <f t="shared" si="52"/>
        <v>0</v>
      </c>
      <c r="BV71" s="451">
        <f t="shared" si="55"/>
        <v>0</v>
      </c>
    </row>
    <row r="72" spans="1:74" outlineLevel="1">
      <c r="A72" s="445" t="str">
        <f t="shared" si="39"/>
        <v>LADB</v>
      </c>
      <c r="B72" s="452" t="str">
        <f t="shared" si="40"/>
        <v xml:space="preserve">Grow </v>
      </c>
      <c r="C72" s="452" t="str">
        <f t="shared" si="41"/>
        <v>ALIANZA FARMACEUTICA</v>
      </c>
      <c r="D72" s="470">
        <v>101500</v>
      </c>
      <c r="E72" s="470">
        <v>111750</v>
      </c>
      <c r="F72" s="470">
        <v>46500</v>
      </c>
      <c r="G72" s="470">
        <v>72250</v>
      </c>
      <c r="H72" s="470">
        <v>126500</v>
      </c>
      <c r="I72" s="470">
        <v>127000</v>
      </c>
      <c r="J72" s="470">
        <v>126500</v>
      </c>
      <c r="K72" s="470">
        <v>114250</v>
      </c>
      <c r="L72" s="470">
        <f t="shared" si="42"/>
        <v>127000</v>
      </c>
      <c r="M72" s="471">
        <f t="shared" si="42"/>
        <v>127000</v>
      </c>
      <c r="N72" s="471">
        <f t="shared" si="42"/>
        <v>127000</v>
      </c>
      <c r="O72" s="471">
        <f t="shared" si="42"/>
        <v>127000</v>
      </c>
      <c r="P72" s="448">
        <f t="shared" si="53"/>
        <v>1334250</v>
      </c>
      <c r="Q72" s="471">
        <f t="shared" si="43"/>
        <v>127000</v>
      </c>
      <c r="R72" s="471">
        <f t="shared" si="43"/>
        <v>127000</v>
      </c>
      <c r="S72" s="471">
        <f t="shared" si="43"/>
        <v>127000</v>
      </c>
      <c r="T72" s="471">
        <f t="shared" si="43"/>
        <v>127000</v>
      </c>
      <c r="U72" s="471">
        <f t="shared" si="43"/>
        <v>127000</v>
      </c>
      <c r="V72" s="471">
        <f t="shared" si="43"/>
        <v>127000</v>
      </c>
      <c r="W72" s="471">
        <f t="shared" si="43"/>
        <v>127000</v>
      </c>
      <c r="X72" s="471">
        <f t="shared" si="43"/>
        <v>127000</v>
      </c>
      <c r="Y72" s="471">
        <f t="shared" si="43"/>
        <v>127000</v>
      </c>
      <c r="Z72" s="471">
        <f t="shared" si="43"/>
        <v>127000</v>
      </c>
      <c r="AA72" s="471">
        <f t="shared" si="43"/>
        <v>127000</v>
      </c>
      <c r="AB72" s="471">
        <f t="shared" si="43"/>
        <v>127000</v>
      </c>
      <c r="AC72" s="448">
        <f t="shared" si="44"/>
        <v>1524000</v>
      </c>
      <c r="AD72" s="471">
        <f t="shared" si="45"/>
        <v>127000</v>
      </c>
      <c r="AE72" s="471">
        <f t="shared" si="45"/>
        <v>127000</v>
      </c>
      <c r="AF72" s="471">
        <f t="shared" si="45"/>
        <v>127000</v>
      </c>
      <c r="AG72" s="471">
        <f t="shared" si="45"/>
        <v>127000</v>
      </c>
      <c r="AH72" s="471">
        <f t="shared" si="45"/>
        <v>127000</v>
      </c>
      <c r="AI72" s="471">
        <f t="shared" si="45"/>
        <v>127000</v>
      </c>
      <c r="AJ72" s="471">
        <f t="shared" si="45"/>
        <v>127000</v>
      </c>
      <c r="AK72" s="471">
        <f t="shared" si="45"/>
        <v>80000</v>
      </c>
      <c r="AL72" s="471">
        <f t="shared" si="45"/>
        <v>80000</v>
      </c>
      <c r="AM72" s="471">
        <f t="shared" si="45"/>
        <v>80000</v>
      </c>
      <c r="AN72" s="471">
        <f t="shared" si="45"/>
        <v>80000</v>
      </c>
      <c r="AO72" s="471">
        <f t="shared" si="45"/>
        <v>80000</v>
      </c>
      <c r="AP72" s="448">
        <f t="shared" si="46"/>
        <v>1289000</v>
      </c>
      <c r="AQ72" s="471">
        <f t="shared" si="47"/>
        <v>80000</v>
      </c>
      <c r="AR72" s="471">
        <f t="shared" si="47"/>
        <v>80000</v>
      </c>
      <c r="AS72" s="471">
        <f t="shared" si="47"/>
        <v>80000</v>
      </c>
      <c r="AT72" s="471">
        <f t="shared" si="47"/>
        <v>80000</v>
      </c>
      <c r="AU72" s="471">
        <f t="shared" si="47"/>
        <v>80000</v>
      </c>
      <c r="AV72" s="471">
        <f t="shared" si="47"/>
        <v>80000</v>
      </c>
      <c r="AW72" s="471">
        <f t="shared" si="47"/>
        <v>60000</v>
      </c>
      <c r="AX72" s="471">
        <f t="shared" si="47"/>
        <v>60000</v>
      </c>
      <c r="AY72" s="471">
        <f t="shared" si="47"/>
        <v>60000</v>
      </c>
      <c r="AZ72" s="471">
        <f t="shared" si="47"/>
        <v>60000</v>
      </c>
      <c r="BA72" s="471">
        <f t="shared" si="47"/>
        <v>60000</v>
      </c>
      <c r="BB72" s="471">
        <f t="shared" si="47"/>
        <v>60000</v>
      </c>
      <c r="BC72" s="448">
        <f t="shared" si="48"/>
        <v>840000</v>
      </c>
      <c r="BD72" s="469">
        <f t="shared" si="49"/>
        <v>0.14221472737492968</v>
      </c>
      <c r="BE72" s="471">
        <f t="shared" si="50"/>
        <v>0</v>
      </c>
      <c r="BF72" s="471">
        <f t="shared" si="50"/>
        <v>0</v>
      </c>
      <c r="BG72" s="471">
        <f t="shared" si="50"/>
        <v>0</v>
      </c>
      <c r="BH72" s="471">
        <f t="shared" si="50"/>
        <v>0</v>
      </c>
      <c r="BI72" s="471">
        <f t="shared" si="50"/>
        <v>0</v>
      </c>
      <c r="BJ72" s="471">
        <f t="shared" si="50"/>
        <v>0</v>
      </c>
      <c r="BK72" s="471">
        <f t="shared" si="50"/>
        <v>0</v>
      </c>
      <c r="BL72" s="471">
        <f t="shared" si="50"/>
        <v>0</v>
      </c>
      <c r="BM72" s="471">
        <f t="shared" si="50"/>
        <v>0</v>
      </c>
      <c r="BN72" s="471">
        <f t="shared" si="50"/>
        <v>0</v>
      </c>
      <c r="BO72" s="471">
        <f t="shared" si="50"/>
        <v>0</v>
      </c>
      <c r="BP72" s="471">
        <f t="shared" si="50"/>
        <v>0</v>
      </c>
      <c r="BQ72" s="448">
        <f t="shared" si="51"/>
        <v>0</v>
      </c>
      <c r="BS72" s="450">
        <f t="shared" si="54"/>
        <v>189750</v>
      </c>
      <c r="BT72" s="451">
        <f t="shared" si="52"/>
        <v>-449000</v>
      </c>
      <c r="BV72" s="451">
        <f t="shared" si="55"/>
        <v>-235000</v>
      </c>
    </row>
    <row r="73" spans="1:74" outlineLevel="1">
      <c r="A73" s="445" t="str">
        <f t="shared" si="39"/>
        <v>LADB</v>
      </c>
      <c r="B73" s="453" t="str">
        <f t="shared" si="40"/>
        <v>Capture</v>
      </c>
      <c r="C73" s="453" t="str">
        <f t="shared" si="41"/>
        <v>OCGN</v>
      </c>
      <c r="D73" s="470">
        <v>20500</v>
      </c>
      <c r="E73" s="470">
        <v>16500</v>
      </c>
      <c r="F73" s="470">
        <v>45500</v>
      </c>
      <c r="G73" s="470">
        <v>0</v>
      </c>
      <c r="H73" s="470">
        <f>H11*H42</f>
        <v>0</v>
      </c>
      <c r="I73" s="470"/>
      <c r="J73" s="470">
        <v>500</v>
      </c>
      <c r="K73" s="470">
        <v>66000</v>
      </c>
      <c r="L73" s="470">
        <f t="shared" si="42"/>
        <v>50000</v>
      </c>
      <c r="M73" s="471">
        <f t="shared" si="42"/>
        <v>50000</v>
      </c>
      <c r="N73" s="471">
        <f t="shared" si="42"/>
        <v>50000</v>
      </c>
      <c r="O73" s="471">
        <f t="shared" si="42"/>
        <v>50000</v>
      </c>
      <c r="P73" s="448">
        <f t="shared" si="53"/>
        <v>349000</v>
      </c>
      <c r="Q73" s="471">
        <f t="shared" si="43"/>
        <v>50000</v>
      </c>
      <c r="R73" s="471">
        <f t="shared" si="43"/>
        <v>50000</v>
      </c>
      <c r="S73" s="471">
        <f t="shared" si="43"/>
        <v>50000</v>
      </c>
      <c r="T73" s="471">
        <f t="shared" si="43"/>
        <v>50000</v>
      </c>
      <c r="U73" s="471">
        <f t="shared" si="43"/>
        <v>40000</v>
      </c>
      <c r="V73" s="471">
        <f t="shared" si="43"/>
        <v>40000</v>
      </c>
      <c r="W73" s="471">
        <f t="shared" si="43"/>
        <v>40000</v>
      </c>
      <c r="X73" s="471">
        <f t="shared" si="43"/>
        <v>40000</v>
      </c>
      <c r="Y73" s="471">
        <f t="shared" si="43"/>
        <v>40000</v>
      </c>
      <c r="Z73" s="471">
        <f t="shared" si="43"/>
        <v>20000</v>
      </c>
      <c r="AA73" s="471">
        <f t="shared" si="43"/>
        <v>20000</v>
      </c>
      <c r="AB73" s="471">
        <f t="shared" si="43"/>
        <v>20000</v>
      </c>
      <c r="AC73" s="448">
        <f t="shared" si="44"/>
        <v>460000</v>
      </c>
      <c r="AD73" s="471">
        <f t="shared" si="45"/>
        <v>20000</v>
      </c>
      <c r="AE73" s="471">
        <f t="shared" si="45"/>
        <v>20000</v>
      </c>
      <c r="AF73" s="471">
        <f t="shared" si="45"/>
        <v>20000</v>
      </c>
      <c r="AG73" s="471">
        <f t="shared" si="45"/>
        <v>20000</v>
      </c>
      <c r="AH73" s="471">
        <f t="shared" si="45"/>
        <v>20000</v>
      </c>
      <c r="AI73" s="471">
        <f t="shared" si="45"/>
        <v>20000</v>
      </c>
      <c r="AJ73" s="471">
        <f t="shared" si="45"/>
        <v>20000</v>
      </c>
      <c r="AK73" s="471">
        <f t="shared" si="45"/>
        <v>20000</v>
      </c>
      <c r="AL73" s="471">
        <f t="shared" si="45"/>
        <v>20000</v>
      </c>
      <c r="AM73" s="471">
        <f t="shared" si="45"/>
        <v>20000</v>
      </c>
      <c r="AN73" s="471">
        <f t="shared" si="45"/>
        <v>20000</v>
      </c>
      <c r="AO73" s="471">
        <f t="shared" si="45"/>
        <v>20000</v>
      </c>
      <c r="AP73" s="448">
        <f t="shared" si="46"/>
        <v>240000</v>
      </c>
      <c r="AQ73" s="471">
        <f t="shared" si="47"/>
        <v>20000</v>
      </c>
      <c r="AR73" s="471">
        <f t="shared" si="47"/>
        <v>20000</v>
      </c>
      <c r="AS73" s="471">
        <f t="shared" si="47"/>
        <v>20000</v>
      </c>
      <c r="AT73" s="471">
        <f t="shared" si="47"/>
        <v>20000</v>
      </c>
      <c r="AU73" s="471">
        <f t="shared" si="47"/>
        <v>20000</v>
      </c>
      <c r="AV73" s="471">
        <f t="shared" si="47"/>
        <v>20000</v>
      </c>
      <c r="AW73" s="471">
        <f t="shared" si="47"/>
        <v>20000</v>
      </c>
      <c r="AX73" s="471">
        <f t="shared" si="47"/>
        <v>20000</v>
      </c>
      <c r="AY73" s="471">
        <f t="shared" si="47"/>
        <v>20000</v>
      </c>
      <c r="AZ73" s="471">
        <f t="shared" si="47"/>
        <v>20000</v>
      </c>
      <c r="BA73" s="471">
        <f t="shared" si="47"/>
        <v>20000</v>
      </c>
      <c r="BB73" s="471">
        <f t="shared" si="47"/>
        <v>20000</v>
      </c>
      <c r="BC73" s="448">
        <f t="shared" si="48"/>
        <v>240000</v>
      </c>
      <c r="BD73" s="469">
        <f t="shared" si="49"/>
        <v>0.31805157593123212</v>
      </c>
      <c r="BE73" s="471">
        <f t="shared" si="50"/>
        <v>0</v>
      </c>
      <c r="BF73" s="471">
        <f t="shared" si="50"/>
        <v>0</v>
      </c>
      <c r="BG73" s="471">
        <f t="shared" si="50"/>
        <v>0</v>
      </c>
      <c r="BH73" s="471">
        <f t="shared" si="50"/>
        <v>0</v>
      </c>
      <c r="BI73" s="471">
        <f t="shared" si="50"/>
        <v>0</v>
      </c>
      <c r="BJ73" s="471">
        <f t="shared" si="50"/>
        <v>0</v>
      </c>
      <c r="BK73" s="471">
        <f t="shared" si="50"/>
        <v>0</v>
      </c>
      <c r="BL73" s="471">
        <f t="shared" si="50"/>
        <v>0</v>
      </c>
      <c r="BM73" s="471">
        <f t="shared" si="50"/>
        <v>0</v>
      </c>
      <c r="BN73" s="471">
        <f t="shared" si="50"/>
        <v>0</v>
      </c>
      <c r="BO73" s="471">
        <f t="shared" si="50"/>
        <v>0</v>
      </c>
      <c r="BP73" s="471">
        <f t="shared" si="50"/>
        <v>0</v>
      </c>
      <c r="BQ73" s="448">
        <f t="shared" si="51"/>
        <v>0</v>
      </c>
      <c r="BS73" s="450">
        <f t="shared" si="54"/>
        <v>111000</v>
      </c>
      <c r="BT73" s="451">
        <f t="shared" si="52"/>
        <v>0</v>
      </c>
      <c r="BV73" s="451">
        <f t="shared" si="55"/>
        <v>-220000</v>
      </c>
    </row>
    <row r="74" spans="1:74" outlineLevel="1">
      <c r="A74" s="445" t="str">
        <f t="shared" si="39"/>
        <v>ICNE</v>
      </c>
      <c r="B74" s="453" t="str">
        <f t="shared" si="40"/>
        <v>Capture</v>
      </c>
      <c r="C74" s="453" t="str">
        <f t="shared" si="41"/>
        <v>JERSALUD</v>
      </c>
      <c r="D74" s="470">
        <v>24000</v>
      </c>
      <c r="E74" s="470">
        <v>0</v>
      </c>
      <c r="F74" s="470">
        <v>54000</v>
      </c>
      <c r="G74" s="470">
        <v>27000</v>
      </c>
      <c r="H74" s="470">
        <v>27000</v>
      </c>
      <c r="I74" s="470">
        <v>27000</v>
      </c>
      <c r="J74" s="470">
        <f>J12*J43</f>
        <v>27000</v>
      </c>
      <c r="K74" s="470">
        <v>30000</v>
      </c>
      <c r="L74" s="470">
        <f t="shared" si="42"/>
        <v>27000</v>
      </c>
      <c r="M74" s="471">
        <f t="shared" si="42"/>
        <v>27000</v>
      </c>
      <c r="N74" s="471">
        <f t="shared" si="42"/>
        <v>27000</v>
      </c>
      <c r="O74" s="471">
        <f t="shared" si="42"/>
        <v>27000</v>
      </c>
      <c r="P74" s="448">
        <f t="shared" si="53"/>
        <v>324000</v>
      </c>
      <c r="Q74" s="471">
        <f t="shared" si="43"/>
        <v>27000</v>
      </c>
      <c r="R74" s="471">
        <f t="shared" si="43"/>
        <v>27000</v>
      </c>
      <c r="S74" s="471">
        <f t="shared" si="43"/>
        <v>27000</v>
      </c>
      <c r="T74" s="471">
        <f t="shared" si="43"/>
        <v>27000</v>
      </c>
      <c r="U74" s="471">
        <f t="shared" si="43"/>
        <v>27000</v>
      </c>
      <c r="V74" s="471">
        <f t="shared" si="43"/>
        <v>27000</v>
      </c>
      <c r="W74" s="471">
        <f t="shared" si="43"/>
        <v>27000</v>
      </c>
      <c r="X74" s="471">
        <f t="shared" si="43"/>
        <v>27000</v>
      </c>
      <c r="Y74" s="471">
        <f t="shared" si="43"/>
        <v>27000</v>
      </c>
      <c r="Z74" s="471">
        <f t="shared" si="43"/>
        <v>27000</v>
      </c>
      <c r="AA74" s="471">
        <f t="shared" si="43"/>
        <v>27000</v>
      </c>
      <c r="AB74" s="471">
        <f t="shared" si="43"/>
        <v>27000</v>
      </c>
      <c r="AC74" s="448">
        <f t="shared" si="44"/>
        <v>324000</v>
      </c>
      <c r="AD74" s="471">
        <f t="shared" si="45"/>
        <v>27000</v>
      </c>
      <c r="AE74" s="471">
        <f t="shared" si="45"/>
        <v>27000</v>
      </c>
      <c r="AF74" s="471">
        <f t="shared" si="45"/>
        <v>27000</v>
      </c>
      <c r="AG74" s="471">
        <f t="shared" si="45"/>
        <v>27000</v>
      </c>
      <c r="AH74" s="471">
        <f t="shared" si="45"/>
        <v>27000</v>
      </c>
      <c r="AI74" s="471">
        <f t="shared" si="45"/>
        <v>27000</v>
      </c>
      <c r="AJ74" s="471">
        <f t="shared" si="45"/>
        <v>27000</v>
      </c>
      <c r="AK74" s="471">
        <f t="shared" si="45"/>
        <v>27000</v>
      </c>
      <c r="AL74" s="471">
        <f t="shared" si="45"/>
        <v>27000</v>
      </c>
      <c r="AM74" s="471">
        <f t="shared" si="45"/>
        <v>27000</v>
      </c>
      <c r="AN74" s="471">
        <f t="shared" si="45"/>
        <v>27000</v>
      </c>
      <c r="AO74" s="471">
        <f t="shared" si="45"/>
        <v>27000</v>
      </c>
      <c r="AP74" s="448">
        <f t="shared" si="46"/>
        <v>324000</v>
      </c>
      <c r="AQ74" s="471">
        <f t="shared" si="47"/>
        <v>27000</v>
      </c>
      <c r="AR74" s="471">
        <f t="shared" si="47"/>
        <v>27000</v>
      </c>
      <c r="AS74" s="471">
        <f t="shared" si="47"/>
        <v>27000</v>
      </c>
      <c r="AT74" s="471">
        <f t="shared" si="47"/>
        <v>27000</v>
      </c>
      <c r="AU74" s="471">
        <f t="shared" si="47"/>
        <v>27000</v>
      </c>
      <c r="AV74" s="471">
        <f t="shared" si="47"/>
        <v>27000</v>
      </c>
      <c r="AW74" s="471">
        <f t="shared" si="47"/>
        <v>27000</v>
      </c>
      <c r="AX74" s="471">
        <f t="shared" si="47"/>
        <v>27000</v>
      </c>
      <c r="AY74" s="471">
        <f t="shared" si="47"/>
        <v>27000</v>
      </c>
      <c r="AZ74" s="471">
        <f t="shared" si="47"/>
        <v>27000</v>
      </c>
      <c r="BA74" s="471">
        <f t="shared" si="47"/>
        <v>27000</v>
      </c>
      <c r="BB74" s="471">
        <f t="shared" si="47"/>
        <v>27000</v>
      </c>
      <c r="BC74" s="448">
        <f t="shared" si="48"/>
        <v>324000</v>
      </c>
      <c r="BD74" s="469">
        <f t="shared" si="49"/>
        <v>0</v>
      </c>
      <c r="BE74" s="471">
        <f t="shared" si="50"/>
        <v>0</v>
      </c>
      <c r="BF74" s="471">
        <f t="shared" si="50"/>
        <v>0</v>
      </c>
      <c r="BG74" s="471">
        <f t="shared" si="50"/>
        <v>0</v>
      </c>
      <c r="BH74" s="471">
        <f t="shared" si="50"/>
        <v>0</v>
      </c>
      <c r="BI74" s="471">
        <f t="shared" si="50"/>
        <v>0</v>
      </c>
      <c r="BJ74" s="471">
        <f t="shared" si="50"/>
        <v>0</v>
      </c>
      <c r="BK74" s="471">
        <f t="shared" si="50"/>
        <v>0</v>
      </c>
      <c r="BL74" s="471">
        <f t="shared" si="50"/>
        <v>0</v>
      </c>
      <c r="BM74" s="471">
        <f t="shared" si="50"/>
        <v>0</v>
      </c>
      <c r="BN74" s="471">
        <f t="shared" si="50"/>
        <v>0</v>
      </c>
      <c r="BO74" s="471">
        <f t="shared" si="50"/>
        <v>0</v>
      </c>
      <c r="BP74" s="471">
        <f t="shared" si="50"/>
        <v>0</v>
      </c>
      <c r="BQ74" s="448">
        <f t="shared" si="51"/>
        <v>0</v>
      </c>
      <c r="BS74" s="450">
        <f t="shared" si="54"/>
        <v>0</v>
      </c>
      <c r="BT74" s="451">
        <f t="shared" si="52"/>
        <v>0</v>
      </c>
      <c r="BV74" s="451">
        <f t="shared" si="55"/>
        <v>0</v>
      </c>
    </row>
    <row r="75" spans="1:74" outlineLevel="1">
      <c r="A75" s="445" t="str">
        <f t="shared" si="39"/>
        <v>PMCE</v>
      </c>
      <c r="B75" s="453" t="str">
        <f t="shared" si="40"/>
        <v>Capture</v>
      </c>
      <c r="C75" s="453" t="str">
        <f t="shared" si="41"/>
        <v>COHAN</v>
      </c>
      <c r="D75" s="470"/>
      <c r="E75" s="470"/>
      <c r="F75" s="470"/>
      <c r="G75" s="470"/>
      <c r="H75" s="470"/>
      <c r="I75" s="470"/>
      <c r="J75" s="470">
        <f>J13*J44</f>
        <v>0</v>
      </c>
      <c r="K75" s="470">
        <f t="shared" si="42"/>
        <v>0</v>
      </c>
      <c r="L75" s="470">
        <f t="shared" si="42"/>
        <v>0</v>
      </c>
      <c r="M75" s="471">
        <f t="shared" si="42"/>
        <v>0</v>
      </c>
      <c r="N75" s="471">
        <f t="shared" si="42"/>
        <v>0</v>
      </c>
      <c r="O75" s="471">
        <f t="shared" si="42"/>
        <v>0</v>
      </c>
      <c r="P75" s="448">
        <f t="shared" si="53"/>
        <v>0</v>
      </c>
      <c r="Q75" s="471">
        <f t="shared" si="43"/>
        <v>0</v>
      </c>
      <c r="R75" s="471">
        <f t="shared" si="43"/>
        <v>0</v>
      </c>
      <c r="S75" s="471">
        <f t="shared" si="43"/>
        <v>0</v>
      </c>
      <c r="T75" s="471">
        <f t="shared" si="43"/>
        <v>0</v>
      </c>
      <c r="U75" s="471">
        <f t="shared" si="43"/>
        <v>40000</v>
      </c>
      <c r="V75" s="471">
        <f t="shared" si="43"/>
        <v>60000</v>
      </c>
      <c r="W75" s="471">
        <f t="shared" si="43"/>
        <v>100000</v>
      </c>
      <c r="X75" s="471">
        <f t="shared" si="43"/>
        <v>100000</v>
      </c>
      <c r="Y75" s="471">
        <f t="shared" si="43"/>
        <v>100000</v>
      </c>
      <c r="Z75" s="471">
        <f t="shared" si="43"/>
        <v>100000</v>
      </c>
      <c r="AA75" s="471">
        <f t="shared" si="43"/>
        <v>100000</v>
      </c>
      <c r="AB75" s="471">
        <f t="shared" si="43"/>
        <v>100000</v>
      </c>
      <c r="AC75" s="448">
        <f t="shared" ref="AC75:AC92" si="56">SUM(Q75:AB75)</f>
        <v>700000</v>
      </c>
      <c r="AD75" s="471">
        <f t="shared" si="45"/>
        <v>100000</v>
      </c>
      <c r="AE75" s="471">
        <f t="shared" si="45"/>
        <v>100000</v>
      </c>
      <c r="AF75" s="471">
        <f t="shared" si="45"/>
        <v>100000</v>
      </c>
      <c r="AG75" s="471">
        <f t="shared" si="45"/>
        <v>100000</v>
      </c>
      <c r="AH75" s="471">
        <f t="shared" si="45"/>
        <v>100000</v>
      </c>
      <c r="AI75" s="471">
        <f t="shared" si="45"/>
        <v>100000</v>
      </c>
      <c r="AJ75" s="471">
        <f t="shared" si="45"/>
        <v>160000</v>
      </c>
      <c r="AK75" s="471">
        <f t="shared" si="45"/>
        <v>160000</v>
      </c>
      <c r="AL75" s="471">
        <f t="shared" si="45"/>
        <v>160000</v>
      </c>
      <c r="AM75" s="471">
        <f t="shared" si="45"/>
        <v>160000</v>
      </c>
      <c r="AN75" s="471">
        <f t="shared" si="45"/>
        <v>160000</v>
      </c>
      <c r="AO75" s="471">
        <f t="shared" si="45"/>
        <v>160000</v>
      </c>
      <c r="AP75" s="448">
        <f t="shared" si="46"/>
        <v>1560000</v>
      </c>
      <c r="AQ75" s="471">
        <f t="shared" si="47"/>
        <v>160000</v>
      </c>
      <c r="AR75" s="471">
        <f t="shared" si="47"/>
        <v>160000</v>
      </c>
      <c r="AS75" s="471">
        <f t="shared" si="47"/>
        <v>160000</v>
      </c>
      <c r="AT75" s="471">
        <f t="shared" si="47"/>
        <v>160000</v>
      </c>
      <c r="AU75" s="471">
        <f t="shared" si="47"/>
        <v>160000</v>
      </c>
      <c r="AV75" s="471">
        <f t="shared" si="47"/>
        <v>160000</v>
      </c>
      <c r="AW75" s="471">
        <f t="shared" si="47"/>
        <v>160000</v>
      </c>
      <c r="AX75" s="471">
        <f t="shared" si="47"/>
        <v>160000</v>
      </c>
      <c r="AY75" s="471">
        <f t="shared" si="47"/>
        <v>160000</v>
      </c>
      <c r="AZ75" s="471">
        <f t="shared" si="47"/>
        <v>160000</v>
      </c>
      <c r="BA75" s="471">
        <f t="shared" si="47"/>
        <v>160000</v>
      </c>
      <c r="BB75" s="471">
        <f t="shared" si="47"/>
        <v>160000</v>
      </c>
      <c r="BC75" s="448">
        <f t="shared" si="48"/>
        <v>1920000</v>
      </c>
      <c r="BD75" s="469" t="e">
        <f t="shared" si="49"/>
        <v>#DIV/0!</v>
      </c>
      <c r="BE75" s="471">
        <f t="shared" si="50"/>
        <v>0</v>
      </c>
      <c r="BF75" s="471">
        <f t="shared" si="50"/>
        <v>0</v>
      </c>
      <c r="BG75" s="471">
        <f t="shared" si="50"/>
        <v>0</v>
      </c>
      <c r="BH75" s="471">
        <f t="shared" si="50"/>
        <v>0</v>
      </c>
      <c r="BI75" s="471">
        <f t="shared" si="50"/>
        <v>0</v>
      </c>
      <c r="BJ75" s="471">
        <f t="shared" si="50"/>
        <v>0</v>
      </c>
      <c r="BK75" s="471">
        <f t="shared" si="50"/>
        <v>0</v>
      </c>
      <c r="BL75" s="471">
        <f t="shared" si="50"/>
        <v>0</v>
      </c>
      <c r="BM75" s="471">
        <f t="shared" si="50"/>
        <v>0</v>
      </c>
      <c r="BN75" s="471">
        <f t="shared" si="50"/>
        <v>0</v>
      </c>
      <c r="BO75" s="471">
        <f t="shared" si="50"/>
        <v>0</v>
      </c>
      <c r="BP75" s="471">
        <f t="shared" si="50"/>
        <v>0</v>
      </c>
      <c r="BQ75" s="448">
        <f t="shared" si="51"/>
        <v>0</v>
      </c>
      <c r="BS75" s="450">
        <f t="shared" si="54"/>
        <v>700000</v>
      </c>
      <c r="BT75" s="451">
        <f t="shared" si="52"/>
        <v>360000</v>
      </c>
      <c r="BV75" s="451">
        <f t="shared" si="55"/>
        <v>860000</v>
      </c>
    </row>
    <row r="76" spans="1:74" outlineLevel="1">
      <c r="A76" s="445" t="str">
        <f t="shared" si="39"/>
        <v>PMCE</v>
      </c>
      <c r="B76" s="453" t="str">
        <f t="shared" si="40"/>
        <v>Capture</v>
      </c>
      <c r="C76" s="453" t="str">
        <f t="shared" si="41"/>
        <v>TODO DROGAS</v>
      </c>
      <c r="D76" s="470"/>
      <c r="E76" s="470"/>
      <c r="F76" s="470"/>
      <c r="G76" s="470"/>
      <c r="H76" s="470"/>
      <c r="I76" s="470"/>
      <c r="J76" s="470">
        <f>J14*J45</f>
        <v>0</v>
      </c>
      <c r="K76" s="470">
        <f t="shared" si="42"/>
        <v>0</v>
      </c>
      <c r="L76" s="470">
        <f t="shared" si="42"/>
        <v>0</v>
      </c>
      <c r="M76" s="471">
        <f t="shared" si="42"/>
        <v>0</v>
      </c>
      <c r="N76" s="471">
        <f t="shared" si="42"/>
        <v>0</v>
      </c>
      <c r="O76" s="471">
        <f t="shared" si="42"/>
        <v>0</v>
      </c>
      <c r="P76" s="448">
        <f t="shared" si="53"/>
        <v>0</v>
      </c>
      <c r="Q76" s="471">
        <f t="shared" si="43"/>
        <v>0</v>
      </c>
      <c r="R76" s="471">
        <f t="shared" si="43"/>
        <v>0</v>
      </c>
      <c r="S76" s="471">
        <f t="shared" si="43"/>
        <v>0</v>
      </c>
      <c r="T76" s="471">
        <f t="shared" si="43"/>
        <v>0</v>
      </c>
      <c r="U76" s="471">
        <f t="shared" si="43"/>
        <v>0</v>
      </c>
      <c r="V76" s="471">
        <f t="shared" si="43"/>
        <v>0</v>
      </c>
      <c r="W76" s="471">
        <f t="shared" si="43"/>
        <v>0</v>
      </c>
      <c r="X76" s="471">
        <f t="shared" si="43"/>
        <v>0</v>
      </c>
      <c r="Y76" s="471">
        <f t="shared" si="43"/>
        <v>0</v>
      </c>
      <c r="Z76" s="471">
        <f t="shared" si="43"/>
        <v>0</v>
      </c>
      <c r="AA76" s="471">
        <f t="shared" si="43"/>
        <v>0</v>
      </c>
      <c r="AB76" s="471">
        <f t="shared" si="43"/>
        <v>0</v>
      </c>
      <c r="AC76" s="448">
        <f t="shared" si="56"/>
        <v>0</v>
      </c>
      <c r="AD76" s="471">
        <f t="shared" si="45"/>
        <v>0</v>
      </c>
      <c r="AE76" s="471">
        <f t="shared" si="45"/>
        <v>0</v>
      </c>
      <c r="AF76" s="471">
        <f t="shared" si="45"/>
        <v>0</v>
      </c>
      <c r="AG76" s="471">
        <f t="shared" si="45"/>
        <v>0</v>
      </c>
      <c r="AH76" s="471">
        <f t="shared" si="45"/>
        <v>0</v>
      </c>
      <c r="AI76" s="471">
        <f t="shared" si="45"/>
        <v>0</v>
      </c>
      <c r="AJ76" s="471">
        <f t="shared" si="45"/>
        <v>0</v>
      </c>
      <c r="AK76" s="471">
        <f t="shared" si="45"/>
        <v>0</v>
      </c>
      <c r="AL76" s="471">
        <f t="shared" si="45"/>
        <v>0</v>
      </c>
      <c r="AM76" s="471">
        <f t="shared" si="45"/>
        <v>0</v>
      </c>
      <c r="AN76" s="471">
        <f t="shared" si="45"/>
        <v>0</v>
      </c>
      <c r="AO76" s="471">
        <f t="shared" si="45"/>
        <v>0</v>
      </c>
      <c r="AP76" s="448">
        <f t="shared" si="46"/>
        <v>0</v>
      </c>
      <c r="AQ76" s="471">
        <f t="shared" si="47"/>
        <v>0</v>
      </c>
      <c r="AR76" s="471">
        <f t="shared" si="47"/>
        <v>0</v>
      </c>
      <c r="AS76" s="471">
        <f t="shared" si="47"/>
        <v>0</v>
      </c>
      <c r="AT76" s="471">
        <f t="shared" si="47"/>
        <v>0</v>
      </c>
      <c r="AU76" s="471">
        <f t="shared" si="47"/>
        <v>0</v>
      </c>
      <c r="AV76" s="471">
        <f t="shared" si="47"/>
        <v>0</v>
      </c>
      <c r="AW76" s="471">
        <f t="shared" si="47"/>
        <v>0</v>
      </c>
      <c r="AX76" s="471">
        <f t="shared" si="47"/>
        <v>0</v>
      </c>
      <c r="AY76" s="471">
        <f t="shared" si="47"/>
        <v>0</v>
      </c>
      <c r="AZ76" s="471">
        <f t="shared" si="47"/>
        <v>0</v>
      </c>
      <c r="BA76" s="471">
        <f t="shared" si="47"/>
        <v>0</v>
      </c>
      <c r="BB76" s="471">
        <f t="shared" si="47"/>
        <v>0</v>
      </c>
      <c r="BC76" s="448">
        <f t="shared" si="48"/>
        <v>0</v>
      </c>
      <c r="BD76" s="469" t="e">
        <f t="shared" si="49"/>
        <v>#DIV/0!</v>
      </c>
      <c r="BE76" s="471">
        <f t="shared" si="50"/>
        <v>0</v>
      </c>
      <c r="BF76" s="471">
        <f t="shared" si="50"/>
        <v>0</v>
      </c>
      <c r="BG76" s="471">
        <f t="shared" si="50"/>
        <v>0</v>
      </c>
      <c r="BH76" s="471">
        <f t="shared" si="50"/>
        <v>0</v>
      </c>
      <c r="BI76" s="471">
        <f t="shared" si="50"/>
        <v>0</v>
      </c>
      <c r="BJ76" s="471">
        <f t="shared" si="50"/>
        <v>0</v>
      </c>
      <c r="BK76" s="471">
        <f t="shared" si="50"/>
        <v>0</v>
      </c>
      <c r="BL76" s="471">
        <f t="shared" si="50"/>
        <v>0</v>
      </c>
      <c r="BM76" s="471">
        <f t="shared" si="50"/>
        <v>0</v>
      </c>
      <c r="BN76" s="471">
        <f t="shared" si="50"/>
        <v>0</v>
      </c>
      <c r="BO76" s="471">
        <f t="shared" si="50"/>
        <v>0</v>
      </c>
      <c r="BP76" s="471">
        <f t="shared" si="50"/>
        <v>0</v>
      </c>
      <c r="BQ76" s="448">
        <f t="shared" si="51"/>
        <v>0</v>
      </c>
      <c r="BS76" s="450">
        <f t="shared" si="54"/>
        <v>0</v>
      </c>
      <c r="BT76" s="451">
        <f t="shared" si="52"/>
        <v>0</v>
      </c>
      <c r="BV76" s="451">
        <f t="shared" si="55"/>
        <v>0</v>
      </c>
    </row>
    <row r="77" spans="1:74" outlineLevel="1">
      <c r="A77" s="445" t="str">
        <f t="shared" si="39"/>
        <v>ICNE</v>
      </c>
      <c r="B77" s="453" t="str">
        <f t="shared" si="40"/>
        <v>Capture</v>
      </c>
      <c r="C77" s="453" t="str">
        <f t="shared" si="41"/>
        <v>SOCIEDAD INVERSIONES FARMEDICALL</v>
      </c>
      <c r="D77" s="470"/>
      <c r="E77" s="470"/>
      <c r="F77" s="470"/>
      <c r="G77" s="470"/>
      <c r="H77" s="470"/>
      <c r="I77" s="470"/>
      <c r="J77" s="470">
        <f>J15*J46</f>
        <v>0</v>
      </c>
      <c r="K77" s="470">
        <f t="shared" si="42"/>
        <v>0</v>
      </c>
      <c r="L77" s="470">
        <f t="shared" si="42"/>
        <v>0</v>
      </c>
      <c r="M77" s="471">
        <f t="shared" si="42"/>
        <v>0</v>
      </c>
      <c r="N77" s="471">
        <f t="shared" si="42"/>
        <v>0</v>
      </c>
      <c r="O77" s="471">
        <f t="shared" si="42"/>
        <v>0</v>
      </c>
      <c r="P77" s="448">
        <f t="shared" si="53"/>
        <v>0</v>
      </c>
      <c r="Q77" s="471">
        <f t="shared" si="43"/>
        <v>0</v>
      </c>
      <c r="R77" s="471">
        <f t="shared" si="43"/>
        <v>0</v>
      </c>
      <c r="S77" s="471">
        <f t="shared" si="43"/>
        <v>0</v>
      </c>
      <c r="T77" s="471">
        <f t="shared" si="43"/>
        <v>0</v>
      </c>
      <c r="U77" s="471">
        <f t="shared" si="43"/>
        <v>0</v>
      </c>
      <c r="V77" s="471">
        <f t="shared" si="43"/>
        <v>0</v>
      </c>
      <c r="W77" s="471">
        <f t="shared" si="43"/>
        <v>0</v>
      </c>
      <c r="X77" s="471">
        <f t="shared" si="43"/>
        <v>0</v>
      </c>
      <c r="Y77" s="471">
        <f t="shared" si="43"/>
        <v>0</v>
      </c>
      <c r="Z77" s="471">
        <f t="shared" si="43"/>
        <v>0</v>
      </c>
      <c r="AA77" s="471">
        <f t="shared" si="43"/>
        <v>0</v>
      </c>
      <c r="AB77" s="471">
        <f t="shared" si="43"/>
        <v>0</v>
      </c>
      <c r="AC77" s="448">
        <f t="shared" si="56"/>
        <v>0</v>
      </c>
      <c r="AD77" s="471">
        <f t="shared" si="45"/>
        <v>0</v>
      </c>
      <c r="AE77" s="471">
        <f t="shared" si="45"/>
        <v>0</v>
      </c>
      <c r="AF77" s="471">
        <f t="shared" si="45"/>
        <v>0</v>
      </c>
      <c r="AG77" s="471">
        <f t="shared" si="45"/>
        <v>0</v>
      </c>
      <c r="AH77" s="471">
        <f t="shared" si="45"/>
        <v>0</v>
      </c>
      <c r="AI77" s="471">
        <f t="shared" si="45"/>
        <v>0</v>
      </c>
      <c r="AJ77" s="471">
        <f t="shared" si="45"/>
        <v>0</v>
      </c>
      <c r="AK77" s="471">
        <f t="shared" si="45"/>
        <v>0</v>
      </c>
      <c r="AL77" s="471">
        <f t="shared" si="45"/>
        <v>0</v>
      </c>
      <c r="AM77" s="471">
        <f t="shared" si="45"/>
        <v>0</v>
      </c>
      <c r="AN77" s="471">
        <f t="shared" si="45"/>
        <v>0</v>
      </c>
      <c r="AO77" s="471">
        <f t="shared" si="45"/>
        <v>0</v>
      </c>
      <c r="AP77" s="448">
        <f t="shared" si="46"/>
        <v>0</v>
      </c>
      <c r="AQ77" s="471">
        <f t="shared" si="47"/>
        <v>0</v>
      </c>
      <c r="AR77" s="471">
        <f t="shared" si="47"/>
        <v>0</v>
      </c>
      <c r="AS77" s="471">
        <f t="shared" si="47"/>
        <v>0</v>
      </c>
      <c r="AT77" s="471">
        <f t="shared" si="47"/>
        <v>0</v>
      </c>
      <c r="AU77" s="471">
        <f t="shared" si="47"/>
        <v>0</v>
      </c>
      <c r="AV77" s="471">
        <f t="shared" si="47"/>
        <v>0</v>
      </c>
      <c r="AW77" s="471">
        <f t="shared" si="47"/>
        <v>40000</v>
      </c>
      <c r="AX77" s="471">
        <f t="shared" si="47"/>
        <v>40000</v>
      </c>
      <c r="AY77" s="471">
        <f t="shared" si="47"/>
        <v>40000</v>
      </c>
      <c r="AZ77" s="471">
        <f t="shared" si="47"/>
        <v>40000</v>
      </c>
      <c r="BA77" s="471">
        <f t="shared" si="47"/>
        <v>40000</v>
      </c>
      <c r="BB77" s="471">
        <f t="shared" si="47"/>
        <v>40000</v>
      </c>
      <c r="BC77" s="448">
        <f t="shared" si="48"/>
        <v>240000</v>
      </c>
      <c r="BD77" s="469" t="e">
        <f t="shared" si="49"/>
        <v>#DIV/0!</v>
      </c>
      <c r="BE77" s="471">
        <f t="shared" si="50"/>
        <v>0</v>
      </c>
      <c r="BF77" s="471">
        <f t="shared" si="50"/>
        <v>0</v>
      </c>
      <c r="BG77" s="471">
        <f t="shared" si="50"/>
        <v>0</v>
      </c>
      <c r="BH77" s="471">
        <f t="shared" si="50"/>
        <v>0</v>
      </c>
      <c r="BI77" s="471">
        <f t="shared" si="50"/>
        <v>0</v>
      </c>
      <c r="BJ77" s="471">
        <f t="shared" si="50"/>
        <v>0</v>
      </c>
      <c r="BK77" s="471">
        <f t="shared" si="50"/>
        <v>0</v>
      </c>
      <c r="BL77" s="471">
        <f t="shared" si="50"/>
        <v>0</v>
      </c>
      <c r="BM77" s="471">
        <f t="shared" si="50"/>
        <v>0</v>
      </c>
      <c r="BN77" s="471">
        <f t="shared" si="50"/>
        <v>0</v>
      </c>
      <c r="BO77" s="471">
        <f t="shared" si="50"/>
        <v>0</v>
      </c>
      <c r="BP77" s="471">
        <f t="shared" si="50"/>
        <v>0</v>
      </c>
      <c r="BQ77" s="448">
        <f t="shared" si="51"/>
        <v>0</v>
      </c>
      <c r="BS77" s="450">
        <f t="shared" si="54"/>
        <v>0</v>
      </c>
      <c r="BT77" s="451">
        <f t="shared" si="52"/>
        <v>240000</v>
      </c>
      <c r="BV77" s="451">
        <f t="shared" si="55"/>
        <v>0</v>
      </c>
    </row>
    <row r="78" spans="1:74" s="456" customFormat="1" ht="11.25" outlineLevel="1">
      <c r="A78" s="445" t="str">
        <f t="shared" si="39"/>
        <v>PMCE</v>
      </c>
      <c r="B78" s="453" t="str">
        <f t="shared" si="40"/>
        <v>Capture</v>
      </c>
      <c r="C78" s="453" t="str">
        <f t="shared" si="41"/>
        <v>CENTRO HEMATOLOGICO DE CUCUTA</v>
      </c>
      <c r="D78" s="470"/>
      <c r="E78" s="470"/>
      <c r="F78" s="470"/>
      <c r="G78" s="470"/>
      <c r="H78" s="470"/>
      <c r="I78" s="470"/>
      <c r="J78" s="470">
        <f>J16*J47</f>
        <v>0</v>
      </c>
      <c r="K78" s="470">
        <f t="shared" si="42"/>
        <v>0</v>
      </c>
      <c r="L78" s="470">
        <f t="shared" si="42"/>
        <v>0</v>
      </c>
      <c r="M78" s="471">
        <f t="shared" si="42"/>
        <v>20000</v>
      </c>
      <c r="N78" s="471">
        <f t="shared" si="42"/>
        <v>20000</v>
      </c>
      <c r="O78" s="471">
        <f t="shared" si="42"/>
        <v>40000</v>
      </c>
      <c r="P78" s="448">
        <f t="shared" si="53"/>
        <v>80000</v>
      </c>
      <c r="Q78" s="471">
        <f>Q16*Q47</f>
        <v>40000</v>
      </c>
      <c r="R78" s="471">
        <f t="shared" si="43"/>
        <v>40000</v>
      </c>
      <c r="S78" s="471">
        <f t="shared" si="43"/>
        <v>40000</v>
      </c>
      <c r="T78" s="471">
        <f t="shared" si="43"/>
        <v>40000</v>
      </c>
      <c r="U78" s="471">
        <f t="shared" si="43"/>
        <v>60000</v>
      </c>
      <c r="V78" s="471">
        <f t="shared" si="43"/>
        <v>60000</v>
      </c>
      <c r="W78" s="471">
        <f t="shared" si="43"/>
        <v>60000</v>
      </c>
      <c r="X78" s="471">
        <f t="shared" si="43"/>
        <v>60000</v>
      </c>
      <c r="Y78" s="471">
        <f t="shared" si="43"/>
        <v>60000</v>
      </c>
      <c r="Z78" s="471">
        <f t="shared" si="43"/>
        <v>60000</v>
      </c>
      <c r="AA78" s="471">
        <f t="shared" si="43"/>
        <v>60000</v>
      </c>
      <c r="AB78" s="471">
        <f t="shared" si="43"/>
        <v>60000</v>
      </c>
      <c r="AC78" s="448">
        <f t="shared" si="56"/>
        <v>640000</v>
      </c>
      <c r="AD78" s="471">
        <f>AD16*AD47</f>
        <v>60000</v>
      </c>
      <c r="AE78" s="471">
        <f t="shared" si="45"/>
        <v>60000</v>
      </c>
      <c r="AF78" s="471">
        <f t="shared" si="45"/>
        <v>60000</v>
      </c>
      <c r="AG78" s="471">
        <f t="shared" si="45"/>
        <v>60000</v>
      </c>
      <c r="AH78" s="471">
        <f t="shared" si="45"/>
        <v>60000</v>
      </c>
      <c r="AI78" s="471">
        <f t="shared" si="45"/>
        <v>60000</v>
      </c>
      <c r="AJ78" s="471">
        <f t="shared" si="45"/>
        <v>60000</v>
      </c>
      <c r="AK78" s="471">
        <f t="shared" si="45"/>
        <v>60000</v>
      </c>
      <c r="AL78" s="471">
        <f t="shared" si="45"/>
        <v>60000</v>
      </c>
      <c r="AM78" s="471">
        <f t="shared" si="45"/>
        <v>60000</v>
      </c>
      <c r="AN78" s="471">
        <f t="shared" si="45"/>
        <v>60000</v>
      </c>
      <c r="AO78" s="471">
        <f t="shared" si="45"/>
        <v>60000</v>
      </c>
      <c r="AP78" s="448">
        <f t="shared" si="46"/>
        <v>720000</v>
      </c>
      <c r="AQ78" s="471">
        <f>AQ16*AQ47</f>
        <v>60000</v>
      </c>
      <c r="AR78" s="471">
        <f t="shared" si="47"/>
        <v>60000</v>
      </c>
      <c r="AS78" s="471">
        <f t="shared" si="47"/>
        <v>60000</v>
      </c>
      <c r="AT78" s="471">
        <f t="shared" si="47"/>
        <v>60000</v>
      </c>
      <c r="AU78" s="471">
        <f t="shared" si="47"/>
        <v>60000</v>
      </c>
      <c r="AV78" s="471">
        <f t="shared" si="47"/>
        <v>60000</v>
      </c>
      <c r="AW78" s="471">
        <f t="shared" si="47"/>
        <v>60000</v>
      </c>
      <c r="AX78" s="471">
        <f t="shared" si="47"/>
        <v>60000</v>
      </c>
      <c r="AY78" s="471">
        <f t="shared" si="47"/>
        <v>60000</v>
      </c>
      <c r="AZ78" s="471">
        <f t="shared" si="47"/>
        <v>60000</v>
      </c>
      <c r="BA78" s="471">
        <f t="shared" si="47"/>
        <v>60000</v>
      </c>
      <c r="BB78" s="471">
        <f t="shared" si="47"/>
        <v>60000</v>
      </c>
      <c r="BC78" s="448">
        <f t="shared" si="48"/>
        <v>720000</v>
      </c>
      <c r="BD78" s="469">
        <f t="shared" si="49"/>
        <v>7</v>
      </c>
      <c r="BE78" s="471">
        <f t="shared" si="50"/>
        <v>0</v>
      </c>
      <c r="BF78" s="471">
        <f t="shared" si="50"/>
        <v>0</v>
      </c>
      <c r="BG78" s="471">
        <f t="shared" si="50"/>
        <v>0</v>
      </c>
      <c r="BH78" s="471">
        <f t="shared" si="50"/>
        <v>0</v>
      </c>
      <c r="BI78" s="471">
        <f t="shared" si="50"/>
        <v>0</v>
      </c>
      <c r="BJ78" s="471">
        <f t="shared" si="50"/>
        <v>0</v>
      </c>
      <c r="BK78" s="471">
        <f t="shared" si="50"/>
        <v>0</v>
      </c>
      <c r="BL78" s="471">
        <f t="shared" si="50"/>
        <v>0</v>
      </c>
      <c r="BM78" s="471">
        <f t="shared" si="50"/>
        <v>0</v>
      </c>
      <c r="BN78" s="471">
        <f t="shared" si="50"/>
        <v>0</v>
      </c>
      <c r="BO78" s="471">
        <f t="shared" si="50"/>
        <v>0</v>
      </c>
      <c r="BP78" s="471">
        <f t="shared" si="50"/>
        <v>0</v>
      </c>
      <c r="BQ78" s="448">
        <f t="shared" si="51"/>
        <v>0</v>
      </c>
      <c r="BS78" s="450">
        <f t="shared" si="54"/>
        <v>560000</v>
      </c>
      <c r="BT78" s="451">
        <f t="shared" si="52"/>
        <v>0</v>
      </c>
      <c r="BV78" s="451">
        <f t="shared" si="55"/>
        <v>80000</v>
      </c>
    </row>
    <row r="79" spans="1:74" outlineLevel="1">
      <c r="A79" s="445" t="str">
        <f t="shared" si="39"/>
        <v>ICNE</v>
      </c>
      <c r="B79" s="453" t="str">
        <f t="shared" si="40"/>
        <v>Capture</v>
      </c>
      <c r="C79" s="453" t="str">
        <f t="shared" si="41"/>
        <v xml:space="preserve">HEMATOLOGIA Y ONCOLOGIA DEL ORIENTE </v>
      </c>
      <c r="D79" s="470"/>
      <c r="E79" s="470"/>
      <c r="F79" s="470"/>
      <c r="G79" s="470"/>
      <c r="H79" s="470"/>
      <c r="I79" s="470"/>
      <c r="J79" s="470">
        <f>J28*J48</f>
        <v>0</v>
      </c>
      <c r="K79" s="470">
        <f t="shared" si="42"/>
        <v>0</v>
      </c>
      <c r="L79" s="470">
        <f t="shared" ref="L79:O80" si="57">L28*L48</f>
        <v>0</v>
      </c>
      <c r="M79" s="471">
        <f t="shared" si="57"/>
        <v>0</v>
      </c>
      <c r="N79" s="471">
        <f t="shared" si="57"/>
        <v>0</v>
      </c>
      <c r="O79" s="471">
        <f t="shared" si="57"/>
        <v>0</v>
      </c>
      <c r="P79" s="448">
        <f t="shared" si="53"/>
        <v>0</v>
      </c>
      <c r="Q79" s="471">
        <f t="shared" ref="Q79:AB80" si="58">Q28*Q48</f>
        <v>0</v>
      </c>
      <c r="R79" s="471">
        <f t="shared" si="58"/>
        <v>0</v>
      </c>
      <c r="S79" s="471">
        <f t="shared" si="58"/>
        <v>0</v>
      </c>
      <c r="T79" s="471">
        <f t="shared" si="58"/>
        <v>0</v>
      </c>
      <c r="U79" s="471">
        <f t="shared" si="58"/>
        <v>0</v>
      </c>
      <c r="V79" s="471">
        <f t="shared" si="58"/>
        <v>0</v>
      </c>
      <c r="W79" s="471">
        <f t="shared" si="58"/>
        <v>0</v>
      </c>
      <c r="X79" s="471">
        <f t="shared" si="58"/>
        <v>0</v>
      </c>
      <c r="Y79" s="471">
        <f t="shared" si="58"/>
        <v>0</v>
      </c>
      <c r="Z79" s="471">
        <f t="shared" si="58"/>
        <v>0</v>
      </c>
      <c r="AA79" s="471">
        <f t="shared" si="58"/>
        <v>0</v>
      </c>
      <c r="AB79" s="471">
        <f t="shared" si="58"/>
        <v>0</v>
      </c>
      <c r="AC79" s="448">
        <f t="shared" si="56"/>
        <v>0</v>
      </c>
      <c r="AD79" s="471">
        <f t="shared" ref="AD79:AO80" si="59">AD28*AD48</f>
        <v>0</v>
      </c>
      <c r="AE79" s="471">
        <f t="shared" si="59"/>
        <v>0</v>
      </c>
      <c r="AF79" s="471">
        <f t="shared" si="59"/>
        <v>0</v>
      </c>
      <c r="AG79" s="471">
        <f t="shared" si="59"/>
        <v>0</v>
      </c>
      <c r="AH79" s="471">
        <f t="shared" si="59"/>
        <v>0</v>
      </c>
      <c r="AI79" s="471">
        <f t="shared" si="59"/>
        <v>0</v>
      </c>
      <c r="AJ79" s="471">
        <f t="shared" si="59"/>
        <v>0</v>
      </c>
      <c r="AK79" s="471">
        <f t="shared" si="59"/>
        <v>0</v>
      </c>
      <c r="AL79" s="471">
        <f t="shared" si="59"/>
        <v>0</v>
      </c>
      <c r="AM79" s="471">
        <f t="shared" si="59"/>
        <v>0</v>
      </c>
      <c r="AN79" s="471">
        <f t="shared" si="59"/>
        <v>0</v>
      </c>
      <c r="AO79" s="471">
        <f t="shared" si="59"/>
        <v>0</v>
      </c>
      <c r="AP79" s="448">
        <f t="shared" si="46"/>
        <v>0</v>
      </c>
      <c r="AQ79" s="471">
        <f t="shared" ref="AQ79:BB80" si="60">AQ28*AQ48</f>
        <v>0</v>
      </c>
      <c r="AR79" s="471">
        <f t="shared" si="60"/>
        <v>0</v>
      </c>
      <c r="AS79" s="471">
        <f t="shared" si="60"/>
        <v>0</v>
      </c>
      <c r="AT79" s="471">
        <f t="shared" si="60"/>
        <v>0</v>
      </c>
      <c r="AU79" s="471">
        <f t="shared" si="60"/>
        <v>0</v>
      </c>
      <c r="AV79" s="471">
        <f t="shared" si="60"/>
        <v>0</v>
      </c>
      <c r="AW79" s="471">
        <f t="shared" si="60"/>
        <v>0</v>
      </c>
      <c r="AX79" s="471">
        <f t="shared" si="60"/>
        <v>0</v>
      </c>
      <c r="AY79" s="471">
        <f t="shared" si="60"/>
        <v>0</v>
      </c>
      <c r="AZ79" s="471">
        <f t="shared" si="60"/>
        <v>0</v>
      </c>
      <c r="BA79" s="471">
        <f t="shared" si="60"/>
        <v>0</v>
      </c>
      <c r="BB79" s="471">
        <f t="shared" si="60"/>
        <v>0</v>
      </c>
      <c r="BC79" s="448">
        <f t="shared" si="48"/>
        <v>0</v>
      </c>
      <c r="BD79" s="469" t="e">
        <f t="shared" si="49"/>
        <v>#DIV/0!</v>
      </c>
      <c r="BE79" s="471">
        <f t="shared" si="50"/>
        <v>0</v>
      </c>
      <c r="BF79" s="471">
        <f t="shared" si="50"/>
        <v>0</v>
      </c>
      <c r="BG79" s="471">
        <f t="shared" si="50"/>
        <v>0</v>
      </c>
      <c r="BH79" s="471">
        <f t="shared" si="50"/>
        <v>0</v>
      </c>
      <c r="BI79" s="471">
        <f t="shared" si="50"/>
        <v>0</v>
      </c>
      <c r="BJ79" s="471">
        <f t="shared" si="50"/>
        <v>0</v>
      </c>
      <c r="BK79" s="471">
        <f t="shared" si="50"/>
        <v>0</v>
      </c>
      <c r="BL79" s="471">
        <f t="shared" si="50"/>
        <v>0</v>
      </c>
      <c r="BM79" s="471">
        <f t="shared" si="50"/>
        <v>0</v>
      </c>
      <c r="BN79" s="471">
        <f t="shared" si="50"/>
        <v>0</v>
      </c>
      <c r="BO79" s="471">
        <f t="shared" si="50"/>
        <v>0</v>
      </c>
      <c r="BP79" s="471">
        <f t="shared" si="50"/>
        <v>0</v>
      </c>
      <c r="BQ79" s="448">
        <f t="shared" si="51"/>
        <v>0</v>
      </c>
      <c r="BS79" s="450">
        <f t="shared" si="54"/>
        <v>0</v>
      </c>
      <c r="BT79" s="451">
        <f t="shared" si="52"/>
        <v>0</v>
      </c>
      <c r="BV79" s="451">
        <f t="shared" si="55"/>
        <v>0</v>
      </c>
    </row>
    <row r="80" spans="1:74" outlineLevel="1">
      <c r="A80" s="445" t="str">
        <f t="shared" si="39"/>
        <v>ICNE</v>
      </c>
      <c r="B80" s="453" t="str">
        <f t="shared" si="40"/>
        <v>Capture</v>
      </c>
      <c r="C80" s="453" t="str">
        <f t="shared" si="41"/>
        <v>IPS LLANO</v>
      </c>
      <c r="D80" s="470"/>
      <c r="E80" s="470"/>
      <c r="F80" s="470"/>
      <c r="G80" s="470"/>
      <c r="H80" s="470"/>
      <c r="I80" s="470"/>
      <c r="J80" s="470">
        <f>J29*J49</f>
        <v>0</v>
      </c>
      <c r="K80" s="470">
        <f t="shared" si="42"/>
        <v>0</v>
      </c>
      <c r="L80" s="470">
        <f t="shared" si="57"/>
        <v>0</v>
      </c>
      <c r="M80" s="471">
        <f t="shared" si="57"/>
        <v>0</v>
      </c>
      <c r="N80" s="471">
        <f t="shared" si="57"/>
        <v>0</v>
      </c>
      <c r="O80" s="471">
        <f t="shared" si="57"/>
        <v>0</v>
      </c>
      <c r="P80" s="448">
        <f t="shared" si="53"/>
        <v>0</v>
      </c>
      <c r="Q80" s="471">
        <f t="shared" si="58"/>
        <v>0</v>
      </c>
      <c r="R80" s="471">
        <f t="shared" si="58"/>
        <v>0</v>
      </c>
      <c r="S80" s="471">
        <f t="shared" si="58"/>
        <v>0</v>
      </c>
      <c r="T80" s="471">
        <f t="shared" si="58"/>
        <v>0</v>
      </c>
      <c r="U80" s="471">
        <f t="shared" si="58"/>
        <v>0</v>
      </c>
      <c r="V80" s="471">
        <f t="shared" si="58"/>
        <v>0</v>
      </c>
      <c r="W80" s="471">
        <f t="shared" si="58"/>
        <v>0</v>
      </c>
      <c r="X80" s="471">
        <f t="shared" si="58"/>
        <v>0</v>
      </c>
      <c r="Y80" s="471">
        <f t="shared" si="58"/>
        <v>0</v>
      </c>
      <c r="Z80" s="471">
        <f t="shared" si="58"/>
        <v>0</v>
      </c>
      <c r="AA80" s="471">
        <f t="shared" si="58"/>
        <v>0</v>
      </c>
      <c r="AB80" s="471">
        <f t="shared" si="58"/>
        <v>0</v>
      </c>
      <c r="AC80" s="448">
        <f t="shared" si="56"/>
        <v>0</v>
      </c>
      <c r="AD80" s="471">
        <f t="shared" si="59"/>
        <v>0</v>
      </c>
      <c r="AE80" s="471">
        <f t="shared" si="59"/>
        <v>0</v>
      </c>
      <c r="AF80" s="471">
        <f t="shared" si="59"/>
        <v>0</v>
      </c>
      <c r="AG80" s="471">
        <f t="shared" si="59"/>
        <v>0</v>
      </c>
      <c r="AH80" s="471">
        <f t="shared" si="59"/>
        <v>0</v>
      </c>
      <c r="AI80" s="471">
        <f t="shared" si="59"/>
        <v>0</v>
      </c>
      <c r="AJ80" s="471">
        <f t="shared" si="59"/>
        <v>0</v>
      </c>
      <c r="AK80" s="471">
        <f t="shared" si="59"/>
        <v>0</v>
      </c>
      <c r="AL80" s="471">
        <f t="shared" si="59"/>
        <v>0</v>
      </c>
      <c r="AM80" s="471">
        <f t="shared" si="59"/>
        <v>0</v>
      </c>
      <c r="AN80" s="471">
        <f t="shared" si="59"/>
        <v>0</v>
      </c>
      <c r="AO80" s="471">
        <f t="shared" si="59"/>
        <v>0</v>
      </c>
      <c r="AP80" s="448">
        <f t="shared" si="46"/>
        <v>0</v>
      </c>
      <c r="AQ80" s="471">
        <f t="shared" si="60"/>
        <v>0</v>
      </c>
      <c r="AR80" s="471">
        <f t="shared" si="60"/>
        <v>0</v>
      </c>
      <c r="AS80" s="471">
        <f t="shared" si="60"/>
        <v>0</v>
      </c>
      <c r="AT80" s="471">
        <f t="shared" si="60"/>
        <v>0</v>
      </c>
      <c r="AU80" s="471">
        <f t="shared" si="60"/>
        <v>0</v>
      </c>
      <c r="AV80" s="471">
        <f t="shared" si="60"/>
        <v>0</v>
      </c>
      <c r="AW80" s="471">
        <f t="shared" si="60"/>
        <v>0</v>
      </c>
      <c r="AX80" s="471">
        <f t="shared" si="60"/>
        <v>0</v>
      </c>
      <c r="AY80" s="471">
        <f t="shared" si="60"/>
        <v>0</v>
      </c>
      <c r="AZ80" s="471">
        <f t="shared" si="60"/>
        <v>0</v>
      </c>
      <c r="BA80" s="471">
        <f t="shared" si="60"/>
        <v>0</v>
      </c>
      <c r="BB80" s="471">
        <f t="shared" si="60"/>
        <v>0</v>
      </c>
      <c r="BC80" s="448">
        <f t="shared" si="48"/>
        <v>0</v>
      </c>
      <c r="BD80" s="469" t="e">
        <f t="shared" si="49"/>
        <v>#DIV/0!</v>
      </c>
      <c r="BE80" s="471">
        <f t="shared" si="50"/>
        <v>0</v>
      </c>
      <c r="BF80" s="471">
        <f t="shared" si="50"/>
        <v>0</v>
      </c>
      <c r="BG80" s="471">
        <f t="shared" si="50"/>
        <v>0</v>
      </c>
      <c r="BH80" s="471">
        <f t="shared" si="50"/>
        <v>0</v>
      </c>
      <c r="BI80" s="471">
        <f t="shared" si="50"/>
        <v>0</v>
      </c>
      <c r="BJ80" s="471">
        <f t="shared" si="50"/>
        <v>0</v>
      </c>
      <c r="BK80" s="471">
        <f t="shared" si="50"/>
        <v>0</v>
      </c>
      <c r="BL80" s="471">
        <f t="shared" si="50"/>
        <v>0</v>
      </c>
      <c r="BM80" s="471">
        <f t="shared" si="50"/>
        <v>0</v>
      </c>
      <c r="BN80" s="471">
        <f t="shared" si="50"/>
        <v>0</v>
      </c>
      <c r="BO80" s="471">
        <f t="shared" si="50"/>
        <v>0</v>
      </c>
      <c r="BP80" s="471">
        <f t="shared" si="50"/>
        <v>0</v>
      </c>
      <c r="BQ80" s="448">
        <f t="shared" si="51"/>
        <v>0</v>
      </c>
      <c r="BS80" s="450">
        <f t="shared" si="54"/>
        <v>0</v>
      </c>
      <c r="BT80" s="451">
        <f t="shared" si="52"/>
        <v>0</v>
      </c>
      <c r="BV80" s="451">
        <f t="shared" si="55"/>
        <v>0</v>
      </c>
    </row>
    <row r="81" spans="1:101" outlineLevel="1">
      <c r="A81" s="445" t="str">
        <f t="shared" si="39"/>
        <v>PMCE</v>
      </c>
      <c r="B81" s="455" t="str">
        <f t="shared" si="40"/>
        <v>Other</v>
      </c>
      <c r="C81" s="455" t="str">
        <f t="shared" si="41"/>
        <v>OASIS / RAMEDICAS</v>
      </c>
      <c r="D81" s="470"/>
      <c r="E81" s="470"/>
      <c r="F81" s="470"/>
      <c r="G81" s="470"/>
      <c r="H81" s="470"/>
      <c r="I81" s="470"/>
      <c r="J81" s="470">
        <f t="shared" ref="J81:J87" si="61">J19*J50</f>
        <v>0</v>
      </c>
      <c r="K81" s="470">
        <f t="shared" si="42"/>
        <v>0</v>
      </c>
      <c r="L81" s="470">
        <f t="shared" si="42"/>
        <v>0</v>
      </c>
      <c r="M81" s="471">
        <f t="shared" si="42"/>
        <v>0</v>
      </c>
      <c r="N81" s="471">
        <f t="shared" si="42"/>
        <v>0</v>
      </c>
      <c r="O81" s="471">
        <f t="shared" si="42"/>
        <v>0</v>
      </c>
      <c r="P81" s="448">
        <f t="shared" si="53"/>
        <v>0</v>
      </c>
      <c r="Q81" s="471">
        <f t="shared" ref="Q81:AB84" si="62">Q19*Q50</f>
        <v>0</v>
      </c>
      <c r="R81" s="471">
        <f t="shared" si="62"/>
        <v>0</v>
      </c>
      <c r="S81" s="471">
        <f t="shared" si="62"/>
        <v>0</v>
      </c>
      <c r="T81" s="471">
        <f t="shared" si="62"/>
        <v>0</v>
      </c>
      <c r="U81" s="471">
        <f t="shared" si="62"/>
        <v>0</v>
      </c>
      <c r="V81" s="471">
        <f t="shared" si="62"/>
        <v>0</v>
      </c>
      <c r="W81" s="471">
        <f t="shared" si="62"/>
        <v>0</v>
      </c>
      <c r="X81" s="471">
        <f t="shared" si="62"/>
        <v>0</v>
      </c>
      <c r="Y81" s="471">
        <f t="shared" si="62"/>
        <v>0</v>
      </c>
      <c r="Z81" s="471">
        <f t="shared" si="62"/>
        <v>0</v>
      </c>
      <c r="AA81" s="471">
        <f t="shared" si="62"/>
        <v>0</v>
      </c>
      <c r="AB81" s="471">
        <f t="shared" si="62"/>
        <v>0</v>
      </c>
      <c r="AC81" s="448">
        <f t="shared" si="56"/>
        <v>0</v>
      </c>
      <c r="AD81" s="471">
        <f t="shared" ref="AD81:AO84" si="63">AD19*AD50</f>
        <v>0</v>
      </c>
      <c r="AE81" s="471">
        <f t="shared" si="63"/>
        <v>0</v>
      </c>
      <c r="AF81" s="471">
        <f t="shared" si="63"/>
        <v>0</v>
      </c>
      <c r="AG81" s="471">
        <f t="shared" si="63"/>
        <v>0</v>
      </c>
      <c r="AH81" s="471">
        <f t="shared" si="63"/>
        <v>0</v>
      </c>
      <c r="AI81" s="471">
        <f t="shared" si="63"/>
        <v>0</v>
      </c>
      <c r="AJ81" s="471">
        <f t="shared" si="63"/>
        <v>0</v>
      </c>
      <c r="AK81" s="471">
        <f t="shared" si="63"/>
        <v>0</v>
      </c>
      <c r="AL81" s="471">
        <f t="shared" si="63"/>
        <v>0</v>
      </c>
      <c r="AM81" s="471">
        <f t="shared" si="63"/>
        <v>0</v>
      </c>
      <c r="AN81" s="471">
        <f t="shared" si="63"/>
        <v>0</v>
      </c>
      <c r="AO81" s="471">
        <f t="shared" si="63"/>
        <v>0</v>
      </c>
      <c r="AP81" s="448">
        <f t="shared" si="46"/>
        <v>0</v>
      </c>
      <c r="AQ81" s="471">
        <f t="shared" ref="AQ81:BB84" si="64">AQ19*AQ50</f>
        <v>0</v>
      </c>
      <c r="AR81" s="471">
        <f t="shared" si="64"/>
        <v>0</v>
      </c>
      <c r="AS81" s="471">
        <f t="shared" si="64"/>
        <v>0</v>
      </c>
      <c r="AT81" s="471">
        <f t="shared" si="64"/>
        <v>0</v>
      </c>
      <c r="AU81" s="471">
        <f t="shared" si="64"/>
        <v>0</v>
      </c>
      <c r="AV81" s="471">
        <f t="shared" si="64"/>
        <v>0</v>
      </c>
      <c r="AW81" s="471">
        <f t="shared" si="64"/>
        <v>0</v>
      </c>
      <c r="AX81" s="471">
        <f t="shared" si="64"/>
        <v>0</v>
      </c>
      <c r="AY81" s="471">
        <f t="shared" si="64"/>
        <v>0</v>
      </c>
      <c r="AZ81" s="471">
        <f t="shared" si="64"/>
        <v>0</v>
      </c>
      <c r="BA81" s="471">
        <f t="shared" si="64"/>
        <v>0</v>
      </c>
      <c r="BB81" s="471">
        <f t="shared" si="64"/>
        <v>0</v>
      </c>
      <c r="BC81" s="448">
        <f t="shared" si="48"/>
        <v>0</v>
      </c>
      <c r="BD81" s="469" t="e">
        <f t="shared" si="49"/>
        <v>#DIV/0!</v>
      </c>
      <c r="BE81" s="471">
        <f t="shared" si="50"/>
        <v>0</v>
      </c>
      <c r="BF81" s="471">
        <f t="shared" si="50"/>
        <v>0</v>
      </c>
      <c r="BG81" s="471">
        <f t="shared" si="50"/>
        <v>0</v>
      </c>
      <c r="BH81" s="471">
        <f t="shared" si="50"/>
        <v>0</v>
      </c>
      <c r="BI81" s="471">
        <f t="shared" si="50"/>
        <v>0</v>
      </c>
      <c r="BJ81" s="471">
        <f t="shared" si="50"/>
        <v>0</v>
      </c>
      <c r="BK81" s="471">
        <f t="shared" si="50"/>
        <v>0</v>
      </c>
      <c r="BL81" s="471">
        <f t="shared" si="50"/>
        <v>0</v>
      </c>
      <c r="BM81" s="471">
        <f t="shared" si="50"/>
        <v>0</v>
      </c>
      <c r="BN81" s="471">
        <f t="shared" si="50"/>
        <v>0</v>
      </c>
      <c r="BO81" s="471">
        <f t="shared" si="50"/>
        <v>0</v>
      </c>
      <c r="BP81" s="471">
        <f t="shared" si="50"/>
        <v>0</v>
      </c>
      <c r="BQ81" s="448">
        <f t="shared" si="51"/>
        <v>0</v>
      </c>
      <c r="BS81" s="450">
        <f t="shared" si="54"/>
        <v>0</v>
      </c>
      <c r="BT81" s="451">
        <f t="shared" si="52"/>
        <v>0</v>
      </c>
      <c r="BV81" s="451">
        <f t="shared" si="55"/>
        <v>0</v>
      </c>
    </row>
    <row r="82" spans="1:101" outlineLevel="1">
      <c r="A82" s="445" t="str">
        <f t="shared" si="39"/>
        <v>LADB</v>
      </c>
      <c r="B82" s="455" t="str">
        <f t="shared" si="40"/>
        <v>Other</v>
      </c>
      <c r="C82" s="455" t="str">
        <f t="shared" si="41"/>
        <v>SOLINSA G.C. S.A.S. (DISFARMA)</v>
      </c>
      <c r="D82" s="470">
        <v>18000</v>
      </c>
      <c r="E82" s="470">
        <v>0</v>
      </c>
      <c r="F82" s="470">
        <v>12000</v>
      </c>
      <c r="G82" s="470">
        <v>0</v>
      </c>
      <c r="H82" s="470">
        <f t="shared" ref="H82:O88" si="65">H20*H51</f>
        <v>0</v>
      </c>
      <c r="I82" s="470">
        <v>10000</v>
      </c>
      <c r="J82" s="470">
        <f t="shared" si="61"/>
        <v>0</v>
      </c>
      <c r="K82" s="470">
        <v>12000</v>
      </c>
      <c r="L82" s="470">
        <f t="shared" si="65"/>
        <v>0</v>
      </c>
      <c r="M82" s="471">
        <f t="shared" si="65"/>
        <v>0</v>
      </c>
      <c r="N82" s="471">
        <f t="shared" si="65"/>
        <v>0</v>
      </c>
      <c r="O82" s="471">
        <f t="shared" si="65"/>
        <v>0</v>
      </c>
      <c r="P82" s="448">
        <f t="shared" si="53"/>
        <v>52000</v>
      </c>
      <c r="Q82" s="471">
        <f t="shared" si="62"/>
        <v>0</v>
      </c>
      <c r="R82" s="471">
        <f t="shared" si="62"/>
        <v>0</v>
      </c>
      <c r="S82" s="471">
        <f t="shared" si="62"/>
        <v>0</v>
      </c>
      <c r="T82" s="471">
        <f t="shared" si="62"/>
        <v>0</v>
      </c>
      <c r="U82" s="471">
        <f t="shared" si="62"/>
        <v>0</v>
      </c>
      <c r="V82" s="471">
        <f t="shared" si="62"/>
        <v>0</v>
      </c>
      <c r="W82" s="471">
        <f t="shared" si="62"/>
        <v>0</v>
      </c>
      <c r="X82" s="471">
        <f t="shared" si="62"/>
        <v>0</v>
      </c>
      <c r="Y82" s="471">
        <f t="shared" si="62"/>
        <v>0</v>
      </c>
      <c r="Z82" s="471">
        <f t="shared" si="62"/>
        <v>0</v>
      </c>
      <c r="AA82" s="471">
        <f t="shared" si="62"/>
        <v>0</v>
      </c>
      <c r="AB82" s="471">
        <f t="shared" si="62"/>
        <v>0</v>
      </c>
      <c r="AC82" s="448">
        <f t="shared" si="56"/>
        <v>0</v>
      </c>
      <c r="AD82" s="471">
        <f t="shared" si="63"/>
        <v>0</v>
      </c>
      <c r="AE82" s="471">
        <f t="shared" si="63"/>
        <v>0</v>
      </c>
      <c r="AF82" s="471">
        <f t="shared" si="63"/>
        <v>0</v>
      </c>
      <c r="AG82" s="471">
        <f t="shared" si="63"/>
        <v>0</v>
      </c>
      <c r="AH82" s="471">
        <f t="shared" si="63"/>
        <v>0</v>
      </c>
      <c r="AI82" s="471">
        <f t="shared" si="63"/>
        <v>0</v>
      </c>
      <c r="AJ82" s="471">
        <f t="shared" si="63"/>
        <v>0</v>
      </c>
      <c r="AK82" s="471">
        <f t="shared" si="63"/>
        <v>0</v>
      </c>
      <c r="AL82" s="471">
        <f t="shared" si="63"/>
        <v>0</v>
      </c>
      <c r="AM82" s="471">
        <f t="shared" si="63"/>
        <v>0</v>
      </c>
      <c r="AN82" s="471">
        <f t="shared" si="63"/>
        <v>0</v>
      </c>
      <c r="AO82" s="471">
        <f t="shared" si="63"/>
        <v>0</v>
      </c>
      <c r="AP82" s="448">
        <f t="shared" si="46"/>
        <v>0</v>
      </c>
      <c r="AQ82" s="471">
        <f t="shared" si="64"/>
        <v>0</v>
      </c>
      <c r="AR82" s="471">
        <f t="shared" si="64"/>
        <v>0</v>
      </c>
      <c r="AS82" s="471">
        <f t="shared" si="64"/>
        <v>0</v>
      </c>
      <c r="AT82" s="471">
        <f t="shared" si="64"/>
        <v>0</v>
      </c>
      <c r="AU82" s="471">
        <f t="shared" si="64"/>
        <v>0</v>
      </c>
      <c r="AV82" s="471">
        <f t="shared" si="64"/>
        <v>0</v>
      </c>
      <c r="AW82" s="471">
        <f t="shared" si="64"/>
        <v>0</v>
      </c>
      <c r="AX82" s="471">
        <f t="shared" si="64"/>
        <v>0</v>
      </c>
      <c r="AY82" s="471">
        <f t="shared" si="64"/>
        <v>0</v>
      </c>
      <c r="AZ82" s="471">
        <f t="shared" si="64"/>
        <v>0</v>
      </c>
      <c r="BA82" s="471">
        <f t="shared" si="64"/>
        <v>0</v>
      </c>
      <c r="BB82" s="471">
        <f t="shared" si="64"/>
        <v>0</v>
      </c>
      <c r="BC82" s="448">
        <f t="shared" si="48"/>
        <v>0</v>
      </c>
      <c r="BD82" s="469">
        <f t="shared" si="49"/>
        <v>-1</v>
      </c>
      <c r="BE82" s="471">
        <f t="shared" ref="BE82:BP87" si="66">BE20*BE51</f>
        <v>0</v>
      </c>
      <c r="BF82" s="471">
        <f t="shared" si="66"/>
        <v>0</v>
      </c>
      <c r="BG82" s="471">
        <f t="shared" si="66"/>
        <v>0</v>
      </c>
      <c r="BH82" s="471">
        <f t="shared" si="66"/>
        <v>0</v>
      </c>
      <c r="BI82" s="471">
        <f t="shared" si="66"/>
        <v>0</v>
      </c>
      <c r="BJ82" s="471">
        <f t="shared" si="66"/>
        <v>0</v>
      </c>
      <c r="BK82" s="471">
        <f t="shared" si="66"/>
        <v>0</v>
      </c>
      <c r="BL82" s="471">
        <f t="shared" si="66"/>
        <v>0</v>
      </c>
      <c r="BM82" s="471">
        <f t="shared" si="66"/>
        <v>0</v>
      </c>
      <c r="BN82" s="471">
        <f t="shared" si="66"/>
        <v>0</v>
      </c>
      <c r="BO82" s="471">
        <f t="shared" si="66"/>
        <v>0</v>
      </c>
      <c r="BP82" s="471">
        <f t="shared" si="66"/>
        <v>0</v>
      </c>
      <c r="BQ82" s="448">
        <f t="shared" si="51"/>
        <v>0</v>
      </c>
      <c r="BS82" s="450">
        <f t="shared" si="54"/>
        <v>-52000</v>
      </c>
      <c r="BT82" s="451">
        <f t="shared" si="52"/>
        <v>0</v>
      </c>
      <c r="BV82" s="451">
        <f t="shared" si="55"/>
        <v>0</v>
      </c>
    </row>
    <row r="83" spans="1:101" outlineLevel="1">
      <c r="A83" s="445" t="str">
        <f t="shared" si="39"/>
        <v>ICNE</v>
      </c>
      <c r="B83" s="455" t="str">
        <f t="shared" si="40"/>
        <v>Other</v>
      </c>
      <c r="C83" s="455" t="str">
        <f t="shared" si="41"/>
        <v>GRUPO R&amp;G S.A.S. / HOSP HUV</v>
      </c>
      <c r="D83" s="470"/>
      <c r="E83" s="470"/>
      <c r="F83" s="470"/>
      <c r="G83" s="470"/>
      <c r="H83" s="470">
        <f t="shared" si="65"/>
        <v>0</v>
      </c>
      <c r="I83" s="470"/>
      <c r="J83" s="470">
        <f t="shared" si="61"/>
        <v>0</v>
      </c>
      <c r="K83" s="470">
        <f t="shared" si="65"/>
        <v>0</v>
      </c>
      <c r="L83" s="470">
        <f t="shared" si="65"/>
        <v>0</v>
      </c>
      <c r="M83" s="471">
        <f t="shared" si="65"/>
        <v>0</v>
      </c>
      <c r="N83" s="471">
        <f t="shared" si="65"/>
        <v>0</v>
      </c>
      <c r="O83" s="471">
        <f t="shared" si="65"/>
        <v>0</v>
      </c>
      <c r="P83" s="448">
        <f t="shared" si="53"/>
        <v>0</v>
      </c>
      <c r="Q83" s="471">
        <f t="shared" si="62"/>
        <v>0</v>
      </c>
      <c r="R83" s="471">
        <f t="shared" si="62"/>
        <v>0</v>
      </c>
      <c r="S83" s="471">
        <f t="shared" si="62"/>
        <v>0</v>
      </c>
      <c r="T83" s="471">
        <f t="shared" si="62"/>
        <v>0</v>
      </c>
      <c r="U83" s="471">
        <f t="shared" si="62"/>
        <v>0</v>
      </c>
      <c r="V83" s="471">
        <f t="shared" si="62"/>
        <v>0</v>
      </c>
      <c r="W83" s="471">
        <f t="shared" si="62"/>
        <v>0</v>
      </c>
      <c r="X83" s="471">
        <f t="shared" si="62"/>
        <v>0</v>
      </c>
      <c r="Y83" s="471">
        <f t="shared" si="62"/>
        <v>0</v>
      </c>
      <c r="Z83" s="471">
        <f t="shared" si="62"/>
        <v>0</v>
      </c>
      <c r="AA83" s="471">
        <f t="shared" si="62"/>
        <v>0</v>
      </c>
      <c r="AB83" s="471">
        <f t="shared" si="62"/>
        <v>0</v>
      </c>
      <c r="AC83" s="448">
        <f t="shared" si="56"/>
        <v>0</v>
      </c>
      <c r="AD83" s="471">
        <f t="shared" si="63"/>
        <v>0</v>
      </c>
      <c r="AE83" s="471">
        <f t="shared" si="63"/>
        <v>0</v>
      </c>
      <c r="AF83" s="471">
        <f t="shared" si="63"/>
        <v>0</v>
      </c>
      <c r="AG83" s="471">
        <f t="shared" si="63"/>
        <v>0</v>
      </c>
      <c r="AH83" s="471">
        <f t="shared" si="63"/>
        <v>0</v>
      </c>
      <c r="AI83" s="471">
        <f t="shared" si="63"/>
        <v>0</v>
      </c>
      <c r="AJ83" s="471">
        <f t="shared" si="63"/>
        <v>0</v>
      </c>
      <c r="AK83" s="471">
        <f t="shared" si="63"/>
        <v>0</v>
      </c>
      <c r="AL83" s="471">
        <f t="shared" si="63"/>
        <v>0</v>
      </c>
      <c r="AM83" s="471">
        <f t="shared" si="63"/>
        <v>0</v>
      </c>
      <c r="AN83" s="471">
        <f t="shared" si="63"/>
        <v>0</v>
      </c>
      <c r="AO83" s="471">
        <f t="shared" si="63"/>
        <v>0</v>
      </c>
      <c r="AP83" s="448">
        <f t="shared" si="46"/>
        <v>0</v>
      </c>
      <c r="AQ83" s="471">
        <f t="shared" si="64"/>
        <v>0</v>
      </c>
      <c r="AR83" s="471">
        <f t="shared" si="64"/>
        <v>0</v>
      </c>
      <c r="AS83" s="471">
        <f t="shared" si="64"/>
        <v>0</v>
      </c>
      <c r="AT83" s="471">
        <f t="shared" si="64"/>
        <v>0</v>
      </c>
      <c r="AU83" s="471">
        <f t="shared" si="64"/>
        <v>0</v>
      </c>
      <c r="AV83" s="471">
        <f t="shared" si="64"/>
        <v>0</v>
      </c>
      <c r="AW83" s="471">
        <f t="shared" si="64"/>
        <v>0</v>
      </c>
      <c r="AX83" s="471">
        <f t="shared" si="64"/>
        <v>0</v>
      </c>
      <c r="AY83" s="471">
        <f t="shared" si="64"/>
        <v>0</v>
      </c>
      <c r="AZ83" s="471">
        <f t="shared" si="64"/>
        <v>0</v>
      </c>
      <c r="BA83" s="471">
        <f t="shared" si="64"/>
        <v>0</v>
      </c>
      <c r="BB83" s="471">
        <f t="shared" si="64"/>
        <v>0</v>
      </c>
      <c r="BC83" s="448">
        <f t="shared" si="48"/>
        <v>0</v>
      </c>
      <c r="BD83" s="469" t="e">
        <f t="shared" si="49"/>
        <v>#DIV/0!</v>
      </c>
      <c r="BE83" s="471">
        <f t="shared" si="66"/>
        <v>0</v>
      </c>
      <c r="BF83" s="471">
        <f t="shared" si="66"/>
        <v>0</v>
      </c>
      <c r="BG83" s="471">
        <f t="shared" si="66"/>
        <v>0</v>
      </c>
      <c r="BH83" s="471">
        <f t="shared" si="66"/>
        <v>0</v>
      </c>
      <c r="BI83" s="471">
        <f t="shared" si="66"/>
        <v>0</v>
      </c>
      <c r="BJ83" s="471">
        <f t="shared" si="66"/>
        <v>0</v>
      </c>
      <c r="BK83" s="471">
        <f t="shared" si="66"/>
        <v>0</v>
      </c>
      <c r="BL83" s="471">
        <f t="shared" si="66"/>
        <v>0</v>
      </c>
      <c r="BM83" s="471">
        <f t="shared" si="66"/>
        <v>0</v>
      </c>
      <c r="BN83" s="471">
        <f t="shared" si="66"/>
        <v>0</v>
      </c>
      <c r="BO83" s="471">
        <f t="shared" si="66"/>
        <v>0</v>
      </c>
      <c r="BP83" s="471">
        <f t="shared" si="66"/>
        <v>0</v>
      </c>
      <c r="BQ83" s="448">
        <f t="shared" si="51"/>
        <v>0</v>
      </c>
      <c r="BS83" s="450">
        <f t="shared" si="54"/>
        <v>0</v>
      </c>
      <c r="BT83" s="451">
        <f t="shared" si="52"/>
        <v>0</v>
      </c>
      <c r="BV83" s="451">
        <f t="shared" si="55"/>
        <v>0</v>
      </c>
    </row>
    <row r="84" spans="1:101" outlineLevel="1">
      <c r="A84" s="445" t="str">
        <f t="shared" si="39"/>
        <v>ICNE</v>
      </c>
      <c r="B84" s="455" t="str">
        <f t="shared" si="40"/>
        <v>Other</v>
      </c>
      <c r="C84" s="455" t="str">
        <f t="shared" si="41"/>
        <v>DDS PHARMA</v>
      </c>
      <c r="D84" s="470">
        <v>0</v>
      </c>
      <c r="E84" s="470">
        <v>3500</v>
      </c>
      <c r="F84" s="470">
        <v>0</v>
      </c>
      <c r="G84" s="470">
        <v>4000</v>
      </c>
      <c r="H84" s="470">
        <v>4000</v>
      </c>
      <c r="I84" s="470">
        <v>4000</v>
      </c>
      <c r="J84" s="470">
        <f t="shared" si="61"/>
        <v>0</v>
      </c>
      <c r="K84" s="470">
        <f t="shared" si="65"/>
        <v>0</v>
      </c>
      <c r="L84" s="470">
        <f t="shared" si="65"/>
        <v>0</v>
      </c>
      <c r="M84" s="471">
        <f t="shared" si="65"/>
        <v>0</v>
      </c>
      <c r="N84" s="471">
        <f t="shared" si="65"/>
        <v>0</v>
      </c>
      <c r="O84" s="471">
        <f t="shared" si="65"/>
        <v>0</v>
      </c>
      <c r="P84" s="448">
        <f t="shared" si="53"/>
        <v>15500</v>
      </c>
      <c r="Q84" s="471">
        <f t="shared" si="62"/>
        <v>0</v>
      </c>
      <c r="R84" s="471">
        <f t="shared" si="62"/>
        <v>0</v>
      </c>
      <c r="S84" s="471">
        <f t="shared" si="62"/>
        <v>0</v>
      </c>
      <c r="T84" s="471">
        <f t="shared" si="62"/>
        <v>0</v>
      </c>
      <c r="U84" s="471">
        <f t="shared" si="62"/>
        <v>0</v>
      </c>
      <c r="V84" s="471">
        <f t="shared" si="62"/>
        <v>0</v>
      </c>
      <c r="W84" s="471">
        <f t="shared" si="62"/>
        <v>0</v>
      </c>
      <c r="X84" s="471">
        <f t="shared" si="62"/>
        <v>0</v>
      </c>
      <c r="Y84" s="471">
        <f t="shared" si="62"/>
        <v>0</v>
      </c>
      <c r="Z84" s="471">
        <f t="shared" si="62"/>
        <v>0</v>
      </c>
      <c r="AA84" s="471">
        <f t="shared" si="62"/>
        <v>0</v>
      </c>
      <c r="AB84" s="471">
        <f t="shared" si="62"/>
        <v>0</v>
      </c>
      <c r="AC84" s="448">
        <f t="shared" si="56"/>
        <v>0</v>
      </c>
      <c r="AD84" s="471">
        <f t="shared" si="63"/>
        <v>0</v>
      </c>
      <c r="AE84" s="471">
        <f t="shared" si="63"/>
        <v>0</v>
      </c>
      <c r="AF84" s="471">
        <f t="shared" si="63"/>
        <v>0</v>
      </c>
      <c r="AG84" s="471">
        <f t="shared" si="63"/>
        <v>0</v>
      </c>
      <c r="AH84" s="471">
        <f t="shared" si="63"/>
        <v>0</v>
      </c>
      <c r="AI84" s="471">
        <f t="shared" si="63"/>
        <v>0</v>
      </c>
      <c r="AJ84" s="471">
        <f t="shared" si="63"/>
        <v>0</v>
      </c>
      <c r="AK84" s="471">
        <f t="shared" si="63"/>
        <v>0</v>
      </c>
      <c r="AL84" s="471">
        <f t="shared" si="63"/>
        <v>0</v>
      </c>
      <c r="AM84" s="471">
        <f t="shared" si="63"/>
        <v>0</v>
      </c>
      <c r="AN84" s="471">
        <f t="shared" si="63"/>
        <v>0</v>
      </c>
      <c r="AO84" s="471">
        <f t="shared" si="63"/>
        <v>0</v>
      </c>
      <c r="AP84" s="448">
        <f t="shared" si="46"/>
        <v>0</v>
      </c>
      <c r="AQ84" s="471">
        <f t="shared" si="64"/>
        <v>0</v>
      </c>
      <c r="AR84" s="471">
        <f t="shared" si="64"/>
        <v>0</v>
      </c>
      <c r="AS84" s="471">
        <f t="shared" si="64"/>
        <v>0</v>
      </c>
      <c r="AT84" s="471">
        <f t="shared" si="64"/>
        <v>0</v>
      </c>
      <c r="AU84" s="471">
        <f t="shared" si="64"/>
        <v>0</v>
      </c>
      <c r="AV84" s="471">
        <f t="shared" si="64"/>
        <v>0</v>
      </c>
      <c r="AW84" s="471">
        <f t="shared" si="64"/>
        <v>0</v>
      </c>
      <c r="AX84" s="471">
        <f t="shared" si="64"/>
        <v>0</v>
      </c>
      <c r="AY84" s="471">
        <f t="shared" si="64"/>
        <v>0</v>
      </c>
      <c r="AZ84" s="471">
        <f t="shared" si="64"/>
        <v>0</v>
      </c>
      <c r="BA84" s="471">
        <f t="shared" si="64"/>
        <v>0</v>
      </c>
      <c r="BB84" s="471">
        <f t="shared" si="64"/>
        <v>0</v>
      </c>
      <c r="BC84" s="448">
        <f t="shared" si="48"/>
        <v>0</v>
      </c>
      <c r="BD84" s="469">
        <f t="shared" si="49"/>
        <v>-1</v>
      </c>
      <c r="BE84" s="471">
        <f t="shared" si="66"/>
        <v>0</v>
      </c>
      <c r="BF84" s="471">
        <f t="shared" si="66"/>
        <v>0</v>
      </c>
      <c r="BG84" s="471">
        <f t="shared" si="66"/>
        <v>0</v>
      </c>
      <c r="BH84" s="471">
        <f t="shared" si="66"/>
        <v>0</v>
      </c>
      <c r="BI84" s="471">
        <f t="shared" si="66"/>
        <v>0</v>
      </c>
      <c r="BJ84" s="471">
        <f t="shared" si="66"/>
        <v>0</v>
      </c>
      <c r="BK84" s="471">
        <f t="shared" si="66"/>
        <v>0</v>
      </c>
      <c r="BL84" s="471">
        <f t="shared" si="66"/>
        <v>0</v>
      </c>
      <c r="BM84" s="471">
        <f t="shared" si="66"/>
        <v>0</v>
      </c>
      <c r="BN84" s="471">
        <f t="shared" si="66"/>
        <v>0</v>
      </c>
      <c r="BO84" s="471">
        <f t="shared" si="66"/>
        <v>0</v>
      </c>
      <c r="BP84" s="471">
        <f t="shared" si="66"/>
        <v>0</v>
      </c>
      <c r="BQ84" s="448">
        <f t="shared" si="51"/>
        <v>0</v>
      </c>
      <c r="BS84" s="450">
        <f t="shared" si="54"/>
        <v>-15500</v>
      </c>
      <c r="BT84" s="451">
        <f t="shared" si="52"/>
        <v>0</v>
      </c>
      <c r="BV84" s="451">
        <f t="shared" si="55"/>
        <v>0</v>
      </c>
    </row>
    <row r="85" spans="1:101" outlineLevel="1">
      <c r="A85" s="445" t="str">
        <f t="shared" si="39"/>
        <v>ICNE</v>
      </c>
      <c r="B85" s="455" t="str">
        <f t="shared" si="40"/>
        <v>Other</v>
      </c>
      <c r="C85" s="455" t="str">
        <f t="shared" si="41"/>
        <v>EVE DISTRIBUCIONES S.A.S.</v>
      </c>
      <c r="D85" s="470">
        <v>0</v>
      </c>
      <c r="E85" s="470">
        <v>10000</v>
      </c>
      <c r="F85" s="470">
        <v>0</v>
      </c>
      <c r="G85" s="470">
        <v>0</v>
      </c>
      <c r="H85" s="470">
        <f>H23*H54</f>
        <v>0</v>
      </c>
      <c r="I85" s="470"/>
      <c r="J85" s="470">
        <f t="shared" si="61"/>
        <v>0</v>
      </c>
      <c r="K85" s="470">
        <f t="shared" si="65"/>
        <v>0</v>
      </c>
      <c r="L85" s="470">
        <f t="shared" si="65"/>
        <v>0</v>
      </c>
      <c r="M85" s="471">
        <f t="shared" si="65"/>
        <v>0</v>
      </c>
      <c r="N85" s="471">
        <f t="shared" si="65"/>
        <v>0</v>
      </c>
      <c r="O85" s="471">
        <f t="shared" si="65"/>
        <v>0</v>
      </c>
      <c r="P85" s="448">
        <f t="shared" si="53"/>
        <v>10000</v>
      </c>
      <c r="Q85" s="471">
        <f t="shared" ref="Q85:AB87" si="67">Q17*Q54</f>
        <v>0</v>
      </c>
      <c r="R85" s="471">
        <f t="shared" si="67"/>
        <v>0</v>
      </c>
      <c r="S85" s="471">
        <f t="shared" si="67"/>
        <v>0</v>
      </c>
      <c r="T85" s="471">
        <f t="shared" si="67"/>
        <v>0</v>
      </c>
      <c r="U85" s="471">
        <f t="shared" si="67"/>
        <v>0</v>
      </c>
      <c r="V85" s="471">
        <f t="shared" si="67"/>
        <v>0</v>
      </c>
      <c r="W85" s="471">
        <f t="shared" si="67"/>
        <v>0</v>
      </c>
      <c r="X85" s="471">
        <f t="shared" si="67"/>
        <v>0</v>
      </c>
      <c r="Y85" s="471">
        <f t="shared" si="67"/>
        <v>0</v>
      </c>
      <c r="Z85" s="471">
        <f t="shared" si="67"/>
        <v>0</v>
      </c>
      <c r="AA85" s="471">
        <f t="shared" si="67"/>
        <v>0</v>
      </c>
      <c r="AB85" s="471">
        <f t="shared" si="67"/>
        <v>0</v>
      </c>
      <c r="AC85" s="448">
        <f t="shared" si="56"/>
        <v>0</v>
      </c>
      <c r="AD85" s="471">
        <f t="shared" ref="AD85:AO87" si="68">AD17*AD54</f>
        <v>0</v>
      </c>
      <c r="AE85" s="471">
        <f t="shared" si="68"/>
        <v>0</v>
      </c>
      <c r="AF85" s="471">
        <f t="shared" si="68"/>
        <v>0</v>
      </c>
      <c r="AG85" s="471">
        <f t="shared" si="68"/>
        <v>0</v>
      </c>
      <c r="AH85" s="471">
        <f t="shared" si="68"/>
        <v>0</v>
      </c>
      <c r="AI85" s="471">
        <f t="shared" si="68"/>
        <v>0</v>
      </c>
      <c r="AJ85" s="471">
        <f t="shared" si="68"/>
        <v>0</v>
      </c>
      <c r="AK85" s="471">
        <f t="shared" si="68"/>
        <v>0</v>
      </c>
      <c r="AL85" s="471">
        <f t="shared" si="68"/>
        <v>0</v>
      </c>
      <c r="AM85" s="471">
        <f t="shared" si="68"/>
        <v>0</v>
      </c>
      <c r="AN85" s="471">
        <f t="shared" si="68"/>
        <v>0</v>
      </c>
      <c r="AO85" s="471">
        <f t="shared" si="68"/>
        <v>0</v>
      </c>
      <c r="AP85" s="448">
        <f t="shared" ref="AP85:AP92" si="69">SUM(AD85:AO85)</f>
        <v>0</v>
      </c>
      <c r="AQ85" s="471">
        <f t="shared" ref="AQ85:BB87" si="70">AQ17*AQ54</f>
        <v>0</v>
      </c>
      <c r="AR85" s="471">
        <f t="shared" si="70"/>
        <v>0</v>
      </c>
      <c r="AS85" s="471">
        <f t="shared" si="70"/>
        <v>0</v>
      </c>
      <c r="AT85" s="471">
        <f t="shared" si="70"/>
        <v>0</v>
      </c>
      <c r="AU85" s="471">
        <f t="shared" si="70"/>
        <v>0</v>
      </c>
      <c r="AV85" s="471">
        <f t="shared" si="70"/>
        <v>0</v>
      </c>
      <c r="AW85" s="471">
        <f t="shared" si="70"/>
        <v>0</v>
      </c>
      <c r="AX85" s="471">
        <f t="shared" si="70"/>
        <v>0</v>
      </c>
      <c r="AY85" s="471">
        <f t="shared" si="70"/>
        <v>0</v>
      </c>
      <c r="AZ85" s="471">
        <f t="shared" si="70"/>
        <v>0</v>
      </c>
      <c r="BA85" s="471">
        <f t="shared" si="70"/>
        <v>0</v>
      </c>
      <c r="BB85" s="471">
        <f t="shared" si="70"/>
        <v>0</v>
      </c>
      <c r="BC85" s="448">
        <f t="shared" ref="BC85:BC92" si="71">SUM(AQ85:BB85)</f>
        <v>0</v>
      </c>
      <c r="BD85" s="469">
        <f t="shared" si="49"/>
        <v>-1</v>
      </c>
      <c r="BE85" s="471">
        <f t="shared" si="66"/>
        <v>0</v>
      </c>
      <c r="BF85" s="471">
        <f t="shared" si="66"/>
        <v>0</v>
      </c>
      <c r="BG85" s="471">
        <f t="shared" si="66"/>
        <v>0</v>
      </c>
      <c r="BH85" s="471">
        <f t="shared" si="66"/>
        <v>0</v>
      </c>
      <c r="BI85" s="471">
        <f t="shared" si="66"/>
        <v>0</v>
      </c>
      <c r="BJ85" s="471">
        <f t="shared" si="66"/>
        <v>0</v>
      </c>
      <c r="BK85" s="471">
        <f t="shared" si="66"/>
        <v>0</v>
      </c>
      <c r="BL85" s="471">
        <f t="shared" si="66"/>
        <v>0</v>
      </c>
      <c r="BM85" s="471">
        <f t="shared" si="66"/>
        <v>0</v>
      </c>
      <c r="BN85" s="471">
        <f t="shared" si="66"/>
        <v>0</v>
      </c>
      <c r="BO85" s="471">
        <f t="shared" si="66"/>
        <v>0</v>
      </c>
      <c r="BP85" s="471">
        <f t="shared" si="66"/>
        <v>0</v>
      </c>
      <c r="BQ85" s="448">
        <f t="shared" si="51"/>
        <v>0</v>
      </c>
      <c r="BS85" s="450">
        <f t="shared" si="54"/>
        <v>-10000</v>
      </c>
      <c r="BT85" s="451">
        <f t="shared" si="52"/>
        <v>0</v>
      </c>
      <c r="BV85" s="451">
        <f t="shared" si="55"/>
        <v>0</v>
      </c>
    </row>
    <row r="86" spans="1:101" outlineLevel="1">
      <c r="A86" s="445" t="str">
        <f t="shared" si="39"/>
        <v>ICNE</v>
      </c>
      <c r="B86" s="455" t="str">
        <f t="shared" si="40"/>
        <v>Other</v>
      </c>
      <c r="C86" s="455" t="str">
        <f t="shared" si="41"/>
        <v>CAFAM</v>
      </c>
      <c r="D86" s="470">
        <v>0</v>
      </c>
      <c r="E86" s="470">
        <v>3000</v>
      </c>
      <c r="F86" s="470">
        <v>-3000</v>
      </c>
      <c r="G86" s="470">
        <v>0</v>
      </c>
      <c r="H86" s="470">
        <f>H24*H55</f>
        <v>0</v>
      </c>
      <c r="I86" s="470"/>
      <c r="J86" s="470">
        <f t="shared" si="61"/>
        <v>0</v>
      </c>
      <c r="K86" s="470">
        <f t="shared" si="65"/>
        <v>0</v>
      </c>
      <c r="L86" s="470">
        <f t="shared" si="65"/>
        <v>0</v>
      </c>
      <c r="M86" s="471">
        <f t="shared" si="65"/>
        <v>0</v>
      </c>
      <c r="N86" s="471">
        <f t="shared" si="65"/>
        <v>0</v>
      </c>
      <c r="O86" s="471">
        <f t="shared" si="65"/>
        <v>0</v>
      </c>
      <c r="P86" s="448">
        <f t="shared" si="53"/>
        <v>0</v>
      </c>
      <c r="Q86" s="471">
        <f t="shared" si="67"/>
        <v>0</v>
      </c>
      <c r="R86" s="471">
        <f t="shared" si="67"/>
        <v>0</v>
      </c>
      <c r="S86" s="471">
        <f t="shared" si="67"/>
        <v>0</v>
      </c>
      <c r="T86" s="471">
        <f t="shared" si="67"/>
        <v>0</v>
      </c>
      <c r="U86" s="471">
        <f t="shared" si="67"/>
        <v>0</v>
      </c>
      <c r="V86" s="471">
        <f t="shared" si="67"/>
        <v>0</v>
      </c>
      <c r="W86" s="471">
        <f t="shared" si="67"/>
        <v>0</v>
      </c>
      <c r="X86" s="471">
        <f t="shared" si="67"/>
        <v>0</v>
      </c>
      <c r="Y86" s="471">
        <f t="shared" si="67"/>
        <v>0</v>
      </c>
      <c r="Z86" s="471">
        <f t="shared" si="67"/>
        <v>0</v>
      </c>
      <c r="AA86" s="471">
        <f t="shared" si="67"/>
        <v>0</v>
      </c>
      <c r="AB86" s="471">
        <f t="shared" si="67"/>
        <v>0</v>
      </c>
      <c r="AC86" s="448">
        <f t="shared" si="56"/>
        <v>0</v>
      </c>
      <c r="AD86" s="471">
        <f t="shared" si="68"/>
        <v>0</v>
      </c>
      <c r="AE86" s="471">
        <f t="shared" si="68"/>
        <v>0</v>
      </c>
      <c r="AF86" s="471">
        <f t="shared" si="68"/>
        <v>0</v>
      </c>
      <c r="AG86" s="471">
        <f t="shared" si="68"/>
        <v>0</v>
      </c>
      <c r="AH86" s="471">
        <f t="shared" si="68"/>
        <v>0</v>
      </c>
      <c r="AI86" s="471">
        <f t="shared" si="68"/>
        <v>0</v>
      </c>
      <c r="AJ86" s="471">
        <f t="shared" si="68"/>
        <v>0</v>
      </c>
      <c r="AK86" s="471">
        <f t="shared" si="68"/>
        <v>0</v>
      </c>
      <c r="AL86" s="471">
        <f t="shared" si="68"/>
        <v>0</v>
      </c>
      <c r="AM86" s="471">
        <f t="shared" si="68"/>
        <v>0</v>
      </c>
      <c r="AN86" s="471">
        <f t="shared" si="68"/>
        <v>0</v>
      </c>
      <c r="AO86" s="471">
        <f t="shared" si="68"/>
        <v>0</v>
      </c>
      <c r="AP86" s="448">
        <f t="shared" si="69"/>
        <v>0</v>
      </c>
      <c r="AQ86" s="471">
        <f t="shared" si="70"/>
        <v>0</v>
      </c>
      <c r="AR86" s="471">
        <f t="shared" si="70"/>
        <v>0</v>
      </c>
      <c r="AS86" s="471">
        <f t="shared" si="70"/>
        <v>0</v>
      </c>
      <c r="AT86" s="471">
        <f t="shared" si="70"/>
        <v>0</v>
      </c>
      <c r="AU86" s="471">
        <f t="shared" si="70"/>
        <v>0</v>
      </c>
      <c r="AV86" s="471">
        <f t="shared" si="70"/>
        <v>0</v>
      </c>
      <c r="AW86" s="471">
        <f t="shared" si="70"/>
        <v>0</v>
      </c>
      <c r="AX86" s="471">
        <f t="shared" si="70"/>
        <v>0</v>
      </c>
      <c r="AY86" s="471">
        <f t="shared" si="70"/>
        <v>0</v>
      </c>
      <c r="AZ86" s="471">
        <f t="shared" si="70"/>
        <v>0</v>
      </c>
      <c r="BA86" s="471">
        <f t="shared" si="70"/>
        <v>0</v>
      </c>
      <c r="BB86" s="471">
        <f t="shared" si="70"/>
        <v>0</v>
      </c>
      <c r="BC86" s="448">
        <f t="shared" si="71"/>
        <v>0</v>
      </c>
      <c r="BD86" s="469" t="e">
        <f t="shared" si="49"/>
        <v>#DIV/0!</v>
      </c>
      <c r="BE86" s="471">
        <f t="shared" si="66"/>
        <v>0</v>
      </c>
      <c r="BF86" s="471">
        <f t="shared" si="66"/>
        <v>0</v>
      </c>
      <c r="BG86" s="471">
        <f t="shared" si="66"/>
        <v>0</v>
      </c>
      <c r="BH86" s="471">
        <f t="shared" si="66"/>
        <v>0</v>
      </c>
      <c r="BI86" s="471">
        <f t="shared" si="66"/>
        <v>0</v>
      </c>
      <c r="BJ86" s="471">
        <f t="shared" si="66"/>
        <v>0</v>
      </c>
      <c r="BK86" s="471">
        <f t="shared" si="66"/>
        <v>0</v>
      </c>
      <c r="BL86" s="471">
        <f t="shared" si="66"/>
        <v>0</v>
      </c>
      <c r="BM86" s="471">
        <f t="shared" si="66"/>
        <v>0</v>
      </c>
      <c r="BN86" s="471">
        <f t="shared" si="66"/>
        <v>0</v>
      </c>
      <c r="BO86" s="471">
        <f t="shared" si="66"/>
        <v>0</v>
      </c>
      <c r="BP86" s="471">
        <f t="shared" si="66"/>
        <v>0</v>
      </c>
      <c r="BQ86" s="448"/>
      <c r="BS86" s="450">
        <f t="shared" si="54"/>
        <v>0</v>
      </c>
      <c r="BT86" s="451">
        <f t="shared" si="52"/>
        <v>0</v>
      </c>
      <c r="BV86" s="451">
        <f t="shared" si="55"/>
        <v>0</v>
      </c>
    </row>
    <row r="87" spans="1:101" outlineLevel="1">
      <c r="A87" s="445" t="str">
        <f>$A25</f>
        <v>PMCE</v>
      </c>
      <c r="B87" s="455" t="str">
        <f>$B25</f>
        <v>Other</v>
      </c>
      <c r="C87" s="455" t="str">
        <f>$C25</f>
        <v>DEPOSITO DE DROGAS MONACO S.A.</v>
      </c>
      <c r="D87" s="470">
        <v>4000</v>
      </c>
      <c r="E87" s="470">
        <v>0</v>
      </c>
      <c r="F87" s="470">
        <v>0</v>
      </c>
      <c r="G87" s="470">
        <v>0</v>
      </c>
      <c r="H87" s="470">
        <f>H25*H56</f>
        <v>0</v>
      </c>
      <c r="I87" s="470"/>
      <c r="J87" s="470">
        <f t="shared" si="61"/>
        <v>0</v>
      </c>
      <c r="K87" s="470">
        <f t="shared" si="65"/>
        <v>0</v>
      </c>
      <c r="L87" s="470">
        <f t="shared" si="65"/>
        <v>0</v>
      </c>
      <c r="M87" s="471">
        <f t="shared" si="65"/>
        <v>0</v>
      </c>
      <c r="N87" s="471">
        <f t="shared" si="65"/>
        <v>0</v>
      </c>
      <c r="O87" s="471">
        <f t="shared" si="65"/>
        <v>0</v>
      </c>
      <c r="P87" s="448">
        <f t="shared" si="53"/>
        <v>4000</v>
      </c>
      <c r="Q87" s="471">
        <f t="shared" si="67"/>
        <v>0</v>
      </c>
      <c r="R87" s="471">
        <f t="shared" si="67"/>
        <v>0</v>
      </c>
      <c r="S87" s="471">
        <f t="shared" si="67"/>
        <v>0</v>
      </c>
      <c r="T87" s="471">
        <f t="shared" si="67"/>
        <v>0</v>
      </c>
      <c r="U87" s="471">
        <f t="shared" si="67"/>
        <v>0</v>
      </c>
      <c r="V87" s="471">
        <f t="shared" si="67"/>
        <v>0</v>
      </c>
      <c r="W87" s="471">
        <f t="shared" si="67"/>
        <v>0</v>
      </c>
      <c r="X87" s="471">
        <f t="shared" si="67"/>
        <v>0</v>
      </c>
      <c r="Y87" s="471">
        <f t="shared" si="67"/>
        <v>0</v>
      </c>
      <c r="Z87" s="471">
        <f t="shared" si="67"/>
        <v>0</v>
      </c>
      <c r="AA87" s="471">
        <f t="shared" si="67"/>
        <v>0</v>
      </c>
      <c r="AB87" s="471">
        <f t="shared" si="67"/>
        <v>0</v>
      </c>
      <c r="AC87" s="448">
        <f t="shared" si="56"/>
        <v>0</v>
      </c>
      <c r="AD87" s="471">
        <f t="shared" si="68"/>
        <v>0</v>
      </c>
      <c r="AE87" s="471">
        <f t="shared" si="68"/>
        <v>0</v>
      </c>
      <c r="AF87" s="471">
        <f t="shared" si="68"/>
        <v>0</v>
      </c>
      <c r="AG87" s="471">
        <f t="shared" si="68"/>
        <v>0</v>
      </c>
      <c r="AH87" s="471">
        <f t="shared" si="68"/>
        <v>0</v>
      </c>
      <c r="AI87" s="471">
        <f t="shared" si="68"/>
        <v>0</v>
      </c>
      <c r="AJ87" s="471">
        <f t="shared" si="68"/>
        <v>0</v>
      </c>
      <c r="AK87" s="471">
        <f t="shared" si="68"/>
        <v>0</v>
      </c>
      <c r="AL87" s="471">
        <f t="shared" si="68"/>
        <v>0</v>
      </c>
      <c r="AM87" s="471">
        <f t="shared" si="68"/>
        <v>0</v>
      </c>
      <c r="AN87" s="471">
        <f t="shared" si="68"/>
        <v>0</v>
      </c>
      <c r="AO87" s="471">
        <f t="shared" si="68"/>
        <v>0</v>
      </c>
      <c r="AP87" s="448">
        <f t="shared" si="69"/>
        <v>0</v>
      </c>
      <c r="AQ87" s="471">
        <f t="shared" si="70"/>
        <v>0</v>
      </c>
      <c r="AR87" s="471">
        <f t="shared" si="70"/>
        <v>0</v>
      </c>
      <c r="AS87" s="471">
        <f t="shared" si="70"/>
        <v>0</v>
      </c>
      <c r="AT87" s="471">
        <f t="shared" si="70"/>
        <v>0</v>
      </c>
      <c r="AU87" s="471">
        <f t="shared" si="70"/>
        <v>0</v>
      </c>
      <c r="AV87" s="471">
        <f t="shared" si="70"/>
        <v>0</v>
      </c>
      <c r="AW87" s="471">
        <f t="shared" si="70"/>
        <v>0</v>
      </c>
      <c r="AX87" s="471">
        <f t="shared" si="70"/>
        <v>0</v>
      </c>
      <c r="AY87" s="471">
        <f t="shared" si="70"/>
        <v>0</v>
      </c>
      <c r="AZ87" s="471">
        <f t="shared" si="70"/>
        <v>0</v>
      </c>
      <c r="BA87" s="471">
        <f t="shared" si="70"/>
        <v>0</v>
      </c>
      <c r="BB87" s="471">
        <f t="shared" si="70"/>
        <v>0</v>
      </c>
      <c r="BC87" s="448">
        <f t="shared" si="71"/>
        <v>0</v>
      </c>
      <c r="BD87" s="469">
        <f t="shared" si="49"/>
        <v>-1</v>
      </c>
      <c r="BE87" s="471">
        <f t="shared" si="66"/>
        <v>0</v>
      </c>
      <c r="BF87" s="471">
        <f t="shared" si="66"/>
        <v>0</v>
      </c>
      <c r="BG87" s="471">
        <f t="shared" si="66"/>
        <v>0</v>
      </c>
      <c r="BH87" s="471">
        <f t="shared" si="66"/>
        <v>0</v>
      </c>
      <c r="BI87" s="471">
        <f t="shared" si="66"/>
        <v>0</v>
      </c>
      <c r="BJ87" s="471">
        <f t="shared" si="66"/>
        <v>0</v>
      </c>
      <c r="BK87" s="471">
        <f t="shared" si="66"/>
        <v>0</v>
      </c>
      <c r="BL87" s="471">
        <f t="shared" si="66"/>
        <v>0</v>
      </c>
      <c r="BM87" s="471">
        <f t="shared" si="66"/>
        <v>0</v>
      </c>
      <c r="BN87" s="471">
        <f t="shared" si="66"/>
        <v>0</v>
      </c>
      <c r="BO87" s="471">
        <f t="shared" si="66"/>
        <v>0</v>
      </c>
      <c r="BP87" s="471">
        <f t="shared" si="66"/>
        <v>0</v>
      </c>
      <c r="BQ87" s="448"/>
      <c r="BS87" s="450">
        <f t="shared" si="54"/>
        <v>-4000</v>
      </c>
      <c r="BT87" s="451">
        <f t="shared" si="52"/>
        <v>0</v>
      </c>
      <c r="BV87" s="451">
        <f t="shared" si="55"/>
        <v>0</v>
      </c>
    </row>
    <row r="88" spans="1:101" outlineLevel="1">
      <c r="A88" s="445"/>
      <c r="B88" s="455" t="str">
        <f>$B26</f>
        <v>Other</v>
      </c>
      <c r="C88" s="455" t="str">
        <f>$C26</f>
        <v>COLQUIMICOS S A</v>
      </c>
      <c r="D88" s="470"/>
      <c r="E88" s="470"/>
      <c r="F88" s="470"/>
      <c r="G88" s="470"/>
      <c r="H88" s="470">
        <v>5250</v>
      </c>
      <c r="I88" s="470">
        <v>500</v>
      </c>
      <c r="J88" s="470">
        <v>3000</v>
      </c>
      <c r="K88" s="470">
        <f t="shared" si="65"/>
        <v>0</v>
      </c>
      <c r="L88" s="470">
        <f t="shared" si="65"/>
        <v>0</v>
      </c>
      <c r="M88" s="471">
        <f t="shared" si="65"/>
        <v>0</v>
      </c>
      <c r="N88" s="471">
        <f t="shared" si="65"/>
        <v>0</v>
      </c>
      <c r="O88" s="471">
        <f t="shared" si="65"/>
        <v>0</v>
      </c>
      <c r="P88" s="448">
        <f>SUM(D88:O88)</f>
        <v>8750</v>
      </c>
      <c r="Q88" s="471"/>
      <c r="R88" s="471"/>
      <c r="S88" s="471"/>
      <c r="T88" s="471"/>
      <c r="U88" s="471"/>
      <c r="V88" s="471"/>
      <c r="W88" s="471"/>
      <c r="X88" s="471"/>
      <c r="Y88" s="471"/>
      <c r="Z88" s="471"/>
      <c r="AA88" s="471"/>
      <c r="AB88" s="471"/>
      <c r="AC88" s="448"/>
      <c r="AD88" s="471"/>
      <c r="AE88" s="471"/>
      <c r="AF88" s="471"/>
      <c r="AG88" s="471"/>
      <c r="AH88" s="471"/>
      <c r="AI88" s="471"/>
      <c r="AJ88" s="471"/>
      <c r="AK88" s="471"/>
      <c r="AL88" s="471"/>
      <c r="AM88" s="471"/>
      <c r="AN88" s="471"/>
      <c r="AO88" s="471"/>
      <c r="AP88" s="448"/>
      <c r="AQ88" s="471"/>
      <c r="AR88" s="471"/>
      <c r="AS88" s="471"/>
      <c r="AT88" s="471"/>
      <c r="AU88" s="471"/>
      <c r="AV88" s="471"/>
      <c r="AW88" s="471"/>
      <c r="AX88" s="471"/>
      <c r="AY88" s="471"/>
      <c r="AZ88" s="471"/>
      <c r="BA88" s="471"/>
      <c r="BB88" s="471"/>
      <c r="BC88" s="448"/>
      <c r="BD88" s="469"/>
      <c r="BE88" s="471"/>
      <c r="BF88" s="471"/>
      <c r="BG88" s="471"/>
      <c r="BH88" s="471"/>
      <c r="BI88" s="471"/>
      <c r="BJ88" s="471"/>
      <c r="BK88" s="471"/>
      <c r="BL88" s="471"/>
      <c r="BM88" s="471"/>
      <c r="BN88" s="471"/>
      <c r="BO88" s="471"/>
      <c r="BP88" s="471"/>
      <c r="BQ88" s="448"/>
      <c r="BS88" s="450"/>
      <c r="BT88" s="451"/>
      <c r="BV88" s="451"/>
    </row>
    <row r="89" spans="1:101" outlineLevel="1">
      <c r="A89" s="445" t="str">
        <f>$A27</f>
        <v>ZMGQ</v>
      </c>
      <c r="B89" s="455" t="s">
        <v>310</v>
      </c>
      <c r="C89" s="455" t="str">
        <f>$C27</f>
        <v>CLINICA LA AURORA</v>
      </c>
      <c r="D89" s="470"/>
      <c r="E89" s="470"/>
      <c r="F89" s="470"/>
      <c r="G89" s="470"/>
      <c r="H89" s="470">
        <f t="shared" ref="H89:O92" si="72">H27*H58</f>
        <v>0</v>
      </c>
      <c r="I89" s="470"/>
      <c r="J89" s="470">
        <f>J27*J58</f>
        <v>0</v>
      </c>
      <c r="K89" s="470">
        <f t="shared" si="72"/>
        <v>0</v>
      </c>
      <c r="L89" s="470">
        <f t="shared" si="72"/>
        <v>0</v>
      </c>
      <c r="M89" s="471">
        <f t="shared" si="72"/>
        <v>0</v>
      </c>
      <c r="N89" s="471">
        <f t="shared" si="72"/>
        <v>0</v>
      </c>
      <c r="O89" s="471">
        <f t="shared" si="72"/>
        <v>0</v>
      </c>
      <c r="P89" s="448">
        <f t="shared" si="53"/>
        <v>0</v>
      </c>
      <c r="Q89" s="471">
        <f t="shared" ref="Q89:AB92" si="73">Q20*Q58</f>
        <v>0</v>
      </c>
      <c r="R89" s="471">
        <f t="shared" si="73"/>
        <v>0</v>
      </c>
      <c r="S89" s="471">
        <f t="shared" si="73"/>
        <v>0</v>
      </c>
      <c r="T89" s="471">
        <f t="shared" si="73"/>
        <v>0</v>
      </c>
      <c r="U89" s="471">
        <f t="shared" si="73"/>
        <v>0</v>
      </c>
      <c r="V89" s="471">
        <f t="shared" si="73"/>
        <v>0</v>
      </c>
      <c r="W89" s="471">
        <f t="shared" si="73"/>
        <v>0</v>
      </c>
      <c r="X89" s="471">
        <f t="shared" si="73"/>
        <v>0</v>
      </c>
      <c r="Y89" s="471">
        <f t="shared" si="73"/>
        <v>0</v>
      </c>
      <c r="Z89" s="471">
        <f t="shared" si="73"/>
        <v>0</v>
      </c>
      <c r="AA89" s="471">
        <f t="shared" si="73"/>
        <v>0</v>
      </c>
      <c r="AB89" s="471">
        <f t="shared" si="73"/>
        <v>0</v>
      </c>
      <c r="AC89" s="448">
        <f t="shared" si="56"/>
        <v>0</v>
      </c>
      <c r="AD89" s="471">
        <f t="shared" ref="AD89:AO92" si="74">AD20*AD58</f>
        <v>0</v>
      </c>
      <c r="AE89" s="471">
        <f t="shared" si="74"/>
        <v>0</v>
      </c>
      <c r="AF89" s="471">
        <f t="shared" si="74"/>
        <v>0</v>
      </c>
      <c r="AG89" s="471">
        <f t="shared" si="74"/>
        <v>0</v>
      </c>
      <c r="AH89" s="471">
        <f t="shared" si="74"/>
        <v>0</v>
      </c>
      <c r="AI89" s="471">
        <f t="shared" si="74"/>
        <v>0</v>
      </c>
      <c r="AJ89" s="471">
        <f t="shared" si="74"/>
        <v>0</v>
      </c>
      <c r="AK89" s="471">
        <f t="shared" si="74"/>
        <v>0</v>
      </c>
      <c r="AL89" s="471">
        <f t="shared" si="74"/>
        <v>0</v>
      </c>
      <c r="AM89" s="471">
        <f t="shared" si="74"/>
        <v>0</v>
      </c>
      <c r="AN89" s="471">
        <f t="shared" si="74"/>
        <v>0</v>
      </c>
      <c r="AO89" s="471">
        <f t="shared" si="74"/>
        <v>0</v>
      </c>
      <c r="AP89" s="448">
        <f t="shared" si="69"/>
        <v>0</v>
      </c>
      <c r="AQ89" s="471">
        <f t="shared" ref="AQ89:BB92" si="75">AQ20*AQ58</f>
        <v>0</v>
      </c>
      <c r="AR89" s="471">
        <f t="shared" si="75"/>
        <v>0</v>
      </c>
      <c r="AS89" s="471">
        <f t="shared" si="75"/>
        <v>0</v>
      </c>
      <c r="AT89" s="471">
        <f t="shared" si="75"/>
        <v>0</v>
      </c>
      <c r="AU89" s="471">
        <f t="shared" si="75"/>
        <v>0</v>
      </c>
      <c r="AV89" s="471">
        <f t="shared" si="75"/>
        <v>0</v>
      </c>
      <c r="AW89" s="471">
        <f t="shared" si="75"/>
        <v>0</v>
      </c>
      <c r="AX89" s="471">
        <f t="shared" si="75"/>
        <v>0</v>
      </c>
      <c r="AY89" s="471">
        <f t="shared" si="75"/>
        <v>0</v>
      </c>
      <c r="AZ89" s="471">
        <f t="shared" si="75"/>
        <v>0</v>
      </c>
      <c r="BA89" s="471">
        <f t="shared" si="75"/>
        <v>0</v>
      </c>
      <c r="BB89" s="471">
        <f t="shared" si="75"/>
        <v>0</v>
      </c>
      <c r="BC89" s="448">
        <f t="shared" si="71"/>
        <v>0</v>
      </c>
      <c r="BD89" s="469" t="e">
        <f t="shared" si="49"/>
        <v>#DIV/0!</v>
      </c>
      <c r="BE89" s="471">
        <f t="shared" ref="BE89:BP91" si="76">BE27*BE58</f>
        <v>0</v>
      </c>
      <c r="BF89" s="471">
        <f t="shared" si="76"/>
        <v>0</v>
      </c>
      <c r="BG89" s="471">
        <f t="shared" si="76"/>
        <v>0</v>
      </c>
      <c r="BH89" s="471">
        <f t="shared" si="76"/>
        <v>0</v>
      </c>
      <c r="BI89" s="471">
        <f t="shared" si="76"/>
        <v>0</v>
      </c>
      <c r="BJ89" s="471">
        <f t="shared" si="76"/>
        <v>0</v>
      </c>
      <c r="BK89" s="471">
        <f t="shared" si="76"/>
        <v>0</v>
      </c>
      <c r="BL89" s="471">
        <f t="shared" si="76"/>
        <v>0</v>
      </c>
      <c r="BM89" s="471">
        <f t="shared" si="76"/>
        <v>0</v>
      </c>
      <c r="BN89" s="471">
        <f t="shared" si="76"/>
        <v>0</v>
      </c>
      <c r="BO89" s="471">
        <f t="shared" si="76"/>
        <v>0</v>
      </c>
      <c r="BP89" s="471">
        <f t="shared" si="76"/>
        <v>0</v>
      </c>
      <c r="BQ89" s="448">
        <f t="shared" ref="BQ89:BQ91" si="77">SUM(BE89:BP89)</f>
        <v>0</v>
      </c>
      <c r="BS89" s="450">
        <f t="shared" si="54"/>
        <v>0</v>
      </c>
      <c r="BT89" s="451">
        <f>BC89-AP89</f>
        <v>0</v>
      </c>
      <c r="BV89" s="451">
        <f t="shared" si="55"/>
        <v>0</v>
      </c>
    </row>
    <row r="90" spans="1:101" outlineLevel="1">
      <c r="A90" s="445" t="str">
        <f>$A28</f>
        <v>ZMGQ</v>
      </c>
      <c r="B90" s="455" t="s">
        <v>310</v>
      </c>
      <c r="C90" s="455" t="str">
        <f>$C28</f>
        <v>LA ESTANCIA</v>
      </c>
      <c r="D90" s="470"/>
      <c r="E90" s="470"/>
      <c r="F90" s="470"/>
      <c r="G90" s="470"/>
      <c r="H90" s="470">
        <f t="shared" si="72"/>
        <v>0</v>
      </c>
      <c r="I90" s="470"/>
      <c r="J90" s="470">
        <f>J28*J59</f>
        <v>0</v>
      </c>
      <c r="K90" s="470">
        <f t="shared" si="72"/>
        <v>0</v>
      </c>
      <c r="L90" s="470">
        <f t="shared" si="72"/>
        <v>0</v>
      </c>
      <c r="M90" s="471">
        <f t="shared" si="72"/>
        <v>0</v>
      </c>
      <c r="N90" s="471">
        <f t="shared" si="72"/>
        <v>0</v>
      </c>
      <c r="O90" s="471">
        <f t="shared" si="72"/>
        <v>0</v>
      </c>
      <c r="P90" s="448">
        <f t="shared" si="53"/>
        <v>0</v>
      </c>
      <c r="Q90" s="471">
        <f t="shared" si="73"/>
        <v>0</v>
      </c>
      <c r="R90" s="471">
        <f t="shared" si="73"/>
        <v>0</v>
      </c>
      <c r="S90" s="471">
        <f t="shared" si="73"/>
        <v>0</v>
      </c>
      <c r="T90" s="471">
        <f t="shared" si="73"/>
        <v>0</v>
      </c>
      <c r="U90" s="471">
        <f t="shared" si="73"/>
        <v>0</v>
      </c>
      <c r="V90" s="471">
        <f t="shared" si="73"/>
        <v>0</v>
      </c>
      <c r="W90" s="471">
        <f t="shared" si="73"/>
        <v>0</v>
      </c>
      <c r="X90" s="471">
        <f t="shared" si="73"/>
        <v>0</v>
      </c>
      <c r="Y90" s="471">
        <f t="shared" si="73"/>
        <v>0</v>
      </c>
      <c r="Z90" s="471">
        <f t="shared" si="73"/>
        <v>0</v>
      </c>
      <c r="AA90" s="471">
        <f t="shared" si="73"/>
        <v>0</v>
      </c>
      <c r="AB90" s="471">
        <f t="shared" si="73"/>
        <v>0</v>
      </c>
      <c r="AC90" s="448">
        <f t="shared" si="56"/>
        <v>0</v>
      </c>
      <c r="AD90" s="471">
        <f t="shared" si="74"/>
        <v>0</v>
      </c>
      <c r="AE90" s="471">
        <f t="shared" si="74"/>
        <v>0</v>
      </c>
      <c r="AF90" s="471">
        <f t="shared" si="74"/>
        <v>0</v>
      </c>
      <c r="AG90" s="471">
        <f t="shared" si="74"/>
        <v>0</v>
      </c>
      <c r="AH90" s="471">
        <f t="shared" si="74"/>
        <v>0</v>
      </c>
      <c r="AI90" s="471">
        <f t="shared" si="74"/>
        <v>0</v>
      </c>
      <c r="AJ90" s="471">
        <f t="shared" si="74"/>
        <v>0</v>
      </c>
      <c r="AK90" s="471">
        <f t="shared" si="74"/>
        <v>0</v>
      </c>
      <c r="AL90" s="471">
        <f t="shared" si="74"/>
        <v>0</v>
      </c>
      <c r="AM90" s="471">
        <f t="shared" si="74"/>
        <v>0</v>
      </c>
      <c r="AN90" s="471">
        <f t="shared" si="74"/>
        <v>0</v>
      </c>
      <c r="AO90" s="471">
        <f t="shared" si="74"/>
        <v>0</v>
      </c>
      <c r="AP90" s="448">
        <f t="shared" si="69"/>
        <v>0</v>
      </c>
      <c r="AQ90" s="471">
        <f t="shared" si="75"/>
        <v>0</v>
      </c>
      <c r="AR90" s="471">
        <f t="shared" si="75"/>
        <v>0</v>
      </c>
      <c r="AS90" s="471">
        <f t="shared" si="75"/>
        <v>0</v>
      </c>
      <c r="AT90" s="471">
        <f t="shared" si="75"/>
        <v>0</v>
      </c>
      <c r="AU90" s="471">
        <f t="shared" si="75"/>
        <v>0</v>
      </c>
      <c r="AV90" s="471">
        <f t="shared" si="75"/>
        <v>0</v>
      </c>
      <c r="AW90" s="471">
        <f t="shared" si="75"/>
        <v>0</v>
      </c>
      <c r="AX90" s="471">
        <f t="shared" si="75"/>
        <v>0</v>
      </c>
      <c r="AY90" s="471">
        <f t="shared" si="75"/>
        <v>0</v>
      </c>
      <c r="AZ90" s="471">
        <f t="shared" si="75"/>
        <v>0</v>
      </c>
      <c r="BA90" s="471">
        <f t="shared" si="75"/>
        <v>0</v>
      </c>
      <c r="BB90" s="471">
        <f t="shared" si="75"/>
        <v>0</v>
      </c>
      <c r="BC90" s="448">
        <f t="shared" si="71"/>
        <v>0</v>
      </c>
      <c r="BD90" s="469" t="e">
        <f t="shared" si="49"/>
        <v>#DIV/0!</v>
      </c>
      <c r="BE90" s="471">
        <f t="shared" si="76"/>
        <v>0</v>
      </c>
      <c r="BF90" s="471">
        <f t="shared" si="76"/>
        <v>0</v>
      </c>
      <c r="BG90" s="471">
        <f t="shared" si="76"/>
        <v>0</v>
      </c>
      <c r="BH90" s="471">
        <f t="shared" si="76"/>
        <v>0</v>
      </c>
      <c r="BI90" s="471">
        <f t="shared" si="76"/>
        <v>0</v>
      </c>
      <c r="BJ90" s="471">
        <f t="shared" si="76"/>
        <v>0</v>
      </c>
      <c r="BK90" s="471">
        <f t="shared" si="76"/>
        <v>0</v>
      </c>
      <c r="BL90" s="471">
        <f t="shared" si="76"/>
        <v>0</v>
      </c>
      <c r="BM90" s="471">
        <f t="shared" si="76"/>
        <v>0</v>
      </c>
      <c r="BN90" s="471">
        <f t="shared" si="76"/>
        <v>0</v>
      </c>
      <c r="BO90" s="471">
        <f t="shared" si="76"/>
        <v>0</v>
      </c>
      <c r="BP90" s="471">
        <f t="shared" si="76"/>
        <v>0</v>
      </c>
      <c r="BQ90" s="448">
        <f t="shared" si="77"/>
        <v>0</v>
      </c>
      <c r="BS90" s="450">
        <f t="shared" si="54"/>
        <v>0</v>
      </c>
      <c r="BT90" s="451">
        <f>BC90-AP90</f>
        <v>0</v>
      </c>
      <c r="BV90" s="451">
        <f t="shared" si="55"/>
        <v>0</v>
      </c>
    </row>
    <row r="91" spans="1:101" outlineLevel="1">
      <c r="A91" s="445" t="str">
        <f>$A29</f>
        <v>ZMGQ</v>
      </c>
      <c r="B91" s="455" t="s">
        <v>310</v>
      </c>
      <c r="C91" s="455" t="str">
        <f>$C29</f>
        <v>MEDEX</v>
      </c>
      <c r="D91" s="470"/>
      <c r="E91" s="470"/>
      <c r="F91" s="470"/>
      <c r="G91" s="470"/>
      <c r="H91" s="470"/>
      <c r="I91" s="470"/>
      <c r="J91" s="470">
        <f>J29*J60</f>
        <v>0</v>
      </c>
      <c r="K91" s="470">
        <f t="shared" si="72"/>
        <v>0</v>
      </c>
      <c r="L91" s="470">
        <f t="shared" si="72"/>
        <v>0</v>
      </c>
      <c r="M91" s="471">
        <f t="shared" si="72"/>
        <v>0</v>
      </c>
      <c r="N91" s="471">
        <f t="shared" si="72"/>
        <v>0</v>
      </c>
      <c r="O91" s="471">
        <f t="shared" si="72"/>
        <v>0</v>
      </c>
      <c r="P91" s="448">
        <f t="shared" si="53"/>
        <v>0</v>
      </c>
      <c r="Q91" s="471">
        <f t="shared" si="73"/>
        <v>0</v>
      </c>
      <c r="R91" s="471">
        <f t="shared" si="73"/>
        <v>0</v>
      </c>
      <c r="S91" s="471">
        <f t="shared" si="73"/>
        <v>0</v>
      </c>
      <c r="T91" s="471">
        <f t="shared" si="73"/>
        <v>0</v>
      </c>
      <c r="U91" s="471">
        <f t="shared" si="73"/>
        <v>0</v>
      </c>
      <c r="V91" s="471">
        <f t="shared" si="73"/>
        <v>0</v>
      </c>
      <c r="W91" s="471">
        <f t="shared" si="73"/>
        <v>0</v>
      </c>
      <c r="X91" s="471">
        <f t="shared" si="73"/>
        <v>0</v>
      </c>
      <c r="Y91" s="471">
        <f t="shared" si="73"/>
        <v>0</v>
      </c>
      <c r="Z91" s="471">
        <f t="shared" si="73"/>
        <v>0</v>
      </c>
      <c r="AA91" s="471">
        <f t="shared" si="73"/>
        <v>0</v>
      </c>
      <c r="AB91" s="471">
        <f t="shared" si="73"/>
        <v>0</v>
      </c>
      <c r="AC91" s="448">
        <f t="shared" si="56"/>
        <v>0</v>
      </c>
      <c r="AD91" s="471">
        <f t="shared" si="74"/>
        <v>0</v>
      </c>
      <c r="AE91" s="471">
        <f t="shared" si="74"/>
        <v>0</v>
      </c>
      <c r="AF91" s="471">
        <f t="shared" si="74"/>
        <v>0</v>
      </c>
      <c r="AG91" s="471">
        <f t="shared" si="74"/>
        <v>0</v>
      </c>
      <c r="AH91" s="471">
        <f t="shared" si="74"/>
        <v>0</v>
      </c>
      <c r="AI91" s="471">
        <f t="shared" si="74"/>
        <v>0</v>
      </c>
      <c r="AJ91" s="471">
        <f t="shared" si="74"/>
        <v>0</v>
      </c>
      <c r="AK91" s="471">
        <f t="shared" si="74"/>
        <v>0</v>
      </c>
      <c r="AL91" s="471">
        <f t="shared" si="74"/>
        <v>0</v>
      </c>
      <c r="AM91" s="471">
        <f t="shared" si="74"/>
        <v>0</v>
      </c>
      <c r="AN91" s="471">
        <f t="shared" si="74"/>
        <v>0</v>
      </c>
      <c r="AO91" s="471">
        <f t="shared" si="74"/>
        <v>0</v>
      </c>
      <c r="AP91" s="448">
        <f t="shared" si="69"/>
        <v>0</v>
      </c>
      <c r="AQ91" s="471">
        <f t="shared" si="75"/>
        <v>0</v>
      </c>
      <c r="AR91" s="471">
        <f t="shared" si="75"/>
        <v>0</v>
      </c>
      <c r="AS91" s="471">
        <f t="shared" si="75"/>
        <v>0</v>
      </c>
      <c r="AT91" s="471">
        <f t="shared" si="75"/>
        <v>0</v>
      </c>
      <c r="AU91" s="471">
        <f t="shared" si="75"/>
        <v>0</v>
      </c>
      <c r="AV91" s="471">
        <f t="shared" si="75"/>
        <v>0</v>
      </c>
      <c r="AW91" s="471">
        <f t="shared" si="75"/>
        <v>0</v>
      </c>
      <c r="AX91" s="471">
        <f t="shared" si="75"/>
        <v>0</v>
      </c>
      <c r="AY91" s="471">
        <f t="shared" si="75"/>
        <v>0</v>
      </c>
      <c r="AZ91" s="471">
        <f t="shared" si="75"/>
        <v>0</v>
      </c>
      <c r="BA91" s="471">
        <f t="shared" si="75"/>
        <v>0</v>
      </c>
      <c r="BB91" s="471">
        <f t="shared" si="75"/>
        <v>0</v>
      </c>
      <c r="BC91" s="448">
        <f t="shared" si="71"/>
        <v>0</v>
      </c>
      <c r="BD91" s="469" t="e">
        <f t="shared" si="49"/>
        <v>#DIV/0!</v>
      </c>
      <c r="BE91" s="471">
        <f t="shared" si="76"/>
        <v>0</v>
      </c>
      <c r="BF91" s="471">
        <f t="shared" si="76"/>
        <v>0</v>
      </c>
      <c r="BG91" s="471">
        <f t="shared" si="76"/>
        <v>0</v>
      </c>
      <c r="BH91" s="471">
        <f t="shared" si="76"/>
        <v>0</v>
      </c>
      <c r="BI91" s="471">
        <f t="shared" si="76"/>
        <v>0</v>
      </c>
      <c r="BJ91" s="471">
        <f t="shared" si="76"/>
        <v>0</v>
      </c>
      <c r="BK91" s="471">
        <f t="shared" si="76"/>
        <v>0</v>
      </c>
      <c r="BL91" s="471">
        <f t="shared" si="76"/>
        <v>0</v>
      </c>
      <c r="BM91" s="471">
        <f t="shared" si="76"/>
        <v>0</v>
      </c>
      <c r="BN91" s="471">
        <f t="shared" si="76"/>
        <v>0</v>
      </c>
      <c r="BO91" s="471">
        <f t="shared" si="76"/>
        <v>0</v>
      </c>
      <c r="BP91" s="471">
        <f t="shared" si="76"/>
        <v>0</v>
      </c>
      <c r="BQ91" s="448">
        <f t="shared" si="77"/>
        <v>0</v>
      </c>
      <c r="BS91" s="450">
        <f t="shared" si="54"/>
        <v>0</v>
      </c>
      <c r="BT91" s="451">
        <f>BC91-AP91</f>
        <v>0</v>
      </c>
      <c r="BV91" s="451">
        <f t="shared" si="55"/>
        <v>0</v>
      </c>
    </row>
    <row r="92" spans="1:101" s="456" customFormat="1" ht="11.25" outlineLevel="1">
      <c r="A92" s="445" t="s">
        <v>294</v>
      </c>
      <c r="B92" s="455" t="s">
        <v>310</v>
      </c>
      <c r="C92" s="455" t="s">
        <v>192</v>
      </c>
      <c r="D92" s="470"/>
      <c r="E92" s="470"/>
      <c r="F92" s="470"/>
      <c r="G92" s="470"/>
      <c r="H92" s="470"/>
      <c r="I92" s="470">
        <v>8250</v>
      </c>
      <c r="J92" s="470">
        <v>38250</v>
      </c>
      <c r="K92" s="470">
        <f t="shared" si="72"/>
        <v>0</v>
      </c>
      <c r="L92" s="470">
        <f t="shared" si="72"/>
        <v>0</v>
      </c>
      <c r="M92" s="472">
        <f t="shared" si="72"/>
        <v>0</v>
      </c>
      <c r="N92" s="472">
        <f t="shared" si="72"/>
        <v>0</v>
      </c>
      <c r="O92" s="472">
        <f t="shared" si="72"/>
        <v>0</v>
      </c>
      <c r="P92" s="448">
        <f t="shared" si="53"/>
        <v>46500</v>
      </c>
      <c r="Q92" s="472">
        <f t="shared" si="73"/>
        <v>0</v>
      </c>
      <c r="R92" s="472">
        <f t="shared" si="73"/>
        <v>0</v>
      </c>
      <c r="S92" s="472">
        <f t="shared" si="73"/>
        <v>0</v>
      </c>
      <c r="T92" s="472">
        <f t="shared" si="73"/>
        <v>0</v>
      </c>
      <c r="U92" s="472">
        <f t="shared" si="73"/>
        <v>0</v>
      </c>
      <c r="V92" s="472">
        <f t="shared" si="73"/>
        <v>0</v>
      </c>
      <c r="W92" s="472">
        <f t="shared" si="73"/>
        <v>0</v>
      </c>
      <c r="X92" s="472">
        <f t="shared" si="73"/>
        <v>0</v>
      </c>
      <c r="Y92" s="472">
        <f t="shared" si="73"/>
        <v>0</v>
      </c>
      <c r="Z92" s="472">
        <f t="shared" si="73"/>
        <v>0</v>
      </c>
      <c r="AA92" s="472">
        <f t="shared" si="73"/>
        <v>0</v>
      </c>
      <c r="AB92" s="472">
        <f t="shared" si="73"/>
        <v>0</v>
      </c>
      <c r="AC92" s="448">
        <f t="shared" si="56"/>
        <v>0</v>
      </c>
      <c r="AD92" s="472">
        <f t="shared" si="74"/>
        <v>0</v>
      </c>
      <c r="AE92" s="472">
        <f t="shared" si="74"/>
        <v>0</v>
      </c>
      <c r="AF92" s="472">
        <f t="shared" si="74"/>
        <v>0</v>
      </c>
      <c r="AG92" s="472">
        <f t="shared" si="74"/>
        <v>0</v>
      </c>
      <c r="AH92" s="472">
        <f t="shared" si="74"/>
        <v>0</v>
      </c>
      <c r="AI92" s="472">
        <f t="shared" si="74"/>
        <v>0</v>
      </c>
      <c r="AJ92" s="472">
        <f t="shared" si="74"/>
        <v>0</v>
      </c>
      <c r="AK92" s="472">
        <f t="shared" si="74"/>
        <v>0</v>
      </c>
      <c r="AL92" s="472">
        <f t="shared" si="74"/>
        <v>0</v>
      </c>
      <c r="AM92" s="472">
        <f t="shared" si="74"/>
        <v>0</v>
      </c>
      <c r="AN92" s="472">
        <f t="shared" si="74"/>
        <v>0</v>
      </c>
      <c r="AO92" s="472">
        <f t="shared" si="74"/>
        <v>0</v>
      </c>
      <c r="AP92" s="448">
        <f t="shared" si="69"/>
        <v>0</v>
      </c>
      <c r="AQ92" s="472">
        <f t="shared" si="75"/>
        <v>0</v>
      </c>
      <c r="AR92" s="472">
        <f t="shared" si="75"/>
        <v>0</v>
      </c>
      <c r="AS92" s="472">
        <f t="shared" si="75"/>
        <v>0</v>
      </c>
      <c r="AT92" s="472">
        <f t="shared" si="75"/>
        <v>0</v>
      </c>
      <c r="AU92" s="472">
        <f t="shared" si="75"/>
        <v>0</v>
      </c>
      <c r="AV92" s="472">
        <f t="shared" si="75"/>
        <v>0</v>
      </c>
      <c r="AW92" s="472">
        <f t="shared" si="75"/>
        <v>0</v>
      </c>
      <c r="AX92" s="472">
        <f t="shared" si="75"/>
        <v>0</v>
      </c>
      <c r="AY92" s="472">
        <f t="shared" si="75"/>
        <v>0</v>
      </c>
      <c r="AZ92" s="472">
        <f t="shared" si="75"/>
        <v>0</v>
      </c>
      <c r="BA92" s="472">
        <f t="shared" si="75"/>
        <v>0</v>
      </c>
      <c r="BB92" s="472">
        <f t="shared" si="75"/>
        <v>0</v>
      </c>
      <c r="BC92" s="448">
        <f t="shared" si="71"/>
        <v>0</v>
      </c>
      <c r="BD92" s="469">
        <f t="shared" si="49"/>
        <v>-1</v>
      </c>
      <c r="BE92" s="446"/>
      <c r="BF92" s="446"/>
      <c r="BG92" s="446"/>
      <c r="BH92" s="446"/>
      <c r="BI92" s="446"/>
      <c r="BJ92" s="446"/>
      <c r="BK92" s="446"/>
      <c r="BL92" s="446"/>
      <c r="BM92" s="446"/>
      <c r="BN92" s="446"/>
      <c r="BO92" s="446"/>
      <c r="BP92" s="446"/>
      <c r="BQ92" s="457"/>
      <c r="BR92" s="210"/>
      <c r="BS92" s="450"/>
      <c r="BT92" s="451"/>
      <c r="BU92" s="210"/>
      <c r="BV92" s="451"/>
      <c r="BW92" s="210"/>
      <c r="BX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0"/>
      <c r="CJ92" s="210"/>
      <c r="CK92" s="210"/>
      <c r="CL92" s="210"/>
      <c r="CM92" s="210"/>
      <c r="CN92" s="210"/>
      <c r="CO92" s="210"/>
      <c r="CP92" s="210"/>
      <c r="CQ92" s="210"/>
      <c r="CR92" s="210"/>
      <c r="CS92" s="210"/>
      <c r="CT92" s="210"/>
      <c r="CU92" s="210"/>
      <c r="CV92" s="210"/>
      <c r="CW92" s="210"/>
    </row>
    <row r="93" spans="1:101">
      <c r="D93" s="458">
        <f t="shared" ref="D93:I93" si="78">SUM(D66:D92)</f>
        <v>3150750</v>
      </c>
      <c r="E93" s="458">
        <f t="shared" si="78"/>
        <v>3529250</v>
      </c>
      <c r="F93" s="458">
        <f t="shared" si="78"/>
        <v>3215250</v>
      </c>
      <c r="G93" s="458">
        <f t="shared" si="78"/>
        <v>3592250</v>
      </c>
      <c r="H93" s="458">
        <f t="shared" si="78"/>
        <v>3563500</v>
      </c>
      <c r="I93" s="458">
        <f t="shared" si="78"/>
        <v>3372250</v>
      </c>
      <c r="J93" s="458">
        <f>SUM(J66:J92)</f>
        <v>3590000</v>
      </c>
      <c r="K93" s="458">
        <f t="shared" ref="K93:BC93" si="79">SUM(K66:K92)</f>
        <v>3395520</v>
      </c>
      <c r="L93" s="458">
        <f t="shared" si="79"/>
        <v>3726000</v>
      </c>
      <c r="M93" s="458">
        <f t="shared" si="79"/>
        <v>3776000</v>
      </c>
      <c r="N93" s="458">
        <f t="shared" si="79"/>
        <v>3796000</v>
      </c>
      <c r="O93" s="458">
        <f t="shared" si="79"/>
        <v>3816000</v>
      </c>
      <c r="P93" s="458">
        <f t="shared" si="79"/>
        <v>42522770</v>
      </c>
      <c r="Q93" s="458">
        <f t="shared" si="79"/>
        <v>3816000</v>
      </c>
      <c r="R93" s="458">
        <f t="shared" si="79"/>
        <v>3796000</v>
      </c>
      <c r="S93" s="458">
        <f t="shared" si="79"/>
        <v>3832000</v>
      </c>
      <c r="T93" s="458">
        <f t="shared" si="79"/>
        <v>3812000</v>
      </c>
      <c r="U93" s="458">
        <f t="shared" si="79"/>
        <v>3842000</v>
      </c>
      <c r="V93" s="458">
        <f t="shared" si="79"/>
        <v>3802000</v>
      </c>
      <c r="W93" s="458">
        <f t="shared" si="79"/>
        <v>3802000</v>
      </c>
      <c r="X93" s="458">
        <f t="shared" si="79"/>
        <v>3778000</v>
      </c>
      <c r="Y93" s="458">
        <f t="shared" si="79"/>
        <v>3758000</v>
      </c>
      <c r="Z93" s="458">
        <f t="shared" si="79"/>
        <v>3658000</v>
      </c>
      <c r="AA93" s="458">
        <f t="shared" si="79"/>
        <v>3638000</v>
      </c>
      <c r="AB93" s="458">
        <f t="shared" si="79"/>
        <v>3638000</v>
      </c>
      <c r="AC93" s="458">
        <f t="shared" si="79"/>
        <v>45172000</v>
      </c>
      <c r="AD93" s="458">
        <f t="shared" si="79"/>
        <v>3638000</v>
      </c>
      <c r="AE93" s="458">
        <f t="shared" si="79"/>
        <v>3638000</v>
      </c>
      <c r="AF93" s="458">
        <f t="shared" si="79"/>
        <v>3638000</v>
      </c>
      <c r="AG93" s="458">
        <f t="shared" si="79"/>
        <v>3570000</v>
      </c>
      <c r="AH93" s="458">
        <f t="shared" si="79"/>
        <v>3550000</v>
      </c>
      <c r="AI93" s="458">
        <f t="shared" si="79"/>
        <v>3510000</v>
      </c>
      <c r="AJ93" s="458">
        <f t="shared" si="79"/>
        <v>3570000</v>
      </c>
      <c r="AK93" s="458">
        <f t="shared" si="79"/>
        <v>3495000</v>
      </c>
      <c r="AL93" s="458">
        <f t="shared" si="79"/>
        <v>3415000</v>
      </c>
      <c r="AM93" s="458">
        <f t="shared" si="79"/>
        <v>3355000</v>
      </c>
      <c r="AN93" s="458">
        <f t="shared" si="79"/>
        <v>3355000</v>
      </c>
      <c r="AO93" s="458">
        <f t="shared" si="79"/>
        <v>3355000</v>
      </c>
      <c r="AP93" s="458">
        <f t="shared" si="79"/>
        <v>42089000</v>
      </c>
      <c r="AQ93" s="458">
        <f t="shared" si="79"/>
        <v>3395000</v>
      </c>
      <c r="AR93" s="458">
        <f t="shared" si="79"/>
        <v>3395000</v>
      </c>
      <c r="AS93" s="458">
        <f t="shared" si="79"/>
        <v>3355000</v>
      </c>
      <c r="AT93" s="458">
        <f t="shared" si="79"/>
        <v>3355000</v>
      </c>
      <c r="AU93" s="458">
        <f t="shared" si="79"/>
        <v>3355000</v>
      </c>
      <c r="AV93" s="458">
        <f t="shared" si="79"/>
        <v>3351000</v>
      </c>
      <c r="AW93" s="458">
        <f t="shared" si="79"/>
        <v>3291000</v>
      </c>
      <c r="AX93" s="458">
        <f t="shared" si="79"/>
        <v>3271000</v>
      </c>
      <c r="AY93" s="458">
        <f t="shared" si="79"/>
        <v>3247000</v>
      </c>
      <c r="AZ93" s="458">
        <f t="shared" si="79"/>
        <v>3247000</v>
      </c>
      <c r="BA93" s="458">
        <f t="shared" si="79"/>
        <v>3247000</v>
      </c>
      <c r="BB93" s="458">
        <f t="shared" si="79"/>
        <v>3247000</v>
      </c>
      <c r="BC93" s="458">
        <f t="shared" si="79"/>
        <v>39756000</v>
      </c>
      <c r="BD93" s="469">
        <f>AC93/P93-1</f>
        <v>6.2301444614262014E-2</v>
      </c>
      <c r="BE93" s="458">
        <f t="shared" ref="BE93:BQ93" si="80">SUM(BE66:BE92)</f>
        <v>0</v>
      </c>
      <c r="BF93" s="458">
        <f t="shared" si="80"/>
        <v>0</v>
      </c>
      <c r="BG93" s="458">
        <f t="shared" si="80"/>
        <v>0</v>
      </c>
      <c r="BH93" s="458">
        <f t="shared" si="80"/>
        <v>0</v>
      </c>
      <c r="BI93" s="458">
        <f t="shared" si="80"/>
        <v>0</v>
      </c>
      <c r="BJ93" s="458">
        <f t="shared" si="80"/>
        <v>0</v>
      </c>
      <c r="BK93" s="458">
        <f t="shared" si="80"/>
        <v>0</v>
      </c>
      <c r="BL93" s="458">
        <f t="shared" si="80"/>
        <v>0</v>
      </c>
      <c r="BM93" s="458">
        <f t="shared" si="80"/>
        <v>0</v>
      </c>
      <c r="BN93" s="458">
        <f t="shared" si="80"/>
        <v>0</v>
      </c>
      <c r="BO93" s="458">
        <f t="shared" si="80"/>
        <v>0</v>
      </c>
      <c r="BP93" s="458">
        <f t="shared" si="80"/>
        <v>0</v>
      </c>
      <c r="BQ93" s="458">
        <f t="shared" si="80"/>
        <v>0</v>
      </c>
    </row>
    <row r="94" spans="1:101">
      <c r="D94" s="473"/>
      <c r="E94" s="473"/>
      <c r="F94" s="473"/>
      <c r="G94" s="473"/>
      <c r="H94" s="473"/>
      <c r="I94" s="473"/>
      <c r="J94" s="473"/>
      <c r="K94" s="473"/>
      <c r="L94" s="473"/>
      <c r="M94" s="473"/>
      <c r="N94" s="473"/>
      <c r="O94" s="473"/>
      <c r="P94" s="473"/>
      <c r="Q94" s="473"/>
      <c r="R94" s="473"/>
      <c r="S94" s="473"/>
      <c r="T94" s="473"/>
      <c r="U94" s="473"/>
      <c r="V94" s="473"/>
      <c r="W94" s="473"/>
      <c r="X94" s="473"/>
      <c r="Y94" s="473"/>
      <c r="Z94" s="473"/>
      <c r="AA94" s="473"/>
      <c r="AB94" s="473"/>
      <c r="AC94" s="473"/>
      <c r="AD94" s="473"/>
      <c r="AE94" s="473"/>
      <c r="AF94" s="473"/>
      <c r="AG94" s="473"/>
      <c r="AH94" s="473"/>
      <c r="AI94" s="473"/>
      <c r="AJ94" s="473"/>
      <c r="AK94" s="473"/>
      <c r="AL94" s="473"/>
      <c r="AM94" s="473"/>
      <c r="AN94" s="473"/>
      <c r="AO94" s="473"/>
      <c r="AP94" s="473"/>
      <c r="AQ94" s="473"/>
      <c r="AR94" s="473"/>
      <c r="AS94" s="473"/>
      <c r="AT94" s="473"/>
      <c r="AU94" s="473"/>
      <c r="AV94" s="473"/>
      <c r="AW94" s="473"/>
      <c r="AX94" s="473"/>
      <c r="AY94" s="473"/>
      <c r="AZ94" s="473"/>
      <c r="BA94" s="473"/>
      <c r="BB94" s="473"/>
      <c r="BC94" s="473"/>
      <c r="BD94" s="450"/>
      <c r="BF94" s="451"/>
    </row>
    <row r="95" spans="1:101">
      <c r="C95" s="433" t="s">
        <v>328</v>
      </c>
      <c r="D95" s="433" t="s">
        <v>329</v>
      </c>
      <c r="E95" s="434"/>
      <c r="F95" s="434"/>
      <c r="G95" s="434"/>
      <c r="H95" s="434"/>
      <c r="I95" s="434"/>
      <c r="J95" s="434"/>
      <c r="K95" s="434"/>
      <c r="L95" s="434"/>
      <c r="M95" s="434"/>
      <c r="N95" s="434"/>
      <c r="O95" s="434"/>
      <c r="P95" s="433">
        <v>2022</v>
      </c>
      <c r="Q95" s="435" t="s">
        <v>330</v>
      </c>
      <c r="R95" s="436"/>
      <c r="S95" s="436"/>
      <c r="T95" s="436"/>
      <c r="U95" s="436"/>
      <c r="V95" s="436"/>
      <c r="W95" s="436"/>
      <c r="X95" s="436"/>
      <c r="Y95" s="436"/>
      <c r="Z95" s="436"/>
      <c r="AA95" s="436"/>
      <c r="AB95" s="436"/>
      <c r="AC95" s="435">
        <v>2023</v>
      </c>
      <c r="AD95" s="437" t="s">
        <v>330</v>
      </c>
      <c r="AE95" s="438"/>
      <c r="AF95" s="438"/>
      <c r="AG95" s="438"/>
      <c r="AH95" s="438"/>
      <c r="AI95" s="438"/>
      <c r="AJ95" s="438"/>
      <c r="AK95" s="438"/>
      <c r="AL95" s="438"/>
      <c r="AM95" s="438"/>
      <c r="AN95" s="438"/>
      <c r="AO95" s="438"/>
      <c r="AP95" s="437">
        <v>2024</v>
      </c>
      <c r="AQ95" s="439" t="s">
        <v>331</v>
      </c>
      <c r="AR95" s="440"/>
      <c r="AS95" s="440"/>
      <c r="AT95" s="440"/>
      <c r="AU95" s="440"/>
      <c r="AV95" s="440"/>
      <c r="AW95" s="440"/>
      <c r="AX95" s="440"/>
      <c r="AY95" s="440"/>
      <c r="AZ95" s="440"/>
      <c r="BA95" s="440"/>
      <c r="BB95" s="440"/>
      <c r="BC95" s="439">
        <v>2025</v>
      </c>
      <c r="BD95" s="444"/>
      <c r="BE95" s="441" t="s">
        <v>332</v>
      </c>
      <c r="BF95" s="463"/>
      <c r="BG95" s="463"/>
      <c r="BH95" s="463"/>
      <c r="BI95" s="463"/>
      <c r="BJ95" s="463"/>
      <c r="BK95" s="463"/>
      <c r="BL95" s="463"/>
      <c r="BM95" s="463"/>
      <c r="BN95" s="463"/>
      <c r="BO95" s="463"/>
      <c r="BP95" s="463"/>
      <c r="BQ95" s="441">
        <v>2025</v>
      </c>
    </row>
    <row r="96" spans="1:101" s="443" customFormat="1" ht="11.25" outlineLevel="1">
      <c r="C96" s="210"/>
      <c r="D96" s="443" t="s">
        <v>285</v>
      </c>
      <c r="E96" s="443" t="s">
        <v>234</v>
      </c>
      <c r="F96" s="443" t="s">
        <v>235</v>
      </c>
      <c r="G96" s="443" t="s">
        <v>236</v>
      </c>
      <c r="H96" s="443" t="s">
        <v>237</v>
      </c>
      <c r="I96" s="443" t="s">
        <v>238</v>
      </c>
      <c r="J96" s="443" t="s">
        <v>286</v>
      </c>
      <c r="K96" s="443" t="s">
        <v>287</v>
      </c>
      <c r="L96" s="443" t="s">
        <v>288</v>
      </c>
      <c r="M96" s="443" t="s">
        <v>17</v>
      </c>
      <c r="N96" s="443" t="s">
        <v>18</v>
      </c>
      <c r="O96" s="443" t="s">
        <v>289</v>
      </c>
      <c r="P96" s="443" t="s">
        <v>290</v>
      </c>
      <c r="Q96" s="443" t="s">
        <v>285</v>
      </c>
      <c r="R96" s="443" t="s">
        <v>234</v>
      </c>
      <c r="S96" s="443" t="s">
        <v>235</v>
      </c>
      <c r="T96" s="443" t="s">
        <v>236</v>
      </c>
      <c r="U96" s="443" t="s">
        <v>237</v>
      </c>
      <c r="V96" s="443" t="s">
        <v>238</v>
      </c>
      <c r="W96" s="443" t="s">
        <v>286</v>
      </c>
      <c r="X96" s="443" t="s">
        <v>287</v>
      </c>
      <c r="Y96" s="443" t="s">
        <v>288</v>
      </c>
      <c r="Z96" s="443" t="s">
        <v>17</v>
      </c>
      <c r="AA96" s="443" t="s">
        <v>18</v>
      </c>
      <c r="AB96" s="443" t="s">
        <v>289</v>
      </c>
      <c r="AC96" s="443" t="s">
        <v>290</v>
      </c>
      <c r="AD96" s="443" t="s">
        <v>285</v>
      </c>
      <c r="AE96" s="443" t="s">
        <v>234</v>
      </c>
      <c r="AF96" s="443" t="s">
        <v>235</v>
      </c>
      <c r="AG96" s="443" t="s">
        <v>236</v>
      </c>
      <c r="AH96" s="443" t="s">
        <v>237</v>
      </c>
      <c r="AI96" s="443" t="s">
        <v>238</v>
      </c>
      <c r="AJ96" s="443" t="s">
        <v>286</v>
      </c>
      <c r="AK96" s="443" t="s">
        <v>287</v>
      </c>
      <c r="AL96" s="443" t="s">
        <v>288</v>
      </c>
      <c r="AM96" s="443" t="s">
        <v>17</v>
      </c>
      <c r="AN96" s="443" t="s">
        <v>18</v>
      </c>
      <c r="AO96" s="443" t="s">
        <v>289</v>
      </c>
      <c r="AP96" s="443" t="s">
        <v>290</v>
      </c>
      <c r="AQ96" s="443" t="s">
        <v>285</v>
      </c>
      <c r="AR96" s="443" t="s">
        <v>234</v>
      </c>
      <c r="AS96" s="443" t="s">
        <v>235</v>
      </c>
      <c r="AT96" s="443" t="s">
        <v>236</v>
      </c>
      <c r="AU96" s="443" t="s">
        <v>237</v>
      </c>
      <c r="AV96" s="443" t="s">
        <v>238</v>
      </c>
      <c r="AW96" s="443" t="s">
        <v>286</v>
      </c>
      <c r="AX96" s="443" t="s">
        <v>287</v>
      </c>
      <c r="AY96" s="443" t="s">
        <v>288</v>
      </c>
      <c r="AZ96" s="443" t="s">
        <v>17</v>
      </c>
      <c r="BA96" s="443" t="s">
        <v>18</v>
      </c>
      <c r="BB96" s="443" t="s">
        <v>289</v>
      </c>
      <c r="BC96" s="443" t="s">
        <v>290</v>
      </c>
      <c r="BD96" s="450"/>
      <c r="BE96" s="443" t="s">
        <v>285</v>
      </c>
      <c r="BF96" s="443" t="s">
        <v>234</v>
      </c>
      <c r="BG96" s="443" t="s">
        <v>235</v>
      </c>
      <c r="BH96" s="443" t="s">
        <v>236</v>
      </c>
      <c r="BI96" s="443" t="s">
        <v>237</v>
      </c>
      <c r="BJ96" s="443" t="s">
        <v>238</v>
      </c>
      <c r="BK96" s="443" t="s">
        <v>286</v>
      </c>
      <c r="BL96" s="443" t="s">
        <v>287</v>
      </c>
      <c r="BM96" s="443" t="s">
        <v>288</v>
      </c>
      <c r="BN96" s="443" t="s">
        <v>17</v>
      </c>
      <c r="BO96" s="443" t="s">
        <v>18</v>
      </c>
      <c r="BP96" s="443" t="s">
        <v>289</v>
      </c>
      <c r="BQ96" s="443" t="s">
        <v>290</v>
      </c>
      <c r="BS96" s="444" t="s">
        <v>291</v>
      </c>
      <c r="BT96" s="443" t="s">
        <v>292</v>
      </c>
      <c r="BV96" s="443" t="s">
        <v>293</v>
      </c>
    </row>
    <row r="97" spans="1:74" outlineLevel="1">
      <c r="A97" s="445" t="str">
        <f t="shared" ref="A97:C112" si="81">+A4</f>
        <v>PMCE</v>
      </c>
      <c r="B97" s="445" t="str">
        <f t="shared" si="81"/>
        <v>Maintain</v>
      </c>
      <c r="C97" s="445" t="str">
        <f t="shared" si="81"/>
        <v>ORGANIZACION VIHONCO IPS SOCIEDAD</v>
      </c>
      <c r="D97" s="474"/>
      <c r="E97" s="474">
        <v>120000</v>
      </c>
      <c r="F97" s="474"/>
      <c r="G97" s="474">
        <v>100000</v>
      </c>
      <c r="H97" s="474"/>
      <c r="I97" s="474"/>
      <c r="J97" s="474"/>
      <c r="K97" s="474"/>
      <c r="L97" s="474">
        <f t="shared" ref="L97:O102" si="82">(+L4*10%)*50*40*2</f>
        <v>46400.000000000007</v>
      </c>
      <c r="M97" s="474">
        <f t="shared" si="82"/>
        <v>46400.000000000007</v>
      </c>
      <c r="N97" s="474">
        <f>(+N4*10%)*50*40*2</f>
        <v>46400.000000000007</v>
      </c>
      <c r="O97" s="474">
        <f t="shared" si="82"/>
        <v>46400.000000000007</v>
      </c>
      <c r="P97" s="448">
        <f t="shared" ref="P97:P122" si="83">SUM(D97:O97)</f>
        <v>405600</v>
      </c>
      <c r="Q97" s="474">
        <f t="shared" ref="Q97:AB112" si="84">(+Q4*8.5%)*50*40*2</f>
        <v>39440.000000000007</v>
      </c>
      <c r="R97" s="474">
        <f t="shared" si="84"/>
        <v>39100</v>
      </c>
      <c r="S97" s="474">
        <f t="shared" si="84"/>
        <v>39100</v>
      </c>
      <c r="T97" s="474">
        <f t="shared" si="84"/>
        <v>38760.000000000007</v>
      </c>
      <c r="U97" s="474">
        <f t="shared" si="84"/>
        <v>38760.000000000007</v>
      </c>
      <c r="V97" s="474">
        <f t="shared" si="84"/>
        <v>38420</v>
      </c>
      <c r="W97" s="474">
        <f t="shared" si="84"/>
        <v>38080.000000000007</v>
      </c>
      <c r="X97" s="474">
        <f t="shared" si="84"/>
        <v>38080.000000000007</v>
      </c>
      <c r="Y97" s="474">
        <f t="shared" si="84"/>
        <v>38080.000000000007</v>
      </c>
      <c r="Z97" s="474">
        <f t="shared" si="84"/>
        <v>37400.000000000007</v>
      </c>
      <c r="AA97" s="474">
        <f t="shared" si="84"/>
        <v>37400.000000000007</v>
      </c>
      <c r="AB97" s="474">
        <f t="shared" si="84"/>
        <v>37400.000000000007</v>
      </c>
      <c r="AC97" s="448">
        <f t="shared" ref="AC97:AC123" si="85">SUM(Q97:AB97)</f>
        <v>460020</v>
      </c>
      <c r="AD97" s="474">
        <f t="shared" ref="AD97:AO97" si="86">(+AD4*10%)*40*70</f>
        <v>30800</v>
      </c>
      <c r="AE97" s="474">
        <f t="shared" si="86"/>
        <v>30800</v>
      </c>
      <c r="AF97" s="474">
        <f t="shared" si="86"/>
        <v>30800</v>
      </c>
      <c r="AG97" s="474">
        <f t="shared" si="86"/>
        <v>30800</v>
      </c>
      <c r="AH97" s="474">
        <f t="shared" si="86"/>
        <v>30800</v>
      </c>
      <c r="AI97" s="474">
        <f t="shared" si="86"/>
        <v>30520</v>
      </c>
      <c r="AJ97" s="474">
        <f t="shared" si="86"/>
        <v>30520</v>
      </c>
      <c r="AK97" s="474">
        <f t="shared" si="86"/>
        <v>30520</v>
      </c>
      <c r="AL97" s="474">
        <f t="shared" si="86"/>
        <v>30240</v>
      </c>
      <c r="AM97" s="474">
        <f t="shared" si="86"/>
        <v>30240</v>
      </c>
      <c r="AN97" s="474">
        <f t="shared" si="86"/>
        <v>30240</v>
      </c>
      <c r="AO97" s="474">
        <f t="shared" si="86"/>
        <v>30240</v>
      </c>
      <c r="AP97" s="448">
        <f t="shared" ref="AP97:AP123" si="87">SUM(AD97:AO97)</f>
        <v>366520</v>
      </c>
      <c r="AQ97" s="474">
        <f t="shared" ref="AQ97:BB97" si="88">(+AQ4*10%)*40*70</f>
        <v>30240</v>
      </c>
      <c r="AR97" s="474">
        <f t="shared" si="88"/>
        <v>30240</v>
      </c>
      <c r="AS97" s="474">
        <f t="shared" si="88"/>
        <v>30240</v>
      </c>
      <c r="AT97" s="474">
        <f t="shared" si="88"/>
        <v>30240</v>
      </c>
      <c r="AU97" s="474">
        <f t="shared" si="88"/>
        <v>30240</v>
      </c>
      <c r="AV97" s="474">
        <f t="shared" si="88"/>
        <v>30240</v>
      </c>
      <c r="AW97" s="474">
        <f t="shared" si="88"/>
        <v>30240</v>
      </c>
      <c r="AX97" s="474">
        <f t="shared" si="88"/>
        <v>30240</v>
      </c>
      <c r="AY97" s="474">
        <f t="shared" si="88"/>
        <v>30240</v>
      </c>
      <c r="AZ97" s="474">
        <f t="shared" si="88"/>
        <v>30240</v>
      </c>
      <c r="BA97" s="474">
        <f t="shared" si="88"/>
        <v>30240</v>
      </c>
      <c r="BB97" s="474">
        <f t="shared" si="88"/>
        <v>30240</v>
      </c>
      <c r="BC97" s="448">
        <f t="shared" ref="BC97:BC123" si="89">SUM(AQ97:BB97)</f>
        <v>362880</v>
      </c>
      <c r="BD97" s="450"/>
      <c r="BE97" s="474"/>
      <c r="BF97" s="474"/>
      <c r="BG97" s="474"/>
      <c r="BH97" s="474"/>
      <c r="BI97" s="474"/>
      <c r="BJ97" s="474"/>
      <c r="BK97" s="474"/>
      <c r="BL97" s="474"/>
      <c r="BM97" s="474"/>
      <c r="BN97" s="474"/>
      <c r="BO97" s="474"/>
      <c r="BP97" s="474"/>
      <c r="BQ97" s="448">
        <f t="shared" ref="BQ97:BQ116" si="90">SUM(BE97:BP97)</f>
        <v>0</v>
      </c>
      <c r="BS97" s="450">
        <f>AC97-P97</f>
        <v>54420</v>
      </c>
      <c r="BT97" s="451">
        <f t="shared" ref="BT97:BT118" si="91">BC97-AP97</f>
        <v>-3640</v>
      </c>
      <c r="BV97" s="451">
        <f>AP97-AC97</f>
        <v>-93500</v>
      </c>
    </row>
    <row r="98" spans="1:74" outlineLevel="1">
      <c r="A98" s="445" t="str">
        <f t="shared" si="81"/>
        <v>LADB</v>
      </c>
      <c r="B98" s="445" t="str">
        <f t="shared" si="81"/>
        <v>Maintain</v>
      </c>
      <c r="C98" s="445" t="str">
        <f t="shared" si="81"/>
        <v>FUNDACION SOCIAL PARA PROMOCION DE LA VIDA</v>
      </c>
      <c r="D98" s="474"/>
      <c r="E98" s="474"/>
      <c r="F98" s="474"/>
      <c r="G98" s="474"/>
      <c r="H98" s="474"/>
      <c r="I98" s="474"/>
      <c r="J98" s="474"/>
      <c r="K98" s="474"/>
      <c r="L98" s="474">
        <f t="shared" si="82"/>
        <v>1600</v>
      </c>
      <c r="M98" s="474">
        <f t="shared" si="82"/>
        <v>1600</v>
      </c>
      <c r="N98" s="474">
        <f t="shared" si="82"/>
        <v>1600</v>
      </c>
      <c r="O98" s="474">
        <f t="shared" si="82"/>
        <v>1600</v>
      </c>
      <c r="P98" s="448">
        <f t="shared" si="83"/>
        <v>6400</v>
      </c>
      <c r="Q98" s="474">
        <f t="shared" si="84"/>
        <v>1360</v>
      </c>
      <c r="R98" s="474">
        <f t="shared" si="84"/>
        <v>1360</v>
      </c>
      <c r="S98" s="474">
        <f t="shared" si="84"/>
        <v>2040</v>
      </c>
      <c r="T98" s="474">
        <f t="shared" si="84"/>
        <v>2040</v>
      </c>
      <c r="U98" s="474">
        <f t="shared" si="84"/>
        <v>2040</v>
      </c>
      <c r="V98" s="474">
        <f t="shared" si="84"/>
        <v>2040</v>
      </c>
      <c r="W98" s="474">
        <f t="shared" si="84"/>
        <v>2040</v>
      </c>
      <c r="X98" s="474">
        <f t="shared" si="84"/>
        <v>2720</v>
      </c>
      <c r="Y98" s="474">
        <f t="shared" si="84"/>
        <v>2720</v>
      </c>
      <c r="Z98" s="474">
        <f t="shared" si="84"/>
        <v>2720</v>
      </c>
      <c r="AA98" s="474">
        <f t="shared" si="84"/>
        <v>2720</v>
      </c>
      <c r="AB98" s="474">
        <f t="shared" si="84"/>
        <v>2720</v>
      </c>
      <c r="AC98" s="448">
        <f t="shared" si="85"/>
        <v>26520</v>
      </c>
      <c r="AD98" s="473">
        <f t="shared" ref="AD98:AO113" si="92">(+AD5*10%)*50*40*2</f>
        <v>3200</v>
      </c>
      <c r="AE98" s="473">
        <f t="shared" si="92"/>
        <v>3200</v>
      </c>
      <c r="AF98" s="473">
        <f t="shared" si="92"/>
        <v>3200</v>
      </c>
      <c r="AG98" s="473">
        <f t="shared" si="92"/>
        <v>2800</v>
      </c>
      <c r="AH98" s="473">
        <f t="shared" si="92"/>
        <v>2800</v>
      </c>
      <c r="AI98" s="473">
        <f t="shared" si="92"/>
        <v>2800</v>
      </c>
      <c r="AJ98" s="473">
        <f t="shared" si="92"/>
        <v>2800</v>
      </c>
      <c r="AK98" s="473">
        <f t="shared" si="92"/>
        <v>2400.0000000000005</v>
      </c>
      <c r="AL98" s="473">
        <f t="shared" si="92"/>
        <v>2400.0000000000005</v>
      </c>
      <c r="AM98" s="473">
        <f t="shared" si="92"/>
        <v>2400.0000000000005</v>
      </c>
      <c r="AN98" s="473">
        <f t="shared" si="92"/>
        <v>2400.0000000000005</v>
      </c>
      <c r="AO98" s="473">
        <f t="shared" si="92"/>
        <v>2400.0000000000005</v>
      </c>
      <c r="AP98" s="448">
        <f t="shared" si="87"/>
        <v>32800</v>
      </c>
      <c r="AQ98" s="473">
        <f t="shared" ref="AQ98:BB113" si="93">(+AQ5*10%)*50*40*2</f>
        <v>2400.0000000000005</v>
      </c>
      <c r="AR98" s="473">
        <f t="shared" si="93"/>
        <v>2400.0000000000005</v>
      </c>
      <c r="AS98" s="473">
        <f t="shared" si="93"/>
        <v>2400.0000000000005</v>
      </c>
      <c r="AT98" s="473">
        <f t="shared" si="93"/>
        <v>2400.0000000000005</v>
      </c>
      <c r="AU98" s="473">
        <f t="shared" si="93"/>
        <v>2400.0000000000005</v>
      </c>
      <c r="AV98" s="473">
        <f t="shared" si="93"/>
        <v>3200</v>
      </c>
      <c r="AW98" s="473">
        <f t="shared" si="93"/>
        <v>3200</v>
      </c>
      <c r="AX98" s="473">
        <f t="shared" si="93"/>
        <v>3200</v>
      </c>
      <c r="AY98" s="473">
        <f t="shared" si="93"/>
        <v>2000</v>
      </c>
      <c r="AZ98" s="473">
        <f t="shared" si="93"/>
        <v>2000</v>
      </c>
      <c r="BA98" s="473">
        <f t="shared" si="93"/>
        <v>2000</v>
      </c>
      <c r="BB98" s="473">
        <f t="shared" si="93"/>
        <v>2000</v>
      </c>
      <c r="BC98" s="448">
        <f t="shared" si="89"/>
        <v>29600</v>
      </c>
      <c r="BD98" s="450"/>
      <c r="BE98" s="473"/>
      <c r="BF98" s="473"/>
      <c r="BG98" s="473"/>
      <c r="BH98" s="473"/>
      <c r="BI98" s="473"/>
      <c r="BJ98" s="473"/>
      <c r="BK98" s="473"/>
      <c r="BL98" s="473"/>
      <c r="BM98" s="473"/>
      <c r="BN98" s="473"/>
      <c r="BO98" s="473"/>
      <c r="BP98" s="473"/>
      <c r="BQ98" s="448">
        <f t="shared" si="90"/>
        <v>0</v>
      </c>
      <c r="BS98" s="450">
        <f t="shared" ref="BS98:BS122" si="94">AC98-P98</f>
        <v>20120</v>
      </c>
      <c r="BT98" s="451">
        <f t="shared" si="91"/>
        <v>-3200</v>
      </c>
      <c r="BV98" s="451">
        <f t="shared" ref="BV98:BV122" si="95">AP98-AC98</f>
        <v>6280</v>
      </c>
    </row>
    <row r="99" spans="1:74" outlineLevel="1">
      <c r="A99" s="452" t="str">
        <f t="shared" si="81"/>
        <v>ZMGQ</v>
      </c>
      <c r="B99" s="452" t="str">
        <f t="shared" si="81"/>
        <v xml:space="preserve">Grow </v>
      </c>
      <c r="C99" s="452" t="str">
        <f t="shared" si="81"/>
        <v>AUDIFARMA S.A.</v>
      </c>
      <c r="D99" s="474"/>
      <c r="E99" s="474"/>
      <c r="F99" s="474"/>
      <c r="G99" s="474"/>
      <c r="H99" s="474"/>
      <c r="I99" s="474"/>
      <c r="J99" s="474"/>
      <c r="K99" s="474"/>
      <c r="L99" s="474">
        <f t="shared" si="82"/>
        <v>6800.0000000000009</v>
      </c>
      <c r="M99" s="474">
        <f t="shared" si="82"/>
        <v>7200</v>
      </c>
      <c r="N99" s="474">
        <f t="shared" si="82"/>
        <v>7200</v>
      </c>
      <c r="O99" s="474">
        <f t="shared" si="82"/>
        <v>7200</v>
      </c>
      <c r="P99" s="448">
        <f t="shared" si="83"/>
        <v>28400</v>
      </c>
      <c r="Q99" s="474">
        <f t="shared" si="84"/>
        <v>6120</v>
      </c>
      <c r="R99" s="474">
        <f t="shared" si="84"/>
        <v>6120</v>
      </c>
      <c r="S99" s="474">
        <f t="shared" si="84"/>
        <v>6120</v>
      </c>
      <c r="T99" s="474">
        <f t="shared" si="84"/>
        <v>5780</v>
      </c>
      <c r="U99" s="474">
        <f t="shared" si="84"/>
        <v>5780</v>
      </c>
      <c r="V99" s="474">
        <f t="shared" si="84"/>
        <v>5100.0000000000009</v>
      </c>
      <c r="W99" s="474">
        <f t="shared" si="84"/>
        <v>5100.0000000000009</v>
      </c>
      <c r="X99" s="474">
        <f t="shared" si="84"/>
        <v>4760.0000000000009</v>
      </c>
      <c r="Y99" s="474">
        <f t="shared" si="84"/>
        <v>4760.0000000000009</v>
      </c>
      <c r="Z99" s="474">
        <f t="shared" si="84"/>
        <v>4420</v>
      </c>
      <c r="AA99" s="474">
        <f t="shared" si="84"/>
        <v>4420</v>
      </c>
      <c r="AB99" s="474">
        <f t="shared" si="84"/>
        <v>4420</v>
      </c>
      <c r="AC99" s="448">
        <f t="shared" si="85"/>
        <v>62900</v>
      </c>
      <c r="AD99" s="473">
        <f t="shared" si="92"/>
        <v>5200</v>
      </c>
      <c r="AE99" s="473">
        <f t="shared" si="92"/>
        <v>5200</v>
      </c>
      <c r="AF99" s="473">
        <f t="shared" si="92"/>
        <v>5200</v>
      </c>
      <c r="AG99" s="473">
        <f t="shared" si="92"/>
        <v>4000</v>
      </c>
      <c r="AH99" s="473">
        <f t="shared" si="92"/>
        <v>4000</v>
      </c>
      <c r="AI99" s="473">
        <f t="shared" si="92"/>
        <v>4000</v>
      </c>
      <c r="AJ99" s="473">
        <f t="shared" si="92"/>
        <v>4000</v>
      </c>
      <c r="AK99" s="473">
        <f t="shared" si="92"/>
        <v>3600</v>
      </c>
      <c r="AL99" s="473">
        <f t="shared" si="92"/>
        <v>3600</v>
      </c>
      <c r="AM99" s="473">
        <f t="shared" si="92"/>
        <v>3200</v>
      </c>
      <c r="AN99" s="473">
        <f t="shared" si="92"/>
        <v>3200</v>
      </c>
      <c r="AO99" s="473">
        <f t="shared" si="92"/>
        <v>3200</v>
      </c>
      <c r="AP99" s="448">
        <f t="shared" si="87"/>
        <v>48400</v>
      </c>
      <c r="AQ99" s="473">
        <f t="shared" si="93"/>
        <v>3200</v>
      </c>
      <c r="AR99" s="473">
        <f t="shared" si="93"/>
        <v>3200</v>
      </c>
      <c r="AS99" s="473">
        <f t="shared" si="93"/>
        <v>2800</v>
      </c>
      <c r="AT99" s="473">
        <f t="shared" si="93"/>
        <v>2800</v>
      </c>
      <c r="AU99" s="473">
        <f t="shared" si="93"/>
        <v>2800</v>
      </c>
      <c r="AV99" s="473">
        <f t="shared" si="93"/>
        <v>2400.0000000000005</v>
      </c>
      <c r="AW99" s="473">
        <f t="shared" si="93"/>
        <v>2400.0000000000005</v>
      </c>
      <c r="AX99" s="473">
        <f t="shared" si="93"/>
        <v>2000</v>
      </c>
      <c r="AY99" s="473">
        <f t="shared" si="93"/>
        <v>2000</v>
      </c>
      <c r="AZ99" s="473">
        <f t="shared" si="93"/>
        <v>2000</v>
      </c>
      <c r="BA99" s="473">
        <f t="shared" si="93"/>
        <v>2000</v>
      </c>
      <c r="BB99" s="473">
        <f t="shared" si="93"/>
        <v>2000</v>
      </c>
      <c r="BC99" s="448">
        <f t="shared" si="89"/>
        <v>29600</v>
      </c>
      <c r="BD99" s="450"/>
      <c r="BE99" s="473"/>
      <c r="BF99" s="473"/>
      <c r="BG99" s="473"/>
      <c r="BH99" s="473"/>
      <c r="BI99" s="473"/>
      <c r="BJ99" s="473"/>
      <c r="BK99" s="473"/>
      <c r="BL99" s="473"/>
      <c r="BM99" s="473"/>
      <c r="BN99" s="473"/>
      <c r="BO99" s="473"/>
      <c r="BP99" s="473"/>
      <c r="BQ99" s="448">
        <f t="shared" si="90"/>
        <v>0</v>
      </c>
      <c r="BS99" s="450">
        <f t="shared" si="94"/>
        <v>34500</v>
      </c>
      <c r="BT99" s="451">
        <f t="shared" si="91"/>
        <v>-18800</v>
      </c>
      <c r="BV99" s="451">
        <f t="shared" si="95"/>
        <v>-14500</v>
      </c>
    </row>
    <row r="100" spans="1:74" outlineLevel="1">
      <c r="A100" s="452" t="str">
        <f t="shared" si="81"/>
        <v>ICNE</v>
      </c>
      <c r="B100" s="452" t="str">
        <f t="shared" si="81"/>
        <v xml:space="preserve">Grow </v>
      </c>
      <c r="C100" s="452" t="str">
        <f t="shared" si="81"/>
        <v>DROGUERIAS CRUZ VERDE S A S</v>
      </c>
      <c r="D100" s="474"/>
      <c r="E100" s="474"/>
      <c r="F100" s="474"/>
      <c r="G100" s="474"/>
      <c r="H100" s="474"/>
      <c r="I100" s="474"/>
      <c r="J100" s="474"/>
      <c r="K100" s="474"/>
      <c r="L100" s="474">
        <f t="shared" si="82"/>
        <v>4600.0000000000009</v>
      </c>
      <c r="M100" s="474">
        <f t="shared" si="82"/>
        <v>4800.0000000000009</v>
      </c>
      <c r="N100" s="474">
        <f t="shared" si="82"/>
        <v>5200</v>
      </c>
      <c r="O100" s="474">
        <f t="shared" si="82"/>
        <v>5200</v>
      </c>
      <c r="P100" s="448">
        <f t="shared" si="83"/>
        <v>19800</v>
      </c>
      <c r="Q100" s="474">
        <f t="shared" si="84"/>
        <v>4420</v>
      </c>
      <c r="R100" s="474">
        <f t="shared" si="84"/>
        <v>4420</v>
      </c>
      <c r="S100" s="474">
        <f t="shared" si="84"/>
        <v>4760.0000000000009</v>
      </c>
      <c r="T100" s="474">
        <f t="shared" si="84"/>
        <v>5100.0000000000009</v>
      </c>
      <c r="U100" s="474">
        <f t="shared" si="84"/>
        <v>5100.0000000000009</v>
      </c>
      <c r="V100" s="474">
        <f t="shared" si="84"/>
        <v>5100.0000000000009</v>
      </c>
      <c r="W100" s="474">
        <f t="shared" si="84"/>
        <v>5100.0000000000009</v>
      </c>
      <c r="X100" s="474">
        <f t="shared" si="84"/>
        <v>4760.0000000000009</v>
      </c>
      <c r="Y100" s="474">
        <f t="shared" si="84"/>
        <v>4760.0000000000009</v>
      </c>
      <c r="Z100" s="474">
        <f t="shared" si="84"/>
        <v>4420</v>
      </c>
      <c r="AA100" s="474">
        <f t="shared" si="84"/>
        <v>4420</v>
      </c>
      <c r="AB100" s="474">
        <f t="shared" si="84"/>
        <v>4420</v>
      </c>
      <c r="AC100" s="448">
        <f t="shared" si="85"/>
        <v>56780</v>
      </c>
      <c r="AD100" s="473">
        <f t="shared" si="92"/>
        <v>5200</v>
      </c>
      <c r="AE100" s="473">
        <f t="shared" si="92"/>
        <v>5200</v>
      </c>
      <c r="AF100" s="473">
        <f t="shared" si="92"/>
        <v>5200</v>
      </c>
      <c r="AG100" s="473">
        <f t="shared" si="92"/>
        <v>5200</v>
      </c>
      <c r="AH100" s="473">
        <f t="shared" si="92"/>
        <v>5200</v>
      </c>
      <c r="AI100" s="473">
        <f t="shared" si="92"/>
        <v>4800.0000000000009</v>
      </c>
      <c r="AJ100" s="473">
        <f t="shared" si="92"/>
        <v>4800.0000000000009</v>
      </c>
      <c r="AK100" s="473">
        <f t="shared" si="92"/>
        <v>4800.0000000000009</v>
      </c>
      <c r="AL100" s="473">
        <f t="shared" si="92"/>
        <v>4000</v>
      </c>
      <c r="AM100" s="473">
        <f t="shared" si="92"/>
        <v>3200</v>
      </c>
      <c r="AN100" s="473">
        <f t="shared" si="92"/>
        <v>3200</v>
      </c>
      <c r="AO100" s="473">
        <f t="shared" si="92"/>
        <v>3200</v>
      </c>
      <c r="AP100" s="448">
        <f t="shared" si="87"/>
        <v>54000</v>
      </c>
      <c r="AQ100" s="473">
        <f t="shared" si="93"/>
        <v>3200</v>
      </c>
      <c r="AR100" s="473">
        <f t="shared" si="93"/>
        <v>3200</v>
      </c>
      <c r="AS100" s="473">
        <f t="shared" si="93"/>
        <v>3200</v>
      </c>
      <c r="AT100" s="473">
        <f t="shared" si="93"/>
        <v>3200</v>
      </c>
      <c r="AU100" s="473">
        <f t="shared" si="93"/>
        <v>3200</v>
      </c>
      <c r="AV100" s="473">
        <f t="shared" si="93"/>
        <v>3200</v>
      </c>
      <c r="AW100" s="473">
        <f t="shared" si="93"/>
        <v>2800</v>
      </c>
      <c r="AX100" s="473">
        <f t="shared" si="93"/>
        <v>2800</v>
      </c>
      <c r="AY100" s="473">
        <f t="shared" si="93"/>
        <v>2800</v>
      </c>
      <c r="AZ100" s="473">
        <f t="shared" si="93"/>
        <v>2800</v>
      </c>
      <c r="BA100" s="473">
        <f t="shared" si="93"/>
        <v>2800</v>
      </c>
      <c r="BB100" s="473">
        <f t="shared" si="93"/>
        <v>2800</v>
      </c>
      <c r="BC100" s="448">
        <f t="shared" si="89"/>
        <v>36000</v>
      </c>
      <c r="BD100" s="450"/>
      <c r="BE100" s="473"/>
      <c r="BF100" s="473"/>
      <c r="BG100" s="473"/>
      <c r="BH100" s="473"/>
      <c r="BI100" s="473"/>
      <c r="BJ100" s="473"/>
      <c r="BK100" s="473"/>
      <c r="BL100" s="473"/>
      <c r="BM100" s="473"/>
      <c r="BN100" s="473"/>
      <c r="BO100" s="473"/>
      <c r="BP100" s="473"/>
      <c r="BQ100" s="448">
        <f t="shared" si="90"/>
        <v>0</v>
      </c>
      <c r="BS100" s="450">
        <f t="shared" si="94"/>
        <v>36980</v>
      </c>
      <c r="BT100" s="451">
        <f t="shared" si="91"/>
        <v>-18000</v>
      </c>
      <c r="BV100" s="451">
        <f t="shared" si="95"/>
        <v>-2780</v>
      </c>
    </row>
    <row r="101" spans="1:74" outlineLevel="1">
      <c r="A101" s="452" t="str">
        <f t="shared" si="81"/>
        <v>ZMGQ</v>
      </c>
      <c r="B101" s="452" t="str">
        <f t="shared" si="81"/>
        <v xml:space="preserve">Grow </v>
      </c>
      <c r="C101" s="452" t="str">
        <f t="shared" si="81"/>
        <v>CENTRO MEDICO IMBANACO DE CALI S.A.</v>
      </c>
      <c r="D101" s="474"/>
      <c r="E101" s="474"/>
      <c r="F101" s="474"/>
      <c r="G101" s="474"/>
      <c r="H101" s="474"/>
      <c r="I101" s="474"/>
      <c r="J101" s="474"/>
      <c r="K101" s="474"/>
      <c r="L101" s="474">
        <f t="shared" si="82"/>
        <v>8000</v>
      </c>
      <c r="M101" s="474">
        <f t="shared" si="82"/>
        <v>8000</v>
      </c>
      <c r="N101" s="474">
        <f t="shared" si="82"/>
        <v>8000</v>
      </c>
      <c r="O101" s="474">
        <f t="shared" si="82"/>
        <v>8000</v>
      </c>
      <c r="P101" s="448">
        <f t="shared" si="83"/>
        <v>32000</v>
      </c>
      <c r="Q101" s="474">
        <f t="shared" si="84"/>
        <v>6800.0000000000009</v>
      </c>
      <c r="R101" s="474">
        <f t="shared" si="84"/>
        <v>6800.0000000000009</v>
      </c>
      <c r="S101" s="474">
        <f t="shared" si="84"/>
        <v>6800.0000000000009</v>
      </c>
      <c r="T101" s="474">
        <f t="shared" si="84"/>
        <v>6800.0000000000009</v>
      </c>
      <c r="U101" s="474">
        <f t="shared" si="84"/>
        <v>6460.0000000000009</v>
      </c>
      <c r="V101" s="474">
        <f t="shared" si="84"/>
        <v>6460.0000000000009</v>
      </c>
      <c r="W101" s="474">
        <f t="shared" si="84"/>
        <v>6120</v>
      </c>
      <c r="X101" s="474">
        <f t="shared" si="84"/>
        <v>6120</v>
      </c>
      <c r="Y101" s="474">
        <f t="shared" si="84"/>
        <v>5780</v>
      </c>
      <c r="Z101" s="474">
        <f t="shared" si="84"/>
        <v>5780</v>
      </c>
      <c r="AA101" s="474">
        <f t="shared" si="84"/>
        <v>5440</v>
      </c>
      <c r="AB101" s="474">
        <f t="shared" si="84"/>
        <v>5440</v>
      </c>
      <c r="AC101" s="448">
        <f t="shared" si="85"/>
        <v>74800</v>
      </c>
      <c r="AD101" s="473">
        <f t="shared" si="92"/>
        <v>6400</v>
      </c>
      <c r="AE101" s="473">
        <f t="shared" si="92"/>
        <v>6400</v>
      </c>
      <c r="AF101" s="473">
        <f t="shared" si="92"/>
        <v>6400</v>
      </c>
      <c r="AG101" s="473">
        <f t="shared" si="92"/>
        <v>6400</v>
      </c>
      <c r="AH101" s="473">
        <f t="shared" si="92"/>
        <v>6000</v>
      </c>
      <c r="AI101" s="473">
        <f t="shared" si="92"/>
        <v>6000</v>
      </c>
      <c r="AJ101" s="473">
        <f t="shared" si="92"/>
        <v>6000</v>
      </c>
      <c r="AK101" s="473">
        <f t="shared" si="92"/>
        <v>6000</v>
      </c>
      <c r="AL101" s="473">
        <f t="shared" si="92"/>
        <v>5600</v>
      </c>
      <c r="AM101" s="473">
        <f t="shared" si="92"/>
        <v>5600</v>
      </c>
      <c r="AN101" s="473">
        <f t="shared" si="92"/>
        <v>5600</v>
      </c>
      <c r="AO101" s="473">
        <f t="shared" si="92"/>
        <v>5600</v>
      </c>
      <c r="AP101" s="448">
        <f t="shared" si="87"/>
        <v>72000</v>
      </c>
      <c r="AQ101" s="473">
        <f t="shared" si="93"/>
        <v>6400</v>
      </c>
      <c r="AR101" s="473">
        <f t="shared" si="93"/>
        <v>6400</v>
      </c>
      <c r="AS101" s="473">
        <f t="shared" si="93"/>
        <v>6000</v>
      </c>
      <c r="AT101" s="473">
        <f t="shared" si="93"/>
        <v>6000</v>
      </c>
      <c r="AU101" s="473">
        <f t="shared" si="93"/>
        <v>6000</v>
      </c>
      <c r="AV101" s="473">
        <f t="shared" si="93"/>
        <v>6000</v>
      </c>
      <c r="AW101" s="473">
        <f t="shared" si="93"/>
        <v>4800.0000000000009</v>
      </c>
      <c r="AX101" s="473">
        <f t="shared" si="93"/>
        <v>4800.0000000000009</v>
      </c>
      <c r="AY101" s="473">
        <f t="shared" si="93"/>
        <v>4800.0000000000009</v>
      </c>
      <c r="AZ101" s="473">
        <f t="shared" si="93"/>
        <v>4800.0000000000009</v>
      </c>
      <c r="BA101" s="473">
        <f t="shared" si="93"/>
        <v>4800.0000000000009</v>
      </c>
      <c r="BB101" s="473">
        <f t="shared" si="93"/>
        <v>4800.0000000000009</v>
      </c>
      <c r="BC101" s="448">
        <f t="shared" si="89"/>
        <v>65600</v>
      </c>
      <c r="BD101" s="450"/>
      <c r="BE101" s="473"/>
      <c r="BF101" s="473"/>
      <c r="BG101" s="473"/>
      <c r="BH101" s="473"/>
      <c r="BI101" s="473"/>
      <c r="BJ101" s="473"/>
      <c r="BK101" s="473"/>
      <c r="BL101" s="473"/>
      <c r="BM101" s="473"/>
      <c r="BN101" s="473"/>
      <c r="BO101" s="473"/>
      <c r="BP101" s="473"/>
      <c r="BQ101" s="448">
        <f t="shared" si="90"/>
        <v>0</v>
      </c>
      <c r="BS101" s="450">
        <f t="shared" si="94"/>
        <v>42800</v>
      </c>
      <c r="BT101" s="451">
        <f t="shared" si="91"/>
        <v>-6400</v>
      </c>
      <c r="BV101" s="451">
        <f t="shared" si="95"/>
        <v>-2800</v>
      </c>
    </row>
    <row r="102" spans="1:74" outlineLevel="1">
      <c r="A102" s="452" t="str">
        <f t="shared" si="81"/>
        <v>ICNE</v>
      </c>
      <c r="B102" s="452" t="str">
        <f t="shared" si="81"/>
        <v xml:space="preserve">Grow </v>
      </c>
      <c r="C102" s="452" t="str">
        <f t="shared" si="81"/>
        <v>INTEGRAL SOLUTIONS SD S.A.S.</v>
      </c>
      <c r="D102" s="474"/>
      <c r="E102" s="474"/>
      <c r="F102" s="474"/>
      <c r="G102" s="474"/>
      <c r="H102" s="474"/>
      <c r="I102" s="474"/>
      <c r="J102" s="474"/>
      <c r="K102" s="474"/>
      <c r="L102" s="474">
        <f t="shared" si="82"/>
        <v>4000</v>
      </c>
      <c r="M102" s="474">
        <f t="shared" si="82"/>
        <v>4000</v>
      </c>
      <c r="N102" s="474">
        <f t="shared" si="82"/>
        <v>4000</v>
      </c>
      <c r="O102" s="474">
        <f t="shared" si="82"/>
        <v>4000</v>
      </c>
      <c r="P102" s="448">
        <f t="shared" si="83"/>
        <v>16000</v>
      </c>
      <c r="Q102" s="474">
        <f t="shared" si="84"/>
        <v>3400.0000000000005</v>
      </c>
      <c r="R102" s="474">
        <f t="shared" si="84"/>
        <v>3400.0000000000005</v>
      </c>
      <c r="S102" s="474">
        <f t="shared" si="84"/>
        <v>3400.0000000000005</v>
      </c>
      <c r="T102" s="474">
        <f t="shared" si="84"/>
        <v>3400.0000000000005</v>
      </c>
      <c r="U102" s="474">
        <f t="shared" si="84"/>
        <v>3400.0000000000005</v>
      </c>
      <c r="V102" s="474">
        <f t="shared" si="84"/>
        <v>3400.0000000000005</v>
      </c>
      <c r="W102" s="474">
        <f t="shared" si="84"/>
        <v>3400.0000000000005</v>
      </c>
      <c r="X102" s="474">
        <f t="shared" si="84"/>
        <v>3400.0000000000005</v>
      </c>
      <c r="Y102" s="474">
        <f t="shared" si="84"/>
        <v>3400.0000000000005</v>
      </c>
      <c r="Z102" s="474">
        <f t="shared" si="84"/>
        <v>3400.0000000000005</v>
      </c>
      <c r="AA102" s="474">
        <f t="shared" si="84"/>
        <v>3400.0000000000005</v>
      </c>
      <c r="AB102" s="474">
        <f t="shared" si="84"/>
        <v>3400.0000000000005</v>
      </c>
      <c r="AC102" s="448">
        <f t="shared" si="85"/>
        <v>40800.000000000007</v>
      </c>
      <c r="AD102" s="473">
        <f t="shared" si="92"/>
        <v>4000</v>
      </c>
      <c r="AE102" s="473">
        <f t="shared" si="92"/>
        <v>4000</v>
      </c>
      <c r="AF102" s="473">
        <f t="shared" si="92"/>
        <v>4000</v>
      </c>
      <c r="AG102" s="473">
        <f t="shared" si="92"/>
        <v>4000</v>
      </c>
      <c r="AH102" s="473">
        <f t="shared" si="92"/>
        <v>4000</v>
      </c>
      <c r="AI102" s="473">
        <f t="shared" si="92"/>
        <v>4000</v>
      </c>
      <c r="AJ102" s="473">
        <f t="shared" si="92"/>
        <v>4000</v>
      </c>
      <c r="AK102" s="473">
        <f t="shared" si="92"/>
        <v>4000</v>
      </c>
      <c r="AL102" s="473">
        <f t="shared" si="92"/>
        <v>4000</v>
      </c>
      <c r="AM102" s="473">
        <f t="shared" si="92"/>
        <v>4000</v>
      </c>
      <c r="AN102" s="473">
        <f t="shared" si="92"/>
        <v>4000</v>
      </c>
      <c r="AO102" s="473">
        <f t="shared" si="92"/>
        <v>4000</v>
      </c>
      <c r="AP102" s="448">
        <f t="shared" si="87"/>
        <v>48000</v>
      </c>
      <c r="AQ102" s="473">
        <f t="shared" si="93"/>
        <v>4000</v>
      </c>
      <c r="AR102" s="473">
        <f t="shared" si="93"/>
        <v>4000</v>
      </c>
      <c r="AS102" s="473">
        <f t="shared" si="93"/>
        <v>4000</v>
      </c>
      <c r="AT102" s="473">
        <f t="shared" si="93"/>
        <v>4000</v>
      </c>
      <c r="AU102" s="473">
        <f t="shared" si="93"/>
        <v>4000</v>
      </c>
      <c r="AV102" s="473">
        <f t="shared" si="93"/>
        <v>4000</v>
      </c>
      <c r="AW102" s="473">
        <f t="shared" si="93"/>
        <v>4000</v>
      </c>
      <c r="AX102" s="473">
        <f t="shared" si="93"/>
        <v>4000</v>
      </c>
      <c r="AY102" s="473">
        <f t="shared" si="93"/>
        <v>4000</v>
      </c>
      <c r="AZ102" s="473">
        <f t="shared" si="93"/>
        <v>4000</v>
      </c>
      <c r="BA102" s="473">
        <f t="shared" si="93"/>
        <v>4000</v>
      </c>
      <c r="BB102" s="473">
        <f t="shared" si="93"/>
        <v>4000</v>
      </c>
      <c r="BC102" s="448">
        <f t="shared" si="89"/>
        <v>48000</v>
      </c>
      <c r="BD102" s="450"/>
      <c r="BE102" s="473"/>
      <c r="BF102" s="473"/>
      <c r="BG102" s="473"/>
      <c r="BH102" s="473"/>
      <c r="BI102" s="473"/>
      <c r="BJ102" s="473"/>
      <c r="BK102" s="473"/>
      <c r="BL102" s="473"/>
      <c r="BM102" s="473"/>
      <c r="BN102" s="473"/>
      <c r="BO102" s="473"/>
      <c r="BP102" s="473"/>
      <c r="BQ102" s="448">
        <f t="shared" si="90"/>
        <v>0</v>
      </c>
      <c r="BS102" s="450">
        <f t="shared" si="94"/>
        <v>24800.000000000007</v>
      </c>
      <c r="BT102" s="451">
        <f t="shared" si="91"/>
        <v>0</v>
      </c>
      <c r="BV102" s="451">
        <f t="shared" si="95"/>
        <v>7199.9999999999927</v>
      </c>
    </row>
    <row r="103" spans="1:74" outlineLevel="1">
      <c r="A103" s="452" t="str">
        <f t="shared" si="81"/>
        <v>LADB</v>
      </c>
      <c r="B103" s="452" t="str">
        <f t="shared" si="81"/>
        <v xml:space="preserve">Grow </v>
      </c>
      <c r="C103" s="452" t="str">
        <f t="shared" si="81"/>
        <v>ALIANZA FARMACEUTICA</v>
      </c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48">
        <f t="shared" si="83"/>
        <v>0</v>
      </c>
      <c r="Q103" s="474">
        <f t="shared" si="84"/>
        <v>2159.0000000000005</v>
      </c>
      <c r="R103" s="474">
        <f t="shared" si="84"/>
        <v>2159.0000000000005</v>
      </c>
      <c r="S103" s="474">
        <f t="shared" si="84"/>
        <v>2159.0000000000005</v>
      </c>
      <c r="T103" s="474">
        <f t="shared" si="84"/>
        <v>2159.0000000000005</v>
      </c>
      <c r="U103" s="474">
        <f t="shared" si="84"/>
        <v>2159.0000000000005</v>
      </c>
      <c r="V103" s="474">
        <f t="shared" si="84"/>
        <v>2159.0000000000005</v>
      </c>
      <c r="W103" s="474">
        <f t="shared" si="84"/>
        <v>2159.0000000000005</v>
      </c>
      <c r="X103" s="474">
        <f t="shared" si="84"/>
        <v>2159.0000000000005</v>
      </c>
      <c r="Y103" s="474">
        <f t="shared" si="84"/>
        <v>2159.0000000000005</v>
      </c>
      <c r="Z103" s="474">
        <f t="shared" si="84"/>
        <v>2159.0000000000005</v>
      </c>
      <c r="AA103" s="474">
        <f t="shared" si="84"/>
        <v>2159.0000000000005</v>
      </c>
      <c r="AB103" s="474">
        <f t="shared" si="84"/>
        <v>2159.0000000000005</v>
      </c>
      <c r="AC103" s="448">
        <f t="shared" si="85"/>
        <v>25908.000000000004</v>
      </c>
      <c r="AD103" s="473">
        <f t="shared" si="92"/>
        <v>2540</v>
      </c>
      <c r="AE103" s="473">
        <f t="shared" si="92"/>
        <v>2540</v>
      </c>
      <c r="AF103" s="473">
        <f t="shared" si="92"/>
        <v>2540</v>
      </c>
      <c r="AG103" s="473">
        <f t="shared" si="92"/>
        <v>2540</v>
      </c>
      <c r="AH103" s="473">
        <f t="shared" si="92"/>
        <v>2540</v>
      </c>
      <c r="AI103" s="473">
        <f t="shared" si="92"/>
        <v>2540</v>
      </c>
      <c r="AJ103" s="473">
        <f t="shared" si="92"/>
        <v>2540</v>
      </c>
      <c r="AK103" s="473">
        <f t="shared" si="92"/>
        <v>1600</v>
      </c>
      <c r="AL103" s="473">
        <f t="shared" si="92"/>
        <v>1600</v>
      </c>
      <c r="AM103" s="473">
        <f t="shared" si="92"/>
        <v>1600</v>
      </c>
      <c r="AN103" s="473">
        <f t="shared" si="92"/>
        <v>1600</v>
      </c>
      <c r="AO103" s="473">
        <f t="shared" si="92"/>
        <v>1600</v>
      </c>
      <c r="AP103" s="448">
        <f t="shared" si="87"/>
        <v>25780</v>
      </c>
      <c r="AQ103" s="473">
        <f t="shared" si="93"/>
        <v>1600</v>
      </c>
      <c r="AR103" s="473">
        <f t="shared" si="93"/>
        <v>1600</v>
      </c>
      <c r="AS103" s="473">
        <f t="shared" si="93"/>
        <v>1600</v>
      </c>
      <c r="AT103" s="473">
        <f t="shared" si="93"/>
        <v>1600</v>
      </c>
      <c r="AU103" s="473">
        <f t="shared" si="93"/>
        <v>1600</v>
      </c>
      <c r="AV103" s="473">
        <f t="shared" si="93"/>
        <v>1600</v>
      </c>
      <c r="AW103" s="473">
        <f t="shared" si="93"/>
        <v>1200.0000000000002</v>
      </c>
      <c r="AX103" s="473">
        <f t="shared" si="93"/>
        <v>1200.0000000000002</v>
      </c>
      <c r="AY103" s="473">
        <f t="shared" si="93"/>
        <v>1200.0000000000002</v>
      </c>
      <c r="AZ103" s="473">
        <f t="shared" si="93"/>
        <v>1200.0000000000002</v>
      </c>
      <c r="BA103" s="473">
        <f t="shared" si="93"/>
        <v>1200.0000000000002</v>
      </c>
      <c r="BB103" s="473">
        <f t="shared" si="93"/>
        <v>1200.0000000000002</v>
      </c>
      <c r="BC103" s="448">
        <f t="shared" si="89"/>
        <v>16800</v>
      </c>
      <c r="BD103" s="450"/>
      <c r="BE103" s="473"/>
      <c r="BF103" s="473"/>
      <c r="BG103" s="473"/>
      <c r="BH103" s="473"/>
      <c r="BI103" s="473"/>
      <c r="BJ103" s="473"/>
      <c r="BK103" s="473"/>
      <c r="BL103" s="473"/>
      <c r="BM103" s="473"/>
      <c r="BN103" s="473"/>
      <c r="BO103" s="473"/>
      <c r="BP103" s="473"/>
      <c r="BQ103" s="448">
        <f t="shared" si="90"/>
        <v>0</v>
      </c>
      <c r="BS103" s="450">
        <f t="shared" si="94"/>
        <v>25908.000000000004</v>
      </c>
      <c r="BT103" s="451">
        <f t="shared" si="91"/>
        <v>-8980</v>
      </c>
      <c r="BV103" s="451">
        <f t="shared" si="95"/>
        <v>-128.00000000000364</v>
      </c>
    </row>
    <row r="104" spans="1:74" outlineLevel="1">
      <c r="A104" s="453" t="str">
        <f t="shared" si="81"/>
        <v>LADB</v>
      </c>
      <c r="B104" s="453" t="str">
        <f t="shared" si="81"/>
        <v>Capture</v>
      </c>
      <c r="C104" s="453" t="str">
        <f t="shared" si="81"/>
        <v>OCGN</v>
      </c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48">
        <f t="shared" si="83"/>
        <v>0</v>
      </c>
      <c r="Q104" s="474">
        <f t="shared" si="84"/>
        <v>850.00000000000011</v>
      </c>
      <c r="R104" s="474">
        <f t="shared" si="84"/>
        <v>850.00000000000011</v>
      </c>
      <c r="S104" s="474">
        <f t="shared" si="84"/>
        <v>850.00000000000011</v>
      </c>
      <c r="T104" s="474">
        <f t="shared" si="84"/>
        <v>850.00000000000011</v>
      </c>
      <c r="U104" s="474">
        <f t="shared" si="84"/>
        <v>680</v>
      </c>
      <c r="V104" s="474">
        <f t="shared" si="84"/>
        <v>680</v>
      </c>
      <c r="W104" s="474">
        <f t="shared" si="84"/>
        <v>680</v>
      </c>
      <c r="X104" s="474">
        <f t="shared" si="84"/>
        <v>680</v>
      </c>
      <c r="Y104" s="474">
        <f t="shared" si="84"/>
        <v>680</v>
      </c>
      <c r="Z104" s="474">
        <f t="shared" si="84"/>
        <v>340</v>
      </c>
      <c r="AA104" s="474">
        <f t="shared" si="84"/>
        <v>340</v>
      </c>
      <c r="AB104" s="474">
        <f t="shared" si="84"/>
        <v>340</v>
      </c>
      <c r="AC104" s="448">
        <f t="shared" si="85"/>
        <v>7820</v>
      </c>
      <c r="AD104" s="473">
        <f t="shared" si="92"/>
        <v>400</v>
      </c>
      <c r="AE104" s="473">
        <f t="shared" si="92"/>
        <v>400</v>
      </c>
      <c r="AF104" s="473">
        <f t="shared" si="92"/>
        <v>400</v>
      </c>
      <c r="AG104" s="473">
        <f t="shared" si="92"/>
        <v>400</v>
      </c>
      <c r="AH104" s="473">
        <f t="shared" si="92"/>
        <v>400</v>
      </c>
      <c r="AI104" s="473">
        <f t="shared" si="92"/>
        <v>400</v>
      </c>
      <c r="AJ104" s="473">
        <f t="shared" si="92"/>
        <v>400</v>
      </c>
      <c r="AK104" s="473">
        <f t="shared" si="92"/>
        <v>400</v>
      </c>
      <c r="AL104" s="473">
        <f t="shared" si="92"/>
        <v>400</v>
      </c>
      <c r="AM104" s="473">
        <f t="shared" si="92"/>
        <v>400</v>
      </c>
      <c r="AN104" s="473">
        <f t="shared" si="92"/>
        <v>400</v>
      </c>
      <c r="AO104" s="473">
        <f t="shared" si="92"/>
        <v>400</v>
      </c>
      <c r="AP104" s="448">
        <f t="shared" si="87"/>
        <v>4800</v>
      </c>
      <c r="AQ104" s="473">
        <f t="shared" si="93"/>
        <v>400</v>
      </c>
      <c r="AR104" s="473">
        <f t="shared" si="93"/>
        <v>400</v>
      </c>
      <c r="AS104" s="473">
        <f t="shared" si="93"/>
        <v>400</v>
      </c>
      <c r="AT104" s="473">
        <f t="shared" si="93"/>
        <v>400</v>
      </c>
      <c r="AU104" s="473">
        <f t="shared" si="93"/>
        <v>400</v>
      </c>
      <c r="AV104" s="473">
        <f t="shared" si="93"/>
        <v>400</v>
      </c>
      <c r="AW104" s="473">
        <f t="shared" si="93"/>
        <v>400</v>
      </c>
      <c r="AX104" s="473">
        <f t="shared" si="93"/>
        <v>400</v>
      </c>
      <c r="AY104" s="473">
        <f t="shared" si="93"/>
        <v>400</v>
      </c>
      <c r="AZ104" s="473">
        <f t="shared" si="93"/>
        <v>400</v>
      </c>
      <c r="BA104" s="473">
        <f t="shared" si="93"/>
        <v>400</v>
      </c>
      <c r="BB104" s="473">
        <f t="shared" si="93"/>
        <v>400</v>
      </c>
      <c r="BC104" s="448">
        <f t="shared" si="89"/>
        <v>4800</v>
      </c>
      <c r="BD104" s="450"/>
      <c r="BE104" s="473"/>
      <c r="BF104" s="473"/>
      <c r="BG104" s="473"/>
      <c r="BH104" s="473"/>
      <c r="BI104" s="473"/>
      <c r="BJ104" s="473"/>
      <c r="BK104" s="473"/>
      <c r="BL104" s="473"/>
      <c r="BM104" s="473"/>
      <c r="BN104" s="473"/>
      <c r="BO104" s="473"/>
      <c r="BP104" s="473"/>
      <c r="BQ104" s="448">
        <f t="shared" si="90"/>
        <v>0</v>
      </c>
      <c r="BS104" s="450">
        <f t="shared" si="94"/>
        <v>7820</v>
      </c>
      <c r="BT104" s="451">
        <f t="shared" si="91"/>
        <v>0</v>
      </c>
      <c r="BV104" s="451">
        <f t="shared" si="95"/>
        <v>-3020</v>
      </c>
    </row>
    <row r="105" spans="1:74" outlineLevel="1">
      <c r="A105" s="453" t="str">
        <f t="shared" si="81"/>
        <v>ICNE</v>
      </c>
      <c r="B105" s="453" t="str">
        <f t="shared" si="81"/>
        <v>Capture</v>
      </c>
      <c r="C105" s="453" t="str">
        <f t="shared" si="81"/>
        <v>JERSALUD</v>
      </c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48">
        <f t="shared" si="83"/>
        <v>0</v>
      </c>
      <c r="Q105" s="474">
        <f t="shared" si="84"/>
        <v>340</v>
      </c>
      <c r="R105" s="474">
        <f t="shared" si="84"/>
        <v>340</v>
      </c>
      <c r="S105" s="474">
        <f t="shared" si="84"/>
        <v>340</v>
      </c>
      <c r="T105" s="474">
        <f t="shared" si="84"/>
        <v>340</v>
      </c>
      <c r="U105" s="474">
        <f t="shared" si="84"/>
        <v>340</v>
      </c>
      <c r="V105" s="474">
        <f t="shared" si="84"/>
        <v>340</v>
      </c>
      <c r="W105" s="474">
        <f t="shared" si="84"/>
        <v>340</v>
      </c>
      <c r="X105" s="474">
        <f t="shared" si="84"/>
        <v>340</v>
      </c>
      <c r="Y105" s="474">
        <f t="shared" si="84"/>
        <v>340</v>
      </c>
      <c r="Z105" s="474">
        <f t="shared" si="84"/>
        <v>340</v>
      </c>
      <c r="AA105" s="474">
        <f t="shared" si="84"/>
        <v>340</v>
      </c>
      <c r="AB105" s="474">
        <f t="shared" si="84"/>
        <v>340</v>
      </c>
      <c r="AC105" s="448">
        <f t="shared" si="85"/>
        <v>4080</v>
      </c>
      <c r="AD105" s="473">
        <f t="shared" si="92"/>
        <v>400</v>
      </c>
      <c r="AE105" s="473">
        <f t="shared" si="92"/>
        <v>400</v>
      </c>
      <c r="AF105" s="473">
        <f t="shared" si="92"/>
        <v>400</v>
      </c>
      <c r="AG105" s="473">
        <f t="shared" si="92"/>
        <v>400</v>
      </c>
      <c r="AH105" s="473">
        <f t="shared" si="92"/>
        <v>400</v>
      </c>
      <c r="AI105" s="473">
        <f t="shared" si="92"/>
        <v>400</v>
      </c>
      <c r="AJ105" s="473">
        <f t="shared" si="92"/>
        <v>400</v>
      </c>
      <c r="AK105" s="473">
        <f t="shared" si="92"/>
        <v>400</v>
      </c>
      <c r="AL105" s="473">
        <f t="shared" si="92"/>
        <v>400</v>
      </c>
      <c r="AM105" s="473">
        <f t="shared" si="92"/>
        <v>400</v>
      </c>
      <c r="AN105" s="473">
        <f t="shared" si="92"/>
        <v>400</v>
      </c>
      <c r="AO105" s="473">
        <f t="shared" si="92"/>
        <v>400</v>
      </c>
      <c r="AP105" s="448">
        <f t="shared" si="87"/>
        <v>4800</v>
      </c>
      <c r="AQ105" s="473">
        <f t="shared" si="93"/>
        <v>400</v>
      </c>
      <c r="AR105" s="473">
        <f t="shared" si="93"/>
        <v>400</v>
      </c>
      <c r="AS105" s="473">
        <f t="shared" si="93"/>
        <v>400</v>
      </c>
      <c r="AT105" s="473">
        <f t="shared" si="93"/>
        <v>400</v>
      </c>
      <c r="AU105" s="473">
        <f t="shared" si="93"/>
        <v>400</v>
      </c>
      <c r="AV105" s="473">
        <f t="shared" si="93"/>
        <v>400</v>
      </c>
      <c r="AW105" s="473">
        <f t="shared" si="93"/>
        <v>400</v>
      </c>
      <c r="AX105" s="473">
        <f t="shared" si="93"/>
        <v>400</v>
      </c>
      <c r="AY105" s="473">
        <f t="shared" si="93"/>
        <v>400</v>
      </c>
      <c r="AZ105" s="473">
        <f t="shared" si="93"/>
        <v>400</v>
      </c>
      <c r="BA105" s="473">
        <f t="shared" si="93"/>
        <v>400</v>
      </c>
      <c r="BB105" s="473">
        <f t="shared" si="93"/>
        <v>400</v>
      </c>
      <c r="BC105" s="448">
        <f t="shared" si="89"/>
        <v>4800</v>
      </c>
      <c r="BD105" s="450"/>
      <c r="BE105" s="473"/>
      <c r="BF105" s="473"/>
      <c r="BG105" s="473"/>
      <c r="BH105" s="473"/>
      <c r="BI105" s="473"/>
      <c r="BJ105" s="473"/>
      <c r="BK105" s="473"/>
      <c r="BL105" s="473"/>
      <c r="BM105" s="473"/>
      <c r="BN105" s="473"/>
      <c r="BO105" s="473"/>
      <c r="BP105" s="473"/>
      <c r="BQ105" s="448">
        <f t="shared" si="90"/>
        <v>0</v>
      </c>
      <c r="BS105" s="450">
        <f t="shared" si="94"/>
        <v>4080</v>
      </c>
      <c r="BT105" s="451">
        <f t="shared" si="91"/>
        <v>0</v>
      </c>
      <c r="BV105" s="451">
        <f t="shared" si="95"/>
        <v>720</v>
      </c>
    </row>
    <row r="106" spans="1:74" outlineLevel="1">
      <c r="A106" s="453" t="str">
        <f t="shared" si="81"/>
        <v>PMCE</v>
      </c>
      <c r="B106" s="453" t="str">
        <f t="shared" si="81"/>
        <v>Capture</v>
      </c>
      <c r="C106" s="453" t="str">
        <f t="shared" si="81"/>
        <v>COHAN</v>
      </c>
      <c r="D106" s="474"/>
      <c r="E106" s="474"/>
      <c r="F106" s="474"/>
      <c r="G106" s="474"/>
      <c r="H106" s="474"/>
      <c r="I106" s="474"/>
      <c r="J106" s="474"/>
      <c r="K106" s="474"/>
      <c r="L106" s="474">
        <f t="shared" ref="L106:O118" si="96">(+L13*10%)*50*40*2</f>
        <v>0</v>
      </c>
      <c r="M106" s="474">
        <f t="shared" si="96"/>
        <v>0</v>
      </c>
      <c r="N106" s="474">
        <f t="shared" si="96"/>
        <v>0</v>
      </c>
      <c r="O106" s="474">
        <f t="shared" si="96"/>
        <v>0</v>
      </c>
      <c r="P106" s="448">
        <f t="shared" si="83"/>
        <v>0</v>
      </c>
      <c r="Q106" s="474">
        <f t="shared" si="84"/>
        <v>0</v>
      </c>
      <c r="R106" s="474">
        <f t="shared" si="84"/>
        <v>0</v>
      </c>
      <c r="S106" s="474">
        <f t="shared" si="84"/>
        <v>0</v>
      </c>
      <c r="T106" s="474">
        <f t="shared" si="84"/>
        <v>0</v>
      </c>
      <c r="U106" s="474">
        <f t="shared" si="84"/>
        <v>680</v>
      </c>
      <c r="V106" s="474">
        <f t="shared" si="84"/>
        <v>1020</v>
      </c>
      <c r="W106" s="474">
        <f t="shared" si="84"/>
        <v>1700.0000000000002</v>
      </c>
      <c r="X106" s="474">
        <f t="shared" si="84"/>
        <v>1700.0000000000002</v>
      </c>
      <c r="Y106" s="474">
        <f t="shared" si="84"/>
        <v>1700.0000000000002</v>
      </c>
      <c r="Z106" s="474">
        <f t="shared" si="84"/>
        <v>1700.0000000000002</v>
      </c>
      <c r="AA106" s="474">
        <f t="shared" si="84"/>
        <v>1700.0000000000002</v>
      </c>
      <c r="AB106" s="474">
        <f t="shared" si="84"/>
        <v>1700.0000000000002</v>
      </c>
      <c r="AC106" s="448">
        <f t="shared" si="85"/>
        <v>11900</v>
      </c>
      <c r="AD106" s="473">
        <f t="shared" si="92"/>
        <v>2000</v>
      </c>
      <c r="AE106" s="473">
        <f t="shared" si="92"/>
        <v>2000</v>
      </c>
      <c r="AF106" s="473">
        <f t="shared" si="92"/>
        <v>2000</v>
      </c>
      <c r="AG106" s="473">
        <f t="shared" si="92"/>
        <v>2000</v>
      </c>
      <c r="AH106" s="473">
        <f t="shared" si="92"/>
        <v>2000</v>
      </c>
      <c r="AI106" s="473">
        <f t="shared" si="92"/>
        <v>2000</v>
      </c>
      <c r="AJ106" s="473">
        <f t="shared" si="92"/>
        <v>3200</v>
      </c>
      <c r="AK106" s="473">
        <f t="shared" si="92"/>
        <v>3200</v>
      </c>
      <c r="AL106" s="473">
        <f t="shared" si="92"/>
        <v>3200</v>
      </c>
      <c r="AM106" s="473">
        <f t="shared" si="92"/>
        <v>3200</v>
      </c>
      <c r="AN106" s="473">
        <f t="shared" si="92"/>
        <v>3200</v>
      </c>
      <c r="AO106" s="473">
        <f t="shared" si="92"/>
        <v>3200</v>
      </c>
      <c r="AP106" s="448">
        <f t="shared" si="87"/>
        <v>31200</v>
      </c>
      <c r="AQ106" s="473">
        <f t="shared" si="93"/>
        <v>3200</v>
      </c>
      <c r="AR106" s="473">
        <f t="shared" si="93"/>
        <v>3200</v>
      </c>
      <c r="AS106" s="473">
        <f t="shared" si="93"/>
        <v>3200</v>
      </c>
      <c r="AT106" s="473">
        <f t="shared" si="93"/>
        <v>3200</v>
      </c>
      <c r="AU106" s="473">
        <f t="shared" si="93"/>
        <v>3200</v>
      </c>
      <c r="AV106" s="473">
        <f t="shared" si="93"/>
        <v>3200</v>
      </c>
      <c r="AW106" s="473">
        <f t="shared" si="93"/>
        <v>3200</v>
      </c>
      <c r="AX106" s="473">
        <f t="shared" si="93"/>
        <v>3200</v>
      </c>
      <c r="AY106" s="473">
        <f t="shared" si="93"/>
        <v>3200</v>
      </c>
      <c r="AZ106" s="473">
        <f t="shared" si="93"/>
        <v>3200</v>
      </c>
      <c r="BA106" s="473">
        <f t="shared" si="93"/>
        <v>3200</v>
      </c>
      <c r="BB106" s="473">
        <f t="shared" si="93"/>
        <v>3200</v>
      </c>
      <c r="BC106" s="448">
        <f t="shared" si="89"/>
        <v>38400</v>
      </c>
      <c r="BD106" s="450"/>
      <c r="BE106" s="473"/>
      <c r="BF106" s="473"/>
      <c r="BG106" s="473"/>
      <c r="BH106" s="473"/>
      <c r="BI106" s="473"/>
      <c r="BJ106" s="473"/>
      <c r="BK106" s="473"/>
      <c r="BL106" s="473"/>
      <c r="BM106" s="473"/>
      <c r="BN106" s="473"/>
      <c r="BO106" s="473"/>
      <c r="BP106" s="473"/>
      <c r="BQ106" s="448">
        <f t="shared" si="90"/>
        <v>0</v>
      </c>
      <c r="BS106" s="450">
        <f t="shared" si="94"/>
        <v>11900</v>
      </c>
      <c r="BT106" s="451">
        <f t="shared" si="91"/>
        <v>7200</v>
      </c>
      <c r="BV106" s="451">
        <f t="shared" si="95"/>
        <v>19300</v>
      </c>
    </row>
    <row r="107" spans="1:74" outlineLevel="1">
      <c r="A107" s="453" t="str">
        <f t="shared" si="81"/>
        <v>PMCE</v>
      </c>
      <c r="B107" s="453" t="str">
        <f t="shared" si="81"/>
        <v>Capture</v>
      </c>
      <c r="C107" s="453" t="str">
        <f t="shared" si="81"/>
        <v>TODO DROGAS</v>
      </c>
      <c r="D107" s="474"/>
      <c r="E107" s="474"/>
      <c r="F107" s="474"/>
      <c r="G107" s="474"/>
      <c r="H107" s="474"/>
      <c r="I107" s="474"/>
      <c r="J107" s="474"/>
      <c r="K107" s="474"/>
      <c r="L107" s="474">
        <f t="shared" si="96"/>
        <v>0</v>
      </c>
      <c r="M107" s="474">
        <f t="shared" si="96"/>
        <v>0</v>
      </c>
      <c r="N107" s="474">
        <f t="shared" si="96"/>
        <v>0</v>
      </c>
      <c r="O107" s="474">
        <f t="shared" si="96"/>
        <v>0</v>
      </c>
      <c r="P107" s="448">
        <f t="shared" si="83"/>
        <v>0</v>
      </c>
      <c r="Q107" s="474">
        <f t="shared" si="84"/>
        <v>0</v>
      </c>
      <c r="R107" s="474">
        <f t="shared" si="84"/>
        <v>0</v>
      </c>
      <c r="S107" s="474">
        <f t="shared" si="84"/>
        <v>0</v>
      </c>
      <c r="T107" s="474">
        <f t="shared" si="84"/>
        <v>0</v>
      </c>
      <c r="U107" s="474">
        <f t="shared" si="84"/>
        <v>0</v>
      </c>
      <c r="V107" s="474">
        <f t="shared" si="84"/>
        <v>0</v>
      </c>
      <c r="W107" s="474">
        <f t="shared" si="84"/>
        <v>0</v>
      </c>
      <c r="X107" s="474">
        <f t="shared" si="84"/>
        <v>0</v>
      </c>
      <c r="Y107" s="474">
        <f t="shared" si="84"/>
        <v>0</v>
      </c>
      <c r="Z107" s="474">
        <f t="shared" si="84"/>
        <v>0</v>
      </c>
      <c r="AA107" s="474">
        <f t="shared" si="84"/>
        <v>0</v>
      </c>
      <c r="AB107" s="474">
        <f t="shared" si="84"/>
        <v>0</v>
      </c>
      <c r="AC107" s="448">
        <f t="shared" si="85"/>
        <v>0</v>
      </c>
      <c r="AD107" s="473">
        <f t="shared" si="92"/>
        <v>0</v>
      </c>
      <c r="AE107" s="473">
        <f t="shared" si="92"/>
        <v>0</v>
      </c>
      <c r="AF107" s="473">
        <f t="shared" si="92"/>
        <v>0</v>
      </c>
      <c r="AG107" s="473">
        <f t="shared" si="92"/>
        <v>0</v>
      </c>
      <c r="AH107" s="473">
        <f t="shared" si="92"/>
        <v>0</v>
      </c>
      <c r="AI107" s="473">
        <f t="shared" si="92"/>
        <v>0</v>
      </c>
      <c r="AJ107" s="473">
        <f t="shared" si="92"/>
        <v>0</v>
      </c>
      <c r="AK107" s="473">
        <f t="shared" si="92"/>
        <v>0</v>
      </c>
      <c r="AL107" s="473">
        <f t="shared" si="92"/>
        <v>0</v>
      </c>
      <c r="AM107" s="473">
        <f t="shared" si="92"/>
        <v>0</v>
      </c>
      <c r="AN107" s="473">
        <f t="shared" si="92"/>
        <v>0</v>
      </c>
      <c r="AO107" s="473">
        <f t="shared" si="92"/>
        <v>0</v>
      </c>
      <c r="AP107" s="448">
        <f t="shared" si="87"/>
        <v>0</v>
      </c>
      <c r="AQ107" s="473">
        <f t="shared" si="93"/>
        <v>0</v>
      </c>
      <c r="AR107" s="473">
        <f t="shared" si="93"/>
        <v>0</v>
      </c>
      <c r="AS107" s="473">
        <f t="shared" si="93"/>
        <v>0</v>
      </c>
      <c r="AT107" s="473">
        <f t="shared" si="93"/>
        <v>0</v>
      </c>
      <c r="AU107" s="473">
        <f t="shared" si="93"/>
        <v>0</v>
      </c>
      <c r="AV107" s="473">
        <f t="shared" si="93"/>
        <v>0</v>
      </c>
      <c r="AW107" s="473">
        <f t="shared" si="93"/>
        <v>0</v>
      </c>
      <c r="AX107" s="473">
        <f t="shared" si="93"/>
        <v>0</v>
      </c>
      <c r="AY107" s="473">
        <f t="shared" si="93"/>
        <v>0</v>
      </c>
      <c r="AZ107" s="473">
        <f t="shared" si="93"/>
        <v>0</v>
      </c>
      <c r="BA107" s="473">
        <f t="shared" si="93"/>
        <v>0</v>
      </c>
      <c r="BB107" s="473">
        <f t="shared" si="93"/>
        <v>0</v>
      </c>
      <c r="BC107" s="448">
        <f t="shared" si="89"/>
        <v>0</v>
      </c>
      <c r="BD107" s="450"/>
      <c r="BE107" s="473"/>
      <c r="BF107" s="473"/>
      <c r="BG107" s="473"/>
      <c r="BH107" s="473"/>
      <c r="BI107" s="473"/>
      <c r="BJ107" s="473"/>
      <c r="BK107" s="473"/>
      <c r="BL107" s="473"/>
      <c r="BM107" s="473"/>
      <c r="BN107" s="473"/>
      <c r="BO107" s="473"/>
      <c r="BP107" s="473"/>
      <c r="BQ107" s="448">
        <f t="shared" si="90"/>
        <v>0</v>
      </c>
      <c r="BS107" s="450">
        <f t="shared" si="94"/>
        <v>0</v>
      </c>
      <c r="BT107" s="451">
        <f t="shared" si="91"/>
        <v>0</v>
      </c>
      <c r="BV107" s="451">
        <f t="shared" si="95"/>
        <v>0</v>
      </c>
    </row>
    <row r="108" spans="1:74" outlineLevel="1">
      <c r="A108" s="453" t="str">
        <f t="shared" si="81"/>
        <v>ICNE</v>
      </c>
      <c r="B108" s="453" t="str">
        <f t="shared" si="81"/>
        <v>Capture</v>
      </c>
      <c r="C108" s="453" t="str">
        <f t="shared" si="81"/>
        <v>SOCIEDAD INVERSIONES FARMEDICALL</v>
      </c>
      <c r="D108" s="474"/>
      <c r="E108" s="474"/>
      <c r="F108" s="474"/>
      <c r="G108" s="474"/>
      <c r="H108" s="474"/>
      <c r="I108" s="474"/>
      <c r="J108" s="474"/>
      <c r="K108" s="474"/>
      <c r="L108" s="474">
        <f t="shared" si="96"/>
        <v>0</v>
      </c>
      <c r="M108" s="474">
        <f t="shared" si="96"/>
        <v>0</v>
      </c>
      <c r="N108" s="474">
        <f t="shared" si="96"/>
        <v>0</v>
      </c>
      <c r="O108" s="474">
        <f t="shared" si="96"/>
        <v>0</v>
      </c>
      <c r="P108" s="448">
        <f t="shared" si="83"/>
        <v>0</v>
      </c>
      <c r="Q108" s="474">
        <f t="shared" si="84"/>
        <v>0</v>
      </c>
      <c r="R108" s="474">
        <f t="shared" si="84"/>
        <v>0</v>
      </c>
      <c r="S108" s="474">
        <f t="shared" si="84"/>
        <v>0</v>
      </c>
      <c r="T108" s="474">
        <f t="shared" si="84"/>
        <v>0</v>
      </c>
      <c r="U108" s="474">
        <f t="shared" si="84"/>
        <v>0</v>
      </c>
      <c r="V108" s="474">
        <f t="shared" si="84"/>
        <v>0</v>
      </c>
      <c r="W108" s="474">
        <f t="shared" si="84"/>
        <v>0</v>
      </c>
      <c r="X108" s="474">
        <f t="shared" si="84"/>
        <v>0</v>
      </c>
      <c r="Y108" s="474">
        <f t="shared" si="84"/>
        <v>0</v>
      </c>
      <c r="Z108" s="474">
        <f t="shared" si="84"/>
        <v>0</v>
      </c>
      <c r="AA108" s="474">
        <f t="shared" si="84"/>
        <v>0</v>
      </c>
      <c r="AB108" s="474">
        <f t="shared" si="84"/>
        <v>0</v>
      </c>
      <c r="AC108" s="448">
        <f t="shared" si="85"/>
        <v>0</v>
      </c>
      <c r="AD108" s="473">
        <f t="shared" si="92"/>
        <v>0</v>
      </c>
      <c r="AE108" s="473">
        <f t="shared" si="92"/>
        <v>0</v>
      </c>
      <c r="AF108" s="473">
        <f t="shared" si="92"/>
        <v>0</v>
      </c>
      <c r="AG108" s="473">
        <f t="shared" si="92"/>
        <v>0</v>
      </c>
      <c r="AH108" s="473">
        <f t="shared" si="92"/>
        <v>0</v>
      </c>
      <c r="AI108" s="473">
        <f t="shared" si="92"/>
        <v>0</v>
      </c>
      <c r="AJ108" s="473">
        <f t="shared" si="92"/>
        <v>0</v>
      </c>
      <c r="AK108" s="473">
        <f t="shared" si="92"/>
        <v>0</v>
      </c>
      <c r="AL108" s="473">
        <f t="shared" si="92"/>
        <v>0</v>
      </c>
      <c r="AM108" s="473">
        <f t="shared" si="92"/>
        <v>0</v>
      </c>
      <c r="AN108" s="473">
        <f t="shared" si="92"/>
        <v>0</v>
      </c>
      <c r="AO108" s="473">
        <f t="shared" si="92"/>
        <v>0</v>
      </c>
      <c r="AP108" s="448">
        <f t="shared" si="87"/>
        <v>0</v>
      </c>
      <c r="AQ108" s="473">
        <f t="shared" si="93"/>
        <v>0</v>
      </c>
      <c r="AR108" s="473">
        <f t="shared" si="93"/>
        <v>0</v>
      </c>
      <c r="AS108" s="473">
        <f t="shared" si="93"/>
        <v>0</v>
      </c>
      <c r="AT108" s="473">
        <f t="shared" si="93"/>
        <v>0</v>
      </c>
      <c r="AU108" s="473">
        <f t="shared" si="93"/>
        <v>0</v>
      </c>
      <c r="AV108" s="473">
        <f t="shared" si="93"/>
        <v>0</v>
      </c>
      <c r="AW108" s="473">
        <f t="shared" si="93"/>
        <v>800</v>
      </c>
      <c r="AX108" s="473">
        <f t="shared" si="93"/>
        <v>800</v>
      </c>
      <c r="AY108" s="473">
        <f t="shared" si="93"/>
        <v>800</v>
      </c>
      <c r="AZ108" s="473">
        <f t="shared" si="93"/>
        <v>800</v>
      </c>
      <c r="BA108" s="473">
        <f t="shared" si="93"/>
        <v>800</v>
      </c>
      <c r="BB108" s="473">
        <f t="shared" si="93"/>
        <v>800</v>
      </c>
      <c r="BC108" s="448">
        <f t="shared" si="89"/>
        <v>4800</v>
      </c>
      <c r="BD108" s="450"/>
      <c r="BE108" s="473"/>
      <c r="BF108" s="473"/>
      <c r="BG108" s="473"/>
      <c r="BH108" s="473"/>
      <c r="BI108" s="473"/>
      <c r="BJ108" s="473"/>
      <c r="BK108" s="473"/>
      <c r="BL108" s="473"/>
      <c r="BM108" s="473"/>
      <c r="BN108" s="473"/>
      <c r="BO108" s="473"/>
      <c r="BP108" s="473"/>
      <c r="BQ108" s="448">
        <f t="shared" si="90"/>
        <v>0</v>
      </c>
      <c r="BS108" s="450">
        <f t="shared" si="94"/>
        <v>0</v>
      </c>
      <c r="BT108" s="451">
        <f t="shared" si="91"/>
        <v>4800</v>
      </c>
      <c r="BV108" s="451">
        <f t="shared" si="95"/>
        <v>0</v>
      </c>
    </row>
    <row r="109" spans="1:74" outlineLevel="1">
      <c r="A109" s="453" t="str">
        <f t="shared" si="81"/>
        <v>PMCE</v>
      </c>
      <c r="B109" s="453" t="str">
        <f t="shared" si="81"/>
        <v>Capture</v>
      </c>
      <c r="C109" s="453" t="str">
        <f t="shared" si="81"/>
        <v>CENTRO HEMATOLOGICO DE CUCUTA</v>
      </c>
      <c r="D109" s="474"/>
      <c r="E109" s="474"/>
      <c r="F109" s="474"/>
      <c r="G109" s="474"/>
      <c r="H109" s="474"/>
      <c r="I109" s="474"/>
      <c r="J109" s="474"/>
      <c r="K109" s="474"/>
      <c r="L109" s="474">
        <f t="shared" si="96"/>
        <v>0</v>
      </c>
      <c r="M109" s="474">
        <f t="shared" si="96"/>
        <v>400</v>
      </c>
      <c r="N109" s="474">
        <f t="shared" si="96"/>
        <v>400</v>
      </c>
      <c r="O109" s="474">
        <f t="shared" si="96"/>
        <v>800</v>
      </c>
      <c r="P109" s="448">
        <f t="shared" si="83"/>
        <v>1600</v>
      </c>
      <c r="Q109" s="474">
        <f t="shared" si="84"/>
        <v>680</v>
      </c>
      <c r="R109" s="474">
        <f t="shared" si="84"/>
        <v>680</v>
      </c>
      <c r="S109" s="474">
        <f t="shared" si="84"/>
        <v>680</v>
      </c>
      <c r="T109" s="474">
        <f t="shared" si="84"/>
        <v>680</v>
      </c>
      <c r="U109" s="474">
        <f t="shared" si="84"/>
        <v>1020</v>
      </c>
      <c r="V109" s="474">
        <f t="shared" si="84"/>
        <v>1020</v>
      </c>
      <c r="W109" s="474">
        <f t="shared" si="84"/>
        <v>1020</v>
      </c>
      <c r="X109" s="474">
        <f t="shared" si="84"/>
        <v>1020</v>
      </c>
      <c r="Y109" s="474">
        <f t="shared" si="84"/>
        <v>1020</v>
      </c>
      <c r="Z109" s="474">
        <f t="shared" si="84"/>
        <v>1020</v>
      </c>
      <c r="AA109" s="474">
        <f t="shared" si="84"/>
        <v>1020</v>
      </c>
      <c r="AB109" s="474">
        <f t="shared" si="84"/>
        <v>1020</v>
      </c>
      <c r="AC109" s="448">
        <f t="shared" si="85"/>
        <v>10880</v>
      </c>
      <c r="AD109" s="473">
        <f t="shared" si="92"/>
        <v>1200.0000000000002</v>
      </c>
      <c r="AE109" s="473">
        <f t="shared" si="92"/>
        <v>1200.0000000000002</v>
      </c>
      <c r="AF109" s="473">
        <f t="shared" si="92"/>
        <v>1200.0000000000002</v>
      </c>
      <c r="AG109" s="473">
        <f t="shared" si="92"/>
        <v>1200.0000000000002</v>
      </c>
      <c r="AH109" s="473">
        <f t="shared" si="92"/>
        <v>1200.0000000000002</v>
      </c>
      <c r="AI109" s="473">
        <f t="shared" si="92"/>
        <v>1200.0000000000002</v>
      </c>
      <c r="AJ109" s="473">
        <f t="shared" si="92"/>
        <v>1200.0000000000002</v>
      </c>
      <c r="AK109" s="473">
        <f t="shared" si="92"/>
        <v>1200.0000000000002</v>
      </c>
      <c r="AL109" s="473">
        <f t="shared" si="92"/>
        <v>1200.0000000000002</v>
      </c>
      <c r="AM109" s="473">
        <f t="shared" si="92"/>
        <v>1200.0000000000002</v>
      </c>
      <c r="AN109" s="473">
        <f t="shared" si="92"/>
        <v>1200.0000000000002</v>
      </c>
      <c r="AO109" s="473">
        <f t="shared" si="92"/>
        <v>1200.0000000000002</v>
      </c>
      <c r="AP109" s="448">
        <f t="shared" si="87"/>
        <v>14400.000000000002</v>
      </c>
      <c r="AQ109" s="473">
        <f t="shared" si="93"/>
        <v>1200.0000000000002</v>
      </c>
      <c r="AR109" s="473">
        <f t="shared" si="93"/>
        <v>1200.0000000000002</v>
      </c>
      <c r="AS109" s="473">
        <f t="shared" si="93"/>
        <v>1200.0000000000002</v>
      </c>
      <c r="AT109" s="473">
        <f t="shared" si="93"/>
        <v>1200.0000000000002</v>
      </c>
      <c r="AU109" s="473">
        <f t="shared" si="93"/>
        <v>1200.0000000000002</v>
      </c>
      <c r="AV109" s="473">
        <f t="shared" si="93"/>
        <v>1200.0000000000002</v>
      </c>
      <c r="AW109" s="473">
        <f t="shared" si="93"/>
        <v>1200.0000000000002</v>
      </c>
      <c r="AX109" s="473">
        <f t="shared" si="93"/>
        <v>1200.0000000000002</v>
      </c>
      <c r="AY109" s="473">
        <f t="shared" si="93"/>
        <v>1200.0000000000002</v>
      </c>
      <c r="AZ109" s="473">
        <f t="shared" si="93"/>
        <v>1200.0000000000002</v>
      </c>
      <c r="BA109" s="473">
        <f t="shared" si="93"/>
        <v>1200.0000000000002</v>
      </c>
      <c r="BB109" s="473">
        <f t="shared" si="93"/>
        <v>1200.0000000000002</v>
      </c>
      <c r="BC109" s="448">
        <f t="shared" si="89"/>
        <v>14400.000000000002</v>
      </c>
      <c r="BD109" s="450"/>
      <c r="BE109" s="473"/>
      <c r="BF109" s="473"/>
      <c r="BG109" s="473"/>
      <c r="BH109" s="473"/>
      <c r="BI109" s="473"/>
      <c r="BJ109" s="473"/>
      <c r="BK109" s="473"/>
      <c r="BL109" s="473"/>
      <c r="BM109" s="473"/>
      <c r="BN109" s="473"/>
      <c r="BO109" s="473"/>
      <c r="BP109" s="473"/>
      <c r="BQ109" s="448">
        <f t="shared" si="90"/>
        <v>0</v>
      </c>
      <c r="BS109" s="450">
        <f t="shared" si="94"/>
        <v>9280</v>
      </c>
      <c r="BT109" s="451">
        <f t="shared" si="91"/>
        <v>0</v>
      </c>
      <c r="BV109" s="451">
        <f t="shared" si="95"/>
        <v>3520.0000000000018</v>
      </c>
    </row>
    <row r="110" spans="1:74" outlineLevel="1">
      <c r="A110" s="453" t="str">
        <f t="shared" si="81"/>
        <v>ICNE</v>
      </c>
      <c r="B110" s="453" t="str">
        <f t="shared" si="81"/>
        <v>Capture</v>
      </c>
      <c r="C110" s="453" t="str">
        <f t="shared" si="81"/>
        <v xml:space="preserve">HEMATOLOGIA Y ONCOLOGIA DEL ORIENTE </v>
      </c>
      <c r="D110" s="474"/>
      <c r="E110" s="474"/>
      <c r="F110" s="474"/>
      <c r="G110" s="474"/>
      <c r="H110" s="474"/>
      <c r="I110" s="474"/>
      <c r="J110" s="474"/>
      <c r="K110" s="474"/>
      <c r="L110" s="474">
        <f t="shared" si="96"/>
        <v>0</v>
      </c>
      <c r="M110" s="474">
        <f t="shared" si="96"/>
        <v>0</v>
      </c>
      <c r="N110" s="474">
        <f t="shared" si="96"/>
        <v>0</v>
      </c>
      <c r="O110" s="474">
        <f t="shared" si="96"/>
        <v>0</v>
      </c>
      <c r="P110" s="448">
        <f t="shared" si="83"/>
        <v>0</v>
      </c>
      <c r="Q110" s="474">
        <f t="shared" si="84"/>
        <v>0</v>
      </c>
      <c r="R110" s="474">
        <f t="shared" si="84"/>
        <v>0</v>
      </c>
      <c r="S110" s="474">
        <f t="shared" si="84"/>
        <v>0</v>
      </c>
      <c r="T110" s="474">
        <f t="shared" si="84"/>
        <v>0</v>
      </c>
      <c r="U110" s="474">
        <f t="shared" si="84"/>
        <v>0</v>
      </c>
      <c r="V110" s="474">
        <f t="shared" si="84"/>
        <v>0</v>
      </c>
      <c r="W110" s="474">
        <f t="shared" si="84"/>
        <v>0</v>
      </c>
      <c r="X110" s="474">
        <f t="shared" si="84"/>
        <v>0</v>
      </c>
      <c r="Y110" s="474">
        <f t="shared" si="84"/>
        <v>0</v>
      </c>
      <c r="Z110" s="474">
        <f t="shared" si="84"/>
        <v>0</v>
      </c>
      <c r="AA110" s="474">
        <f t="shared" si="84"/>
        <v>0</v>
      </c>
      <c r="AB110" s="474">
        <f t="shared" si="84"/>
        <v>0</v>
      </c>
      <c r="AC110" s="448">
        <f t="shared" si="85"/>
        <v>0</v>
      </c>
      <c r="AD110" s="473">
        <f t="shared" si="92"/>
        <v>0</v>
      </c>
      <c r="AE110" s="473">
        <f t="shared" si="92"/>
        <v>0</v>
      </c>
      <c r="AF110" s="473">
        <f t="shared" si="92"/>
        <v>0</v>
      </c>
      <c r="AG110" s="473">
        <f t="shared" si="92"/>
        <v>0</v>
      </c>
      <c r="AH110" s="473">
        <f t="shared" si="92"/>
        <v>0</v>
      </c>
      <c r="AI110" s="473">
        <f t="shared" si="92"/>
        <v>0</v>
      </c>
      <c r="AJ110" s="473">
        <f t="shared" si="92"/>
        <v>0</v>
      </c>
      <c r="AK110" s="473">
        <f t="shared" si="92"/>
        <v>0</v>
      </c>
      <c r="AL110" s="473">
        <f t="shared" si="92"/>
        <v>0</v>
      </c>
      <c r="AM110" s="473">
        <f t="shared" si="92"/>
        <v>0</v>
      </c>
      <c r="AN110" s="473">
        <f t="shared" si="92"/>
        <v>0</v>
      </c>
      <c r="AO110" s="473">
        <f t="shared" si="92"/>
        <v>0</v>
      </c>
      <c r="AP110" s="448">
        <f t="shared" si="87"/>
        <v>0</v>
      </c>
      <c r="AQ110" s="473">
        <f t="shared" si="93"/>
        <v>0</v>
      </c>
      <c r="AR110" s="473">
        <f t="shared" si="93"/>
        <v>0</v>
      </c>
      <c r="AS110" s="473">
        <f t="shared" si="93"/>
        <v>0</v>
      </c>
      <c r="AT110" s="473">
        <f t="shared" si="93"/>
        <v>0</v>
      </c>
      <c r="AU110" s="473">
        <f t="shared" si="93"/>
        <v>0</v>
      </c>
      <c r="AV110" s="473">
        <f t="shared" si="93"/>
        <v>0</v>
      </c>
      <c r="AW110" s="473">
        <f t="shared" si="93"/>
        <v>0</v>
      </c>
      <c r="AX110" s="473">
        <f t="shared" si="93"/>
        <v>0</v>
      </c>
      <c r="AY110" s="473">
        <f t="shared" si="93"/>
        <v>0</v>
      </c>
      <c r="AZ110" s="473">
        <f t="shared" si="93"/>
        <v>0</v>
      </c>
      <c r="BA110" s="473">
        <f t="shared" si="93"/>
        <v>0</v>
      </c>
      <c r="BB110" s="473">
        <f t="shared" si="93"/>
        <v>0</v>
      </c>
      <c r="BC110" s="448">
        <f t="shared" si="89"/>
        <v>0</v>
      </c>
      <c r="BD110" s="450"/>
      <c r="BE110" s="473"/>
      <c r="BF110" s="473"/>
      <c r="BG110" s="473"/>
      <c r="BH110" s="473"/>
      <c r="BI110" s="473"/>
      <c r="BJ110" s="473"/>
      <c r="BK110" s="473"/>
      <c r="BL110" s="473"/>
      <c r="BM110" s="473"/>
      <c r="BN110" s="473"/>
      <c r="BO110" s="473"/>
      <c r="BP110" s="473"/>
      <c r="BQ110" s="448">
        <f t="shared" si="90"/>
        <v>0</v>
      </c>
      <c r="BS110" s="450">
        <f t="shared" si="94"/>
        <v>0</v>
      </c>
      <c r="BT110" s="451">
        <f t="shared" si="91"/>
        <v>0</v>
      </c>
      <c r="BV110" s="451">
        <f t="shared" si="95"/>
        <v>0</v>
      </c>
    </row>
    <row r="111" spans="1:74" outlineLevel="1">
      <c r="A111" s="453" t="str">
        <f t="shared" si="81"/>
        <v>ICNE</v>
      </c>
      <c r="B111" s="453" t="str">
        <f t="shared" si="81"/>
        <v>Capture</v>
      </c>
      <c r="C111" s="453" t="str">
        <f t="shared" si="81"/>
        <v>IPS LLANO</v>
      </c>
      <c r="D111" s="474"/>
      <c r="E111" s="474"/>
      <c r="F111" s="474"/>
      <c r="G111" s="474"/>
      <c r="H111" s="474"/>
      <c r="I111" s="474"/>
      <c r="J111" s="474"/>
      <c r="K111" s="474"/>
      <c r="L111" s="474">
        <f t="shared" si="96"/>
        <v>0</v>
      </c>
      <c r="M111" s="474">
        <f t="shared" si="96"/>
        <v>0</v>
      </c>
      <c r="N111" s="474">
        <f t="shared" si="96"/>
        <v>0</v>
      </c>
      <c r="O111" s="474">
        <f t="shared" si="96"/>
        <v>0</v>
      </c>
      <c r="P111" s="448">
        <f t="shared" si="83"/>
        <v>0</v>
      </c>
      <c r="Q111" s="474">
        <f t="shared" si="84"/>
        <v>0</v>
      </c>
      <c r="R111" s="474">
        <f t="shared" si="84"/>
        <v>0</v>
      </c>
      <c r="S111" s="474">
        <f t="shared" si="84"/>
        <v>0</v>
      </c>
      <c r="T111" s="474">
        <f t="shared" si="84"/>
        <v>0</v>
      </c>
      <c r="U111" s="474">
        <f t="shared" si="84"/>
        <v>0</v>
      </c>
      <c r="V111" s="474">
        <f t="shared" si="84"/>
        <v>0</v>
      </c>
      <c r="W111" s="474">
        <f t="shared" si="84"/>
        <v>0</v>
      </c>
      <c r="X111" s="474">
        <f t="shared" si="84"/>
        <v>0</v>
      </c>
      <c r="Y111" s="474">
        <f t="shared" si="84"/>
        <v>0</v>
      </c>
      <c r="Z111" s="474">
        <f t="shared" si="84"/>
        <v>0</v>
      </c>
      <c r="AA111" s="474">
        <f t="shared" si="84"/>
        <v>0</v>
      </c>
      <c r="AB111" s="474">
        <f t="shared" si="84"/>
        <v>0</v>
      </c>
      <c r="AC111" s="448">
        <f t="shared" si="85"/>
        <v>0</v>
      </c>
      <c r="AD111" s="473">
        <f t="shared" si="92"/>
        <v>0</v>
      </c>
      <c r="AE111" s="473">
        <f t="shared" si="92"/>
        <v>0</v>
      </c>
      <c r="AF111" s="473">
        <f t="shared" si="92"/>
        <v>0</v>
      </c>
      <c r="AG111" s="473">
        <f t="shared" si="92"/>
        <v>0</v>
      </c>
      <c r="AH111" s="473">
        <f t="shared" si="92"/>
        <v>0</v>
      </c>
      <c r="AI111" s="473">
        <f t="shared" si="92"/>
        <v>0</v>
      </c>
      <c r="AJ111" s="473">
        <f t="shared" si="92"/>
        <v>0</v>
      </c>
      <c r="AK111" s="473">
        <f t="shared" si="92"/>
        <v>0</v>
      </c>
      <c r="AL111" s="473">
        <f t="shared" si="92"/>
        <v>0</v>
      </c>
      <c r="AM111" s="473">
        <f t="shared" si="92"/>
        <v>0</v>
      </c>
      <c r="AN111" s="473">
        <f t="shared" si="92"/>
        <v>0</v>
      </c>
      <c r="AO111" s="473">
        <f t="shared" si="92"/>
        <v>0</v>
      </c>
      <c r="AP111" s="448">
        <f t="shared" si="87"/>
        <v>0</v>
      </c>
      <c r="AQ111" s="473">
        <f t="shared" si="93"/>
        <v>0</v>
      </c>
      <c r="AR111" s="473">
        <f t="shared" si="93"/>
        <v>0</v>
      </c>
      <c r="AS111" s="473">
        <f t="shared" si="93"/>
        <v>0</v>
      </c>
      <c r="AT111" s="473">
        <f t="shared" si="93"/>
        <v>0</v>
      </c>
      <c r="AU111" s="473">
        <f t="shared" si="93"/>
        <v>0</v>
      </c>
      <c r="AV111" s="473">
        <f t="shared" si="93"/>
        <v>0</v>
      </c>
      <c r="AW111" s="473">
        <f t="shared" si="93"/>
        <v>0</v>
      </c>
      <c r="AX111" s="473">
        <f t="shared" si="93"/>
        <v>0</v>
      </c>
      <c r="AY111" s="473">
        <f t="shared" si="93"/>
        <v>0</v>
      </c>
      <c r="AZ111" s="473">
        <f t="shared" si="93"/>
        <v>0</v>
      </c>
      <c r="BA111" s="473">
        <f t="shared" si="93"/>
        <v>0</v>
      </c>
      <c r="BB111" s="473">
        <f t="shared" si="93"/>
        <v>0</v>
      </c>
      <c r="BC111" s="448">
        <f t="shared" si="89"/>
        <v>0</v>
      </c>
      <c r="BD111" s="450"/>
      <c r="BE111" s="473"/>
      <c r="BF111" s="473"/>
      <c r="BG111" s="473"/>
      <c r="BH111" s="473"/>
      <c r="BI111" s="473"/>
      <c r="BJ111" s="473"/>
      <c r="BK111" s="473"/>
      <c r="BL111" s="473"/>
      <c r="BM111" s="473"/>
      <c r="BN111" s="473"/>
      <c r="BO111" s="473"/>
      <c r="BP111" s="473"/>
      <c r="BQ111" s="448">
        <f t="shared" si="90"/>
        <v>0</v>
      </c>
      <c r="BS111" s="450">
        <f t="shared" si="94"/>
        <v>0</v>
      </c>
      <c r="BT111" s="451">
        <f t="shared" si="91"/>
        <v>0</v>
      </c>
      <c r="BV111" s="451">
        <f t="shared" si="95"/>
        <v>0</v>
      </c>
    </row>
    <row r="112" spans="1:74" outlineLevel="1">
      <c r="A112" s="455" t="str">
        <f t="shared" si="81"/>
        <v>PMCE</v>
      </c>
      <c r="B112" s="455" t="str">
        <f t="shared" si="81"/>
        <v>Other</v>
      </c>
      <c r="C112" s="455" t="str">
        <f t="shared" si="81"/>
        <v>OASIS / RAMEDICAS</v>
      </c>
      <c r="D112" s="474"/>
      <c r="E112" s="474"/>
      <c r="F112" s="474"/>
      <c r="G112" s="474"/>
      <c r="H112" s="474"/>
      <c r="I112" s="474"/>
      <c r="J112" s="474"/>
      <c r="K112" s="474"/>
      <c r="L112" s="474">
        <f t="shared" si="96"/>
        <v>0</v>
      </c>
      <c r="M112" s="474">
        <f t="shared" si="96"/>
        <v>0</v>
      </c>
      <c r="N112" s="474">
        <f t="shared" si="96"/>
        <v>0</v>
      </c>
      <c r="O112" s="474">
        <f t="shared" si="96"/>
        <v>0</v>
      </c>
      <c r="P112" s="448">
        <f t="shared" si="83"/>
        <v>0</v>
      </c>
      <c r="Q112" s="474">
        <f t="shared" si="84"/>
        <v>0</v>
      </c>
      <c r="R112" s="474">
        <f t="shared" si="84"/>
        <v>0</v>
      </c>
      <c r="S112" s="474">
        <f t="shared" si="84"/>
        <v>0</v>
      </c>
      <c r="T112" s="474">
        <f t="shared" si="84"/>
        <v>0</v>
      </c>
      <c r="U112" s="474">
        <f t="shared" si="84"/>
        <v>0</v>
      </c>
      <c r="V112" s="474">
        <f t="shared" si="84"/>
        <v>0</v>
      </c>
      <c r="W112" s="474">
        <f t="shared" si="84"/>
        <v>0</v>
      </c>
      <c r="X112" s="474">
        <f t="shared" si="84"/>
        <v>0</v>
      </c>
      <c r="Y112" s="474">
        <f t="shared" si="84"/>
        <v>0</v>
      </c>
      <c r="Z112" s="474">
        <f t="shared" si="84"/>
        <v>0</v>
      </c>
      <c r="AA112" s="474">
        <f t="shared" si="84"/>
        <v>0</v>
      </c>
      <c r="AB112" s="474">
        <f t="shared" si="84"/>
        <v>0</v>
      </c>
      <c r="AC112" s="448">
        <f t="shared" si="85"/>
        <v>0</v>
      </c>
      <c r="AD112" s="473">
        <f t="shared" si="92"/>
        <v>0</v>
      </c>
      <c r="AE112" s="473">
        <f t="shared" si="92"/>
        <v>0</v>
      </c>
      <c r="AF112" s="473">
        <f t="shared" si="92"/>
        <v>0</v>
      </c>
      <c r="AG112" s="473">
        <f t="shared" si="92"/>
        <v>0</v>
      </c>
      <c r="AH112" s="473">
        <f t="shared" si="92"/>
        <v>0</v>
      </c>
      <c r="AI112" s="473">
        <f t="shared" si="92"/>
        <v>0</v>
      </c>
      <c r="AJ112" s="473">
        <f t="shared" si="92"/>
        <v>0</v>
      </c>
      <c r="AK112" s="473">
        <f t="shared" si="92"/>
        <v>0</v>
      </c>
      <c r="AL112" s="473">
        <f t="shared" si="92"/>
        <v>0</v>
      </c>
      <c r="AM112" s="473">
        <f t="shared" si="92"/>
        <v>0</v>
      </c>
      <c r="AN112" s="473">
        <f t="shared" si="92"/>
        <v>0</v>
      </c>
      <c r="AO112" s="473">
        <f t="shared" si="92"/>
        <v>0</v>
      </c>
      <c r="AP112" s="448">
        <f t="shared" si="87"/>
        <v>0</v>
      </c>
      <c r="AQ112" s="473">
        <f t="shared" si="93"/>
        <v>0</v>
      </c>
      <c r="AR112" s="473">
        <f t="shared" si="93"/>
        <v>0</v>
      </c>
      <c r="AS112" s="473">
        <f t="shared" si="93"/>
        <v>0</v>
      </c>
      <c r="AT112" s="473">
        <f t="shared" si="93"/>
        <v>0</v>
      </c>
      <c r="AU112" s="473">
        <f t="shared" si="93"/>
        <v>0</v>
      </c>
      <c r="AV112" s="473">
        <f t="shared" si="93"/>
        <v>0</v>
      </c>
      <c r="AW112" s="473">
        <f t="shared" si="93"/>
        <v>0</v>
      </c>
      <c r="AX112" s="473">
        <f t="shared" si="93"/>
        <v>0</v>
      </c>
      <c r="AY112" s="473">
        <f t="shared" si="93"/>
        <v>0</v>
      </c>
      <c r="AZ112" s="473">
        <f t="shared" si="93"/>
        <v>0</v>
      </c>
      <c r="BA112" s="473">
        <f t="shared" si="93"/>
        <v>0</v>
      </c>
      <c r="BB112" s="473">
        <f t="shared" si="93"/>
        <v>0</v>
      </c>
      <c r="BC112" s="448">
        <f t="shared" si="89"/>
        <v>0</v>
      </c>
      <c r="BD112" s="450"/>
      <c r="BE112" s="473"/>
      <c r="BF112" s="473"/>
      <c r="BG112" s="473"/>
      <c r="BH112" s="473"/>
      <c r="BI112" s="473"/>
      <c r="BJ112" s="473"/>
      <c r="BK112" s="473"/>
      <c r="BL112" s="473"/>
      <c r="BM112" s="473"/>
      <c r="BN112" s="473"/>
      <c r="BO112" s="473"/>
      <c r="BP112" s="473"/>
      <c r="BQ112" s="448">
        <f t="shared" si="90"/>
        <v>0</v>
      </c>
      <c r="BS112" s="450">
        <f t="shared" si="94"/>
        <v>0</v>
      </c>
      <c r="BT112" s="451">
        <f t="shared" si="91"/>
        <v>0</v>
      </c>
      <c r="BV112" s="451">
        <f t="shared" si="95"/>
        <v>0</v>
      </c>
    </row>
    <row r="113" spans="1:101" outlineLevel="1">
      <c r="A113" s="455" t="str">
        <f t="shared" ref="A113:C118" si="97">+A20</f>
        <v>LADB</v>
      </c>
      <c r="B113" s="455" t="str">
        <f t="shared" si="97"/>
        <v>Other</v>
      </c>
      <c r="C113" s="455" t="str">
        <f t="shared" si="97"/>
        <v>SOLINSA G.C. S.A.S. (DISFARMA)</v>
      </c>
      <c r="D113" s="474"/>
      <c r="E113" s="474"/>
      <c r="F113" s="474"/>
      <c r="G113" s="474"/>
      <c r="H113" s="474"/>
      <c r="I113" s="474"/>
      <c r="J113" s="474"/>
      <c r="K113" s="474"/>
      <c r="L113" s="474">
        <f t="shared" si="96"/>
        <v>0</v>
      </c>
      <c r="M113" s="474">
        <f t="shared" si="96"/>
        <v>0</v>
      </c>
      <c r="N113" s="474">
        <f t="shared" si="96"/>
        <v>0</v>
      </c>
      <c r="O113" s="474">
        <f t="shared" si="96"/>
        <v>0</v>
      </c>
      <c r="P113" s="448">
        <f t="shared" si="83"/>
        <v>0</v>
      </c>
      <c r="Q113" s="474">
        <f t="shared" ref="Q113:AB118" si="98">(+Q20*8.5%)*50*40*2</f>
        <v>0</v>
      </c>
      <c r="R113" s="474">
        <f t="shared" si="98"/>
        <v>0</v>
      </c>
      <c r="S113" s="474">
        <f t="shared" si="98"/>
        <v>0</v>
      </c>
      <c r="T113" s="474">
        <f t="shared" si="98"/>
        <v>0</v>
      </c>
      <c r="U113" s="474">
        <f t="shared" si="98"/>
        <v>0</v>
      </c>
      <c r="V113" s="474">
        <f t="shared" si="98"/>
        <v>0</v>
      </c>
      <c r="W113" s="474">
        <f t="shared" si="98"/>
        <v>0</v>
      </c>
      <c r="X113" s="474">
        <f t="shared" si="98"/>
        <v>0</v>
      </c>
      <c r="Y113" s="474">
        <f t="shared" si="98"/>
        <v>0</v>
      </c>
      <c r="Z113" s="474">
        <f t="shared" si="98"/>
        <v>0</v>
      </c>
      <c r="AA113" s="474">
        <f t="shared" si="98"/>
        <v>0</v>
      </c>
      <c r="AB113" s="474">
        <f t="shared" si="98"/>
        <v>0</v>
      </c>
      <c r="AC113" s="448">
        <f t="shared" si="85"/>
        <v>0</v>
      </c>
      <c r="AD113" s="473">
        <f t="shared" si="92"/>
        <v>0</v>
      </c>
      <c r="AE113" s="473">
        <f t="shared" si="92"/>
        <v>0</v>
      </c>
      <c r="AF113" s="473">
        <f t="shared" si="92"/>
        <v>0</v>
      </c>
      <c r="AG113" s="473">
        <f t="shared" si="92"/>
        <v>0</v>
      </c>
      <c r="AH113" s="473">
        <f t="shared" si="92"/>
        <v>0</v>
      </c>
      <c r="AI113" s="473">
        <f t="shared" si="92"/>
        <v>0</v>
      </c>
      <c r="AJ113" s="473">
        <f t="shared" si="92"/>
        <v>0</v>
      </c>
      <c r="AK113" s="473">
        <f t="shared" si="92"/>
        <v>0</v>
      </c>
      <c r="AL113" s="473">
        <f t="shared" si="92"/>
        <v>0</v>
      </c>
      <c r="AM113" s="473">
        <f t="shared" si="92"/>
        <v>0</v>
      </c>
      <c r="AN113" s="473">
        <f t="shared" si="92"/>
        <v>0</v>
      </c>
      <c r="AO113" s="473">
        <f t="shared" si="92"/>
        <v>0</v>
      </c>
      <c r="AP113" s="448">
        <f t="shared" si="87"/>
        <v>0</v>
      </c>
      <c r="AQ113" s="473">
        <f t="shared" si="93"/>
        <v>0</v>
      </c>
      <c r="AR113" s="473">
        <f t="shared" si="93"/>
        <v>0</v>
      </c>
      <c r="AS113" s="473">
        <f t="shared" si="93"/>
        <v>0</v>
      </c>
      <c r="AT113" s="473">
        <f t="shared" si="93"/>
        <v>0</v>
      </c>
      <c r="AU113" s="473">
        <f t="shared" si="93"/>
        <v>0</v>
      </c>
      <c r="AV113" s="473">
        <f t="shared" si="93"/>
        <v>0</v>
      </c>
      <c r="AW113" s="473">
        <f t="shared" si="93"/>
        <v>0</v>
      </c>
      <c r="AX113" s="473">
        <f t="shared" si="93"/>
        <v>0</v>
      </c>
      <c r="AY113" s="473">
        <f t="shared" si="93"/>
        <v>0</v>
      </c>
      <c r="AZ113" s="473">
        <f t="shared" si="93"/>
        <v>0</v>
      </c>
      <c r="BA113" s="473">
        <f t="shared" si="93"/>
        <v>0</v>
      </c>
      <c r="BB113" s="473">
        <f t="shared" si="93"/>
        <v>0</v>
      </c>
      <c r="BC113" s="448">
        <f t="shared" si="89"/>
        <v>0</v>
      </c>
      <c r="BD113" s="450"/>
      <c r="BE113" s="473"/>
      <c r="BF113" s="473"/>
      <c r="BG113" s="473"/>
      <c r="BH113" s="473"/>
      <c r="BI113" s="473"/>
      <c r="BJ113" s="473"/>
      <c r="BK113" s="473"/>
      <c r="BL113" s="473"/>
      <c r="BM113" s="473"/>
      <c r="BN113" s="473"/>
      <c r="BO113" s="473"/>
      <c r="BP113" s="473"/>
      <c r="BQ113" s="448">
        <f t="shared" si="90"/>
        <v>0</v>
      </c>
      <c r="BS113" s="450">
        <f t="shared" si="94"/>
        <v>0</v>
      </c>
      <c r="BT113" s="451">
        <f t="shared" si="91"/>
        <v>0</v>
      </c>
      <c r="BV113" s="451">
        <f t="shared" si="95"/>
        <v>0</v>
      </c>
    </row>
    <row r="114" spans="1:101" outlineLevel="1">
      <c r="A114" s="455" t="str">
        <f t="shared" si="97"/>
        <v>ICNE</v>
      </c>
      <c r="B114" s="455" t="str">
        <f t="shared" si="97"/>
        <v>Other</v>
      </c>
      <c r="C114" s="455" t="str">
        <f t="shared" si="97"/>
        <v>GRUPO R&amp;G S.A.S. / HOSP HUV</v>
      </c>
      <c r="D114" s="474"/>
      <c r="E114" s="474"/>
      <c r="F114" s="474"/>
      <c r="G114" s="474"/>
      <c r="H114" s="474"/>
      <c r="I114" s="474"/>
      <c r="J114" s="474"/>
      <c r="K114" s="474"/>
      <c r="L114" s="474">
        <f t="shared" si="96"/>
        <v>0</v>
      </c>
      <c r="M114" s="474">
        <f t="shared" si="96"/>
        <v>0</v>
      </c>
      <c r="N114" s="474">
        <f t="shared" si="96"/>
        <v>0</v>
      </c>
      <c r="O114" s="474">
        <f t="shared" si="96"/>
        <v>0</v>
      </c>
      <c r="P114" s="448">
        <f t="shared" si="83"/>
        <v>0</v>
      </c>
      <c r="Q114" s="474">
        <f t="shared" si="98"/>
        <v>0</v>
      </c>
      <c r="R114" s="474">
        <f t="shared" si="98"/>
        <v>0</v>
      </c>
      <c r="S114" s="474">
        <f t="shared" si="98"/>
        <v>0</v>
      </c>
      <c r="T114" s="474">
        <f t="shared" si="98"/>
        <v>0</v>
      </c>
      <c r="U114" s="474">
        <f t="shared" si="98"/>
        <v>0</v>
      </c>
      <c r="V114" s="474">
        <f t="shared" si="98"/>
        <v>0</v>
      </c>
      <c r="W114" s="474">
        <f t="shared" si="98"/>
        <v>0</v>
      </c>
      <c r="X114" s="474">
        <f t="shared" si="98"/>
        <v>0</v>
      </c>
      <c r="Y114" s="474">
        <f t="shared" si="98"/>
        <v>0</v>
      </c>
      <c r="Z114" s="474">
        <f t="shared" si="98"/>
        <v>0</v>
      </c>
      <c r="AA114" s="474">
        <f t="shared" si="98"/>
        <v>0</v>
      </c>
      <c r="AB114" s="474">
        <f t="shared" si="98"/>
        <v>0</v>
      </c>
      <c r="AC114" s="448">
        <f t="shared" si="85"/>
        <v>0</v>
      </c>
      <c r="AD114" s="473">
        <f t="shared" ref="AD114:AO118" si="99">(+AD21*10%)*50*40*2</f>
        <v>0</v>
      </c>
      <c r="AE114" s="473">
        <f t="shared" si="99"/>
        <v>0</v>
      </c>
      <c r="AF114" s="473">
        <f t="shared" si="99"/>
        <v>0</v>
      </c>
      <c r="AG114" s="473">
        <f t="shared" si="99"/>
        <v>0</v>
      </c>
      <c r="AH114" s="473">
        <f t="shared" si="99"/>
        <v>0</v>
      </c>
      <c r="AI114" s="473">
        <f t="shared" si="99"/>
        <v>0</v>
      </c>
      <c r="AJ114" s="473">
        <f t="shared" si="99"/>
        <v>0</v>
      </c>
      <c r="AK114" s="473">
        <f t="shared" si="99"/>
        <v>0</v>
      </c>
      <c r="AL114" s="473">
        <f t="shared" si="99"/>
        <v>0</v>
      </c>
      <c r="AM114" s="473">
        <f t="shared" si="99"/>
        <v>0</v>
      </c>
      <c r="AN114" s="473">
        <f t="shared" si="99"/>
        <v>0</v>
      </c>
      <c r="AO114" s="473">
        <f t="shared" si="99"/>
        <v>0</v>
      </c>
      <c r="AP114" s="448">
        <f t="shared" si="87"/>
        <v>0</v>
      </c>
      <c r="AQ114" s="473">
        <f t="shared" ref="AQ114:BB118" si="100">(+AQ21*10%)*50*40*2</f>
        <v>0</v>
      </c>
      <c r="AR114" s="473">
        <f t="shared" si="100"/>
        <v>0</v>
      </c>
      <c r="AS114" s="473">
        <f t="shared" si="100"/>
        <v>0</v>
      </c>
      <c r="AT114" s="473">
        <f t="shared" si="100"/>
        <v>0</v>
      </c>
      <c r="AU114" s="473">
        <f t="shared" si="100"/>
        <v>0</v>
      </c>
      <c r="AV114" s="473">
        <f t="shared" si="100"/>
        <v>0</v>
      </c>
      <c r="AW114" s="473">
        <f t="shared" si="100"/>
        <v>0</v>
      </c>
      <c r="AX114" s="473">
        <f t="shared" si="100"/>
        <v>0</v>
      </c>
      <c r="AY114" s="473">
        <f t="shared" si="100"/>
        <v>0</v>
      </c>
      <c r="AZ114" s="473">
        <f t="shared" si="100"/>
        <v>0</v>
      </c>
      <c r="BA114" s="473">
        <f t="shared" si="100"/>
        <v>0</v>
      </c>
      <c r="BB114" s="473">
        <f t="shared" si="100"/>
        <v>0</v>
      </c>
      <c r="BC114" s="448">
        <f t="shared" si="89"/>
        <v>0</v>
      </c>
      <c r="BD114" s="450"/>
      <c r="BE114" s="473"/>
      <c r="BF114" s="473"/>
      <c r="BG114" s="473"/>
      <c r="BH114" s="473"/>
      <c r="BI114" s="473"/>
      <c r="BJ114" s="473"/>
      <c r="BK114" s="473"/>
      <c r="BL114" s="473"/>
      <c r="BM114" s="473"/>
      <c r="BN114" s="473"/>
      <c r="BO114" s="473"/>
      <c r="BP114" s="473"/>
      <c r="BQ114" s="448">
        <f t="shared" si="90"/>
        <v>0</v>
      </c>
      <c r="BS114" s="450">
        <f t="shared" si="94"/>
        <v>0</v>
      </c>
      <c r="BT114" s="451">
        <f t="shared" si="91"/>
        <v>0</v>
      </c>
      <c r="BV114" s="451">
        <f t="shared" si="95"/>
        <v>0</v>
      </c>
    </row>
    <row r="115" spans="1:101" outlineLevel="1">
      <c r="A115" s="455" t="str">
        <f t="shared" si="97"/>
        <v>ICNE</v>
      </c>
      <c r="B115" s="455" t="str">
        <f t="shared" si="97"/>
        <v>Other</v>
      </c>
      <c r="C115" s="455" t="str">
        <f t="shared" si="97"/>
        <v>DDS PHARMA</v>
      </c>
      <c r="D115" s="474"/>
      <c r="E115" s="474"/>
      <c r="F115" s="474"/>
      <c r="G115" s="474"/>
      <c r="H115" s="474"/>
      <c r="I115" s="474"/>
      <c r="J115" s="474"/>
      <c r="K115" s="474"/>
      <c r="L115" s="474">
        <f t="shared" si="96"/>
        <v>0</v>
      </c>
      <c r="M115" s="474">
        <f t="shared" si="96"/>
        <v>0</v>
      </c>
      <c r="N115" s="474">
        <f t="shared" si="96"/>
        <v>0</v>
      </c>
      <c r="O115" s="474">
        <f t="shared" si="96"/>
        <v>0</v>
      </c>
      <c r="P115" s="448">
        <f t="shared" si="83"/>
        <v>0</v>
      </c>
      <c r="Q115" s="474">
        <f t="shared" si="98"/>
        <v>0</v>
      </c>
      <c r="R115" s="474">
        <f t="shared" si="98"/>
        <v>0</v>
      </c>
      <c r="S115" s="474">
        <f t="shared" si="98"/>
        <v>0</v>
      </c>
      <c r="T115" s="474">
        <f t="shared" si="98"/>
        <v>0</v>
      </c>
      <c r="U115" s="474">
        <f t="shared" si="98"/>
        <v>0</v>
      </c>
      <c r="V115" s="474">
        <f t="shared" si="98"/>
        <v>0</v>
      </c>
      <c r="W115" s="474">
        <f t="shared" si="98"/>
        <v>0</v>
      </c>
      <c r="X115" s="474">
        <f t="shared" si="98"/>
        <v>0</v>
      </c>
      <c r="Y115" s="474">
        <f t="shared" si="98"/>
        <v>0</v>
      </c>
      <c r="Z115" s="474">
        <f t="shared" si="98"/>
        <v>0</v>
      </c>
      <c r="AA115" s="474">
        <f t="shared" si="98"/>
        <v>0</v>
      </c>
      <c r="AB115" s="474">
        <f t="shared" si="98"/>
        <v>0</v>
      </c>
      <c r="AC115" s="448">
        <f t="shared" si="85"/>
        <v>0</v>
      </c>
      <c r="AD115" s="473">
        <f t="shared" si="99"/>
        <v>0</v>
      </c>
      <c r="AE115" s="473">
        <f t="shared" si="99"/>
        <v>0</v>
      </c>
      <c r="AF115" s="473">
        <f t="shared" si="99"/>
        <v>0</v>
      </c>
      <c r="AG115" s="473">
        <f t="shared" si="99"/>
        <v>0</v>
      </c>
      <c r="AH115" s="473">
        <f t="shared" si="99"/>
        <v>0</v>
      </c>
      <c r="AI115" s="473">
        <f t="shared" si="99"/>
        <v>0</v>
      </c>
      <c r="AJ115" s="473">
        <f t="shared" si="99"/>
        <v>0</v>
      </c>
      <c r="AK115" s="473">
        <f t="shared" si="99"/>
        <v>0</v>
      </c>
      <c r="AL115" s="473">
        <f t="shared" si="99"/>
        <v>0</v>
      </c>
      <c r="AM115" s="473">
        <f t="shared" si="99"/>
        <v>0</v>
      </c>
      <c r="AN115" s="473">
        <f t="shared" si="99"/>
        <v>0</v>
      </c>
      <c r="AO115" s="473">
        <f t="shared" si="99"/>
        <v>0</v>
      </c>
      <c r="AP115" s="448">
        <f t="shared" si="87"/>
        <v>0</v>
      </c>
      <c r="AQ115" s="473">
        <f t="shared" si="100"/>
        <v>0</v>
      </c>
      <c r="AR115" s="473">
        <f t="shared" si="100"/>
        <v>0</v>
      </c>
      <c r="AS115" s="473">
        <f t="shared" si="100"/>
        <v>0</v>
      </c>
      <c r="AT115" s="473">
        <f t="shared" si="100"/>
        <v>0</v>
      </c>
      <c r="AU115" s="473">
        <f t="shared" si="100"/>
        <v>0</v>
      </c>
      <c r="AV115" s="473">
        <f t="shared" si="100"/>
        <v>0</v>
      </c>
      <c r="AW115" s="473">
        <f t="shared" si="100"/>
        <v>0</v>
      </c>
      <c r="AX115" s="473">
        <f t="shared" si="100"/>
        <v>0</v>
      </c>
      <c r="AY115" s="473">
        <f t="shared" si="100"/>
        <v>0</v>
      </c>
      <c r="AZ115" s="473">
        <f t="shared" si="100"/>
        <v>0</v>
      </c>
      <c r="BA115" s="473">
        <f t="shared" si="100"/>
        <v>0</v>
      </c>
      <c r="BB115" s="473">
        <f t="shared" si="100"/>
        <v>0</v>
      </c>
      <c r="BC115" s="448">
        <f t="shared" si="89"/>
        <v>0</v>
      </c>
      <c r="BD115" s="450"/>
      <c r="BE115" s="473"/>
      <c r="BF115" s="473"/>
      <c r="BG115" s="473"/>
      <c r="BH115" s="473"/>
      <c r="BI115" s="473"/>
      <c r="BJ115" s="473"/>
      <c r="BK115" s="473"/>
      <c r="BL115" s="473"/>
      <c r="BM115" s="473"/>
      <c r="BN115" s="473"/>
      <c r="BO115" s="473"/>
      <c r="BP115" s="473"/>
      <c r="BQ115" s="448">
        <f t="shared" si="90"/>
        <v>0</v>
      </c>
      <c r="BS115" s="450">
        <f t="shared" si="94"/>
        <v>0</v>
      </c>
      <c r="BT115" s="451">
        <f t="shared" si="91"/>
        <v>0</v>
      </c>
      <c r="BV115" s="451">
        <f t="shared" si="95"/>
        <v>0</v>
      </c>
    </row>
    <row r="116" spans="1:101" outlineLevel="1">
      <c r="A116" s="455" t="str">
        <f t="shared" si="97"/>
        <v>ICNE</v>
      </c>
      <c r="B116" s="455" t="str">
        <f t="shared" si="97"/>
        <v>Other</v>
      </c>
      <c r="C116" s="455" t="str">
        <f t="shared" si="97"/>
        <v>EVE DISTRIBUCIONES S.A.S.</v>
      </c>
      <c r="D116" s="474"/>
      <c r="E116" s="474"/>
      <c r="F116" s="474"/>
      <c r="G116" s="474"/>
      <c r="H116" s="474"/>
      <c r="I116" s="474"/>
      <c r="J116" s="474"/>
      <c r="K116" s="474"/>
      <c r="L116" s="474">
        <f t="shared" si="96"/>
        <v>0</v>
      </c>
      <c r="M116" s="474">
        <f t="shared" si="96"/>
        <v>0</v>
      </c>
      <c r="N116" s="474">
        <f t="shared" si="96"/>
        <v>0</v>
      </c>
      <c r="O116" s="474">
        <f t="shared" si="96"/>
        <v>0</v>
      </c>
      <c r="P116" s="448">
        <f t="shared" si="83"/>
        <v>0</v>
      </c>
      <c r="Q116" s="474">
        <f t="shared" si="98"/>
        <v>0</v>
      </c>
      <c r="R116" s="474">
        <f t="shared" si="98"/>
        <v>0</v>
      </c>
      <c r="S116" s="474">
        <f t="shared" si="98"/>
        <v>0</v>
      </c>
      <c r="T116" s="474">
        <f t="shared" si="98"/>
        <v>0</v>
      </c>
      <c r="U116" s="474">
        <f t="shared" si="98"/>
        <v>0</v>
      </c>
      <c r="V116" s="474">
        <f t="shared" si="98"/>
        <v>0</v>
      </c>
      <c r="W116" s="474">
        <f t="shared" si="98"/>
        <v>0</v>
      </c>
      <c r="X116" s="474">
        <f t="shared" si="98"/>
        <v>0</v>
      </c>
      <c r="Y116" s="474">
        <f t="shared" si="98"/>
        <v>0</v>
      </c>
      <c r="Z116" s="474">
        <f t="shared" si="98"/>
        <v>0</v>
      </c>
      <c r="AA116" s="474">
        <f t="shared" si="98"/>
        <v>0</v>
      </c>
      <c r="AB116" s="474">
        <f t="shared" si="98"/>
        <v>0</v>
      </c>
      <c r="AC116" s="448">
        <f t="shared" si="85"/>
        <v>0</v>
      </c>
      <c r="AD116" s="473">
        <f t="shared" si="99"/>
        <v>0</v>
      </c>
      <c r="AE116" s="473">
        <f t="shared" si="99"/>
        <v>0</v>
      </c>
      <c r="AF116" s="473">
        <f t="shared" si="99"/>
        <v>0</v>
      </c>
      <c r="AG116" s="473">
        <f t="shared" si="99"/>
        <v>0</v>
      </c>
      <c r="AH116" s="473">
        <f t="shared" si="99"/>
        <v>0</v>
      </c>
      <c r="AI116" s="473">
        <f t="shared" si="99"/>
        <v>0</v>
      </c>
      <c r="AJ116" s="473">
        <f t="shared" si="99"/>
        <v>0</v>
      </c>
      <c r="AK116" s="473">
        <f t="shared" si="99"/>
        <v>0</v>
      </c>
      <c r="AL116" s="473">
        <f t="shared" si="99"/>
        <v>0</v>
      </c>
      <c r="AM116" s="473">
        <f t="shared" si="99"/>
        <v>0</v>
      </c>
      <c r="AN116" s="473">
        <f t="shared" si="99"/>
        <v>0</v>
      </c>
      <c r="AO116" s="473">
        <f t="shared" si="99"/>
        <v>0</v>
      </c>
      <c r="AP116" s="448">
        <f t="shared" si="87"/>
        <v>0</v>
      </c>
      <c r="AQ116" s="473">
        <f t="shared" si="100"/>
        <v>0</v>
      </c>
      <c r="AR116" s="473">
        <f t="shared" si="100"/>
        <v>0</v>
      </c>
      <c r="AS116" s="473">
        <f t="shared" si="100"/>
        <v>0</v>
      </c>
      <c r="AT116" s="473">
        <f t="shared" si="100"/>
        <v>0</v>
      </c>
      <c r="AU116" s="473">
        <f t="shared" si="100"/>
        <v>0</v>
      </c>
      <c r="AV116" s="473">
        <f t="shared" si="100"/>
        <v>0</v>
      </c>
      <c r="AW116" s="473">
        <f t="shared" si="100"/>
        <v>0</v>
      </c>
      <c r="AX116" s="473">
        <f t="shared" si="100"/>
        <v>0</v>
      </c>
      <c r="AY116" s="473">
        <f t="shared" si="100"/>
        <v>0</v>
      </c>
      <c r="AZ116" s="473">
        <f t="shared" si="100"/>
        <v>0</v>
      </c>
      <c r="BA116" s="473">
        <f t="shared" si="100"/>
        <v>0</v>
      </c>
      <c r="BB116" s="473">
        <f t="shared" si="100"/>
        <v>0</v>
      </c>
      <c r="BC116" s="448">
        <f t="shared" si="89"/>
        <v>0</v>
      </c>
      <c r="BD116" s="450"/>
      <c r="BE116" s="473"/>
      <c r="BF116" s="473"/>
      <c r="BG116" s="473"/>
      <c r="BH116" s="473"/>
      <c r="BI116" s="473"/>
      <c r="BJ116" s="473"/>
      <c r="BK116" s="473"/>
      <c r="BL116" s="473"/>
      <c r="BM116" s="473"/>
      <c r="BN116" s="473"/>
      <c r="BO116" s="473"/>
      <c r="BP116" s="473"/>
      <c r="BQ116" s="448">
        <f t="shared" si="90"/>
        <v>0</v>
      </c>
      <c r="BS116" s="450">
        <f t="shared" si="94"/>
        <v>0</v>
      </c>
      <c r="BT116" s="451">
        <f t="shared" si="91"/>
        <v>0</v>
      </c>
      <c r="BV116" s="451">
        <f t="shared" si="95"/>
        <v>0</v>
      </c>
    </row>
    <row r="117" spans="1:101" outlineLevel="1">
      <c r="A117" s="455" t="str">
        <f t="shared" si="97"/>
        <v>ICNE</v>
      </c>
      <c r="B117" s="455" t="str">
        <f t="shared" si="97"/>
        <v>Other</v>
      </c>
      <c r="C117" s="455" t="str">
        <f t="shared" si="97"/>
        <v>CAFAM</v>
      </c>
      <c r="D117" s="474"/>
      <c r="E117" s="474"/>
      <c r="F117" s="474"/>
      <c r="G117" s="474"/>
      <c r="H117" s="474"/>
      <c r="I117" s="474"/>
      <c r="J117" s="474"/>
      <c r="K117" s="474"/>
      <c r="L117" s="474">
        <f t="shared" si="96"/>
        <v>0</v>
      </c>
      <c r="M117" s="474">
        <f t="shared" si="96"/>
        <v>0</v>
      </c>
      <c r="N117" s="474">
        <f t="shared" si="96"/>
        <v>0</v>
      </c>
      <c r="O117" s="474">
        <f t="shared" si="96"/>
        <v>0</v>
      </c>
      <c r="P117" s="448">
        <f t="shared" si="83"/>
        <v>0</v>
      </c>
      <c r="Q117" s="474">
        <f t="shared" si="98"/>
        <v>0</v>
      </c>
      <c r="R117" s="474">
        <f t="shared" si="98"/>
        <v>0</v>
      </c>
      <c r="S117" s="474">
        <f t="shared" si="98"/>
        <v>0</v>
      </c>
      <c r="T117" s="474">
        <f t="shared" si="98"/>
        <v>0</v>
      </c>
      <c r="U117" s="474">
        <f t="shared" si="98"/>
        <v>0</v>
      </c>
      <c r="V117" s="474">
        <f t="shared" si="98"/>
        <v>0</v>
      </c>
      <c r="W117" s="474">
        <f t="shared" si="98"/>
        <v>0</v>
      </c>
      <c r="X117" s="474">
        <f t="shared" si="98"/>
        <v>0</v>
      </c>
      <c r="Y117" s="474">
        <f t="shared" si="98"/>
        <v>0</v>
      </c>
      <c r="Z117" s="474">
        <f t="shared" si="98"/>
        <v>0</v>
      </c>
      <c r="AA117" s="474">
        <f t="shared" si="98"/>
        <v>0</v>
      </c>
      <c r="AB117" s="474">
        <f t="shared" si="98"/>
        <v>0</v>
      </c>
      <c r="AC117" s="448">
        <f t="shared" si="85"/>
        <v>0</v>
      </c>
      <c r="AD117" s="473">
        <f t="shared" si="99"/>
        <v>0</v>
      </c>
      <c r="AE117" s="473">
        <f t="shared" si="99"/>
        <v>0</v>
      </c>
      <c r="AF117" s="473">
        <f t="shared" si="99"/>
        <v>0</v>
      </c>
      <c r="AG117" s="473">
        <f t="shared" si="99"/>
        <v>0</v>
      </c>
      <c r="AH117" s="473">
        <f t="shared" si="99"/>
        <v>0</v>
      </c>
      <c r="AI117" s="473">
        <f t="shared" si="99"/>
        <v>0</v>
      </c>
      <c r="AJ117" s="473">
        <f t="shared" si="99"/>
        <v>0</v>
      </c>
      <c r="AK117" s="473">
        <f t="shared" si="99"/>
        <v>0</v>
      </c>
      <c r="AL117" s="473">
        <f t="shared" si="99"/>
        <v>0</v>
      </c>
      <c r="AM117" s="473">
        <f t="shared" si="99"/>
        <v>0</v>
      </c>
      <c r="AN117" s="473">
        <f t="shared" si="99"/>
        <v>0</v>
      </c>
      <c r="AO117" s="473">
        <f t="shared" si="99"/>
        <v>0</v>
      </c>
      <c r="AP117" s="448">
        <f t="shared" si="87"/>
        <v>0</v>
      </c>
      <c r="AQ117" s="473">
        <f t="shared" si="100"/>
        <v>0</v>
      </c>
      <c r="AR117" s="473">
        <f t="shared" si="100"/>
        <v>0</v>
      </c>
      <c r="AS117" s="473">
        <f t="shared" si="100"/>
        <v>0</v>
      </c>
      <c r="AT117" s="473">
        <f t="shared" si="100"/>
        <v>0</v>
      </c>
      <c r="AU117" s="473">
        <f t="shared" si="100"/>
        <v>0</v>
      </c>
      <c r="AV117" s="473">
        <f t="shared" si="100"/>
        <v>0</v>
      </c>
      <c r="AW117" s="473">
        <f t="shared" si="100"/>
        <v>0</v>
      </c>
      <c r="AX117" s="473">
        <f t="shared" si="100"/>
        <v>0</v>
      </c>
      <c r="AY117" s="473">
        <f t="shared" si="100"/>
        <v>0</v>
      </c>
      <c r="AZ117" s="473">
        <f t="shared" si="100"/>
        <v>0</v>
      </c>
      <c r="BA117" s="473">
        <f t="shared" si="100"/>
        <v>0</v>
      </c>
      <c r="BB117" s="473">
        <f t="shared" si="100"/>
        <v>0</v>
      </c>
      <c r="BC117" s="448">
        <f t="shared" si="89"/>
        <v>0</v>
      </c>
      <c r="BD117" s="450"/>
      <c r="BE117" s="473"/>
      <c r="BF117" s="473"/>
      <c r="BG117" s="473"/>
      <c r="BH117" s="473"/>
      <c r="BI117" s="473"/>
      <c r="BJ117" s="473"/>
      <c r="BK117" s="473"/>
      <c r="BL117" s="473"/>
      <c r="BM117" s="473"/>
      <c r="BN117" s="473"/>
      <c r="BO117" s="473"/>
      <c r="BP117" s="473"/>
      <c r="BQ117" s="448"/>
      <c r="BS117" s="450">
        <f t="shared" si="94"/>
        <v>0</v>
      </c>
      <c r="BT117" s="451">
        <f t="shared" si="91"/>
        <v>0</v>
      </c>
      <c r="BV117" s="451">
        <f t="shared" si="95"/>
        <v>0</v>
      </c>
    </row>
    <row r="118" spans="1:101" outlineLevel="1">
      <c r="A118" s="455" t="str">
        <f t="shared" si="97"/>
        <v>PMCE</v>
      </c>
      <c r="B118" s="455" t="str">
        <f t="shared" si="97"/>
        <v>Other</v>
      </c>
      <c r="C118" s="455" t="str">
        <f t="shared" si="97"/>
        <v>DEPOSITO DE DROGAS MONACO S.A.</v>
      </c>
      <c r="D118" s="474"/>
      <c r="E118" s="474"/>
      <c r="F118" s="474"/>
      <c r="G118" s="474"/>
      <c r="H118" s="474"/>
      <c r="I118" s="474"/>
      <c r="J118" s="474"/>
      <c r="K118" s="474"/>
      <c r="L118" s="474">
        <f t="shared" si="96"/>
        <v>0</v>
      </c>
      <c r="M118" s="474">
        <f t="shared" si="96"/>
        <v>0</v>
      </c>
      <c r="N118" s="474">
        <f t="shared" si="96"/>
        <v>0</v>
      </c>
      <c r="O118" s="474">
        <f t="shared" si="96"/>
        <v>0</v>
      </c>
      <c r="P118" s="448">
        <f t="shared" si="83"/>
        <v>0</v>
      </c>
      <c r="Q118" s="474">
        <f t="shared" si="98"/>
        <v>0</v>
      </c>
      <c r="R118" s="474">
        <f t="shared" si="98"/>
        <v>0</v>
      </c>
      <c r="S118" s="474">
        <f t="shared" si="98"/>
        <v>0</v>
      </c>
      <c r="T118" s="474">
        <f t="shared" si="98"/>
        <v>0</v>
      </c>
      <c r="U118" s="474">
        <f t="shared" si="98"/>
        <v>0</v>
      </c>
      <c r="V118" s="474">
        <f t="shared" si="98"/>
        <v>0</v>
      </c>
      <c r="W118" s="474">
        <f t="shared" si="98"/>
        <v>0</v>
      </c>
      <c r="X118" s="474">
        <f t="shared" si="98"/>
        <v>0</v>
      </c>
      <c r="Y118" s="474">
        <f t="shared" si="98"/>
        <v>0</v>
      </c>
      <c r="Z118" s="474">
        <f t="shared" si="98"/>
        <v>0</v>
      </c>
      <c r="AA118" s="474">
        <f t="shared" si="98"/>
        <v>0</v>
      </c>
      <c r="AB118" s="474">
        <f t="shared" si="98"/>
        <v>0</v>
      </c>
      <c r="AC118" s="448">
        <f t="shared" si="85"/>
        <v>0</v>
      </c>
      <c r="AD118" s="473">
        <f t="shared" si="99"/>
        <v>0</v>
      </c>
      <c r="AE118" s="473">
        <f t="shared" si="99"/>
        <v>0</v>
      </c>
      <c r="AF118" s="473">
        <f t="shared" si="99"/>
        <v>0</v>
      </c>
      <c r="AG118" s="473">
        <f t="shared" si="99"/>
        <v>0</v>
      </c>
      <c r="AH118" s="473">
        <f t="shared" si="99"/>
        <v>0</v>
      </c>
      <c r="AI118" s="473">
        <f t="shared" si="99"/>
        <v>0</v>
      </c>
      <c r="AJ118" s="473">
        <f t="shared" si="99"/>
        <v>0</v>
      </c>
      <c r="AK118" s="473">
        <f t="shared" si="99"/>
        <v>0</v>
      </c>
      <c r="AL118" s="473">
        <f t="shared" si="99"/>
        <v>0</v>
      </c>
      <c r="AM118" s="473">
        <f t="shared" si="99"/>
        <v>0</v>
      </c>
      <c r="AN118" s="473">
        <f t="shared" si="99"/>
        <v>0</v>
      </c>
      <c r="AO118" s="473">
        <f t="shared" si="99"/>
        <v>0</v>
      </c>
      <c r="AP118" s="448">
        <f t="shared" si="87"/>
        <v>0</v>
      </c>
      <c r="AQ118" s="473">
        <f t="shared" si="100"/>
        <v>0</v>
      </c>
      <c r="AR118" s="473">
        <f t="shared" si="100"/>
        <v>0</v>
      </c>
      <c r="AS118" s="473">
        <f t="shared" si="100"/>
        <v>0</v>
      </c>
      <c r="AT118" s="473">
        <f t="shared" si="100"/>
        <v>0</v>
      </c>
      <c r="AU118" s="473">
        <f t="shared" si="100"/>
        <v>0</v>
      </c>
      <c r="AV118" s="473">
        <f t="shared" si="100"/>
        <v>0</v>
      </c>
      <c r="AW118" s="473">
        <f t="shared" si="100"/>
        <v>0</v>
      </c>
      <c r="AX118" s="473">
        <f t="shared" si="100"/>
        <v>0</v>
      </c>
      <c r="AY118" s="473">
        <f t="shared" si="100"/>
        <v>0</v>
      </c>
      <c r="AZ118" s="473">
        <f t="shared" si="100"/>
        <v>0</v>
      </c>
      <c r="BA118" s="473">
        <f t="shared" si="100"/>
        <v>0</v>
      </c>
      <c r="BB118" s="473">
        <f t="shared" si="100"/>
        <v>0</v>
      </c>
      <c r="BC118" s="448">
        <f t="shared" si="89"/>
        <v>0</v>
      </c>
      <c r="BD118" s="450"/>
      <c r="BE118" s="473"/>
      <c r="BF118" s="473"/>
      <c r="BG118" s="473"/>
      <c r="BH118" s="473"/>
      <c r="BI118" s="473"/>
      <c r="BJ118" s="473"/>
      <c r="BK118" s="473"/>
      <c r="BL118" s="473"/>
      <c r="BM118" s="473"/>
      <c r="BN118" s="473"/>
      <c r="BO118" s="473"/>
      <c r="BP118" s="473"/>
      <c r="BQ118" s="448"/>
      <c r="BS118" s="450">
        <f t="shared" si="94"/>
        <v>0</v>
      </c>
      <c r="BT118" s="451">
        <f t="shared" si="91"/>
        <v>0</v>
      </c>
      <c r="BV118" s="451">
        <f t="shared" si="95"/>
        <v>0</v>
      </c>
    </row>
    <row r="119" spans="1:101" outlineLevel="1">
      <c r="A119" s="455"/>
      <c r="B119" s="455"/>
      <c r="C119" s="455" t="str">
        <f>+C26</f>
        <v>COLQUIMICOS S A</v>
      </c>
      <c r="D119" s="474"/>
      <c r="E119" s="474"/>
      <c r="F119" s="474"/>
      <c r="G119" s="474"/>
      <c r="H119" s="474"/>
      <c r="I119" s="474"/>
      <c r="J119" s="474"/>
      <c r="K119" s="474"/>
      <c r="L119" s="474"/>
      <c r="M119" s="474"/>
      <c r="N119" s="474"/>
      <c r="O119" s="474"/>
      <c r="P119" s="448"/>
      <c r="Q119" s="474"/>
      <c r="R119" s="474"/>
      <c r="S119" s="474"/>
      <c r="T119" s="474"/>
      <c r="U119" s="474"/>
      <c r="V119" s="474"/>
      <c r="W119" s="474"/>
      <c r="X119" s="474"/>
      <c r="Y119" s="474"/>
      <c r="Z119" s="474"/>
      <c r="AA119" s="474"/>
      <c r="AB119" s="474"/>
      <c r="AC119" s="448"/>
      <c r="AD119" s="473"/>
      <c r="AE119" s="473"/>
      <c r="AF119" s="473"/>
      <c r="AG119" s="473"/>
      <c r="AH119" s="473"/>
      <c r="AI119" s="473"/>
      <c r="AJ119" s="473"/>
      <c r="AK119" s="473"/>
      <c r="AL119" s="473"/>
      <c r="AM119" s="473"/>
      <c r="AN119" s="473"/>
      <c r="AO119" s="473"/>
      <c r="AP119" s="448"/>
      <c r="AQ119" s="473"/>
      <c r="AR119" s="473"/>
      <c r="AS119" s="473"/>
      <c r="AT119" s="473"/>
      <c r="AU119" s="473"/>
      <c r="AV119" s="473"/>
      <c r="AW119" s="473"/>
      <c r="AX119" s="473"/>
      <c r="AY119" s="473"/>
      <c r="AZ119" s="473"/>
      <c r="BA119" s="473"/>
      <c r="BB119" s="473"/>
      <c r="BC119" s="448"/>
      <c r="BD119" s="450"/>
      <c r="BE119" s="473"/>
      <c r="BF119" s="473"/>
      <c r="BG119" s="473"/>
      <c r="BH119" s="473"/>
      <c r="BI119" s="473"/>
      <c r="BJ119" s="473"/>
      <c r="BK119" s="473"/>
      <c r="BL119" s="473"/>
      <c r="BM119" s="473"/>
      <c r="BN119" s="473"/>
      <c r="BO119" s="473"/>
      <c r="BP119" s="473"/>
      <c r="BQ119" s="448"/>
      <c r="BS119" s="450"/>
      <c r="BT119" s="451"/>
      <c r="BV119" s="451"/>
    </row>
    <row r="120" spans="1:101" outlineLevel="1">
      <c r="A120" s="456" t="str">
        <f>+A27</f>
        <v>ZMGQ</v>
      </c>
      <c r="B120" s="456">
        <f>+B27</f>
        <v>0</v>
      </c>
      <c r="C120" s="456" t="str">
        <f>+C27</f>
        <v>CLINICA LA AURORA</v>
      </c>
      <c r="D120" s="474"/>
      <c r="E120" s="474"/>
      <c r="F120" s="474"/>
      <c r="G120" s="474"/>
      <c r="H120" s="474"/>
      <c r="I120" s="474"/>
      <c r="J120" s="474"/>
      <c r="K120" s="474"/>
      <c r="L120" s="474">
        <f t="shared" ref="L120:O122" si="101">(+L27*10%)*50*40*2</f>
        <v>0</v>
      </c>
      <c r="M120" s="474">
        <f t="shared" si="101"/>
        <v>0</v>
      </c>
      <c r="N120" s="474">
        <f t="shared" si="101"/>
        <v>0</v>
      </c>
      <c r="O120" s="474">
        <f t="shared" si="101"/>
        <v>0</v>
      </c>
      <c r="P120" s="448">
        <f t="shared" si="83"/>
        <v>0</v>
      </c>
      <c r="Q120" s="474">
        <f t="shared" ref="Q120:AB122" si="102">(+Q27*8.5%)*50*40*2</f>
        <v>0</v>
      </c>
      <c r="R120" s="474">
        <f t="shared" si="102"/>
        <v>0</v>
      </c>
      <c r="S120" s="474">
        <f t="shared" si="102"/>
        <v>0</v>
      </c>
      <c r="T120" s="474">
        <f t="shared" si="102"/>
        <v>0</v>
      </c>
      <c r="U120" s="474">
        <f t="shared" si="102"/>
        <v>0</v>
      </c>
      <c r="V120" s="474">
        <f t="shared" si="102"/>
        <v>0</v>
      </c>
      <c r="W120" s="474">
        <f t="shared" si="102"/>
        <v>0</v>
      </c>
      <c r="X120" s="474">
        <f t="shared" si="102"/>
        <v>0</v>
      </c>
      <c r="Y120" s="474">
        <f t="shared" si="102"/>
        <v>0</v>
      </c>
      <c r="Z120" s="474">
        <f t="shared" si="102"/>
        <v>0</v>
      </c>
      <c r="AA120" s="474">
        <f t="shared" si="102"/>
        <v>0</v>
      </c>
      <c r="AB120" s="474">
        <f t="shared" si="102"/>
        <v>0</v>
      </c>
      <c r="AC120" s="448">
        <f t="shared" si="85"/>
        <v>0</v>
      </c>
      <c r="AD120" s="473">
        <f t="shared" ref="AD120:AO122" si="103">(+AD27*10%)*50*40*2</f>
        <v>0</v>
      </c>
      <c r="AE120" s="473">
        <f t="shared" si="103"/>
        <v>0</v>
      </c>
      <c r="AF120" s="473">
        <f t="shared" si="103"/>
        <v>0</v>
      </c>
      <c r="AG120" s="473">
        <f t="shared" si="103"/>
        <v>0</v>
      </c>
      <c r="AH120" s="473">
        <f t="shared" si="103"/>
        <v>0</v>
      </c>
      <c r="AI120" s="473">
        <f t="shared" si="103"/>
        <v>0</v>
      </c>
      <c r="AJ120" s="473">
        <f t="shared" si="103"/>
        <v>0</v>
      </c>
      <c r="AK120" s="473">
        <f t="shared" si="103"/>
        <v>0</v>
      </c>
      <c r="AL120" s="473">
        <f t="shared" si="103"/>
        <v>0</v>
      </c>
      <c r="AM120" s="473">
        <f t="shared" si="103"/>
        <v>0</v>
      </c>
      <c r="AN120" s="473">
        <f t="shared" si="103"/>
        <v>0</v>
      </c>
      <c r="AO120" s="473">
        <f t="shared" si="103"/>
        <v>0</v>
      </c>
      <c r="AP120" s="448">
        <f t="shared" si="87"/>
        <v>0</v>
      </c>
      <c r="AQ120" s="473">
        <f t="shared" ref="AQ120:BB122" si="104">(+AQ27*10%)*50*40*2</f>
        <v>0</v>
      </c>
      <c r="AR120" s="473">
        <f t="shared" si="104"/>
        <v>0</v>
      </c>
      <c r="AS120" s="473">
        <f t="shared" si="104"/>
        <v>0</v>
      </c>
      <c r="AT120" s="473">
        <f t="shared" si="104"/>
        <v>0</v>
      </c>
      <c r="AU120" s="473">
        <f t="shared" si="104"/>
        <v>0</v>
      </c>
      <c r="AV120" s="473">
        <f t="shared" si="104"/>
        <v>0</v>
      </c>
      <c r="AW120" s="473">
        <f t="shared" si="104"/>
        <v>0</v>
      </c>
      <c r="AX120" s="473">
        <f t="shared" si="104"/>
        <v>0</v>
      </c>
      <c r="AY120" s="473">
        <f t="shared" si="104"/>
        <v>0</v>
      </c>
      <c r="AZ120" s="473">
        <f t="shared" si="104"/>
        <v>0</v>
      </c>
      <c r="BA120" s="473">
        <f t="shared" si="104"/>
        <v>0</v>
      </c>
      <c r="BB120" s="473">
        <f t="shared" si="104"/>
        <v>0</v>
      </c>
      <c r="BC120" s="448">
        <f t="shared" si="89"/>
        <v>0</v>
      </c>
      <c r="BD120" s="450"/>
      <c r="BE120" s="473"/>
      <c r="BF120" s="473"/>
      <c r="BG120" s="473"/>
      <c r="BH120" s="473"/>
      <c r="BI120" s="473"/>
      <c r="BJ120" s="473"/>
      <c r="BK120" s="473"/>
      <c r="BL120" s="473"/>
      <c r="BM120" s="473"/>
      <c r="BN120" s="473"/>
      <c r="BO120" s="473"/>
      <c r="BP120" s="473"/>
      <c r="BQ120" s="448">
        <f t="shared" ref="BQ120:BQ122" si="105">SUM(BE120:BP120)</f>
        <v>0</v>
      </c>
      <c r="BS120" s="450">
        <f t="shared" si="94"/>
        <v>0</v>
      </c>
      <c r="BT120" s="451">
        <f>BC120-AP120</f>
        <v>0</v>
      </c>
      <c r="BV120" s="451">
        <f t="shared" si="95"/>
        <v>0</v>
      </c>
    </row>
    <row r="121" spans="1:101" outlineLevel="1">
      <c r="A121" s="456" t="str">
        <f>+A28</f>
        <v>ZMGQ</v>
      </c>
      <c r="B121" s="456">
        <f>+B28</f>
        <v>0</v>
      </c>
      <c r="C121" s="456" t="str">
        <f>+C28</f>
        <v>LA ESTANCIA</v>
      </c>
      <c r="D121" s="474"/>
      <c r="E121" s="474"/>
      <c r="F121" s="474"/>
      <c r="G121" s="474"/>
      <c r="H121" s="474"/>
      <c r="I121" s="474"/>
      <c r="J121" s="474"/>
      <c r="K121" s="474"/>
      <c r="L121" s="474">
        <f t="shared" si="101"/>
        <v>0</v>
      </c>
      <c r="M121" s="474">
        <f t="shared" si="101"/>
        <v>0</v>
      </c>
      <c r="N121" s="474">
        <f t="shared" si="101"/>
        <v>0</v>
      </c>
      <c r="O121" s="474">
        <f t="shared" si="101"/>
        <v>0</v>
      </c>
      <c r="P121" s="448">
        <f t="shared" si="83"/>
        <v>0</v>
      </c>
      <c r="Q121" s="474">
        <f t="shared" si="102"/>
        <v>0</v>
      </c>
      <c r="R121" s="474">
        <f t="shared" si="102"/>
        <v>0</v>
      </c>
      <c r="S121" s="474">
        <f t="shared" si="102"/>
        <v>0</v>
      </c>
      <c r="T121" s="474">
        <f t="shared" si="102"/>
        <v>0</v>
      </c>
      <c r="U121" s="474">
        <f t="shared" si="102"/>
        <v>0</v>
      </c>
      <c r="V121" s="474">
        <f t="shared" si="102"/>
        <v>0</v>
      </c>
      <c r="W121" s="474">
        <f t="shared" si="102"/>
        <v>0</v>
      </c>
      <c r="X121" s="474">
        <f t="shared" si="102"/>
        <v>0</v>
      </c>
      <c r="Y121" s="474">
        <f t="shared" si="102"/>
        <v>0</v>
      </c>
      <c r="Z121" s="474">
        <f t="shared" si="102"/>
        <v>0</v>
      </c>
      <c r="AA121" s="474">
        <f t="shared" si="102"/>
        <v>0</v>
      </c>
      <c r="AB121" s="474">
        <f t="shared" si="102"/>
        <v>0</v>
      </c>
      <c r="AC121" s="448">
        <f t="shared" si="85"/>
        <v>0</v>
      </c>
      <c r="AD121" s="473">
        <f t="shared" si="103"/>
        <v>0</v>
      </c>
      <c r="AE121" s="473">
        <f t="shared" si="103"/>
        <v>0</v>
      </c>
      <c r="AF121" s="473">
        <f t="shared" si="103"/>
        <v>0</v>
      </c>
      <c r="AG121" s="473">
        <f t="shared" si="103"/>
        <v>0</v>
      </c>
      <c r="AH121" s="473">
        <f t="shared" si="103"/>
        <v>0</v>
      </c>
      <c r="AI121" s="473">
        <f t="shared" si="103"/>
        <v>0</v>
      </c>
      <c r="AJ121" s="473">
        <f t="shared" si="103"/>
        <v>0</v>
      </c>
      <c r="AK121" s="473">
        <f t="shared" si="103"/>
        <v>0</v>
      </c>
      <c r="AL121" s="473">
        <f t="shared" si="103"/>
        <v>0</v>
      </c>
      <c r="AM121" s="473">
        <f t="shared" si="103"/>
        <v>0</v>
      </c>
      <c r="AN121" s="473">
        <f t="shared" si="103"/>
        <v>0</v>
      </c>
      <c r="AO121" s="473">
        <f t="shared" si="103"/>
        <v>0</v>
      </c>
      <c r="AP121" s="448">
        <f t="shared" si="87"/>
        <v>0</v>
      </c>
      <c r="AQ121" s="473">
        <f t="shared" si="104"/>
        <v>0</v>
      </c>
      <c r="AR121" s="473">
        <f t="shared" si="104"/>
        <v>0</v>
      </c>
      <c r="AS121" s="473">
        <f t="shared" si="104"/>
        <v>0</v>
      </c>
      <c r="AT121" s="473">
        <f t="shared" si="104"/>
        <v>0</v>
      </c>
      <c r="AU121" s="473">
        <f t="shared" si="104"/>
        <v>0</v>
      </c>
      <c r="AV121" s="473">
        <f t="shared" si="104"/>
        <v>0</v>
      </c>
      <c r="AW121" s="473">
        <f t="shared" si="104"/>
        <v>0</v>
      </c>
      <c r="AX121" s="473">
        <f t="shared" si="104"/>
        <v>0</v>
      </c>
      <c r="AY121" s="473">
        <f t="shared" si="104"/>
        <v>0</v>
      </c>
      <c r="AZ121" s="473">
        <f t="shared" si="104"/>
        <v>0</v>
      </c>
      <c r="BA121" s="473">
        <f t="shared" si="104"/>
        <v>0</v>
      </c>
      <c r="BB121" s="473">
        <f t="shared" si="104"/>
        <v>0</v>
      </c>
      <c r="BC121" s="448">
        <f t="shared" si="89"/>
        <v>0</v>
      </c>
      <c r="BD121" s="450"/>
      <c r="BE121" s="473"/>
      <c r="BF121" s="473"/>
      <c r="BG121" s="473"/>
      <c r="BH121" s="473"/>
      <c r="BI121" s="473"/>
      <c r="BJ121" s="473"/>
      <c r="BK121" s="473"/>
      <c r="BL121" s="473"/>
      <c r="BM121" s="473"/>
      <c r="BN121" s="473"/>
      <c r="BO121" s="473"/>
      <c r="BP121" s="473"/>
      <c r="BQ121" s="448">
        <f t="shared" si="105"/>
        <v>0</v>
      </c>
      <c r="BS121" s="450">
        <f t="shared" si="94"/>
        <v>0</v>
      </c>
      <c r="BT121" s="451">
        <f>BC121-AP121</f>
        <v>0</v>
      </c>
      <c r="BV121" s="451">
        <f t="shared" si="95"/>
        <v>0</v>
      </c>
    </row>
    <row r="122" spans="1:101" outlineLevel="1">
      <c r="A122" s="456" t="str">
        <f t="shared" ref="A122:B122" si="106">+A29</f>
        <v>ZMGQ</v>
      </c>
      <c r="B122" s="456">
        <f t="shared" si="106"/>
        <v>0</v>
      </c>
      <c r="C122" s="456" t="str">
        <f>+C29</f>
        <v>MEDEX</v>
      </c>
      <c r="D122" s="474"/>
      <c r="E122" s="474"/>
      <c r="F122" s="474"/>
      <c r="G122" s="474"/>
      <c r="H122" s="474"/>
      <c r="I122" s="474"/>
      <c r="J122" s="474"/>
      <c r="K122" s="474"/>
      <c r="L122" s="474">
        <f t="shared" si="101"/>
        <v>0</v>
      </c>
      <c r="M122" s="474">
        <f t="shared" si="101"/>
        <v>0</v>
      </c>
      <c r="N122" s="474">
        <f t="shared" si="101"/>
        <v>0</v>
      </c>
      <c r="O122" s="474">
        <f t="shared" si="101"/>
        <v>0</v>
      </c>
      <c r="P122" s="448">
        <f t="shared" si="83"/>
        <v>0</v>
      </c>
      <c r="Q122" s="474">
        <f t="shared" si="102"/>
        <v>0</v>
      </c>
      <c r="R122" s="474">
        <f t="shared" si="102"/>
        <v>0</v>
      </c>
      <c r="S122" s="474">
        <f t="shared" si="102"/>
        <v>0</v>
      </c>
      <c r="T122" s="474">
        <f t="shared" si="102"/>
        <v>0</v>
      </c>
      <c r="U122" s="474">
        <f t="shared" si="102"/>
        <v>0</v>
      </c>
      <c r="V122" s="474">
        <f t="shared" si="102"/>
        <v>0</v>
      </c>
      <c r="W122" s="474">
        <f t="shared" si="102"/>
        <v>0</v>
      </c>
      <c r="X122" s="474">
        <f t="shared" si="102"/>
        <v>0</v>
      </c>
      <c r="Y122" s="474">
        <f t="shared" si="102"/>
        <v>0</v>
      </c>
      <c r="Z122" s="474">
        <f t="shared" si="102"/>
        <v>0</v>
      </c>
      <c r="AA122" s="474">
        <f t="shared" si="102"/>
        <v>0</v>
      </c>
      <c r="AB122" s="474">
        <f t="shared" si="102"/>
        <v>0</v>
      </c>
      <c r="AC122" s="448">
        <f t="shared" si="85"/>
        <v>0</v>
      </c>
      <c r="AD122" s="473">
        <f t="shared" si="103"/>
        <v>0</v>
      </c>
      <c r="AE122" s="473">
        <f t="shared" si="103"/>
        <v>0</v>
      </c>
      <c r="AF122" s="473">
        <f t="shared" si="103"/>
        <v>0</v>
      </c>
      <c r="AG122" s="473">
        <f t="shared" si="103"/>
        <v>0</v>
      </c>
      <c r="AH122" s="473">
        <f t="shared" si="103"/>
        <v>0</v>
      </c>
      <c r="AI122" s="473">
        <f t="shared" si="103"/>
        <v>0</v>
      </c>
      <c r="AJ122" s="473">
        <f t="shared" si="103"/>
        <v>0</v>
      </c>
      <c r="AK122" s="473">
        <f t="shared" si="103"/>
        <v>0</v>
      </c>
      <c r="AL122" s="473">
        <f t="shared" si="103"/>
        <v>0</v>
      </c>
      <c r="AM122" s="473">
        <f t="shared" si="103"/>
        <v>0</v>
      </c>
      <c r="AN122" s="473">
        <f t="shared" si="103"/>
        <v>0</v>
      </c>
      <c r="AO122" s="473">
        <f t="shared" si="103"/>
        <v>0</v>
      </c>
      <c r="AP122" s="448">
        <f t="shared" si="87"/>
        <v>0</v>
      </c>
      <c r="AQ122" s="473">
        <f t="shared" si="104"/>
        <v>0</v>
      </c>
      <c r="AR122" s="473">
        <f t="shared" si="104"/>
        <v>0</v>
      </c>
      <c r="AS122" s="473">
        <f t="shared" si="104"/>
        <v>0</v>
      </c>
      <c r="AT122" s="473">
        <f t="shared" si="104"/>
        <v>0</v>
      </c>
      <c r="AU122" s="473">
        <f t="shared" si="104"/>
        <v>0</v>
      </c>
      <c r="AV122" s="473">
        <f t="shared" si="104"/>
        <v>0</v>
      </c>
      <c r="AW122" s="473">
        <f t="shared" si="104"/>
        <v>0</v>
      </c>
      <c r="AX122" s="473">
        <f t="shared" si="104"/>
        <v>0</v>
      </c>
      <c r="AY122" s="473">
        <f t="shared" si="104"/>
        <v>0</v>
      </c>
      <c r="AZ122" s="473">
        <f t="shared" si="104"/>
        <v>0</v>
      </c>
      <c r="BA122" s="473">
        <f t="shared" si="104"/>
        <v>0</v>
      </c>
      <c r="BB122" s="473">
        <f t="shared" si="104"/>
        <v>0</v>
      </c>
      <c r="BC122" s="448">
        <f t="shared" si="89"/>
        <v>0</v>
      </c>
      <c r="BD122" s="450"/>
      <c r="BE122" s="473"/>
      <c r="BF122" s="473"/>
      <c r="BG122" s="473"/>
      <c r="BH122" s="473"/>
      <c r="BI122" s="473"/>
      <c r="BJ122" s="473"/>
      <c r="BK122" s="473"/>
      <c r="BL122" s="473"/>
      <c r="BM122" s="473"/>
      <c r="BN122" s="473"/>
      <c r="BO122" s="473"/>
      <c r="BP122" s="473"/>
      <c r="BQ122" s="448">
        <f t="shared" si="105"/>
        <v>0</v>
      </c>
      <c r="BS122" s="450">
        <f t="shared" si="94"/>
        <v>0</v>
      </c>
      <c r="BT122" s="451">
        <f>BC122-AP122</f>
        <v>0</v>
      </c>
      <c r="BV122" s="451">
        <f t="shared" si="95"/>
        <v>0</v>
      </c>
    </row>
    <row r="123" spans="1:101" s="456" customFormat="1" outlineLevel="1">
      <c r="C123" s="475" t="s">
        <v>192</v>
      </c>
      <c r="D123" s="446"/>
      <c r="E123" s="446"/>
      <c r="F123" s="446"/>
      <c r="G123" s="446"/>
      <c r="H123" s="446"/>
      <c r="I123" s="446"/>
      <c r="J123" s="446"/>
      <c r="K123" s="446"/>
      <c r="L123" s="446"/>
      <c r="M123" s="446"/>
      <c r="N123" s="446"/>
      <c r="O123" s="446"/>
      <c r="P123" s="446"/>
      <c r="Q123" s="446"/>
      <c r="R123" s="446"/>
      <c r="S123" s="446"/>
      <c r="T123" s="446"/>
      <c r="U123" s="446"/>
      <c r="V123" s="446"/>
      <c r="W123" s="446"/>
      <c r="X123" s="446"/>
      <c r="Y123" s="446"/>
      <c r="Z123" s="446"/>
      <c r="AA123" s="446"/>
      <c r="AB123" s="446"/>
      <c r="AC123" s="448">
        <f t="shared" si="85"/>
        <v>0</v>
      </c>
      <c r="AD123" s="446"/>
      <c r="AE123" s="446"/>
      <c r="AF123" s="446"/>
      <c r="AG123" s="446"/>
      <c r="AH123" s="446"/>
      <c r="AI123" s="446"/>
      <c r="AJ123" s="446"/>
      <c r="AK123" s="446"/>
      <c r="AL123" s="446"/>
      <c r="AM123" s="446"/>
      <c r="AN123" s="446"/>
      <c r="AO123" s="446"/>
      <c r="AP123" s="448">
        <f t="shared" si="87"/>
        <v>0</v>
      </c>
      <c r="AQ123" s="446"/>
      <c r="AR123" s="446"/>
      <c r="AS123" s="446"/>
      <c r="AT123" s="446"/>
      <c r="AU123" s="446"/>
      <c r="AV123" s="446"/>
      <c r="AW123" s="446"/>
      <c r="AX123" s="446"/>
      <c r="AY123" s="446"/>
      <c r="AZ123" s="446"/>
      <c r="BA123" s="446"/>
      <c r="BB123" s="446"/>
      <c r="BC123" s="448">
        <f t="shared" si="89"/>
        <v>0</v>
      </c>
      <c r="BE123" s="446"/>
      <c r="BF123" s="446"/>
      <c r="BG123" s="446"/>
      <c r="BH123" s="446"/>
      <c r="BI123" s="446"/>
      <c r="BJ123" s="446"/>
      <c r="BK123" s="446"/>
      <c r="BL123" s="446"/>
      <c r="BM123" s="446"/>
      <c r="BN123" s="446"/>
      <c r="BO123" s="446"/>
      <c r="BP123" s="446"/>
      <c r="BQ123" s="457"/>
      <c r="BR123" s="210"/>
      <c r="BS123" s="450"/>
      <c r="BT123" s="451"/>
      <c r="BU123" s="210"/>
      <c r="BV123" s="451"/>
      <c r="BW123" s="210"/>
      <c r="BX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0"/>
      <c r="CJ123" s="210"/>
      <c r="CK123" s="210"/>
      <c r="CL123" s="210"/>
      <c r="CM123" s="210"/>
      <c r="CN123" s="210"/>
      <c r="CO123" s="210"/>
      <c r="CP123" s="210"/>
      <c r="CQ123" s="210"/>
      <c r="CR123" s="210"/>
      <c r="CS123" s="210"/>
      <c r="CT123" s="210"/>
      <c r="CU123" s="210"/>
      <c r="CV123" s="210"/>
      <c r="CW123" s="210"/>
    </row>
    <row r="124" spans="1:101" ht="12" customHeight="1">
      <c r="D124" s="476">
        <f t="shared" ref="D124:BO124" si="107">SUM(D97:D123)</f>
        <v>0</v>
      </c>
      <c r="E124" s="476">
        <f t="shared" si="107"/>
        <v>120000</v>
      </c>
      <c r="F124" s="476">
        <f t="shared" si="107"/>
        <v>0</v>
      </c>
      <c r="G124" s="476">
        <f t="shared" si="107"/>
        <v>100000</v>
      </c>
      <c r="H124" s="476">
        <f t="shared" si="107"/>
        <v>0</v>
      </c>
      <c r="I124" s="476">
        <f t="shared" si="107"/>
        <v>0</v>
      </c>
      <c r="J124" s="476">
        <f t="shared" si="107"/>
        <v>0</v>
      </c>
      <c r="K124" s="476">
        <f t="shared" si="107"/>
        <v>0</v>
      </c>
      <c r="L124" s="476">
        <f t="shared" si="107"/>
        <v>71400</v>
      </c>
      <c r="M124" s="476">
        <f t="shared" si="107"/>
        <v>72400</v>
      </c>
      <c r="N124" s="476">
        <f t="shared" si="107"/>
        <v>72800</v>
      </c>
      <c r="O124" s="476">
        <f t="shared" si="107"/>
        <v>73200</v>
      </c>
      <c r="P124" s="476">
        <f t="shared" si="107"/>
        <v>509800</v>
      </c>
      <c r="Q124" s="476">
        <f t="shared" si="107"/>
        <v>65569</v>
      </c>
      <c r="R124" s="476">
        <f t="shared" si="107"/>
        <v>65229</v>
      </c>
      <c r="S124" s="476">
        <f t="shared" si="107"/>
        <v>66249</v>
      </c>
      <c r="T124" s="476">
        <f t="shared" si="107"/>
        <v>65909</v>
      </c>
      <c r="U124" s="476">
        <f t="shared" si="107"/>
        <v>66419</v>
      </c>
      <c r="V124" s="476">
        <f t="shared" si="107"/>
        <v>65739</v>
      </c>
      <c r="W124" s="476">
        <f t="shared" si="107"/>
        <v>65739</v>
      </c>
      <c r="X124" s="476">
        <f t="shared" si="107"/>
        <v>65739</v>
      </c>
      <c r="Y124" s="476">
        <f t="shared" si="107"/>
        <v>65399.000000000007</v>
      </c>
      <c r="Z124" s="476">
        <f t="shared" si="107"/>
        <v>63699.000000000007</v>
      </c>
      <c r="AA124" s="476">
        <f t="shared" si="107"/>
        <v>63359.000000000007</v>
      </c>
      <c r="AB124" s="476">
        <f t="shared" si="107"/>
        <v>63359.000000000007</v>
      </c>
      <c r="AC124" s="476">
        <f t="shared" si="107"/>
        <v>782408</v>
      </c>
      <c r="AD124" s="476">
        <f t="shared" si="107"/>
        <v>61340</v>
      </c>
      <c r="AE124" s="476">
        <f t="shared" si="107"/>
        <v>61340</v>
      </c>
      <c r="AF124" s="476">
        <f t="shared" si="107"/>
        <v>61340</v>
      </c>
      <c r="AG124" s="476">
        <f t="shared" si="107"/>
        <v>59740</v>
      </c>
      <c r="AH124" s="476">
        <f t="shared" si="107"/>
        <v>59340</v>
      </c>
      <c r="AI124" s="476">
        <f t="shared" si="107"/>
        <v>58660</v>
      </c>
      <c r="AJ124" s="476">
        <f t="shared" si="107"/>
        <v>59860</v>
      </c>
      <c r="AK124" s="476">
        <f t="shared" si="107"/>
        <v>58120</v>
      </c>
      <c r="AL124" s="476">
        <f t="shared" si="107"/>
        <v>56640</v>
      </c>
      <c r="AM124" s="476">
        <f t="shared" si="107"/>
        <v>55440</v>
      </c>
      <c r="AN124" s="476">
        <f t="shared" si="107"/>
        <v>55440</v>
      </c>
      <c r="AO124" s="476">
        <f t="shared" si="107"/>
        <v>55440</v>
      </c>
      <c r="AP124" s="476">
        <f t="shared" si="107"/>
        <v>702700</v>
      </c>
      <c r="AQ124" s="476">
        <f t="shared" si="107"/>
        <v>56240</v>
      </c>
      <c r="AR124" s="476">
        <f t="shared" si="107"/>
        <v>56240</v>
      </c>
      <c r="AS124" s="476">
        <f t="shared" si="107"/>
        <v>55440</v>
      </c>
      <c r="AT124" s="476">
        <f t="shared" si="107"/>
        <v>55440</v>
      </c>
      <c r="AU124" s="476">
        <f t="shared" si="107"/>
        <v>55440</v>
      </c>
      <c r="AV124" s="476">
        <f t="shared" si="107"/>
        <v>55840</v>
      </c>
      <c r="AW124" s="476">
        <f t="shared" si="107"/>
        <v>54640</v>
      </c>
      <c r="AX124" s="476">
        <f t="shared" si="107"/>
        <v>54240</v>
      </c>
      <c r="AY124" s="476">
        <f t="shared" si="107"/>
        <v>53040</v>
      </c>
      <c r="AZ124" s="476">
        <f t="shared" si="107"/>
        <v>53040</v>
      </c>
      <c r="BA124" s="476">
        <f t="shared" si="107"/>
        <v>53040</v>
      </c>
      <c r="BB124" s="476">
        <f t="shared" si="107"/>
        <v>53040</v>
      </c>
      <c r="BC124" s="476">
        <f t="shared" si="107"/>
        <v>655680</v>
      </c>
      <c r="BD124" s="476">
        <f t="shared" si="107"/>
        <v>0</v>
      </c>
      <c r="BE124" s="476">
        <f t="shared" si="107"/>
        <v>0</v>
      </c>
      <c r="BF124" s="476">
        <f t="shared" si="107"/>
        <v>0</v>
      </c>
      <c r="BG124" s="476">
        <f t="shared" si="107"/>
        <v>0</v>
      </c>
      <c r="BH124" s="476">
        <f t="shared" si="107"/>
        <v>0</v>
      </c>
      <c r="BI124" s="476">
        <f t="shared" si="107"/>
        <v>0</v>
      </c>
      <c r="BJ124" s="476">
        <f t="shared" si="107"/>
        <v>0</v>
      </c>
      <c r="BK124" s="476">
        <f t="shared" si="107"/>
        <v>0</v>
      </c>
      <c r="BL124" s="476">
        <f t="shared" si="107"/>
        <v>0</v>
      </c>
      <c r="BM124" s="476">
        <f t="shared" si="107"/>
        <v>0</v>
      </c>
      <c r="BN124" s="476">
        <f t="shared" si="107"/>
        <v>0</v>
      </c>
      <c r="BO124" s="476">
        <f t="shared" si="107"/>
        <v>0</v>
      </c>
      <c r="BP124" s="476">
        <f t="shared" ref="BP124:BQ124" si="108">SUM(BP97:BP123)</f>
        <v>0</v>
      </c>
      <c r="BQ124" s="476">
        <f t="shared" si="108"/>
        <v>0</v>
      </c>
    </row>
    <row r="125" spans="1:101" ht="12" customHeight="1">
      <c r="D125" s="467"/>
      <c r="E125" s="467"/>
      <c r="F125" s="467"/>
      <c r="G125" s="467"/>
      <c r="H125" s="467"/>
      <c r="I125" s="467"/>
      <c r="J125" s="467"/>
      <c r="K125" s="467"/>
      <c r="L125" s="467"/>
      <c r="M125" s="467"/>
      <c r="N125" s="467"/>
      <c r="O125" s="467"/>
      <c r="P125" s="468"/>
      <c r="Q125" s="468"/>
      <c r="R125" s="468"/>
      <c r="S125" s="468"/>
      <c r="T125" s="468"/>
      <c r="U125" s="468"/>
      <c r="V125" s="468"/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468"/>
      <c r="AH125" s="468"/>
      <c r="AI125" s="468"/>
      <c r="AJ125" s="468"/>
      <c r="AK125" s="468"/>
      <c r="AL125" s="468"/>
      <c r="AM125" s="468"/>
      <c r="AN125" s="468"/>
      <c r="AO125" s="468"/>
      <c r="AP125" s="468"/>
      <c r="AQ125" s="468"/>
      <c r="AR125" s="468"/>
      <c r="AS125" s="468"/>
      <c r="AT125" s="468"/>
      <c r="AU125" s="468"/>
      <c r="AV125" s="468"/>
      <c r="AW125" s="468"/>
      <c r="AX125" s="468"/>
      <c r="AY125" s="468"/>
      <c r="AZ125" s="468"/>
      <c r="BA125" s="468"/>
      <c r="BB125" s="468"/>
      <c r="BC125" s="468"/>
      <c r="BD125" s="450"/>
      <c r="BE125" s="467"/>
      <c r="BF125" s="467"/>
      <c r="BG125" s="467"/>
      <c r="BH125" s="467"/>
      <c r="BI125" s="467"/>
      <c r="BJ125" s="467"/>
      <c r="BK125" s="467"/>
      <c r="BL125" s="467"/>
      <c r="BM125" s="467"/>
      <c r="BN125" s="467"/>
      <c r="BO125" s="467"/>
      <c r="BP125" s="467"/>
    </row>
    <row r="126" spans="1:101">
      <c r="C126" s="462" t="s">
        <v>130</v>
      </c>
      <c r="D126" s="462" t="s">
        <v>333</v>
      </c>
      <c r="E126" s="462"/>
      <c r="F126" s="462"/>
      <c r="G126" s="462"/>
      <c r="H126" s="462"/>
      <c r="I126" s="462"/>
      <c r="J126" s="462"/>
      <c r="K126" s="462"/>
      <c r="L126" s="462"/>
      <c r="M126" s="462"/>
      <c r="N126" s="462"/>
      <c r="O126" s="462"/>
      <c r="P126" s="462">
        <v>2022</v>
      </c>
      <c r="Q126" s="435" t="s">
        <v>334</v>
      </c>
      <c r="R126" s="436"/>
      <c r="S126" s="436"/>
      <c r="T126" s="436"/>
      <c r="U126" s="436"/>
      <c r="V126" s="436"/>
      <c r="W126" s="436"/>
      <c r="X126" s="436"/>
      <c r="Y126" s="436"/>
      <c r="Z126" s="436"/>
      <c r="AA126" s="436"/>
      <c r="AB126" s="436"/>
      <c r="AC126" s="435">
        <v>2023</v>
      </c>
      <c r="AD126" s="437" t="s">
        <v>335</v>
      </c>
      <c r="AE126" s="438"/>
      <c r="AF126" s="438"/>
      <c r="AG126" s="438"/>
      <c r="AH126" s="438"/>
      <c r="AI126" s="438"/>
      <c r="AJ126" s="438"/>
      <c r="AK126" s="438"/>
      <c r="AL126" s="438"/>
      <c r="AM126" s="438"/>
      <c r="AN126" s="438"/>
      <c r="AO126" s="438"/>
      <c r="AP126" s="437">
        <v>2024</v>
      </c>
      <c r="AQ126" s="439" t="s">
        <v>336</v>
      </c>
      <c r="AR126" s="440"/>
      <c r="AS126" s="440"/>
      <c r="AT126" s="440"/>
      <c r="AU126" s="440"/>
      <c r="AV126" s="440"/>
      <c r="AW126" s="440"/>
      <c r="AX126" s="440"/>
      <c r="AY126" s="440"/>
      <c r="AZ126" s="440"/>
      <c r="BA126" s="440"/>
      <c r="BB126" s="440"/>
      <c r="BC126" s="439">
        <v>2024</v>
      </c>
      <c r="BD126" s="444"/>
      <c r="BE126" s="441" t="s">
        <v>337</v>
      </c>
      <c r="BF126" s="463"/>
      <c r="BG126" s="463"/>
      <c r="BH126" s="463"/>
      <c r="BI126" s="463"/>
      <c r="BJ126" s="463"/>
      <c r="BK126" s="463"/>
      <c r="BL126" s="463"/>
      <c r="BM126" s="463"/>
      <c r="BN126" s="463"/>
      <c r="BO126" s="463"/>
      <c r="BP126" s="463"/>
      <c r="BQ126" s="441">
        <v>2024</v>
      </c>
      <c r="BU126" s="477" t="s">
        <v>338</v>
      </c>
      <c r="BZ126" s="478">
        <v>4</v>
      </c>
      <c r="CA126" s="210">
        <v>8</v>
      </c>
    </row>
    <row r="127" spans="1:101" s="443" customFormat="1" ht="22.5" customHeight="1" outlineLevel="1">
      <c r="C127" s="210"/>
      <c r="D127" s="443" t="s">
        <v>285</v>
      </c>
      <c r="E127" s="443" t="s">
        <v>234</v>
      </c>
      <c r="F127" s="443" t="s">
        <v>235</v>
      </c>
      <c r="G127" s="443" t="s">
        <v>236</v>
      </c>
      <c r="H127" s="443" t="s">
        <v>237</v>
      </c>
      <c r="I127" s="443" t="s">
        <v>238</v>
      </c>
      <c r="J127" s="443" t="s">
        <v>286</v>
      </c>
      <c r="K127" s="479" t="s">
        <v>287</v>
      </c>
      <c r="L127" s="443" t="s">
        <v>288</v>
      </c>
      <c r="M127" s="443" t="s">
        <v>17</v>
      </c>
      <c r="N127" s="443" t="s">
        <v>18</v>
      </c>
      <c r="O127" s="443" t="s">
        <v>289</v>
      </c>
      <c r="P127" s="443" t="s">
        <v>290</v>
      </c>
      <c r="Q127" s="443" t="s">
        <v>285</v>
      </c>
      <c r="R127" s="443" t="s">
        <v>234</v>
      </c>
      <c r="S127" s="443" t="s">
        <v>235</v>
      </c>
      <c r="T127" s="443" t="s">
        <v>236</v>
      </c>
      <c r="U127" s="443" t="s">
        <v>237</v>
      </c>
      <c r="V127" s="443" t="s">
        <v>238</v>
      </c>
      <c r="W127" s="443" t="s">
        <v>286</v>
      </c>
      <c r="X127" s="443" t="s">
        <v>287</v>
      </c>
      <c r="Y127" s="443" t="s">
        <v>288</v>
      </c>
      <c r="Z127" s="443" t="s">
        <v>17</v>
      </c>
      <c r="AA127" s="443" t="s">
        <v>18</v>
      </c>
      <c r="AB127" s="443" t="s">
        <v>289</v>
      </c>
      <c r="AC127" s="443" t="s">
        <v>290</v>
      </c>
      <c r="AD127" s="443" t="s">
        <v>285</v>
      </c>
      <c r="AE127" s="443" t="s">
        <v>234</v>
      </c>
      <c r="AF127" s="443" t="s">
        <v>235</v>
      </c>
      <c r="AG127" s="443" t="s">
        <v>236</v>
      </c>
      <c r="AH127" s="443" t="s">
        <v>237</v>
      </c>
      <c r="AI127" s="443" t="s">
        <v>238</v>
      </c>
      <c r="AJ127" s="443" t="s">
        <v>286</v>
      </c>
      <c r="AK127" s="443" t="s">
        <v>287</v>
      </c>
      <c r="AL127" s="443" t="s">
        <v>288</v>
      </c>
      <c r="AM127" s="443" t="s">
        <v>17</v>
      </c>
      <c r="AN127" s="443" t="s">
        <v>18</v>
      </c>
      <c r="AO127" s="443" t="s">
        <v>289</v>
      </c>
      <c r="AP127" s="443" t="s">
        <v>290</v>
      </c>
      <c r="AQ127" s="443" t="s">
        <v>285</v>
      </c>
      <c r="AR127" s="443" t="s">
        <v>234</v>
      </c>
      <c r="AS127" s="443" t="s">
        <v>235</v>
      </c>
      <c r="AT127" s="443" t="s">
        <v>236</v>
      </c>
      <c r="AU127" s="443" t="s">
        <v>237</v>
      </c>
      <c r="AV127" s="443" t="s">
        <v>238</v>
      </c>
      <c r="AW127" s="443" t="s">
        <v>286</v>
      </c>
      <c r="AX127" s="443" t="s">
        <v>287</v>
      </c>
      <c r="AY127" s="443" t="s">
        <v>288</v>
      </c>
      <c r="AZ127" s="443" t="s">
        <v>17</v>
      </c>
      <c r="BA127" s="443" t="s">
        <v>18</v>
      </c>
      <c r="BB127" s="443" t="s">
        <v>289</v>
      </c>
      <c r="BC127" s="443" t="s">
        <v>290</v>
      </c>
      <c r="BD127" s="450"/>
      <c r="BE127" s="443" t="s">
        <v>285</v>
      </c>
      <c r="BF127" s="443" t="s">
        <v>234</v>
      </c>
      <c r="BG127" s="443" t="s">
        <v>235</v>
      </c>
      <c r="BH127" s="443" t="s">
        <v>236</v>
      </c>
      <c r="BI127" s="443" t="s">
        <v>237</v>
      </c>
      <c r="BJ127" s="443" t="s">
        <v>238</v>
      </c>
      <c r="BK127" s="443" t="s">
        <v>286</v>
      </c>
      <c r="BL127" s="443" t="s">
        <v>287</v>
      </c>
      <c r="BM127" s="443" t="s">
        <v>288</v>
      </c>
      <c r="BN127" s="443" t="s">
        <v>17</v>
      </c>
      <c r="BO127" s="443" t="s">
        <v>18</v>
      </c>
      <c r="BP127" s="443" t="s">
        <v>289</v>
      </c>
      <c r="BQ127" s="443" t="s">
        <v>290</v>
      </c>
      <c r="BS127" s="480" t="s">
        <v>338</v>
      </c>
      <c r="BT127" s="480" t="s">
        <v>109</v>
      </c>
      <c r="BU127" s="481" t="s">
        <v>339</v>
      </c>
      <c r="BV127" s="480" t="s">
        <v>340</v>
      </c>
      <c r="BW127" s="481" t="s">
        <v>341</v>
      </c>
      <c r="BX127" s="481" t="s">
        <v>342</v>
      </c>
      <c r="BZ127" s="482" t="s">
        <v>343</v>
      </c>
      <c r="CA127" s="483" t="s">
        <v>344</v>
      </c>
      <c r="CC127" s="480" t="s">
        <v>345</v>
      </c>
    </row>
    <row r="128" spans="1:101" ht="12" customHeight="1" outlineLevel="1">
      <c r="A128" s="445" t="str">
        <f t="shared" ref="A128:C143" si="109">+A4</f>
        <v>PMCE</v>
      </c>
      <c r="B128" s="445" t="str">
        <f t="shared" si="109"/>
        <v>Maintain</v>
      </c>
      <c r="C128" s="445" t="str">
        <f t="shared" si="109"/>
        <v>ORGANIZACION VIHONCO IPS SOCIEDAD</v>
      </c>
      <c r="D128" s="484">
        <f>+D66+D97</f>
        <v>2232750</v>
      </c>
      <c r="E128" s="484">
        <f t="shared" ref="E128:N143" si="110">+E66+E97</f>
        <v>2403250</v>
      </c>
      <c r="F128" s="484">
        <f t="shared" si="110"/>
        <v>2162250</v>
      </c>
      <c r="G128" s="484">
        <f t="shared" si="110"/>
        <v>2511750</v>
      </c>
      <c r="H128" s="484">
        <f t="shared" si="110"/>
        <v>2362500</v>
      </c>
      <c r="I128" s="484">
        <f t="shared" si="110"/>
        <v>2311000</v>
      </c>
      <c r="J128" s="484">
        <f t="shared" si="110"/>
        <v>2265250</v>
      </c>
      <c r="K128" s="485">
        <v>2284000</v>
      </c>
      <c r="L128" s="485">
        <f>+L66+L97+82400</f>
        <v>2448800</v>
      </c>
      <c r="M128" s="485">
        <f t="shared" si="110"/>
        <v>2366400</v>
      </c>
      <c r="N128" s="485">
        <f t="shared" si="110"/>
        <v>2366400</v>
      </c>
      <c r="O128" s="485">
        <f>+O66+O97</f>
        <v>2366400</v>
      </c>
      <c r="P128" s="448">
        <f t="shared" ref="P128:P151" si="111">SUM(D128:O128)</f>
        <v>28080750</v>
      </c>
      <c r="Q128" s="485">
        <f t="shared" ref="Q128:AB143" si="112">+Q66+Q97</f>
        <v>2359440</v>
      </c>
      <c r="R128" s="485">
        <f t="shared" si="112"/>
        <v>2339100</v>
      </c>
      <c r="S128" s="485">
        <f t="shared" si="112"/>
        <v>2339100</v>
      </c>
      <c r="T128" s="485">
        <f t="shared" si="112"/>
        <v>2318760</v>
      </c>
      <c r="U128" s="485">
        <f t="shared" si="112"/>
        <v>2318760</v>
      </c>
      <c r="V128" s="485">
        <f t="shared" si="112"/>
        <v>2298420</v>
      </c>
      <c r="W128" s="485">
        <f t="shared" si="112"/>
        <v>2278080</v>
      </c>
      <c r="X128" s="485">
        <f t="shared" si="112"/>
        <v>2278080</v>
      </c>
      <c r="Y128" s="485">
        <f t="shared" si="112"/>
        <v>2278080</v>
      </c>
      <c r="Z128" s="485">
        <f t="shared" si="112"/>
        <v>2237400</v>
      </c>
      <c r="AA128" s="485">
        <f t="shared" si="112"/>
        <v>2237400</v>
      </c>
      <c r="AB128" s="485">
        <f t="shared" si="112"/>
        <v>2237400</v>
      </c>
      <c r="AC128" s="448">
        <f t="shared" ref="AC128:AC140" si="113">SUM(Q128:AB128)</f>
        <v>27520020</v>
      </c>
      <c r="AD128" s="485">
        <f t="shared" ref="AD128:AS143" si="114">+AD66+AD97</f>
        <v>2230800</v>
      </c>
      <c r="AE128" s="485">
        <f t="shared" si="114"/>
        <v>2230800</v>
      </c>
      <c r="AF128" s="485">
        <f t="shared" si="114"/>
        <v>2230800</v>
      </c>
      <c r="AG128" s="485">
        <f t="shared" si="114"/>
        <v>2230800</v>
      </c>
      <c r="AH128" s="485">
        <f t="shared" si="114"/>
        <v>2230800</v>
      </c>
      <c r="AI128" s="485">
        <f t="shared" si="114"/>
        <v>2210520</v>
      </c>
      <c r="AJ128" s="485">
        <f t="shared" si="114"/>
        <v>2210520</v>
      </c>
      <c r="AK128" s="485">
        <f t="shared" si="114"/>
        <v>2210520</v>
      </c>
      <c r="AL128" s="485">
        <f t="shared" si="114"/>
        <v>2190240</v>
      </c>
      <c r="AM128" s="485">
        <f t="shared" si="114"/>
        <v>2190240</v>
      </c>
      <c r="AN128" s="485">
        <f t="shared" si="114"/>
        <v>2190240</v>
      </c>
      <c r="AO128" s="485">
        <f t="shared" si="114"/>
        <v>2190240</v>
      </c>
      <c r="AP128" s="448">
        <f t="shared" ref="AP128:AP140" si="115">SUM(AD128:AO128)</f>
        <v>26546520</v>
      </c>
      <c r="AQ128" s="485">
        <f t="shared" ref="AQ128:BB143" si="116">+AQ66+AQ97</f>
        <v>2190240</v>
      </c>
      <c r="AR128" s="485">
        <f t="shared" si="116"/>
        <v>2190240</v>
      </c>
      <c r="AS128" s="485">
        <f t="shared" si="116"/>
        <v>2190240</v>
      </c>
      <c r="AT128" s="485">
        <f t="shared" si="116"/>
        <v>2190240</v>
      </c>
      <c r="AU128" s="485">
        <f t="shared" si="116"/>
        <v>2190240</v>
      </c>
      <c r="AV128" s="485">
        <f t="shared" si="116"/>
        <v>2190240</v>
      </c>
      <c r="AW128" s="485">
        <f t="shared" si="116"/>
        <v>2190240</v>
      </c>
      <c r="AX128" s="485">
        <f t="shared" si="116"/>
        <v>2190240</v>
      </c>
      <c r="AY128" s="485">
        <f t="shared" si="116"/>
        <v>2190240</v>
      </c>
      <c r="AZ128" s="485">
        <f t="shared" si="116"/>
        <v>2190240</v>
      </c>
      <c r="BA128" s="485">
        <f t="shared" si="116"/>
        <v>2190240</v>
      </c>
      <c r="BB128" s="485">
        <f t="shared" si="116"/>
        <v>2190240</v>
      </c>
      <c r="BC128" s="448">
        <f t="shared" ref="BC128:BC140" si="117">SUM(AQ128:BB128)</f>
        <v>26282880</v>
      </c>
      <c r="BD128" s="450">
        <v>16782.5</v>
      </c>
      <c r="BE128" s="485">
        <v>1400000</v>
      </c>
      <c r="BF128" s="485">
        <v>2100000</v>
      </c>
      <c r="BG128" s="485">
        <v>2060000</v>
      </c>
      <c r="BH128" s="485">
        <v>2040000</v>
      </c>
      <c r="BI128" s="485">
        <v>2020000</v>
      </c>
      <c r="BJ128" s="485">
        <v>2020000</v>
      </c>
      <c r="BK128" s="485">
        <v>2020000</v>
      </c>
      <c r="BL128" s="485">
        <v>2020000</v>
      </c>
      <c r="BM128" s="485">
        <v>2020000</v>
      </c>
      <c r="BN128" s="485">
        <v>2020000</v>
      </c>
      <c r="BO128" s="485">
        <v>2020000</v>
      </c>
      <c r="BP128" s="485">
        <v>2020000</v>
      </c>
      <c r="BQ128" s="448">
        <f t="shared" ref="BQ128:BQ140" si="118">SUM(BE128:BP128)</f>
        <v>23760000</v>
      </c>
      <c r="BS128" s="486">
        <f t="shared" ref="BS128:BS153" si="119">SUM(BE128:BP128)</f>
        <v>23760000</v>
      </c>
      <c r="BT128" s="487">
        <f>SUM(D128:I128)</f>
        <v>13983500</v>
      </c>
      <c r="BU128" s="488">
        <f t="shared" ref="BU128:BU149" si="120">IF($BU$126=$BS$127,BQ128-BT128,BV128-BT128)</f>
        <v>9776500</v>
      </c>
      <c r="BV128" s="486">
        <f t="shared" ref="BV128:BV153" si="121">+SUM(D128:O128)</f>
        <v>28080750</v>
      </c>
      <c r="BW128" s="485">
        <f t="shared" ref="BW128:BW149" si="122">BT128/$BZ$126</f>
        <v>3495875</v>
      </c>
      <c r="BX128" s="485">
        <f>+BW128*12</f>
        <v>41950500</v>
      </c>
      <c r="BZ128" s="485">
        <f>(BV128-BT128)/CA$126</f>
        <v>1762156.25</v>
      </c>
      <c r="CA128" s="489">
        <f>+BZ128-BW128</f>
        <v>-1733718.75</v>
      </c>
      <c r="CC128" s="451">
        <f t="shared" ref="CC128:CC149" si="123">+BT128-BS128</f>
        <v>-9776500</v>
      </c>
    </row>
    <row r="129" spans="1:81" ht="12" customHeight="1" outlineLevel="1">
      <c r="A129" s="445" t="str">
        <f t="shared" si="109"/>
        <v>LADB</v>
      </c>
      <c r="B129" s="445" t="str">
        <f t="shared" si="109"/>
        <v>Maintain</v>
      </c>
      <c r="C129" s="445" t="str">
        <f t="shared" si="109"/>
        <v>FUNDACION SOCIAL PARA PROMOCION DE LA VIDA</v>
      </c>
      <c r="D129" s="484">
        <f t="shared" ref="D129:O144" si="124">+D67+D98</f>
        <v>235000</v>
      </c>
      <c r="E129" s="484">
        <f t="shared" si="124"/>
        <v>206500</v>
      </c>
      <c r="F129" s="484">
        <f t="shared" si="124"/>
        <v>232500</v>
      </c>
      <c r="G129" s="484">
        <f t="shared" si="124"/>
        <v>211500</v>
      </c>
      <c r="H129" s="484">
        <f t="shared" si="124"/>
        <v>141750</v>
      </c>
      <c r="I129" s="484">
        <f t="shared" si="110"/>
        <v>31250</v>
      </c>
      <c r="J129" s="484">
        <f t="shared" si="124"/>
        <v>31250</v>
      </c>
      <c r="K129" s="485">
        <v>33750</v>
      </c>
      <c r="L129" s="485">
        <f>+L67+L98-150</f>
        <v>33450</v>
      </c>
      <c r="M129" s="485">
        <f t="shared" si="124"/>
        <v>33600</v>
      </c>
      <c r="N129" s="485">
        <f t="shared" si="124"/>
        <v>33600</v>
      </c>
      <c r="O129" s="485">
        <f t="shared" si="124"/>
        <v>33600</v>
      </c>
      <c r="P129" s="448">
        <f t="shared" si="111"/>
        <v>1257750</v>
      </c>
      <c r="Q129" s="485">
        <f t="shared" si="112"/>
        <v>33360</v>
      </c>
      <c r="R129" s="485">
        <f t="shared" si="112"/>
        <v>33360</v>
      </c>
      <c r="S129" s="485">
        <f t="shared" si="112"/>
        <v>50040</v>
      </c>
      <c r="T129" s="485">
        <f t="shared" si="112"/>
        <v>50040</v>
      </c>
      <c r="U129" s="485">
        <f t="shared" si="112"/>
        <v>50040</v>
      </c>
      <c r="V129" s="485">
        <f t="shared" si="112"/>
        <v>50040</v>
      </c>
      <c r="W129" s="485">
        <f t="shared" si="112"/>
        <v>50040</v>
      </c>
      <c r="X129" s="485">
        <f t="shared" si="112"/>
        <v>66720</v>
      </c>
      <c r="Y129" s="485">
        <f t="shared" si="112"/>
        <v>66720</v>
      </c>
      <c r="Z129" s="485">
        <f t="shared" si="112"/>
        <v>66720</v>
      </c>
      <c r="AA129" s="485">
        <f t="shared" si="112"/>
        <v>66720</v>
      </c>
      <c r="AB129" s="485">
        <f t="shared" si="112"/>
        <v>66720</v>
      </c>
      <c r="AC129" s="448">
        <f t="shared" si="113"/>
        <v>650520</v>
      </c>
      <c r="AD129" s="485">
        <f t="shared" si="114"/>
        <v>67200</v>
      </c>
      <c r="AE129" s="485">
        <f t="shared" si="114"/>
        <v>67200</v>
      </c>
      <c r="AF129" s="485">
        <f t="shared" si="114"/>
        <v>67200</v>
      </c>
      <c r="AG129" s="485">
        <f t="shared" si="114"/>
        <v>58800</v>
      </c>
      <c r="AH129" s="485">
        <f t="shared" si="114"/>
        <v>58800</v>
      </c>
      <c r="AI129" s="485">
        <f t="shared" si="114"/>
        <v>58800</v>
      </c>
      <c r="AJ129" s="485">
        <f t="shared" si="114"/>
        <v>58800</v>
      </c>
      <c r="AK129" s="485">
        <f t="shared" si="114"/>
        <v>50400</v>
      </c>
      <c r="AL129" s="485">
        <f t="shared" si="114"/>
        <v>50400</v>
      </c>
      <c r="AM129" s="485">
        <f t="shared" si="114"/>
        <v>50400</v>
      </c>
      <c r="AN129" s="485">
        <f t="shared" si="114"/>
        <v>50400</v>
      </c>
      <c r="AO129" s="485">
        <f t="shared" si="114"/>
        <v>50400</v>
      </c>
      <c r="AP129" s="448">
        <f t="shared" si="115"/>
        <v>688800</v>
      </c>
      <c r="AQ129" s="485">
        <f t="shared" si="116"/>
        <v>50400</v>
      </c>
      <c r="AR129" s="485">
        <f t="shared" si="116"/>
        <v>50400</v>
      </c>
      <c r="AS129" s="485">
        <f t="shared" si="116"/>
        <v>50400</v>
      </c>
      <c r="AT129" s="485">
        <f t="shared" si="116"/>
        <v>50400</v>
      </c>
      <c r="AU129" s="485">
        <f t="shared" si="116"/>
        <v>50400</v>
      </c>
      <c r="AV129" s="485">
        <f t="shared" si="116"/>
        <v>67200</v>
      </c>
      <c r="AW129" s="485">
        <f t="shared" si="116"/>
        <v>67200</v>
      </c>
      <c r="AX129" s="485">
        <f t="shared" si="116"/>
        <v>67200</v>
      </c>
      <c r="AY129" s="485">
        <f t="shared" si="116"/>
        <v>42000</v>
      </c>
      <c r="AZ129" s="485">
        <f t="shared" si="116"/>
        <v>42000</v>
      </c>
      <c r="BA129" s="485">
        <f t="shared" si="116"/>
        <v>42000</v>
      </c>
      <c r="BB129" s="485">
        <f t="shared" si="116"/>
        <v>42000</v>
      </c>
      <c r="BC129" s="448">
        <f t="shared" si="117"/>
        <v>621600</v>
      </c>
      <c r="BD129" s="450">
        <v>-37.5</v>
      </c>
      <c r="BE129" s="485">
        <v>270000</v>
      </c>
      <c r="BF129" s="485">
        <v>270000</v>
      </c>
      <c r="BG129" s="485">
        <v>270000</v>
      </c>
      <c r="BH129" s="485">
        <v>279000</v>
      </c>
      <c r="BI129" s="485">
        <v>279000</v>
      </c>
      <c r="BJ129" s="485">
        <v>279000</v>
      </c>
      <c r="BK129" s="485">
        <v>288000</v>
      </c>
      <c r="BL129" s="485">
        <v>288000</v>
      </c>
      <c r="BM129" s="485">
        <v>297000</v>
      </c>
      <c r="BN129" s="485">
        <v>297000</v>
      </c>
      <c r="BO129" s="485">
        <v>297000</v>
      </c>
      <c r="BP129" s="485">
        <v>297000</v>
      </c>
      <c r="BQ129" s="448">
        <f t="shared" si="118"/>
        <v>3411000</v>
      </c>
      <c r="BS129" s="486">
        <f t="shared" si="119"/>
        <v>3411000</v>
      </c>
      <c r="BT129" s="487">
        <f t="shared" ref="BT129:BT154" si="125">SUM(D129:I129)</f>
        <v>1058500</v>
      </c>
      <c r="BU129" s="488">
        <f t="shared" si="120"/>
        <v>2352500</v>
      </c>
      <c r="BV129" s="486">
        <f t="shared" si="121"/>
        <v>1257750</v>
      </c>
      <c r="BW129" s="485">
        <f t="shared" si="122"/>
        <v>264625</v>
      </c>
      <c r="BX129" s="485">
        <f t="shared" ref="BX129:BX153" si="126">+BW129*12</f>
        <v>3175500</v>
      </c>
      <c r="BZ129" s="485">
        <f t="shared" ref="BZ129:BZ149" si="127">(BV129-BT129)/CA$126</f>
        <v>24906.25</v>
      </c>
      <c r="CA129" s="489">
        <f t="shared" ref="CA129:CA153" si="128">+BZ129-BW129</f>
        <v>-239718.75</v>
      </c>
      <c r="CC129" s="451">
        <f t="shared" si="123"/>
        <v>-2352500</v>
      </c>
    </row>
    <row r="130" spans="1:81" ht="12" customHeight="1" outlineLevel="1">
      <c r="A130" s="452" t="str">
        <f t="shared" si="109"/>
        <v>ZMGQ</v>
      </c>
      <c r="B130" s="452" t="str">
        <f t="shared" si="109"/>
        <v xml:space="preserve">Grow </v>
      </c>
      <c r="C130" s="452" t="str">
        <f t="shared" si="109"/>
        <v>AUDIFARMA S.A.</v>
      </c>
      <c r="D130" s="484">
        <f t="shared" si="124"/>
        <v>178750</v>
      </c>
      <c r="E130" s="484">
        <f t="shared" si="124"/>
        <v>236500</v>
      </c>
      <c r="F130" s="484">
        <f t="shared" si="124"/>
        <v>271000</v>
      </c>
      <c r="G130" s="484">
        <f t="shared" si="124"/>
        <v>258750</v>
      </c>
      <c r="H130" s="484">
        <f t="shared" si="124"/>
        <v>347000</v>
      </c>
      <c r="I130" s="484">
        <f t="shared" si="110"/>
        <v>318250</v>
      </c>
      <c r="J130" s="484">
        <f t="shared" si="124"/>
        <v>322250</v>
      </c>
      <c r="K130" s="485">
        <v>266500</v>
      </c>
      <c r="L130" s="485">
        <f>+L68+L99+70100</f>
        <v>416900</v>
      </c>
      <c r="M130" s="485">
        <f t="shared" si="124"/>
        <v>367200</v>
      </c>
      <c r="N130" s="485">
        <f t="shared" si="124"/>
        <v>367200</v>
      </c>
      <c r="O130" s="485">
        <f t="shared" si="124"/>
        <v>367200</v>
      </c>
      <c r="P130" s="448">
        <f t="shared" si="111"/>
        <v>3717500</v>
      </c>
      <c r="Q130" s="485">
        <f t="shared" si="112"/>
        <v>366120</v>
      </c>
      <c r="R130" s="485">
        <f t="shared" si="112"/>
        <v>366120</v>
      </c>
      <c r="S130" s="485">
        <f t="shared" si="112"/>
        <v>366120</v>
      </c>
      <c r="T130" s="485">
        <f t="shared" si="112"/>
        <v>345780</v>
      </c>
      <c r="U130" s="485">
        <f t="shared" si="112"/>
        <v>345780</v>
      </c>
      <c r="V130" s="485">
        <f t="shared" si="112"/>
        <v>305100</v>
      </c>
      <c r="W130" s="485">
        <f t="shared" si="112"/>
        <v>305100</v>
      </c>
      <c r="X130" s="485">
        <f t="shared" si="112"/>
        <v>284760</v>
      </c>
      <c r="Y130" s="485">
        <f t="shared" si="112"/>
        <v>284760</v>
      </c>
      <c r="Z130" s="485">
        <f t="shared" si="112"/>
        <v>264420</v>
      </c>
      <c r="AA130" s="485">
        <f t="shared" si="112"/>
        <v>264420</v>
      </c>
      <c r="AB130" s="485">
        <f t="shared" si="112"/>
        <v>264420</v>
      </c>
      <c r="AC130" s="448">
        <f t="shared" si="113"/>
        <v>3762900</v>
      </c>
      <c r="AD130" s="485">
        <f t="shared" si="114"/>
        <v>265200</v>
      </c>
      <c r="AE130" s="485">
        <f t="shared" si="114"/>
        <v>265200</v>
      </c>
      <c r="AF130" s="485">
        <f t="shared" si="114"/>
        <v>265200</v>
      </c>
      <c r="AG130" s="485">
        <f t="shared" si="114"/>
        <v>204000</v>
      </c>
      <c r="AH130" s="485">
        <f t="shared" si="114"/>
        <v>204000</v>
      </c>
      <c r="AI130" s="485">
        <f t="shared" si="114"/>
        <v>204000</v>
      </c>
      <c r="AJ130" s="485">
        <f t="shared" si="114"/>
        <v>204000</v>
      </c>
      <c r="AK130" s="485">
        <f t="shared" si="114"/>
        <v>183600</v>
      </c>
      <c r="AL130" s="485">
        <f t="shared" si="114"/>
        <v>183600</v>
      </c>
      <c r="AM130" s="485">
        <f t="shared" si="114"/>
        <v>163200</v>
      </c>
      <c r="AN130" s="485">
        <f t="shared" si="114"/>
        <v>163200</v>
      </c>
      <c r="AO130" s="485">
        <f t="shared" si="114"/>
        <v>163200</v>
      </c>
      <c r="AP130" s="448">
        <f t="shared" si="115"/>
        <v>2468400</v>
      </c>
      <c r="AQ130" s="485">
        <f t="shared" si="116"/>
        <v>163200</v>
      </c>
      <c r="AR130" s="485">
        <f t="shared" si="116"/>
        <v>163200</v>
      </c>
      <c r="AS130" s="485">
        <f t="shared" si="116"/>
        <v>142800</v>
      </c>
      <c r="AT130" s="485">
        <f t="shared" si="116"/>
        <v>142800</v>
      </c>
      <c r="AU130" s="485">
        <f t="shared" si="116"/>
        <v>142800</v>
      </c>
      <c r="AV130" s="485">
        <f t="shared" si="116"/>
        <v>122400</v>
      </c>
      <c r="AW130" s="485">
        <f t="shared" si="116"/>
        <v>122400</v>
      </c>
      <c r="AX130" s="485">
        <f t="shared" si="116"/>
        <v>102000</v>
      </c>
      <c r="AY130" s="485">
        <f t="shared" si="116"/>
        <v>102000</v>
      </c>
      <c r="AZ130" s="485">
        <f t="shared" si="116"/>
        <v>102000</v>
      </c>
      <c r="BA130" s="485">
        <f t="shared" si="116"/>
        <v>102000</v>
      </c>
      <c r="BB130" s="485">
        <f t="shared" si="116"/>
        <v>102000</v>
      </c>
      <c r="BC130" s="448">
        <f t="shared" si="117"/>
        <v>1509600</v>
      </c>
      <c r="BD130" s="450">
        <v>17525</v>
      </c>
      <c r="BE130" s="485">
        <v>264000</v>
      </c>
      <c r="BF130" s="485">
        <v>286000</v>
      </c>
      <c r="BG130" s="485">
        <v>330000</v>
      </c>
      <c r="BH130" s="485">
        <v>352000</v>
      </c>
      <c r="BI130" s="485">
        <v>374000</v>
      </c>
      <c r="BJ130" s="485">
        <v>396000</v>
      </c>
      <c r="BK130" s="485">
        <v>440000</v>
      </c>
      <c r="BL130" s="485">
        <v>440000</v>
      </c>
      <c r="BM130" s="485">
        <v>484000</v>
      </c>
      <c r="BN130" s="485">
        <v>484000</v>
      </c>
      <c r="BO130" s="485">
        <v>528000</v>
      </c>
      <c r="BP130" s="485">
        <v>550000</v>
      </c>
      <c r="BQ130" s="448">
        <f t="shared" si="118"/>
        <v>4928000</v>
      </c>
      <c r="BS130" s="486">
        <f t="shared" si="119"/>
        <v>4928000</v>
      </c>
      <c r="BT130" s="487">
        <f t="shared" si="125"/>
        <v>1610250</v>
      </c>
      <c r="BU130" s="488">
        <f t="shared" si="120"/>
        <v>3317750</v>
      </c>
      <c r="BV130" s="486">
        <f t="shared" si="121"/>
        <v>3717500</v>
      </c>
      <c r="BW130" s="485">
        <f t="shared" si="122"/>
        <v>402562.5</v>
      </c>
      <c r="BX130" s="485">
        <f t="shared" si="126"/>
        <v>4830750</v>
      </c>
      <c r="BZ130" s="485">
        <f t="shared" si="127"/>
        <v>263406.25</v>
      </c>
      <c r="CA130" s="489">
        <f t="shared" si="128"/>
        <v>-139156.25</v>
      </c>
      <c r="CC130" s="451">
        <f t="shared" si="123"/>
        <v>-3317750</v>
      </c>
    </row>
    <row r="131" spans="1:81" ht="12" customHeight="1" outlineLevel="1">
      <c r="A131" s="452" t="str">
        <f t="shared" si="109"/>
        <v>ICNE</v>
      </c>
      <c r="B131" s="452" t="str">
        <f t="shared" si="109"/>
        <v xml:space="preserve">Grow </v>
      </c>
      <c r="C131" s="452" t="str">
        <f t="shared" si="109"/>
        <v>DROGUERIAS CRUZ VERDE S A S</v>
      </c>
      <c r="D131" s="484">
        <f t="shared" si="124"/>
        <v>115000</v>
      </c>
      <c r="E131" s="484">
        <f t="shared" si="124"/>
        <v>160000</v>
      </c>
      <c r="F131" s="484">
        <f t="shared" si="124"/>
        <v>180000</v>
      </c>
      <c r="G131" s="484">
        <f t="shared" si="124"/>
        <v>215000</v>
      </c>
      <c r="H131" s="484">
        <f t="shared" si="124"/>
        <v>175000</v>
      </c>
      <c r="I131" s="484">
        <f t="shared" si="110"/>
        <v>267500</v>
      </c>
      <c r="J131" s="484">
        <f t="shared" si="124"/>
        <v>187500</v>
      </c>
      <c r="K131" s="485">
        <v>233500</v>
      </c>
      <c r="L131" s="485">
        <f>+L69+L100-9100</f>
        <v>225500</v>
      </c>
      <c r="M131" s="485">
        <f t="shared" si="124"/>
        <v>244800</v>
      </c>
      <c r="N131" s="485">
        <f t="shared" si="124"/>
        <v>265200</v>
      </c>
      <c r="O131" s="485">
        <f t="shared" si="124"/>
        <v>265200</v>
      </c>
      <c r="P131" s="448">
        <f t="shared" si="111"/>
        <v>2534200</v>
      </c>
      <c r="Q131" s="485">
        <f t="shared" si="112"/>
        <v>264420</v>
      </c>
      <c r="R131" s="485">
        <f t="shared" si="112"/>
        <v>264420</v>
      </c>
      <c r="S131" s="485">
        <f t="shared" si="112"/>
        <v>284760</v>
      </c>
      <c r="T131" s="485">
        <f t="shared" si="112"/>
        <v>305100</v>
      </c>
      <c r="U131" s="485">
        <f t="shared" si="112"/>
        <v>305100</v>
      </c>
      <c r="V131" s="485">
        <f t="shared" si="112"/>
        <v>305100</v>
      </c>
      <c r="W131" s="485">
        <f t="shared" si="112"/>
        <v>305100</v>
      </c>
      <c r="X131" s="485">
        <f t="shared" si="112"/>
        <v>284760</v>
      </c>
      <c r="Y131" s="485">
        <f t="shared" si="112"/>
        <v>284760</v>
      </c>
      <c r="Z131" s="485">
        <f t="shared" si="112"/>
        <v>264420</v>
      </c>
      <c r="AA131" s="485">
        <f t="shared" si="112"/>
        <v>264420</v>
      </c>
      <c r="AB131" s="485">
        <f t="shared" si="112"/>
        <v>264420</v>
      </c>
      <c r="AC131" s="448">
        <f t="shared" si="113"/>
        <v>3396780</v>
      </c>
      <c r="AD131" s="485">
        <f t="shared" si="114"/>
        <v>265200</v>
      </c>
      <c r="AE131" s="485">
        <f t="shared" si="114"/>
        <v>265200</v>
      </c>
      <c r="AF131" s="485">
        <f t="shared" si="114"/>
        <v>265200</v>
      </c>
      <c r="AG131" s="485">
        <f t="shared" si="114"/>
        <v>265200</v>
      </c>
      <c r="AH131" s="485">
        <f t="shared" si="114"/>
        <v>265200</v>
      </c>
      <c r="AI131" s="485">
        <f t="shared" si="114"/>
        <v>244800</v>
      </c>
      <c r="AJ131" s="485">
        <f t="shared" si="114"/>
        <v>244800</v>
      </c>
      <c r="AK131" s="485">
        <f t="shared" si="114"/>
        <v>244800</v>
      </c>
      <c r="AL131" s="485">
        <f t="shared" si="114"/>
        <v>204000</v>
      </c>
      <c r="AM131" s="485">
        <f t="shared" si="114"/>
        <v>163200</v>
      </c>
      <c r="AN131" s="485">
        <f t="shared" si="114"/>
        <v>163200</v>
      </c>
      <c r="AO131" s="485">
        <f t="shared" si="114"/>
        <v>163200</v>
      </c>
      <c r="AP131" s="448">
        <f t="shared" si="115"/>
        <v>2754000</v>
      </c>
      <c r="AQ131" s="485">
        <f t="shared" si="116"/>
        <v>163200</v>
      </c>
      <c r="AR131" s="485">
        <f t="shared" si="116"/>
        <v>163200</v>
      </c>
      <c r="AS131" s="485">
        <f t="shared" si="116"/>
        <v>163200</v>
      </c>
      <c r="AT131" s="485">
        <f t="shared" si="116"/>
        <v>163200</v>
      </c>
      <c r="AU131" s="485">
        <f t="shared" si="116"/>
        <v>163200</v>
      </c>
      <c r="AV131" s="485">
        <f t="shared" si="116"/>
        <v>163200</v>
      </c>
      <c r="AW131" s="485">
        <f t="shared" si="116"/>
        <v>142800</v>
      </c>
      <c r="AX131" s="485">
        <f t="shared" si="116"/>
        <v>142800</v>
      </c>
      <c r="AY131" s="485">
        <f t="shared" si="116"/>
        <v>142800</v>
      </c>
      <c r="AZ131" s="485">
        <f t="shared" si="116"/>
        <v>142800</v>
      </c>
      <c r="BA131" s="485">
        <f t="shared" si="116"/>
        <v>142800</v>
      </c>
      <c r="BB131" s="485">
        <f t="shared" si="116"/>
        <v>142800</v>
      </c>
      <c r="BC131" s="448">
        <f t="shared" si="117"/>
        <v>1836000</v>
      </c>
      <c r="BD131" s="450">
        <v>1475</v>
      </c>
      <c r="BE131" s="485">
        <v>500000</v>
      </c>
      <c r="BF131" s="485">
        <v>500000</v>
      </c>
      <c r="BG131" s="485">
        <v>500000</v>
      </c>
      <c r="BH131" s="485">
        <v>500000</v>
      </c>
      <c r="BI131" s="485">
        <v>500000</v>
      </c>
      <c r="BJ131" s="485">
        <v>500000</v>
      </c>
      <c r="BK131" s="485">
        <v>500000</v>
      </c>
      <c r="BL131" s="485">
        <v>500000</v>
      </c>
      <c r="BM131" s="485">
        <v>500000</v>
      </c>
      <c r="BN131" s="485">
        <v>500000</v>
      </c>
      <c r="BO131" s="485">
        <v>500000</v>
      </c>
      <c r="BP131" s="485">
        <v>500000</v>
      </c>
      <c r="BQ131" s="448">
        <f t="shared" si="118"/>
        <v>6000000</v>
      </c>
      <c r="BS131" s="486">
        <f t="shared" si="119"/>
        <v>6000000</v>
      </c>
      <c r="BT131" s="487">
        <f t="shared" si="125"/>
        <v>1112500</v>
      </c>
      <c r="BU131" s="488">
        <f t="shared" si="120"/>
        <v>4887500</v>
      </c>
      <c r="BV131" s="486">
        <f t="shared" si="121"/>
        <v>2534200</v>
      </c>
      <c r="BW131" s="485">
        <f t="shared" si="122"/>
        <v>278125</v>
      </c>
      <c r="BX131" s="485">
        <f t="shared" si="126"/>
        <v>3337500</v>
      </c>
      <c r="BZ131" s="485">
        <f t="shared" si="127"/>
        <v>177712.5</v>
      </c>
      <c r="CA131" s="489">
        <f t="shared" si="128"/>
        <v>-100412.5</v>
      </c>
      <c r="CC131" s="451">
        <f t="shared" si="123"/>
        <v>-4887500</v>
      </c>
    </row>
    <row r="132" spans="1:81" ht="12" customHeight="1" outlineLevel="1">
      <c r="A132" s="452" t="str">
        <f t="shared" si="109"/>
        <v>ZMGQ</v>
      </c>
      <c r="B132" s="452" t="str">
        <f t="shared" si="109"/>
        <v xml:space="preserve">Grow </v>
      </c>
      <c r="C132" s="452" t="str">
        <f t="shared" si="109"/>
        <v>CENTRO MEDICO IMBANACO DE CALI S.A.</v>
      </c>
      <c r="D132" s="484">
        <f t="shared" si="124"/>
        <v>221250</v>
      </c>
      <c r="E132" s="484">
        <f t="shared" si="124"/>
        <v>271750</v>
      </c>
      <c r="F132" s="484">
        <f t="shared" si="124"/>
        <v>214500</v>
      </c>
      <c r="G132" s="484">
        <f t="shared" si="124"/>
        <v>185000</v>
      </c>
      <c r="H132" s="484">
        <f t="shared" si="124"/>
        <v>174000</v>
      </c>
      <c r="I132" s="484">
        <f t="shared" si="110"/>
        <v>267500</v>
      </c>
      <c r="J132" s="484">
        <f t="shared" si="124"/>
        <v>388000</v>
      </c>
      <c r="K132" s="485">
        <v>355250</v>
      </c>
      <c r="L132" s="485">
        <f>+L70+L101+52750</f>
        <v>460750</v>
      </c>
      <c r="M132" s="485">
        <f t="shared" si="124"/>
        <v>408000</v>
      </c>
      <c r="N132" s="485">
        <f t="shared" si="124"/>
        <v>408000</v>
      </c>
      <c r="O132" s="485">
        <f t="shared" si="124"/>
        <v>408000</v>
      </c>
      <c r="P132" s="448">
        <f t="shared" si="111"/>
        <v>3762000</v>
      </c>
      <c r="Q132" s="485">
        <f t="shared" si="112"/>
        <v>406800</v>
      </c>
      <c r="R132" s="485">
        <f t="shared" si="112"/>
        <v>406800</v>
      </c>
      <c r="S132" s="485">
        <f t="shared" si="112"/>
        <v>406800</v>
      </c>
      <c r="T132" s="485">
        <f t="shared" si="112"/>
        <v>406800</v>
      </c>
      <c r="U132" s="485">
        <f t="shared" si="112"/>
        <v>386460</v>
      </c>
      <c r="V132" s="485">
        <f t="shared" si="112"/>
        <v>386460</v>
      </c>
      <c r="W132" s="485">
        <f t="shared" si="112"/>
        <v>366120</v>
      </c>
      <c r="X132" s="485">
        <f t="shared" si="112"/>
        <v>366120</v>
      </c>
      <c r="Y132" s="485">
        <f t="shared" si="112"/>
        <v>345780</v>
      </c>
      <c r="Z132" s="485">
        <f t="shared" si="112"/>
        <v>345780</v>
      </c>
      <c r="AA132" s="485">
        <f t="shared" si="112"/>
        <v>325440</v>
      </c>
      <c r="AB132" s="485">
        <f t="shared" si="112"/>
        <v>325440</v>
      </c>
      <c r="AC132" s="448">
        <f t="shared" si="113"/>
        <v>4474800</v>
      </c>
      <c r="AD132" s="485">
        <f t="shared" si="114"/>
        <v>326400</v>
      </c>
      <c r="AE132" s="485">
        <f t="shared" si="114"/>
        <v>326400</v>
      </c>
      <c r="AF132" s="485">
        <f t="shared" si="114"/>
        <v>326400</v>
      </c>
      <c r="AG132" s="485">
        <f t="shared" si="114"/>
        <v>326400</v>
      </c>
      <c r="AH132" s="485">
        <f t="shared" si="114"/>
        <v>306000</v>
      </c>
      <c r="AI132" s="485">
        <f t="shared" si="114"/>
        <v>306000</v>
      </c>
      <c r="AJ132" s="485">
        <f t="shared" si="114"/>
        <v>306000</v>
      </c>
      <c r="AK132" s="485">
        <f t="shared" si="114"/>
        <v>306000</v>
      </c>
      <c r="AL132" s="485">
        <f t="shared" si="114"/>
        <v>285600</v>
      </c>
      <c r="AM132" s="485">
        <f t="shared" si="114"/>
        <v>285600</v>
      </c>
      <c r="AN132" s="485">
        <f t="shared" si="114"/>
        <v>285600</v>
      </c>
      <c r="AO132" s="485">
        <f t="shared" si="114"/>
        <v>285600</v>
      </c>
      <c r="AP132" s="448">
        <f t="shared" si="115"/>
        <v>3672000</v>
      </c>
      <c r="AQ132" s="485">
        <f t="shared" si="116"/>
        <v>326400</v>
      </c>
      <c r="AR132" s="485">
        <f t="shared" si="116"/>
        <v>326400</v>
      </c>
      <c r="AS132" s="485">
        <f t="shared" si="116"/>
        <v>306000</v>
      </c>
      <c r="AT132" s="485">
        <f t="shared" si="116"/>
        <v>306000</v>
      </c>
      <c r="AU132" s="485">
        <f t="shared" si="116"/>
        <v>306000</v>
      </c>
      <c r="AV132" s="485">
        <f t="shared" si="116"/>
        <v>306000</v>
      </c>
      <c r="AW132" s="485">
        <f t="shared" si="116"/>
        <v>244800</v>
      </c>
      <c r="AX132" s="485">
        <f t="shared" si="116"/>
        <v>244800</v>
      </c>
      <c r="AY132" s="485">
        <f t="shared" si="116"/>
        <v>244800</v>
      </c>
      <c r="AZ132" s="485">
        <f t="shared" si="116"/>
        <v>244800</v>
      </c>
      <c r="BA132" s="485">
        <f t="shared" si="116"/>
        <v>244800</v>
      </c>
      <c r="BB132" s="485">
        <f t="shared" si="116"/>
        <v>244800</v>
      </c>
      <c r="BC132" s="448">
        <f t="shared" si="117"/>
        <v>3345600</v>
      </c>
      <c r="BD132" s="450">
        <v>13187.5</v>
      </c>
      <c r="BE132" s="485">
        <v>200000</v>
      </c>
      <c r="BF132" s="485">
        <v>200000</v>
      </c>
      <c r="BG132" s="485">
        <v>200000</v>
      </c>
      <c r="BH132" s="485">
        <v>220000</v>
      </c>
      <c r="BI132" s="485">
        <v>220000</v>
      </c>
      <c r="BJ132" s="485">
        <v>220000</v>
      </c>
      <c r="BK132" s="485">
        <v>220000</v>
      </c>
      <c r="BL132" s="485">
        <v>240000</v>
      </c>
      <c r="BM132" s="485">
        <v>240000</v>
      </c>
      <c r="BN132" s="485">
        <v>240000</v>
      </c>
      <c r="BO132" s="485">
        <v>240000</v>
      </c>
      <c r="BP132" s="485">
        <v>240000</v>
      </c>
      <c r="BQ132" s="448">
        <f t="shared" si="118"/>
        <v>2680000</v>
      </c>
      <c r="BS132" s="486">
        <f t="shared" si="119"/>
        <v>2680000</v>
      </c>
      <c r="BT132" s="487">
        <f t="shared" si="125"/>
        <v>1334000</v>
      </c>
      <c r="BU132" s="488">
        <f t="shared" si="120"/>
        <v>1346000</v>
      </c>
      <c r="BV132" s="486">
        <f t="shared" si="121"/>
        <v>3762000</v>
      </c>
      <c r="BW132" s="485">
        <f t="shared" si="122"/>
        <v>333500</v>
      </c>
      <c r="BX132" s="485">
        <f t="shared" si="126"/>
        <v>4002000</v>
      </c>
      <c r="BZ132" s="485">
        <f t="shared" si="127"/>
        <v>303500</v>
      </c>
      <c r="CA132" s="489">
        <f t="shared" si="128"/>
        <v>-30000</v>
      </c>
      <c r="CC132" s="451">
        <f t="shared" si="123"/>
        <v>-1346000</v>
      </c>
    </row>
    <row r="133" spans="1:81" ht="12" customHeight="1" outlineLevel="1">
      <c r="A133" s="452" t="str">
        <f t="shared" si="109"/>
        <v>ICNE</v>
      </c>
      <c r="B133" s="452" t="str">
        <f t="shared" si="109"/>
        <v xml:space="preserve">Grow </v>
      </c>
      <c r="C133" s="452" t="str">
        <f t="shared" si="109"/>
        <v>INTEGRAL SOLUTIONS SD S.A.S.</v>
      </c>
      <c r="D133" s="484">
        <f t="shared" si="124"/>
        <v>0</v>
      </c>
      <c r="E133" s="484">
        <f t="shared" si="124"/>
        <v>226500</v>
      </c>
      <c r="F133" s="484">
        <f t="shared" si="124"/>
        <v>0</v>
      </c>
      <c r="G133" s="484">
        <f t="shared" si="124"/>
        <v>207000</v>
      </c>
      <c r="H133" s="484">
        <f t="shared" si="124"/>
        <v>200500</v>
      </c>
      <c r="I133" s="484">
        <f t="shared" si="110"/>
        <v>0</v>
      </c>
      <c r="J133" s="484">
        <f t="shared" si="124"/>
        <v>200500</v>
      </c>
      <c r="K133" s="485">
        <v>0</v>
      </c>
      <c r="L133" s="485">
        <f>+L71+L102+201000</f>
        <v>405000</v>
      </c>
      <c r="M133" s="485">
        <f t="shared" si="124"/>
        <v>204000</v>
      </c>
      <c r="N133" s="485">
        <f t="shared" si="124"/>
        <v>204000</v>
      </c>
      <c r="O133" s="485">
        <f t="shared" si="124"/>
        <v>204000</v>
      </c>
      <c r="P133" s="448">
        <f t="shared" si="111"/>
        <v>1851500</v>
      </c>
      <c r="Q133" s="485">
        <f t="shared" si="112"/>
        <v>203400</v>
      </c>
      <c r="R133" s="485">
        <f t="shared" si="112"/>
        <v>203400</v>
      </c>
      <c r="S133" s="485">
        <f t="shared" si="112"/>
        <v>203400</v>
      </c>
      <c r="T133" s="485">
        <f t="shared" si="112"/>
        <v>203400</v>
      </c>
      <c r="U133" s="485">
        <f t="shared" si="112"/>
        <v>203400</v>
      </c>
      <c r="V133" s="485">
        <f t="shared" si="112"/>
        <v>203400</v>
      </c>
      <c r="W133" s="485">
        <f t="shared" si="112"/>
        <v>203400</v>
      </c>
      <c r="X133" s="485">
        <f t="shared" si="112"/>
        <v>203400</v>
      </c>
      <c r="Y133" s="485">
        <f t="shared" si="112"/>
        <v>203400</v>
      </c>
      <c r="Z133" s="485">
        <f t="shared" si="112"/>
        <v>203400</v>
      </c>
      <c r="AA133" s="485">
        <f t="shared" si="112"/>
        <v>203400</v>
      </c>
      <c r="AB133" s="485">
        <f t="shared" si="112"/>
        <v>203400</v>
      </c>
      <c r="AC133" s="448">
        <f t="shared" si="113"/>
        <v>2440800</v>
      </c>
      <c r="AD133" s="485">
        <f t="shared" si="114"/>
        <v>204000</v>
      </c>
      <c r="AE133" s="485">
        <f t="shared" si="114"/>
        <v>204000</v>
      </c>
      <c r="AF133" s="485">
        <f t="shared" si="114"/>
        <v>204000</v>
      </c>
      <c r="AG133" s="485">
        <f t="shared" si="114"/>
        <v>204000</v>
      </c>
      <c r="AH133" s="485">
        <f t="shared" si="114"/>
        <v>204000</v>
      </c>
      <c r="AI133" s="485">
        <f t="shared" si="114"/>
        <v>204000</v>
      </c>
      <c r="AJ133" s="485">
        <f t="shared" si="114"/>
        <v>204000</v>
      </c>
      <c r="AK133" s="485">
        <f t="shared" si="114"/>
        <v>204000</v>
      </c>
      <c r="AL133" s="485">
        <f t="shared" si="114"/>
        <v>204000</v>
      </c>
      <c r="AM133" s="485">
        <f t="shared" si="114"/>
        <v>204000</v>
      </c>
      <c r="AN133" s="485">
        <f t="shared" si="114"/>
        <v>204000</v>
      </c>
      <c r="AO133" s="485">
        <f t="shared" si="114"/>
        <v>204000</v>
      </c>
      <c r="AP133" s="448">
        <f t="shared" si="115"/>
        <v>2448000</v>
      </c>
      <c r="AQ133" s="485">
        <f t="shared" si="116"/>
        <v>204000</v>
      </c>
      <c r="AR133" s="485">
        <f t="shared" si="116"/>
        <v>204000</v>
      </c>
      <c r="AS133" s="485">
        <f t="shared" si="116"/>
        <v>204000</v>
      </c>
      <c r="AT133" s="485">
        <f t="shared" si="116"/>
        <v>204000</v>
      </c>
      <c r="AU133" s="485">
        <f t="shared" si="116"/>
        <v>204000</v>
      </c>
      <c r="AV133" s="485">
        <f t="shared" si="116"/>
        <v>204000</v>
      </c>
      <c r="AW133" s="485">
        <f t="shared" si="116"/>
        <v>204000</v>
      </c>
      <c r="AX133" s="485">
        <f t="shared" si="116"/>
        <v>204000</v>
      </c>
      <c r="AY133" s="485">
        <f t="shared" si="116"/>
        <v>204000</v>
      </c>
      <c r="AZ133" s="485">
        <f t="shared" si="116"/>
        <v>204000</v>
      </c>
      <c r="BA133" s="485">
        <f t="shared" si="116"/>
        <v>204000</v>
      </c>
      <c r="BB133" s="485">
        <f t="shared" si="116"/>
        <v>204000</v>
      </c>
      <c r="BC133" s="448">
        <f t="shared" si="117"/>
        <v>2448000</v>
      </c>
      <c r="BD133" s="450">
        <v>51000</v>
      </c>
      <c r="BE133" s="485">
        <v>0</v>
      </c>
      <c r="BF133" s="485">
        <v>18000</v>
      </c>
      <c r="BG133" s="485">
        <v>18000</v>
      </c>
      <c r="BH133" s="485">
        <v>18000</v>
      </c>
      <c r="BI133" s="485">
        <v>36000</v>
      </c>
      <c r="BJ133" s="485">
        <v>36000</v>
      </c>
      <c r="BK133" s="485">
        <v>36000</v>
      </c>
      <c r="BL133" s="485">
        <v>54000</v>
      </c>
      <c r="BM133" s="485">
        <v>54000</v>
      </c>
      <c r="BN133" s="485">
        <v>54000</v>
      </c>
      <c r="BO133" s="485">
        <v>54000</v>
      </c>
      <c r="BP133" s="485">
        <v>54000</v>
      </c>
      <c r="BQ133" s="448">
        <f t="shared" si="118"/>
        <v>432000</v>
      </c>
      <c r="BS133" s="486">
        <f t="shared" si="119"/>
        <v>432000</v>
      </c>
      <c r="BT133" s="487">
        <f t="shared" si="125"/>
        <v>634000</v>
      </c>
      <c r="BU133" s="488">
        <f t="shared" si="120"/>
        <v>-202000</v>
      </c>
      <c r="BV133" s="486">
        <f t="shared" si="121"/>
        <v>1851500</v>
      </c>
      <c r="BW133" s="485">
        <f t="shared" si="122"/>
        <v>158500</v>
      </c>
      <c r="BX133" s="485">
        <f t="shared" si="126"/>
        <v>1902000</v>
      </c>
      <c r="BZ133" s="485">
        <f t="shared" si="127"/>
        <v>152187.5</v>
      </c>
      <c r="CA133" s="489">
        <f t="shared" si="128"/>
        <v>-6312.5</v>
      </c>
      <c r="CC133" s="451">
        <f t="shared" si="123"/>
        <v>202000</v>
      </c>
    </row>
    <row r="134" spans="1:81" ht="12" customHeight="1" outlineLevel="1">
      <c r="A134" s="452" t="str">
        <f t="shared" si="109"/>
        <v>LADB</v>
      </c>
      <c r="B134" s="452" t="str">
        <f t="shared" si="109"/>
        <v xml:space="preserve">Grow </v>
      </c>
      <c r="C134" s="452" t="str">
        <f t="shared" si="109"/>
        <v>ALIANZA FARMACEUTICA</v>
      </c>
      <c r="D134" s="484">
        <f t="shared" si="124"/>
        <v>101500</v>
      </c>
      <c r="E134" s="484">
        <f t="shared" si="124"/>
        <v>111750</v>
      </c>
      <c r="F134" s="484">
        <f t="shared" si="124"/>
        <v>46500</v>
      </c>
      <c r="G134" s="484">
        <f t="shared" si="124"/>
        <v>72250</v>
      </c>
      <c r="H134" s="484">
        <f t="shared" si="124"/>
        <v>126500</v>
      </c>
      <c r="I134" s="484">
        <f t="shared" si="110"/>
        <v>127000</v>
      </c>
      <c r="J134" s="484">
        <f t="shared" si="124"/>
        <v>126500</v>
      </c>
      <c r="K134" s="485">
        <v>114250</v>
      </c>
      <c r="L134" s="485">
        <f>+L72+L103-12250</f>
        <v>114750</v>
      </c>
      <c r="M134" s="485">
        <f t="shared" si="124"/>
        <v>127000</v>
      </c>
      <c r="N134" s="485">
        <f t="shared" si="124"/>
        <v>127000</v>
      </c>
      <c r="O134" s="485">
        <f t="shared" si="124"/>
        <v>127000</v>
      </c>
      <c r="P134" s="448">
        <f t="shared" si="111"/>
        <v>1322000</v>
      </c>
      <c r="Q134" s="485">
        <f t="shared" si="112"/>
        <v>129159</v>
      </c>
      <c r="R134" s="485">
        <f t="shared" si="112"/>
        <v>129159</v>
      </c>
      <c r="S134" s="485">
        <f t="shared" si="112"/>
        <v>129159</v>
      </c>
      <c r="T134" s="485">
        <f t="shared" si="112"/>
        <v>129159</v>
      </c>
      <c r="U134" s="485">
        <f t="shared" si="112"/>
        <v>129159</v>
      </c>
      <c r="V134" s="485">
        <f t="shared" si="112"/>
        <v>129159</v>
      </c>
      <c r="W134" s="485">
        <f t="shared" si="112"/>
        <v>129159</v>
      </c>
      <c r="X134" s="485">
        <f t="shared" si="112"/>
        <v>129159</v>
      </c>
      <c r="Y134" s="485">
        <f t="shared" si="112"/>
        <v>129159</v>
      </c>
      <c r="Z134" s="485">
        <f t="shared" si="112"/>
        <v>129159</v>
      </c>
      <c r="AA134" s="485">
        <f t="shared" si="112"/>
        <v>129159</v>
      </c>
      <c r="AB134" s="485">
        <f t="shared" si="112"/>
        <v>129159</v>
      </c>
      <c r="AC134" s="448">
        <f t="shared" si="113"/>
        <v>1549908</v>
      </c>
      <c r="AD134" s="485">
        <f t="shared" si="114"/>
        <v>129540</v>
      </c>
      <c r="AE134" s="485">
        <f t="shared" si="114"/>
        <v>129540</v>
      </c>
      <c r="AF134" s="485">
        <f t="shared" si="114"/>
        <v>129540</v>
      </c>
      <c r="AG134" s="485">
        <f t="shared" si="114"/>
        <v>129540</v>
      </c>
      <c r="AH134" s="485">
        <f t="shared" si="114"/>
        <v>129540</v>
      </c>
      <c r="AI134" s="485">
        <f t="shared" si="114"/>
        <v>129540</v>
      </c>
      <c r="AJ134" s="485">
        <f t="shared" si="114"/>
        <v>129540</v>
      </c>
      <c r="AK134" s="485">
        <f t="shared" si="114"/>
        <v>81600</v>
      </c>
      <c r="AL134" s="485">
        <f t="shared" si="114"/>
        <v>81600</v>
      </c>
      <c r="AM134" s="485">
        <f t="shared" si="114"/>
        <v>81600</v>
      </c>
      <c r="AN134" s="485">
        <f t="shared" si="114"/>
        <v>81600</v>
      </c>
      <c r="AO134" s="485">
        <f t="shared" si="114"/>
        <v>81600</v>
      </c>
      <c r="AP134" s="448">
        <f t="shared" si="115"/>
        <v>1314780</v>
      </c>
      <c r="AQ134" s="485">
        <f t="shared" si="116"/>
        <v>81600</v>
      </c>
      <c r="AR134" s="485">
        <f t="shared" si="116"/>
        <v>81600</v>
      </c>
      <c r="AS134" s="485">
        <f t="shared" si="116"/>
        <v>81600</v>
      </c>
      <c r="AT134" s="485">
        <f t="shared" si="116"/>
        <v>81600</v>
      </c>
      <c r="AU134" s="485">
        <f t="shared" si="116"/>
        <v>81600</v>
      </c>
      <c r="AV134" s="485">
        <f t="shared" si="116"/>
        <v>81600</v>
      </c>
      <c r="AW134" s="485">
        <f t="shared" si="116"/>
        <v>61200</v>
      </c>
      <c r="AX134" s="485">
        <f t="shared" si="116"/>
        <v>61200</v>
      </c>
      <c r="AY134" s="485">
        <f t="shared" si="116"/>
        <v>61200</v>
      </c>
      <c r="AZ134" s="485">
        <f t="shared" si="116"/>
        <v>61200</v>
      </c>
      <c r="BA134" s="485">
        <f t="shared" si="116"/>
        <v>61200</v>
      </c>
      <c r="BB134" s="485">
        <f t="shared" si="116"/>
        <v>61200</v>
      </c>
      <c r="BC134" s="448">
        <f t="shared" si="117"/>
        <v>856800</v>
      </c>
      <c r="BD134" s="450">
        <v>3187.5</v>
      </c>
      <c r="BE134" s="485">
        <v>40000</v>
      </c>
      <c r="BF134" s="485">
        <v>40000</v>
      </c>
      <c r="BG134" s="485">
        <v>40000</v>
      </c>
      <c r="BH134" s="485">
        <v>40000</v>
      </c>
      <c r="BI134" s="485">
        <v>40000</v>
      </c>
      <c r="BJ134" s="485">
        <v>40000</v>
      </c>
      <c r="BK134" s="485">
        <v>40000</v>
      </c>
      <c r="BL134" s="485">
        <v>40000</v>
      </c>
      <c r="BM134" s="485">
        <v>40000</v>
      </c>
      <c r="BN134" s="485">
        <v>40000</v>
      </c>
      <c r="BO134" s="485">
        <v>40000</v>
      </c>
      <c r="BP134" s="485">
        <v>40000</v>
      </c>
      <c r="BQ134" s="448">
        <f t="shared" si="118"/>
        <v>480000</v>
      </c>
      <c r="BS134" s="486">
        <f t="shared" si="119"/>
        <v>480000</v>
      </c>
      <c r="BT134" s="487">
        <f t="shared" si="125"/>
        <v>585500</v>
      </c>
      <c r="BU134" s="488">
        <f t="shared" si="120"/>
        <v>-105500</v>
      </c>
      <c r="BV134" s="486">
        <f t="shared" si="121"/>
        <v>1322000</v>
      </c>
      <c r="BW134" s="485">
        <f t="shared" si="122"/>
        <v>146375</v>
      </c>
      <c r="BX134" s="485">
        <f t="shared" si="126"/>
        <v>1756500</v>
      </c>
      <c r="BZ134" s="485">
        <f t="shared" si="127"/>
        <v>92062.5</v>
      </c>
      <c r="CA134" s="489">
        <f t="shared" si="128"/>
        <v>-54312.5</v>
      </c>
      <c r="CC134" s="451">
        <f t="shared" si="123"/>
        <v>105500</v>
      </c>
    </row>
    <row r="135" spans="1:81" ht="12" customHeight="1" outlineLevel="1">
      <c r="A135" s="453" t="str">
        <f t="shared" si="109"/>
        <v>LADB</v>
      </c>
      <c r="B135" s="453" t="str">
        <f t="shared" si="109"/>
        <v>Capture</v>
      </c>
      <c r="C135" s="490" t="str">
        <f t="shared" si="109"/>
        <v>OCGN</v>
      </c>
      <c r="D135" s="484">
        <f t="shared" si="124"/>
        <v>20500</v>
      </c>
      <c r="E135" s="484">
        <f t="shared" si="124"/>
        <v>16500</v>
      </c>
      <c r="F135" s="484">
        <f t="shared" si="124"/>
        <v>45500</v>
      </c>
      <c r="G135" s="484">
        <f t="shared" si="124"/>
        <v>0</v>
      </c>
      <c r="H135" s="484">
        <f t="shared" si="124"/>
        <v>0</v>
      </c>
      <c r="I135" s="484">
        <f t="shared" si="110"/>
        <v>0</v>
      </c>
      <c r="J135" s="484">
        <f t="shared" si="124"/>
        <v>500</v>
      </c>
      <c r="K135" s="485">
        <v>66000</v>
      </c>
      <c r="L135" s="485">
        <f>+L73+L104</f>
        <v>50000</v>
      </c>
      <c r="M135" s="485">
        <f t="shared" si="124"/>
        <v>50000</v>
      </c>
      <c r="N135" s="485">
        <f t="shared" si="124"/>
        <v>50000</v>
      </c>
      <c r="O135" s="485">
        <f t="shared" si="124"/>
        <v>50000</v>
      </c>
      <c r="P135" s="448">
        <f t="shared" si="111"/>
        <v>349000</v>
      </c>
      <c r="Q135" s="485">
        <f t="shared" si="112"/>
        <v>50850</v>
      </c>
      <c r="R135" s="485">
        <f t="shared" si="112"/>
        <v>50850</v>
      </c>
      <c r="S135" s="485">
        <f t="shared" si="112"/>
        <v>50850</v>
      </c>
      <c r="T135" s="485">
        <f t="shared" si="112"/>
        <v>50850</v>
      </c>
      <c r="U135" s="485">
        <f t="shared" si="112"/>
        <v>40680</v>
      </c>
      <c r="V135" s="485">
        <f t="shared" si="112"/>
        <v>40680</v>
      </c>
      <c r="W135" s="485">
        <f t="shared" si="112"/>
        <v>40680</v>
      </c>
      <c r="X135" s="485">
        <f t="shared" si="112"/>
        <v>40680</v>
      </c>
      <c r="Y135" s="485">
        <f t="shared" si="112"/>
        <v>40680</v>
      </c>
      <c r="Z135" s="485">
        <f t="shared" si="112"/>
        <v>20340</v>
      </c>
      <c r="AA135" s="485">
        <f t="shared" si="112"/>
        <v>20340</v>
      </c>
      <c r="AB135" s="485">
        <f t="shared" si="112"/>
        <v>20340</v>
      </c>
      <c r="AC135" s="448">
        <f t="shared" si="113"/>
        <v>467820</v>
      </c>
      <c r="AD135" s="485">
        <f t="shared" si="114"/>
        <v>20400</v>
      </c>
      <c r="AE135" s="485">
        <f t="shared" si="114"/>
        <v>20400</v>
      </c>
      <c r="AF135" s="485">
        <f t="shared" si="114"/>
        <v>20400</v>
      </c>
      <c r="AG135" s="485">
        <f t="shared" si="114"/>
        <v>20400</v>
      </c>
      <c r="AH135" s="485">
        <f t="shared" si="114"/>
        <v>20400</v>
      </c>
      <c r="AI135" s="485">
        <f t="shared" si="114"/>
        <v>20400</v>
      </c>
      <c r="AJ135" s="485">
        <f t="shared" si="114"/>
        <v>20400</v>
      </c>
      <c r="AK135" s="485">
        <f t="shared" si="114"/>
        <v>20400</v>
      </c>
      <c r="AL135" s="485">
        <f t="shared" si="114"/>
        <v>20400</v>
      </c>
      <c r="AM135" s="485">
        <f t="shared" si="114"/>
        <v>20400</v>
      </c>
      <c r="AN135" s="485">
        <f t="shared" si="114"/>
        <v>20400</v>
      </c>
      <c r="AO135" s="485">
        <f t="shared" si="114"/>
        <v>20400</v>
      </c>
      <c r="AP135" s="448">
        <f t="shared" si="115"/>
        <v>244800</v>
      </c>
      <c r="AQ135" s="485">
        <f t="shared" si="114"/>
        <v>20400</v>
      </c>
      <c r="AR135" s="485">
        <f t="shared" si="114"/>
        <v>20400</v>
      </c>
      <c r="AS135" s="485">
        <f t="shared" si="114"/>
        <v>20400</v>
      </c>
      <c r="AT135" s="485">
        <f t="shared" si="116"/>
        <v>20400</v>
      </c>
      <c r="AU135" s="485">
        <f t="shared" si="116"/>
        <v>20400</v>
      </c>
      <c r="AV135" s="485">
        <f t="shared" si="116"/>
        <v>20400</v>
      </c>
      <c r="AW135" s="485">
        <f t="shared" si="116"/>
        <v>20400</v>
      </c>
      <c r="AX135" s="485">
        <f t="shared" si="116"/>
        <v>20400</v>
      </c>
      <c r="AY135" s="485">
        <f t="shared" si="116"/>
        <v>20400</v>
      </c>
      <c r="AZ135" s="485">
        <f t="shared" si="116"/>
        <v>20400</v>
      </c>
      <c r="BA135" s="485">
        <f t="shared" si="116"/>
        <v>20400</v>
      </c>
      <c r="BB135" s="485">
        <f t="shared" si="116"/>
        <v>20400</v>
      </c>
      <c r="BC135" s="448">
        <f t="shared" si="117"/>
        <v>244800</v>
      </c>
      <c r="BD135" s="450">
        <v>-4000</v>
      </c>
      <c r="BE135" s="485">
        <v>40000</v>
      </c>
      <c r="BF135" s="485">
        <v>40000</v>
      </c>
      <c r="BG135" s="485">
        <v>40000</v>
      </c>
      <c r="BH135" s="485">
        <v>60000</v>
      </c>
      <c r="BI135" s="485">
        <v>60000</v>
      </c>
      <c r="BJ135" s="485">
        <v>60000</v>
      </c>
      <c r="BK135" s="485">
        <v>60000</v>
      </c>
      <c r="BL135" s="485">
        <v>80000</v>
      </c>
      <c r="BM135" s="485">
        <v>80000</v>
      </c>
      <c r="BN135" s="485">
        <v>80000</v>
      </c>
      <c r="BO135" s="485">
        <v>80000</v>
      </c>
      <c r="BP135" s="485">
        <v>80000</v>
      </c>
      <c r="BQ135" s="448">
        <f t="shared" si="118"/>
        <v>760000</v>
      </c>
      <c r="BS135" s="486">
        <f t="shared" si="119"/>
        <v>760000</v>
      </c>
      <c r="BT135" s="487">
        <f t="shared" si="125"/>
        <v>82500</v>
      </c>
      <c r="BU135" s="488">
        <f t="shared" si="120"/>
        <v>677500</v>
      </c>
      <c r="BV135" s="486">
        <f t="shared" si="121"/>
        <v>349000</v>
      </c>
      <c r="BW135" s="485">
        <f t="shared" si="122"/>
        <v>20625</v>
      </c>
      <c r="BX135" s="485">
        <f t="shared" si="126"/>
        <v>247500</v>
      </c>
      <c r="BZ135" s="485">
        <f t="shared" si="127"/>
        <v>33312.5</v>
      </c>
      <c r="CA135" s="489">
        <f t="shared" si="128"/>
        <v>12687.5</v>
      </c>
      <c r="CC135" s="451">
        <f t="shared" si="123"/>
        <v>-677500</v>
      </c>
    </row>
    <row r="136" spans="1:81" ht="12" customHeight="1" outlineLevel="1">
      <c r="A136" s="453" t="str">
        <f t="shared" si="109"/>
        <v>ICNE</v>
      </c>
      <c r="B136" s="453" t="str">
        <f t="shared" si="109"/>
        <v>Capture</v>
      </c>
      <c r="C136" s="455" t="str">
        <f t="shared" si="109"/>
        <v>JERSALUD</v>
      </c>
      <c r="D136" s="484">
        <f t="shared" si="124"/>
        <v>24000</v>
      </c>
      <c r="E136" s="484">
        <f t="shared" si="124"/>
        <v>0</v>
      </c>
      <c r="F136" s="484">
        <f t="shared" si="124"/>
        <v>54000</v>
      </c>
      <c r="G136" s="484">
        <f t="shared" si="124"/>
        <v>27000</v>
      </c>
      <c r="H136" s="484">
        <f t="shared" si="124"/>
        <v>27000</v>
      </c>
      <c r="I136" s="484">
        <f t="shared" si="110"/>
        <v>27000</v>
      </c>
      <c r="J136" s="484">
        <f t="shared" si="124"/>
        <v>27000</v>
      </c>
      <c r="K136" s="485">
        <v>30000</v>
      </c>
      <c r="L136" s="485">
        <f>+L74+L105-3000</f>
        <v>24000</v>
      </c>
      <c r="M136" s="485">
        <f t="shared" si="124"/>
        <v>27000</v>
      </c>
      <c r="N136" s="485">
        <f t="shared" si="124"/>
        <v>27000</v>
      </c>
      <c r="O136" s="485">
        <f t="shared" si="124"/>
        <v>27000</v>
      </c>
      <c r="P136" s="448">
        <f t="shared" si="111"/>
        <v>321000</v>
      </c>
      <c r="Q136" s="485">
        <f t="shared" si="112"/>
        <v>27340</v>
      </c>
      <c r="R136" s="485">
        <f t="shared" si="112"/>
        <v>27340</v>
      </c>
      <c r="S136" s="485">
        <f t="shared" si="112"/>
        <v>27340</v>
      </c>
      <c r="T136" s="485">
        <f t="shared" si="112"/>
        <v>27340</v>
      </c>
      <c r="U136" s="485">
        <f t="shared" si="112"/>
        <v>27340</v>
      </c>
      <c r="V136" s="485">
        <f t="shared" si="112"/>
        <v>27340</v>
      </c>
      <c r="W136" s="485">
        <f t="shared" si="112"/>
        <v>27340</v>
      </c>
      <c r="X136" s="485">
        <f t="shared" si="112"/>
        <v>27340</v>
      </c>
      <c r="Y136" s="485">
        <f t="shared" si="112"/>
        <v>27340</v>
      </c>
      <c r="Z136" s="485">
        <f t="shared" si="112"/>
        <v>27340</v>
      </c>
      <c r="AA136" s="485">
        <f t="shared" si="112"/>
        <v>27340</v>
      </c>
      <c r="AB136" s="485">
        <f t="shared" si="112"/>
        <v>27340</v>
      </c>
      <c r="AC136" s="448">
        <f t="shared" si="113"/>
        <v>328080</v>
      </c>
      <c r="AD136" s="485">
        <f t="shared" si="114"/>
        <v>27400</v>
      </c>
      <c r="AE136" s="485">
        <f t="shared" si="114"/>
        <v>27400</v>
      </c>
      <c r="AF136" s="485">
        <f t="shared" si="114"/>
        <v>27400</v>
      </c>
      <c r="AG136" s="485">
        <f t="shared" si="114"/>
        <v>27400</v>
      </c>
      <c r="AH136" s="485">
        <f t="shared" si="114"/>
        <v>27400</v>
      </c>
      <c r="AI136" s="485">
        <f t="shared" si="114"/>
        <v>27400</v>
      </c>
      <c r="AJ136" s="485">
        <f t="shared" si="114"/>
        <v>27400</v>
      </c>
      <c r="AK136" s="485">
        <f t="shared" si="114"/>
        <v>27400</v>
      </c>
      <c r="AL136" s="485">
        <f t="shared" si="114"/>
        <v>27400</v>
      </c>
      <c r="AM136" s="485">
        <f t="shared" si="114"/>
        <v>27400</v>
      </c>
      <c r="AN136" s="485">
        <f t="shared" si="114"/>
        <v>27400</v>
      </c>
      <c r="AO136" s="485">
        <f t="shared" si="114"/>
        <v>27400</v>
      </c>
      <c r="AP136" s="448">
        <f t="shared" si="115"/>
        <v>328800</v>
      </c>
      <c r="AQ136" s="485">
        <f t="shared" si="114"/>
        <v>27400</v>
      </c>
      <c r="AR136" s="485">
        <f t="shared" si="114"/>
        <v>27400</v>
      </c>
      <c r="AS136" s="485">
        <f t="shared" si="114"/>
        <v>27400</v>
      </c>
      <c r="AT136" s="485">
        <f t="shared" si="116"/>
        <v>27400</v>
      </c>
      <c r="AU136" s="485">
        <f t="shared" si="116"/>
        <v>27400</v>
      </c>
      <c r="AV136" s="485">
        <f t="shared" si="116"/>
        <v>27400</v>
      </c>
      <c r="AW136" s="485">
        <f t="shared" si="116"/>
        <v>27400</v>
      </c>
      <c r="AX136" s="485">
        <f t="shared" si="116"/>
        <v>27400</v>
      </c>
      <c r="AY136" s="485">
        <f t="shared" si="116"/>
        <v>27400</v>
      </c>
      <c r="AZ136" s="485">
        <f t="shared" si="116"/>
        <v>27400</v>
      </c>
      <c r="BA136" s="485">
        <f t="shared" si="116"/>
        <v>27400</v>
      </c>
      <c r="BB136" s="485">
        <f t="shared" si="116"/>
        <v>27400</v>
      </c>
      <c r="BC136" s="448">
        <f t="shared" si="117"/>
        <v>328800</v>
      </c>
      <c r="BD136" s="450">
        <v>-750</v>
      </c>
      <c r="BE136" s="485"/>
      <c r="BF136" s="485"/>
      <c r="BG136" s="485"/>
      <c r="BH136" s="485"/>
      <c r="BI136" s="485"/>
      <c r="BJ136" s="485"/>
      <c r="BK136" s="485"/>
      <c r="BL136" s="485"/>
      <c r="BM136" s="485"/>
      <c r="BN136" s="485"/>
      <c r="BO136" s="485"/>
      <c r="BP136" s="485"/>
      <c r="BQ136" s="448">
        <f t="shared" si="118"/>
        <v>0</v>
      </c>
      <c r="BS136" s="486">
        <f t="shared" si="119"/>
        <v>0</v>
      </c>
      <c r="BT136" s="487">
        <f t="shared" si="125"/>
        <v>159000</v>
      </c>
      <c r="BU136" s="488">
        <f t="shared" si="120"/>
        <v>-159000</v>
      </c>
      <c r="BV136" s="486">
        <f t="shared" si="121"/>
        <v>321000</v>
      </c>
      <c r="BW136" s="485">
        <f t="shared" si="122"/>
        <v>39750</v>
      </c>
      <c r="BX136" s="485">
        <f t="shared" si="126"/>
        <v>477000</v>
      </c>
      <c r="BZ136" s="485">
        <f t="shared" si="127"/>
        <v>20250</v>
      </c>
      <c r="CA136" s="489">
        <f t="shared" si="128"/>
        <v>-19500</v>
      </c>
      <c r="CC136" s="451">
        <f t="shared" si="123"/>
        <v>159000</v>
      </c>
    </row>
    <row r="137" spans="1:81" ht="12" customHeight="1" outlineLevel="1">
      <c r="A137" s="453" t="str">
        <f t="shared" si="109"/>
        <v>PMCE</v>
      </c>
      <c r="B137" s="453" t="str">
        <f t="shared" si="109"/>
        <v>Capture</v>
      </c>
      <c r="C137" s="491" t="str">
        <f t="shared" si="109"/>
        <v>COHAN</v>
      </c>
      <c r="D137" s="484">
        <f t="shared" si="124"/>
        <v>0</v>
      </c>
      <c r="E137" s="484">
        <f t="shared" si="124"/>
        <v>0</v>
      </c>
      <c r="F137" s="484">
        <f t="shared" si="124"/>
        <v>0</v>
      </c>
      <c r="G137" s="484">
        <f t="shared" si="124"/>
        <v>0</v>
      </c>
      <c r="H137" s="484">
        <f t="shared" si="124"/>
        <v>0</v>
      </c>
      <c r="I137" s="484">
        <f t="shared" si="110"/>
        <v>0</v>
      </c>
      <c r="J137" s="484">
        <f t="shared" si="124"/>
        <v>0</v>
      </c>
      <c r="K137" s="485">
        <f t="shared" si="124"/>
        <v>0</v>
      </c>
      <c r="L137" s="485">
        <f t="shared" si="124"/>
        <v>0</v>
      </c>
      <c r="M137" s="485">
        <f t="shared" si="124"/>
        <v>0</v>
      </c>
      <c r="N137" s="485">
        <f t="shared" si="124"/>
        <v>0</v>
      </c>
      <c r="O137" s="485">
        <f t="shared" si="124"/>
        <v>0</v>
      </c>
      <c r="P137" s="448">
        <f t="shared" si="111"/>
        <v>0</v>
      </c>
      <c r="Q137" s="485">
        <f t="shared" si="112"/>
        <v>0</v>
      </c>
      <c r="R137" s="485">
        <f t="shared" si="112"/>
        <v>0</v>
      </c>
      <c r="S137" s="485">
        <f t="shared" si="112"/>
        <v>0</v>
      </c>
      <c r="T137" s="485">
        <f t="shared" si="112"/>
        <v>0</v>
      </c>
      <c r="U137" s="485">
        <f t="shared" si="112"/>
        <v>40680</v>
      </c>
      <c r="V137" s="485">
        <f t="shared" si="112"/>
        <v>61020</v>
      </c>
      <c r="W137" s="485">
        <f t="shared" si="112"/>
        <v>101700</v>
      </c>
      <c r="X137" s="485">
        <f t="shared" si="112"/>
        <v>101700</v>
      </c>
      <c r="Y137" s="485">
        <f t="shared" si="112"/>
        <v>101700</v>
      </c>
      <c r="Z137" s="485">
        <f t="shared" si="112"/>
        <v>101700</v>
      </c>
      <c r="AA137" s="485">
        <f t="shared" si="112"/>
        <v>101700</v>
      </c>
      <c r="AB137" s="485">
        <f t="shared" si="112"/>
        <v>101700</v>
      </c>
      <c r="AC137" s="448">
        <f t="shared" si="113"/>
        <v>711900</v>
      </c>
      <c r="AD137" s="485">
        <f t="shared" si="114"/>
        <v>102000</v>
      </c>
      <c r="AE137" s="485">
        <f t="shared" si="114"/>
        <v>102000</v>
      </c>
      <c r="AF137" s="485">
        <f t="shared" si="114"/>
        <v>102000</v>
      </c>
      <c r="AG137" s="485">
        <f t="shared" si="114"/>
        <v>102000</v>
      </c>
      <c r="AH137" s="485">
        <f t="shared" si="114"/>
        <v>102000</v>
      </c>
      <c r="AI137" s="485">
        <f t="shared" si="114"/>
        <v>102000</v>
      </c>
      <c r="AJ137" s="485">
        <f t="shared" si="114"/>
        <v>163200</v>
      </c>
      <c r="AK137" s="485">
        <f t="shared" si="114"/>
        <v>163200</v>
      </c>
      <c r="AL137" s="485">
        <f t="shared" si="114"/>
        <v>163200</v>
      </c>
      <c r="AM137" s="485">
        <f t="shared" si="114"/>
        <v>163200</v>
      </c>
      <c r="AN137" s="485">
        <f t="shared" si="114"/>
        <v>163200</v>
      </c>
      <c r="AO137" s="485">
        <f t="shared" si="114"/>
        <v>163200</v>
      </c>
      <c r="AP137" s="448">
        <f t="shared" si="115"/>
        <v>1591200</v>
      </c>
      <c r="AQ137" s="485">
        <f t="shared" si="114"/>
        <v>163200</v>
      </c>
      <c r="AR137" s="485">
        <f t="shared" si="114"/>
        <v>163200</v>
      </c>
      <c r="AS137" s="485">
        <f t="shared" si="114"/>
        <v>163200</v>
      </c>
      <c r="AT137" s="485">
        <f t="shared" si="116"/>
        <v>163200</v>
      </c>
      <c r="AU137" s="485">
        <f t="shared" si="116"/>
        <v>163200</v>
      </c>
      <c r="AV137" s="485">
        <f t="shared" si="116"/>
        <v>163200</v>
      </c>
      <c r="AW137" s="485">
        <f t="shared" si="116"/>
        <v>163200</v>
      </c>
      <c r="AX137" s="485">
        <f t="shared" si="116"/>
        <v>163200</v>
      </c>
      <c r="AY137" s="485">
        <f t="shared" si="116"/>
        <v>163200</v>
      </c>
      <c r="AZ137" s="485">
        <f t="shared" si="116"/>
        <v>163200</v>
      </c>
      <c r="BA137" s="485">
        <f t="shared" si="116"/>
        <v>163200</v>
      </c>
      <c r="BB137" s="485">
        <f t="shared" si="116"/>
        <v>163200</v>
      </c>
      <c r="BC137" s="448">
        <f t="shared" si="117"/>
        <v>1958400</v>
      </c>
      <c r="BD137" s="450"/>
      <c r="BE137" s="485">
        <v>0</v>
      </c>
      <c r="BF137" s="485">
        <v>0</v>
      </c>
      <c r="BG137" s="485">
        <v>15000</v>
      </c>
      <c r="BH137" s="485">
        <v>15000</v>
      </c>
      <c r="BI137" s="485">
        <v>15000</v>
      </c>
      <c r="BJ137" s="485">
        <v>30000</v>
      </c>
      <c r="BK137" s="485">
        <v>30000</v>
      </c>
      <c r="BL137" s="485">
        <v>30000</v>
      </c>
      <c r="BM137" s="485">
        <v>30000</v>
      </c>
      <c r="BN137" s="485">
        <v>30000</v>
      </c>
      <c r="BO137" s="485">
        <v>30000</v>
      </c>
      <c r="BP137" s="485">
        <v>30000</v>
      </c>
      <c r="BQ137" s="448">
        <f t="shared" si="118"/>
        <v>255000</v>
      </c>
      <c r="BS137" s="486">
        <f t="shared" si="119"/>
        <v>255000</v>
      </c>
      <c r="BT137" s="487">
        <f t="shared" si="125"/>
        <v>0</v>
      </c>
      <c r="BU137" s="488">
        <f t="shared" si="120"/>
        <v>255000</v>
      </c>
      <c r="BV137" s="486">
        <f t="shared" si="121"/>
        <v>0</v>
      </c>
      <c r="BW137" s="485">
        <f t="shared" si="122"/>
        <v>0</v>
      </c>
      <c r="BX137" s="485">
        <f t="shared" si="126"/>
        <v>0</v>
      </c>
      <c r="BZ137" s="485">
        <f t="shared" si="127"/>
        <v>0</v>
      </c>
      <c r="CA137" s="489">
        <f t="shared" si="128"/>
        <v>0</v>
      </c>
      <c r="CC137" s="451">
        <f t="shared" si="123"/>
        <v>-255000</v>
      </c>
    </row>
    <row r="138" spans="1:81" ht="12" customHeight="1" outlineLevel="1">
      <c r="A138" s="453" t="str">
        <f t="shared" si="109"/>
        <v>PMCE</v>
      </c>
      <c r="B138" s="453" t="str">
        <f t="shared" si="109"/>
        <v>Capture</v>
      </c>
      <c r="C138" s="492" t="str">
        <f t="shared" si="109"/>
        <v>TODO DROGAS</v>
      </c>
      <c r="D138" s="484">
        <f t="shared" si="124"/>
        <v>0</v>
      </c>
      <c r="E138" s="484">
        <f t="shared" si="124"/>
        <v>0</v>
      </c>
      <c r="F138" s="484">
        <f t="shared" si="124"/>
        <v>0</v>
      </c>
      <c r="G138" s="484">
        <f t="shared" si="124"/>
        <v>0</v>
      </c>
      <c r="H138" s="484">
        <f t="shared" si="124"/>
        <v>0</v>
      </c>
      <c r="I138" s="484">
        <f t="shared" si="110"/>
        <v>0</v>
      </c>
      <c r="J138" s="484">
        <f t="shared" si="124"/>
        <v>0</v>
      </c>
      <c r="K138" s="485">
        <f t="shared" si="124"/>
        <v>0</v>
      </c>
      <c r="L138" s="485">
        <f t="shared" si="124"/>
        <v>0</v>
      </c>
      <c r="M138" s="485">
        <f t="shared" si="124"/>
        <v>0</v>
      </c>
      <c r="N138" s="485">
        <f t="shared" si="124"/>
        <v>0</v>
      </c>
      <c r="O138" s="485">
        <f t="shared" si="124"/>
        <v>0</v>
      </c>
      <c r="P138" s="448">
        <f t="shared" si="111"/>
        <v>0</v>
      </c>
      <c r="Q138" s="485">
        <f t="shared" si="112"/>
        <v>0</v>
      </c>
      <c r="R138" s="485">
        <f t="shared" si="112"/>
        <v>0</v>
      </c>
      <c r="S138" s="485">
        <f t="shared" si="112"/>
        <v>0</v>
      </c>
      <c r="T138" s="485">
        <f t="shared" si="112"/>
        <v>0</v>
      </c>
      <c r="U138" s="485">
        <f t="shared" si="112"/>
        <v>0</v>
      </c>
      <c r="V138" s="485">
        <f t="shared" si="112"/>
        <v>0</v>
      </c>
      <c r="W138" s="485">
        <f t="shared" si="112"/>
        <v>0</v>
      </c>
      <c r="X138" s="485">
        <f t="shared" si="112"/>
        <v>0</v>
      </c>
      <c r="Y138" s="485">
        <f t="shared" si="112"/>
        <v>0</v>
      </c>
      <c r="Z138" s="485">
        <f t="shared" si="112"/>
        <v>0</v>
      </c>
      <c r="AA138" s="485">
        <f t="shared" si="112"/>
        <v>0</v>
      </c>
      <c r="AB138" s="485">
        <f t="shared" si="112"/>
        <v>0</v>
      </c>
      <c r="AC138" s="448">
        <f t="shared" si="113"/>
        <v>0</v>
      </c>
      <c r="AD138" s="485">
        <f t="shared" si="114"/>
        <v>0</v>
      </c>
      <c r="AE138" s="485">
        <f t="shared" si="114"/>
        <v>0</v>
      </c>
      <c r="AF138" s="485">
        <f t="shared" si="114"/>
        <v>0</v>
      </c>
      <c r="AG138" s="485">
        <f t="shared" si="114"/>
        <v>0</v>
      </c>
      <c r="AH138" s="485">
        <f t="shared" si="114"/>
        <v>0</v>
      </c>
      <c r="AI138" s="485">
        <f t="shared" si="114"/>
        <v>0</v>
      </c>
      <c r="AJ138" s="485">
        <f t="shared" si="114"/>
        <v>0</v>
      </c>
      <c r="AK138" s="485">
        <f t="shared" si="114"/>
        <v>0</v>
      </c>
      <c r="AL138" s="485">
        <f t="shared" si="114"/>
        <v>0</v>
      </c>
      <c r="AM138" s="485">
        <f t="shared" si="114"/>
        <v>0</v>
      </c>
      <c r="AN138" s="485">
        <f t="shared" si="114"/>
        <v>0</v>
      </c>
      <c r="AO138" s="485">
        <f t="shared" si="114"/>
        <v>0</v>
      </c>
      <c r="AP138" s="448">
        <f t="shared" si="115"/>
        <v>0</v>
      </c>
      <c r="AQ138" s="485">
        <f t="shared" si="114"/>
        <v>0</v>
      </c>
      <c r="AR138" s="485">
        <f t="shared" si="114"/>
        <v>0</v>
      </c>
      <c r="AS138" s="485">
        <f t="shared" si="114"/>
        <v>0</v>
      </c>
      <c r="AT138" s="485">
        <f t="shared" si="116"/>
        <v>0</v>
      </c>
      <c r="AU138" s="485">
        <f t="shared" si="116"/>
        <v>0</v>
      </c>
      <c r="AV138" s="485">
        <f t="shared" si="116"/>
        <v>0</v>
      </c>
      <c r="AW138" s="485">
        <f t="shared" si="116"/>
        <v>0</v>
      </c>
      <c r="AX138" s="485">
        <f t="shared" si="116"/>
        <v>0</v>
      </c>
      <c r="AY138" s="485">
        <f t="shared" si="116"/>
        <v>0</v>
      </c>
      <c r="AZ138" s="485">
        <f t="shared" si="116"/>
        <v>0</v>
      </c>
      <c r="BA138" s="485">
        <f t="shared" si="116"/>
        <v>0</v>
      </c>
      <c r="BB138" s="485">
        <f t="shared" si="116"/>
        <v>0</v>
      </c>
      <c r="BC138" s="448">
        <f t="shared" si="117"/>
        <v>0</v>
      </c>
      <c r="BD138" s="450"/>
      <c r="BE138" s="485">
        <v>36000</v>
      </c>
      <c r="BF138" s="485">
        <v>36000</v>
      </c>
      <c r="BG138" s="485">
        <v>36000</v>
      </c>
      <c r="BH138" s="485">
        <v>36000</v>
      </c>
      <c r="BI138" s="485">
        <v>36000</v>
      </c>
      <c r="BJ138" s="485">
        <v>54000</v>
      </c>
      <c r="BK138" s="485">
        <v>54000</v>
      </c>
      <c r="BL138" s="485">
        <v>54000</v>
      </c>
      <c r="BM138" s="485">
        <v>72000</v>
      </c>
      <c r="BN138" s="485">
        <v>72000</v>
      </c>
      <c r="BO138" s="485">
        <v>72000</v>
      </c>
      <c r="BP138" s="485">
        <v>72000</v>
      </c>
      <c r="BQ138" s="448">
        <f t="shared" si="118"/>
        <v>630000</v>
      </c>
      <c r="BS138" s="486">
        <f t="shared" si="119"/>
        <v>630000</v>
      </c>
      <c r="BT138" s="487">
        <f t="shared" si="125"/>
        <v>0</v>
      </c>
      <c r="BU138" s="488">
        <f t="shared" si="120"/>
        <v>630000</v>
      </c>
      <c r="BV138" s="486">
        <f t="shared" si="121"/>
        <v>0</v>
      </c>
      <c r="BW138" s="485">
        <f t="shared" si="122"/>
        <v>0</v>
      </c>
      <c r="BX138" s="485">
        <f t="shared" si="126"/>
        <v>0</v>
      </c>
      <c r="BZ138" s="485">
        <f t="shared" si="127"/>
        <v>0</v>
      </c>
      <c r="CA138" s="489">
        <f t="shared" si="128"/>
        <v>0</v>
      </c>
      <c r="CC138" s="451">
        <f t="shared" si="123"/>
        <v>-630000</v>
      </c>
    </row>
    <row r="139" spans="1:81" ht="12" customHeight="1" outlineLevel="1">
      <c r="A139" s="453" t="str">
        <f t="shared" si="109"/>
        <v>ICNE</v>
      </c>
      <c r="B139" s="453" t="str">
        <f t="shared" si="109"/>
        <v>Capture</v>
      </c>
      <c r="C139" s="493" t="str">
        <f t="shared" si="109"/>
        <v>SOCIEDAD INVERSIONES FARMEDICALL</v>
      </c>
      <c r="D139" s="484">
        <f t="shared" si="124"/>
        <v>0</v>
      </c>
      <c r="E139" s="484">
        <f t="shared" si="124"/>
        <v>0</v>
      </c>
      <c r="F139" s="484">
        <f t="shared" si="124"/>
        <v>0</v>
      </c>
      <c r="G139" s="484">
        <f t="shared" si="124"/>
        <v>0</v>
      </c>
      <c r="H139" s="484">
        <f t="shared" si="124"/>
        <v>0</v>
      </c>
      <c r="I139" s="484">
        <f t="shared" si="110"/>
        <v>0</v>
      </c>
      <c r="J139" s="484">
        <f t="shared" si="124"/>
        <v>0</v>
      </c>
      <c r="K139" s="494">
        <f t="shared" si="124"/>
        <v>0</v>
      </c>
      <c r="L139" s="494">
        <f t="shared" si="124"/>
        <v>0</v>
      </c>
      <c r="M139" s="494">
        <f t="shared" si="124"/>
        <v>0</v>
      </c>
      <c r="N139" s="494">
        <f t="shared" si="124"/>
        <v>0</v>
      </c>
      <c r="O139" s="494">
        <f t="shared" si="124"/>
        <v>0</v>
      </c>
      <c r="P139" s="448">
        <f t="shared" si="111"/>
        <v>0</v>
      </c>
      <c r="Q139" s="485">
        <f t="shared" si="112"/>
        <v>0</v>
      </c>
      <c r="R139" s="485">
        <f t="shared" si="112"/>
        <v>0</v>
      </c>
      <c r="S139" s="485">
        <f t="shared" si="112"/>
        <v>0</v>
      </c>
      <c r="T139" s="485">
        <f t="shared" si="112"/>
        <v>0</v>
      </c>
      <c r="U139" s="485">
        <f t="shared" si="112"/>
        <v>0</v>
      </c>
      <c r="V139" s="485">
        <f t="shared" si="112"/>
        <v>0</v>
      </c>
      <c r="W139" s="485">
        <f t="shared" si="112"/>
        <v>0</v>
      </c>
      <c r="X139" s="485">
        <f t="shared" si="112"/>
        <v>0</v>
      </c>
      <c r="Y139" s="485">
        <f t="shared" si="112"/>
        <v>0</v>
      </c>
      <c r="Z139" s="485">
        <f t="shared" si="112"/>
        <v>0</v>
      </c>
      <c r="AA139" s="485">
        <f t="shared" si="112"/>
        <v>0</v>
      </c>
      <c r="AB139" s="485">
        <f t="shared" si="112"/>
        <v>0</v>
      </c>
      <c r="AC139" s="448">
        <f t="shared" si="113"/>
        <v>0</v>
      </c>
      <c r="AD139" s="485">
        <f t="shared" si="114"/>
        <v>0</v>
      </c>
      <c r="AE139" s="485">
        <f t="shared" si="114"/>
        <v>0</v>
      </c>
      <c r="AF139" s="485">
        <f t="shared" si="114"/>
        <v>0</v>
      </c>
      <c r="AG139" s="485">
        <f t="shared" si="114"/>
        <v>0</v>
      </c>
      <c r="AH139" s="485">
        <f t="shared" si="114"/>
        <v>0</v>
      </c>
      <c r="AI139" s="485">
        <f t="shared" si="114"/>
        <v>0</v>
      </c>
      <c r="AJ139" s="485">
        <f t="shared" si="114"/>
        <v>0</v>
      </c>
      <c r="AK139" s="485">
        <f t="shared" si="114"/>
        <v>0</v>
      </c>
      <c r="AL139" s="485">
        <f t="shared" si="114"/>
        <v>0</v>
      </c>
      <c r="AM139" s="485">
        <f t="shared" si="114"/>
        <v>0</v>
      </c>
      <c r="AN139" s="485">
        <f t="shared" si="114"/>
        <v>0</v>
      </c>
      <c r="AO139" s="485">
        <f t="shared" si="114"/>
        <v>0</v>
      </c>
      <c r="AP139" s="448">
        <f t="shared" si="115"/>
        <v>0</v>
      </c>
      <c r="AQ139" s="485">
        <f t="shared" si="114"/>
        <v>0</v>
      </c>
      <c r="AR139" s="485">
        <f t="shared" si="114"/>
        <v>0</v>
      </c>
      <c r="AS139" s="485">
        <f t="shared" si="114"/>
        <v>0</v>
      </c>
      <c r="AT139" s="485">
        <f t="shared" si="116"/>
        <v>0</v>
      </c>
      <c r="AU139" s="485">
        <f t="shared" si="116"/>
        <v>0</v>
      </c>
      <c r="AV139" s="485">
        <f t="shared" si="116"/>
        <v>0</v>
      </c>
      <c r="AW139" s="485">
        <f t="shared" si="116"/>
        <v>40800</v>
      </c>
      <c r="AX139" s="485">
        <f t="shared" si="116"/>
        <v>40800</v>
      </c>
      <c r="AY139" s="485">
        <f t="shared" si="116"/>
        <v>40800</v>
      </c>
      <c r="AZ139" s="485">
        <f t="shared" si="116"/>
        <v>40800</v>
      </c>
      <c r="BA139" s="485">
        <f t="shared" si="116"/>
        <v>40800</v>
      </c>
      <c r="BB139" s="485">
        <f t="shared" si="116"/>
        <v>40800</v>
      </c>
      <c r="BC139" s="448">
        <f t="shared" si="117"/>
        <v>244800</v>
      </c>
      <c r="BD139" s="450"/>
      <c r="BE139" s="485">
        <v>0</v>
      </c>
      <c r="BF139" s="485">
        <v>0</v>
      </c>
      <c r="BG139" s="485">
        <v>0</v>
      </c>
      <c r="BH139" s="485">
        <v>0</v>
      </c>
      <c r="BI139" s="485">
        <v>0</v>
      </c>
      <c r="BJ139" s="485">
        <v>0</v>
      </c>
      <c r="BK139" s="485">
        <v>18000</v>
      </c>
      <c r="BL139" s="485">
        <v>18000</v>
      </c>
      <c r="BM139" s="485">
        <v>18000</v>
      </c>
      <c r="BN139" s="485">
        <v>18000</v>
      </c>
      <c r="BO139" s="485">
        <v>18000</v>
      </c>
      <c r="BP139" s="485">
        <v>18000</v>
      </c>
      <c r="BQ139" s="448">
        <f t="shared" si="118"/>
        <v>108000</v>
      </c>
      <c r="BS139" s="486">
        <f t="shared" si="119"/>
        <v>108000</v>
      </c>
      <c r="BT139" s="487">
        <f t="shared" si="125"/>
        <v>0</v>
      </c>
      <c r="BU139" s="488">
        <f t="shared" si="120"/>
        <v>108000</v>
      </c>
      <c r="BV139" s="486">
        <f t="shared" si="121"/>
        <v>0</v>
      </c>
      <c r="BW139" s="485">
        <f t="shared" si="122"/>
        <v>0</v>
      </c>
      <c r="BX139" s="485">
        <f t="shared" si="126"/>
        <v>0</v>
      </c>
      <c r="BZ139" s="485">
        <f t="shared" si="127"/>
        <v>0</v>
      </c>
      <c r="CA139" s="489">
        <f t="shared" si="128"/>
        <v>0</v>
      </c>
      <c r="CC139" s="451">
        <f t="shared" si="123"/>
        <v>-108000</v>
      </c>
    </row>
    <row r="140" spans="1:81" ht="12" customHeight="1" outlineLevel="1">
      <c r="A140" s="453" t="str">
        <f t="shared" si="109"/>
        <v>PMCE</v>
      </c>
      <c r="B140" s="453" t="str">
        <f t="shared" si="109"/>
        <v>Capture</v>
      </c>
      <c r="C140" s="490" t="str">
        <f t="shared" si="109"/>
        <v>CENTRO HEMATOLOGICO DE CUCUTA</v>
      </c>
      <c r="D140" s="484">
        <f t="shared" si="124"/>
        <v>0</v>
      </c>
      <c r="E140" s="484">
        <f t="shared" si="124"/>
        <v>0</v>
      </c>
      <c r="F140" s="484">
        <f t="shared" si="124"/>
        <v>0</v>
      </c>
      <c r="G140" s="484">
        <f t="shared" si="124"/>
        <v>0</v>
      </c>
      <c r="H140" s="484">
        <f t="shared" si="124"/>
        <v>0</v>
      </c>
      <c r="I140" s="484">
        <f t="shared" si="110"/>
        <v>0</v>
      </c>
      <c r="J140" s="484">
        <f t="shared" si="124"/>
        <v>0</v>
      </c>
      <c r="K140" s="495">
        <f t="shared" si="124"/>
        <v>0</v>
      </c>
      <c r="L140" s="485">
        <f t="shared" si="124"/>
        <v>0</v>
      </c>
      <c r="M140" s="485">
        <f t="shared" si="124"/>
        <v>20400</v>
      </c>
      <c r="N140" s="485">
        <f t="shared" si="124"/>
        <v>20400</v>
      </c>
      <c r="O140" s="485">
        <f t="shared" si="124"/>
        <v>40800</v>
      </c>
      <c r="P140" s="448">
        <f t="shared" si="111"/>
        <v>81600</v>
      </c>
      <c r="Q140" s="485">
        <f t="shared" si="112"/>
        <v>40680</v>
      </c>
      <c r="R140" s="485">
        <f t="shared" si="112"/>
        <v>40680</v>
      </c>
      <c r="S140" s="485">
        <f t="shared" si="112"/>
        <v>40680</v>
      </c>
      <c r="T140" s="485">
        <f t="shared" si="112"/>
        <v>40680</v>
      </c>
      <c r="U140" s="485">
        <f t="shared" si="112"/>
        <v>61020</v>
      </c>
      <c r="V140" s="485">
        <f t="shared" si="112"/>
        <v>61020</v>
      </c>
      <c r="W140" s="485">
        <f t="shared" si="112"/>
        <v>61020</v>
      </c>
      <c r="X140" s="485">
        <f t="shared" si="112"/>
        <v>61020</v>
      </c>
      <c r="Y140" s="485">
        <f t="shared" si="112"/>
        <v>61020</v>
      </c>
      <c r="Z140" s="485">
        <f t="shared" si="112"/>
        <v>61020</v>
      </c>
      <c r="AA140" s="485">
        <f t="shared" si="112"/>
        <v>61020</v>
      </c>
      <c r="AB140" s="485">
        <f t="shared" si="112"/>
        <v>61020</v>
      </c>
      <c r="AC140" s="448">
        <f t="shared" si="113"/>
        <v>650880</v>
      </c>
      <c r="AD140" s="485">
        <f t="shared" si="114"/>
        <v>61200</v>
      </c>
      <c r="AE140" s="485">
        <f t="shared" si="114"/>
        <v>61200</v>
      </c>
      <c r="AF140" s="485">
        <f t="shared" si="114"/>
        <v>61200</v>
      </c>
      <c r="AG140" s="485">
        <f t="shared" si="114"/>
        <v>61200</v>
      </c>
      <c r="AH140" s="485">
        <f t="shared" si="114"/>
        <v>61200</v>
      </c>
      <c r="AI140" s="485">
        <f t="shared" si="114"/>
        <v>61200</v>
      </c>
      <c r="AJ140" s="485">
        <f t="shared" si="114"/>
        <v>61200</v>
      </c>
      <c r="AK140" s="485">
        <f t="shared" si="114"/>
        <v>61200</v>
      </c>
      <c r="AL140" s="485">
        <f t="shared" si="114"/>
        <v>61200</v>
      </c>
      <c r="AM140" s="485">
        <f t="shared" si="114"/>
        <v>61200</v>
      </c>
      <c r="AN140" s="485">
        <f t="shared" si="114"/>
        <v>61200</v>
      </c>
      <c r="AO140" s="485">
        <f t="shared" si="114"/>
        <v>61200</v>
      </c>
      <c r="AP140" s="448">
        <f t="shared" si="115"/>
        <v>734400</v>
      </c>
      <c r="AQ140" s="485">
        <f t="shared" si="114"/>
        <v>61200</v>
      </c>
      <c r="AR140" s="485">
        <f t="shared" si="114"/>
        <v>61200</v>
      </c>
      <c r="AS140" s="485">
        <f t="shared" si="114"/>
        <v>61200</v>
      </c>
      <c r="AT140" s="485">
        <f t="shared" si="116"/>
        <v>61200</v>
      </c>
      <c r="AU140" s="485">
        <f t="shared" si="116"/>
        <v>61200</v>
      </c>
      <c r="AV140" s="485">
        <f t="shared" si="116"/>
        <v>61200</v>
      </c>
      <c r="AW140" s="485">
        <f t="shared" si="116"/>
        <v>61200</v>
      </c>
      <c r="AX140" s="485">
        <f t="shared" si="116"/>
        <v>61200</v>
      </c>
      <c r="AY140" s="485">
        <f t="shared" si="116"/>
        <v>61200</v>
      </c>
      <c r="AZ140" s="485">
        <f t="shared" si="116"/>
        <v>61200</v>
      </c>
      <c r="BA140" s="485">
        <f t="shared" si="116"/>
        <v>61200</v>
      </c>
      <c r="BB140" s="485">
        <f t="shared" si="116"/>
        <v>61200</v>
      </c>
      <c r="BC140" s="448">
        <f t="shared" si="117"/>
        <v>734400</v>
      </c>
      <c r="BD140" s="450"/>
      <c r="BE140" s="485"/>
      <c r="BF140" s="485"/>
      <c r="BG140" s="485"/>
      <c r="BH140" s="485"/>
      <c r="BI140" s="485"/>
      <c r="BJ140" s="485"/>
      <c r="BK140" s="485"/>
      <c r="BL140" s="485"/>
      <c r="BM140" s="485"/>
      <c r="BN140" s="485"/>
      <c r="BO140" s="485"/>
      <c r="BP140" s="485"/>
      <c r="BQ140" s="448">
        <f t="shared" si="118"/>
        <v>0</v>
      </c>
      <c r="BS140" s="486">
        <f t="shared" si="119"/>
        <v>0</v>
      </c>
      <c r="BT140" s="487">
        <f t="shared" si="125"/>
        <v>0</v>
      </c>
      <c r="BU140" s="488">
        <f t="shared" si="120"/>
        <v>0</v>
      </c>
      <c r="BV140" s="486">
        <f t="shared" si="121"/>
        <v>81600</v>
      </c>
      <c r="BW140" s="485">
        <f t="shared" si="122"/>
        <v>0</v>
      </c>
      <c r="BX140" s="485">
        <f t="shared" si="126"/>
        <v>0</v>
      </c>
      <c r="BZ140" s="485">
        <f t="shared" si="127"/>
        <v>10200</v>
      </c>
      <c r="CA140" s="489">
        <f t="shared" si="128"/>
        <v>10200</v>
      </c>
      <c r="CC140" s="451">
        <f t="shared" si="123"/>
        <v>0</v>
      </c>
    </row>
    <row r="141" spans="1:81" ht="12" customHeight="1" outlineLevel="1">
      <c r="A141" s="453" t="str">
        <f t="shared" si="109"/>
        <v>ICNE</v>
      </c>
      <c r="B141" s="453" t="str">
        <f t="shared" si="109"/>
        <v>Capture</v>
      </c>
      <c r="C141" s="455" t="str">
        <f t="shared" si="109"/>
        <v xml:space="preserve">HEMATOLOGIA Y ONCOLOGIA DEL ORIENTE </v>
      </c>
      <c r="D141" s="484">
        <f t="shared" si="124"/>
        <v>0</v>
      </c>
      <c r="E141" s="484">
        <f t="shared" si="124"/>
        <v>0</v>
      </c>
      <c r="F141" s="484">
        <f t="shared" si="124"/>
        <v>0</v>
      </c>
      <c r="G141" s="484">
        <f t="shared" si="124"/>
        <v>0</v>
      </c>
      <c r="H141" s="484">
        <f t="shared" si="124"/>
        <v>0</v>
      </c>
      <c r="I141" s="484">
        <f t="shared" si="110"/>
        <v>0</v>
      </c>
      <c r="J141" s="484">
        <f t="shared" si="124"/>
        <v>0</v>
      </c>
      <c r="K141" s="485">
        <f t="shared" si="124"/>
        <v>0</v>
      </c>
      <c r="L141" s="485">
        <f t="shared" si="124"/>
        <v>0</v>
      </c>
      <c r="M141" s="485">
        <f t="shared" si="124"/>
        <v>0</v>
      </c>
      <c r="N141" s="485">
        <f t="shared" si="124"/>
        <v>0</v>
      </c>
      <c r="O141" s="485">
        <f t="shared" si="124"/>
        <v>0</v>
      </c>
      <c r="P141" s="448">
        <f t="shared" si="111"/>
        <v>0</v>
      </c>
      <c r="Q141" s="485">
        <f t="shared" si="112"/>
        <v>0</v>
      </c>
      <c r="R141" s="485">
        <f t="shared" si="112"/>
        <v>0</v>
      </c>
      <c r="S141" s="485">
        <f t="shared" si="112"/>
        <v>0</v>
      </c>
      <c r="T141" s="485">
        <f t="shared" si="112"/>
        <v>0</v>
      </c>
      <c r="U141" s="485">
        <f t="shared" si="112"/>
        <v>0</v>
      </c>
      <c r="V141" s="485">
        <f t="shared" si="112"/>
        <v>0</v>
      </c>
      <c r="W141" s="485">
        <f t="shared" si="112"/>
        <v>0</v>
      </c>
      <c r="X141" s="485">
        <f t="shared" si="112"/>
        <v>0</v>
      </c>
      <c r="Y141" s="485">
        <f t="shared" si="112"/>
        <v>0</v>
      </c>
      <c r="Z141" s="485">
        <f t="shared" si="112"/>
        <v>0</v>
      </c>
      <c r="AA141" s="485">
        <f t="shared" si="112"/>
        <v>0</v>
      </c>
      <c r="AB141" s="485">
        <f t="shared" si="112"/>
        <v>0</v>
      </c>
      <c r="AC141" s="448">
        <f t="shared" ref="AC141:AC154" si="129">SUM(Q141:AB141)</f>
        <v>0</v>
      </c>
      <c r="AD141" s="485">
        <f t="shared" si="114"/>
        <v>0</v>
      </c>
      <c r="AE141" s="485">
        <f t="shared" si="114"/>
        <v>0</v>
      </c>
      <c r="AF141" s="485">
        <f t="shared" si="114"/>
        <v>0</v>
      </c>
      <c r="AG141" s="485">
        <f t="shared" si="114"/>
        <v>0</v>
      </c>
      <c r="AH141" s="485">
        <f t="shared" si="114"/>
        <v>0</v>
      </c>
      <c r="AI141" s="485">
        <f t="shared" si="114"/>
        <v>0</v>
      </c>
      <c r="AJ141" s="485">
        <f t="shared" si="114"/>
        <v>0</v>
      </c>
      <c r="AK141" s="485">
        <f t="shared" si="114"/>
        <v>0</v>
      </c>
      <c r="AL141" s="485">
        <f t="shared" si="114"/>
        <v>0</v>
      </c>
      <c r="AM141" s="485">
        <f t="shared" si="114"/>
        <v>0</v>
      </c>
      <c r="AN141" s="485">
        <f t="shared" si="114"/>
        <v>0</v>
      </c>
      <c r="AO141" s="485">
        <f t="shared" si="114"/>
        <v>0</v>
      </c>
      <c r="AP141" s="448">
        <f t="shared" ref="AP141:AP154" si="130">SUM(AD141:AO141)</f>
        <v>0</v>
      </c>
      <c r="AQ141" s="485">
        <f t="shared" si="114"/>
        <v>0</v>
      </c>
      <c r="AR141" s="485">
        <f t="shared" si="114"/>
        <v>0</v>
      </c>
      <c r="AS141" s="485">
        <f t="shared" si="114"/>
        <v>0</v>
      </c>
      <c r="AT141" s="485">
        <f t="shared" si="116"/>
        <v>0</v>
      </c>
      <c r="AU141" s="485">
        <f t="shared" si="116"/>
        <v>0</v>
      </c>
      <c r="AV141" s="485">
        <f t="shared" si="116"/>
        <v>0</v>
      </c>
      <c r="AW141" s="485">
        <f t="shared" si="116"/>
        <v>0</v>
      </c>
      <c r="AX141" s="485">
        <f t="shared" si="116"/>
        <v>0</v>
      </c>
      <c r="AY141" s="485">
        <f t="shared" si="116"/>
        <v>0</v>
      </c>
      <c r="AZ141" s="485">
        <f t="shared" si="116"/>
        <v>0</v>
      </c>
      <c r="BA141" s="485">
        <f t="shared" si="116"/>
        <v>0</v>
      </c>
      <c r="BB141" s="485">
        <f t="shared" si="116"/>
        <v>0</v>
      </c>
      <c r="BC141" s="448">
        <f t="shared" ref="BC141:BC154" si="131">SUM(AQ141:BB141)</f>
        <v>0</v>
      </c>
      <c r="BD141" s="450"/>
      <c r="BE141" s="485">
        <v>20000</v>
      </c>
      <c r="BF141" s="485">
        <v>20000</v>
      </c>
      <c r="BG141" s="485">
        <v>20000</v>
      </c>
      <c r="BH141" s="485">
        <v>20000</v>
      </c>
      <c r="BI141" s="485">
        <v>20000</v>
      </c>
      <c r="BJ141" s="485">
        <v>20000</v>
      </c>
      <c r="BK141" s="485">
        <v>20000</v>
      </c>
      <c r="BL141" s="485">
        <v>20000</v>
      </c>
      <c r="BM141" s="485">
        <v>20000</v>
      </c>
      <c r="BN141" s="485">
        <v>20000</v>
      </c>
      <c r="BO141" s="485">
        <v>20000</v>
      </c>
      <c r="BP141" s="485">
        <v>20000</v>
      </c>
      <c r="BQ141" s="448">
        <f t="shared" ref="BQ141:BQ154" si="132">SUM(BE141:BP141)</f>
        <v>240000</v>
      </c>
      <c r="BS141" s="486">
        <f t="shared" si="119"/>
        <v>240000</v>
      </c>
      <c r="BT141" s="487">
        <f t="shared" si="125"/>
        <v>0</v>
      </c>
      <c r="BU141" s="488">
        <f t="shared" si="120"/>
        <v>240000</v>
      </c>
      <c r="BV141" s="486">
        <f t="shared" si="121"/>
        <v>0</v>
      </c>
      <c r="BW141" s="485">
        <f t="shared" si="122"/>
        <v>0</v>
      </c>
      <c r="BX141" s="485">
        <f t="shared" si="126"/>
        <v>0</v>
      </c>
      <c r="BZ141" s="485">
        <f t="shared" si="127"/>
        <v>0</v>
      </c>
      <c r="CA141" s="489">
        <f t="shared" si="128"/>
        <v>0</v>
      </c>
      <c r="CC141" s="451">
        <f t="shared" si="123"/>
        <v>-240000</v>
      </c>
    </row>
    <row r="142" spans="1:81" ht="12" customHeight="1" outlineLevel="1">
      <c r="A142" s="453" t="str">
        <f t="shared" si="109"/>
        <v>ICNE</v>
      </c>
      <c r="B142" s="453" t="str">
        <f t="shared" si="109"/>
        <v>Capture</v>
      </c>
      <c r="C142" s="492" t="str">
        <f t="shared" si="109"/>
        <v>IPS LLANO</v>
      </c>
      <c r="D142" s="484">
        <f t="shared" si="124"/>
        <v>0</v>
      </c>
      <c r="E142" s="484">
        <f t="shared" si="124"/>
        <v>0</v>
      </c>
      <c r="F142" s="484">
        <f t="shared" si="124"/>
        <v>0</v>
      </c>
      <c r="G142" s="484">
        <f t="shared" si="124"/>
        <v>0</v>
      </c>
      <c r="H142" s="484">
        <f t="shared" si="124"/>
        <v>0</v>
      </c>
      <c r="I142" s="484">
        <f t="shared" si="110"/>
        <v>0</v>
      </c>
      <c r="J142" s="484">
        <f t="shared" si="124"/>
        <v>0</v>
      </c>
      <c r="K142" s="485">
        <f t="shared" si="124"/>
        <v>0</v>
      </c>
      <c r="L142" s="485">
        <f t="shared" si="124"/>
        <v>0</v>
      </c>
      <c r="M142" s="485">
        <f t="shared" si="124"/>
        <v>0</v>
      </c>
      <c r="N142" s="485">
        <f t="shared" si="124"/>
        <v>0</v>
      </c>
      <c r="O142" s="485">
        <f t="shared" si="124"/>
        <v>0</v>
      </c>
      <c r="P142" s="448">
        <f t="shared" si="111"/>
        <v>0</v>
      </c>
      <c r="Q142" s="485">
        <f t="shared" si="112"/>
        <v>0</v>
      </c>
      <c r="R142" s="485">
        <f t="shared" si="112"/>
        <v>0</v>
      </c>
      <c r="S142" s="485">
        <f t="shared" si="112"/>
        <v>0</v>
      </c>
      <c r="T142" s="485">
        <f t="shared" si="112"/>
        <v>0</v>
      </c>
      <c r="U142" s="485">
        <f t="shared" si="112"/>
        <v>0</v>
      </c>
      <c r="V142" s="485">
        <f t="shared" si="112"/>
        <v>0</v>
      </c>
      <c r="W142" s="485">
        <f t="shared" si="112"/>
        <v>0</v>
      </c>
      <c r="X142" s="485">
        <f t="shared" si="112"/>
        <v>0</v>
      </c>
      <c r="Y142" s="485">
        <f t="shared" si="112"/>
        <v>0</v>
      </c>
      <c r="Z142" s="485">
        <f t="shared" si="112"/>
        <v>0</v>
      </c>
      <c r="AA142" s="485">
        <f t="shared" si="112"/>
        <v>0</v>
      </c>
      <c r="AB142" s="485">
        <f t="shared" si="112"/>
        <v>0</v>
      </c>
      <c r="AC142" s="448">
        <f t="shared" si="129"/>
        <v>0</v>
      </c>
      <c r="AD142" s="485">
        <f t="shared" si="114"/>
        <v>0</v>
      </c>
      <c r="AE142" s="485">
        <f t="shared" si="114"/>
        <v>0</v>
      </c>
      <c r="AF142" s="485">
        <f t="shared" si="114"/>
        <v>0</v>
      </c>
      <c r="AG142" s="485">
        <f t="shared" si="114"/>
        <v>0</v>
      </c>
      <c r="AH142" s="485">
        <f t="shared" si="114"/>
        <v>0</v>
      </c>
      <c r="AI142" s="485">
        <f t="shared" si="114"/>
        <v>0</v>
      </c>
      <c r="AJ142" s="485">
        <f t="shared" si="114"/>
        <v>0</v>
      </c>
      <c r="AK142" s="485">
        <f t="shared" si="114"/>
        <v>0</v>
      </c>
      <c r="AL142" s="485">
        <f t="shared" si="114"/>
        <v>0</v>
      </c>
      <c r="AM142" s="485">
        <f t="shared" si="114"/>
        <v>0</v>
      </c>
      <c r="AN142" s="485">
        <f t="shared" si="114"/>
        <v>0</v>
      </c>
      <c r="AO142" s="485">
        <f t="shared" si="114"/>
        <v>0</v>
      </c>
      <c r="AP142" s="448">
        <f t="shared" si="130"/>
        <v>0</v>
      </c>
      <c r="AQ142" s="485">
        <f t="shared" si="114"/>
        <v>0</v>
      </c>
      <c r="AR142" s="485">
        <f t="shared" si="114"/>
        <v>0</v>
      </c>
      <c r="AS142" s="485">
        <f t="shared" si="114"/>
        <v>0</v>
      </c>
      <c r="AT142" s="485">
        <f t="shared" si="116"/>
        <v>0</v>
      </c>
      <c r="AU142" s="485">
        <f t="shared" si="116"/>
        <v>0</v>
      </c>
      <c r="AV142" s="485">
        <f t="shared" si="116"/>
        <v>0</v>
      </c>
      <c r="AW142" s="485">
        <f t="shared" si="116"/>
        <v>0</v>
      </c>
      <c r="AX142" s="485">
        <f t="shared" si="116"/>
        <v>0</v>
      </c>
      <c r="AY142" s="485">
        <f t="shared" si="116"/>
        <v>0</v>
      </c>
      <c r="AZ142" s="485">
        <f t="shared" si="116"/>
        <v>0</v>
      </c>
      <c r="BA142" s="485">
        <f t="shared" si="116"/>
        <v>0</v>
      </c>
      <c r="BB142" s="485">
        <f t="shared" si="116"/>
        <v>0</v>
      </c>
      <c r="BC142" s="448">
        <f t="shared" si="131"/>
        <v>0</v>
      </c>
      <c r="BD142" s="450"/>
      <c r="BE142" s="485">
        <v>20000</v>
      </c>
      <c r="BF142" s="485">
        <v>20000</v>
      </c>
      <c r="BG142" s="485">
        <v>20000</v>
      </c>
      <c r="BH142" s="485">
        <v>20000</v>
      </c>
      <c r="BI142" s="485">
        <v>20000</v>
      </c>
      <c r="BJ142" s="485">
        <v>20000</v>
      </c>
      <c r="BK142" s="485">
        <v>40000</v>
      </c>
      <c r="BL142" s="485">
        <v>40000</v>
      </c>
      <c r="BM142" s="485">
        <v>40000</v>
      </c>
      <c r="BN142" s="485">
        <v>40000</v>
      </c>
      <c r="BO142" s="485">
        <v>40000</v>
      </c>
      <c r="BP142" s="485">
        <v>40000</v>
      </c>
      <c r="BQ142" s="448">
        <f t="shared" si="132"/>
        <v>360000</v>
      </c>
      <c r="BS142" s="486">
        <f t="shared" si="119"/>
        <v>360000</v>
      </c>
      <c r="BT142" s="487">
        <f t="shared" si="125"/>
        <v>0</v>
      </c>
      <c r="BU142" s="488">
        <f t="shared" si="120"/>
        <v>360000</v>
      </c>
      <c r="BV142" s="486">
        <f t="shared" si="121"/>
        <v>0</v>
      </c>
      <c r="BW142" s="485">
        <f t="shared" si="122"/>
        <v>0</v>
      </c>
      <c r="BX142" s="485">
        <f t="shared" si="126"/>
        <v>0</v>
      </c>
      <c r="BZ142" s="485">
        <f t="shared" si="127"/>
        <v>0</v>
      </c>
      <c r="CA142" s="489">
        <f t="shared" si="128"/>
        <v>0</v>
      </c>
      <c r="CC142" s="451">
        <f t="shared" si="123"/>
        <v>-360000</v>
      </c>
    </row>
    <row r="143" spans="1:81" ht="12" customHeight="1" outlineLevel="1">
      <c r="A143" s="455" t="str">
        <f t="shared" si="109"/>
        <v>PMCE</v>
      </c>
      <c r="B143" s="455" t="str">
        <f t="shared" si="109"/>
        <v>Other</v>
      </c>
      <c r="C143" s="455" t="str">
        <f t="shared" si="109"/>
        <v>OASIS / RAMEDICAS</v>
      </c>
      <c r="D143" s="484">
        <f t="shared" si="124"/>
        <v>0</v>
      </c>
      <c r="E143" s="484">
        <f t="shared" si="124"/>
        <v>0</v>
      </c>
      <c r="F143" s="484">
        <f t="shared" si="124"/>
        <v>0</v>
      </c>
      <c r="G143" s="484">
        <f t="shared" si="124"/>
        <v>0</v>
      </c>
      <c r="H143" s="484">
        <f t="shared" si="124"/>
        <v>0</v>
      </c>
      <c r="I143" s="484">
        <f t="shared" si="110"/>
        <v>0</v>
      </c>
      <c r="J143" s="484">
        <f t="shared" si="124"/>
        <v>0</v>
      </c>
      <c r="K143" s="485">
        <f t="shared" si="124"/>
        <v>0</v>
      </c>
      <c r="L143" s="485">
        <f t="shared" si="124"/>
        <v>0</v>
      </c>
      <c r="M143" s="485">
        <f t="shared" si="124"/>
        <v>0</v>
      </c>
      <c r="N143" s="485">
        <f t="shared" si="124"/>
        <v>0</v>
      </c>
      <c r="O143" s="485">
        <f t="shared" si="124"/>
        <v>0</v>
      </c>
      <c r="P143" s="448">
        <f t="shared" si="111"/>
        <v>0</v>
      </c>
      <c r="Q143" s="485">
        <f t="shared" si="112"/>
        <v>0</v>
      </c>
      <c r="R143" s="485">
        <f t="shared" si="112"/>
        <v>0</v>
      </c>
      <c r="S143" s="485">
        <f t="shared" si="112"/>
        <v>0</v>
      </c>
      <c r="T143" s="485">
        <f t="shared" si="112"/>
        <v>0</v>
      </c>
      <c r="U143" s="485">
        <f t="shared" si="112"/>
        <v>0</v>
      </c>
      <c r="V143" s="485">
        <f t="shared" si="112"/>
        <v>0</v>
      </c>
      <c r="W143" s="485">
        <f t="shared" si="112"/>
        <v>0</v>
      </c>
      <c r="X143" s="485">
        <f t="shared" si="112"/>
        <v>0</v>
      </c>
      <c r="Y143" s="485">
        <f t="shared" si="112"/>
        <v>0</v>
      </c>
      <c r="Z143" s="485">
        <f t="shared" si="112"/>
        <v>0</v>
      </c>
      <c r="AA143" s="485">
        <f t="shared" si="112"/>
        <v>0</v>
      </c>
      <c r="AB143" s="485">
        <f t="shared" si="112"/>
        <v>0</v>
      </c>
      <c r="AC143" s="448">
        <f t="shared" si="129"/>
        <v>0</v>
      </c>
      <c r="AD143" s="485">
        <f t="shared" si="114"/>
        <v>0</v>
      </c>
      <c r="AE143" s="485">
        <f t="shared" si="114"/>
        <v>0</v>
      </c>
      <c r="AF143" s="485">
        <f t="shared" si="114"/>
        <v>0</v>
      </c>
      <c r="AG143" s="485">
        <f t="shared" si="114"/>
        <v>0</v>
      </c>
      <c r="AH143" s="485">
        <f t="shared" si="114"/>
        <v>0</v>
      </c>
      <c r="AI143" s="485">
        <f t="shared" si="114"/>
        <v>0</v>
      </c>
      <c r="AJ143" s="485">
        <f t="shared" si="114"/>
        <v>0</v>
      </c>
      <c r="AK143" s="485">
        <f t="shared" si="114"/>
        <v>0</v>
      </c>
      <c r="AL143" s="485">
        <f t="shared" si="114"/>
        <v>0</v>
      </c>
      <c r="AM143" s="485">
        <f t="shared" si="114"/>
        <v>0</v>
      </c>
      <c r="AN143" s="485">
        <f t="shared" si="114"/>
        <v>0</v>
      </c>
      <c r="AO143" s="485">
        <f t="shared" si="114"/>
        <v>0</v>
      </c>
      <c r="AP143" s="448">
        <f t="shared" si="130"/>
        <v>0</v>
      </c>
      <c r="AQ143" s="485">
        <f t="shared" si="114"/>
        <v>0</v>
      </c>
      <c r="AR143" s="485">
        <f t="shared" si="114"/>
        <v>0</v>
      </c>
      <c r="AS143" s="485">
        <f t="shared" si="114"/>
        <v>0</v>
      </c>
      <c r="AT143" s="485">
        <f t="shared" si="116"/>
        <v>0</v>
      </c>
      <c r="AU143" s="485">
        <f t="shared" si="116"/>
        <v>0</v>
      </c>
      <c r="AV143" s="485">
        <f t="shared" si="116"/>
        <v>0</v>
      </c>
      <c r="AW143" s="485">
        <f t="shared" si="116"/>
        <v>0</v>
      </c>
      <c r="AX143" s="485">
        <f t="shared" si="116"/>
        <v>0</v>
      </c>
      <c r="AY143" s="485">
        <f t="shared" si="116"/>
        <v>0</v>
      </c>
      <c r="AZ143" s="485">
        <f t="shared" si="116"/>
        <v>0</v>
      </c>
      <c r="BA143" s="485">
        <f t="shared" si="116"/>
        <v>0</v>
      </c>
      <c r="BB143" s="485">
        <f t="shared" si="116"/>
        <v>0</v>
      </c>
      <c r="BC143" s="448">
        <f t="shared" si="131"/>
        <v>0</v>
      </c>
      <c r="BD143" s="450"/>
      <c r="BE143" s="485">
        <v>80000</v>
      </c>
      <c r="BF143" s="485">
        <v>80000</v>
      </c>
      <c r="BG143" s="485">
        <v>80000</v>
      </c>
      <c r="BH143" s="485">
        <v>80000</v>
      </c>
      <c r="BI143" s="485">
        <v>80000</v>
      </c>
      <c r="BJ143" s="485">
        <v>80000</v>
      </c>
      <c r="BK143" s="485">
        <v>80000</v>
      </c>
      <c r="BL143" s="485">
        <v>80000</v>
      </c>
      <c r="BM143" s="485">
        <v>80000</v>
      </c>
      <c r="BN143" s="485">
        <v>80000</v>
      </c>
      <c r="BO143" s="485">
        <v>80000</v>
      </c>
      <c r="BP143" s="485">
        <v>80000</v>
      </c>
      <c r="BQ143" s="448">
        <f t="shared" si="132"/>
        <v>960000</v>
      </c>
      <c r="BS143" s="486">
        <f t="shared" si="119"/>
        <v>960000</v>
      </c>
      <c r="BT143" s="487">
        <f t="shared" si="125"/>
        <v>0</v>
      </c>
      <c r="BU143" s="488">
        <f t="shared" si="120"/>
        <v>960000</v>
      </c>
      <c r="BV143" s="486">
        <f t="shared" si="121"/>
        <v>0</v>
      </c>
      <c r="BW143" s="485">
        <f t="shared" si="122"/>
        <v>0</v>
      </c>
      <c r="BX143" s="485">
        <f t="shared" si="126"/>
        <v>0</v>
      </c>
      <c r="BZ143" s="485">
        <f t="shared" si="127"/>
        <v>0</v>
      </c>
      <c r="CA143" s="489">
        <f t="shared" si="128"/>
        <v>0</v>
      </c>
      <c r="CC143" s="451">
        <f t="shared" si="123"/>
        <v>-960000</v>
      </c>
    </row>
    <row r="144" spans="1:81" ht="12" customHeight="1" outlineLevel="1">
      <c r="A144" s="455" t="str">
        <f t="shared" ref="A144:C149" si="133">+A20</f>
        <v>LADB</v>
      </c>
      <c r="B144" s="455" t="str">
        <f t="shared" si="133"/>
        <v>Other</v>
      </c>
      <c r="C144" s="455" t="str">
        <f t="shared" si="133"/>
        <v>SOLINSA G.C. S.A.S. (DISFARMA)</v>
      </c>
      <c r="D144" s="484">
        <f t="shared" si="124"/>
        <v>18000</v>
      </c>
      <c r="E144" s="484">
        <f t="shared" si="124"/>
        <v>0</v>
      </c>
      <c r="F144" s="484">
        <f t="shared" si="124"/>
        <v>12000</v>
      </c>
      <c r="G144" s="484">
        <f t="shared" si="124"/>
        <v>0</v>
      </c>
      <c r="H144" s="484">
        <f t="shared" si="124"/>
        <v>0</v>
      </c>
      <c r="I144" s="484">
        <f t="shared" si="124"/>
        <v>10000</v>
      </c>
      <c r="J144" s="484">
        <f t="shared" si="124"/>
        <v>0</v>
      </c>
      <c r="K144" s="485">
        <v>12000</v>
      </c>
      <c r="L144" s="485">
        <f t="shared" si="124"/>
        <v>0</v>
      </c>
      <c r="M144" s="485">
        <f t="shared" si="124"/>
        <v>0</v>
      </c>
      <c r="N144" s="485">
        <f t="shared" si="124"/>
        <v>0</v>
      </c>
      <c r="O144" s="485">
        <f t="shared" si="124"/>
        <v>0</v>
      </c>
      <c r="P144" s="448">
        <f t="shared" si="111"/>
        <v>52000</v>
      </c>
      <c r="Q144" s="485">
        <f t="shared" ref="Q144:AB149" si="134">+Q82+Q113</f>
        <v>0</v>
      </c>
      <c r="R144" s="485">
        <f t="shared" si="134"/>
        <v>0</v>
      </c>
      <c r="S144" s="485">
        <f t="shared" si="134"/>
        <v>0</v>
      </c>
      <c r="T144" s="485">
        <f t="shared" si="134"/>
        <v>0</v>
      </c>
      <c r="U144" s="485">
        <f t="shared" si="134"/>
        <v>0</v>
      </c>
      <c r="V144" s="485">
        <f t="shared" si="134"/>
        <v>0</v>
      </c>
      <c r="W144" s="485">
        <f t="shared" si="134"/>
        <v>0</v>
      </c>
      <c r="X144" s="485">
        <f t="shared" si="134"/>
        <v>0</v>
      </c>
      <c r="Y144" s="485">
        <f t="shared" si="134"/>
        <v>0</v>
      </c>
      <c r="Z144" s="485">
        <f t="shared" si="134"/>
        <v>0</v>
      </c>
      <c r="AA144" s="485">
        <f t="shared" si="134"/>
        <v>0</v>
      </c>
      <c r="AB144" s="485">
        <f t="shared" si="134"/>
        <v>0</v>
      </c>
      <c r="AC144" s="448">
        <f t="shared" si="129"/>
        <v>0</v>
      </c>
      <c r="AD144" s="485">
        <f t="shared" ref="AD144:AO149" si="135">+AD82+AD113</f>
        <v>0</v>
      </c>
      <c r="AE144" s="485">
        <f t="shared" si="135"/>
        <v>0</v>
      </c>
      <c r="AF144" s="485">
        <f t="shared" si="135"/>
        <v>0</v>
      </c>
      <c r="AG144" s="485">
        <f t="shared" si="135"/>
        <v>0</v>
      </c>
      <c r="AH144" s="485">
        <f t="shared" si="135"/>
        <v>0</v>
      </c>
      <c r="AI144" s="485">
        <f t="shared" si="135"/>
        <v>0</v>
      </c>
      <c r="AJ144" s="485">
        <f t="shared" si="135"/>
        <v>0</v>
      </c>
      <c r="AK144" s="485">
        <f t="shared" si="135"/>
        <v>0</v>
      </c>
      <c r="AL144" s="485">
        <f t="shared" si="135"/>
        <v>0</v>
      </c>
      <c r="AM144" s="485">
        <f t="shared" si="135"/>
        <v>0</v>
      </c>
      <c r="AN144" s="485">
        <f t="shared" si="135"/>
        <v>0</v>
      </c>
      <c r="AO144" s="485">
        <f t="shared" si="135"/>
        <v>0</v>
      </c>
      <c r="AP144" s="448">
        <f t="shared" si="130"/>
        <v>0</v>
      </c>
      <c r="AQ144" s="485">
        <f t="shared" ref="AQ144:BB149" si="136">+AQ82+AQ113</f>
        <v>0</v>
      </c>
      <c r="AR144" s="485">
        <f t="shared" si="136"/>
        <v>0</v>
      </c>
      <c r="AS144" s="485">
        <f t="shared" si="136"/>
        <v>0</v>
      </c>
      <c r="AT144" s="485">
        <f t="shared" si="136"/>
        <v>0</v>
      </c>
      <c r="AU144" s="485">
        <f t="shared" si="136"/>
        <v>0</v>
      </c>
      <c r="AV144" s="485">
        <f t="shared" si="136"/>
        <v>0</v>
      </c>
      <c r="AW144" s="485">
        <f t="shared" si="136"/>
        <v>0</v>
      </c>
      <c r="AX144" s="485">
        <f t="shared" si="136"/>
        <v>0</v>
      </c>
      <c r="AY144" s="485">
        <f t="shared" si="136"/>
        <v>0</v>
      </c>
      <c r="AZ144" s="485">
        <f t="shared" si="136"/>
        <v>0</v>
      </c>
      <c r="BA144" s="485">
        <f t="shared" si="136"/>
        <v>0</v>
      </c>
      <c r="BB144" s="485">
        <f t="shared" si="136"/>
        <v>0</v>
      </c>
      <c r="BC144" s="448">
        <f t="shared" si="131"/>
        <v>0</v>
      </c>
      <c r="BD144" s="450"/>
      <c r="BE144" s="485">
        <v>54000</v>
      </c>
      <c r="BF144" s="485">
        <v>54000</v>
      </c>
      <c r="BG144" s="485">
        <v>54000</v>
      </c>
      <c r="BH144" s="485">
        <v>54000</v>
      </c>
      <c r="BI144" s="485">
        <v>54000</v>
      </c>
      <c r="BJ144" s="485">
        <v>54000</v>
      </c>
      <c r="BK144" s="485">
        <v>54000</v>
      </c>
      <c r="BL144" s="485">
        <v>54000</v>
      </c>
      <c r="BM144" s="485">
        <v>54000</v>
      </c>
      <c r="BN144" s="485">
        <v>54000</v>
      </c>
      <c r="BO144" s="485">
        <v>54000</v>
      </c>
      <c r="BP144" s="485">
        <v>54000</v>
      </c>
      <c r="BQ144" s="448">
        <f t="shared" si="132"/>
        <v>648000</v>
      </c>
      <c r="BS144" s="486">
        <f t="shared" si="119"/>
        <v>648000</v>
      </c>
      <c r="BT144" s="487">
        <f t="shared" si="125"/>
        <v>40000</v>
      </c>
      <c r="BU144" s="488">
        <f t="shared" si="120"/>
        <v>608000</v>
      </c>
      <c r="BV144" s="486">
        <f t="shared" si="121"/>
        <v>52000</v>
      </c>
      <c r="BW144" s="485">
        <f t="shared" si="122"/>
        <v>10000</v>
      </c>
      <c r="BX144" s="485">
        <f t="shared" si="126"/>
        <v>120000</v>
      </c>
      <c r="BZ144" s="485">
        <f t="shared" si="127"/>
        <v>1500</v>
      </c>
      <c r="CA144" s="489">
        <f t="shared" si="128"/>
        <v>-8500</v>
      </c>
      <c r="CC144" s="451">
        <f t="shared" si="123"/>
        <v>-608000</v>
      </c>
    </row>
    <row r="145" spans="1:81" ht="12" customHeight="1" outlineLevel="1">
      <c r="A145" s="455" t="str">
        <f t="shared" si="133"/>
        <v>ICNE</v>
      </c>
      <c r="B145" s="455" t="str">
        <f t="shared" si="133"/>
        <v>Other</v>
      </c>
      <c r="C145" s="455" t="str">
        <f t="shared" si="133"/>
        <v>GRUPO R&amp;G S.A.S. / HOSP HUV</v>
      </c>
      <c r="D145" s="484">
        <f t="shared" ref="D145:O154" si="137">+D83+D114</f>
        <v>0</v>
      </c>
      <c r="E145" s="484">
        <f t="shared" si="137"/>
        <v>0</v>
      </c>
      <c r="F145" s="484">
        <f t="shared" si="137"/>
        <v>0</v>
      </c>
      <c r="G145" s="484">
        <f t="shared" si="137"/>
        <v>0</v>
      </c>
      <c r="H145" s="484">
        <f t="shared" si="137"/>
        <v>0</v>
      </c>
      <c r="I145" s="484">
        <f t="shared" si="137"/>
        <v>0</v>
      </c>
      <c r="J145" s="484">
        <f t="shared" si="137"/>
        <v>0</v>
      </c>
      <c r="K145" s="485">
        <f t="shared" si="137"/>
        <v>0</v>
      </c>
      <c r="L145" s="485">
        <f t="shared" si="137"/>
        <v>0</v>
      </c>
      <c r="M145" s="485">
        <f t="shared" si="137"/>
        <v>0</v>
      </c>
      <c r="N145" s="485">
        <f t="shared" si="137"/>
        <v>0</v>
      </c>
      <c r="O145" s="485">
        <f t="shared" si="137"/>
        <v>0</v>
      </c>
      <c r="P145" s="448">
        <f t="shared" si="111"/>
        <v>0</v>
      </c>
      <c r="Q145" s="485">
        <f t="shared" si="134"/>
        <v>0</v>
      </c>
      <c r="R145" s="485">
        <f t="shared" si="134"/>
        <v>0</v>
      </c>
      <c r="S145" s="485">
        <f t="shared" si="134"/>
        <v>0</v>
      </c>
      <c r="T145" s="485">
        <f t="shared" si="134"/>
        <v>0</v>
      </c>
      <c r="U145" s="485">
        <f t="shared" si="134"/>
        <v>0</v>
      </c>
      <c r="V145" s="485">
        <f t="shared" si="134"/>
        <v>0</v>
      </c>
      <c r="W145" s="485">
        <f t="shared" si="134"/>
        <v>0</v>
      </c>
      <c r="X145" s="485">
        <f t="shared" si="134"/>
        <v>0</v>
      </c>
      <c r="Y145" s="485">
        <f t="shared" si="134"/>
        <v>0</v>
      </c>
      <c r="Z145" s="485">
        <f t="shared" si="134"/>
        <v>0</v>
      </c>
      <c r="AA145" s="485">
        <f t="shared" si="134"/>
        <v>0</v>
      </c>
      <c r="AB145" s="485">
        <f t="shared" si="134"/>
        <v>0</v>
      </c>
      <c r="AC145" s="448">
        <f t="shared" si="129"/>
        <v>0</v>
      </c>
      <c r="AD145" s="485">
        <f t="shared" si="135"/>
        <v>0</v>
      </c>
      <c r="AE145" s="485">
        <f t="shared" si="135"/>
        <v>0</v>
      </c>
      <c r="AF145" s="485">
        <f t="shared" si="135"/>
        <v>0</v>
      </c>
      <c r="AG145" s="485">
        <f t="shared" si="135"/>
        <v>0</v>
      </c>
      <c r="AH145" s="485">
        <f t="shared" si="135"/>
        <v>0</v>
      </c>
      <c r="AI145" s="485">
        <f t="shared" si="135"/>
        <v>0</v>
      </c>
      <c r="AJ145" s="485">
        <f t="shared" si="135"/>
        <v>0</v>
      </c>
      <c r="AK145" s="485">
        <f t="shared" si="135"/>
        <v>0</v>
      </c>
      <c r="AL145" s="485">
        <f t="shared" si="135"/>
        <v>0</v>
      </c>
      <c r="AM145" s="485">
        <f t="shared" si="135"/>
        <v>0</v>
      </c>
      <c r="AN145" s="485">
        <f t="shared" si="135"/>
        <v>0</v>
      </c>
      <c r="AO145" s="485">
        <f t="shared" si="135"/>
        <v>0</v>
      </c>
      <c r="AP145" s="448">
        <f t="shared" si="130"/>
        <v>0</v>
      </c>
      <c r="AQ145" s="485">
        <f t="shared" si="136"/>
        <v>0</v>
      </c>
      <c r="AR145" s="485">
        <f t="shared" si="136"/>
        <v>0</v>
      </c>
      <c r="AS145" s="485">
        <f t="shared" si="136"/>
        <v>0</v>
      </c>
      <c r="AT145" s="485">
        <f t="shared" si="136"/>
        <v>0</v>
      </c>
      <c r="AU145" s="485">
        <f t="shared" si="136"/>
        <v>0</v>
      </c>
      <c r="AV145" s="485">
        <f t="shared" si="136"/>
        <v>0</v>
      </c>
      <c r="AW145" s="485">
        <f t="shared" si="136"/>
        <v>0</v>
      </c>
      <c r="AX145" s="485">
        <f t="shared" si="136"/>
        <v>0</v>
      </c>
      <c r="AY145" s="485">
        <f t="shared" si="136"/>
        <v>0</v>
      </c>
      <c r="AZ145" s="485">
        <f t="shared" si="136"/>
        <v>0</v>
      </c>
      <c r="BA145" s="485">
        <f t="shared" si="136"/>
        <v>0</v>
      </c>
      <c r="BB145" s="485">
        <f t="shared" si="136"/>
        <v>0</v>
      </c>
      <c r="BC145" s="448">
        <f t="shared" si="131"/>
        <v>0</v>
      </c>
      <c r="BD145" s="450"/>
      <c r="BE145" s="485"/>
      <c r="BF145" s="485"/>
      <c r="BG145" s="485"/>
      <c r="BH145" s="485"/>
      <c r="BI145" s="485"/>
      <c r="BJ145" s="485"/>
      <c r="BK145" s="485"/>
      <c r="BL145" s="485"/>
      <c r="BM145" s="485"/>
      <c r="BN145" s="485"/>
      <c r="BO145" s="485"/>
      <c r="BP145" s="485"/>
      <c r="BQ145" s="448">
        <f t="shared" si="132"/>
        <v>0</v>
      </c>
      <c r="BS145" s="486">
        <f t="shared" si="119"/>
        <v>0</v>
      </c>
      <c r="BT145" s="487">
        <f t="shared" si="125"/>
        <v>0</v>
      </c>
      <c r="BU145" s="488">
        <f t="shared" si="120"/>
        <v>0</v>
      </c>
      <c r="BV145" s="486">
        <f t="shared" si="121"/>
        <v>0</v>
      </c>
      <c r="BW145" s="485">
        <f t="shared" si="122"/>
        <v>0</v>
      </c>
      <c r="BX145" s="485">
        <f t="shared" si="126"/>
        <v>0</v>
      </c>
      <c r="BZ145" s="485">
        <f t="shared" si="127"/>
        <v>0</v>
      </c>
      <c r="CA145" s="489">
        <f t="shared" si="128"/>
        <v>0</v>
      </c>
      <c r="CC145" s="451">
        <f t="shared" si="123"/>
        <v>0</v>
      </c>
    </row>
    <row r="146" spans="1:81" ht="12" customHeight="1" outlineLevel="1">
      <c r="A146" s="455" t="str">
        <f t="shared" si="133"/>
        <v>ICNE</v>
      </c>
      <c r="B146" s="455" t="str">
        <f t="shared" si="133"/>
        <v>Other</v>
      </c>
      <c r="C146" s="455" t="str">
        <f t="shared" si="133"/>
        <v>DDS PHARMA</v>
      </c>
      <c r="D146" s="484">
        <f t="shared" si="137"/>
        <v>0</v>
      </c>
      <c r="E146" s="484">
        <f t="shared" si="137"/>
        <v>3500</v>
      </c>
      <c r="F146" s="484">
        <f t="shared" si="137"/>
        <v>0</v>
      </c>
      <c r="G146" s="484">
        <f t="shared" si="137"/>
        <v>4000</v>
      </c>
      <c r="H146" s="484">
        <f t="shared" si="137"/>
        <v>4000</v>
      </c>
      <c r="I146" s="484">
        <f t="shared" si="137"/>
        <v>4000</v>
      </c>
      <c r="J146" s="484">
        <f t="shared" si="137"/>
        <v>0</v>
      </c>
      <c r="K146" s="485">
        <f t="shared" si="137"/>
        <v>0</v>
      </c>
      <c r="L146" s="485">
        <f t="shared" si="137"/>
        <v>0</v>
      </c>
      <c r="M146" s="485">
        <f t="shared" si="137"/>
        <v>0</v>
      </c>
      <c r="N146" s="485">
        <f t="shared" si="137"/>
        <v>0</v>
      </c>
      <c r="O146" s="485">
        <f t="shared" si="137"/>
        <v>0</v>
      </c>
      <c r="P146" s="448">
        <f t="shared" si="111"/>
        <v>15500</v>
      </c>
      <c r="Q146" s="485">
        <f t="shared" si="134"/>
        <v>0</v>
      </c>
      <c r="R146" s="485">
        <f t="shared" si="134"/>
        <v>0</v>
      </c>
      <c r="S146" s="485">
        <f t="shared" si="134"/>
        <v>0</v>
      </c>
      <c r="T146" s="485">
        <f t="shared" si="134"/>
        <v>0</v>
      </c>
      <c r="U146" s="485">
        <f t="shared" si="134"/>
        <v>0</v>
      </c>
      <c r="V146" s="485">
        <f t="shared" si="134"/>
        <v>0</v>
      </c>
      <c r="W146" s="485">
        <f t="shared" si="134"/>
        <v>0</v>
      </c>
      <c r="X146" s="485">
        <f t="shared" si="134"/>
        <v>0</v>
      </c>
      <c r="Y146" s="485">
        <f t="shared" si="134"/>
        <v>0</v>
      </c>
      <c r="Z146" s="485">
        <f t="shared" si="134"/>
        <v>0</v>
      </c>
      <c r="AA146" s="485">
        <f t="shared" si="134"/>
        <v>0</v>
      </c>
      <c r="AB146" s="485">
        <f t="shared" si="134"/>
        <v>0</v>
      </c>
      <c r="AC146" s="448">
        <f t="shared" si="129"/>
        <v>0</v>
      </c>
      <c r="AD146" s="485">
        <f t="shared" si="135"/>
        <v>0</v>
      </c>
      <c r="AE146" s="485">
        <f t="shared" si="135"/>
        <v>0</v>
      </c>
      <c r="AF146" s="485">
        <f t="shared" si="135"/>
        <v>0</v>
      </c>
      <c r="AG146" s="485">
        <f t="shared" si="135"/>
        <v>0</v>
      </c>
      <c r="AH146" s="485">
        <f t="shared" si="135"/>
        <v>0</v>
      </c>
      <c r="AI146" s="485">
        <f t="shared" si="135"/>
        <v>0</v>
      </c>
      <c r="AJ146" s="485">
        <f t="shared" si="135"/>
        <v>0</v>
      </c>
      <c r="AK146" s="485">
        <f t="shared" si="135"/>
        <v>0</v>
      </c>
      <c r="AL146" s="485">
        <f t="shared" si="135"/>
        <v>0</v>
      </c>
      <c r="AM146" s="485">
        <f t="shared" si="135"/>
        <v>0</v>
      </c>
      <c r="AN146" s="485">
        <f t="shared" si="135"/>
        <v>0</v>
      </c>
      <c r="AO146" s="485">
        <f t="shared" si="135"/>
        <v>0</v>
      </c>
      <c r="AP146" s="448">
        <f t="shared" si="130"/>
        <v>0</v>
      </c>
      <c r="AQ146" s="485">
        <f t="shared" si="136"/>
        <v>0</v>
      </c>
      <c r="AR146" s="485">
        <f t="shared" si="136"/>
        <v>0</v>
      </c>
      <c r="AS146" s="485">
        <f t="shared" si="136"/>
        <v>0</v>
      </c>
      <c r="AT146" s="485">
        <f t="shared" si="136"/>
        <v>0</v>
      </c>
      <c r="AU146" s="485">
        <f t="shared" si="136"/>
        <v>0</v>
      </c>
      <c r="AV146" s="485">
        <f t="shared" si="136"/>
        <v>0</v>
      </c>
      <c r="AW146" s="485">
        <f t="shared" si="136"/>
        <v>0</v>
      </c>
      <c r="AX146" s="485">
        <f t="shared" si="136"/>
        <v>0</v>
      </c>
      <c r="AY146" s="485">
        <f t="shared" si="136"/>
        <v>0</v>
      </c>
      <c r="AZ146" s="485">
        <f t="shared" si="136"/>
        <v>0</v>
      </c>
      <c r="BA146" s="485">
        <f t="shared" si="136"/>
        <v>0</v>
      </c>
      <c r="BB146" s="485">
        <f t="shared" si="136"/>
        <v>0</v>
      </c>
      <c r="BC146" s="448">
        <f t="shared" si="131"/>
        <v>0</v>
      </c>
      <c r="BD146" s="450"/>
      <c r="BE146" s="485">
        <v>20000</v>
      </c>
      <c r="BF146" s="485">
        <v>20000</v>
      </c>
      <c r="BG146" s="485">
        <v>20000</v>
      </c>
      <c r="BH146" s="485">
        <v>20000</v>
      </c>
      <c r="BI146" s="485">
        <v>20000</v>
      </c>
      <c r="BJ146" s="485">
        <v>20000</v>
      </c>
      <c r="BK146" s="485">
        <v>20000</v>
      </c>
      <c r="BL146" s="485">
        <v>20000</v>
      </c>
      <c r="BM146" s="485">
        <v>20000</v>
      </c>
      <c r="BN146" s="485">
        <v>40000</v>
      </c>
      <c r="BO146" s="485">
        <v>40000</v>
      </c>
      <c r="BP146" s="485">
        <v>40000</v>
      </c>
      <c r="BQ146" s="448">
        <f t="shared" si="132"/>
        <v>300000</v>
      </c>
      <c r="BS146" s="486">
        <f t="shared" si="119"/>
        <v>300000</v>
      </c>
      <c r="BT146" s="487">
        <f t="shared" si="125"/>
        <v>15500</v>
      </c>
      <c r="BU146" s="488">
        <f t="shared" si="120"/>
        <v>284500</v>
      </c>
      <c r="BV146" s="486">
        <f t="shared" si="121"/>
        <v>15500</v>
      </c>
      <c r="BW146" s="485">
        <f t="shared" si="122"/>
        <v>3875</v>
      </c>
      <c r="BX146" s="485">
        <f t="shared" si="126"/>
        <v>46500</v>
      </c>
      <c r="BZ146" s="485">
        <f t="shared" si="127"/>
        <v>0</v>
      </c>
      <c r="CA146" s="489">
        <f t="shared" si="128"/>
        <v>-3875</v>
      </c>
      <c r="CC146" s="451">
        <f t="shared" si="123"/>
        <v>-284500</v>
      </c>
    </row>
    <row r="147" spans="1:81" ht="12" customHeight="1" outlineLevel="1">
      <c r="A147" s="455" t="str">
        <f t="shared" si="133"/>
        <v>ICNE</v>
      </c>
      <c r="B147" s="455" t="str">
        <f t="shared" si="133"/>
        <v>Other</v>
      </c>
      <c r="C147" s="455" t="str">
        <f t="shared" si="133"/>
        <v>EVE DISTRIBUCIONES S.A.S.</v>
      </c>
      <c r="D147" s="484">
        <f t="shared" si="137"/>
        <v>0</v>
      </c>
      <c r="E147" s="484">
        <f t="shared" si="137"/>
        <v>10000</v>
      </c>
      <c r="F147" s="484">
        <f t="shared" si="137"/>
        <v>0</v>
      </c>
      <c r="G147" s="484">
        <f t="shared" si="137"/>
        <v>0</v>
      </c>
      <c r="H147" s="484">
        <f t="shared" si="137"/>
        <v>0</v>
      </c>
      <c r="I147" s="484">
        <f t="shared" si="137"/>
        <v>0</v>
      </c>
      <c r="J147" s="484">
        <f t="shared" si="137"/>
        <v>0</v>
      </c>
      <c r="K147" s="485">
        <f t="shared" si="137"/>
        <v>0</v>
      </c>
      <c r="L147" s="485">
        <f t="shared" si="137"/>
        <v>0</v>
      </c>
      <c r="M147" s="485">
        <f t="shared" si="137"/>
        <v>0</v>
      </c>
      <c r="N147" s="485">
        <f t="shared" si="137"/>
        <v>0</v>
      </c>
      <c r="O147" s="485">
        <f t="shared" si="137"/>
        <v>0</v>
      </c>
      <c r="P147" s="448">
        <f t="shared" si="111"/>
        <v>10000</v>
      </c>
      <c r="Q147" s="485">
        <f t="shared" si="134"/>
        <v>0</v>
      </c>
      <c r="R147" s="485">
        <f t="shared" si="134"/>
        <v>0</v>
      </c>
      <c r="S147" s="485">
        <f t="shared" si="134"/>
        <v>0</v>
      </c>
      <c r="T147" s="485">
        <f t="shared" si="134"/>
        <v>0</v>
      </c>
      <c r="U147" s="485">
        <f t="shared" si="134"/>
        <v>0</v>
      </c>
      <c r="V147" s="485">
        <f t="shared" si="134"/>
        <v>0</v>
      </c>
      <c r="W147" s="485">
        <f t="shared" si="134"/>
        <v>0</v>
      </c>
      <c r="X147" s="485">
        <f t="shared" si="134"/>
        <v>0</v>
      </c>
      <c r="Y147" s="485">
        <f t="shared" si="134"/>
        <v>0</v>
      </c>
      <c r="Z147" s="485">
        <f t="shared" si="134"/>
        <v>0</v>
      </c>
      <c r="AA147" s="485">
        <f t="shared" si="134"/>
        <v>0</v>
      </c>
      <c r="AB147" s="485">
        <f t="shared" si="134"/>
        <v>0</v>
      </c>
      <c r="AC147" s="448">
        <f t="shared" si="129"/>
        <v>0</v>
      </c>
      <c r="AD147" s="485">
        <f t="shared" si="135"/>
        <v>0</v>
      </c>
      <c r="AE147" s="485">
        <f t="shared" si="135"/>
        <v>0</v>
      </c>
      <c r="AF147" s="485">
        <f t="shared" si="135"/>
        <v>0</v>
      </c>
      <c r="AG147" s="485">
        <f t="shared" si="135"/>
        <v>0</v>
      </c>
      <c r="AH147" s="485">
        <f t="shared" si="135"/>
        <v>0</v>
      </c>
      <c r="AI147" s="485">
        <f t="shared" si="135"/>
        <v>0</v>
      </c>
      <c r="AJ147" s="485">
        <f t="shared" si="135"/>
        <v>0</v>
      </c>
      <c r="AK147" s="485">
        <f t="shared" si="135"/>
        <v>0</v>
      </c>
      <c r="AL147" s="485">
        <f t="shared" si="135"/>
        <v>0</v>
      </c>
      <c r="AM147" s="485">
        <f t="shared" si="135"/>
        <v>0</v>
      </c>
      <c r="AN147" s="485">
        <f t="shared" si="135"/>
        <v>0</v>
      </c>
      <c r="AO147" s="485">
        <f t="shared" si="135"/>
        <v>0</v>
      </c>
      <c r="AP147" s="448">
        <f t="shared" si="130"/>
        <v>0</v>
      </c>
      <c r="AQ147" s="485">
        <f t="shared" si="136"/>
        <v>0</v>
      </c>
      <c r="AR147" s="485">
        <f t="shared" si="136"/>
        <v>0</v>
      </c>
      <c r="AS147" s="485">
        <f t="shared" si="136"/>
        <v>0</v>
      </c>
      <c r="AT147" s="485">
        <f t="shared" si="136"/>
        <v>0</v>
      </c>
      <c r="AU147" s="485">
        <f t="shared" si="136"/>
        <v>0</v>
      </c>
      <c r="AV147" s="485">
        <f t="shared" si="136"/>
        <v>0</v>
      </c>
      <c r="AW147" s="485">
        <f t="shared" si="136"/>
        <v>0</v>
      </c>
      <c r="AX147" s="485">
        <f t="shared" si="136"/>
        <v>0</v>
      </c>
      <c r="AY147" s="485">
        <f t="shared" si="136"/>
        <v>0</v>
      </c>
      <c r="AZ147" s="485">
        <f t="shared" si="136"/>
        <v>0</v>
      </c>
      <c r="BA147" s="485">
        <f t="shared" si="136"/>
        <v>0</v>
      </c>
      <c r="BB147" s="485">
        <f t="shared" si="136"/>
        <v>0</v>
      </c>
      <c r="BC147" s="448">
        <f t="shared" si="131"/>
        <v>0</v>
      </c>
      <c r="BD147" s="450"/>
      <c r="BE147" s="485"/>
      <c r="BF147" s="485"/>
      <c r="BG147" s="485"/>
      <c r="BH147" s="485"/>
      <c r="BI147" s="485"/>
      <c r="BJ147" s="485"/>
      <c r="BK147" s="485"/>
      <c r="BL147" s="485"/>
      <c r="BM147" s="485"/>
      <c r="BN147" s="485"/>
      <c r="BO147" s="485"/>
      <c r="BP147" s="485"/>
      <c r="BQ147" s="448">
        <f t="shared" si="132"/>
        <v>0</v>
      </c>
      <c r="BS147" s="486">
        <f t="shared" si="119"/>
        <v>0</v>
      </c>
      <c r="BT147" s="487">
        <f t="shared" si="125"/>
        <v>10000</v>
      </c>
      <c r="BU147" s="488">
        <f t="shared" si="120"/>
        <v>-10000</v>
      </c>
      <c r="BV147" s="486">
        <f t="shared" si="121"/>
        <v>10000</v>
      </c>
      <c r="BW147" s="485">
        <f t="shared" si="122"/>
        <v>2500</v>
      </c>
      <c r="BX147" s="485">
        <f t="shared" si="126"/>
        <v>30000</v>
      </c>
      <c r="BZ147" s="485">
        <f t="shared" si="127"/>
        <v>0</v>
      </c>
      <c r="CA147" s="489">
        <f t="shared" si="128"/>
        <v>-2500</v>
      </c>
      <c r="CC147" s="451">
        <f t="shared" si="123"/>
        <v>10000</v>
      </c>
    </row>
    <row r="148" spans="1:81" ht="12" customHeight="1" outlineLevel="1">
      <c r="A148" s="455" t="str">
        <f t="shared" si="133"/>
        <v>ICNE</v>
      </c>
      <c r="B148" s="455" t="str">
        <f t="shared" si="133"/>
        <v>Other</v>
      </c>
      <c r="C148" s="455" t="str">
        <f t="shared" si="133"/>
        <v>CAFAM</v>
      </c>
      <c r="D148" s="484">
        <f t="shared" si="137"/>
        <v>0</v>
      </c>
      <c r="E148" s="484">
        <f t="shared" si="137"/>
        <v>3000</v>
      </c>
      <c r="F148" s="484">
        <f t="shared" si="137"/>
        <v>-3000</v>
      </c>
      <c r="G148" s="484">
        <f t="shared" si="137"/>
        <v>0</v>
      </c>
      <c r="H148" s="484">
        <f t="shared" si="137"/>
        <v>0</v>
      </c>
      <c r="I148" s="484">
        <f t="shared" si="137"/>
        <v>0</v>
      </c>
      <c r="J148" s="484">
        <f t="shared" si="137"/>
        <v>0</v>
      </c>
      <c r="K148" s="485">
        <f t="shared" si="137"/>
        <v>0</v>
      </c>
      <c r="L148" s="485">
        <f t="shared" si="137"/>
        <v>0</v>
      </c>
      <c r="M148" s="485">
        <f t="shared" si="137"/>
        <v>0</v>
      </c>
      <c r="N148" s="485">
        <f t="shared" si="137"/>
        <v>0</v>
      </c>
      <c r="O148" s="485">
        <f t="shared" si="137"/>
        <v>0</v>
      </c>
      <c r="P148" s="448">
        <f t="shared" si="111"/>
        <v>0</v>
      </c>
      <c r="Q148" s="485">
        <f t="shared" si="134"/>
        <v>0</v>
      </c>
      <c r="R148" s="485">
        <f t="shared" si="134"/>
        <v>0</v>
      </c>
      <c r="S148" s="485">
        <f t="shared" si="134"/>
        <v>0</v>
      </c>
      <c r="T148" s="485">
        <f t="shared" si="134"/>
        <v>0</v>
      </c>
      <c r="U148" s="485">
        <f t="shared" si="134"/>
        <v>0</v>
      </c>
      <c r="V148" s="485">
        <f t="shared" si="134"/>
        <v>0</v>
      </c>
      <c r="W148" s="485">
        <f t="shared" si="134"/>
        <v>0</v>
      </c>
      <c r="X148" s="485">
        <f t="shared" si="134"/>
        <v>0</v>
      </c>
      <c r="Y148" s="485">
        <f t="shared" si="134"/>
        <v>0</v>
      </c>
      <c r="Z148" s="485">
        <f t="shared" si="134"/>
        <v>0</v>
      </c>
      <c r="AA148" s="485">
        <f t="shared" si="134"/>
        <v>0</v>
      </c>
      <c r="AB148" s="485">
        <f t="shared" si="134"/>
        <v>0</v>
      </c>
      <c r="AC148" s="448">
        <f t="shared" si="129"/>
        <v>0</v>
      </c>
      <c r="AD148" s="485">
        <f t="shared" si="135"/>
        <v>0</v>
      </c>
      <c r="AE148" s="485">
        <f t="shared" si="135"/>
        <v>0</v>
      </c>
      <c r="AF148" s="485">
        <f t="shared" si="135"/>
        <v>0</v>
      </c>
      <c r="AG148" s="485">
        <f t="shared" si="135"/>
        <v>0</v>
      </c>
      <c r="AH148" s="485">
        <f t="shared" si="135"/>
        <v>0</v>
      </c>
      <c r="AI148" s="485">
        <f t="shared" si="135"/>
        <v>0</v>
      </c>
      <c r="AJ148" s="485">
        <f t="shared" si="135"/>
        <v>0</v>
      </c>
      <c r="AK148" s="485">
        <f t="shared" si="135"/>
        <v>0</v>
      </c>
      <c r="AL148" s="485">
        <f t="shared" si="135"/>
        <v>0</v>
      </c>
      <c r="AM148" s="485">
        <f t="shared" si="135"/>
        <v>0</v>
      </c>
      <c r="AN148" s="485">
        <f t="shared" si="135"/>
        <v>0</v>
      </c>
      <c r="AO148" s="485">
        <f t="shared" si="135"/>
        <v>0</v>
      </c>
      <c r="AP148" s="448">
        <f t="shared" si="130"/>
        <v>0</v>
      </c>
      <c r="AQ148" s="485">
        <f t="shared" si="136"/>
        <v>0</v>
      </c>
      <c r="AR148" s="485">
        <f t="shared" si="136"/>
        <v>0</v>
      </c>
      <c r="AS148" s="485">
        <f t="shared" si="136"/>
        <v>0</v>
      </c>
      <c r="AT148" s="485">
        <f t="shared" si="136"/>
        <v>0</v>
      </c>
      <c r="AU148" s="485">
        <f t="shared" si="136"/>
        <v>0</v>
      </c>
      <c r="AV148" s="485">
        <f t="shared" si="136"/>
        <v>0</v>
      </c>
      <c r="AW148" s="485">
        <f t="shared" si="136"/>
        <v>0</v>
      </c>
      <c r="AX148" s="485">
        <f t="shared" si="136"/>
        <v>0</v>
      </c>
      <c r="AY148" s="485">
        <f t="shared" si="136"/>
        <v>0</v>
      </c>
      <c r="AZ148" s="485">
        <f t="shared" si="136"/>
        <v>0</v>
      </c>
      <c r="BA148" s="485">
        <f t="shared" si="136"/>
        <v>0</v>
      </c>
      <c r="BB148" s="485">
        <f t="shared" si="136"/>
        <v>0</v>
      </c>
      <c r="BC148" s="448">
        <f t="shared" si="131"/>
        <v>0</v>
      </c>
      <c r="BD148" s="450"/>
      <c r="BE148" s="485"/>
      <c r="BF148" s="485"/>
      <c r="BG148" s="485"/>
      <c r="BH148" s="485"/>
      <c r="BI148" s="485"/>
      <c r="BJ148" s="485"/>
      <c r="BK148" s="485"/>
      <c r="BL148" s="485"/>
      <c r="BM148" s="485"/>
      <c r="BN148" s="485"/>
      <c r="BO148" s="485"/>
      <c r="BP148" s="485"/>
      <c r="BQ148" s="448">
        <f t="shared" si="132"/>
        <v>0</v>
      </c>
      <c r="BS148" s="486">
        <f t="shared" si="119"/>
        <v>0</v>
      </c>
      <c r="BT148" s="487">
        <f t="shared" si="125"/>
        <v>0</v>
      </c>
      <c r="BU148" s="488">
        <f t="shared" si="120"/>
        <v>0</v>
      </c>
      <c r="BV148" s="486">
        <f t="shared" si="121"/>
        <v>0</v>
      </c>
      <c r="BW148" s="485">
        <f t="shared" si="122"/>
        <v>0</v>
      </c>
      <c r="BX148" s="485">
        <f t="shared" si="126"/>
        <v>0</v>
      </c>
      <c r="BZ148" s="485">
        <f t="shared" si="127"/>
        <v>0</v>
      </c>
      <c r="CA148" s="489">
        <f t="shared" si="128"/>
        <v>0</v>
      </c>
      <c r="CC148" s="451">
        <f t="shared" si="123"/>
        <v>0</v>
      </c>
    </row>
    <row r="149" spans="1:81" ht="12" customHeight="1" outlineLevel="1">
      <c r="A149" s="455" t="str">
        <f t="shared" si="133"/>
        <v>PMCE</v>
      </c>
      <c r="B149" s="455" t="str">
        <f t="shared" si="133"/>
        <v>Other</v>
      </c>
      <c r="C149" s="455" t="str">
        <f t="shared" si="133"/>
        <v>DEPOSITO DE DROGAS MONACO S.A.</v>
      </c>
      <c r="D149" s="484">
        <f t="shared" si="137"/>
        <v>4000</v>
      </c>
      <c r="E149" s="484">
        <f t="shared" si="137"/>
        <v>0</v>
      </c>
      <c r="F149" s="484">
        <f t="shared" si="137"/>
        <v>0</v>
      </c>
      <c r="G149" s="484">
        <f t="shared" si="137"/>
        <v>0</v>
      </c>
      <c r="H149" s="484">
        <f t="shared" si="137"/>
        <v>0</v>
      </c>
      <c r="I149" s="484">
        <f t="shared" si="137"/>
        <v>0</v>
      </c>
      <c r="J149" s="484">
        <f t="shared" si="137"/>
        <v>0</v>
      </c>
      <c r="K149" s="485">
        <f t="shared" si="137"/>
        <v>0</v>
      </c>
      <c r="L149" s="485">
        <f t="shared" si="137"/>
        <v>0</v>
      </c>
      <c r="M149" s="485">
        <f t="shared" si="137"/>
        <v>0</v>
      </c>
      <c r="N149" s="485">
        <f t="shared" si="137"/>
        <v>0</v>
      </c>
      <c r="O149" s="485">
        <f t="shared" si="137"/>
        <v>0</v>
      </c>
      <c r="P149" s="448">
        <f t="shared" si="111"/>
        <v>4000</v>
      </c>
      <c r="Q149" s="485">
        <f t="shared" si="134"/>
        <v>0</v>
      </c>
      <c r="R149" s="485">
        <f t="shared" si="134"/>
        <v>0</v>
      </c>
      <c r="S149" s="485">
        <f t="shared" si="134"/>
        <v>0</v>
      </c>
      <c r="T149" s="485">
        <f t="shared" si="134"/>
        <v>0</v>
      </c>
      <c r="U149" s="485">
        <f t="shared" si="134"/>
        <v>0</v>
      </c>
      <c r="V149" s="485">
        <f t="shared" si="134"/>
        <v>0</v>
      </c>
      <c r="W149" s="485">
        <f t="shared" si="134"/>
        <v>0</v>
      </c>
      <c r="X149" s="485">
        <f t="shared" si="134"/>
        <v>0</v>
      </c>
      <c r="Y149" s="485">
        <f t="shared" si="134"/>
        <v>0</v>
      </c>
      <c r="Z149" s="485">
        <f t="shared" si="134"/>
        <v>0</v>
      </c>
      <c r="AA149" s="485">
        <f t="shared" si="134"/>
        <v>0</v>
      </c>
      <c r="AB149" s="485">
        <f t="shared" si="134"/>
        <v>0</v>
      </c>
      <c r="AC149" s="448">
        <f t="shared" si="129"/>
        <v>0</v>
      </c>
      <c r="AD149" s="485">
        <f t="shared" si="135"/>
        <v>0</v>
      </c>
      <c r="AE149" s="485">
        <f t="shared" si="135"/>
        <v>0</v>
      </c>
      <c r="AF149" s="485">
        <f t="shared" si="135"/>
        <v>0</v>
      </c>
      <c r="AG149" s="485">
        <f t="shared" si="135"/>
        <v>0</v>
      </c>
      <c r="AH149" s="485">
        <f t="shared" si="135"/>
        <v>0</v>
      </c>
      <c r="AI149" s="485">
        <f t="shared" si="135"/>
        <v>0</v>
      </c>
      <c r="AJ149" s="485">
        <f t="shared" si="135"/>
        <v>0</v>
      </c>
      <c r="AK149" s="485">
        <f t="shared" si="135"/>
        <v>0</v>
      </c>
      <c r="AL149" s="485">
        <f t="shared" si="135"/>
        <v>0</v>
      </c>
      <c r="AM149" s="485">
        <f t="shared" si="135"/>
        <v>0</v>
      </c>
      <c r="AN149" s="485">
        <f t="shared" si="135"/>
        <v>0</v>
      </c>
      <c r="AO149" s="485">
        <f t="shared" si="135"/>
        <v>0</v>
      </c>
      <c r="AP149" s="448">
        <f t="shared" si="130"/>
        <v>0</v>
      </c>
      <c r="AQ149" s="485">
        <f t="shared" si="136"/>
        <v>0</v>
      </c>
      <c r="AR149" s="485">
        <f t="shared" si="136"/>
        <v>0</v>
      </c>
      <c r="AS149" s="485">
        <f t="shared" si="136"/>
        <v>0</v>
      </c>
      <c r="AT149" s="485">
        <f t="shared" si="136"/>
        <v>0</v>
      </c>
      <c r="AU149" s="485">
        <f t="shared" si="136"/>
        <v>0</v>
      </c>
      <c r="AV149" s="485">
        <f t="shared" si="136"/>
        <v>0</v>
      </c>
      <c r="AW149" s="485">
        <f t="shared" si="136"/>
        <v>0</v>
      </c>
      <c r="AX149" s="485">
        <f t="shared" si="136"/>
        <v>0</v>
      </c>
      <c r="AY149" s="485">
        <f t="shared" si="136"/>
        <v>0</v>
      </c>
      <c r="AZ149" s="485">
        <f t="shared" si="136"/>
        <v>0</v>
      </c>
      <c r="BA149" s="485">
        <f t="shared" si="136"/>
        <v>0</v>
      </c>
      <c r="BB149" s="485">
        <f t="shared" si="136"/>
        <v>0</v>
      </c>
      <c r="BC149" s="448">
        <f t="shared" si="131"/>
        <v>0</v>
      </c>
      <c r="BD149" s="450"/>
      <c r="BE149" s="485"/>
      <c r="BF149" s="485"/>
      <c r="BG149" s="485"/>
      <c r="BH149" s="485"/>
      <c r="BI149" s="485"/>
      <c r="BJ149" s="485"/>
      <c r="BK149" s="485"/>
      <c r="BL149" s="485"/>
      <c r="BM149" s="485"/>
      <c r="BN149" s="485"/>
      <c r="BO149" s="485"/>
      <c r="BP149" s="485"/>
      <c r="BQ149" s="448">
        <f t="shared" si="132"/>
        <v>0</v>
      </c>
      <c r="BS149" s="486">
        <f t="shared" si="119"/>
        <v>0</v>
      </c>
      <c r="BT149" s="487">
        <f t="shared" si="125"/>
        <v>4000</v>
      </c>
      <c r="BU149" s="488">
        <f t="shared" si="120"/>
        <v>-4000</v>
      </c>
      <c r="BV149" s="486">
        <f t="shared" si="121"/>
        <v>4000</v>
      </c>
      <c r="BW149" s="485">
        <f t="shared" si="122"/>
        <v>1000</v>
      </c>
      <c r="BX149" s="485">
        <f t="shared" si="126"/>
        <v>12000</v>
      </c>
      <c r="BZ149" s="485">
        <f t="shared" si="127"/>
        <v>0</v>
      </c>
      <c r="CA149" s="489">
        <f t="shared" si="128"/>
        <v>-1000</v>
      </c>
      <c r="CC149" s="451">
        <f t="shared" si="123"/>
        <v>4000</v>
      </c>
    </row>
    <row r="150" spans="1:81" ht="12" customHeight="1" outlineLevel="1">
      <c r="A150" s="455"/>
      <c r="B150" s="455"/>
      <c r="C150" s="455" t="str">
        <f>+C26</f>
        <v>COLQUIMICOS S A</v>
      </c>
      <c r="D150" s="484"/>
      <c r="E150" s="484"/>
      <c r="F150" s="484"/>
      <c r="G150" s="484"/>
      <c r="H150" s="484">
        <f>+H88+H119</f>
        <v>5250</v>
      </c>
      <c r="I150" s="484">
        <f t="shared" si="137"/>
        <v>500</v>
      </c>
      <c r="J150" s="484">
        <f>+J88+J119</f>
        <v>3000</v>
      </c>
      <c r="K150" s="485"/>
      <c r="L150" s="485"/>
      <c r="M150" s="485"/>
      <c r="N150" s="485"/>
      <c r="O150" s="485"/>
      <c r="P150" s="448">
        <f t="shared" si="111"/>
        <v>8750</v>
      </c>
      <c r="Q150" s="485"/>
      <c r="R150" s="485"/>
      <c r="S150" s="485"/>
      <c r="T150" s="485"/>
      <c r="U150" s="485"/>
      <c r="V150" s="485"/>
      <c r="W150" s="485"/>
      <c r="X150" s="485"/>
      <c r="Y150" s="485"/>
      <c r="Z150" s="485"/>
      <c r="AA150" s="485"/>
      <c r="AB150" s="485"/>
      <c r="AC150" s="448"/>
      <c r="AD150" s="485"/>
      <c r="AE150" s="485"/>
      <c r="AF150" s="485"/>
      <c r="AG150" s="485"/>
      <c r="AH150" s="485"/>
      <c r="AI150" s="485"/>
      <c r="AJ150" s="485"/>
      <c r="AK150" s="485"/>
      <c r="AL150" s="485"/>
      <c r="AM150" s="485"/>
      <c r="AN150" s="485"/>
      <c r="AO150" s="485"/>
      <c r="AP150" s="448"/>
      <c r="AQ150" s="485"/>
      <c r="AR150" s="485"/>
      <c r="AS150" s="485"/>
      <c r="AT150" s="485"/>
      <c r="AU150" s="485"/>
      <c r="AV150" s="485"/>
      <c r="AW150" s="485"/>
      <c r="AX150" s="485"/>
      <c r="AY150" s="485"/>
      <c r="AZ150" s="485"/>
      <c r="BA150" s="485"/>
      <c r="BB150" s="485"/>
      <c r="BC150" s="448"/>
      <c r="BD150" s="450"/>
      <c r="BE150" s="485"/>
      <c r="BF150" s="485"/>
      <c r="BG150" s="485"/>
      <c r="BH150" s="485"/>
      <c r="BI150" s="485"/>
      <c r="BJ150" s="485"/>
      <c r="BK150" s="485"/>
      <c r="BL150" s="485"/>
      <c r="BM150" s="485"/>
      <c r="BN150" s="485"/>
      <c r="BO150" s="485"/>
      <c r="BP150" s="485"/>
      <c r="BQ150" s="448"/>
      <c r="BS150" s="486"/>
      <c r="BT150" s="487">
        <f t="shared" si="125"/>
        <v>5750</v>
      </c>
      <c r="BU150" s="488"/>
      <c r="BV150" s="486"/>
      <c r="BW150" s="485"/>
      <c r="BX150" s="485"/>
      <c r="BZ150" s="485"/>
      <c r="CA150" s="489"/>
      <c r="CC150" s="451"/>
    </row>
    <row r="151" spans="1:81" ht="12" customHeight="1" outlineLevel="1">
      <c r="A151" s="455" t="str">
        <f t="shared" ref="A151:B153" si="138">+A27</f>
        <v>ZMGQ</v>
      </c>
      <c r="B151" s="455">
        <f t="shared" si="138"/>
        <v>0</v>
      </c>
      <c r="C151" s="455" t="str">
        <f>+C27</f>
        <v>CLINICA LA AURORA</v>
      </c>
      <c r="D151" s="484">
        <f t="shared" ref="D151:G152" si="139">+D89+D120</f>
        <v>0</v>
      </c>
      <c r="E151" s="484">
        <f t="shared" si="139"/>
        <v>0</v>
      </c>
      <c r="F151" s="484">
        <f t="shared" si="139"/>
        <v>0</v>
      </c>
      <c r="G151" s="484">
        <f t="shared" si="139"/>
        <v>0</v>
      </c>
      <c r="H151" s="484">
        <f>+H89+H120</f>
        <v>0</v>
      </c>
      <c r="I151" s="484">
        <f t="shared" si="137"/>
        <v>0</v>
      </c>
      <c r="J151" s="484">
        <f t="shared" si="137"/>
        <v>0</v>
      </c>
      <c r="K151" s="485">
        <f t="shared" si="137"/>
        <v>0</v>
      </c>
      <c r="L151" s="485">
        <f t="shared" si="137"/>
        <v>0</v>
      </c>
      <c r="M151" s="485">
        <f t="shared" si="137"/>
        <v>0</v>
      </c>
      <c r="N151" s="485">
        <f t="shared" si="137"/>
        <v>0</v>
      </c>
      <c r="O151" s="485">
        <f t="shared" si="137"/>
        <v>0</v>
      </c>
      <c r="P151" s="448">
        <f t="shared" si="111"/>
        <v>0</v>
      </c>
      <c r="Q151" s="485">
        <f t="shared" ref="Q151:AB154" si="140">+Q89+Q120</f>
        <v>0</v>
      </c>
      <c r="R151" s="485">
        <f t="shared" si="140"/>
        <v>0</v>
      </c>
      <c r="S151" s="485">
        <f t="shared" si="140"/>
        <v>0</v>
      </c>
      <c r="T151" s="485">
        <f t="shared" si="140"/>
        <v>0</v>
      </c>
      <c r="U151" s="485">
        <f t="shared" si="140"/>
        <v>0</v>
      </c>
      <c r="V151" s="485">
        <f t="shared" si="140"/>
        <v>0</v>
      </c>
      <c r="W151" s="485">
        <f t="shared" si="140"/>
        <v>0</v>
      </c>
      <c r="X151" s="485">
        <f t="shared" si="140"/>
        <v>0</v>
      </c>
      <c r="Y151" s="485">
        <f t="shared" si="140"/>
        <v>0</v>
      </c>
      <c r="Z151" s="485">
        <f t="shared" si="140"/>
        <v>0</v>
      </c>
      <c r="AA151" s="485">
        <f t="shared" si="140"/>
        <v>0</v>
      </c>
      <c r="AB151" s="485">
        <f t="shared" si="140"/>
        <v>0</v>
      </c>
      <c r="AC151" s="448">
        <f t="shared" si="129"/>
        <v>0</v>
      </c>
      <c r="AD151" s="485">
        <f t="shared" ref="AD151:BB154" si="141">+AD89+AD120</f>
        <v>0</v>
      </c>
      <c r="AE151" s="485">
        <f t="shared" si="141"/>
        <v>0</v>
      </c>
      <c r="AF151" s="485">
        <f t="shared" si="141"/>
        <v>0</v>
      </c>
      <c r="AG151" s="485">
        <f t="shared" si="141"/>
        <v>0</v>
      </c>
      <c r="AH151" s="485">
        <f t="shared" si="141"/>
        <v>0</v>
      </c>
      <c r="AI151" s="485">
        <f t="shared" si="141"/>
        <v>0</v>
      </c>
      <c r="AJ151" s="485">
        <f t="shared" si="141"/>
        <v>0</v>
      </c>
      <c r="AK151" s="485">
        <f t="shared" si="141"/>
        <v>0</v>
      </c>
      <c r="AL151" s="485">
        <f t="shared" si="141"/>
        <v>0</v>
      </c>
      <c r="AM151" s="485">
        <f t="shared" si="141"/>
        <v>0</v>
      </c>
      <c r="AN151" s="485">
        <f t="shared" si="141"/>
        <v>0</v>
      </c>
      <c r="AO151" s="485">
        <f t="shared" si="141"/>
        <v>0</v>
      </c>
      <c r="AP151" s="448">
        <f t="shared" si="130"/>
        <v>0</v>
      </c>
      <c r="AQ151" s="485">
        <f t="shared" si="141"/>
        <v>0</v>
      </c>
      <c r="AR151" s="485">
        <f t="shared" si="141"/>
        <v>0</v>
      </c>
      <c r="AS151" s="485">
        <f t="shared" si="141"/>
        <v>0</v>
      </c>
      <c r="AT151" s="485">
        <f t="shared" si="141"/>
        <v>0</v>
      </c>
      <c r="AU151" s="485">
        <f t="shared" si="141"/>
        <v>0</v>
      </c>
      <c r="AV151" s="485">
        <f t="shared" si="141"/>
        <v>0</v>
      </c>
      <c r="AW151" s="485">
        <f t="shared" si="141"/>
        <v>0</v>
      </c>
      <c r="AX151" s="485">
        <f t="shared" si="141"/>
        <v>0</v>
      </c>
      <c r="AY151" s="485">
        <f t="shared" si="141"/>
        <v>0</v>
      </c>
      <c r="AZ151" s="485">
        <f t="shared" si="141"/>
        <v>0</v>
      </c>
      <c r="BA151" s="485">
        <f t="shared" si="141"/>
        <v>0</v>
      </c>
      <c r="BB151" s="485">
        <f t="shared" si="141"/>
        <v>0</v>
      </c>
      <c r="BC151" s="448">
        <f t="shared" si="131"/>
        <v>0</v>
      </c>
      <c r="BD151" s="450"/>
      <c r="BE151" s="485">
        <v>18000</v>
      </c>
      <c r="BF151" s="485">
        <v>18000</v>
      </c>
      <c r="BG151" s="485">
        <v>18000</v>
      </c>
      <c r="BH151" s="485">
        <v>18000</v>
      </c>
      <c r="BI151" s="485">
        <v>36000</v>
      </c>
      <c r="BJ151" s="485">
        <v>36000</v>
      </c>
      <c r="BK151" s="485">
        <v>36000</v>
      </c>
      <c r="BL151" s="485">
        <v>36000</v>
      </c>
      <c r="BM151" s="485">
        <v>36000</v>
      </c>
      <c r="BN151" s="485">
        <v>54000</v>
      </c>
      <c r="BO151" s="485">
        <v>54000</v>
      </c>
      <c r="BP151" s="485">
        <v>54000</v>
      </c>
      <c r="BQ151" s="448">
        <f t="shared" si="132"/>
        <v>414000</v>
      </c>
      <c r="BS151" s="486">
        <f t="shared" si="119"/>
        <v>414000</v>
      </c>
      <c r="BT151" s="487">
        <f t="shared" si="125"/>
        <v>0</v>
      </c>
      <c r="BU151" s="488">
        <f>IF($BU$126=$BS$127,BQ151-BT151,BV151-BT151)</f>
        <v>414000</v>
      </c>
      <c r="BV151" s="486">
        <f t="shared" si="121"/>
        <v>0</v>
      </c>
      <c r="BW151" s="485">
        <f>BT151/$BZ$126</f>
        <v>0</v>
      </c>
      <c r="BX151" s="485">
        <f t="shared" si="126"/>
        <v>0</v>
      </c>
      <c r="BZ151" s="485">
        <f>(BV151-BT151)/CA$126</f>
        <v>0</v>
      </c>
      <c r="CA151" s="489">
        <f t="shared" si="128"/>
        <v>0</v>
      </c>
      <c r="CC151" s="451">
        <f>+BT151-BS151</f>
        <v>-414000</v>
      </c>
    </row>
    <row r="152" spans="1:81" ht="12" customHeight="1" outlineLevel="1">
      <c r="A152" s="455" t="str">
        <f t="shared" si="138"/>
        <v>ZMGQ</v>
      </c>
      <c r="B152" s="455">
        <f t="shared" si="138"/>
        <v>0</v>
      </c>
      <c r="C152" s="455" t="str">
        <f>+C28</f>
        <v>LA ESTANCIA</v>
      </c>
      <c r="D152" s="484">
        <f t="shared" si="139"/>
        <v>0</v>
      </c>
      <c r="E152" s="484">
        <f t="shared" si="139"/>
        <v>0</v>
      </c>
      <c r="F152" s="484">
        <f t="shared" si="139"/>
        <v>0</v>
      </c>
      <c r="G152" s="484">
        <f t="shared" si="139"/>
        <v>0</v>
      </c>
      <c r="H152" s="484">
        <f>+H90+H121</f>
        <v>0</v>
      </c>
      <c r="I152" s="484">
        <f t="shared" si="137"/>
        <v>0</v>
      </c>
      <c r="J152" s="484">
        <f t="shared" si="137"/>
        <v>0</v>
      </c>
      <c r="K152" s="485">
        <f t="shared" si="137"/>
        <v>0</v>
      </c>
      <c r="L152" s="485">
        <f t="shared" si="137"/>
        <v>0</v>
      </c>
      <c r="M152" s="485">
        <f t="shared" si="137"/>
        <v>0</v>
      </c>
      <c r="N152" s="485">
        <f t="shared" si="137"/>
        <v>0</v>
      </c>
      <c r="O152" s="485">
        <f t="shared" si="137"/>
        <v>0</v>
      </c>
      <c r="P152" s="448">
        <f t="shared" ref="P152:P154" si="142">SUM(D152:O152)</f>
        <v>0</v>
      </c>
      <c r="Q152" s="485">
        <f t="shared" si="140"/>
        <v>0</v>
      </c>
      <c r="R152" s="485">
        <f t="shared" si="140"/>
        <v>0</v>
      </c>
      <c r="S152" s="485">
        <f t="shared" si="140"/>
        <v>0</v>
      </c>
      <c r="T152" s="485">
        <f t="shared" si="140"/>
        <v>0</v>
      </c>
      <c r="U152" s="485">
        <f t="shared" si="140"/>
        <v>0</v>
      </c>
      <c r="V152" s="485">
        <f t="shared" si="140"/>
        <v>0</v>
      </c>
      <c r="W152" s="485">
        <f t="shared" si="140"/>
        <v>0</v>
      </c>
      <c r="X152" s="485">
        <f t="shared" si="140"/>
        <v>0</v>
      </c>
      <c r="Y152" s="485">
        <f t="shared" si="140"/>
        <v>0</v>
      </c>
      <c r="Z152" s="485">
        <f t="shared" si="140"/>
        <v>0</v>
      </c>
      <c r="AA152" s="485">
        <f t="shared" si="140"/>
        <v>0</v>
      </c>
      <c r="AB152" s="485">
        <f t="shared" si="140"/>
        <v>0</v>
      </c>
      <c r="AC152" s="448">
        <f t="shared" si="129"/>
        <v>0</v>
      </c>
      <c r="AD152" s="485">
        <f t="shared" si="141"/>
        <v>0</v>
      </c>
      <c r="AE152" s="485">
        <f t="shared" si="141"/>
        <v>0</v>
      </c>
      <c r="AF152" s="485">
        <f t="shared" si="141"/>
        <v>0</v>
      </c>
      <c r="AG152" s="485">
        <f t="shared" si="141"/>
        <v>0</v>
      </c>
      <c r="AH152" s="485">
        <f t="shared" si="141"/>
        <v>0</v>
      </c>
      <c r="AI152" s="485">
        <f t="shared" si="141"/>
        <v>0</v>
      </c>
      <c r="AJ152" s="485">
        <f t="shared" si="141"/>
        <v>0</v>
      </c>
      <c r="AK152" s="485">
        <f t="shared" si="141"/>
        <v>0</v>
      </c>
      <c r="AL152" s="485">
        <f t="shared" si="141"/>
        <v>0</v>
      </c>
      <c r="AM152" s="485">
        <f t="shared" si="141"/>
        <v>0</v>
      </c>
      <c r="AN152" s="485">
        <f t="shared" si="141"/>
        <v>0</v>
      </c>
      <c r="AO152" s="485">
        <f t="shared" si="141"/>
        <v>0</v>
      </c>
      <c r="AP152" s="448">
        <f t="shared" si="130"/>
        <v>0</v>
      </c>
      <c r="AQ152" s="485">
        <f t="shared" si="141"/>
        <v>0</v>
      </c>
      <c r="AR152" s="485">
        <f t="shared" si="141"/>
        <v>0</v>
      </c>
      <c r="AS152" s="485">
        <f t="shared" si="141"/>
        <v>0</v>
      </c>
      <c r="AT152" s="485">
        <f t="shared" si="141"/>
        <v>0</v>
      </c>
      <c r="AU152" s="485">
        <f t="shared" si="141"/>
        <v>0</v>
      </c>
      <c r="AV152" s="485">
        <f t="shared" si="141"/>
        <v>0</v>
      </c>
      <c r="AW152" s="485">
        <f t="shared" si="141"/>
        <v>0</v>
      </c>
      <c r="AX152" s="485">
        <f t="shared" si="141"/>
        <v>0</v>
      </c>
      <c r="AY152" s="485">
        <f t="shared" si="141"/>
        <v>0</v>
      </c>
      <c r="AZ152" s="485">
        <f t="shared" si="141"/>
        <v>0</v>
      </c>
      <c r="BA152" s="485">
        <f t="shared" si="141"/>
        <v>0</v>
      </c>
      <c r="BB152" s="485">
        <f t="shared" si="141"/>
        <v>0</v>
      </c>
      <c r="BC152" s="448">
        <f t="shared" si="131"/>
        <v>0</v>
      </c>
      <c r="BD152" s="450"/>
      <c r="BE152" s="485">
        <v>18000</v>
      </c>
      <c r="BF152" s="485">
        <v>18000</v>
      </c>
      <c r="BG152" s="485">
        <v>18000</v>
      </c>
      <c r="BH152" s="485">
        <v>18000</v>
      </c>
      <c r="BI152" s="485">
        <v>18000</v>
      </c>
      <c r="BJ152" s="485">
        <v>18000</v>
      </c>
      <c r="BK152" s="485">
        <v>18000</v>
      </c>
      <c r="BL152" s="485">
        <v>18000</v>
      </c>
      <c r="BM152" s="485">
        <v>36000</v>
      </c>
      <c r="BN152" s="485">
        <v>36000</v>
      </c>
      <c r="BO152" s="485">
        <v>36000</v>
      </c>
      <c r="BP152" s="485">
        <v>36000</v>
      </c>
      <c r="BQ152" s="448">
        <f t="shared" si="132"/>
        <v>288000</v>
      </c>
      <c r="BS152" s="486">
        <f t="shared" si="119"/>
        <v>288000</v>
      </c>
      <c r="BT152" s="487">
        <f t="shared" si="125"/>
        <v>0</v>
      </c>
      <c r="BU152" s="488">
        <f>IF($BU$126=$BS$127,BQ152-BT152,BV152-BT152)</f>
        <v>288000</v>
      </c>
      <c r="BV152" s="486">
        <f t="shared" si="121"/>
        <v>0</v>
      </c>
      <c r="BW152" s="485">
        <f>BT152/$BZ$126</f>
        <v>0</v>
      </c>
      <c r="BX152" s="485">
        <f t="shared" si="126"/>
        <v>0</v>
      </c>
      <c r="BZ152" s="485">
        <f>(BV152-BT152)/CA$126</f>
        <v>0</v>
      </c>
      <c r="CA152" s="489">
        <f t="shared" si="128"/>
        <v>0</v>
      </c>
      <c r="CC152" s="451">
        <f>+BT152-BS152</f>
        <v>-288000</v>
      </c>
    </row>
    <row r="153" spans="1:81" ht="12" customHeight="1" outlineLevel="1">
      <c r="A153" s="455" t="str">
        <f t="shared" si="138"/>
        <v>ZMGQ</v>
      </c>
      <c r="B153" s="455">
        <f t="shared" si="138"/>
        <v>0</v>
      </c>
      <c r="C153" s="455" t="str">
        <f>+C29</f>
        <v>MEDEX</v>
      </c>
      <c r="D153" s="484"/>
      <c r="E153" s="484"/>
      <c r="F153" s="484"/>
      <c r="G153" s="484"/>
      <c r="H153" s="484"/>
      <c r="I153" s="484"/>
      <c r="J153" s="484">
        <f>+J91+J122</f>
        <v>0</v>
      </c>
      <c r="K153" s="485">
        <f t="shared" si="137"/>
        <v>0</v>
      </c>
      <c r="L153" s="485">
        <f t="shared" si="137"/>
        <v>0</v>
      </c>
      <c r="M153" s="485">
        <f t="shared" si="137"/>
        <v>0</v>
      </c>
      <c r="N153" s="485">
        <f t="shared" si="137"/>
        <v>0</v>
      </c>
      <c r="O153" s="485">
        <f t="shared" si="137"/>
        <v>0</v>
      </c>
      <c r="P153" s="448">
        <f t="shared" si="142"/>
        <v>0</v>
      </c>
      <c r="Q153" s="485">
        <f t="shared" si="140"/>
        <v>0</v>
      </c>
      <c r="R153" s="485">
        <f t="shared" si="140"/>
        <v>0</v>
      </c>
      <c r="S153" s="485">
        <f t="shared" si="140"/>
        <v>0</v>
      </c>
      <c r="T153" s="485">
        <f t="shared" si="140"/>
        <v>0</v>
      </c>
      <c r="U153" s="485">
        <f t="shared" si="140"/>
        <v>0</v>
      </c>
      <c r="V153" s="485">
        <f t="shared" si="140"/>
        <v>0</v>
      </c>
      <c r="W153" s="485">
        <f t="shared" si="140"/>
        <v>0</v>
      </c>
      <c r="X153" s="485">
        <f t="shared" si="140"/>
        <v>0</v>
      </c>
      <c r="Y153" s="485">
        <f t="shared" si="140"/>
        <v>0</v>
      </c>
      <c r="Z153" s="485">
        <f t="shared" si="140"/>
        <v>0</v>
      </c>
      <c r="AA153" s="485">
        <f t="shared" si="140"/>
        <v>0</v>
      </c>
      <c r="AB153" s="485">
        <f t="shared" si="140"/>
        <v>0</v>
      </c>
      <c r="AC153" s="448">
        <f t="shared" si="129"/>
        <v>0</v>
      </c>
      <c r="AD153" s="485">
        <f t="shared" si="141"/>
        <v>0</v>
      </c>
      <c r="AE153" s="485">
        <f t="shared" si="141"/>
        <v>0</v>
      </c>
      <c r="AF153" s="485">
        <f t="shared" si="141"/>
        <v>0</v>
      </c>
      <c r="AG153" s="485">
        <f t="shared" si="141"/>
        <v>0</v>
      </c>
      <c r="AH153" s="485">
        <f t="shared" si="141"/>
        <v>0</v>
      </c>
      <c r="AI153" s="485">
        <f t="shared" si="141"/>
        <v>0</v>
      </c>
      <c r="AJ153" s="485">
        <f t="shared" si="141"/>
        <v>0</v>
      </c>
      <c r="AK153" s="485">
        <f t="shared" si="141"/>
        <v>0</v>
      </c>
      <c r="AL153" s="485">
        <f t="shared" si="141"/>
        <v>0</v>
      </c>
      <c r="AM153" s="485">
        <f t="shared" si="141"/>
        <v>0</v>
      </c>
      <c r="AN153" s="485">
        <f t="shared" si="141"/>
        <v>0</v>
      </c>
      <c r="AO153" s="485">
        <f t="shared" si="141"/>
        <v>0</v>
      </c>
      <c r="AP153" s="448">
        <f t="shared" si="130"/>
        <v>0</v>
      </c>
      <c r="AQ153" s="485">
        <f t="shared" si="141"/>
        <v>0</v>
      </c>
      <c r="AR153" s="485">
        <f t="shared" si="141"/>
        <v>0</v>
      </c>
      <c r="AS153" s="485">
        <f t="shared" si="141"/>
        <v>0</v>
      </c>
      <c r="AT153" s="485">
        <f t="shared" si="141"/>
        <v>0</v>
      </c>
      <c r="AU153" s="485">
        <f t="shared" si="141"/>
        <v>0</v>
      </c>
      <c r="AV153" s="485">
        <f t="shared" si="141"/>
        <v>0</v>
      </c>
      <c r="AW153" s="485">
        <f t="shared" si="141"/>
        <v>0</v>
      </c>
      <c r="AX153" s="485">
        <f t="shared" si="141"/>
        <v>0</v>
      </c>
      <c r="AY153" s="485">
        <f t="shared" si="141"/>
        <v>0</v>
      </c>
      <c r="AZ153" s="485">
        <f t="shared" si="141"/>
        <v>0</v>
      </c>
      <c r="BA153" s="485">
        <f t="shared" si="141"/>
        <v>0</v>
      </c>
      <c r="BB153" s="485">
        <f t="shared" si="141"/>
        <v>0</v>
      </c>
      <c r="BC153" s="448">
        <f t="shared" si="131"/>
        <v>0</v>
      </c>
      <c r="BD153" s="450"/>
      <c r="BE153" s="485">
        <v>0</v>
      </c>
      <c r="BF153" s="485">
        <v>0</v>
      </c>
      <c r="BG153" s="485">
        <v>0</v>
      </c>
      <c r="BH153" s="485">
        <v>0</v>
      </c>
      <c r="BI153" s="485">
        <v>21000</v>
      </c>
      <c r="BJ153" s="485">
        <v>21000</v>
      </c>
      <c r="BK153" s="485">
        <v>21000</v>
      </c>
      <c r="BL153" s="485">
        <v>21000</v>
      </c>
      <c r="BM153" s="485">
        <v>21000</v>
      </c>
      <c r="BN153" s="485">
        <v>21000</v>
      </c>
      <c r="BO153" s="485">
        <v>21000</v>
      </c>
      <c r="BP153" s="485">
        <v>21000</v>
      </c>
      <c r="BQ153" s="448">
        <f t="shared" si="132"/>
        <v>168000</v>
      </c>
      <c r="BS153" s="486">
        <f t="shared" si="119"/>
        <v>168000</v>
      </c>
      <c r="BT153" s="487">
        <f t="shared" si="125"/>
        <v>0</v>
      </c>
      <c r="BU153" s="488">
        <f>IF($BU$126=$BS$127,BQ153-BT153,BV153-BT153)</f>
        <v>168000</v>
      </c>
      <c r="BV153" s="486">
        <f t="shared" si="121"/>
        <v>0</v>
      </c>
      <c r="BW153" s="485">
        <f>BT153/$BZ$126</f>
        <v>0</v>
      </c>
      <c r="BX153" s="485">
        <f t="shared" si="126"/>
        <v>0</v>
      </c>
      <c r="BZ153" s="485">
        <f>(BV153-BT153)/CA$126</f>
        <v>0</v>
      </c>
      <c r="CA153" s="489">
        <f t="shared" si="128"/>
        <v>0</v>
      </c>
      <c r="CC153" s="451">
        <f>+BT153-BS153</f>
        <v>-168000</v>
      </c>
    </row>
    <row r="154" spans="1:81" ht="12" customHeight="1" outlineLevel="1">
      <c r="A154" s="455"/>
      <c r="B154" s="455"/>
      <c r="C154" s="455" t="s">
        <v>192</v>
      </c>
      <c r="D154" s="484">
        <f t="shared" ref="D154:I154" si="143">+D92+D123</f>
        <v>0</v>
      </c>
      <c r="E154" s="484">
        <f t="shared" si="143"/>
        <v>0</v>
      </c>
      <c r="F154" s="484">
        <f t="shared" si="143"/>
        <v>0</v>
      </c>
      <c r="G154" s="484">
        <f t="shared" si="143"/>
        <v>0</v>
      </c>
      <c r="H154" s="484">
        <f t="shared" si="143"/>
        <v>0</v>
      </c>
      <c r="I154" s="484">
        <f t="shared" si="143"/>
        <v>8250</v>
      </c>
      <c r="J154" s="484">
        <f>+J92+J123</f>
        <v>38250</v>
      </c>
      <c r="K154" s="485">
        <f t="shared" si="137"/>
        <v>0</v>
      </c>
      <c r="L154" s="485">
        <f t="shared" si="137"/>
        <v>0</v>
      </c>
      <c r="M154" s="485">
        <f t="shared" si="137"/>
        <v>0</v>
      </c>
      <c r="N154" s="485">
        <f t="shared" si="137"/>
        <v>0</v>
      </c>
      <c r="O154" s="485">
        <f t="shared" si="137"/>
        <v>0</v>
      </c>
      <c r="P154" s="448">
        <f t="shared" si="142"/>
        <v>46500</v>
      </c>
      <c r="Q154" s="485">
        <f t="shared" si="140"/>
        <v>0</v>
      </c>
      <c r="R154" s="485">
        <f t="shared" si="140"/>
        <v>0</v>
      </c>
      <c r="S154" s="485">
        <f t="shared" si="140"/>
        <v>0</v>
      </c>
      <c r="T154" s="485">
        <f t="shared" si="140"/>
        <v>0</v>
      </c>
      <c r="U154" s="485">
        <f t="shared" si="140"/>
        <v>0</v>
      </c>
      <c r="V154" s="485">
        <f t="shared" si="140"/>
        <v>0</v>
      </c>
      <c r="W154" s="485">
        <f t="shared" si="140"/>
        <v>0</v>
      </c>
      <c r="X154" s="485">
        <f t="shared" si="140"/>
        <v>0</v>
      </c>
      <c r="Y154" s="485">
        <f t="shared" si="140"/>
        <v>0</v>
      </c>
      <c r="Z154" s="485">
        <f t="shared" si="140"/>
        <v>0</v>
      </c>
      <c r="AA154" s="485">
        <f t="shared" si="140"/>
        <v>0</v>
      </c>
      <c r="AB154" s="485">
        <f t="shared" si="140"/>
        <v>0</v>
      </c>
      <c r="AC154" s="496">
        <f t="shared" si="129"/>
        <v>0</v>
      </c>
      <c r="AD154" s="485">
        <f t="shared" si="141"/>
        <v>0</v>
      </c>
      <c r="AE154" s="485">
        <f t="shared" si="141"/>
        <v>0</v>
      </c>
      <c r="AF154" s="485">
        <f t="shared" si="141"/>
        <v>0</v>
      </c>
      <c r="AG154" s="485">
        <f t="shared" si="141"/>
        <v>0</v>
      </c>
      <c r="AH154" s="485">
        <f t="shared" si="141"/>
        <v>0</v>
      </c>
      <c r="AI154" s="485">
        <f t="shared" si="141"/>
        <v>0</v>
      </c>
      <c r="AJ154" s="485">
        <f t="shared" si="141"/>
        <v>0</v>
      </c>
      <c r="AK154" s="485">
        <f t="shared" si="141"/>
        <v>0</v>
      </c>
      <c r="AL154" s="485">
        <f t="shared" si="141"/>
        <v>0</v>
      </c>
      <c r="AM154" s="485">
        <f t="shared" si="141"/>
        <v>0</v>
      </c>
      <c r="AN154" s="485">
        <f t="shared" si="141"/>
        <v>0</v>
      </c>
      <c r="AO154" s="485">
        <f t="shared" si="141"/>
        <v>0</v>
      </c>
      <c r="AP154" s="448">
        <f t="shared" si="130"/>
        <v>0</v>
      </c>
      <c r="AQ154" s="485">
        <f t="shared" si="141"/>
        <v>0</v>
      </c>
      <c r="AR154" s="485">
        <f t="shared" si="141"/>
        <v>0</v>
      </c>
      <c r="AS154" s="485">
        <f t="shared" si="141"/>
        <v>0</v>
      </c>
      <c r="AT154" s="485">
        <f t="shared" si="141"/>
        <v>0</v>
      </c>
      <c r="AU154" s="485">
        <f t="shared" si="141"/>
        <v>0</v>
      </c>
      <c r="AV154" s="485">
        <f t="shared" si="141"/>
        <v>0</v>
      </c>
      <c r="AW154" s="485">
        <f t="shared" si="141"/>
        <v>0</v>
      </c>
      <c r="AX154" s="485">
        <f t="shared" si="141"/>
        <v>0</v>
      </c>
      <c r="AY154" s="485">
        <f t="shared" si="141"/>
        <v>0</v>
      </c>
      <c r="AZ154" s="485">
        <f t="shared" si="141"/>
        <v>0</v>
      </c>
      <c r="BA154" s="485">
        <f t="shared" si="141"/>
        <v>0</v>
      </c>
      <c r="BB154" s="485">
        <f t="shared" si="141"/>
        <v>0</v>
      </c>
      <c r="BC154" s="448">
        <f t="shared" si="131"/>
        <v>0</v>
      </c>
      <c r="BD154" s="450"/>
      <c r="BE154" s="485"/>
      <c r="BF154" s="485"/>
      <c r="BG154" s="485"/>
      <c r="BH154" s="485"/>
      <c r="BI154" s="485"/>
      <c r="BJ154" s="485"/>
      <c r="BK154" s="485"/>
      <c r="BL154" s="485"/>
      <c r="BM154" s="485"/>
      <c r="BN154" s="485"/>
      <c r="BO154" s="485"/>
      <c r="BP154" s="485"/>
      <c r="BQ154" s="448">
        <f t="shared" si="132"/>
        <v>0</v>
      </c>
      <c r="BS154" s="486"/>
      <c r="BT154" s="487">
        <f t="shared" si="125"/>
        <v>8250</v>
      </c>
      <c r="BU154" s="488"/>
      <c r="BV154" s="486"/>
      <c r="BW154" s="485"/>
      <c r="BX154" s="485"/>
      <c r="BZ154" s="485"/>
      <c r="CA154" s="489"/>
      <c r="CC154" s="451"/>
    </row>
    <row r="155" spans="1:81">
      <c r="A155" s="539" t="s">
        <v>130</v>
      </c>
      <c r="B155" s="539"/>
      <c r="C155" s="539"/>
      <c r="D155" s="458">
        <f t="shared" ref="D155:AI155" si="144">SUM(D128:D154)</f>
        <v>3150750</v>
      </c>
      <c r="E155" s="458">
        <f t="shared" si="144"/>
        <v>3649250</v>
      </c>
      <c r="F155" s="458">
        <f t="shared" si="144"/>
        <v>3215250</v>
      </c>
      <c r="G155" s="458">
        <f t="shared" si="144"/>
        <v>3692250</v>
      </c>
      <c r="H155" s="458">
        <f t="shared" si="144"/>
        <v>3563500</v>
      </c>
      <c r="I155" s="458">
        <f t="shared" si="144"/>
        <v>3372250</v>
      </c>
      <c r="J155" s="458">
        <f t="shared" si="144"/>
        <v>3590000</v>
      </c>
      <c r="K155" s="458">
        <f t="shared" si="144"/>
        <v>3395250</v>
      </c>
      <c r="L155" s="458">
        <f t="shared" si="144"/>
        <v>4179150</v>
      </c>
      <c r="M155" s="458">
        <f t="shared" si="144"/>
        <v>3848400</v>
      </c>
      <c r="N155" s="458">
        <f t="shared" si="144"/>
        <v>3868800</v>
      </c>
      <c r="O155" s="458">
        <f t="shared" si="144"/>
        <v>3889200</v>
      </c>
      <c r="P155" s="458">
        <f t="shared" si="144"/>
        <v>43414050</v>
      </c>
      <c r="Q155" s="458">
        <f t="shared" si="144"/>
        <v>3881569</v>
      </c>
      <c r="R155" s="458">
        <f t="shared" si="144"/>
        <v>3861229</v>
      </c>
      <c r="S155" s="458">
        <f t="shared" si="144"/>
        <v>3898249</v>
      </c>
      <c r="T155" s="458">
        <f t="shared" si="144"/>
        <v>3877909</v>
      </c>
      <c r="U155" s="458">
        <f t="shared" si="144"/>
        <v>3908419</v>
      </c>
      <c r="V155" s="458">
        <f t="shared" si="144"/>
        <v>3867739</v>
      </c>
      <c r="W155" s="458">
        <f t="shared" si="144"/>
        <v>3867739</v>
      </c>
      <c r="X155" s="458">
        <f t="shared" si="144"/>
        <v>3843739</v>
      </c>
      <c r="Y155" s="458">
        <f t="shared" si="144"/>
        <v>3823399</v>
      </c>
      <c r="Z155" s="458">
        <f t="shared" si="144"/>
        <v>3721699</v>
      </c>
      <c r="AA155" s="458">
        <f t="shared" si="144"/>
        <v>3701359</v>
      </c>
      <c r="AB155" s="497">
        <f t="shared" si="144"/>
        <v>3701359</v>
      </c>
      <c r="AC155" s="498">
        <f t="shared" si="144"/>
        <v>45954408</v>
      </c>
      <c r="AD155" s="499">
        <f t="shared" si="144"/>
        <v>3699340</v>
      </c>
      <c r="AE155" s="458">
        <f t="shared" si="144"/>
        <v>3699340</v>
      </c>
      <c r="AF155" s="458">
        <f t="shared" si="144"/>
        <v>3699340</v>
      </c>
      <c r="AG155" s="458">
        <f t="shared" si="144"/>
        <v>3629740</v>
      </c>
      <c r="AH155" s="458">
        <f t="shared" si="144"/>
        <v>3609340</v>
      </c>
      <c r="AI155" s="458">
        <f t="shared" si="144"/>
        <v>3568660</v>
      </c>
      <c r="AJ155" s="458">
        <f t="shared" ref="AJ155:BQ155" si="145">SUM(AJ128:AJ154)</f>
        <v>3629860</v>
      </c>
      <c r="AK155" s="458">
        <f t="shared" si="145"/>
        <v>3553120</v>
      </c>
      <c r="AL155" s="458">
        <f t="shared" si="145"/>
        <v>3471640</v>
      </c>
      <c r="AM155" s="458">
        <f t="shared" si="145"/>
        <v>3410440</v>
      </c>
      <c r="AN155" s="458">
        <f t="shared" si="145"/>
        <v>3410440</v>
      </c>
      <c r="AO155" s="458">
        <f t="shared" si="145"/>
        <v>3410440</v>
      </c>
      <c r="AP155" s="458">
        <f t="shared" si="145"/>
        <v>42791700</v>
      </c>
      <c r="AQ155" s="458">
        <f t="shared" si="145"/>
        <v>3451240</v>
      </c>
      <c r="AR155" s="458">
        <f t="shared" si="145"/>
        <v>3451240</v>
      </c>
      <c r="AS155" s="458">
        <f t="shared" si="145"/>
        <v>3410440</v>
      </c>
      <c r="AT155" s="458">
        <f t="shared" si="145"/>
        <v>3410440</v>
      </c>
      <c r="AU155" s="458">
        <f t="shared" si="145"/>
        <v>3410440</v>
      </c>
      <c r="AV155" s="458">
        <f t="shared" si="145"/>
        <v>3406840</v>
      </c>
      <c r="AW155" s="458">
        <f t="shared" si="145"/>
        <v>3345640</v>
      </c>
      <c r="AX155" s="458">
        <f t="shared" si="145"/>
        <v>3325240</v>
      </c>
      <c r="AY155" s="458">
        <f t="shared" si="145"/>
        <v>3300040</v>
      </c>
      <c r="AZ155" s="458">
        <f t="shared" si="145"/>
        <v>3300040</v>
      </c>
      <c r="BA155" s="458">
        <f t="shared" si="145"/>
        <v>3300040</v>
      </c>
      <c r="BB155" s="458">
        <f t="shared" si="145"/>
        <v>3300040</v>
      </c>
      <c r="BC155" s="458">
        <f t="shared" si="145"/>
        <v>40411680</v>
      </c>
      <c r="BD155" s="458">
        <f t="shared" si="145"/>
        <v>98370</v>
      </c>
      <c r="BE155" s="458">
        <f t="shared" si="145"/>
        <v>2980000</v>
      </c>
      <c r="BF155" s="458">
        <f t="shared" si="145"/>
        <v>3720000</v>
      </c>
      <c r="BG155" s="458">
        <f t="shared" si="145"/>
        <v>3739000</v>
      </c>
      <c r="BH155" s="458">
        <f t="shared" si="145"/>
        <v>3790000</v>
      </c>
      <c r="BI155" s="458">
        <f t="shared" si="145"/>
        <v>3849000</v>
      </c>
      <c r="BJ155" s="458">
        <f t="shared" si="145"/>
        <v>3904000</v>
      </c>
      <c r="BK155" s="458">
        <f t="shared" si="145"/>
        <v>3995000</v>
      </c>
      <c r="BL155" s="458">
        <f t="shared" si="145"/>
        <v>4053000</v>
      </c>
      <c r="BM155" s="458">
        <f t="shared" si="145"/>
        <v>4142000</v>
      </c>
      <c r="BN155" s="458">
        <f t="shared" si="145"/>
        <v>4180000</v>
      </c>
      <c r="BO155" s="458">
        <f t="shared" si="145"/>
        <v>4224000</v>
      </c>
      <c r="BP155" s="458">
        <f t="shared" si="145"/>
        <v>4246000</v>
      </c>
      <c r="BQ155" s="458">
        <f t="shared" si="145"/>
        <v>46822000</v>
      </c>
      <c r="BS155" s="458">
        <f>SUM(BS128:BS153)</f>
        <v>46822000</v>
      </c>
      <c r="BT155" s="458">
        <f>SUM(BT128:BT154)</f>
        <v>20643250</v>
      </c>
      <c r="BU155" s="458">
        <f>SUM(BU128:BU153)</f>
        <v>26192750</v>
      </c>
      <c r="BV155" s="458">
        <f t="shared" ref="BV155" si="146">SUM(BV128:BV153)</f>
        <v>43358800</v>
      </c>
      <c r="BW155" s="458">
        <f>SUM(BW128:BW153)</f>
        <v>5157312.5</v>
      </c>
      <c r="BX155" s="458">
        <f>SUM(BX128:BX153)</f>
        <v>61887750</v>
      </c>
      <c r="BZ155" s="458">
        <f>(BV155-BT155)/CA$126</f>
        <v>2839443.75</v>
      </c>
      <c r="CA155" s="458" t="e">
        <f>(BT155-BW155)/CB$126</f>
        <v>#DIV/0!</v>
      </c>
      <c r="CB155" s="458"/>
      <c r="CC155" s="458">
        <f>SUM(CC128:CC153)</f>
        <v>-26192750</v>
      </c>
    </row>
    <row r="156" spans="1:81" ht="12" customHeight="1">
      <c r="A156" s="539" t="s">
        <v>346</v>
      </c>
      <c r="B156" s="539"/>
      <c r="C156" s="539"/>
      <c r="D156" s="467">
        <v>510</v>
      </c>
      <c r="E156" s="467">
        <v>510</v>
      </c>
      <c r="F156" s="467">
        <v>510</v>
      </c>
      <c r="G156" s="467">
        <v>510</v>
      </c>
      <c r="H156" s="467">
        <v>510</v>
      </c>
      <c r="I156" s="467">
        <v>510</v>
      </c>
      <c r="J156" s="467">
        <v>510</v>
      </c>
      <c r="K156" s="467">
        <v>510</v>
      </c>
      <c r="L156" s="467">
        <v>510</v>
      </c>
      <c r="M156" s="467">
        <v>510</v>
      </c>
      <c r="N156" s="467">
        <v>510</v>
      </c>
      <c r="O156" s="467">
        <v>510</v>
      </c>
      <c r="P156" s="467">
        <v>510</v>
      </c>
      <c r="Q156" s="467">
        <v>510</v>
      </c>
      <c r="R156" s="467">
        <v>510</v>
      </c>
      <c r="S156" s="467">
        <v>510</v>
      </c>
      <c r="T156" s="467">
        <v>510</v>
      </c>
      <c r="U156" s="467">
        <v>510</v>
      </c>
      <c r="V156" s="467">
        <v>510</v>
      </c>
      <c r="W156" s="467">
        <v>510</v>
      </c>
      <c r="X156" s="467">
        <v>510</v>
      </c>
      <c r="Y156" s="467">
        <v>510</v>
      </c>
      <c r="Z156" s="467">
        <v>510</v>
      </c>
      <c r="AA156" s="467">
        <v>510</v>
      </c>
      <c r="AB156" s="467">
        <v>510</v>
      </c>
      <c r="AC156" s="467">
        <v>510</v>
      </c>
      <c r="AD156" s="467">
        <v>510</v>
      </c>
      <c r="AE156" s="467">
        <v>510</v>
      </c>
      <c r="AF156" s="467">
        <v>510</v>
      </c>
      <c r="AG156" s="467">
        <v>510</v>
      </c>
      <c r="AH156" s="467">
        <v>510</v>
      </c>
      <c r="AI156" s="467">
        <v>510</v>
      </c>
      <c r="AJ156" s="467">
        <v>510</v>
      </c>
      <c r="AK156" s="467">
        <v>510</v>
      </c>
      <c r="AL156" s="467">
        <v>510</v>
      </c>
      <c r="AM156" s="467">
        <v>510</v>
      </c>
      <c r="AN156" s="467">
        <v>510</v>
      </c>
      <c r="AO156" s="467">
        <v>510</v>
      </c>
      <c r="AP156" s="467">
        <v>510</v>
      </c>
      <c r="AQ156" s="467">
        <v>510</v>
      </c>
      <c r="AR156" s="467">
        <v>510</v>
      </c>
      <c r="AS156" s="467">
        <v>510</v>
      </c>
      <c r="AT156" s="467">
        <v>510</v>
      </c>
      <c r="AU156" s="467">
        <v>510</v>
      </c>
      <c r="AV156" s="467">
        <v>510</v>
      </c>
      <c r="AW156" s="467">
        <v>510</v>
      </c>
      <c r="AX156" s="467">
        <v>510</v>
      </c>
      <c r="AY156" s="467">
        <v>510</v>
      </c>
      <c r="AZ156" s="467">
        <v>510</v>
      </c>
      <c r="BA156" s="467">
        <v>510</v>
      </c>
      <c r="BB156" s="467">
        <v>510</v>
      </c>
      <c r="BC156" s="467">
        <v>510</v>
      </c>
      <c r="BD156" s="500"/>
      <c r="BE156" s="467">
        <v>510</v>
      </c>
      <c r="BF156" s="467">
        <v>510</v>
      </c>
      <c r="BG156" s="467">
        <v>510</v>
      </c>
      <c r="BH156" s="467">
        <v>510</v>
      </c>
      <c r="BI156" s="467">
        <v>510</v>
      </c>
      <c r="BJ156" s="467">
        <v>510</v>
      </c>
      <c r="BK156" s="467">
        <v>510</v>
      </c>
      <c r="BL156" s="467">
        <v>510</v>
      </c>
      <c r="BM156" s="467">
        <v>510</v>
      </c>
      <c r="BN156" s="467">
        <v>510</v>
      </c>
      <c r="BO156" s="467">
        <v>510</v>
      </c>
      <c r="BP156" s="467">
        <v>510</v>
      </c>
      <c r="BQ156" s="467">
        <f t="shared" ref="BQ156" si="147">+(BQ153*BQ155)/1000000*0.0016</f>
        <v>12585.7536</v>
      </c>
    </row>
    <row r="157" spans="1:81" s="502" customFormat="1" ht="12" customHeight="1">
      <c r="A157" s="540" t="s">
        <v>347</v>
      </c>
      <c r="B157" s="540"/>
      <c r="C157" s="540"/>
      <c r="D157" s="501">
        <f>+(D155*D156)/1000000*0.0016</f>
        <v>2.5710120000000001</v>
      </c>
      <c r="E157" s="501">
        <f t="shared" ref="E157:BC157" si="148">+(E155*E156)/1000000*0.0016</f>
        <v>2.9777880000000003</v>
      </c>
      <c r="F157" s="501">
        <f t="shared" si="148"/>
        <v>2.6236440000000001</v>
      </c>
      <c r="G157" s="501">
        <f t="shared" si="148"/>
        <v>3.0128759999999999</v>
      </c>
      <c r="H157" s="501">
        <f t="shared" si="148"/>
        <v>2.907816</v>
      </c>
      <c r="I157" s="501">
        <f t="shared" si="148"/>
        <v>2.7517560000000003</v>
      </c>
      <c r="J157" s="501">
        <f t="shared" si="148"/>
        <v>2.9294400000000005</v>
      </c>
      <c r="K157" s="501">
        <f t="shared" si="148"/>
        <v>2.7705240000000004</v>
      </c>
      <c r="L157" s="501">
        <f t="shared" si="148"/>
        <v>3.4101864000000002</v>
      </c>
      <c r="M157" s="501">
        <f t="shared" si="148"/>
        <v>3.1402944000000002</v>
      </c>
      <c r="N157" s="501">
        <f t="shared" si="148"/>
        <v>3.1569408000000001</v>
      </c>
      <c r="O157" s="501">
        <f t="shared" si="148"/>
        <v>3.1735872000000001</v>
      </c>
      <c r="P157" s="501">
        <f t="shared" si="148"/>
        <v>35.425864799999999</v>
      </c>
      <c r="Q157" s="501">
        <f t="shared" si="148"/>
        <v>3.1673603040000002</v>
      </c>
      <c r="R157" s="501">
        <f t="shared" si="148"/>
        <v>3.1507628639999998</v>
      </c>
      <c r="S157" s="501">
        <f t="shared" si="148"/>
        <v>3.1809711840000001</v>
      </c>
      <c r="T157" s="501">
        <f t="shared" si="148"/>
        <v>3.1643737440000002</v>
      </c>
      <c r="U157" s="501">
        <f t="shared" si="148"/>
        <v>3.1892699040000001</v>
      </c>
      <c r="V157" s="501">
        <f t="shared" si="148"/>
        <v>3.1560750240000002</v>
      </c>
      <c r="W157" s="501">
        <f t="shared" si="148"/>
        <v>3.1560750240000002</v>
      </c>
      <c r="X157" s="501">
        <f t="shared" si="148"/>
        <v>3.1364910240000001</v>
      </c>
      <c r="Y157" s="501">
        <f t="shared" si="148"/>
        <v>3.1198935840000002</v>
      </c>
      <c r="Z157" s="501">
        <f t="shared" si="148"/>
        <v>3.0369063839999999</v>
      </c>
      <c r="AA157" s="501">
        <f t="shared" si="148"/>
        <v>3.0203089439999999</v>
      </c>
      <c r="AB157" s="501">
        <f t="shared" si="148"/>
        <v>3.0203089439999999</v>
      </c>
      <c r="AC157" s="501">
        <f t="shared" si="148"/>
        <v>37.498796928000004</v>
      </c>
      <c r="AD157" s="501">
        <f t="shared" si="148"/>
        <v>3.0186614399999998</v>
      </c>
      <c r="AE157" s="501">
        <f t="shared" si="148"/>
        <v>3.0186614399999998</v>
      </c>
      <c r="AF157" s="501">
        <f t="shared" si="148"/>
        <v>3.0186614399999998</v>
      </c>
      <c r="AG157" s="501">
        <f t="shared" si="148"/>
        <v>2.96186784</v>
      </c>
      <c r="AH157" s="501">
        <f t="shared" si="148"/>
        <v>2.9452214400000001</v>
      </c>
      <c r="AI157" s="501">
        <f t="shared" si="148"/>
        <v>2.9120265600000002</v>
      </c>
      <c r="AJ157" s="501">
        <f t="shared" si="148"/>
        <v>2.96196576</v>
      </c>
      <c r="AK157" s="501">
        <f t="shared" si="148"/>
        <v>2.8993459200000005</v>
      </c>
      <c r="AL157" s="501">
        <f t="shared" si="148"/>
        <v>2.8328582400000002</v>
      </c>
      <c r="AM157" s="501">
        <f t="shared" si="148"/>
        <v>2.7829190399999999</v>
      </c>
      <c r="AN157" s="501">
        <f t="shared" si="148"/>
        <v>2.7829190399999999</v>
      </c>
      <c r="AO157" s="501">
        <f t="shared" si="148"/>
        <v>2.7829190399999999</v>
      </c>
      <c r="AP157" s="501">
        <f t="shared" si="148"/>
        <v>34.918027200000004</v>
      </c>
      <c r="AQ157" s="501">
        <f t="shared" si="148"/>
        <v>2.8162118400000002</v>
      </c>
      <c r="AR157" s="501">
        <f t="shared" si="148"/>
        <v>2.8162118400000002</v>
      </c>
      <c r="AS157" s="501">
        <f t="shared" si="148"/>
        <v>2.7829190399999999</v>
      </c>
      <c r="AT157" s="501">
        <f t="shared" si="148"/>
        <v>2.7829190399999999</v>
      </c>
      <c r="AU157" s="501">
        <f t="shared" si="148"/>
        <v>2.7829190399999999</v>
      </c>
      <c r="AV157" s="501">
        <f t="shared" si="148"/>
        <v>2.7799814400000002</v>
      </c>
      <c r="AW157" s="501">
        <f t="shared" si="148"/>
        <v>2.73004224</v>
      </c>
      <c r="AX157" s="501">
        <f t="shared" si="148"/>
        <v>2.71339584</v>
      </c>
      <c r="AY157" s="501">
        <f t="shared" si="148"/>
        <v>2.6928326400000002</v>
      </c>
      <c r="AZ157" s="501">
        <f t="shared" si="148"/>
        <v>2.6928326400000002</v>
      </c>
      <c r="BA157" s="501">
        <f t="shared" si="148"/>
        <v>2.6928326400000002</v>
      </c>
      <c r="BB157" s="501">
        <f t="shared" si="148"/>
        <v>2.6928326400000002</v>
      </c>
      <c r="BC157" s="501">
        <f t="shared" si="148"/>
        <v>32.97593088</v>
      </c>
      <c r="BD157" s="467"/>
      <c r="BE157" s="467">
        <f t="shared" ref="BE157:BP157" si="149">+(BE155*BE156)/1000000*0.0016</f>
        <v>2.4316800000000001</v>
      </c>
      <c r="BF157" s="467">
        <f t="shared" si="149"/>
        <v>3.0355200000000004</v>
      </c>
      <c r="BG157" s="467">
        <f t="shared" si="149"/>
        <v>3.0510240000000004</v>
      </c>
      <c r="BH157" s="467">
        <f t="shared" si="149"/>
        <v>3.0926400000000003</v>
      </c>
      <c r="BI157" s="467">
        <f t="shared" si="149"/>
        <v>3.140784</v>
      </c>
      <c r="BJ157" s="467">
        <f t="shared" si="149"/>
        <v>3.1856640000000001</v>
      </c>
      <c r="BK157" s="467">
        <f t="shared" si="149"/>
        <v>3.2599200000000002</v>
      </c>
      <c r="BL157" s="467">
        <f t="shared" si="149"/>
        <v>3.3072480000000004</v>
      </c>
      <c r="BM157" s="467">
        <f t="shared" si="149"/>
        <v>3.3798720000000002</v>
      </c>
      <c r="BN157" s="467">
        <f t="shared" si="149"/>
        <v>3.4108800000000006</v>
      </c>
      <c r="BO157" s="467">
        <f t="shared" si="149"/>
        <v>3.4467839999999996</v>
      </c>
      <c r="BP157" s="467">
        <f t="shared" si="149"/>
        <v>3.4647360000000003</v>
      </c>
      <c r="BQ157" s="210"/>
      <c r="BS157" s="210"/>
      <c r="BT157" s="210"/>
      <c r="BU157" s="210"/>
      <c r="BV157" s="210"/>
      <c r="BW157" s="210"/>
      <c r="BX157" s="210"/>
      <c r="BZ157" s="210"/>
      <c r="CA157" s="210"/>
      <c r="CB157" s="210"/>
    </row>
    <row r="158" spans="1:81" ht="12" customHeight="1">
      <c r="D158" s="467"/>
      <c r="E158" s="467"/>
      <c r="F158" s="467"/>
      <c r="G158" s="467"/>
      <c r="H158" s="467"/>
      <c r="I158" s="467"/>
      <c r="J158" s="467"/>
      <c r="K158" s="467"/>
      <c r="L158" s="467"/>
      <c r="M158" s="467"/>
      <c r="N158" s="467"/>
      <c r="O158" s="467"/>
      <c r="P158" s="468"/>
      <c r="Q158" s="476"/>
      <c r="R158" s="476"/>
      <c r="S158" s="476"/>
      <c r="T158" s="451">
        <f t="shared" ref="T158:AB158" si="150">T155/20000</f>
        <v>193.89545000000001</v>
      </c>
      <c r="U158" s="451">
        <f t="shared" si="150"/>
        <v>195.42095</v>
      </c>
      <c r="V158" s="451">
        <f t="shared" si="150"/>
        <v>193.38695000000001</v>
      </c>
      <c r="W158" s="451">
        <f t="shared" si="150"/>
        <v>193.38695000000001</v>
      </c>
      <c r="X158" s="451">
        <f t="shared" si="150"/>
        <v>192.18695</v>
      </c>
      <c r="Y158" s="451">
        <f t="shared" si="150"/>
        <v>191.16995</v>
      </c>
      <c r="Z158" s="451">
        <f t="shared" si="150"/>
        <v>186.08494999999999</v>
      </c>
      <c r="AA158" s="451">
        <f t="shared" si="150"/>
        <v>185.06795</v>
      </c>
      <c r="AB158" s="451">
        <f t="shared" si="150"/>
        <v>185.06795</v>
      </c>
      <c r="AC158" s="476"/>
      <c r="AD158" s="476"/>
      <c r="AE158" s="476"/>
      <c r="AF158" s="476"/>
      <c r="AG158" s="476"/>
      <c r="AH158" s="476"/>
      <c r="AI158" s="476"/>
      <c r="AJ158" s="476"/>
      <c r="AK158" s="476"/>
      <c r="AL158" s="476"/>
      <c r="AM158" s="476"/>
      <c r="AN158" s="476"/>
      <c r="AO158" s="476"/>
      <c r="AP158" s="210"/>
      <c r="AQ158" s="476"/>
      <c r="AR158" s="476"/>
      <c r="AS158" s="476"/>
      <c r="AT158" s="476"/>
      <c r="AU158" s="476"/>
      <c r="AV158" s="476"/>
      <c r="AW158" s="476"/>
      <c r="AX158" s="476"/>
      <c r="AY158" s="476"/>
      <c r="AZ158" s="476"/>
      <c r="BA158" s="476"/>
      <c r="BB158" s="476"/>
      <c r="BC158" s="476"/>
    </row>
    <row r="159" spans="1:81">
      <c r="C159" s="503" t="s">
        <v>348</v>
      </c>
      <c r="D159" s="473"/>
      <c r="E159" s="473"/>
      <c r="F159" s="504">
        <v>950</v>
      </c>
      <c r="G159" s="473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451">
        <f t="shared" ref="AG159:AO159" si="151">AG155/18700</f>
        <v>194.10374331550801</v>
      </c>
      <c r="AH159" s="451">
        <f t="shared" si="151"/>
        <v>193.01283422459892</v>
      </c>
      <c r="AI159" s="451">
        <f t="shared" si="151"/>
        <v>190.83743315508022</v>
      </c>
      <c r="AJ159" s="451">
        <f t="shared" si="151"/>
        <v>194.1101604278075</v>
      </c>
      <c r="AK159" s="451">
        <f t="shared" si="151"/>
        <v>190.00641711229946</v>
      </c>
      <c r="AL159" s="451">
        <f t="shared" si="151"/>
        <v>185.64919786096257</v>
      </c>
      <c r="AM159" s="451">
        <f t="shared" si="151"/>
        <v>182.37647058823529</v>
      </c>
      <c r="AN159" s="451">
        <f t="shared" si="151"/>
        <v>182.37647058823529</v>
      </c>
      <c r="AO159" s="451">
        <f t="shared" si="151"/>
        <v>182.37647058823529</v>
      </c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</row>
    <row r="160" spans="1:81">
      <c r="C160" s="541" t="s">
        <v>349</v>
      </c>
      <c r="D160" s="474">
        <v>1</v>
      </c>
      <c r="E160" s="474">
        <v>60001</v>
      </c>
      <c r="F160" s="505">
        <v>0.26</v>
      </c>
      <c r="G160" s="504">
        <f>$F$159-($F$159*F160)</f>
        <v>703</v>
      </c>
      <c r="I160" s="210" t="s">
        <v>350</v>
      </c>
      <c r="P160" s="506"/>
      <c r="BS160" s="451"/>
      <c r="BT160" s="451"/>
      <c r="BV160" s="451"/>
      <c r="BW160" s="451"/>
      <c r="BX160" s="451"/>
    </row>
    <row r="161" spans="1:69">
      <c r="C161" s="541"/>
      <c r="D161" s="474">
        <v>60001</v>
      </c>
      <c r="E161" s="474">
        <v>100000</v>
      </c>
      <c r="F161" s="505">
        <v>0.3</v>
      </c>
      <c r="G161" s="504">
        <f>$F$159-($F$159*F161)</f>
        <v>665</v>
      </c>
      <c r="I161" s="210" t="s">
        <v>351</v>
      </c>
    </row>
    <row r="162" spans="1:69">
      <c r="C162" s="541"/>
      <c r="D162" s="474">
        <v>100001</v>
      </c>
      <c r="E162" s="474">
        <v>150000</v>
      </c>
      <c r="F162" s="505">
        <v>0.34</v>
      </c>
      <c r="G162" s="504">
        <f>$F$159-($F$159*F162)</f>
        <v>627</v>
      </c>
      <c r="I162" s="210" t="s">
        <v>352</v>
      </c>
    </row>
    <row r="163" spans="1:69">
      <c r="C163" s="541"/>
      <c r="D163" s="474">
        <v>150001</v>
      </c>
      <c r="E163" s="474">
        <v>200000</v>
      </c>
      <c r="F163" s="505">
        <v>0.4</v>
      </c>
      <c r="G163" s="504">
        <f>$F$159-($F$159*F163)</f>
        <v>570</v>
      </c>
      <c r="I163" s="210" t="s">
        <v>353</v>
      </c>
    </row>
    <row r="164" spans="1:69">
      <c r="C164" s="541"/>
      <c r="D164" s="474">
        <v>200001</v>
      </c>
      <c r="E164" s="474">
        <v>400000</v>
      </c>
      <c r="F164" s="505">
        <v>0.45</v>
      </c>
      <c r="G164" s="504">
        <f>$F$159-($F$159*F164)</f>
        <v>522.5</v>
      </c>
    </row>
    <row r="165" spans="1:69">
      <c r="C165" s="507"/>
      <c r="D165" s="474">
        <v>400001</v>
      </c>
      <c r="E165" s="474">
        <v>600000</v>
      </c>
      <c r="F165" s="505">
        <v>0.45</v>
      </c>
      <c r="G165" s="504">
        <f t="shared" ref="G165:G166" si="152">$F$159-($F$159*F165)</f>
        <v>522.5</v>
      </c>
    </row>
    <row r="166" spans="1:69">
      <c r="C166" s="507"/>
      <c r="D166" s="474">
        <v>600000</v>
      </c>
      <c r="E166" s="474"/>
      <c r="F166" s="505">
        <v>0.48499999999999999</v>
      </c>
      <c r="G166" s="504">
        <f t="shared" si="152"/>
        <v>489.25</v>
      </c>
    </row>
    <row r="167" spans="1:69">
      <c r="D167" s="451"/>
      <c r="E167" s="451"/>
      <c r="F167" s="451"/>
      <c r="G167" s="451"/>
      <c r="H167" s="451"/>
      <c r="I167" s="451"/>
    </row>
    <row r="168" spans="1:69">
      <c r="C168" s="433" t="s">
        <v>354</v>
      </c>
      <c r="D168" s="433" t="s">
        <v>355</v>
      </c>
      <c r="E168" s="434"/>
      <c r="F168" s="434"/>
      <c r="G168" s="434"/>
      <c r="H168" s="434"/>
      <c r="I168" s="434"/>
      <c r="J168" s="434"/>
      <c r="K168" s="434"/>
      <c r="L168" s="434"/>
      <c r="M168" s="434"/>
      <c r="N168" s="434"/>
      <c r="O168" s="434"/>
      <c r="P168" s="462">
        <v>2022</v>
      </c>
      <c r="Q168" s="435" t="s">
        <v>356</v>
      </c>
      <c r="R168" s="436"/>
      <c r="S168" s="436"/>
      <c r="T168" s="436"/>
      <c r="U168" s="436"/>
      <c r="V168" s="436"/>
      <c r="W168" s="436"/>
      <c r="X168" s="436"/>
      <c r="Y168" s="436"/>
      <c r="Z168" s="436"/>
      <c r="AA168" s="436"/>
      <c r="AB168" s="436"/>
      <c r="AC168" s="435">
        <v>2023</v>
      </c>
      <c r="AD168" s="437" t="s">
        <v>357</v>
      </c>
      <c r="AE168" s="438"/>
      <c r="AF168" s="438"/>
      <c r="AG168" s="438"/>
      <c r="AH168" s="438"/>
      <c r="AI168" s="438"/>
      <c r="AJ168" s="438"/>
      <c r="AK168" s="438"/>
      <c r="AL168" s="438"/>
      <c r="AM168" s="438"/>
      <c r="AN168" s="438"/>
      <c r="AO168" s="438"/>
      <c r="AP168" s="437">
        <v>2024</v>
      </c>
      <c r="AQ168" s="439" t="s">
        <v>358</v>
      </c>
      <c r="AR168" s="440"/>
      <c r="AS168" s="440"/>
      <c r="AT168" s="440"/>
      <c r="AU168" s="440"/>
      <c r="AV168" s="440"/>
      <c r="AW168" s="440"/>
      <c r="AX168" s="440"/>
      <c r="AY168" s="440"/>
      <c r="AZ168" s="440"/>
      <c r="BA168" s="440"/>
      <c r="BB168" s="440"/>
      <c r="BC168" s="439">
        <v>2025</v>
      </c>
      <c r="BD168" s="444"/>
      <c r="BE168" s="441" t="s">
        <v>359</v>
      </c>
      <c r="BF168" s="463"/>
      <c r="BG168" s="463"/>
      <c r="BH168" s="463"/>
      <c r="BI168" s="463"/>
      <c r="BJ168" s="463"/>
      <c r="BK168" s="463"/>
      <c r="BL168" s="463"/>
      <c r="BM168" s="463"/>
      <c r="BN168" s="463"/>
      <c r="BO168" s="463"/>
      <c r="BP168" s="463"/>
      <c r="BQ168" s="441">
        <v>2025</v>
      </c>
    </row>
    <row r="169" spans="1:69" s="443" customFormat="1" ht="11.25" outlineLevel="1">
      <c r="C169" s="210"/>
      <c r="D169" s="443" t="s">
        <v>285</v>
      </c>
      <c r="E169" s="443" t="s">
        <v>234</v>
      </c>
      <c r="F169" s="443" t="s">
        <v>235</v>
      </c>
      <c r="G169" s="443" t="s">
        <v>236</v>
      </c>
      <c r="H169" s="443" t="s">
        <v>237</v>
      </c>
      <c r="I169" s="443" t="s">
        <v>238</v>
      </c>
      <c r="J169" s="443" t="s">
        <v>286</v>
      </c>
      <c r="K169" s="443" t="s">
        <v>287</v>
      </c>
      <c r="L169" s="443" t="s">
        <v>288</v>
      </c>
      <c r="M169" s="443" t="s">
        <v>17</v>
      </c>
      <c r="N169" s="443" t="s">
        <v>18</v>
      </c>
      <c r="O169" s="443" t="s">
        <v>289</v>
      </c>
      <c r="P169" s="443" t="s">
        <v>290</v>
      </c>
      <c r="Q169" s="443" t="s">
        <v>285</v>
      </c>
      <c r="R169" s="443" t="s">
        <v>234</v>
      </c>
      <c r="S169" s="443" t="s">
        <v>235</v>
      </c>
      <c r="T169" s="443" t="s">
        <v>236</v>
      </c>
      <c r="U169" s="443" t="s">
        <v>237</v>
      </c>
      <c r="V169" s="443" t="s">
        <v>238</v>
      </c>
      <c r="W169" s="443" t="s">
        <v>286</v>
      </c>
      <c r="X169" s="443" t="s">
        <v>287</v>
      </c>
      <c r="Y169" s="443" t="s">
        <v>288</v>
      </c>
      <c r="Z169" s="443" t="s">
        <v>17</v>
      </c>
      <c r="AA169" s="443" t="s">
        <v>18</v>
      </c>
      <c r="AB169" s="443" t="s">
        <v>289</v>
      </c>
      <c r="AC169" s="443" t="s">
        <v>290</v>
      </c>
      <c r="AD169" s="443" t="s">
        <v>285</v>
      </c>
      <c r="AE169" s="443" t="s">
        <v>234</v>
      </c>
      <c r="AF169" s="443" t="s">
        <v>235</v>
      </c>
      <c r="AG169" s="443" t="s">
        <v>236</v>
      </c>
      <c r="AH169" s="443" t="s">
        <v>237</v>
      </c>
      <c r="AI169" s="443" t="s">
        <v>238</v>
      </c>
      <c r="AJ169" s="443" t="s">
        <v>286</v>
      </c>
      <c r="AK169" s="443" t="s">
        <v>287</v>
      </c>
      <c r="AL169" s="443" t="s">
        <v>288</v>
      </c>
      <c r="AM169" s="443" t="s">
        <v>17</v>
      </c>
      <c r="AN169" s="443" t="s">
        <v>18</v>
      </c>
      <c r="AO169" s="443" t="s">
        <v>289</v>
      </c>
      <c r="AP169" s="443" t="s">
        <v>290</v>
      </c>
      <c r="AQ169" s="443" t="s">
        <v>285</v>
      </c>
      <c r="AR169" s="443" t="s">
        <v>234</v>
      </c>
      <c r="AS169" s="443" t="s">
        <v>235</v>
      </c>
      <c r="AT169" s="443" t="s">
        <v>236</v>
      </c>
      <c r="AU169" s="443" t="s">
        <v>237</v>
      </c>
      <c r="AV169" s="443" t="s">
        <v>238</v>
      </c>
      <c r="AW169" s="443" t="s">
        <v>286</v>
      </c>
      <c r="AX169" s="443" t="s">
        <v>287</v>
      </c>
      <c r="AY169" s="443" t="s">
        <v>288</v>
      </c>
      <c r="AZ169" s="443" t="s">
        <v>17</v>
      </c>
      <c r="BA169" s="443" t="s">
        <v>18</v>
      </c>
      <c r="BB169" s="443" t="s">
        <v>289</v>
      </c>
      <c r="BC169" s="443" t="s">
        <v>290</v>
      </c>
      <c r="BD169" s="450"/>
      <c r="BE169" s="443" t="s">
        <v>285</v>
      </c>
      <c r="BF169" s="443" t="s">
        <v>234</v>
      </c>
      <c r="BG169" s="443" t="s">
        <v>235</v>
      </c>
      <c r="BH169" s="443" t="s">
        <v>236</v>
      </c>
      <c r="BI169" s="443" t="s">
        <v>237</v>
      </c>
      <c r="BJ169" s="443" t="s">
        <v>238</v>
      </c>
      <c r="BK169" s="443" t="s">
        <v>286</v>
      </c>
      <c r="BL169" s="443" t="s">
        <v>287</v>
      </c>
      <c r="BM169" s="443" t="s">
        <v>288</v>
      </c>
      <c r="BN169" s="443" t="s">
        <v>17</v>
      </c>
      <c r="BO169" s="443" t="s">
        <v>18</v>
      </c>
      <c r="BP169" s="443" t="s">
        <v>289</v>
      </c>
      <c r="BQ169" s="443" t="s">
        <v>290</v>
      </c>
    </row>
    <row r="170" spans="1:69" outlineLevel="1">
      <c r="A170" s="445" t="str">
        <f t="shared" ref="A170:C185" si="153">A4</f>
        <v>PMCE</v>
      </c>
      <c r="B170" s="445" t="str">
        <f t="shared" si="153"/>
        <v>Maintain</v>
      </c>
      <c r="C170" s="445" t="str">
        <f t="shared" si="153"/>
        <v>ORGANIZACION VIHONCO IPS SOCIEDAD</v>
      </c>
      <c r="D170" s="508">
        <v>500</v>
      </c>
      <c r="E170" s="508">
        <v>500</v>
      </c>
      <c r="F170" s="508">
        <v>500</v>
      </c>
      <c r="G170" s="508">
        <v>500</v>
      </c>
      <c r="H170" s="508">
        <v>500</v>
      </c>
      <c r="I170" s="508">
        <v>500</v>
      </c>
      <c r="J170" s="509">
        <v>500</v>
      </c>
      <c r="K170" s="509">
        <v>500</v>
      </c>
      <c r="L170" s="509">
        <v>500</v>
      </c>
      <c r="M170" s="509">
        <v>500</v>
      </c>
      <c r="N170" s="509">
        <v>500</v>
      </c>
      <c r="O170" s="509">
        <v>500</v>
      </c>
      <c r="P170" s="448">
        <f>+AVERAGE(D170:O170)</f>
        <v>500</v>
      </c>
      <c r="Q170" s="510">
        <f t="shared" ref="Q170:AB173" si="154">IF(Q128&lt;=60000,$G$160,IF(Q128&lt;=100000,$G$161,IF(Q128&lt;=150000,$G$162,IF(Q128&lt;=200000,$G$163,IF(Q128&lt;=400000,$G$164,IF(Q128&lt;=600000,$G$165,$G$166))))))</f>
        <v>489.25</v>
      </c>
      <c r="R170" s="510">
        <f t="shared" si="154"/>
        <v>489.25</v>
      </c>
      <c r="S170" s="510">
        <f t="shared" si="154"/>
        <v>489.25</v>
      </c>
      <c r="T170" s="510">
        <f t="shared" si="154"/>
        <v>489.25</v>
      </c>
      <c r="U170" s="510">
        <f t="shared" si="154"/>
        <v>489.25</v>
      </c>
      <c r="V170" s="510">
        <f t="shared" si="154"/>
        <v>489.25</v>
      </c>
      <c r="W170" s="510">
        <f t="shared" si="154"/>
        <v>489.25</v>
      </c>
      <c r="X170" s="510">
        <f t="shared" si="154"/>
        <v>489.25</v>
      </c>
      <c r="Y170" s="510">
        <f t="shared" si="154"/>
        <v>489.25</v>
      </c>
      <c r="Z170" s="510">
        <f t="shared" si="154"/>
        <v>489.25</v>
      </c>
      <c r="AA170" s="510">
        <f t="shared" si="154"/>
        <v>489.25</v>
      </c>
      <c r="AB170" s="510">
        <f t="shared" si="154"/>
        <v>489.25</v>
      </c>
      <c r="AC170" s="448">
        <f>+AVERAGE(Q170:AB170)</f>
        <v>489.25</v>
      </c>
      <c r="AD170" s="510">
        <f t="shared" ref="AD170:AO173" si="155">IF(AD128&lt;=60000,$G$160,IF(AD128&lt;=100000,$G$161,IF(AD128&lt;=150000,$G$162,IF(AD128&lt;=200000,$G$163,IF(AD128&lt;=400000,$G$164,IF(AD128&lt;=600000,$G$165,$G$166))))))</f>
        <v>489.25</v>
      </c>
      <c r="AE170" s="510">
        <f t="shared" si="155"/>
        <v>489.25</v>
      </c>
      <c r="AF170" s="510">
        <f t="shared" si="155"/>
        <v>489.25</v>
      </c>
      <c r="AG170" s="510">
        <f t="shared" si="155"/>
        <v>489.25</v>
      </c>
      <c r="AH170" s="510">
        <f t="shared" si="155"/>
        <v>489.25</v>
      </c>
      <c r="AI170" s="510">
        <f t="shared" si="155"/>
        <v>489.25</v>
      </c>
      <c r="AJ170" s="510">
        <f t="shared" si="155"/>
        <v>489.25</v>
      </c>
      <c r="AK170" s="510">
        <f t="shared" si="155"/>
        <v>489.25</v>
      </c>
      <c r="AL170" s="510">
        <f t="shared" si="155"/>
        <v>489.25</v>
      </c>
      <c r="AM170" s="510">
        <f t="shared" si="155"/>
        <v>489.25</v>
      </c>
      <c r="AN170" s="510">
        <f t="shared" si="155"/>
        <v>489.25</v>
      </c>
      <c r="AO170" s="510">
        <f t="shared" si="155"/>
        <v>489.25</v>
      </c>
      <c r="AP170" s="448">
        <f>+AVERAGE(AD170:AO170)</f>
        <v>489.25</v>
      </c>
      <c r="AQ170" s="510">
        <f t="shared" ref="AQ170:BB173" si="156">IF(AQ128&lt;=60000,$G$160,IF(AQ128&lt;=100000,$G$161,IF(AQ128&lt;=150000,$G$162,IF(AQ128&lt;=200000,$G$163,IF(AQ128&lt;=400000,$G$164,IF(AQ128&lt;=600000,$G$165,$G$166))))))</f>
        <v>489.25</v>
      </c>
      <c r="AR170" s="510">
        <f t="shared" si="156"/>
        <v>489.25</v>
      </c>
      <c r="AS170" s="510">
        <f t="shared" si="156"/>
        <v>489.25</v>
      </c>
      <c r="AT170" s="510">
        <f t="shared" si="156"/>
        <v>489.25</v>
      </c>
      <c r="AU170" s="510">
        <f t="shared" si="156"/>
        <v>489.25</v>
      </c>
      <c r="AV170" s="510">
        <f t="shared" si="156"/>
        <v>489.25</v>
      </c>
      <c r="AW170" s="510">
        <f t="shared" si="156"/>
        <v>489.25</v>
      </c>
      <c r="AX170" s="510">
        <f t="shared" si="156"/>
        <v>489.25</v>
      </c>
      <c r="AY170" s="510">
        <f t="shared" si="156"/>
        <v>489.25</v>
      </c>
      <c r="AZ170" s="510">
        <f t="shared" si="156"/>
        <v>489.25</v>
      </c>
      <c r="BA170" s="510">
        <f t="shared" si="156"/>
        <v>489.25</v>
      </c>
      <c r="BB170" s="510">
        <f t="shared" si="156"/>
        <v>489.25</v>
      </c>
      <c r="BC170" s="448">
        <f>+AVERAGE(AQ170:BB170)</f>
        <v>489.25</v>
      </c>
      <c r="BD170" s="450"/>
      <c r="BE170" s="509">
        <v>500</v>
      </c>
      <c r="BF170" s="509">
        <v>500</v>
      </c>
      <c r="BG170" s="509">
        <v>500</v>
      </c>
      <c r="BH170" s="509">
        <v>500</v>
      </c>
      <c r="BI170" s="509">
        <v>500</v>
      </c>
      <c r="BJ170" s="509">
        <v>500</v>
      </c>
      <c r="BK170" s="509">
        <v>500</v>
      </c>
      <c r="BL170" s="509">
        <v>500</v>
      </c>
      <c r="BM170" s="509">
        <v>500</v>
      </c>
      <c r="BN170" s="509">
        <v>500</v>
      </c>
      <c r="BO170" s="509">
        <v>500</v>
      </c>
      <c r="BP170" s="509">
        <v>500</v>
      </c>
      <c r="BQ170" s="448">
        <f t="shared" ref="BQ170:BQ194" si="157">+AVERAGE(BE170:BP170)</f>
        <v>500</v>
      </c>
    </row>
    <row r="171" spans="1:69" outlineLevel="1">
      <c r="A171" s="445" t="str">
        <f t="shared" si="153"/>
        <v>LADB</v>
      </c>
      <c r="B171" s="445" t="str">
        <f t="shared" si="153"/>
        <v>Maintain</v>
      </c>
      <c r="C171" s="445" t="str">
        <f t="shared" si="153"/>
        <v>FUNDACION SOCIAL PARA PROMOCION DE LA VIDA</v>
      </c>
      <c r="D171" s="508">
        <v>608</v>
      </c>
      <c r="E171" s="508">
        <v>522.5</v>
      </c>
      <c r="F171" s="508">
        <v>522.5</v>
      </c>
      <c r="G171" s="508">
        <v>522.5</v>
      </c>
      <c r="H171" s="508">
        <v>627</v>
      </c>
      <c r="I171" s="508">
        <v>702.99999999999989</v>
      </c>
      <c r="J171" s="509">
        <f t="shared" ref="J171:L174" si="158">IF(J129&lt;=60000,$G$160,IF(J129&lt;=100000,$G$161,IF(J129&lt;=150000,$G$162,IF(J129&lt;=200000,$G$163,$G$164))))</f>
        <v>703</v>
      </c>
      <c r="K171" s="509">
        <f t="shared" si="158"/>
        <v>703</v>
      </c>
      <c r="L171" s="509">
        <f t="shared" si="158"/>
        <v>703</v>
      </c>
      <c r="M171" s="510">
        <f>IF(M129&lt;=60000,$G$160,IF(M129&lt;=100000,$G$161,IF(M129&lt;=150000,$G$162,IF(M129&lt;=200000,$G$163,IF(M129&lt;=400000,$G$164,IF(M129&lt;=600000,$G$165,$G$166))))))</f>
        <v>703</v>
      </c>
      <c r="N171" s="510">
        <f t="shared" ref="N171:O171" si="159">IF(N129&lt;=60000,$G$160,IF(N129&lt;=100000,$G$161,IF(N129&lt;=150000,$G$162,IF(N129&lt;=200000,$G$163,IF(N129&lt;=400000,$G$164,IF(N129&lt;=600000,$G$165,$G$166))))))</f>
        <v>703</v>
      </c>
      <c r="O171" s="510">
        <f t="shared" si="159"/>
        <v>703</v>
      </c>
      <c r="P171" s="448">
        <f t="shared" ref="P171:P193" si="160">+AVERAGE(D171:O171)</f>
        <v>643.625</v>
      </c>
      <c r="Q171" s="510">
        <f t="shared" si="154"/>
        <v>703</v>
      </c>
      <c r="R171" s="510">
        <f t="shared" si="154"/>
        <v>703</v>
      </c>
      <c r="S171" s="510">
        <f t="shared" si="154"/>
        <v>703</v>
      </c>
      <c r="T171" s="510">
        <f t="shared" si="154"/>
        <v>703</v>
      </c>
      <c r="U171" s="510">
        <f t="shared" si="154"/>
        <v>703</v>
      </c>
      <c r="V171" s="510">
        <f t="shared" si="154"/>
        <v>703</v>
      </c>
      <c r="W171" s="510">
        <f t="shared" si="154"/>
        <v>703</v>
      </c>
      <c r="X171" s="510">
        <f t="shared" si="154"/>
        <v>665</v>
      </c>
      <c r="Y171" s="510">
        <f t="shared" si="154"/>
        <v>665</v>
      </c>
      <c r="Z171" s="510">
        <f t="shared" si="154"/>
        <v>665</v>
      </c>
      <c r="AA171" s="510">
        <f t="shared" si="154"/>
        <v>665</v>
      </c>
      <c r="AB171" s="510">
        <f t="shared" si="154"/>
        <v>665</v>
      </c>
      <c r="AC171" s="448">
        <f t="shared" ref="AC171:AC195" si="161">+AVERAGE(Q171:AB171)</f>
        <v>687.16666666666663</v>
      </c>
      <c r="AD171" s="510">
        <f t="shared" si="155"/>
        <v>665</v>
      </c>
      <c r="AE171" s="510">
        <f t="shared" si="155"/>
        <v>665</v>
      </c>
      <c r="AF171" s="510">
        <f t="shared" si="155"/>
        <v>665</v>
      </c>
      <c r="AG171" s="510">
        <f t="shared" si="155"/>
        <v>703</v>
      </c>
      <c r="AH171" s="510">
        <f t="shared" si="155"/>
        <v>703</v>
      </c>
      <c r="AI171" s="510">
        <f t="shared" si="155"/>
        <v>703</v>
      </c>
      <c r="AJ171" s="510">
        <f t="shared" si="155"/>
        <v>703</v>
      </c>
      <c r="AK171" s="510">
        <f t="shared" si="155"/>
        <v>703</v>
      </c>
      <c r="AL171" s="510">
        <f t="shared" si="155"/>
        <v>703</v>
      </c>
      <c r="AM171" s="510">
        <f t="shared" si="155"/>
        <v>703</v>
      </c>
      <c r="AN171" s="510">
        <f t="shared" si="155"/>
        <v>703</v>
      </c>
      <c r="AO171" s="510">
        <f t="shared" si="155"/>
        <v>703</v>
      </c>
      <c r="AP171" s="448">
        <f t="shared" ref="AP171:AP195" si="162">+AVERAGE(AD171:AO171)</f>
        <v>693.5</v>
      </c>
      <c r="AQ171" s="510">
        <f t="shared" si="156"/>
        <v>703</v>
      </c>
      <c r="AR171" s="510">
        <f t="shared" si="156"/>
        <v>703</v>
      </c>
      <c r="AS171" s="510">
        <f t="shared" si="156"/>
        <v>703</v>
      </c>
      <c r="AT171" s="510">
        <f t="shared" si="156"/>
        <v>703</v>
      </c>
      <c r="AU171" s="510">
        <f t="shared" si="156"/>
        <v>703</v>
      </c>
      <c r="AV171" s="510">
        <f t="shared" si="156"/>
        <v>665</v>
      </c>
      <c r="AW171" s="510">
        <f t="shared" si="156"/>
        <v>665</v>
      </c>
      <c r="AX171" s="510">
        <f t="shared" si="156"/>
        <v>665</v>
      </c>
      <c r="AY171" s="510">
        <f t="shared" si="156"/>
        <v>703</v>
      </c>
      <c r="AZ171" s="510">
        <f t="shared" si="156"/>
        <v>703</v>
      </c>
      <c r="BA171" s="510">
        <f t="shared" si="156"/>
        <v>703</v>
      </c>
      <c r="BB171" s="510">
        <f t="shared" si="156"/>
        <v>703</v>
      </c>
      <c r="BC171" s="448">
        <f t="shared" ref="BC171:BC195" si="163">+AVERAGE(AQ171:BB171)</f>
        <v>693.5</v>
      </c>
      <c r="BD171" s="450"/>
      <c r="BE171" s="509">
        <f t="shared" ref="BE171:BP186" si="164">IF(BE129&lt;=60000,$G$160,IF(BE129&lt;=100000,$G$161,IF(BE129&lt;=150000,$G$162,IF(BE129&lt;=200000,$G$163,$G$164))))</f>
        <v>522.5</v>
      </c>
      <c r="BF171" s="509">
        <f t="shared" si="164"/>
        <v>522.5</v>
      </c>
      <c r="BG171" s="509">
        <f t="shared" si="164"/>
        <v>522.5</v>
      </c>
      <c r="BH171" s="509">
        <f t="shared" si="164"/>
        <v>522.5</v>
      </c>
      <c r="BI171" s="509">
        <f t="shared" si="164"/>
        <v>522.5</v>
      </c>
      <c r="BJ171" s="509">
        <f t="shared" si="164"/>
        <v>522.5</v>
      </c>
      <c r="BK171" s="509">
        <f t="shared" si="164"/>
        <v>522.5</v>
      </c>
      <c r="BL171" s="509">
        <f t="shared" si="164"/>
        <v>522.5</v>
      </c>
      <c r="BM171" s="509">
        <f t="shared" si="164"/>
        <v>522.5</v>
      </c>
      <c r="BN171" s="509">
        <f t="shared" si="164"/>
        <v>522.5</v>
      </c>
      <c r="BO171" s="509">
        <f t="shared" si="164"/>
        <v>522.5</v>
      </c>
      <c r="BP171" s="509">
        <f t="shared" si="164"/>
        <v>522.5</v>
      </c>
      <c r="BQ171" s="448">
        <f t="shared" si="157"/>
        <v>522.5</v>
      </c>
    </row>
    <row r="172" spans="1:69" outlineLevel="1">
      <c r="A172" s="452" t="str">
        <f t="shared" si="153"/>
        <v>ZMGQ</v>
      </c>
      <c r="B172" s="452" t="str">
        <f t="shared" si="153"/>
        <v xml:space="preserve">Grow </v>
      </c>
      <c r="C172" s="452" t="str">
        <f t="shared" si="153"/>
        <v>AUDIFARMA S.A.</v>
      </c>
      <c r="D172" s="508">
        <v>608</v>
      </c>
      <c r="E172" s="508">
        <v>522.5</v>
      </c>
      <c r="F172" s="508">
        <v>522.5</v>
      </c>
      <c r="G172" s="508">
        <v>522.5</v>
      </c>
      <c r="H172" s="508">
        <v>522.5</v>
      </c>
      <c r="I172" s="508">
        <v>522.5</v>
      </c>
      <c r="J172" s="509">
        <f t="shared" si="158"/>
        <v>522.5</v>
      </c>
      <c r="K172" s="509">
        <f t="shared" si="158"/>
        <v>522.5</v>
      </c>
      <c r="L172" s="509">
        <f t="shared" si="158"/>
        <v>522.5</v>
      </c>
      <c r="M172" s="510">
        <f t="shared" ref="M172:O174" si="165">IF(M130&lt;=60000,$G$160,IF(M130&lt;=100000,$G$161,IF(M130&lt;=150000,$G$162,IF(M130&lt;=200000,$G$163,IF(M130&lt;=400000,$G$164,IF(M130&lt;=600000,$G$165,$G$166))))))</f>
        <v>522.5</v>
      </c>
      <c r="N172" s="510">
        <f t="shared" si="165"/>
        <v>522.5</v>
      </c>
      <c r="O172" s="510">
        <f t="shared" si="165"/>
        <v>522.5</v>
      </c>
      <c r="P172" s="448">
        <f t="shared" si="160"/>
        <v>529.625</v>
      </c>
      <c r="Q172" s="510">
        <f t="shared" si="154"/>
        <v>522.5</v>
      </c>
      <c r="R172" s="510">
        <f t="shared" si="154"/>
        <v>522.5</v>
      </c>
      <c r="S172" s="510">
        <f t="shared" si="154"/>
        <v>522.5</v>
      </c>
      <c r="T172" s="510">
        <f t="shared" si="154"/>
        <v>522.5</v>
      </c>
      <c r="U172" s="510">
        <f t="shared" si="154"/>
        <v>522.5</v>
      </c>
      <c r="V172" s="510">
        <f t="shared" si="154"/>
        <v>522.5</v>
      </c>
      <c r="W172" s="510">
        <f t="shared" si="154"/>
        <v>522.5</v>
      </c>
      <c r="X172" s="510">
        <f t="shared" si="154"/>
        <v>522.5</v>
      </c>
      <c r="Y172" s="510">
        <f t="shared" si="154"/>
        <v>522.5</v>
      </c>
      <c r="Z172" s="510">
        <f t="shared" si="154"/>
        <v>522.5</v>
      </c>
      <c r="AA172" s="510">
        <f t="shared" si="154"/>
        <v>522.5</v>
      </c>
      <c r="AB172" s="510">
        <f t="shared" si="154"/>
        <v>522.5</v>
      </c>
      <c r="AC172" s="448">
        <f t="shared" si="161"/>
        <v>522.5</v>
      </c>
      <c r="AD172" s="510">
        <f t="shared" si="155"/>
        <v>522.5</v>
      </c>
      <c r="AE172" s="510">
        <f t="shared" si="155"/>
        <v>522.5</v>
      </c>
      <c r="AF172" s="510">
        <f t="shared" si="155"/>
        <v>522.5</v>
      </c>
      <c r="AG172" s="510">
        <f t="shared" si="155"/>
        <v>522.5</v>
      </c>
      <c r="AH172" s="510">
        <f t="shared" si="155"/>
        <v>522.5</v>
      </c>
      <c r="AI172" s="510">
        <f t="shared" si="155"/>
        <v>522.5</v>
      </c>
      <c r="AJ172" s="510">
        <f t="shared" si="155"/>
        <v>522.5</v>
      </c>
      <c r="AK172" s="510">
        <f t="shared" si="155"/>
        <v>570</v>
      </c>
      <c r="AL172" s="510">
        <f t="shared" si="155"/>
        <v>570</v>
      </c>
      <c r="AM172" s="510">
        <f t="shared" si="155"/>
        <v>570</v>
      </c>
      <c r="AN172" s="510">
        <f t="shared" si="155"/>
        <v>570</v>
      </c>
      <c r="AO172" s="510">
        <f t="shared" si="155"/>
        <v>570</v>
      </c>
      <c r="AP172" s="448">
        <f t="shared" si="162"/>
        <v>542.29166666666663</v>
      </c>
      <c r="AQ172" s="510">
        <f t="shared" si="156"/>
        <v>570</v>
      </c>
      <c r="AR172" s="510">
        <f t="shared" si="156"/>
        <v>570</v>
      </c>
      <c r="AS172" s="510">
        <f t="shared" si="156"/>
        <v>627</v>
      </c>
      <c r="AT172" s="510">
        <f t="shared" si="156"/>
        <v>627</v>
      </c>
      <c r="AU172" s="510">
        <f t="shared" si="156"/>
        <v>627</v>
      </c>
      <c r="AV172" s="510">
        <f t="shared" si="156"/>
        <v>627</v>
      </c>
      <c r="AW172" s="510">
        <f t="shared" si="156"/>
        <v>627</v>
      </c>
      <c r="AX172" s="510">
        <f t="shared" si="156"/>
        <v>627</v>
      </c>
      <c r="AY172" s="510">
        <f t="shared" si="156"/>
        <v>627</v>
      </c>
      <c r="AZ172" s="510">
        <f t="shared" si="156"/>
        <v>627</v>
      </c>
      <c r="BA172" s="510">
        <f t="shared" si="156"/>
        <v>627</v>
      </c>
      <c r="BB172" s="510">
        <f t="shared" si="156"/>
        <v>627</v>
      </c>
      <c r="BC172" s="448">
        <f t="shared" si="163"/>
        <v>617.5</v>
      </c>
      <c r="BD172" s="450"/>
      <c r="BE172" s="509">
        <f t="shared" si="164"/>
        <v>522.5</v>
      </c>
      <c r="BF172" s="509">
        <f t="shared" si="164"/>
        <v>522.5</v>
      </c>
      <c r="BG172" s="509">
        <f t="shared" si="164"/>
        <v>522.5</v>
      </c>
      <c r="BH172" s="509">
        <f t="shared" si="164"/>
        <v>522.5</v>
      </c>
      <c r="BI172" s="509">
        <f t="shared" si="164"/>
        <v>522.5</v>
      </c>
      <c r="BJ172" s="509">
        <f t="shared" si="164"/>
        <v>522.5</v>
      </c>
      <c r="BK172" s="509">
        <f t="shared" si="164"/>
        <v>522.5</v>
      </c>
      <c r="BL172" s="509">
        <f t="shared" si="164"/>
        <v>522.5</v>
      </c>
      <c r="BM172" s="509">
        <f t="shared" si="164"/>
        <v>522.5</v>
      </c>
      <c r="BN172" s="509">
        <f t="shared" si="164"/>
        <v>522.5</v>
      </c>
      <c r="BO172" s="509">
        <f t="shared" si="164"/>
        <v>522.5</v>
      </c>
      <c r="BP172" s="509">
        <f t="shared" si="164"/>
        <v>522.5</v>
      </c>
      <c r="BQ172" s="448">
        <f t="shared" si="157"/>
        <v>522.5</v>
      </c>
    </row>
    <row r="173" spans="1:69" outlineLevel="1">
      <c r="A173" s="452" t="str">
        <f t="shared" si="153"/>
        <v>ICNE</v>
      </c>
      <c r="B173" s="452" t="str">
        <f t="shared" si="153"/>
        <v xml:space="preserve">Grow </v>
      </c>
      <c r="C173" s="452" t="str">
        <f t="shared" si="153"/>
        <v>DROGUERIAS CRUZ VERDE S A S</v>
      </c>
      <c r="D173" s="508">
        <v>234.93458333333334</v>
      </c>
      <c r="E173" s="508">
        <v>569.99999999999989</v>
      </c>
      <c r="F173" s="508">
        <v>523.08000000000004</v>
      </c>
      <c r="G173" s="508">
        <v>522.5</v>
      </c>
      <c r="H173" s="508">
        <v>569.99999999999989</v>
      </c>
      <c r="I173" s="508">
        <v>522.5</v>
      </c>
      <c r="J173" s="509">
        <f t="shared" si="158"/>
        <v>570</v>
      </c>
      <c r="K173" s="509">
        <f t="shared" si="158"/>
        <v>522.5</v>
      </c>
      <c r="L173" s="509">
        <f t="shared" si="158"/>
        <v>522.5</v>
      </c>
      <c r="M173" s="510">
        <f t="shared" si="165"/>
        <v>522.5</v>
      </c>
      <c r="N173" s="510">
        <f t="shared" si="165"/>
        <v>522.5</v>
      </c>
      <c r="O173" s="510">
        <f t="shared" si="165"/>
        <v>522.5</v>
      </c>
      <c r="P173" s="448">
        <f t="shared" si="160"/>
        <v>510.45954861111113</v>
      </c>
      <c r="Q173" s="510">
        <f t="shared" si="154"/>
        <v>522.5</v>
      </c>
      <c r="R173" s="510">
        <f t="shared" si="154"/>
        <v>522.5</v>
      </c>
      <c r="S173" s="510">
        <f t="shared" si="154"/>
        <v>522.5</v>
      </c>
      <c r="T173" s="510">
        <f t="shared" si="154"/>
        <v>522.5</v>
      </c>
      <c r="U173" s="510">
        <f t="shared" si="154"/>
        <v>522.5</v>
      </c>
      <c r="V173" s="510">
        <f t="shared" si="154"/>
        <v>522.5</v>
      </c>
      <c r="W173" s="510">
        <f t="shared" si="154"/>
        <v>522.5</v>
      </c>
      <c r="X173" s="510">
        <f t="shared" si="154"/>
        <v>522.5</v>
      </c>
      <c r="Y173" s="510">
        <f t="shared" si="154"/>
        <v>522.5</v>
      </c>
      <c r="Z173" s="510">
        <f t="shared" si="154"/>
        <v>522.5</v>
      </c>
      <c r="AA173" s="510">
        <f t="shared" si="154"/>
        <v>522.5</v>
      </c>
      <c r="AB173" s="510">
        <f t="shared" si="154"/>
        <v>522.5</v>
      </c>
      <c r="AC173" s="448">
        <f t="shared" si="161"/>
        <v>522.5</v>
      </c>
      <c r="AD173" s="510">
        <f t="shared" si="155"/>
        <v>522.5</v>
      </c>
      <c r="AE173" s="510">
        <f t="shared" si="155"/>
        <v>522.5</v>
      </c>
      <c r="AF173" s="510">
        <f t="shared" si="155"/>
        <v>522.5</v>
      </c>
      <c r="AG173" s="510">
        <f t="shared" si="155"/>
        <v>522.5</v>
      </c>
      <c r="AH173" s="510">
        <f t="shared" si="155"/>
        <v>522.5</v>
      </c>
      <c r="AI173" s="510">
        <f t="shared" si="155"/>
        <v>522.5</v>
      </c>
      <c r="AJ173" s="510">
        <f t="shared" si="155"/>
        <v>522.5</v>
      </c>
      <c r="AK173" s="510">
        <f t="shared" si="155"/>
        <v>522.5</v>
      </c>
      <c r="AL173" s="510">
        <f t="shared" si="155"/>
        <v>522.5</v>
      </c>
      <c r="AM173" s="510">
        <f t="shared" si="155"/>
        <v>570</v>
      </c>
      <c r="AN173" s="510">
        <f t="shared" si="155"/>
        <v>570</v>
      </c>
      <c r="AO173" s="510">
        <f t="shared" si="155"/>
        <v>570</v>
      </c>
      <c r="AP173" s="448">
        <f t="shared" si="162"/>
        <v>534.375</v>
      </c>
      <c r="AQ173" s="510">
        <f t="shared" si="156"/>
        <v>570</v>
      </c>
      <c r="AR173" s="510">
        <f t="shared" si="156"/>
        <v>570</v>
      </c>
      <c r="AS173" s="510">
        <f t="shared" si="156"/>
        <v>570</v>
      </c>
      <c r="AT173" s="510">
        <f t="shared" si="156"/>
        <v>570</v>
      </c>
      <c r="AU173" s="510">
        <f t="shared" si="156"/>
        <v>570</v>
      </c>
      <c r="AV173" s="510">
        <f t="shared" si="156"/>
        <v>570</v>
      </c>
      <c r="AW173" s="510">
        <f t="shared" si="156"/>
        <v>627</v>
      </c>
      <c r="AX173" s="510">
        <f t="shared" si="156"/>
        <v>627</v>
      </c>
      <c r="AY173" s="510">
        <f t="shared" si="156"/>
        <v>627</v>
      </c>
      <c r="AZ173" s="510">
        <f t="shared" si="156"/>
        <v>627</v>
      </c>
      <c r="BA173" s="510">
        <f t="shared" si="156"/>
        <v>627</v>
      </c>
      <c r="BB173" s="510">
        <f t="shared" si="156"/>
        <v>627</v>
      </c>
      <c r="BC173" s="448">
        <f t="shared" si="163"/>
        <v>598.5</v>
      </c>
      <c r="BD173" s="450"/>
      <c r="BE173" s="509">
        <f t="shared" si="164"/>
        <v>522.5</v>
      </c>
      <c r="BF173" s="509">
        <f t="shared" si="164"/>
        <v>522.5</v>
      </c>
      <c r="BG173" s="509">
        <f t="shared" si="164"/>
        <v>522.5</v>
      </c>
      <c r="BH173" s="509">
        <f t="shared" si="164"/>
        <v>522.5</v>
      </c>
      <c r="BI173" s="509">
        <f t="shared" si="164"/>
        <v>522.5</v>
      </c>
      <c r="BJ173" s="509">
        <f t="shared" si="164"/>
        <v>522.5</v>
      </c>
      <c r="BK173" s="509">
        <f t="shared" si="164"/>
        <v>522.5</v>
      </c>
      <c r="BL173" s="509">
        <f t="shared" si="164"/>
        <v>522.5</v>
      </c>
      <c r="BM173" s="509">
        <f t="shared" si="164"/>
        <v>522.5</v>
      </c>
      <c r="BN173" s="509">
        <f t="shared" si="164"/>
        <v>522.5</v>
      </c>
      <c r="BO173" s="509">
        <f t="shared" si="164"/>
        <v>522.5</v>
      </c>
      <c r="BP173" s="509">
        <f t="shared" si="164"/>
        <v>522.5</v>
      </c>
      <c r="BQ173" s="448">
        <f t="shared" si="157"/>
        <v>522.5</v>
      </c>
    </row>
    <row r="174" spans="1:69" outlineLevel="1">
      <c r="A174" s="452" t="str">
        <f t="shared" si="153"/>
        <v>ZMGQ</v>
      </c>
      <c r="B174" s="452" t="str">
        <f t="shared" si="153"/>
        <v xml:space="preserve">Grow </v>
      </c>
      <c r="C174" s="452" t="str">
        <f t="shared" si="153"/>
        <v>CENTRO MEDICO IMBANACO DE CALI S.A.</v>
      </c>
      <c r="D174" s="508">
        <v>608</v>
      </c>
      <c r="E174" s="508">
        <v>394.10260882457402</v>
      </c>
      <c r="F174" s="508">
        <v>522.5</v>
      </c>
      <c r="G174" s="508">
        <v>551</v>
      </c>
      <c r="H174" s="508">
        <v>588.70506535947709</v>
      </c>
      <c r="I174" s="508">
        <v>522.5</v>
      </c>
      <c r="J174" s="509">
        <f t="shared" si="158"/>
        <v>522.5</v>
      </c>
      <c r="K174" s="509">
        <f t="shared" si="158"/>
        <v>522.5</v>
      </c>
      <c r="L174" s="509">
        <f t="shared" si="158"/>
        <v>522.5</v>
      </c>
      <c r="M174" s="510">
        <f t="shared" si="165"/>
        <v>522.5</v>
      </c>
      <c r="N174" s="510">
        <f t="shared" si="165"/>
        <v>522.5</v>
      </c>
      <c r="O174" s="510">
        <f t="shared" si="165"/>
        <v>522.5</v>
      </c>
      <c r="P174" s="448">
        <f t="shared" si="160"/>
        <v>526.81730618200424</v>
      </c>
      <c r="Q174" s="510">
        <f>IF(Q132&lt;=60000,$G$160,IF(Q132&lt;=100000,$G$161,IF(Q132&lt;=150000,$G$162,IF(Q132&lt;=200000,$G$163,IF(Q132&lt;=400000,$G$164,IF(Q132&lt;=600000,$G$165,$G$166))))))-20</f>
        <v>502.5</v>
      </c>
      <c r="R174" s="510">
        <f t="shared" ref="R174:AB175" si="166">IF(R132&lt;=60000,$G$160,IF(R132&lt;=100000,$G$161,IF(R132&lt;=150000,$G$162,IF(R132&lt;=200000,$G$163,IF(R132&lt;=400000,$G$164,IF(R132&lt;=600000,$G$165,$G$166))))))-20</f>
        <v>502.5</v>
      </c>
      <c r="S174" s="510">
        <f t="shared" si="166"/>
        <v>502.5</v>
      </c>
      <c r="T174" s="510">
        <f t="shared" si="166"/>
        <v>502.5</v>
      </c>
      <c r="U174" s="510">
        <f t="shared" si="166"/>
        <v>502.5</v>
      </c>
      <c r="V174" s="510">
        <f t="shared" si="166"/>
        <v>502.5</v>
      </c>
      <c r="W174" s="510">
        <f t="shared" si="166"/>
        <v>502.5</v>
      </c>
      <c r="X174" s="510">
        <f t="shared" si="166"/>
        <v>502.5</v>
      </c>
      <c r="Y174" s="510">
        <f t="shared" si="166"/>
        <v>502.5</v>
      </c>
      <c r="Z174" s="510">
        <f t="shared" si="166"/>
        <v>502.5</v>
      </c>
      <c r="AA174" s="510">
        <f t="shared" si="166"/>
        <v>502.5</v>
      </c>
      <c r="AB174" s="510">
        <f t="shared" si="166"/>
        <v>502.5</v>
      </c>
      <c r="AC174" s="448">
        <f t="shared" si="161"/>
        <v>502.5</v>
      </c>
      <c r="AD174" s="510">
        <f>IF(AD132&lt;=60000,$G$160,IF(AD132&lt;=100000,$G$161,IF(AD132&lt;=150000,$G$162,IF(AD132&lt;=200000,$G$163,IF(AD132&lt;=400000,$G$164,IF(AD132&lt;=600000,$G$165,$G$166))))))-20</f>
        <v>502.5</v>
      </c>
      <c r="AE174" s="510">
        <f t="shared" ref="AE174:AO175" si="167">IF(AE132&lt;=60000,$G$160,IF(AE132&lt;=100000,$G$161,IF(AE132&lt;=150000,$G$162,IF(AE132&lt;=200000,$G$163,IF(AE132&lt;=400000,$G$164,IF(AE132&lt;=600000,$G$165,$G$166))))))-20</f>
        <v>502.5</v>
      </c>
      <c r="AF174" s="510">
        <f t="shared" si="167"/>
        <v>502.5</v>
      </c>
      <c r="AG174" s="510">
        <f t="shared" si="167"/>
        <v>502.5</v>
      </c>
      <c r="AH174" s="510">
        <f t="shared" si="167"/>
        <v>502.5</v>
      </c>
      <c r="AI174" s="510">
        <f t="shared" si="167"/>
        <v>502.5</v>
      </c>
      <c r="AJ174" s="510">
        <f t="shared" si="167"/>
        <v>502.5</v>
      </c>
      <c r="AK174" s="510">
        <f t="shared" si="167"/>
        <v>502.5</v>
      </c>
      <c r="AL174" s="510">
        <f t="shared" si="167"/>
        <v>502.5</v>
      </c>
      <c r="AM174" s="510">
        <f t="shared" si="167"/>
        <v>502.5</v>
      </c>
      <c r="AN174" s="510">
        <f t="shared" si="167"/>
        <v>502.5</v>
      </c>
      <c r="AO174" s="510">
        <f t="shared" si="167"/>
        <v>502.5</v>
      </c>
      <c r="AP174" s="448">
        <f t="shared" si="162"/>
        <v>502.5</v>
      </c>
      <c r="AQ174" s="510">
        <f>IF(AQ132&lt;=60000,$G$160,IF(AQ132&lt;=100000,$G$161,IF(AQ132&lt;=150000,$G$162,IF(AQ132&lt;=200000,$G$163,IF(AQ132&lt;=400000,$G$164,IF(AQ132&lt;=600000,$G$165,$G$166))))))-20</f>
        <v>502.5</v>
      </c>
      <c r="AR174" s="510">
        <f t="shared" ref="AR174:BB175" si="168">IF(AR132&lt;=60000,$G$160,IF(AR132&lt;=100000,$G$161,IF(AR132&lt;=150000,$G$162,IF(AR132&lt;=200000,$G$163,IF(AR132&lt;=400000,$G$164,IF(AR132&lt;=600000,$G$165,$G$166))))))-20</f>
        <v>502.5</v>
      </c>
      <c r="AS174" s="510">
        <f t="shared" si="168"/>
        <v>502.5</v>
      </c>
      <c r="AT174" s="510">
        <f t="shared" si="168"/>
        <v>502.5</v>
      </c>
      <c r="AU174" s="510">
        <f t="shared" si="168"/>
        <v>502.5</v>
      </c>
      <c r="AV174" s="510">
        <f t="shared" si="168"/>
        <v>502.5</v>
      </c>
      <c r="AW174" s="510">
        <f t="shared" si="168"/>
        <v>502.5</v>
      </c>
      <c r="AX174" s="510">
        <f t="shared" si="168"/>
        <v>502.5</v>
      </c>
      <c r="AY174" s="510">
        <f t="shared" si="168"/>
        <v>502.5</v>
      </c>
      <c r="AZ174" s="510">
        <f t="shared" si="168"/>
        <v>502.5</v>
      </c>
      <c r="BA174" s="510">
        <f t="shared" si="168"/>
        <v>502.5</v>
      </c>
      <c r="BB174" s="510">
        <f t="shared" si="168"/>
        <v>502.5</v>
      </c>
      <c r="BC174" s="448">
        <f t="shared" si="163"/>
        <v>502.5</v>
      </c>
      <c r="BD174" s="450"/>
      <c r="BE174" s="509">
        <f t="shared" si="164"/>
        <v>570</v>
      </c>
      <c r="BF174" s="509">
        <f t="shared" si="164"/>
        <v>570</v>
      </c>
      <c r="BG174" s="509">
        <f t="shared" si="164"/>
        <v>570</v>
      </c>
      <c r="BH174" s="509">
        <f t="shared" si="164"/>
        <v>522.5</v>
      </c>
      <c r="BI174" s="509">
        <f t="shared" si="164"/>
        <v>522.5</v>
      </c>
      <c r="BJ174" s="509">
        <f t="shared" si="164"/>
        <v>522.5</v>
      </c>
      <c r="BK174" s="509">
        <f t="shared" si="164"/>
        <v>522.5</v>
      </c>
      <c r="BL174" s="509">
        <f t="shared" si="164"/>
        <v>522.5</v>
      </c>
      <c r="BM174" s="509">
        <f t="shared" si="164"/>
        <v>522.5</v>
      </c>
      <c r="BN174" s="509">
        <f t="shared" si="164"/>
        <v>522.5</v>
      </c>
      <c r="BO174" s="509">
        <f t="shared" si="164"/>
        <v>522.5</v>
      </c>
      <c r="BP174" s="509">
        <f t="shared" si="164"/>
        <v>522.5</v>
      </c>
      <c r="BQ174" s="448">
        <f t="shared" si="157"/>
        <v>534.375</v>
      </c>
    </row>
    <row r="175" spans="1:69" outlineLevel="1">
      <c r="A175" s="452" t="str">
        <f t="shared" si="153"/>
        <v>ICNE</v>
      </c>
      <c r="B175" s="452" t="str">
        <f t="shared" si="153"/>
        <v xml:space="preserve">Grow </v>
      </c>
      <c r="C175" s="452" t="str">
        <f t="shared" si="153"/>
        <v>INTEGRAL SOLUTIONS SD S.A.S.</v>
      </c>
      <c r="D175" s="508"/>
      <c r="E175" s="508">
        <v>503.49999999999994</v>
      </c>
      <c r="F175" s="508"/>
      <c r="G175" s="508">
        <v>503.5</v>
      </c>
      <c r="H175" s="508">
        <v>503.5</v>
      </c>
      <c r="I175" s="508"/>
      <c r="J175" s="509">
        <f>IF(J133&lt;=60000,$G$160,IF(J133&lt;=100000,$G$161,IF(J133&lt;=150000,$G$162,IF(J133&lt;=200000,$G$163,$G$164))))-20</f>
        <v>502.5</v>
      </c>
      <c r="K175" s="509">
        <f t="shared" ref="K175:O175" si="169">IF(K133&lt;=60000,$G$160,IF(K133&lt;=100000,$G$161,IF(K133&lt;=150000,$G$162,IF(K133&lt;=200000,$G$163,$G$164))))-20</f>
        <v>683</v>
      </c>
      <c r="L175" s="509">
        <f t="shared" si="169"/>
        <v>502.5</v>
      </c>
      <c r="M175" s="510">
        <f t="shared" si="169"/>
        <v>502.5</v>
      </c>
      <c r="N175" s="510">
        <f t="shared" si="169"/>
        <v>502.5</v>
      </c>
      <c r="O175" s="510">
        <f t="shared" si="169"/>
        <v>502.5</v>
      </c>
      <c r="P175" s="448">
        <f t="shared" si="160"/>
        <v>522.88888888888891</v>
      </c>
      <c r="Q175" s="510">
        <f>IF(Q133&lt;=60000,$G$160,IF(Q133&lt;=100000,$G$161,IF(Q133&lt;=150000,$G$162,IF(Q133&lt;=200000,$G$163,IF(Q133&lt;=400000,$G$164,IF(Q133&lt;=600000,$G$165,$G$166))))))-20</f>
        <v>502.5</v>
      </c>
      <c r="R175" s="510">
        <f t="shared" si="166"/>
        <v>502.5</v>
      </c>
      <c r="S175" s="510">
        <f t="shared" si="166"/>
        <v>502.5</v>
      </c>
      <c r="T175" s="510">
        <f t="shared" si="166"/>
        <v>502.5</v>
      </c>
      <c r="U175" s="510">
        <f t="shared" si="166"/>
        <v>502.5</v>
      </c>
      <c r="V175" s="510">
        <f t="shared" si="166"/>
        <v>502.5</v>
      </c>
      <c r="W175" s="510">
        <f t="shared" si="166"/>
        <v>502.5</v>
      </c>
      <c r="X175" s="510">
        <f t="shared" si="166"/>
        <v>502.5</v>
      </c>
      <c r="Y175" s="510">
        <f t="shared" si="166"/>
        <v>502.5</v>
      </c>
      <c r="Z175" s="510">
        <f t="shared" si="166"/>
        <v>502.5</v>
      </c>
      <c r="AA175" s="510">
        <f t="shared" si="166"/>
        <v>502.5</v>
      </c>
      <c r="AB175" s="510">
        <f t="shared" si="166"/>
        <v>502.5</v>
      </c>
      <c r="AC175" s="448">
        <f t="shared" si="161"/>
        <v>502.5</v>
      </c>
      <c r="AD175" s="510">
        <f>IF(AD133&lt;=60000,$G$160,IF(AD133&lt;=100000,$G$161,IF(AD133&lt;=150000,$G$162,IF(AD133&lt;=200000,$G$163,IF(AD133&lt;=400000,$G$164,IF(AD133&lt;=600000,$G$165,$G$166))))))-20</f>
        <v>502.5</v>
      </c>
      <c r="AE175" s="510">
        <f t="shared" si="167"/>
        <v>502.5</v>
      </c>
      <c r="AF175" s="510">
        <f t="shared" si="167"/>
        <v>502.5</v>
      </c>
      <c r="AG175" s="510">
        <f t="shared" si="167"/>
        <v>502.5</v>
      </c>
      <c r="AH175" s="510">
        <f t="shared" si="167"/>
        <v>502.5</v>
      </c>
      <c r="AI175" s="510">
        <f t="shared" si="167"/>
        <v>502.5</v>
      </c>
      <c r="AJ175" s="510">
        <f t="shared" si="167"/>
        <v>502.5</v>
      </c>
      <c r="AK175" s="510">
        <f t="shared" si="167"/>
        <v>502.5</v>
      </c>
      <c r="AL175" s="510">
        <f t="shared" si="167"/>
        <v>502.5</v>
      </c>
      <c r="AM175" s="510">
        <f t="shared" si="167"/>
        <v>502.5</v>
      </c>
      <c r="AN175" s="510">
        <f t="shared" si="167"/>
        <v>502.5</v>
      </c>
      <c r="AO175" s="510">
        <f t="shared" si="167"/>
        <v>502.5</v>
      </c>
      <c r="AP175" s="448">
        <f t="shared" si="162"/>
        <v>502.5</v>
      </c>
      <c r="AQ175" s="510">
        <f>IF(AQ133&lt;=60000,$G$160,IF(AQ133&lt;=100000,$G$161,IF(AQ133&lt;=150000,$G$162,IF(AQ133&lt;=200000,$G$163,IF(AQ133&lt;=400000,$G$164,IF(AQ133&lt;=600000,$G$165,$G$166))))))-20</f>
        <v>502.5</v>
      </c>
      <c r="AR175" s="510">
        <f t="shared" si="168"/>
        <v>502.5</v>
      </c>
      <c r="AS175" s="510">
        <f t="shared" si="168"/>
        <v>502.5</v>
      </c>
      <c r="AT175" s="510">
        <f t="shared" si="168"/>
        <v>502.5</v>
      </c>
      <c r="AU175" s="510">
        <f t="shared" si="168"/>
        <v>502.5</v>
      </c>
      <c r="AV175" s="510">
        <f t="shared" si="168"/>
        <v>502.5</v>
      </c>
      <c r="AW175" s="510">
        <f t="shared" si="168"/>
        <v>502.5</v>
      </c>
      <c r="AX175" s="510">
        <f t="shared" si="168"/>
        <v>502.5</v>
      </c>
      <c r="AY175" s="510">
        <f t="shared" si="168"/>
        <v>502.5</v>
      </c>
      <c r="AZ175" s="510">
        <f t="shared" si="168"/>
        <v>502.5</v>
      </c>
      <c r="BA175" s="510">
        <f t="shared" si="168"/>
        <v>502.5</v>
      </c>
      <c r="BB175" s="510">
        <f t="shared" si="168"/>
        <v>502.5</v>
      </c>
      <c r="BC175" s="448">
        <f t="shared" si="163"/>
        <v>502.5</v>
      </c>
      <c r="BD175" s="450"/>
      <c r="BE175" s="509">
        <f t="shared" si="164"/>
        <v>703</v>
      </c>
      <c r="BF175" s="509">
        <f t="shared" si="164"/>
        <v>703</v>
      </c>
      <c r="BG175" s="509">
        <f t="shared" si="164"/>
        <v>703</v>
      </c>
      <c r="BH175" s="509">
        <f t="shared" si="164"/>
        <v>703</v>
      </c>
      <c r="BI175" s="509">
        <f t="shared" si="164"/>
        <v>703</v>
      </c>
      <c r="BJ175" s="509">
        <f t="shared" si="164"/>
        <v>703</v>
      </c>
      <c r="BK175" s="509">
        <f t="shared" si="164"/>
        <v>703</v>
      </c>
      <c r="BL175" s="509">
        <f t="shared" si="164"/>
        <v>703</v>
      </c>
      <c r="BM175" s="509">
        <f t="shared" si="164"/>
        <v>703</v>
      </c>
      <c r="BN175" s="509">
        <f t="shared" si="164"/>
        <v>703</v>
      </c>
      <c r="BO175" s="509">
        <f t="shared" si="164"/>
        <v>703</v>
      </c>
      <c r="BP175" s="509">
        <f t="shared" si="164"/>
        <v>703</v>
      </c>
      <c r="BQ175" s="448">
        <f t="shared" si="157"/>
        <v>703</v>
      </c>
    </row>
    <row r="176" spans="1:69" outlineLevel="1">
      <c r="A176" s="452" t="str">
        <f t="shared" si="153"/>
        <v>LADB</v>
      </c>
      <c r="B176" s="452" t="str">
        <f t="shared" si="153"/>
        <v xml:space="preserve">Grow </v>
      </c>
      <c r="C176" s="452" t="str">
        <f t="shared" si="153"/>
        <v>ALIANZA FARMACEUTICA</v>
      </c>
      <c r="D176" s="508">
        <v>627</v>
      </c>
      <c r="E176" s="508">
        <v>627</v>
      </c>
      <c r="F176" s="508">
        <v>703</v>
      </c>
      <c r="G176" s="508">
        <v>665</v>
      </c>
      <c r="H176" s="508">
        <v>627</v>
      </c>
      <c r="I176" s="508">
        <v>627</v>
      </c>
      <c r="J176" s="509">
        <f t="shared" ref="J176:K176" si="170">IF(J134&lt;=60000,$G$160,IF(J134&lt;=100000,$G$161,IF(J134&lt;=150000,$G$162,IF(J134&lt;=200000,$G$163,$G$164))))</f>
        <v>627</v>
      </c>
      <c r="K176" s="509">
        <f t="shared" si="170"/>
        <v>627</v>
      </c>
      <c r="L176" s="509">
        <f>IF(L134&lt;=60000,$G$160,IF(L134&lt;=100000,$G$161,IF(L134&lt;=150000,$G$162,IF(L134&lt;=200000,$G$163,$G$164))))</f>
        <v>627</v>
      </c>
      <c r="M176" s="510">
        <f t="shared" ref="M176:O177" si="171">IF(M134&lt;=60000,$G$160,IF(M134&lt;=100000,$G$161,IF(M134&lt;=150000,$G$162,IF(M134&lt;=200000,$G$163,IF(M134&lt;=400000,$G$164,IF(M134&lt;=600000,$G$165,$G$166))))))</f>
        <v>627</v>
      </c>
      <c r="N176" s="510">
        <f t="shared" si="171"/>
        <v>627</v>
      </c>
      <c r="O176" s="510">
        <f>IF(O134&lt;=60000,$G$160,IF(O134&lt;=100000,$G$161,IF(O134&lt;=150000,$G$162,IF(O134&lt;=200000,$G$163,IF(O134&lt;=400000,$G$164,IF(O134&lt;=600000,$G$165,$G$166))))))</f>
        <v>627</v>
      </c>
      <c r="P176" s="448">
        <f t="shared" si="160"/>
        <v>636.5</v>
      </c>
      <c r="Q176" s="510">
        <f t="shared" ref="Q176:AB191" si="172">IF(Q134&lt;=60000,$G$160,IF(Q134&lt;=100000,$G$161,IF(Q134&lt;=150000,$G$162,IF(Q134&lt;=200000,$G$163,IF(Q134&lt;=400000,$G$164,IF(Q134&lt;=600000,$G$165,$G$166))))))</f>
        <v>627</v>
      </c>
      <c r="R176" s="510">
        <f t="shared" si="172"/>
        <v>627</v>
      </c>
      <c r="S176" s="510">
        <f t="shared" si="172"/>
        <v>627</v>
      </c>
      <c r="T176" s="510">
        <f t="shared" si="172"/>
        <v>627</v>
      </c>
      <c r="U176" s="510">
        <f t="shared" si="172"/>
        <v>627</v>
      </c>
      <c r="V176" s="510">
        <f t="shared" si="172"/>
        <v>627</v>
      </c>
      <c r="W176" s="510">
        <f t="shared" si="172"/>
        <v>627</v>
      </c>
      <c r="X176" s="510">
        <f t="shared" si="172"/>
        <v>627</v>
      </c>
      <c r="Y176" s="510">
        <f t="shared" si="172"/>
        <v>627</v>
      </c>
      <c r="Z176" s="510">
        <f t="shared" si="172"/>
        <v>627</v>
      </c>
      <c r="AA176" s="510">
        <f t="shared" si="172"/>
        <v>627</v>
      </c>
      <c r="AB176" s="510">
        <f t="shared" si="172"/>
        <v>627</v>
      </c>
      <c r="AC176" s="448">
        <f t="shared" si="161"/>
        <v>627</v>
      </c>
      <c r="AD176" s="510">
        <f t="shared" ref="AD176:AO191" si="173">IF(AD134&lt;=60000,$G$160,IF(AD134&lt;=100000,$G$161,IF(AD134&lt;=150000,$G$162,IF(AD134&lt;=200000,$G$163,IF(AD134&lt;=400000,$G$164,IF(AD134&lt;=600000,$G$165,$G$166))))))</f>
        <v>627</v>
      </c>
      <c r="AE176" s="510">
        <f t="shared" si="173"/>
        <v>627</v>
      </c>
      <c r="AF176" s="510">
        <f t="shared" si="173"/>
        <v>627</v>
      </c>
      <c r="AG176" s="510">
        <f t="shared" si="173"/>
        <v>627</v>
      </c>
      <c r="AH176" s="510">
        <f t="shared" si="173"/>
        <v>627</v>
      </c>
      <c r="AI176" s="510">
        <f t="shared" si="173"/>
        <v>627</v>
      </c>
      <c r="AJ176" s="510">
        <f t="shared" si="173"/>
        <v>627</v>
      </c>
      <c r="AK176" s="510">
        <f t="shared" si="173"/>
        <v>665</v>
      </c>
      <c r="AL176" s="510">
        <f t="shared" si="173"/>
        <v>665</v>
      </c>
      <c r="AM176" s="510">
        <f t="shared" si="173"/>
        <v>665</v>
      </c>
      <c r="AN176" s="510">
        <f t="shared" si="173"/>
        <v>665</v>
      </c>
      <c r="AO176" s="510">
        <f t="shared" si="173"/>
        <v>665</v>
      </c>
      <c r="AP176" s="448">
        <f t="shared" si="162"/>
        <v>642.83333333333337</v>
      </c>
      <c r="AQ176" s="510">
        <f t="shared" ref="AQ176:BB191" si="174">IF(AQ134&lt;=60000,$G$160,IF(AQ134&lt;=100000,$G$161,IF(AQ134&lt;=150000,$G$162,IF(AQ134&lt;=200000,$G$163,IF(AQ134&lt;=400000,$G$164,IF(AQ134&lt;=600000,$G$165,$G$166))))))</f>
        <v>665</v>
      </c>
      <c r="AR176" s="510">
        <f t="shared" si="174"/>
        <v>665</v>
      </c>
      <c r="AS176" s="510">
        <f t="shared" si="174"/>
        <v>665</v>
      </c>
      <c r="AT176" s="510">
        <f t="shared" si="174"/>
        <v>665</v>
      </c>
      <c r="AU176" s="510">
        <f t="shared" si="174"/>
        <v>665</v>
      </c>
      <c r="AV176" s="510">
        <f t="shared" si="174"/>
        <v>665</v>
      </c>
      <c r="AW176" s="510">
        <f t="shared" si="174"/>
        <v>665</v>
      </c>
      <c r="AX176" s="510">
        <f t="shared" si="174"/>
        <v>665</v>
      </c>
      <c r="AY176" s="510">
        <f t="shared" si="174"/>
        <v>665</v>
      </c>
      <c r="AZ176" s="510">
        <f t="shared" si="174"/>
        <v>665</v>
      </c>
      <c r="BA176" s="510">
        <f t="shared" si="174"/>
        <v>665</v>
      </c>
      <c r="BB176" s="510">
        <f t="shared" si="174"/>
        <v>665</v>
      </c>
      <c r="BC176" s="448">
        <f t="shared" si="163"/>
        <v>665</v>
      </c>
      <c r="BD176" s="450"/>
      <c r="BE176" s="509">
        <f t="shared" si="164"/>
        <v>703</v>
      </c>
      <c r="BF176" s="509">
        <f t="shared" si="164"/>
        <v>703</v>
      </c>
      <c r="BG176" s="509">
        <f t="shared" si="164"/>
        <v>703</v>
      </c>
      <c r="BH176" s="509">
        <f t="shared" si="164"/>
        <v>703</v>
      </c>
      <c r="BI176" s="509">
        <f t="shared" si="164"/>
        <v>703</v>
      </c>
      <c r="BJ176" s="509">
        <f t="shared" si="164"/>
        <v>703</v>
      </c>
      <c r="BK176" s="509">
        <f t="shared" si="164"/>
        <v>703</v>
      </c>
      <c r="BL176" s="509">
        <f t="shared" si="164"/>
        <v>703</v>
      </c>
      <c r="BM176" s="509">
        <f t="shared" si="164"/>
        <v>703</v>
      </c>
      <c r="BN176" s="509">
        <f t="shared" si="164"/>
        <v>703</v>
      </c>
      <c r="BO176" s="509">
        <f t="shared" si="164"/>
        <v>703</v>
      </c>
      <c r="BP176" s="509">
        <f t="shared" si="164"/>
        <v>703</v>
      </c>
      <c r="BQ176" s="448">
        <f t="shared" si="157"/>
        <v>703</v>
      </c>
    </row>
    <row r="177" spans="1:69" outlineLevel="1">
      <c r="A177" s="453" t="str">
        <f t="shared" si="153"/>
        <v>LADB</v>
      </c>
      <c r="B177" s="453" t="str">
        <f t="shared" si="153"/>
        <v>Capture</v>
      </c>
      <c r="C177" s="453" t="str">
        <f t="shared" si="153"/>
        <v>OCGN</v>
      </c>
      <c r="D177" s="508">
        <f t="shared" ref="D177:L192" si="175">IF(D135&lt;=60000,$G$160,IF(D135&lt;=100000,$G$161,IF(D135&lt;=150000,$G$162,IF(D135&lt;=200000,$G$163,$G$164))))</f>
        <v>703</v>
      </c>
      <c r="E177" s="508">
        <f t="shared" si="175"/>
        <v>703</v>
      </c>
      <c r="F177" s="508">
        <f t="shared" si="175"/>
        <v>703</v>
      </c>
      <c r="G177" s="508">
        <f t="shared" si="175"/>
        <v>703</v>
      </c>
      <c r="H177" s="508">
        <f t="shared" si="175"/>
        <v>703</v>
      </c>
      <c r="I177" s="508">
        <f t="shared" si="175"/>
        <v>703</v>
      </c>
      <c r="J177" s="509">
        <f t="shared" si="175"/>
        <v>703</v>
      </c>
      <c r="K177" s="509">
        <f t="shared" si="175"/>
        <v>665</v>
      </c>
      <c r="L177" s="509">
        <f t="shared" si="175"/>
        <v>703</v>
      </c>
      <c r="M177" s="510">
        <f>IF(M135&lt;=60000,$G$160,IF(M135&lt;=100000,$G$161,IF(M135&lt;=150000,$G$162,IF(M135&lt;=200000,$G$163,IF(M135&lt;=400000,$G$164,IF(M135&lt;=600000,$G$165,$G$166))))))</f>
        <v>703</v>
      </c>
      <c r="N177" s="510">
        <f t="shared" si="171"/>
        <v>703</v>
      </c>
      <c r="O177" s="510">
        <f t="shared" si="171"/>
        <v>703</v>
      </c>
      <c r="P177" s="448">
        <f t="shared" si="160"/>
        <v>699.83333333333337</v>
      </c>
      <c r="Q177" s="510">
        <f t="shared" si="172"/>
        <v>703</v>
      </c>
      <c r="R177" s="510">
        <f t="shared" si="172"/>
        <v>703</v>
      </c>
      <c r="S177" s="510">
        <f t="shared" si="172"/>
        <v>703</v>
      </c>
      <c r="T177" s="510">
        <f t="shared" si="172"/>
        <v>703</v>
      </c>
      <c r="U177" s="510">
        <f t="shared" si="172"/>
        <v>703</v>
      </c>
      <c r="V177" s="510">
        <f t="shared" si="172"/>
        <v>703</v>
      </c>
      <c r="W177" s="510">
        <f t="shared" si="172"/>
        <v>703</v>
      </c>
      <c r="X177" s="510">
        <f t="shared" si="172"/>
        <v>703</v>
      </c>
      <c r="Y177" s="510">
        <f t="shared" si="172"/>
        <v>703</v>
      </c>
      <c r="Z177" s="510">
        <f t="shared" si="172"/>
        <v>703</v>
      </c>
      <c r="AA177" s="510">
        <f t="shared" si="172"/>
        <v>703</v>
      </c>
      <c r="AB177" s="510">
        <f t="shared" si="172"/>
        <v>703</v>
      </c>
      <c r="AC177" s="448">
        <f t="shared" si="161"/>
        <v>703</v>
      </c>
      <c r="AD177" s="510">
        <f t="shared" si="173"/>
        <v>703</v>
      </c>
      <c r="AE177" s="510">
        <f t="shared" si="173"/>
        <v>703</v>
      </c>
      <c r="AF177" s="510">
        <f t="shared" si="173"/>
        <v>703</v>
      </c>
      <c r="AG177" s="510">
        <f t="shared" si="173"/>
        <v>703</v>
      </c>
      <c r="AH177" s="510">
        <f t="shared" si="173"/>
        <v>703</v>
      </c>
      <c r="AI177" s="510">
        <f t="shared" si="173"/>
        <v>703</v>
      </c>
      <c r="AJ177" s="510">
        <f t="shared" si="173"/>
        <v>703</v>
      </c>
      <c r="AK177" s="510">
        <f t="shared" si="173"/>
        <v>703</v>
      </c>
      <c r="AL177" s="510">
        <f t="shared" si="173"/>
        <v>703</v>
      </c>
      <c r="AM177" s="510">
        <f t="shared" si="173"/>
        <v>703</v>
      </c>
      <c r="AN177" s="510">
        <f t="shared" si="173"/>
        <v>703</v>
      </c>
      <c r="AO177" s="510">
        <f t="shared" si="173"/>
        <v>703</v>
      </c>
      <c r="AP177" s="448">
        <f t="shared" si="162"/>
        <v>703</v>
      </c>
      <c r="AQ177" s="510">
        <f t="shared" si="174"/>
        <v>703</v>
      </c>
      <c r="AR177" s="510">
        <f t="shared" si="174"/>
        <v>703</v>
      </c>
      <c r="AS177" s="510">
        <f t="shared" si="174"/>
        <v>703</v>
      </c>
      <c r="AT177" s="510">
        <f t="shared" si="174"/>
        <v>703</v>
      </c>
      <c r="AU177" s="510">
        <f t="shared" si="174"/>
        <v>703</v>
      </c>
      <c r="AV177" s="510">
        <f t="shared" si="174"/>
        <v>703</v>
      </c>
      <c r="AW177" s="510">
        <f t="shared" si="174"/>
        <v>703</v>
      </c>
      <c r="AX177" s="510">
        <f t="shared" si="174"/>
        <v>703</v>
      </c>
      <c r="AY177" s="510">
        <f t="shared" si="174"/>
        <v>703</v>
      </c>
      <c r="AZ177" s="510">
        <f t="shared" si="174"/>
        <v>703</v>
      </c>
      <c r="BA177" s="510">
        <f t="shared" si="174"/>
        <v>703</v>
      </c>
      <c r="BB177" s="510">
        <f t="shared" si="174"/>
        <v>703</v>
      </c>
      <c r="BC177" s="448">
        <f t="shared" si="163"/>
        <v>703</v>
      </c>
      <c r="BD177" s="450"/>
      <c r="BE177" s="509">
        <f t="shared" si="164"/>
        <v>703</v>
      </c>
      <c r="BF177" s="509">
        <f t="shared" si="164"/>
        <v>703</v>
      </c>
      <c r="BG177" s="509">
        <f t="shared" si="164"/>
        <v>703</v>
      </c>
      <c r="BH177" s="509">
        <f t="shared" si="164"/>
        <v>703</v>
      </c>
      <c r="BI177" s="509">
        <f t="shared" si="164"/>
        <v>703</v>
      </c>
      <c r="BJ177" s="509">
        <f t="shared" si="164"/>
        <v>703</v>
      </c>
      <c r="BK177" s="509">
        <f t="shared" si="164"/>
        <v>703</v>
      </c>
      <c r="BL177" s="509">
        <f t="shared" si="164"/>
        <v>665</v>
      </c>
      <c r="BM177" s="509">
        <f t="shared" si="164"/>
        <v>665</v>
      </c>
      <c r="BN177" s="509">
        <f t="shared" si="164"/>
        <v>665</v>
      </c>
      <c r="BO177" s="509">
        <f t="shared" si="164"/>
        <v>665</v>
      </c>
      <c r="BP177" s="509">
        <f t="shared" si="164"/>
        <v>665</v>
      </c>
      <c r="BQ177" s="448">
        <f t="shared" si="157"/>
        <v>687.16666666666663</v>
      </c>
    </row>
    <row r="178" spans="1:69" outlineLevel="1">
      <c r="A178" s="453" t="str">
        <f t="shared" si="153"/>
        <v>ICNE</v>
      </c>
      <c r="B178" s="453" t="str">
        <f t="shared" si="153"/>
        <v>Capture</v>
      </c>
      <c r="C178" s="453" t="str">
        <f t="shared" si="153"/>
        <v>JERSALUD</v>
      </c>
      <c r="D178" s="508">
        <f t="shared" si="175"/>
        <v>703</v>
      </c>
      <c r="E178" s="508">
        <f t="shared" si="175"/>
        <v>703</v>
      </c>
      <c r="F178" s="508">
        <f t="shared" si="175"/>
        <v>703</v>
      </c>
      <c r="G178" s="508">
        <f t="shared" si="175"/>
        <v>703</v>
      </c>
      <c r="H178" s="508">
        <f t="shared" si="175"/>
        <v>703</v>
      </c>
      <c r="I178" s="508">
        <f t="shared" si="175"/>
        <v>703</v>
      </c>
      <c r="J178" s="509">
        <f t="shared" si="175"/>
        <v>703</v>
      </c>
      <c r="K178" s="509">
        <f t="shared" si="175"/>
        <v>703</v>
      </c>
      <c r="L178" s="509">
        <f>IF(L136&lt;=60000,$G$160,IF(L136&lt;=100000,$G$161,IF(L136&lt;=150000,$G$162,IF(L136&lt;=200000,$G$163,$G$164))))</f>
        <v>703</v>
      </c>
      <c r="M178" s="510">
        <f t="shared" ref="M178:O193" si="176">IF(M136&lt;=60000,$G$160,IF(M136&lt;=100000,$G$161,IF(M136&lt;=150000,$G$162,IF(M136&lt;=200000,$G$163,IF(M136&lt;=400000,$G$164,IF(M136&lt;=600000,$G$165,$G$166))))))</f>
        <v>703</v>
      </c>
      <c r="N178" s="510">
        <f t="shared" si="176"/>
        <v>703</v>
      </c>
      <c r="O178" s="510">
        <f t="shared" si="176"/>
        <v>703</v>
      </c>
      <c r="P178" s="448">
        <f t="shared" si="160"/>
        <v>703</v>
      </c>
      <c r="Q178" s="510">
        <f t="shared" si="172"/>
        <v>703</v>
      </c>
      <c r="R178" s="510">
        <f t="shared" si="172"/>
        <v>703</v>
      </c>
      <c r="S178" s="510">
        <f t="shared" si="172"/>
        <v>703</v>
      </c>
      <c r="T178" s="510">
        <f t="shared" si="172"/>
        <v>703</v>
      </c>
      <c r="U178" s="510">
        <f t="shared" si="172"/>
        <v>703</v>
      </c>
      <c r="V178" s="510">
        <f t="shared" si="172"/>
        <v>703</v>
      </c>
      <c r="W178" s="510">
        <f t="shared" si="172"/>
        <v>703</v>
      </c>
      <c r="X178" s="510">
        <f t="shared" si="172"/>
        <v>703</v>
      </c>
      <c r="Y178" s="510">
        <f t="shared" si="172"/>
        <v>703</v>
      </c>
      <c r="Z178" s="510">
        <f t="shared" si="172"/>
        <v>703</v>
      </c>
      <c r="AA178" s="510">
        <f t="shared" si="172"/>
        <v>703</v>
      </c>
      <c r="AB178" s="510">
        <f t="shared" si="172"/>
        <v>703</v>
      </c>
      <c r="AC178" s="448">
        <f t="shared" si="161"/>
        <v>703</v>
      </c>
      <c r="AD178" s="510">
        <f t="shared" si="173"/>
        <v>703</v>
      </c>
      <c r="AE178" s="510">
        <f t="shared" si="173"/>
        <v>703</v>
      </c>
      <c r="AF178" s="510">
        <f t="shared" si="173"/>
        <v>703</v>
      </c>
      <c r="AG178" s="510">
        <f t="shared" si="173"/>
        <v>703</v>
      </c>
      <c r="AH178" s="510">
        <f t="shared" si="173"/>
        <v>703</v>
      </c>
      <c r="AI178" s="510">
        <f t="shared" si="173"/>
        <v>703</v>
      </c>
      <c r="AJ178" s="510">
        <f t="shared" si="173"/>
        <v>703</v>
      </c>
      <c r="AK178" s="510">
        <f t="shared" si="173"/>
        <v>703</v>
      </c>
      <c r="AL178" s="510">
        <f t="shared" si="173"/>
        <v>703</v>
      </c>
      <c r="AM178" s="510">
        <f t="shared" si="173"/>
        <v>703</v>
      </c>
      <c r="AN178" s="510">
        <f t="shared" si="173"/>
        <v>703</v>
      </c>
      <c r="AO178" s="510">
        <f t="shared" si="173"/>
        <v>703</v>
      </c>
      <c r="AP178" s="448">
        <f t="shared" si="162"/>
        <v>703</v>
      </c>
      <c r="AQ178" s="510">
        <f t="shared" si="174"/>
        <v>703</v>
      </c>
      <c r="AR178" s="510">
        <f t="shared" si="174"/>
        <v>703</v>
      </c>
      <c r="AS178" s="510">
        <f t="shared" si="174"/>
        <v>703</v>
      </c>
      <c r="AT178" s="510">
        <f t="shared" si="174"/>
        <v>703</v>
      </c>
      <c r="AU178" s="510">
        <f t="shared" si="174"/>
        <v>703</v>
      </c>
      <c r="AV178" s="510">
        <f t="shared" si="174"/>
        <v>703</v>
      </c>
      <c r="AW178" s="510">
        <f t="shared" si="174"/>
        <v>703</v>
      </c>
      <c r="AX178" s="510">
        <f t="shared" si="174"/>
        <v>703</v>
      </c>
      <c r="AY178" s="510">
        <f t="shared" si="174"/>
        <v>703</v>
      </c>
      <c r="AZ178" s="510">
        <f t="shared" si="174"/>
        <v>703</v>
      </c>
      <c r="BA178" s="510">
        <f t="shared" si="174"/>
        <v>703</v>
      </c>
      <c r="BB178" s="510">
        <f t="shared" si="174"/>
        <v>703</v>
      </c>
      <c r="BC178" s="448">
        <f t="shared" si="163"/>
        <v>703</v>
      </c>
      <c r="BD178" s="450"/>
      <c r="BE178" s="509">
        <f t="shared" si="164"/>
        <v>703</v>
      </c>
      <c r="BF178" s="509">
        <f t="shared" si="164"/>
        <v>703</v>
      </c>
      <c r="BG178" s="509">
        <f t="shared" si="164"/>
        <v>703</v>
      </c>
      <c r="BH178" s="509">
        <f t="shared" si="164"/>
        <v>703</v>
      </c>
      <c r="BI178" s="509">
        <f t="shared" si="164"/>
        <v>703</v>
      </c>
      <c r="BJ178" s="509">
        <f t="shared" si="164"/>
        <v>703</v>
      </c>
      <c r="BK178" s="509">
        <f t="shared" si="164"/>
        <v>703</v>
      </c>
      <c r="BL178" s="509">
        <f t="shared" si="164"/>
        <v>703</v>
      </c>
      <c r="BM178" s="509">
        <f t="shared" si="164"/>
        <v>703</v>
      </c>
      <c r="BN178" s="509">
        <f t="shared" si="164"/>
        <v>703</v>
      </c>
      <c r="BO178" s="509">
        <f t="shared" si="164"/>
        <v>703</v>
      </c>
      <c r="BP178" s="509">
        <f t="shared" si="164"/>
        <v>703</v>
      </c>
      <c r="BQ178" s="448">
        <f t="shared" si="157"/>
        <v>703</v>
      </c>
    </row>
    <row r="179" spans="1:69" outlineLevel="1">
      <c r="A179" s="453" t="str">
        <f t="shared" si="153"/>
        <v>PMCE</v>
      </c>
      <c r="B179" s="453" t="str">
        <f t="shared" si="153"/>
        <v>Capture</v>
      </c>
      <c r="C179" s="453" t="str">
        <f t="shared" si="153"/>
        <v>COHAN</v>
      </c>
      <c r="D179" s="508"/>
      <c r="E179" s="508"/>
      <c r="F179" s="508"/>
      <c r="G179" s="508"/>
      <c r="H179" s="508">
        <f t="shared" si="175"/>
        <v>703</v>
      </c>
      <c r="I179" s="508">
        <f t="shared" si="175"/>
        <v>703</v>
      </c>
      <c r="J179" s="509">
        <f t="shared" si="175"/>
        <v>703</v>
      </c>
      <c r="K179" s="509">
        <f t="shared" si="175"/>
        <v>703</v>
      </c>
      <c r="L179" s="509">
        <f t="shared" si="175"/>
        <v>703</v>
      </c>
      <c r="M179" s="510">
        <f t="shared" si="176"/>
        <v>703</v>
      </c>
      <c r="N179" s="510">
        <f t="shared" si="176"/>
        <v>703</v>
      </c>
      <c r="O179" s="510">
        <f t="shared" si="176"/>
        <v>703</v>
      </c>
      <c r="P179" s="448">
        <f t="shared" si="160"/>
        <v>703</v>
      </c>
      <c r="Q179" s="510">
        <f t="shared" si="172"/>
        <v>703</v>
      </c>
      <c r="R179" s="510">
        <f t="shared" si="172"/>
        <v>703</v>
      </c>
      <c r="S179" s="510">
        <f t="shared" si="172"/>
        <v>703</v>
      </c>
      <c r="T179" s="510">
        <f t="shared" si="172"/>
        <v>703</v>
      </c>
      <c r="U179" s="510">
        <f t="shared" si="172"/>
        <v>703</v>
      </c>
      <c r="V179" s="510">
        <f t="shared" si="172"/>
        <v>665</v>
      </c>
      <c r="W179" s="510">
        <f t="shared" si="172"/>
        <v>627</v>
      </c>
      <c r="X179" s="510">
        <f t="shared" si="172"/>
        <v>627</v>
      </c>
      <c r="Y179" s="510">
        <f t="shared" si="172"/>
        <v>627</v>
      </c>
      <c r="Z179" s="510">
        <f t="shared" si="172"/>
        <v>627</v>
      </c>
      <c r="AA179" s="510">
        <f t="shared" si="172"/>
        <v>627</v>
      </c>
      <c r="AB179" s="510">
        <f t="shared" si="172"/>
        <v>627</v>
      </c>
      <c r="AC179" s="448">
        <f t="shared" si="161"/>
        <v>661.83333333333337</v>
      </c>
      <c r="AD179" s="510">
        <f t="shared" si="173"/>
        <v>627</v>
      </c>
      <c r="AE179" s="510">
        <f t="shared" si="173"/>
        <v>627</v>
      </c>
      <c r="AF179" s="510">
        <f t="shared" si="173"/>
        <v>627</v>
      </c>
      <c r="AG179" s="510">
        <f t="shared" si="173"/>
        <v>627</v>
      </c>
      <c r="AH179" s="510">
        <f t="shared" si="173"/>
        <v>627</v>
      </c>
      <c r="AI179" s="510">
        <f t="shared" si="173"/>
        <v>627</v>
      </c>
      <c r="AJ179" s="510">
        <f t="shared" si="173"/>
        <v>570</v>
      </c>
      <c r="AK179" s="510">
        <f t="shared" si="173"/>
        <v>570</v>
      </c>
      <c r="AL179" s="510">
        <f t="shared" si="173"/>
        <v>570</v>
      </c>
      <c r="AM179" s="510">
        <f t="shared" si="173"/>
        <v>570</v>
      </c>
      <c r="AN179" s="510">
        <f t="shared" si="173"/>
        <v>570</v>
      </c>
      <c r="AO179" s="510">
        <f t="shared" si="173"/>
        <v>570</v>
      </c>
      <c r="AP179" s="448">
        <f t="shared" si="162"/>
        <v>598.5</v>
      </c>
      <c r="AQ179" s="510">
        <f t="shared" si="174"/>
        <v>570</v>
      </c>
      <c r="AR179" s="510">
        <f t="shared" si="174"/>
        <v>570</v>
      </c>
      <c r="AS179" s="510">
        <f t="shared" si="174"/>
        <v>570</v>
      </c>
      <c r="AT179" s="510">
        <f t="shared" si="174"/>
        <v>570</v>
      </c>
      <c r="AU179" s="510">
        <f t="shared" si="174"/>
        <v>570</v>
      </c>
      <c r="AV179" s="510">
        <f t="shared" si="174"/>
        <v>570</v>
      </c>
      <c r="AW179" s="510">
        <f t="shared" si="174"/>
        <v>570</v>
      </c>
      <c r="AX179" s="510">
        <f t="shared" si="174"/>
        <v>570</v>
      </c>
      <c r="AY179" s="510">
        <f t="shared" si="174"/>
        <v>570</v>
      </c>
      <c r="AZ179" s="510">
        <f t="shared" si="174"/>
        <v>570</v>
      </c>
      <c r="BA179" s="510">
        <f t="shared" si="174"/>
        <v>570</v>
      </c>
      <c r="BB179" s="510">
        <f t="shared" si="174"/>
        <v>570</v>
      </c>
      <c r="BC179" s="448">
        <f t="shared" si="163"/>
        <v>570</v>
      </c>
      <c r="BD179" s="450"/>
      <c r="BE179" s="509">
        <f t="shared" si="164"/>
        <v>703</v>
      </c>
      <c r="BF179" s="509">
        <f t="shared" si="164"/>
        <v>703</v>
      </c>
      <c r="BG179" s="509">
        <f t="shared" si="164"/>
        <v>703</v>
      </c>
      <c r="BH179" s="509">
        <f t="shared" si="164"/>
        <v>703</v>
      </c>
      <c r="BI179" s="509">
        <f t="shared" si="164"/>
        <v>703</v>
      </c>
      <c r="BJ179" s="509">
        <f t="shared" si="164"/>
        <v>703</v>
      </c>
      <c r="BK179" s="509">
        <f t="shared" si="164"/>
        <v>703</v>
      </c>
      <c r="BL179" s="509">
        <f t="shared" si="164"/>
        <v>703</v>
      </c>
      <c r="BM179" s="509">
        <f t="shared" si="164"/>
        <v>703</v>
      </c>
      <c r="BN179" s="509">
        <f t="shared" si="164"/>
        <v>703</v>
      </c>
      <c r="BO179" s="509">
        <f t="shared" si="164"/>
        <v>703</v>
      </c>
      <c r="BP179" s="509">
        <f t="shared" si="164"/>
        <v>703</v>
      </c>
      <c r="BQ179" s="448">
        <f t="shared" si="157"/>
        <v>703</v>
      </c>
    </row>
    <row r="180" spans="1:69" outlineLevel="1">
      <c r="A180" s="453" t="str">
        <f t="shared" si="153"/>
        <v>PMCE</v>
      </c>
      <c r="B180" s="453" t="str">
        <f t="shared" si="153"/>
        <v>Capture</v>
      </c>
      <c r="C180" s="453" t="str">
        <f t="shared" si="153"/>
        <v>TODO DROGAS</v>
      </c>
      <c r="D180" s="508"/>
      <c r="E180" s="508"/>
      <c r="F180" s="508"/>
      <c r="G180" s="508"/>
      <c r="H180" s="508">
        <f t="shared" si="175"/>
        <v>703</v>
      </c>
      <c r="I180" s="508">
        <f t="shared" si="175"/>
        <v>703</v>
      </c>
      <c r="J180" s="509">
        <f t="shared" si="175"/>
        <v>703</v>
      </c>
      <c r="K180" s="509">
        <f t="shared" si="175"/>
        <v>703</v>
      </c>
      <c r="L180" s="509">
        <f t="shared" si="175"/>
        <v>703</v>
      </c>
      <c r="M180" s="510">
        <f t="shared" si="176"/>
        <v>703</v>
      </c>
      <c r="N180" s="510">
        <f t="shared" si="176"/>
        <v>703</v>
      </c>
      <c r="O180" s="510">
        <f t="shared" si="176"/>
        <v>703</v>
      </c>
      <c r="P180" s="448">
        <f t="shared" si="160"/>
        <v>703</v>
      </c>
      <c r="Q180" s="510">
        <f t="shared" si="172"/>
        <v>703</v>
      </c>
      <c r="R180" s="510">
        <f t="shared" si="172"/>
        <v>703</v>
      </c>
      <c r="S180" s="510">
        <f t="shared" si="172"/>
        <v>703</v>
      </c>
      <c r="T180" s="510">
        <f t="shared" si="172"/>
        <v>703</v>
      </c>
      <c r="U180" s="510">
        <f t="shared" si="172"/>
        <v>703</v>
      </c>
      <c r="V180" s="510">
        <f t="shared" si="172"/>
        <v>703</v>
      </c>
      <c r="W180" s="510">
        <f t="shared" si="172"/>
        <v>703</v>
      </c>
      <c r="X180" s="510">
        <f t="shared" si="172"/>
        <v>703</v>
      </c>
      <c r="Y180" s="510">
        <f t="shared" si="172"/>
        <v>703</v>
      </c>
      <c r="Z180" s="510">
        <f t="shared" si="172"/>
        <v>703</v>
      </c>
      <c r="AA180" s="510">
        <f t="shared" si="172"/>
        <v>703</v>
      </c>
      <c r="AB180" s="510">
        <f t="shared" si="172"/>
        <v>703</v>
      </c>
      <c r="AC180" s="448">
        <f t="shared" si="161"/>
        <v>703</v>
      </c>
      <c r="AD180" s="510">
        <f t="shared" si="173"/>
        <v>703</v>
      </c>
      <c r="AE180" s="510">
        <f t="shared" si="173"/>
        <v>703</v>
      </c>
      <c r="AF180" s="510">
        <f t="shared" si="173"/>
        <v>703</v>
      </c>
      <c r="AG180" s="510">
        <f t="shared" si="173"/>
        <v>703</v>
      </c>
      <c r="AH180" s="510">
        <f t="shared" si="173"/>
        <v>703</v>
      </c>
      <c r="AI180" s="510">
        <f t="shared" si="173"/>
        <v>703</v>
      </c>
      <c r="AJ180" s="510">
        <f t="shared" si="173"/>
        <v>703</v>
      </c>
      <c r="AK180" s="510">
        <f t="shared" si="173"/>
        <v>703</v>
      </c>
      <c r="AL180" s="510">
        <f t="shared" si="173"/>
        <v>703</v>
      </c>
      <c r="AM180" s="510">
        <f t="shared" si="173"/>
        <v>703</v>
      </c>
      <c r="AN180" s="510">
        <f t="shared" si="173"/>
        <v>703</v>
      </c>
      <c r="AO180" s="510">
        <f t="shared" si="173"/>
        <v>703</v>
      </c>
      <c r="AP180" s="448">
        <f t="shared" si="162"/>
        <v>703</v>
      </c>
      <c r="AQ180" s="510">
        <f t="shared" si="174"/>
        <v>703</v>
      </c>
      <c r="AR180" s="510">
        <f t="shared" si="174"/>
        <v>703</v>
      </c>
      <c r="AS180" s="510">
        <f t="shared" si="174"/>
        <v>703</v>
      </c>
      <c r="AT180" s="510">
        <f t="shared" si="174"/>
        <v>703</v>
      </c>
      <c r="AU180" s="510">
        <f t="shared" si="174"/>
        <v>703</v>
      </c>
      <c r="AV180" s="510">
        <f t="shared" si="174"/>
        <v>703</v>
      </c>
      <c r="AW180" s="510">
        <f t="shared" si="174"/>
        <v>703</v>
      </c>
      <c r="AX180" s="510">
        <f t="shared" si="174"/>
        <v>703</v>
      </c>
      <c r="AY180" s="510">
        <f t="shared" si="174"/>
        <v>703</v>
      </c>
      <c r="AZ180" s="510">
        <f t="shared" si="174"/>
        <v>703</v>
      </c>
      <c r="BA180" s="510">
        <f t="shared" si="174"/>
        <v>703</v>
      </c>
      <c r="BB180" s="510">
        <f t="shared" si="174"/>
        <v>703</v>
      </c>
      <c r="BC180" s="448">
        <f t="shared" si="163"/>
        <v>703</v>
      </c>
      <c r="BD180" s="450"/>
      <c r="BE180" s="509">
        <f t="shared" si="164"/>
        <v>703</v>
      </c>
      <c r="BF180" s="509">
        <f t="shared" si="164"/>
        <v>703</v>
      </c>
      <c r="BG180" s="509">
        <f t="shared" si="164"/>
        <v>703</v>
      </c>
      <c r="BH180" s="509">
        <f t="shared" si="164"/>
        <v>703</v>
      </c>
      <c r="BI180" s="509">
        <f t="shared" si="164"/>
        <v>703</v>
      </c>
      <c r="BJ180" s="509">
        <f t="shared" si="164"/>
        <v>703</v>
      </c>
      <c r="BK180" s="509">
        <f t="shared" si="164"/>
        <v>703</v>
      </c>
      <c r="BL180" s="509">
        <f t="shared" si="164"/>
        <v>703</v>
      </c>
      <c r="BM180" s="509">
        <f t="shared" si="164"/>
        <v>665</v>
      </c>
      <c r="BN180" s="509">
        <f t="shared" si="164"/>
        <v>665</v>
      </c>
      <c r="BO180" s="509">
        <f t="shared" si="164"/>
        <v>665</v>
      </c>
      <c r="BP180" s="509">
        <f t="shared" si="164"/>
        <v>665</v>
      </c>
      <c r="BQ180" s="448">
        <f t="shared" si="157"/>
        <v>690.33333333333337</v>
      </c>
    </row>
    <row r="181" spans="1:69" outlineLevel="1">
      <c r="A181" s="453" t="str">
        <f t="shared" si="153"/>
        <v>ICNE</v>
      </c>
      <c r="B181" s="453" t="str">
        <f t="shared" si="153"/>
        <v>Capture</v>
      </c>
      <c r="C181" s="453" t="str">
        <f t="shared" si="153"/>
        <v>SOCIEDAD INVERSIONES FARMEDICALL</v>
      </c>
      <c r="D181" s="508"/>
      <c r="E181" s="508"/>
      <c r="F181" s="508"/>
      <c r="G181" s="508"/>
      <c r="H181" s="508">
        <f t="shared" si="175"/>
        <v>703</v>
      </c>
      <c r="I181" s="508">
        <f t="shared" si="175"/>
        <v>703</v>
      </c>
      <c r="J181" s="509">
        <f t="shared" si="175"/>
        <v>703</v>
      </c>
      <c r="K181" s="509">
        <f t="shared" si="175"/>
        <v>703</v>
      </c>
      <c r="L181" s="509">
        <f t="shared" si="175"/>
        <v>703</v>
      </c>
      <c r="M181" s="510">
        <f t="shared" si="176"/>
        <v>703</v>
      </c>
      <c r="N181" s="510">
        <f t="shared" si="176"/>
        <v>703</v>
      </c>
      <c r="O181" s="510">
        <f t="shared" si="176"/>
        <v>703</v>
      </c>
      <c r="P181" s="448">
        <f t="shared" si="160"/>
        <v>703</v>
      </c>
      <c r="Q181" s="510">
        <f t="shared" si="172"/>
        <v>703</v>
      </c>
      <c r="R181" s="510">
        <f t="shared" si="172"/>
        <v>703</v>
      </c>
      <c r="S181" s="510">
        <f t="shared" si="172"/>
        <v>703</v>
      </c>
      <c r="T181" s="510">
        <f t="shared" si="172"/>
        <v>703</v>
      </c>
      <c r="U181" s="510">
        <f t="shared" si="172"/>
        <v>703</v>
      </c>
      <c r="V181" s="510">
        <f t="shared" si="172"/>
        <v>703</v>
      </c>
      <c r="W181" s="510">
        <f t="shared" si="172"/>
        <v>703</v>
      </c>
      <c r="X181" s="510">
        <f t="shared" si="172"/>
        <v>703</v>
      </c>
      <c r="Y181" s="510">
        <f t="shared" si="172"/>
        <v>703</v>
      </c>
      <c r="Z181" s="510">
        <f t="shared" si="172"/>
        <v>703</v>
      </c>
      <c r="AA181" s="510">
        <f t="shared" si="172"/>
        <v>703</v>
      </c>
      <c r="AB181" s="510">
        <f t="shared" si="172"/>
        <v>703</v>
      </c>
      <c r="AC181" s="448">
        <f t="shared" si="161"/>
        <v>703</v>
      </c>
      <c r="AD181" s="510">
        <f t="shared" si="173"/>
        <v>703</v>
      </c>
      <c r="AE181" s="510">
        <f t="shared" si="173"/>
        <v>703</v>
      </c>
      <c r="AF181" s="510">
        <f t="shared" si="173"/>
        <v>703</v>
      </c>
      <c r="AG181" s="510">
        <f t="shared" si="173"/>
        <v>703</v>
      </c>
      <c r="AH181" s="510">
        <f t="shared" si="173"/>
        <v>703</v>
      </c>
      <c r="AI181" s="510">
        <f t="shared" si="173"/>
        <v>703</v>
      </c>
      <c r="AJ181" s="510">
        <f t="shared" si="173"/>
        <v>703</v>
      </c>
      <c r="AK181" s="510">
        <f t="shared" si="173"/>
        <v>703</v>
      </c>
      <c r="AL181" s="510">
        <f t="shared" si="173"/>
        <v>703</v>
      </c>
      <c r="AM181" s="510">
        <f t="shared" si="173"/>
        <v>703</v>
      </c>
      <c r="AN181" s="510">
        <f t="shared" si="173"/>
        <v>703</v>
      </c>
      <c r="AO181" s="510">
        <f t="shared" si="173"/>
        <v>703</v>
      </c>
      <c r="AP181" s="448">
        <f t="shared" si="162"/>
        <v>703</v>
      </c>
      <c r="AQ181" s="510">
        <f t="shared" si="174"/>
        <v>703</v>
      </c>
      <c r="AR181" s="510">
        <f t="shared" si="174"/>
        <v>703</v>
      </c>
      <c r="AS181" s="510">
        <f t="shared" si="174"/>
        <v>703</v>
      </c>
      <c r="AT181" s="510">
        <f t="shared" si="174"/>
        <v>703</v>
      </c>
      <c r="AU181" s="510">
        <f t="shared" si="174"/>
        <v>703</v>
      </c>
      <c r="AV181" s="510">
        <f t="shared" si="174"/>
        <v>703</v>
      </c>
      <c r="AW181" s="510">
        <f t="shared" si="174"/>
        <v>703</v>
      </c>
      <c r="AX181" s="510">
        <f t="shared" si="174"/>
        <v>703</v>
      </c>
      <c r="AY181" s="510">
        <f t="shared" si="174"/>
        <v>703</v>
      </c>
      <c r="AZ181" s="510">
        <f t="shared" si="174"/>
        <v>703</v>
      </c>
      <c r="BA181" s="510">
        <f t="shared" si="174"/>
        <v>703</v>
      </c>
      <c r="BB181" s="510">
        <f t="shared" si="174"/>
        <v>703</v>
      </c>
      <c r="BC181" s="448">
        <f t="shared" si="163"/>
        <v>703</v>
      </c>
      <c r="BD181" s="465"/>
      <c r="BE181" s="509">
        <f t="shared" si="164"/>
        <v>703</v>
      </c>
      <c r="BF181" s="509">
        <f t="shared" si="164"/>
        <v>703</v>
      </c>
      <c r="BG181" s="509">
        <f t="shared" si="164"/>
        <v>703</v>
      </c>
      <c r="BH181" s="509">
        <f t="shared" si="164"/>
        <v>703</v>
      </c>
      <c r="BI181" s="509">
        <f t="shared" si="164"/>
        <v>703</v>
      </c>
      <c r="BJ181" s="509">
        <f t="shared" si="164"/>
        <v>703</v>
      </c>
      <c r="BK181" s="509">
        <f t="shared" si="164"/>
        <v>703</v>
      </c>
      <c r="BL181" s="509">
        <f t="shared" si="164"/>
        <v>703</v>
      </c>
      <c r="BM181" s="509">
        <f t="shared" si="164"/>
        <v>703</v>
      </c>
      <c r="BN181" s="509">
        <f t="shared" si="164"/>
        <v>703</v>
      </c>
      <c r="BO181" s="509">
        <f t="shared" si="164"/>
        <v>703</v>
      </c>
      <c r="BP181" s="509">
        <f t="shared" si="164"/>
        <v>703</v>
      </c>
      <c r="BQ181" s="448">
        <f t="shared" si="157"/>
        <v>703</v>
      </c>
    </row>
    <row r="182" spans="1:69" s="456" customFormat="1" ht="11.25" outlineLevel="1">
      <c r="A182" s="453" t="str">
        <f t="shared" si="153"/>
        <v>PMCE</v>
      </c>
      <c r="B182" s="453" t="str">
        <f t="shared" si="153"/>
        <v>Capture</v>
      </c>
      <c r="C182" s="453" t="str">
        <f t="shared" si="153"/>
        <v>CENTRO HEMATOLOGICO DE CUCUTA</v>
      </c>
      <c r="D182" s="508"/>
      <c r="E182" s="508"/>
      <c r="F182" s="508"/>
      <c r="G182" s="508"/>
      <c r="H182" s="508">
        <f t="shared" si="175"/>
        <v>703</v>
      </c>
      <c r="I182" s="508">
        <f t="shared" si="175"/>
        <v>703</v>
      </c>
      <c r="J182" s="509">
        <f t="shared" si="175"/>
        <v>703</v>
      </c>
      <c r="K182" s="509">
        <f t="shared" si="175"/>
        <v>703</v>
      </c>
      <c r="L182" s="509">
        <f t="shared" si="175"/>
        <v>703</v>
      </c>
      <c r="M182" s="510">
        <f t="shared" si="176"/>
        <v>703</v>
      </c>
      <c r="N182" s="510">
        <f t="shared" si="176"/>
        <v>703</v>
      </c>
      <c r="O182" s="510">
        <f t="shared" si="176"/>
        <v>703</v>
      </c>
      <c r="P182" s="448">
        <f t="shared" si="160"/>
        <v>703</v>
      </c>
      <c r="Q182" s="510">
        <f t="shared" si="172"/>
        <v>703</v>
      </c>
      <c r="R182" s="510">
        <f t="shared" si="172"/>
        <v>703</v>
      </c>
      <c r="S182" s="510">
        <f t="shared" si="172"/>
        <v>703</v>
      </c>
      <c r="T182" s="510">
        <f t="shared" si="172"/>
        <v>703</v>
      </c>
      <c r="U182" s="510">
        <f t="shared" si="172"/>
        <v>665</v>
      </c>
      <c r="V182" s="510">
        <f t="shared" si="172"/>
        <v>665</v>
      </c>
      <c r="W182" s="510">
        <f t="shared" si="172"/>
        <v>665</v>
      </c>
      <c r="X182" s="510">
        <f t="shared" si="172"/>
        <v>665</v>
      </c>
      <c r="Y182" s="510">
        <f t="shared" si="172"/>
        <v>665</v>
      </c>
      <c r="Z182" s="510">
        <f t="shared" si="172"/>
        <v>665</v>
      </c>
      <c r="AA182" s="510">
        <f t="shared" si="172"/>
        <v>665</v>
      </c>
      <c r="AB182" s="510">
        <f t="shared" si="172"/>
        <v>665</v>
      </c>
      <c r="AC182" s="448">
        <f t="shared" si="161"/>
        <v>677.66666666666663</v>
      </c>
      <c r="AD182" s="510">
        <f t="shared" si="173"/>
        <v>665</v>
      </c>
      <c r="AE182" s="510">
        <f t="shared" si="173"/>
        <v>665</v>
      </c>
      <c r="AF182" s="510">
        <f t="shared" si="173"/>
        <v>665</v>
      </c>
      <c r="AG182" s="510">
        <f t="shared" si="173"/>
        <v>665</v>
      </c>
      <c r="AH182" s="510">
        <f t="shared" si="173"/>
        <v>665</v>
      </c>
      <c r="AI182" s="510">
        <f t="shared" si="173"/>
        <v>665</v>
      </c>
      <c r="AJ182" s="510">
        <f t="shared" si="173"/>
        <v>665</v>
      </c>
      <c r="AK182" s="510">
        <f t="shared" si="173"/>
        <v>665</v>
      </c>
      <c r="AL182" s="510">
        <f t="shared" si="173"/>
        <v>665</v>
      </c>
      <c r="AM182" s="510">
        <f t="shared" si="173"/>
        <v>665</v>
      </c>
      <c r="AN182" s="510">
        <f t="shared" si="173"/>
        <v>665</v>
      </c>
      <c r="AO182" s="510">
        <f t="shared" si="173"/>
        <v>665</v>
      </c>
      <c r="AP182" s="448">
        <f t="shared" si="162"/>
        <v>665</v>
      </c>
      <c r="AQ182" s="510">
        <f t="shared" si="174"/>
        <v>665</v>
      </c>
      <c r="AR182" s="510">
        <f t="shared" si="174"/>
        <v>665</v>
      </c>
      <c r="AS182" s="510">
        <f t="shared" si="174"/>
        <v>665</v>
      </c>
      <c r="AT182" s="510">
        <f t="shared" si="174"/>
        <v>665</v>
      </c>
      <c r="AU182" s="510">
        <f t="shared" si="174"/>
        <v>665</v>
      </c>
      <c r="AV182" s="510">
        <f t="shared" si="174"/>
        <v>665</v>
      </c>
      <c r="AW182" s="510">
        <f t="shared" si="174"/>
        <v>665</v>
      </c>
      <c r="AX182" s="510">
        <f t="shared" si="174"/>
        <v>665</v>
      </c>
      <c r="AY182" s="510">
        <f t="shared" si="174"/>
        <v>665</v>
      </c>
      <c r="AZ182" s="510">
        <f t="shared" si="174"/>
        <v>665</v>
      </c>
      <c r="BA182" s="510">
        <f t="shared" si="174"/>
        <v>665</v>
      </c>
      <c r="BB182" s="510">
        <f t="shared" si="174"/>
        <v>665</v>
      </c>
      <c r="BC182" s="448">
        <f t="shared" si="163"/>
        <v>665</v>
      </c>
      <c r="BD182" s="450"/>
      <c r="BE182" s="509">
        <f t="shared" si="164"/>
        <v>703</v>
      </c>
      <c r="BF182" s="509">
        <f t="shared" si="164"/>
        <v>703</v>
      </c>
      <c r="BG182" s="509">
        <f t="shared" si="164"/>
        <v>703</v>
      </c>
      <c r="BH182" s="509">
        <f t="shared" si="164"/>
        <v>703</v>
      </c>
      <c r="BI182" s="509">
        <f t="shared" si="164"/>
        <v>703</v>
      </c>
      <c r="BJ182" s="509">
        <f t="shared" si="164"/>
        <v>703</v>
      </c>
      <c r="BK182" s="509">
        <f t="shared" si="164"/>
        <v>703</v>
      </c>
      <c r="BL182" s="509">
        <f t="shared" si="164"/>
        <v>703</v>
      </c>
      <c r="BM182" s="509">
        <f t="shared" si="164"/>
        <v>703</v>
      </c>
      <c r="BN182" s="509">
        <f t="shared" si="164"/>
        <v>703</v>
      </c>
      <c r="BO182" s="509">
        <f t="shared" si="164"/>
        <v>703</v>
      </c>
      <c r="BP182" s="509">
        <f t="shared" si="164"/>
        <v>703</v>
      </c>
      <c r="BQ182" s="448">
        <f t="shared" si="157"/>
        <v>703</v>
      </c>
    </row>
    <row r="183" spans="1:69" outlineLevel="1">
      <c r="A183" s="453" t="str">
        <f t="shared" si="153"/>
        <v>ICNE</v>
      </c>
      <c r="B183" s="453" t="str">
        <f t="shared" si="153"/>
        <v>Capture</v>
      </c>
      <c r="C183" s="453" t="str">
        <f t="shared" si="153"/>
        <v xml:space="preserve">HEMATOLOGIA Y ONCOLOGIA DEL ORIENTE </v>
      </c>
      <c r="D183" s="508"/>
      <c r="E183" s="508"/>
      <c r="F183" s="508"/>
      <c r="G183" s="508"/>
      <c r="H183" s="508">
        <f t="shared" si="175"/>
        <v>703</v>
      </c>
      <c r="I183" s="508">
        <f t="shared" si="175"/>
        <v>703</v>
      </c>
      <c r="J183" s="509">
        <f t="shared" si="175"/>
        <v>703</v>
      </c>
      <c r="K183" s="509">
        <f t="shared" si="175"/>
        <v>703</v>
      </c>
      <c r="L183" s="509">
        <f t="shared" si="175"/>
        <v>703</v>
      </c>
      <c r="M183" s="510">
        <f t="shared" si="176"/>
        <v>703</v>
      </c>
      <c r="N183" s="510">
        <f t="shared" si="176"/>
        <v>703</v>
      </c>
      <c r="O183" s="510">
        <f t="shared" si="176"/>
        <v>703</v>
      </c>
      <c r="P183" s="448">
        <f t="shared" si="160"/>
        <v>703</v>
      </c>
      <c r="Q183" s="510">
        <f t="shared" si="172"/>
        <v>703</v>
      </c>
      <c r="R183" s="510">
        <f t="shared" si="172"/>
        <v>703</v>
      </c>
      <c r="S183" s="510">
        <f t="shared" si="172"/>
        <v>703</v>
      </c>
      <c r="T183" s="510">
        <f t="shared" si="172"/>
        <v>703</v>
      </c>
      <c r="U183" s="510">
        <f t="shared" si="172"/>
        <v>703</v>
      </c>
      <c r="V183" s="510">
        <f t="shared" si="172"/>
        <v>703</v>
      </c>
      <c r="W183" s="510">
        <f t="shared" si="172"/>
        <v>703</v>
      </c>
      <c r="X183" s="510">
        <f t="shared" si="172"/>
        <v>703</v>
      </c>
      <c r="Y183" s="510">
        <f t="shared" si="172"/>
        <v>703</v>
      </c>
      <c r="Z183" s="510">
        <f t="shared" si="172"/>
        <v>703</v>
      </c>
      <c r="AA183" s="510">
        <f t="shared" si="172"/>
        <v>703</v>
      </c>
      <c r="AB183" s="510">
        <f t="shared" si="172"/>
        <v>703</v>
      </c>
      <c r="AC183" s="448">
        <f t="shared" si="161"/>
        <v>703</v>
      </c>
      <c r="AD183" s="510">
        <f t="shared" si="173"/>
        <v>703</v>
      </c>
      <c r="AE183" s="510">
        <f t="shared" si="173"/>
        <v>703</v>
      </c>
      <c r="AF183" s="510">
        <f t="shared" si="173"/>
        <v>703</v>
      </c>
      <c r="AG183" s="510">
        <f t="shared" si="173"/>
        <v>703</v>
      </c>
      <c r="AH183" s="510">
        <f t="shared" si="173"/>
        <v>703</v>
      </c>
      <c r="AI183" s="510">
        <f t="shared" si="173"/>
        <v>703</v>
      </c>
      <c r="AJ183" s="510">
        <f t="shared" si="173"/>
        <v>703</v>
      </c>
      <c r="AK183" s="510">
        <f t="shared" si="173"/>
        <v>703</v>
      </c>
      <c r="AL183" s="510">
        <f t="shared" si="173"/>
        <v>703</v>
      </c>
      <c r="AM183" s="510">
        <f t="shared" si="173"/>
        <v>703</v>
      </c>
      <c r="AN183" s="510">
        <f t="shared" si="173"/>
        <v>703</v>
      </c>
      <c r="AO183" s="510">
        <f t="shared" si="173"/>
        <v>703</v>
      </c>
      <c r="AP183" s="448">
        <f t="shared" si="162"/>
        <v>703</v>
      </c>
      <c r="AQ183" s="510">
        <f t="shared" si="174"/>
        <v>703</v>
      </c>
      <c r="AR183" s="510">
        <f t="shared" si="174"/>
        <v>703</v>
      </c>
      <c r="AS183" s="510">
        <f t="shared" si="174"/>
        <v>703</v>
      </c>
      <c r="AT183" s="510">
        <f t="shared" si="174"/>
        <v>703</v>
      </c>
      <c r="AU183" s="510">
        <f t="shared" si="174"/>
        <v>703</v>
      </c>
      <c r="AV183" s="510">
        <f t="shared" si="174"/>
        <v>703</v>
      </c>
      <c r="AW183" s="510">
        <f t="shared" si="174"/>
        <v>703</v>
      </c>
      <c r="AX183" s="510">
        <f t="shared" si="174"/>
        <v>703</v>
      </c>
      <c r="AY183" s="510">
        <f t="shared" si="174"/>
        <v>703</v>
      </c>
      <c r="AZ183" s="510">
        <f t="shared" si="174"/>
        <v>703</v>
      </c>
      <c r="BA183" s="510">
        <f t="shared" si="174"/>
        <v>703</v>
      </c>
      <c r="BB183" s="510">
        <f t="shared" si="174"/>
        <v>703</v>
      </c>
      <c r="BC183" s="448">
        <f t="shared" si="163"/>
        <v>703</v>
      </c>
      <c r="BD183" s="450"/>
      <c r="BE183" s="509">
        <f t="shared" si="164"/>
        <v>703</v>
      </c>
      <c r="BF183" s="509">
        <f t="shared" si="164"/>
        <v>703</v>
      </c>
      <c r="BG183" s="509">
        <f t="shared" si="164"/>
        <v>703</v>
      </c>
      <c r="BH183" s="509">
        <f t="shared" si="164"/>
        <v>703</v>
      </c>
      <c r="BI183" s="509">
        <f t="shared" si="164"/>
        <v>703</v>
      </c>
      <c r="BJ183" s="509">
        <f t="shared" si="164"/>
        <v>703</v>
      </c>
      <c r="BK183" s="509">
        <f t="shared" si="164"/>
        <v>703</v>
      </c>
      <c r="BL183" s="509">
        <f t="shared" si="164"/>
        <v>703</v>
      </c>
      <c r="BM183" s="509">
        <f t="shared" si="164"/>
        <v>703</v>
      </c>
      <c r="BN183" s="509">
        <f t="shared" si="164"/>
        <v>703</v>
      </c>
      <c r="BO183" s="509">
        <f t="shared" si="164"/>
        <v>703</v>
      </c>
      <c r="BP183" s="509">
        <f t="shared" si="164"/>
        <v>703</v>
      </c>
      <c r="BQ183" s="448">
        <f t="shared" si="157"/>
        <v>703</v>
      </c>
    </row>
    <row r="184" spans="1:69" outlineLevel="1">
      <c r="A184" s="453" t="str">
        <f t="shared" si="153"/>
        <v>ICNE</v>
      </c>
      <c r="B184" s="453" t="str">
        <f t="shared" si="153"/>
        <v>Capture</v>
      </c>
      <c r="C184" s="453" t="str">
        <f t="shared" si="153"/>
        <v>IPS LLANO</v>
      </c>
      <c r="D184" s="508"/>
      <c r="E184" s="508"/>
      <c r="F184" s="508"/>
      <c r="G184" s="508"/>
      <c r="H184" s="508">
        <f t="shared" si="175"/>
        <v>703</v>
      </c>
      <c r="I184" s="508">
        <f t="shared" si="175"/>
        <v>703</v>
      </c>
      <c r="J184" s="509">
        <f t="shared" si="175"/>
        <v>703</v>
      </c>
      <c r="K184" s="509">
        <f t="shared" si="175"/>
        <v>703</v>
      </c>
      <c r="L184" s="509">
        <f t="shared" si="175"/>
        <v>703</v>
      </c>
      <c r="M184" s="510">
        <f t="shared" si="176"/>
        <v>703</v>
      </c>
      <c r="N184" s="510">
        <f t="shared" si="176"/>
        <v>703</v>
      </c>
      <c r="O184" s="510">
        <f t="shared" si="176"/>
        <v>703</v>
      </c>
      <c r="P184" s="448">
        <f t="shared" si="160"/>
        <v>703</v>
      </c>
      <c r="Q184" s="510">
        <f t="shared" si="172"/>
        <v>703</v>
      </c>
      <c r="R184" s="510">
        <f t="shared" si="172"/>
        <v>703</v>
      </c>
      <c r="S184" s="510">
        <f t="shared" si="172"/>
        <v>703</v>
      </c>
      <c r="T184" s="510">
        <f t="shared" si="172"/>
        <v>703</v>
      </c>
      <c r="U184" s="510">
        <f t="shared" si="172"/>
        <v>703</v>
      </c>
      <c r="V184" s="510">
        <f t="shared" si="172"/>
        <v>703</v>
      </c>
      <c r="W184" s="510">
        <f t="shared" si="172"/>
        <v>703</v>
      </c>
      <c r="X184" s="510">
        <f t="shared" si="172"/>
        <v>703</v>
      </c>
      <c r="Y184" s="510">
        <f t="shared" si="172"/>
        <v>703</v>
      </c>
      <c r="Z184" s="510">
        <f t="shared" si="172"/>
        <v>703</v>
      </c>
      <c r="AA184" s="510">
        <f t="shared" si="172"/>
        <v>703</v>
      </c>
      <c r="AB184" s="510">
        <f t="shared" si="172"/>
        <v>703</v>
      </c>
      <c r="AC184" s="448">
        <f t="shared" si="161"/>
        <v>703</v>
      </c>
      <c r="AD184" s="510">
        <f t="shared" si="173"/>
        <v>703</v>
      </c>
      <c r="AE184" s="510">
        <f t="shared" si="173"/>
        <v>703</v>
      </c>
      <c r="AF184" s="510">
        <f t="shared" si="173"/>
        <v>703</v>
      </c>
      <c r="AG184" s="510">
        <f t="shared" si="173"/>
        <v>703</v>
      </c>
      <c r="AH184" s="510">
        <f t="shared" si="173"/>
        <v>703</v>
      </c>
      <c r="AI184" s="510">
        <f t="shared" si="173"/>
        <v>703</v>
      </c>
      <c r="AJ184" s="510">
        <f t="shared" si="173"/>
        <v>703</v>
      </c>
      <c r="AK184" s="510">
        <f t="shared" si="173"/>
        <v>703</v>
      </c>
      <c r="AL184" s="510">
        <f t="shared" si="173"/>
        <v>703</v>
      </c>
      <c r="AM184" s="510">
        <f t="shared" si="173"/>
        <v>703</v>
      </c>
      <c r="AN184" s="510">
        <f t="shared" si="173"/>
        <v>703</v>
      </c>
      <c r="AO184" s="510">
        <f t="shared" si="173"/>
        <v>703</v>
      </c>
      <c r="AP184" s="448">
        <f t="shared" si="162"/>
        <v>703</v>
      </c>
      <c r="AQ184" s="510">
        <f t="shared" si="174"/>
        <v>703</v>
      </c>
      <c r="AR184" s="510">
        <f t="shared" si="174"/>
        <v>703</v>
      </c>
      <c r="AS184" s="510">
        <f t="shared" si="174"/>
        <v>703</v>
      </c>
      <c r="AT184" s="510">
        <f t="shared" si="174"/>
        <v>703</v>
      </c>
      <c r="AU184" s="510">
        <f t="shared" si="174"/>
        <v>703</v>
      </c>
      <c r="AV184" s="510">
        <f t="shared" si="174"/>
        <v>703</v>
      </c>
      <c r="AW184" s="510">
        <f t="shared" si="174"/>
        <v>703</v>
      </c>
      <c r="AX184" s="510">
        <f t="shared" si="174"/>
        <v>703</v>
      </c>
      <c r="AY184" s="510">
        <f t="shared" si="174"/>
        <v>703</v>
      </c>
      <c r="AZ184" s="510">
        <f t="shared" si="174"/>
        <v>703</v>
      </c>
      <c r="BA184" s="510">
        <f t="shared" si="174"/>
        <v>703</v>
      </c>
      <c r="BB184" s="510">
        <f t="shared" si="174"/>
        <v>703</v>
      </c>
      <c r="BC184" s="448">
        <f t="shared" si="163"/>
        <v>703</v>
      </c>
      <c r="BD184" s="450"/>
      <c r="BE184" s="509">
        <f t="shared" si="164"/>
        <v>703</v>
      </c>
      <c r="BF184" s="509">
        <f t="shared" si="164"/>
        <v>703</v>
      </c>
      <c r="BG184" s="509">
        <f t="shared" si="164"/>
        <v>703</v>
      </c>
      <c r="BH184" s="509">
        <f t="shared" si="164"/>
        <v>703</v>
      </c>
      <c r="BI184" s="509">
        <f t="shared" si="164"/>
        <v>703</v>
      </c>
      <c r="BJ184" s="509">
        <f t="shared" si="164"/>
        <v>703</v>
      </c>
      <c r="BK184" s="509">
        <f t="shared" si="164"/>
        <v>703</v>
      </c>
      <c r="BL184" s="509">
        <f t="shared" si="164"/>
        <v>703</v>
      </c>
      <c r="BM184" s="509">
        <f t="shared" si="164"/>
        <v>703</v>
      </c>
      <c r="BN184" s="509">
        <f t="shared" si="164"/>
        <v>703</v>
      </c>
      <c r="BO184" s="509">
        <f t="shared" si="164"/>
        <v>703</v>
      </c>
      <c r="BP184" s="509">
        <f t="shared" si="164"/>
        <v>703</v>
      </c>
      <c r="BQ184" s="448">
        <f t="shared" si="157"/>
        <v>703</v>
      </c>
    </row>
    <row r="185" spans="1:69" outlineLevel="1">
      <c r="A185" s="455" t="str">
        <f t="shared" si="153"/>
        <v>PMCE</v>
      </c>
      <c r="B185" s="455" t="str">
        <f t="shared" si="153"/>
        <v>Other</v>
      </c>
      <c r="C185" s="455" t="str">
        <f t="shared" si="153"/>
        <v>OASIS / RAMEDICAS</v>
      </c>
      <c r="D185" s="508"/>
      <c r="E185" s="508"/>
      <c r="F185" s="508"/>
      <c r="G185" s="508"/>
      <c r="H185" s="508">
        <f t="shared" si="175"/>
        <v>703</v>
      </c>
      <c r="I185" s="508">
        <f t="shared" si="175"/>
        <v>703</v>
      </c>
      <c r="J185" s="509">
        <f t="shared" si="175"/>
        <v>703</v>
      </c>
      <c r="K185" s="509">
        <f t="shared" si="175"/>
        <v>703</v>
      </c>
      <c r="L185" s="509">
        <f t="shared" si="175"/>
        <v>703</v>
      </c>
      <c r="M185" s="510">
        <f t="shared" si="176"/>
        <v>703</v>
      </c>
      <c r="N185" s="510">
        <f t="shared" si="176"/>
        <v>703</v>
      </c>
      <c r="O185" s="510">
        <f t="shared" si="176"/>
        <v>703</v>
      </c>
      <c r="P185" s="448">
        <f t="shared" si="160"/>
        <v>703</v>
      </c>
      <c r="Q185" s="510">
        <f t="shared" si="172"/>
        <v>703</v>
      </c>
      <c r="R185" s="510">
        <f t="shared" si="172"/>
        <v>703</v>
      </c>
      <c r="S185" s="510">
        <f t="shared" si="172"/>
        <v>703</v>
      </c>
      <c r="T185" s="510">
        <f t="shared" si="172"/>
        <v>703</v>
      </c>
      <c r="U185" s="510">
        <f t="shared" si="172"/>
        <v>703</v>
      </c>
      <c r="V185" s="510">
        <f t="shared" si="172"/>
        <v>703</v>
      </c>
      <c r="W185" s="510">
        <f t="shared" si="172"/>
        <v>703</v>
      </c>
      <c r="X185" s="510">
        <f t="shared" si="172"/>
        <v>703</v>
      </c>
      <c r="Y185" s="510">
        <f t="shared" si="172"/>
        <v>703</v>
      </c>
      <c r="Z185" s="510">
        <f t="shared" si="172"/>
        <v>703</v>
      </c>
      <c r="AA185" s="510">
        <f t="shared" si="172"/>
        <v>703</v>
      </c>
      <c r="AB185" s="510">
        <f t="shared" si="172"/>
        <v>703</v>
      </c>
      <c r="AC185" s="448">
        <f t="shared" si="161"/>
        <v>703</v>
      </c>
      <c r="AD185" s="510">
        <f t="shared" si="173"/>
        <v>703</v>
      </c>
      <c r="AE185" s="510">
        <f t="shared" si="173"/>
        <v>703</v>
      </c>
      <c r="AF185" s="510">
        <f t="shared" si="173"/>
        <v>703</v>
      </c>
      <c r="AG185" s="510">
        <f t="shared" si="173"/>
        <v>703</v>
      </c>
      <c r="AH185" s="510">
        <f t="shared" si="173"/>
        <v>703</v>
      </c>
      <c r="AI185" s="510">
        <f t="shared" si="173"/>
        <v>703</v>
      </c>
      <c r="AJ185" s="510">
        <f t="shared" si="173"/>
        <v>703</v>
      </c>
      <c r="AK185" s="510">
        <f t="shared" si="173"/>
        <v>703</v>
      </c>
      <c r="AL185" s="510">
        <f t="shared" si="173"/>
        <v>703</v>
      </c>
      <c r="AM185" s="510">
        <f t="shared" si="173"/>
        <v>703</v>
      </c>
      <c r="AN185" s="510">
        <f t="shared" si="173"/>
        <v>703</v>
      </c>
      <c r="AO185" s="510">
        <f t="shared" si="173"/>
        <v>703</v>
      </c>
      <c r="AP185" s="448">
        <f t="shared" si="162"/>
        <v>703</v>
      </c>
      <c r="AQ185" s="510">
        <f t="shared" si="174"/>
        <v>703</v>
      </c>
      <c r="AR185" s="510">
        <f t="shared" si="174"/>
        <v>703</v>
      </c>
      <c r="AS185" s="510">
        <f t="shared" si="174"/>
        <v>703</v>
      </c>
      <c r="AT185" s="510">
        <f t="shared" si="174"/>
        <v>703</v>
      </c>
      <c r="AU185" s="510">
        <f t="shared" si="174"/>
        <v>703</v>
      </c>
      <c r="AV185" s="510">
        <f t="shared" si="174"/>
        <v>703</v>
      </c>
      <c r="AW185" s="510">
        <f t="shared" si="174"/>
        <v>703</v>
      </c>
      <c r="AX185" s="510">
        <f t="shared" si="174"/>
        <v>703</v>
      </c>
      <c r="AY185" s="510">
        <f t="shared" si="174"/>
        <v>703</v>
      </c>
      <c r="AZ185" s="510">
        <f t="shared" si="174"/>
        <v>703</v>
      </c>
      <c r="BA185" s="510">
        <f t="shared" si="174"/>
        <v>703</v>
      </c>
      <c r="BB185" s="510">
        <f t="shared" si="174"/>
        <v>703</v>
      </c>
      <c r="BC185" s="448">
        <f t="shared" si="163"/>
        <v>703</v>
      </c>
      <c r="BD185" s="450"/>
      <c r="BE185" s="509">
        <f t="shared" si="164"/>
        <v>665</v>
      </c>
      <c r="BF185" s="509">
        <f t="shared" si="164"/>
        <v>665</v>
      </c>
      <c r="BG185" s="509">
        <f t="shared" si="164"/>
        <v>665</v>
      </c>
      <c r="BH185" s="509">
        <f t="shared" si="164"/>
        <v>665</v>
      </c>
      <c r="BI185" s="509">
        <f t="shared" si="164"/>
        <v>665</v>
      </c>
      <c r="BJ185" s="509">
        <f t="shared" si="164"/>
        <v>665</v>
      </c>
      <c r="BK185" s="509">
        <f t="shared" si="164"/>
        <v>665</v>
      </c>
      <c r="BL185" s="509">
        <f t="shared" si="164"/>
        <v>665</v>
      </c>
      <c r="BM185" s="509">
        <f t="shared" si="164"/>
        <v>665</v>
      </c>
      <c r="BN185" s="509">
        <f t="shared" si="164"/>
        <v>665</v>
      </c>
      <c r="BO185" s="509">
        <f t="shared" si="164"/>
        <v>665</v>
      </c>
      <c r="BP185" s="509">
        <f t="shared" si="164"/>
        <v>665</v>
      </c>
      <c r="BQ185" s="448">
        <f t="shared" si="157"/>
        <v>665</v>
      </c>
    </row>
    <row r="186" spans="1:69" outlineLevel="1">
      <c r="A186" s="455" t="str">
        <f t="shared" ref="A186:C191" si="177">A20</f>
        <v>LADB</v>
      </c>
      <c r="B186" s="455" t="str">
        <f t="shared" si="177"/>
        <v>Other</v>
      </c>
      <c r="C186" s="455" t="str">
        <f t="shared" si="177"/>
        <v>SOLINSA G.C. S.A.S. (DISFARMA)</v>
      </c>
      <c r="D186" s="508">
        <f>IF(D144&lt;=60000,$G$160,IF(D144&lt;=100000,$G$161,IF(D144&lt;=150000,$G$162,IF(D144&lt;=200000,$G$163,$G$164))))</f>
        <v>703</v>
      </c>
      <c r="E186" s="508">
        <f>IF(E144&lt;=60000,$G$160,IF(E144&lt;=100000,$G$161,IF(E144&lt;=150000,$G$162,IF(E144&lt;=200000,$G$163,$G$164))))</f>
        <v>703</v>
      </c>
      <c r="F186" s="508">
        <f>IF(F144&lt;=60000,$G$160,IF(F144&lt;=100000,$G$161,IF(F144&lt;=150000,$G$162,IF(F144&lt;=200000,$G$163,$G$164))))</f>
        <v>703</v>
      </c>
      <c r="G186" s="508">
        <f>IF(G144&lt;=60000,$G$160,IF(G144&lt;=100000,$G$161,IF(G144&lt;=150000,$G$162,IF(G144&lt;=200000,$G$163,$G$164))))</f>
        <v>703</v>
      </c>
      <c r="H186" s="508">
        <f t="shared" si="175"/>
        <v>703</v>
      </c>
      <c r="I186" s="508">
        <f t="shared" si="175"/>
        <v>703</v>
      </c>
      <c r="J186" s="509">
        <f t="shared" si="175"/>
        <v>703</v>
      </c>
      <c r="K186" s="509">
        <f t="shared" si="175"/>
        <v>703</v>
      </c>
      <c r="L186" s="509">
        <f t="shared" si="175"/>
        <v>703</v>
      </c>
      <c r="M186" s="510">
        <f t="shared" si="176"/>
        <v>703</v>
      </c>
      <c r="N186" s="510">
        <f t="shared" si="176"/>
        <v>703</v>
      </c>
      <c r="O186" s="510">
        <f t="shared" si="176"/>
        <v>703</v>
      </c>
      <c r="P186" s="448">
        <f t="shared" si="160"/>
        <v>703</v>
      </c>
      <c r="Q186" s="510">
        <f t="shared" si="172"/>
        <v>703</v>
      </c>
      <c r="R186" s="510">
        <f t="shared" si="172"/>
        <v>703</v>
      </c>
      <c r="S186" s="510">
        <f t="shared" si="172"/>
        <v>703</v>
      </c>
      <c r="T186" s="510">
        <f t="shared" si="172"/>
        <v>703</v>
      </c>
      <c r="U186" s="510">
        <f t="shared" si="172"/>
        <v>703</v>
      </c>
      <c r="V186" s="510">
        <f t="shared" si="172"/>
        <v>703</v>
      </c>
      <c r="W186" s="510">
        <f t="shared" si="172"/>
        <v>703</v>
      </c>
      <c r="X186" s="510">
        <f t="shared" si="172"/>
        <v>703</v>
      </c>
      <c r="Y186" s="510">
        <f t="shared" si="172"/>
        <v>703</v>
      </c>
      <c r="Z186" s="510">
        <f t="shared" si="172"/>
        <v>703</v>
      </c>
      <c r="AA186" s="510">
        <f t="shared" si="172"/>
        <v>703</v>
      </c>
      <c r="AB186" s="510">
        <f t="shared" si="172"/>
        <v>703</v>
      </c>
      <c r="AC186" s="448">
        <f t="shared" si="161"/>
        <v>703</v>
      </c>
      <c r="AD186" s="510">
        <f t="shared" si="173"/>
        <v>703</v>
      </c>
      <c r="AE186" s="510">
        <f t="shared" si="173"/>
        <v>703</v>
      </c>
      <c r="AF186" s="510">
        <f t="shared" si="173"/>
        <v>703</v>
      </c>
      <c r="AG186" s="510">
        <f t="shared" si="173"/>
        <v>703</v>
      </c>
      <c r="AH186" s="510">
        <f t="shared" si="173"/>
        <v>703</v>
      </c>
      <c r="AI186" s="510">
        <f t="shared" si="173"/>
        <v>703</v>
      </c>
      <c r="AJ186" s="510">
        <f t="shared" si="173"/>
        <v>703</v>
      </c>
      <c r="AK186" s="510">
        <f t="shared" si="173"/>
        <v>703</v>
      </c>
      <c r="AL186" s="510">
        <f t="shared" si="173"/>
        <v>703</v>
      </c>
      <c r="AM186" s="510">
        <f t="shared" si="173"/>
        <v>703</v>
      </c>
      <c r="AN186" s="510">
        <f t="shared" si="173"/>
        <v>703</v>
      </c>
      <c r="AO186" s="510">
        <f t="shared" si="173"/>
        <v>703</v>
      </c>
      <c r="AP186" s="448">
        <f t="shared" si="162"/>
        <v>703</v>
      </c>
      <c r="AQ186" s="510">
        <f t="shared" si="174"/>
        <v>703</v>
      </c>
      <c r="AR186" s="510">
        <f t="shared" si="174"/>
        <v>703</v>
      </c>
      <c r="AS186" s="510">
        <f t="shared" si="174"/>
        <v>703</v>
      </c>
      <c r="AT186" s="510">
        <f t="shared" si="174"/>
        <v>703</v>
      </c>
      <c r="AU186" s="510">
        <f t="shared" si="174"/>
        <v>703</v>
      </c>
      <c r="AV186" s="510">
        <f t="shared" si="174"/>
        <v>703</v>
      </c>
      <c r="AW186" s="510">
        <f t="shared" si="174"/>
        <v>703</v>
      </c>
      <c r="AX186" s="510">
        <f t="shared" si="174"/>
        <v>703</v>
      </c>
      <c r="AY186" s="510">
        <f t="shared" si="174"/>
        <v>703</v>
      </c>
      <c r="AZ186" s="510">
        <f t="shared" si="174"/>
        <v>703</v>
      </c>
      <c r="BA186" s="510">
        <f t="shared" si="174"/>
        <v>703</v>
      </c>
      <c r="BB186" s="510">
        <f t="shared" si="174"/>
        <v>703</v>
      </c>
      <c r="BC186" s="448">
        <f t="shared" si="163"/>
        <v>703</v>
      </c>
      <c r="BD186" s="450"/>
      <c r="BE186" s="509">
        <f t="shared" si="164"/>
        <v>703</v>
      </c>
      <c r="BF186" s="509">
        <f t="shared" si="164"/>
        <v>703</v>
      </c>
      <c r="BG186" s="509">
        <f t="shared" si="164"/>
        <v>703</v>
      </c>
      <c r="BH186" s="509">
        <f t="shared" si="164"/>
        <v>703</v>
      </c>
      <c r="BI186" s="509">
        <f t="shared" si="164"/>
        <v>703</v>
      </c>
      <c r="BJ186" s="509">
        <f t="shared" si="164"/>
        <v>703</v>
      </c>
      <c r="BK186" s="509">
        <f t="shared" si="164"/>
        <v>703</v>
      </c>
      <c r="BL186" s="509">
        <f t="shared" si="164"/>
        <v>703</v>
      </c>
      <c r="BM186" s="509">
        <f t="shared" si="164"/>
        <v>703</v>
      </c>
      <c r="BN186" s="509">
        <f t="shared" si="164"/>
        <v>703</v>
      </c>
      <c r="BO186" s="509">
        <f t="shared" si="164"/>
        <v>703</v>
      </c>
      <c r="BP186" s="509">
        <f t="shared" si="164"/>
        <v>703</v>
      </c>
      <c r="BQ186" s="448">
        <f t="shared" si="157"/>
        <v>703</v>
      </c>
    </row>
    <row r="187" spans="1:69" outlineLevel="1">
      <c r="A187" s="455" t="str">
        <f t="shared" si="177"/>
        <v>ICNE</v>
      </c>
      <c r="B187" s="455" t="str">
        <f t="shared" si="177"/>
        <v>Other</v>
      </c>
      <c r="C187" s="455" t="str">
        <f t="shared" si="177"/>
        <v>GRUPO R&amp;G S.A.S. / HOSP HUV</v>
      </c>
      <c r="D187" s="508"/>
      <c r="E187" s="508"/>
      <c r="F187" s="508"/>
      <c r="G187" s="508"/>
      <c r="H187" s="508">
        <f t="shared" si="175"/>
        <v>703</v>
      </c>
      <c r="I187" s="508">
        <f t="shared" si="175"/>
        <v>703</v>
      </c>
      <c r="J187" s="509">
        <f t="shared" si="175"/>
        <v>703</v>
      </c>
      <c r="K187" s="509">
        <f t="shared" si="175"/>
        <v>703</v>
      </c>
      <c r="L187" s="509">
        <f t="shared" si="175"/>
        <v>703</v>
      </c>
      <c r="M187" s="510">
        <f t="shared" si="176"/>
        <v>703</v>
      </c>
      <c r="N187" s="510">
        <f t="shared" si="176"/>
        <v>703</v>
      </c>
      <c r="O187" s="510">
        <f t="shared" si="176"/>
        <v>703</v>
      </c>
      <c r="P187" s="448">
        <f t="shared" si="160"/>
        <v>703</v>
      </c>
      <c r="Q187" s="510">
        <f t="shared" si="172"/>
        <v>703</v>
      </c>
      <c r="R187" s="510">
        <f t="shared" si="172"/>
        <v>703</v>
      </c>
      <c r="S187" s="510">
        <f t="shared" si="172"/>
        <v>703</v>
      </c>
      <c r="T187" s="510">
        <f t="shared" si="172"/>
        <v>703</v>
      </c>
      <c r="U187" s="510">
        <f t="shared" si="172"/>
        <v>703</v>
      </c>
      <c r="V187" s="510">
        <f t="shared" si="172"/>
        <v>703</v>
      </c>
      <c r="W187" s="510">
        <f t="shared" si="172"/>
        <v>703</v>
      </c>
      <c r="X187" s="510">
        <f t="shared" si="172"/>
        <v>703</v>
      </c>
      <c r="Y187" s="510">
        <f t="shared" si="172"/>
        <v>703</v>
      </c>
      <c r="Z187" s="510">
        <f t="shared" si="172"/>
        <v>703</v>
      </c>
      <c r="AA187" s="510">
        <f t="shared" si="172"/>
        <v>703</v>
      </c>
      <c r="AB187" s="510">
        <f t="shared" si="172"/>
        <v>703</v>
      </c>
      <c r="AC187" s="448">
        <f t="shared" si="161"/>
        <v>703</v>
      </c>
      <c r="AD187" s="510">
        <f t="shared" si="173"/>
        <v>703</v>
      </c>
      <c r="AE187" s="510">
        <f t="shared" si="173"/>
        <v>703</v>
      </c>
      <c r="AF187" s="510">
        <f t="shared" si="173"/>
        <v>703</v>
      </c>
      <c r="AG187" s="510">
        <f t="shared" si="173"/>
        <v>703</v>
      </c>
      <c r="AH187" s="510">
        <f t="shared" si="173"/>
        <v>703</v>
      </c>
      <c r="AI187" s="510">
        <f t="shared" si="173"/>
        <v>703</v>
      </c>
      <c r="AJ187" s="510">
        <f t="shared" si="173"/>
        <v>703</v>
      </c>
      <c r="AK187" s="510">
        <f t="shared" si="173"/>
        <v>703</v>
      </c>
      <c r="AL187" s="510">
        <f t="shared" si="173"/>
        <v>703</v>
      </c>
      <c r="AM187" s="510">
        <f t="shared" si="173"/>
        <v>703</v>
      </c>
      <c r="AN187" s="510">
        <f t="shared" si="173"/>
        <v>703</v>
      </c>
      <c r="AO187" s="510">
        <f t="shared" si="173"/>
        <v>703</v>
      </c>
      <c r="AP187" s="448">
        <f t="shared" si="162"/>
        <v>703</v>
      </c>
      <c r="AQ187" s="510">
        <f t="shared" si="174"/>
        <v>703</v>
      </c>
      <c r="AR187" s="510">
        <f t="shared" si="174"/>
        <v>703</v>
      </c>
      <c r="AS187" s="510">
        <f t="shared" si="174"/>
        <v>703</v>
      </c>
      <c r="AT187" s="510">
        <f t="shared" si="174"/>
        <v>703</v>
      </c>
      <c r="AU187" s="510">
        <f t="shared" si="174"/>
        <v>703</v>
      </c>
      <c r="AV187" s="510">
        <f t="shared" si="174"/>
        <v>703</v>
      </c>
      <c r="AW187" s="510">
        <f t="shared" si="174"/>
        <v>703</v>
      </c>
      <c r="AX187" s="510">
        <f t="shared" si="174"/>
        <v>703</v>
      </c>
      <c r="AY187" s="510">
        <f t="shared" si="174"/>
        <v>703</v>
      </c>
      <c r="AZ187" s="510">
        <f t="shared" si="174"/>
        <v>703</v>
      </c>
      <c r="BA187" s="510">
        <f t="shared" si="174"/>
        <v>703</v>
      </c>
      <c r="BB187" s="510">
        <f t="shared" si="174"/>
        <v>703</v>
      </c>
      <c r="BC187" s="448">
        <f t="shared" si="163"/>
        <v>703</v>
      </c>
      <c r="BD187" s="450"/>
      <c r="BE187" s="509">
        <f t="shared" ref="BE187:BP191" si="178">IF(BE145&lt;=60000,$G$160,IF(BE145&lt;=100000,$G$161,IF(BE145&lt;=150000,$G$162,IF(BE145&lt;=200000,$G$163,$G$164))))</f>
        <v>703</v>
      </c>
      <c r="BF187" s="509">
        <f t="shared" si="178"/>
        <v>703</v>
      </c>
      <c r="BG187" s="509">
        <f t="shared" si="178"/>
        <v>703</v>
      </c>
      <c r="BH187" s="509">
        <f t="shared" si="178"/>
        <v>703</v>
      </c>
      <c r="BI187" s="509">
        <f t="shared" si="178"/>
        <v>703</v>
      </c>
      <c r="BJ187" s="509">
        <f t="shared" si="178"/>
        <v>703</v>
      </c>
      <c r="BK187" s="509">
        <f t="shared" si="178"/>
        <v>703</v>
      </c>
      <c r="BL187" s="509">
        <f t="shared" si="178"/>
        <v>703</v>
      </c>
      <c r="BM187" s="509">
        <f t="shared" si="178"/>
        <v>703</v>
      </c>
      <c r="BN187" s="509">
        <f t="shared" si="178"/>
        <v>703</v>
      </c>
      <c r="BO187" s="509">
        <f t="shared" si="178"/>
        <v>703</v>
      </c>
      <c r="BP187" s="509">
        <f t="shared" si="178"/>
        <v>703</v>
      </c>
      <c r="BQ187" s="448">
        <f t="shared" si="157"/>
        <v>703</v>
      </c>
    </row>
    <row r="188" spans="1:69" outlineLevel="1">
      <c r="A188" s="455" t="str">
        <f t="shared" si="177"/>
        <v>ICNE</v>
      </c>
      <c r="B188" s="455" t="str">
        <f t="shared" si="177"/>
        <v>Other</v>
      </c>
      <c r="C188" s="455" t="str">
        <f t="shared" si="177"/>
        <v>DDS PHARMA</v>
      </c>
      <c r="D188" s="508">
        <f t="shared" ref="D188:L196" si="179">IF(D146&lt;=60000,$G$160,IF(D146&lt;=100000,$G$161,IF(D146&lt;=150000,$G$162,IF(D146&lt;=200000,$G$163,$G$164))))</f>
        <v>703</v>
      </c>
      <c r="E188" s="508">
        <f t="shared" si="179"/>
        <v>703</v>
      </c>
      <c r="F188" s="508">
        <f t="shared" si="179"/>
        <v>703</v>
      </c>
      <c r="G188" s="508">
        <f t="shared" si="179"/>
        <v>703</v>
      </c>
      <c r="H188" s="508">
        <f t="shared" si="175"/>
        <v>703</v>
      </c>
      <c r="I188" s="508">
        <f t="shared" si="175"/>
        <v>703</v>
      </c>
      <c r="J188" s="509">
        <f t="shared" si="175"/>
        <v>703</v>
      </c>
      <c r="K188" s="509">
        <f t="shared" si="175"/>
        <v>703</v>
      </c>
      <c r="L188" s="509">
        <f t="shared" si="175"/>
        <v>703</v>
      </c>
      <c r="M188" s="510">
        <f t="shared" si="176"/>
        <v>703</v>
      </c>
      <c r="N188" s="510">
        <f t="shared" si="176"/>
        <v>703</v>
      </c>
      <c r="O188" s="510">
        <f t="shared" si="176"/>
        <v>703</v>
      </c>
      <c r="P188" s="448">
        <f t="shared" si="160"/>
        <v>703</v>
      </c>
      <c r="Q188" s="510">
        <f t="shared" si="172"/>
        <v>703</v>
      </c>
      <c r="R188" s="510">
        <f t="shared" si="172"/>
        <v>703</v>
      </c>
      <c r="S188" s="510">
        <f t="shared" si="172"/>
        <v>703</v>
      </c>
      <c r="T188" s="510">
        <f t="shared" si="172"/>
        <v>703</v>
      </c>
      <c r="U188" s="510">
        <f t="shared" si="172"/>
        <v>703</v>
      </c>
      <c r="V188" s="510">
        <f t="shared" si="172"/>
        <v>703</v>
      </c>
      <c r="W188" s="510">
        <f t="shared" si="172"/>
        <v>703</v>
      </c>
      <c r="X188" s="510">
        <f t="shared" si="172"/>
        <v>703</v>
      </c>
      <c r="Y188" s="510">
        <f t="shared" si="172"/>
        <v>703</v>
      </c>
      <c r="Z188" s="510">
        <f t="shared" si="172"/>
        <v>703</v>
      </c>
      <c r="AA188" s="510">
        <f t="shared" si="172"/>
        <v>703</v>
      </c>
      <c r="AB188" s="510">
        <f t="shared" si="172"/>
        <v>703</v>
      </c>
      <c r="AC188" s="448">
        <f t="shared" si="161"/>
        <v>703</v>
      </c>
      <c r="AD188" s="510">
        <f t="shared" si="173"/>
        <v>703</v>
      </c>
      <c r="AE188" s="510">
        <f t="shared" si="173"/>
        <v>703</v>
      </c>
      <c r="AF188" s="510">
        <f t="shared" si="173"/>
        <v>703</v>
      </c>
      <c r="AG188" s="510">
        <f t="shared" si="173"/>
        <v>703</v>
      </c>
      <c r="AH188" s="510">
        <f t="shared" si="173"/>
        <v>703</v>
      </c>
      <c r="AI188" s="510">
        <f t="shared" si="173"/>
        <v>703</v>
      </c>
      <c r="AJ188" s="510">
        <f t="shared" si="173"/>
        <v>703</v>
      </c>
      <c r="AK188" s="510">
        <f t="shared" si="173"/>
        <v>703</v>
      </c>
      <c r="AL188" s="510">
        <f t="shared" si="173"/>
        <v>703</v>
      </c>
      <c r="AM188" s="510">
        <f t="shared" si="173"/>
        <v>703</v>
      </c>
      <c r="AN188" s="510">
        <f t="shared" si="173"/>
        <v>703</v>
      </c>
      <c r="AO188" s="510">
        <f t="shared" si="173"/>
        <v>703</v>
      </c>
      <c r="AP188" s="448">
        <f t="shared" si="162"/>
        <v>703</v>
      </c>
      <c r="AQ188" s="510">
        <f t="shared" si="174"/>
        <v>703</v>
      </c>
      <c r="AR188" s="510">
        <f t="shared" si="174"/>
        <v>703</v>
      </c>
      <c r="AS188" s="510">
        <f t="shared" si="174"/>
        <v>703</v>
      </c>
      <c r="AT188" s="510">
        <f t="shared" si="174"/>
        <v>703</v>
      </c>
      <c r="AU188" s="510">
        <f t="shared" si="174"/>
        <v>703</v>
      </c>
      <c r="AV188" s="510">
        <f t="shared" si="174"/>
        <v>703</v>
      </c>
      <c r="AW188" s="510">
        <f t="shared" si="174"/>
        <v>703</v>
      </c>
      <c r="AX188" s="510">
        <f t="shared" si="174"/>
        <v>703</v>
      </c>
      <c r="AY188" s="510">
        <f t="shared" si="174"/>
        <v>703</v>
      </c>
      <c r="AZ188" s="510">
        <f t="shared" si="174"/>
        <v>703</v>
      </c>
      <c r="BA188" s="510">
        <f t="shared" si="174"/>
        <v>703</v>
      </c>
      <c r="BB188" s="510">
        <f t="shared" si="174"/>
        <v>703</v>
      </c>
      <c r="BC188" s="448">
        <f t="shared" si="163"/>
        <v>703</v>
      </c>
      <c r="BD188" s="450"/>
      <c r="BE188" s="509">
        <f t="shared" si="178"/>
        <v>703</v>
      </c>
      <c r="BF188" s="509">
        <f t="shared" si="178"/>
        <v>703</v>
      </c>
      <c r="BG188" s="509">
        <f t="shared" si="178"/>
        <v>703</v>
      </c>
      <c r="BH188" s="509">
        <f t="shared" si="178"/>
        <v>703</v>
      </c>
      <c r="BI188" s="509">
        <f t="shared" si="178"/>
        <v>703</v>
      </c>
      <c r="BJ188" s="509">
        <f t="shared" si="178"/>
        <v>703</v>
      </c>
      <c r="BK188" s="509">
        <f t="shared" si="178"/>
        <v>703</v>
      </c>
      <c r="BL188" s="509">
        <f t="shared" si="178"/>
        <v>703</v>
      </c>
      <c r="BM188" s="509">
        <f t="shared" si="178"/>
        <v>703</v>
      </c>
      <c r="BN188" s="509">
        <f t="shared" si="178"/>
        <v>703</v>
      </c>
      <c r="BO188" s="509">
        <f t="shared" si="178"/>
        <v>703</v>
      </c>
      <c r="BP188" s="509">
        <f t="shared" si="178"/>
        <v>703</v>
      </c>
      <c r="BQ188" s="448">
        <f t="shared" si="157"/>
        <v>703</v>
      </c>
    </row>
    <row r="189" spans="1:69" outlineLevel="1">
      <c r="A189" s="455" t="str">
        <f t="shared" si="177"/>
        <v>ICNE</v>
      </c>
      <c r="B189" s="455" t="str">
        <f t="shared" si="177"/>
        <v>Other</v>
      </c>
      <c r="C189" s="455" t="str">
        <f t="shared" si="177"/>
        <v>EVE DISTRIBUCIONES S.A.S.</v>
      </c>
      <c r="D189" s="508">
        <f t="shared" si="179"/>
        <v>703</v>
      </c>
      <c r="E189" s="508">
        <f t="shared" si="179"/>
        <v>703</v>
      </c>
      <c r="F189" s="508">
        <f t="shared" si="179"/>
        <v>703</v>
      </c>
      <c r="G189" s="508">
        <f t="shared" si="179"/>
        <v>703</v>
      </c>
      <c r="H189" s="508">
        <f t="shared" si="175"/>
        <v>703</v>
      </c>
      <c r="I189" s="508">
        <f t="shared" si="175"/>
        <v>703</v>
      </c>
      <c r="J189" s="509">
        <f t="shared" si="175"/>
        <v>703</v>
      </c>
      <c r="K189" s="509">
        <f t="shared" si="175"/>
        <v>703</v>
      </c>
      <c r="L189" s="509">
        <f t="shared" si="175"/>
        <v>703</v>
      </c>
      <c r="M189" s="510">
        <f t="shared" si="176"/>
        <v>703</v>
      </c>
      <c r="N189" s="510">
        <f t="shared" si="176"/>
        <v>703</v>
      </c>
      <c r="O189" s="510">
        <f t="shared" si="176"/>
        <v>703</v>
      </c>
      <c r="P189" s="448">
        <f t="shared" si="160"/>
        <v>703</v>
      </c>
      <c r="Q189" s="510">
        <f t="shared" si="172"/>
        <v>703</v>
      </c>
      <c r="R189" s="510">
        <f t="shared" si="172"/>
        <v>703</v>
      </c>
      <c r="S189" s="510">
        <f t="shared" si="172"/>
        <v>703</v>
      </c>
      <c r="T189" s="510">
        <f t="shared" si="172"/>
        <v>703</v>
      </c>
      <c r="U189" s="510">
        <f t="shared" si="172"/>
        <v>703</v>
      </c>
      <c r="V189" s="510">
        <f t="shared" si="172"/>
        <v>703</v>
      </c>
      <c r="W189" s="510">
        <f t="shared" si="172"/>
        <v>703</v>
      </c>
      <c r="X189" s="510">
        <f t="shared" si="172"/>
        <v>703</v>
      </c>
      <c r="Y189" s="510">
        <f t="shared" si="172"/>
        <v>703</v>
      </c>
      <c r="Z189" s="510">
        <f t="shared" si="172"/>
        <v>703</v>
      </c>
      <c r="AA189" s="510">
        <f t="shared" si="172"/>
        <v>703</v>
      </c>
      <c r="AB189" s="510">
        <f t="shared" si="172"/>
        <v>703</v>
      </c>
      <c r="AC189" s="448">
        <f t="shared" si="161"/>
        <v>703</v>
      </c>
      <c r="AD189" s="510">
        <f t="shared" si="173"/>
        <v>703</v>
      </c>
      <c r="AE189" s="510">
        <f t="shared" si="173"/>
        <v>703</v>
      </c>
      <c r="AF189" s="510">
        <f t="shared" si="173"/>
        <v>703</v>
      </c>
      <c r="AG189" s="510">
        <f t="shared" si="173"/>
        <v>703</v>
      </c>
      <c r="AH189" s="510">
        <f t="shared" si="173"/>
        <v>703</v>
      </c>
      <c r="AI189" s="510">
        <f t="shared" si="173"/>
        <v>703</v>
      </c>
      <c r="AJ189" s="510">
        <f t="shared" si="173"/>
        <v>703</v>
      </c>
      <c r="AK189" s="510">
        <f t="shared" si="173"/>
        <v>703</v>
      </c>
      <c r="AL189" s="510">
        <f t="shared" si="173"/>
        <v>703</v>
      </c>
      <c r="AM189" s="510">
        <f t="shared" si="173"/>
        <v>703</v>
      </c>
      <c r="AN189" s="510">
        <f t="shared" si="173"/>
        <v>703</v>
      </c>
      <c r="AO189" s="510">
        <f t="shared" si="173"/>
        <v>703</v>
      </c>
      <c r="AP189" s="448">
        <f t="shared" si="162"/>
        <v>703</v>
      </c>
      <c r="AQ189" s="510">
        <f t="shared" si="174"/>
        <v>703</v>
      </c>
      <c r="AR189" s="510">
        <f t="shared" si="174"/>
        <v>703</v>
      </c>
      <c r="AS189" s="510">
        <f t="shared" si="174"/>
        <v>703</v>
      </c>
      <c r="AT189" s="510">
        <f t="shared" si="174"/>
        <v>703</v>
      </c>
      <c r="AU189" s="510">
        <f t="shared" si="174"/>
        <v>703</v>
      </c>
      <c r="AV189" s="510">
        <f t="shared" si="174"/>
        <v>703</v>
      </c>
      <c r="AW189" s="510">
        <f t="shared" si="174"/>
        <v>703</v>
      </c>
      <c r="AX189" s="510">
        <f t="shared" si="174"/>
        <v>703</v>
      </c>
      <c r="AY189" s="510">
        <f t="shared" si="174"/>
        <v>703</v>
      </c>
      <c r="AZ189" s="510">
        <f t="shared" si="174"/>
        <v>703</v>
      </c>
      <c r="BA189" s="510">
        <f t="shared" si="174"/>
        <v>703</v>
      </c>
      <c r="BB189" s="510">
        <f t="shared" si="174"/>
        <v>703</v>
      </c>
      <c r="BC189" s="448">
        <f t="shared" si="163"/>
        <v>703</v>
      </c>
      <c r="BD189" s="450"/>
      <c r="BE189" s="509">
        <f t="shared" si="178"/>
        <v>703</v>
      </c>
      <c r="BF189" s="509">
        <f t="shared" si="178"/>
        <v>703</v>
      </c>
      <c r="BG189" s="509">
        <f t="shared" si="178"/>
        <v>703</v>
      </c>
      <c r="BH189" s="509">
        <f t="shared" si="178"/>
        <v>703</v>
      </c>
      <c r="BI189" s="509">
        <f t="shared" si="178"/>
        <v>703</v>
      </c>
      <c r="BJ189" s="509">
        <f t="shared" si="178"/>
        <v>703</v>
      </c>
      <c r="BK189" s="509">
        <f t="shared" si="178"/>
        <v>703</v>
      </c>
      <c r="BL189" s="509">
        <f t="shared" si="178"/>
        <v>703</v>
      </c>
      <c r="BM189" s="509">
        <f t="shared" si="178"/>
        <v>703</v>
      </c>
      <c r="BN189" s="509">
        <f t="shared" si="178"/>
        <v>703</v>
      </c>
      <c r="BO189" s="509">
        <f t="shared" si="178"/>
        <v>703</v>
      </c>
      <c r="BP189" s="509">
        <f t="shared" si="178"/>
        <v>703</v>
      </c>
      <c r="BQ189" s="448">
        <f t="shared" si="157"/>
        <v>703</v>
      </c>
    </row>
    <row r="190" spans="1:69" outlineLevel="1">
      <c r="A190" s="455" t="str">
        <f t="shared" si="177"/>
        <v>ICNE</v>
      </c>
      <c r="B190" s="455" t="str">
        <f t="shared" si="177"/>
        <v>Other</v>
      </c>
      <c r="C190" s="455" t="str">
        <f t="shared" si="177"/>
        <v>CAFAM</v>
      </c>
      <c r="D190" s="508">
        <f t="shared" si="179"/>
        <v>703</v>
      </c>
      <c r="E190" s="508">
        <f t="shared" si="179"/>
        <v>703</v>
      </c>
      <c r="F190" s="508">
        <f t="shared" si="179"/>
        <v>703</v>
      </c>
      <c r="G190" s="508">
        <f t="shared" si="179"/>
        <v>703</v>
      </c>
      <c r="H190" s="508">
        <f t="shared" si="175"/>
        <v>703</v>
      </c>
      <c r="I190" s="508">
        <f t="shared" si="175"/>
        <v>703</v>
      </c>
      <c r="J190" s="509">
        <f t="shared" si="175"/>
        <v>703</v>
      </c>
      <c r="K190" s="509">
        <f t="shared" si="175"/>
        <v>703</v>
      </c>
      <c r="L190" s="509">
        <f t="shared" si="175"/>
        <v>703</v>
      </c>
      <c r="M190" s="510">
        <f t="shared" si="176"/>
        <v>703</v>
      </c>
      <c r="N190" s="510">
        <f t="shared" si="176"/>
        <v>703</v>
      </c>
      <c r="O190" s="510">
        <f t="shared" si="176"/>
        <v>703</v>
      </c>
      <c r="P190" s="448">
        <f t="shared" si="160"/>
        <v>703</v>
      </c>
      <c r="Q190" s="510">
        <f t="shared" si="172"/>
        <v>703</v>
      </c>
      <c r="R190" s="510">
        <f t="shared" si="172"/>
        <v>703</v>
      </c>
      <c r="S190" s="510">
        <f t="shared" si="172"/>
        <v>703</v>
      </c>
      <c r="T190" s="510">
        <f t="shared" si="172"/>
        <v>703</v>
      </c>
      <c r="U190" s="510">
        <f t="shared" si="172"/>
        <v>703</v>
      </c>
      <c r="V190" s="510">
        <f t="shared" si="172"/>
        <v>703</v>
      </c>
      <c r="W190" s="510">
        <f t="shared" si="172"/>
        <v>703</v>
      </c>
      <c r="X190" s="510">
        <f t="shared" si="172"/>
        <v>703</v>
      </c>
      <c r="Y190" s="510">
        <f t="shared" si="172"/>
        <v>703</v>
      </c>
      <c r="Z190" s="510">
        <f t="shared" si="172"/>
        <v>703</v>
      </c>
      <c r="AA190" s="510">
        <f t="shared" si="172"/>
        <v>703</v>
      </c>
      <c r="AB190" s="510">
        <f t="shared" si="172"/>
        <v>703</v>
      </c>
      <c r="AC190" s="448">
        <f t="shared" si="161"/>
        <v>703</v>
      </c>
      <c r="AD190" s="510">
        <f t="shared" si="173"/>
        <v>703</v>
      </c>
      <c r="AE190" s="510">
        <f t="shared" si="173"/>
        <v>703</v>
      </c>
      <c r="AF190" s="510">
        <f t="shared" si="173"/>
        <v>703</v>
      </c>
      <c r="AG190" s="510">
        <f t="shared" si="173"/>
        <v>703</v>
      </c>
      <c r="AH190" s="510">
        <f t="shared" si="173"/>
        <v>703</v>
      </c>
      <c r="AI190" s="510">
        <f t="shared" si="173"/>
        <v>703</v>
      </c>
      <c r="AJ190" s="510">
        <f t="shared" si="173"/>
        <v>703</v>
      </c>
      <c r="AK190" s="510">
        <f t="shared" si="173"/>
        <v>703</v>
      </c>
      <c r="AL190" s="510">
        <f t="shared" si="173"/>
        <v>703</v>
      </c>
      <c r="AM190" s="510">
        <f t="shared" si="173"/>
        <v>703</v>
      </c>
      <c r="AN190" s="510">
        <f t="shared" si="173"/>
        <v>703</v>
      </c>
      <c r="AO190" s="510">
        <f t="shared" si="173"/>
        <v>703</v>
      </c>
      <c r="AP190" s="448">
        <f t="shared" si="162"/>
        <v>703</v>
      </c>
      <c r="AQ190" s="510">
        <f t="shared" si="174"/>
        <v>703</v>
      </c>
      <c r="AR190" s="510">
        <f t="shared" si="174"/>
        <v>703</v>
      </c>
      <c r="AS190" s="510">
        <f t="shared" si="174"/>
        <v>703</v>
      </c>
      <c r="AT190" s="510">
        <f t="shared" si="174"/>
        <v>703</v>
      </c>
      <c r="AU190" s="510">
        <f t="shared" si="174"/>
        <v>703</v>
      </c>
      <c r="AV190" s="510">
        <f t="shared" si="174"/>
        <v>703</v>
      </c>
      <c r="AW190" s="510">
        <f t="shared" si="174"/>
        <v>703</v>
      </c>
      <c r="AX190" s="510">
        <f t="shared" si="174"/>
        <v>703</v>
      </c>
      <c r="AY190" s="510">
        <f t="shared" si="174"/>
        <v>703</v>
      </c>
      <c r="AZ190" s="510">
        <f t="shared" si="174"/>
        <v>703</v>
      </c>
      <c r="BA190" s="510">
        <f t="shared" si="174"/>
        <v>703</v>
      </c>
      <c r="BB190" s="510">
        <f t="shared" si="174"/>
        <v>703</v>
      </c>
      <c r="BC190" s="448">
        <f t="shared" si="163"/>
        <v>703</v>
      </c>
      <c r="BD190" s="450"/>
      <c r="BE190" s="509">
        <f t="shared" si="178"/>
        <v>703</v>
      </c>
      <c r="BF190" s="509">
        <f t="shared" si="178"/>
        <v>703</v>
      </c>
      <c r="BG190" s="509">
        <f t="shared" si="178"/>
        <v>703</v>
      </c>
      <c r="BH190" s="509">
        <f t="shared" si="178"/>
        <v>703</v>
      </c>
      <c r="BI190" s="509">
        <f t="shared" si="178"/>
        <v>703</v>
      </c>
      <c r="BJ190" s="509">
        <f t="shared" si="178"/>
        <v>703</v>
      </c>
      <c r="BK190" s="509">
        <f t="shared" si="178"/>
        <v>703</v>
      </c>
      <c r="BL190" s="509">
        <f t="shared" si="178"/>
        <v>703</v>
      </c>
      <c r="BM190" s="509">
        <f t="shared" si="178"/>
        <v>703</v>
      </c>
      <c r="BN190" s="509">
        <f t="shared" si="178"/>
        <v>703</v>
      </c>
      <c r="BO190" s="509">
        <f t="shared" si="178"/>
        <v>703</v>
      </c>
      <c r="BP190" s="509">
        <f t="shared" si="178"/>
        <v>703</v>
      </c>
      <c r="BQ190" s="448">
        <f t="shared" si="157"/>
        <v>703</v>
      </c>
    </row>
    <row r="191" spans="1:69" outlineLevel="1">
      <c r="A191" s="455" t="str">
        <f t="shared" si="177"/>
        <v>PMCE</v>
      </c>
      <c r="B191" s="455" t="str">
        <f t="shared" si="177"/>
        <v>Other</v>
      </c>
      <c r="C191" s="455" t="str">
        <f t="shared" si="177"/>
        <v>DEPOSITO DE DROGAS MONACO S.A.</v>
      </c>
      <c r="D191" s="508">
        <f t="shared" si="179"/>
        <v>703</v>
      </c>
      <c r="E191" s="508">
        <f t="shared" si="179"/>
        <v>703</v>
      </c>
      <c r="F191" s="508">
        <f t="shared" si="179"/>
        <v>703</v>
      </c>
      <c r="G191" s="508">
        <f t="shared" si="179"/>
        <v>703</v>
      </c>
      <c r="H191" s="508">
        <f t="shared" si="175"/>
        <v>703</v>
      </c>
      <c r="I191" s="508">
        <f t="shared" si="175"/>
        <v>703</v>
      </c>
      <c r="J191" s="509">
        <f t="shared" si="175"/>
        <v>703</v>
      </c>
      <c r="K191" s="509">
        <f t="shared" si="175"/>
        <v>703</v>
      </c>
      <c r="L191" s="509">
        <f t="shared" si="175"/>
        <v>703</v>
      </c>
      <c r="M191" s="510">
        <f t="shared" si="176"/>
        <v>703</v>
      </c>
      <c r="N191" s="510">
        <f t="shared" si="176"/>
        <v>703</v>
      </c>
      <c r="O191" s="510">
        <f t="shared" si="176"/>
        <v>703</v>
      </c>
      <c r="P191" s="448">
        <f t="shared" si="160"/>
        <v>703</v>
      </c>
      <c r="Q191" s="510">
        <f t="shared" si="172"/>
        <v>703</v>
      </c>
      <c r="R191" s="510">
        <f t="shared" si="172"/>
        <v>703</v>
      </c>
      <c r="S191" s="510">
        <f t="shared" si="172"/>
        <v>703</v>
      </c>
      <c r="T191" s="510">
        <f t="shared" si="172"/>
        <v>703</v>
      </c>
      <c r="U191" s="510">
        <f t="shared" si="172"/>
        <v>703</v>
      </c>
      <c r="V191" s="510">
        <f t="shared" si="172"/>
        <v>703</v>
      </c>
      <c r="W191" s="510">
        <f t="shared" si="172"/>
        <v>703</v>
      </c>
      <c r="X191" s="510">
        <f t="shared" si="172"/>
        <v>703</v>
      </c>
      <c r="Y191" s="510">
        <f t="shared" si="172"/>
        <v>703</v>
      </c>
      <c r="Z191" s="510">
        <f t="shared" si="172"/>
        <v>703</v>
      </c>
      <c r="AA191" s="510">
        <f t="shared" si="172"/>
        <v>703</v>
      </c>
      <c r="AB191" s="510">
        <f t="shared" si="172"/>
        <v>703</v>
      </c>
      <c r="AC191" s="448">
        <f t="shared" si="161"/>
        <v>703</v>
      </c>
      <c r="AD191" s="510">
        <f t="shared" si="173"/>
        <v>703</v>
      </c>
      <c r="AE191" s="510">
        <f t="shared" si="173"/>
        <v>703</v>
      </c>
      <c r="AF191" s="510">
        <f t="shared" si="173"/>
        <v>703</v>
      </c>
      <c r="AG191" s="510">
        <f t="shared" si="173"/>
        <v>703</v>
      </c>
      <c r="AH191" s="510">
        <f t="shared" si="173"/>
        <v>703</v>
      </c>
      <c r="AI191" s="510">
        <f t="shared" si="173"/>
        <v>703</v>
      </c>
      <c r="AJ191" s="510">
        <f t="shared" si="173"/>
        <v>703</v>
      </c>
      <c r="AK191" s="510">
        <f t="shared" si="173"/>
        <v>703</v>
      </c>
      <c r="AL191" s="510">
        <f t="shared" si="173"/>
        <v>703</v>
      </c>
      <c r="AM191" s="510">
        <f t="shared" si="173"/>
        <v>703</v>
      </c>
      <c r="AN191" s="510">
        <f t="shared" si="173"/>
        <v>703</v>
      </c>
      <c r="AO191" s="510">
        <f t="shared" si="173"/>
        <v>703</v>
      </c>
      <c r="AP191" s="448">
        <f t="shared" si="162"/>
        <v>703</v>
      </c>
      <c r="AQ191" s="510">
        <f t="shared" si="174"/>
        <v>703</v>
      </c>
      <c r="AR191" s="510">
        <f t="shared" si="174"/>
        <v>703</v>
      </c>
      <c r="AS191" s="510">
        <f t="shared" si="174"/>
        <v>703</v>
      </c>
      <c r="AT191" s="510">
        <f t="shared" si="174"/>
        <v>703</v>
      </c>
      <c r="AU191" s="510">
        <f t="shared" si="174"/>
        <v>703</v>
      </c>
      <c r="AV191" s="510">
        <f t="shared" si="174"/>
        <v>703</v>
      </c>
      <c r="AW191" s="510">
        <f t="shared" si="174"/>
        <v>703</v>
      </c>
      <c r="AX191" s="510">
        <f t="shared" si="174"/>
        <v>703</v>
      </c>
      <c r="AY191" s="510">
        <f t="shared" si="174"/>
        <v>703</v>
      </c>
      <c r="AZ191" s="510">
        <f t="shared" si="174"/>
        <v>703</v>
      </c>
      <c r="BA191" s="510">
        <f t="shared" si="174"/>
        <v>703</v>
      </c>
      <c r="BB191" s="510">
        <f t="shared" si="174"/>
        <v>703</v>
      </c>
      <c r="BC191" s="448">
        <f t="shared" si="163"/>
        <v>703</v>
      </c>
      <c r="BD191" s="450"/>
      <c r="BE191" s="509">
        <f t="shared" si="178"/>
        <v>703</v>
      </c>
      <c r="BF191" s="509">
        <f t="shared" si="178"/>
        <v>703</v>
      </c>
      <c r="BG191" s="509">
        <f t="shared" si="178"/>
        <v>703</v>
      </c>
      <c r="BH191" s="509">
        <f t="shared" si="178"/>
        <v>703</v>
      </c>
      <c r="BI191" s="509">
        <f t="shared" si="178"/>
        <v>703</v>
      </c>
      <c r="BJ191" s="509">
        <f t="shared" si="178"/>
        <v>703</v>
      </c>
      <c r="BK191" s="509">
        <f t="shared" si="178"/>
        <v>703</v>
      </c>
      <c r="BL191" s="509">
        <f t="shared" si="178"/>
        <v>703</v>
      </c>
      <c r="BM191" s="509">
        <f t="shared" si="178"/>
        <v>703</v>
      </c>
      <c r="BN191" s="509">
        <f t="shared" si="178"/>
        <v>703</v>
      </c>
      <c r="BO191" s="509">
        <f t="shared" si="178"/>
        <v>703</v>
      </c>
      <c r="BP191" s="509">
        <f t="shared" si="178"/>
        <v>703</v>
      </c>
      <c r="BQ191" s="448">
        <f t="shared" si="157"/>
        <v>703</v>
      </c>
    </row>
    <row r="192" spans="1:69" outlineLevel="1">
      <c r="A192" s="455"/>
      <c r="B192" s="455"/>
      <c r="C192" s="455" t="str">
        <f>C26</f>
        <v>COLQUIMICOS S A</v>
      </c>
      <c r="D192" s="508">
        <f t="shared" si="179"/>
        <v>703</v>
      </c>
      <c r="E192" s="508">
        <f t="shared" si="179"/>
        <v>703</v>
      </c>
      <c r="F192" s="508">
        <f t="shared" si="179"/>
        <v>703</v>
      </c>
      <c r="G192" s="508">
        <f t="shared" si="179"/>
        <v>703</v>
      </c>
      <c r="H192" s="508">
        <f t="shared" si="175"/>
        <v>703</v>
      </c>
      <c r="I192" s="508">
        <f t="shared" si="175"/>
        <v>703</v>
      </c>
      <c r="J192" s="509">
        <f t="shared" si="175"/>
        <v>703</v>
      </c>
      <c r="K192" s="509">
        <f t="shared" si="175"/>
        <v>703</v>
      </c>
      <c r="L192" s="509">
        <f t="shared" si="175"/>
        <v>703</v>
      </c>
      <c r="M192" s="510">
        <f t="shared" si="176"/>
        <v>703</v>
      </c>
      <c r="N192" s="510">
        <f t="shared" si="176"/>
        <v>703</v>
      </c>
      <c r="O192" s="510">
        <f t="shared" si="176"/>
        <v>703</v>
      </c>
      <c r="P192" s="448">
        <f t="shared" si="160"/>
        <v>703</v>
      </c>
      <c r="Q192" s="510">
        <f t="shared" ref="Q192:AB196" si="180">IF(Q150&lt;=60000,$G$160,IF(Q150&lt;=100000,$G$161,IF(Q150&lt;=150000,$G$162,IF(Q150&lt;=200000,$G$163,IF(Q150&lt;=400000,$G$164,IF(Q150&lt;=600000,$G$165,$G$166))))))</f>
        <v>703</v>
      </c>
      <c r="R192" s="510">
        <f t="shared" si="180"/>
        <v>703</v>
      </c>
      <c r="S192" s="510">
        <f t="shared" si="180"/>
        <v>703</v>
      </c>
      <c r="T192" s="510">
        <f t="shared" si="180"/>
        <v>703</v>
      </c>
      <c r="U192" s="510">
        <f t="shared" si="180"/>
        <v>703</v>
      </c>
      <c r="V192" s="510">
        <f t="shared" si="180"/>
        <v>703</v>
      </c>
      <c r="W192" s="510">
        <f t="shared" si="180"/>
        <v>703</v>
      </c>
      <c r="X192" s="510">
        <f t="shared" si="180"/>
        <v>703</v>
      </c>
      <c r="Y192" s="510">
        <f t="shared" si="180"/>
        <v>703</v>
      </c>
      <c r="Z192" s="510">
        <f t="shared" si="180"/>
        <v>703</v>
      </c>
      <c r="AA192" s="510">
        <f t="shared" si="180"/>
        <v>703</v>
      </c>
      <c r="AB192" s="510">
        <f t="shared" si="180"/>
        <v>703</v>
      </c>
      <c r="AC192" s="448">
        <f t="shared" si="161"/>
        <v>703</v>
      </c>
      <c r="AD192" s="510">
        <f t="shared" ref="AD192:AO196" si="181">IF(AD150&lt;=60000,$G$160,IF(AD150&lt;=100000,$G$161,IF(AD150&lt;=150000,$G$162,IF(AD150&lt;=200000,$G$163,IF(AD150&lt;=400000,$G$164,IF(AD150&lt;=600000,$G$165,$G$166))))))</f>
        <v>703</v>
      </c>
      <c r="AE192" s="510">
        <f t="shared" si="181"/>
        <v>703</v>
      </c>
      <c r="AF192" s="510">
        <f t="shared" si="181"/>
        <v>703</v>
      </c>
      <c r="AG192" s="510">
        <f t="shared" si="181"/>
        <v>703</v>
      </c>
      <c r="AH192" s="510">
        <f t="shared" si="181"/>
        <v>703</v>
      </c>
      <c r="AI192" s="510">
        <f t="shared" si="181"/>
        <v>703</v>
      </c>
      <c r="AJ192" s="510">
        <f t="shared" si="181"/>
        <v>703</v>
      </c>
      <c r="AK192" s="510">
        <f t="shared" si="181"/>
        <v>703</v>
      </c>
      <c r="AL192" s="510">
        <f t="shared" si="181"/>
        <v>703</v>
      </c>
      <c r="AM192" s="510">
        <f t="shared" si="181"/>
        <v>703</v>
      </c>
      <c r="AN192" s="510">
        <f t="shared" si="181"/>
        <v>703</v>
      </c>
      <c r="AO192" s="510">
        <f t="shared" si="181"/>
        <v>703</v>
      </c>
      <c r="AP192" s="448">
        <f t="shared" si="162"/>
        <v>703</v>
      </c>
      <c r="AQ192" s="510">
        <f t="shared" ref="AQ192:BB196" si="182">IF(AQ150&lt;=60000,$G$160,IF(AQ150&lt;=100000,$G$161,IF(AQ150&lt;=150000,$G$162,IF(AQ150&lt;=200000,$G$163,IF(AQ150&lt;=400000,$G$164,IF(AQ150&lt;=600000,$G$165,$G$166))))))</f>
        <v>703</v>
      </c>
      <c r="AR192" s="510">
        <f t="shared" si="182"/>
        <v>703</v>
      </c>
      <c r="AS192" s="510">
        <f t="shared" si="182"/>
        <v>703</v>
      </c>
      <c r="AT192" s="510">
        <f t="shared" si="182"/>
        <v>703</v>
      </c>
      <c r="AU192" s="510">
        <f t="shared" si="182"/>
        <v>703</v>
      </c>
      <c r="AV192" s="510">
        <f t="shared" si="182"/>
        <v>703</v>
      </c>
      <c r="AW192" s="510">
        <f t="shared" si="182"/>
        <v>703</v>
      </c>
      <c r="AX192" s="510">
        <f t="shared" si="182"/>
        <v>703</v>
      </c>
      <c r="AY192" s="510">
        <f t="shared" si="182"/>
        <v>703</v>
      </c>
      <c r="AZ192" s="510">
        <f t="shared" si="182"/>
        <v>703</v>
      </c>
      <c r="BA192" s="510">
        <f t="shared" si="182"/>
        <v>703</v>
      </c>
      <c r="BB192" s="510">
        <f t="shared" si="182"/>
        <v>703</v>
      </c>
      <c r="BC192" s="448">
        <f t="shared" si="163"/>
        <v>703</v>
      </c>
      <c r="BD192" s="450"/>
      <c r="BE192" s="509"/>
      <c r="BF192" s="509"/>
      <c r="BG192" s="509"/>
      <c r="BH192" s="509"/>
      <c r="BI192" s="509"/>
      <c r="BJ192" s="509"/>
      <c r="BK192" s="509"/>
      <c r="BL192" s="509"/>
      <c r="BM192" s="509"/>
      <c r="BN192" s="509"/>
      <c r="BO192" s="509"/>
      <c r="BP192" s="509"/>
      <c r="BQ192" s="448"/>
    </row>
    <row r="193" spans="1:101" outlineLevel="1">
      <c r="A193" s="456" t="str">
        <f t="shared" ref="A193:B195" si="183">A27</f>
        <v>ZMGQ</v>
      </c>
      <c r="B193" s="456">
        <f t="shared" si="183"/>
        <v>0</v>
      </c>
      <c r="C193" s="456" t="str">
        <f>C27</f>
        <v>CLINICA LA AURORA</v>
      </c>
      <c r="D193" s="508">
        <f t="shared" si="179"/>
        <v>703</v>
      </c>
      <c r="E193" s="508">
        <f t="shared" si="179"/>
        <v>703</v>
      </c>
      <c r="F193" s="508">
        <f t="shared" si="179"/>
        <v>703</v>
      </c>
      <c r="G193" s="508">
        <f t="shared" si="179"/>
        <v>703</v>
      </c>
      <c r="H193" s="508">
        <f t="shared" si="179"/>
        <v>703</v>
      </c>
      <c r="I193" s="508">
        <f t="shared" si="179"/>
        <v>703</v>
      </c>
      <c r="J193" s="509">
        <f t="shared" si="179"/>
        <v>703</v>
      </c>
      <c r="K193" s="509">
        <f t="shared" si="179"/>
        <v>703</v>
      </c>
      <c r="L193" s="509">
        <f t="shared" si="179"/>
        <v>703</v>
      </c>
      <c r="M193" s="510">
        <f t="shared" si="176"/>
        <v>703</v>
      </c>
      <c r="N193" s="510">
        <f t="shared" si="176"/>
        <v>703</v>
      </c>
      <c r="O193" s="510">
        <f t="shared" si="176"/>
        <v>703</v>
      </c>
      <c r="P193" s="448">
        <f t="shared" si="160"/>
        <v>703</v>
      </c>
      <c r="Q193" s="510">
        <f t="shared" si="180"/>
        <v>703</v>
      </c>
      <c r="R193" s="510">
        <f t="shared" si="180"/>
        <v>703</v>
      </c>
      <c r="S193" s="510">
        <f t="shared" si="180"/>
        <v>703</v>
      </c>
      <c r="T193" s="510">
        <f t="shared" si="180"/>
        <v>703</v>
      </c>
      <c r="U193" s="510">
        <f t="shared" si="180"/>
        <v>703</v>
      </c>
      <c r="V193" s="510">
        <f t="shared" si="180"/>
        <v>703</v>
      </c>
      <c r="W193" s="510">
        <f t="shared" si="180"/>
        <v>703</v>
      </c>
      <c r="X193" s="510">
        <f t="shared" si="180"/>
        <v>703</v>
      </c>
      <c r="Y193" s="510">
        <f t="shared" si="180"/>
        <v>703</v>
      </c>
      <c r="Z193" s="510">
        <f t="shared" si="180"/>
        <v>703</v>
      </c>
      <c r="AA193" s="510">
        <f t="shared" si="180"/>
        <v>703</v>
      </c>
      <c r="AB193" s="510">
        <f t="shared" si="180"/>
        <v>703</v>
      </c>
      <c r="AC193" s="448">
        <f t="shared" si="161"/>
        <v>703</v>
      </c>
      <c r="AD193" s="510">
        <f t="shared" si="181"/>
        <v>703</v>
      </c>
      <c r="AE193" s="510">
        <f t="shared" si="181"/>
        <v>703</v>
      </c>
      <c r="AF193" s="510">
        <f t="shared" si="181"/>
        <v>703</v>
      </c>
      <c r="AG193" s="510">
        <f t="shared" si="181"/>
        <v>703</v>
      </c>
      <c r="AH193" s="510">
        <f t="shared" si="181"/>
        <v>703</v>
      </c>
      <c r="AI193" s="510">
        <f t="shared" si="181"/>
        <v>703</v>
      </c>
      <c r="AJ193" s="510">
        <f t="shared" si="181"/>
        <v>703</v>
      </c>
      <c r="AK193" s="510">
        <f t="shared" si="181"/>
        <v>703</v>
      </c>
      <c r="AL193" s="510">
        <f t="shared" si="181"/>
        <v>703</v>
      </c>
      <c r="AM193" s="510">
        <f t="shared" si="181"/>
        <v>703</v>
      </c>
      <c r="AN193" s="510">
        <f t="shared" si="181"/>
        <v>703</v>
      </c>
      <c r="AO193" s="510">
        <f t="shared" si="181"/>
        <v>703</v>
      </c>
      <c r="AP193" s="448">
        <f t="shared" si="162"/>
        <v>703</v>
      </c>
      <c r="AQ193" s="510">
        <f t="shared" si="182"/>
        <v>703</v>
      </c>
      <c r="AR193" s="510">
        <f t="shared" si="182"/>
        <v>703</v>
      </c>
      <c r="AS193" s="510">
        <f t="shared" si="182"/>
        <v>703</v>
      </c>
      <c r="AT193" s="510">
        <f t="shared" si="182"/>
        <v>703</v>
      </c>
      <c r="AU193" s="510">
        <f t="shared" si="182"/>
        <v>703</v>
      </c>
      <c r="AV193" s="510">
        <f t="shared" si="182"/>
        <v>703</v>
      </c>
      <c r="AW193" s="510">
        <f t="shared" si="182"/>
        <v>703</v>
      </c>
      <c r="AX193" s="510">
        <f t="shared" si="182"/>
        <v>703</v>
      </c>
      <c r="AY193" s="510">
        <f t="shared" si="182"/>
        <v>703</v>
      </c>
      <c r="AZ193" s="510">
        <f t="shared" si="182"/>
        <v>703</v>
      </c>
      <c r="BA193" s="510">
        <f t="shared" si="182"/>
        <v>703</v>
      </c>
      <c r="BB193" s="510">
        <f t="shared" si="182"/>
        <v>703</v>
      </c>
      <c r="BC193" s="448">
        <f t="shared" si="163"/>
        <v>703</v>
      </c>
      <c r="BD193" s="450"/>
      <c r="BE193" s="509">
        <f t="shared" ref="BE193:BP195" si="184">IF(BE151&lt;=60000,$G$160,IF(BE151&lt;=100000,$G$161,IF(BE151&lt;=150000,$G$162,IF(BE151&lt;=200000,$G$163,$G$164))))</f>
        <v>703</v>
      </c>
      <c r="BF193" s="509">
        <f t="shared" si="184"/>
        <v>703</v>
      </c>
      <c r="BG193" s="509">
        <f t="shared" si="184"/>
        <v>703</v>
      </c>
      <c r="BH193" s="509">
        <f t="shared" si="184"/>
        <v>703</v>
      </c>
      <c r="BI193" s="509">
        <f t="shared" si="184"/>
        <v>703</v>
      </c>
      <c r="BJ193" s="509">
        <f t="shared" si="184"/>
        <v>703</v>
      </c>
      <c r="BK193" s="509">
        <f t="shared" si="184"/>
        <v>703</v>
      </c>
      <c r="BL193" s="509">
        <f t="shared" si="184"/>
        <v>703</v>
      </c>
      <c r="BM193" s="509">
        <f t="shared" si="184"/>
        <v>703</v>
      </c>
      <c r="BN193" s="509">
        <f t="shared" si="184"/>
        <v>703</v>
      </c>
      <c r="BO193" s="509">
        <f t="shared" si="184"/>
        <v>703</v>
      </c>
      <c r="BP193" s="509">
        <f t="shared" si="184"/>
        <v>703</v>
      </c>
      <c r="BQ193" s="448">
        <f t="shared" si="157"/>
        <v>703</v>
      </c>
    </row>
    <row r="194" spans="1:101" outlineLevel="1">
      <c r="A194" s="456" t="str">
        <f t="shared" si="183"/>
        <v>ZMGQ</v>
      </c>
      <c r="B194" s="456">
        <f t="shared" si="183"/>
        <v>0</v>
      </c>
      <c r="C194" s="456" t="str">
        <f>C28</f>
        <v>LA ESTANCIA</v>
      </c>
      <c r="D194" s="508"/>
      <c r="E194" s="508"/>
      <c r="F194" s="508"/>
      <c r="G194" s="508"/>
      <c r="H194" s="508">
        <f t="shared" si="179"/>
        <v>703</v>
      </c>
      <c r="I194" s="508">
        <f t="shared" si="179"/>
        <v>703</v>
      </c>
      <c r="J194" s="509">
        <f t="shared" si="179"/>
        <v>703</v>
      </c>
      <c r="K194" s="509">
        <f t="shared" si="179"/>
        <v>703</v>
      </c>
      <c r="L194" s="509">
        <f t="shared" si="179"/>
        <v>703</v>
      </c>
      <c r="M194" s="510">
        <f t="shared" ref="M194:O196" si="185">IF(M152&lt;=60000,$G$160,IF(M152&lt;=100000,$G$161,IF(M152&lt;=150000,$G$162,IF(M152&lt;=200000,$G$163,IF(M152&lt;=400000,$G$164,IF(M152&lt;=600000,$G$165,$G$166))))))</f>
        <v>703</v>
      </c>
      <c r="N194" s="510">
        <f t="shared" si="185"/>
        <v>703</v>
      </c>
      <c r="O194" s="510">
        <f t="shared" si="185"/>
        <v>703</v>
      </c>
      <c r="P194" s="448">
        <f>+AVERAGE(D194:O194)</f>
        <v>703</v>
      </c>
      <c r="Q194" s="510">
        <f t="shared" si="180"/>
        <v>703</v>
      </c>
      <c r="R194" s="510">
        <f t="shared" si="180"/>
        <v>703</v>
      </c>
      <c r="S194" s="510">
        <f t="shared" si="180"/>
        <v>703</v>
      </c>
      <c r="T194" s="510">
        <f t="shared" si="180"/>
        <v>703</v>
      </c>
      <c r="U194" s="510">
        <f t="shared" si="180"/>
        <v>703</v>
      </c>
      <c r="V194" s="510">
        <f t="shared" si="180"/>
        <v>703</v>
      </c>
      <c r="W194" s="510">
        <f t="shared" si="180"/>
        <v>703</v>
      </c>
      <c r="X194" s="510">
        <f t="shared" si="180"/>
        <v>703</v>
      </c>
      <c r="Y194" s="510">
        <f t="shared" si="180"/>
        <v>703</v>
      </c>
      <c r="Z194" s="510">
        <f t="shared" si="180"/>
        <v>703</v>
      </c>
      <c r="AA194" s="510">
        <f t="shared" si="180"/>
        <v>703</v>
      </c>
      <c r="AB194" s="510">
        <f t="shared" si="180"/>
        <v>703</v>
      </c>
      <c r="AC194" s="448">
        <f t="shared" si="161"/>
        <v>703</v>
      </c>
      <c r="AD194" s="510">
        <f t="shared" si="181"/>
        <v>703</v>
      </c>
      <c r="AE194" s="510">
        <f t="shared" si="181"/>
        <v>703</v>
      </c>
      <c r="AF194" s="510">
        <f t="shared" si="181"/>
        <v>703</v>
      </c>
      <c r="AG194" s="510">
        <f t="shared" si="181"/>
        <v>703</v>
      </c>
      <c r="AH194" s="510">
        <f t="shared" si="181"/>
        <v>703</v>
      </c>
      <c r="AI194" s="510">
        <f t="shared" si="181"/>
        <v>703</v>
      </c>
      <c r="AJ194" s="510">
        <f t="shared" si="181"/>
        <v>703</v>
      </c>
      <c r="AK194" s="510">
        <f t="shared" si="181"/>
        <v>703</v>
      </c>
      <c r="AL194" s="510">
        <f t="shared" si="181"/>
        <v>703</v>
      </c>
      <c r="AM194" s="510">
        <f t="shared" si="181"/>
        <v>703</v>
      </c>
      <c r="AN194" s="510">
        <f t="shared" si="181"/>
        <v>703</v>
      </c>
      <c r="AO194" s="510">
        <f t="shared" si="181"/>
        <v>703</v>
      </c>
      <c r="AP194" s="448">
        <f t="shared" si="162"/>
        <v>703</v>
      </c>
      <c r="AQ194" s="510">
        <f t="shared" si="182"/>
        <v>703</v>
      </c>
      <c r="AR194" s="510">
        <f t="shared" si="182"/>
        <v>703</v>
      </c>
      <c r="AS194" s="510">
        <f t="shared" si="182"/>
        <v>703</v>
      </c>
      <c r="AT194" s="510">
        <f t="shared" si="182"/>
        <v>703</v>
      </c>
      <c r="AU194" s="510">
        <f t="shared" si="182"/>
        <v>703</v>
      </c>
      <c r="AV194" s="510">
        <f t="shared" si="182"/>
        <v>703</v>
      </c>
      <c r="AW194" s="510">
        <f t="shared" si="182"/>
        <v>703</v>
      </c>
      <c r="AX194" s="510">
        <f t="shared" si="182"/>
        <v>703</v>
      </c>
      <c r="AY194" s="510">
        <f t="shared" si="182"/>
        <v>703</v>
      </c>
      <c r="AZ194" s="510">
        <f t="shared" si="182"/>
        <v>703</v>
      </c>
      <c r="BA194" s="510">
        <f t="shared" si="182"/>
        <v>703</v>
      </c>
      <c r="BB194" s="510">
        <f t="shared" si="182"/>
        <v>703</v>
      </c>
      <c r="BC194" s="448">
        <f t="shared" si="163"/>
        <v>703</v>
      </c>
      <c r="BD194" s="450"/>
      <c r="BE194" s="509">
        <f t="shared" si="184"/>
        <v>703</v>
      </c>
      <c r="BF194" s="509">
        <f t="shared" si="184"/>
        <v>703</v>
      </c>
      <c r="BG194" s="509">
        <f t="shared" si="184"/>
        <v>703</v>
      </c>
      <c r="BH194" s="509">
        <f t="shared" si="184"/>
        <v>703</v>
      </c>
      <c r="BI194" s="509">
        <f t="shared" si="184"/>
        <v>703</v>
      </c>
      <c r="BJ194" s="509">
        <f t="shared" si="184"/>
        <v>703</v>
      </c>
      <c r="BK194" s="509">
        <f t="shared" si="184"/>
        <v>703</v>
      </c>
      <c r="BL194" s="509">
        <f t="shared" si="184"/>
        <v>703</v>
      </c>
      <c r="BM194" s="509">
        <f t="shared" si="184"/>
        <v>703</v>
      </c>
      <c r="BN194" s="509">
        <f t="shared" si="184"/>
        <v>703</v>
      </c>
      <c r="BO194" s="509">
        <f t="shared" si="184"/>
        <v>703</v>
      </c>
      <c r="BP194" s="509">
        <f t="shared" si="184"/>
        <v>703</v>
      </c>
      <c r="BQ194" s="448">
        <f t="shared" si="157"/>
        <v>703</v>
      </c>
    </row>
    <row r="195" spans="1:101" outlineLevel="1">
      <c r="A195" s="456" t="str">
        <f t="shared" si="183"/>
        <v>ZMGQ</v>
      </c>
      <c r="B195" s="456">
        <f t="shared" si="183"/>
        <v>0</v>
      </c>
      <c r="C195" s="456" t="str">
        <f>C29</f>
        <v>MEDEX</v>
      </c>
      <c r="D195" s="508"/>
      <c r="E195" s="508"/>
      <c r="F195" s="508"/>
      <c r="G195" s="508"/>
      <c r="H195" s="508">
        <f t="shared" si="179"/>
        <v>703</v>
      </c>
      <c r="I195" s="508">
        <f t="shared" si="179"/>
        <v>703</v>
      </c>
      <c r="J195" s="509">
        <f t="shared" si="179"/>
        <v>703</v>
      </c>
      <c r="K195" s="509">
        <f t="shared" si="179"/>
        <v>703</v>
      </c>
      <c r="L195" s="509">
        <f t="shared" si="179"/>
        <v>703</v>
      </c>
      <c r="M195" s="510">
        <f t="shared" si="185"/>
        <v>703</v>
      </c>
      <c r="N195" s="510">
        <f t="shared" si="185"/>
        <v>703</v>
      </c>
      <c r="O195" s="510">
        <f t="shared" si="185"/>
        <v>703</v>
      </c>
      <c r="P195" s="448">
        <f>+AVERAGE(D195:O195)</f>
        <v>703</v>
      </c>
      <c r="Q195" s="510">
        <f t="shared" si="180"/>
        <v>703</v>
      </c>
      <c r="R195" s="510">
        <f t="shared" si="180"/>
        <v>703</v>
      </c>
      <c r="S195" s="510">
        <f t="shared" si="180"/>
        <v>703</v>
      </c>
      <c r="T195" s="510">
        <f t="shared" si="180"/>
        <v>703</v>
      </c>
      <c r="U195" s="510">
        <f t="shared" si="180"/>
        <v>703</v>
      </c>
      <c r="V195" s="510">
        <f t="shared" si="180"/>
        <v>703</v>
      </c>
      <c r="W195" s="510">
        <f t="shared" si="180"/>
        <v>703</v>
      </c>
      <c r="X195" s="510">
        <f t="shared" si="180"/>
        <v>703</v>
      </c>
      <c r="Y195" s="510">
        <f t="shared" si="180"/>
        <v>703</v>
      </c>
      <c r="Z195" s="510">
        <f t="shared" si="180"/>
        <v>703</v>
      </c>
      <c r="AA195" s="510">
        <f t="shared" si="180"/>
        <v>703</v>
      </c>
      <c r="AB195" s="510">
        <f t="shared" si="180"/>
        <v>703</v>
      </c>
      <c r="AC195" s="448">
        <f t="shared" si="161"/>
        <v>703</v>
      </c>
      <c r="AD195" s="510">
        <f t="shared" si="181"/>
        <v>703</v>
      </c>
      <c r="AE195" s="510">
        <f t="shared" si="181"/>
        <v>703</v>
      </c>
      <c r="AF195" s="510">
        <f t="shared" si="181"/>
        <v>703</v>
      </c>
      <c r="AG195" s="510">
        <f t="shared" si="181"/>
        <v>703</v>
      </c>
      <c r="AH195" s="510">
        <f t="shared" si="181"/>
        <v>703</v>
      </c>
      <c r="AI195" s="510">
        <f t="shared" si="181"/>
        <v>703</v>
      </c>
      <c r="AJ195" s="510">
        <f t="shared" si="181"/>
        <v>703</v>
      </c>
      <c r="AK195" s="510">
        <f t="shared" si="181"/>
        <v>703</v>
      </c>
      <c r="AL195" s="510">
        <f t="shared" si="181"/>
        <v>703</v>
      </c>
      <c r="AM195" s="510">
        <f t="shared" si="181"/>
        <v>703</v>
      </c>
      <c r="AN195" s="510">
        <f t="shared" si="181"/>
        <v>703</v>
      </c>
      <c r="AO195" s="510">
        <f t="shared" si="181"/>
        <v>703</v>
      </c>
      <c r="AP195" s="448">
        <f t="shared" si="162"/>
        <v>703</v>
      </c>
      <c r="AQ195" s="510">
        <f t="shared" si="182"/>
        <v>703</v>
      </c>
      <c r="AR195" s="510">
        <f t="shared" si="182"/>
        <v>703</v>
      </c>
      <c r="AS195" s="510">
        <f t="shared" si="182"/>
        <v>703</v>
      </c>
      <c r="AT195" s="510">
        <f t="shared" si="182"/>
        <v>703</v>
      </c>
      <c r="AU195" s="510">
        <f t="shared" si="182"/>
        <v>703</v>
      </c>
      <c r="AV195" s="510">
        <f t="shared" si="182"/>
        <v>703</v>
      </c>
      <c r="AW195" s="510">
        <f t="shared" si="182"/>
        <v>703</v>
      </c>
      <c r="AX195" s="510">
        <f t="shared" si="182"/>
        <v>703</v>
      </c>
      <c r="AY195" s="510">
        <f t="shared" si="182"/>
        <v>703</v>
      </c>
      <c r="AZ195" s="510">
        <f t="shared" si="182"/>
        <v>703</v>
      </c>
      <c r="BA195" s="510">
        <f t="shared" si="182"/>
        <v>703</v>
      </c>
      <c r="BB195" s="510">
        <f t="shared" si="182"/>
        <v>703</v>
      </c>
      <c r="BC195" s="448">
        <f t="shared" si="163"/>
        <v>703</v>
      </c>
      <c r="BD195" s="450"/>
      <c r="BE195" s="509">
        <f t="shared" si="184"/>
        <v>703</v>
      </c>
      <c r="BF195" s="509">
        <f t="shared" si="184"/>
        <v>703</v>
      </c>
      <c r="BG195" s="509">
        <f t="shared" si="184"/>
        <v>703</v>
      </c>
      <c r="BH195" s="509">
        <f t="shared" si="184"/>
        <v>703</v>
      </c>
      <c r="BI195" s="509">
        <f t="shared" si="184"/>
        <v>703</v>
      </c>
      <c r="BJ195" s="509">
        <f t="shared" si="184"/>
        <v>703</v>
      </c>
      <c r="BK195" s="509">
        <f t="shared" si="184"/>
        <v>703</v>
      </c>
      <c r="BL195" s="509">
        <f t="shared" si="184"/>
        <v>703</v>
      </c>
      <c r="BM195" s="509">
        <f t="shared" si="184"/>
        <v>703</v>
      </c>
      <c r="BN195" s="509">
        <f t="shared" si="184"/>
        <v>703</v>
      </c>
      <c r="BO195" s="509">
        <f t="shared" si="184"/>
        <v>703</v>
      </c>
      <c r="BP195" s="509">
        <f t="shared" si="184"/>
        <v>703</v>
      </c>
      <c r="BQ195" s="448">
        <f>+AVERAGE(BQ170:BQ194)</f>
        <v>662.18229166666663</v>
      </c>
    </row>
    <row r="196" spans="1:101" s="456" customFormat="1" outlineLevel="1">
      <c r="C196" s="475" t="s">
        <v>192</v>
      </c>
      <c r="D196" s="508"/>
      <c r="E196" s="508"/>
      <c r="F196" s="508"/>
      <c r="G196" s="508"/>
      <c r="H196" s="508">
        <f t="shared" si="179"/>
        <v>703</v>
      </c>
      <c r="I196" s="508">
        <f t="shared" si="179"/>
        <v>703</v>
      </c>
      <c r="J196" s="509">
        <f t="shared" si="179"/>
        <v>703</v>
      </c>
      <c r="K196" s="509">
        <f t="shared" si="179"/>
        <v>703</v>
      </c>
      <c r="L196" s="509">
        <f t="shared" si="179"/>
        <v>703</v>
      </c>
      <c r="M196" s="510">
        <f t="shared" si="185"/>
        <v>703</v>
      </c>
      <c r="N196" s="510">
        <f t="shared" si="185"/>
        <v>703</v>
      </c>
      <c r="O196" s="510">
        <f t="shared" si="185"/>
        <v>703</v>
      </c>
      <c r="P196" s="448">
        <f>+AVERAGE(D196:O196)</f>
        <v>703</v>
      </c>
      <c r="Q196" s="510">
        <f t="shared" si="180"/>
        <v>703</v>
      </c>
      <c r="R196" s="510">
        <f t="shared" si="180"/>
        <v>703</v>
      </c>
      <c r="S196" s="510">
        <f t="shared" si="180"/>
        <v>703</v>
      </c>
      <c r="T196" s="510">
        <f t="shared" si="180"/>
        <v>703</v>
      </c>
      <c r="U196" s="510">
        <f t="shared" si="180"/>
        <v>703</v>
      </c>
      <c r="V196" s="510">
        <f t="shared" si="180"/>
        <v>703</v>
      </c>
      <c r="W196" s="510">
        <f t="shared" si="180"/>
        <v>703</v>
      </c>
      <c r="X196" s="510">
        <f t="shared" si="180"/>
        <v>703</v>
      </c>
      <c r="Y196" s="510">
        <f t="shared" si="180"/>
        <v>703</v>
      </c>
      <c r="Z196" s="510">
        <f t="shared" si="180"/>
        <v>703</v>
      </c>
      <c r="AA196" s="510">
        <f t="shared" si="180"/>
        <v>703</v>
      </c>
      <c r="AB196" s="510">
        <f t="shared" si="180"/>
        <v>703</v>
      </c>
      <c r="AC196" s="448">
        <f>+AVERAGE(Q196:AB196)</f>
        <v>703</v>
      </c>
      <c r="AD196" s="510">
        <f t="shared" si="181"/>
        <v>703</v>
      </c>
      <c r="AE196" s="510">
        <f t="shared" si="181"/>
        <v>703</v>
      </c>
      <c r="AF196" s="510">
        <f t="shared" si="181"/>
        <v>703</v>
      </c>
      <c r="AG196" s="510">
        <f t="shared" si="181"/>
        <v>703</v>
      </c>
      <c r="AH196" s="510">
        <f t="shared" si="181"/>
        <v>703</v>
      </c>
      <c r="AI196" s="510">
        <f t="shared" si="181"/>
        <v>703</v>
      </c>
      <c r="AJ196" s="510">
        <f t="shared" si="181"/>
        <v>703</v>
      </c>
      <c r="AK196" s="510">
        <f t="shared" si="181"/>
        <v>703</v>
      </c>
      <c r="AL196" s="510">
        <f t="shared" si="181"/>
        <v>703</v>
      </c>
      <c r="AM196" s="510">
        <f t="shared" si="181"/>
        <v>703</v>
      </c>
      <c r="AN196" s="510">
        <f t="shared" si="181"/>
        <v>703</v>
      </c>
      <c r="AO196" s="510">
        <f t="shared" si="181"/>
        <v>703</v>
      </c>
      <c r="AP196" s="448">
        <f>+AVERAGE(AD196:AO196)</f>
        <v>703</v>
      </c>
      <c r="AQ196" s="510">
        <f t="shared" si="182"/>
        <v>703</v>
      </c>
      <c r="AR196" s="510">
        <f t="shared" si="182"/>
        <v>703</v>
      </c>
      <c r="AS196" s="510">
        <f t="shared" si="182"/>
        <v>703</v>
      </c>
      <c r="AT196" s="510">
        <f t="shared" si="182"/>
        <v>703</v>
      </c>
      <c r="AU196" s="510">
        <f t="shared" si="182"/>
        <v>703</v>
      </c>
      <c r="AV196" s="510">
        <f t="shared" si="182"/>
        <v>703</v>
      </c>
      <c r="AW196" s="510">
        <f t="shared" si="182"/>
        <v>703</v>
      </c>
      <c r="AX196" s="510">
        <f t="shared" si="182"/>
        <v>703</v>
      </c>
      <c r="AY196" s="510">
        <f t="shared" si="182"/>
        <v>703</v>
      </c>
      <c r="AZ196" s="510">
        <f t="shared" si="182"/>
        <v>703</v>
      </c>
      <c r="BA196" s="510">
        <f t="shared" si="182"/>
        <v>703</v>
      </c>
      <c r="BB196" s="510">
        <f t="shared" si="182"/>
        <v>703</v>
      </c>
      <c r="BC196" s="448">
        <f>+AVERAGE(AQ196:BB196)</f>
        <v>703</v>
      </c>
      <c r="BE196" s="446"/>
      <c r="BF196" s="446"/>
      <c r="BG196" s="446"/>
      <c r="BH196" s="446"/>
      <c r="BI196" s="446"/>
      <c r="BJ196" s="446"/>
      <c r="BK196" s="446"/>
      <c r="BL196" s="446"/>
      <c r="BM196" s="446"/>
      <c r="BN196" s="446"/>
      <c r="BO196" s="446"/>
      <c r="BP196" s="446"/>
      <c r="BQ196" s="457"/>
      <c r="BR196" s="210"/>
      <c r="BS196" s="450"/>
      <c r="BT196" s="451"/>
      <c r="BU196" s="210"/>
      <c r="BV196" s="451"/>
      <c r="BW196" s="210"/>
      <c r="BX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0"/>
      <c r="CJ196" s="210"/>
      <c r="CK196" s="210"/>
      <c r="CL196" s="210"/>
      <c r="CM196" s="210"/>
      <c r="CN196" s="210"/>
      <c r="CO196" s="210"/>
      <c r="CP196" s="210"/>
      <c r="CQ196" s="210"/>
      <c r="CR196" s="210"/>
      <c r="CS196" s="210"/>
      <c r="CT196" s="210"/>
      <c r="CU196" s="210"/>
      <c r="CV196" s="210"/>
      <c r="CW196" s="210"/>
    </row>
    <row r="197" spans="1:101">
      <c r="D197" s="458">
        <f>+AVERAGE(D170:D196)</f>
        <v>634.19563888888888</v>
      </c>
      <c r="E197" s="458">
        <f t="shared" ref="E197:O197" si="186">+AVERAGE(E170:E196)</f>
        <v>622.9126630515359</v>
      </c>
      <c r="F197" s="458">
        <f t="shared" si="186"/>
        <v>641.37199999999996</v>
      </c>
      <c r="G197" s="458">
        <f t="shared" si="186"/>
        <v>632.125</v>
      </c>
      <c r="H197" s="458">
        <f t="shared" si="186"/>
        <v>666.6187061244251</v>
      </c>
      <c r="I197" s="458">
        <f t="shared" si="186"/>
        <v>671.44230769230774</v>
      </c>
      <c r="J197" s="458">
        <f t="shared" si="186"/>
        <v>666.94444444444446</v>
      </c>
      <c r="K197" s="458">
        <f t="shared" si="186"/>
        <v>670.46296296296293</v>
      </c>
      <c r="L197" s="458">
        <f t="shared" si="186"/>
        <v>665.18518518518522</v>
      </c>
      <c r="M197" s="458">
        <f t="shared" si="186"/>
        <v>665.18518518518522</v>
      </c>
      <c r="N197" s="458">
        <f t="shared" si="186"/>
        <v>665.18518518518522</v>
      </c>
      <c r="O197" s="458">
        <f t="shared" si="186"/>
        <v>665.18518518518522</v>
      </c>
      <c r="P197" s="458">
        <f t="shared" ref="P197:BC197" si="187">+AVERAGE(P170:P195)</f>
        <v>662.45188757751305</v>
      </c>
      <c r="Q197" s="458">
        <f t="shared" ref="Q197:AB197" si="188">+AVERAGE(Q170:Q196)</f>
        <v>664.0462962962963</v>
      </c>
      <c r="R197" s="458">
        <f t="shared" si="188"/>
        <v>664.0462962962963</v>
      </c>
      <c r="S197" s="458">
        <f t="shared" si="188"/>
        <v>664.0462962962963</v>
      </c>
      <c r="T197" s="458">
        <f t="shared" si="188"/>
        <v>664.0462962962963</v>
      </c>
      <c r="U197" s="458">
        <f t="shared" si="188"/>
        <v>662.63888888888891</v>
      </c>
      <c r="V197" s="458">
        <f t="shared" si="188"/>
        <v>661.23148148148152</v>
      </c>
      <c r="W197" s="458">
        <f t="shared" si="188"/>
        <v>659.82407407407402</v>
      </c>
      <c r="X197" s="458">
        <f t="shared" si="188"/>
        <v>658.41666666666663</v>
      </c>
      <c r="Y197" s="458">
        <f t="shared" si="188"/>
        <v>658.41666666666663</v>
      </c>
      <c r="Z197" s="458">
        <f t="shared" si="188"/>
        <v>658.41666666666663</v>
      </c>
      <c r="AA197" s="458">
        <f t="shared" si="188"/>
        <v>658.41666666666663</v>
      </c>
      <c r="AB197" s="458">
        <f t="shared" si="188"/>
        <v>658.41666666666663</v>
      </c>
      <c r="AC197" s="458">
        <f t="shared" si="187"/>
        <v>659.38141025641016</v>
      </c>
      <c r="AD197" s="458">
        <f t="shared" ref="AD197:AO197" si="189">+AVERAGE(AD170:AD196)</f>
        <v>658.41666666666663</v>
      </c>
      <c r="AE197" s="458">
        <f t="shared" si="189"/>
        <v>658.41666666666663</v>
      </c>
      <c r="AF197" s="458">
        <f t="shared" si="189"/>
        <v>658.41666666666663</v>
      </c>
      <c r="AG197" s="458">
        <f t="shared" si="189"/>
        <v>659.82407407407402</v>
      </c>
      <c r="AH197" s="458">
        <f t="shared" si="189"/>
        <v>659.82407407407402</v>
      </c>
      <c r="AI197" s="458">
        <f t="shared" si="189"/>
        <v>659.82407407407402</v>
      </c>
      <c r="AJ197" s="458">
        <f t="shared" si="189"/>
        <v>657.71296296296293</v>
      </c>
      <c r="AK197" s="458">
        <f t="shared" si="189"/>
        <v>660.87962962962968</v>
      </c>
      <c r="AL197" s="458">
        <f t="shared" si="189"/>
        <v>660.87962962962968</v>
      </c>
      <c r="AM197" s="458">
        <f t="shared" si="189"/>
        <v>662.63888888888891</v>
      </c>
      <c r="AN197" s="458">
        <f t="shared" si="189"/>
        <v>662.63888888888891</v>
      </c>
      <c r="AO197" s="458">
        <f t="shared" si="189"/>
        <v>662.63888888888891</v>
      </c>
      <c r="AP197" s="458">
        <f t="shared" si="187"/>
        <v>658.52884615384619</v>
      </c>
      <c r="AQ197" s="458">
        <f t="shared" ref="AQ197:BB197" si="190">+AVERAGE(AQ170:AQ196)</f>
        <v>662.63888888888891</v>
      </c>
      <c r="AR197" s="458">
        <f t="shared" si="190"/>
        <v>662.63888888888891</v>
      </c>
      <c r="AS197" s="458">
        <f t="shared" si="190"/>
        <v>664.75</v>
      </c>
      <c r="AT197" s="458">
        <f t="shared" si="190"/>
        <v>664.75</v>
      </c>
      <c r="AU197" s="458">
        <f t="shared" si="190"/>
        <v>664.75</v>
      </c>
      <c r="AV197" s="458">
        <f t="shared" si="190"/>
        <v>663.34259259259261</v>
      </c>
      <c r="AW197" s="458">
        <f t="shared" si="190"/>
        <v>665.4537037037037</v>
      </c>
      <c r="AX197" s="458">
        <f t="shared" si="190"/>
        <v>665.4537037037037</v>
      </c>
      <c r="AY197" s="458">
        <f t="shared" si="190"/>
        <v>666.86111111111109</v>
      </c>
      <c r="AZ197" s="458">
        <f t="shared" si="190"/>
        <v>666.86111111111109</v>
      </c>
      <c r="BA197" s="458">
        <f t="shared" si="190"/>
        <v>666.86111111111109</v>
      </c>
      <c r="BB197" s="458">
        <f t="shared" si="190"/>
        <v>666.86111111111109</v>
      </c>
      <c r="BC197" s="458">
        <f t="shared" si="187"/>
        <v>663.64423076923072</v>
      </c>
      <c r="BD197" s="450">
        <f>+AC197-P197</f>
        <v>-3.0704773211028851</v>
      </c>
      <c r="BE197" s="458">
        <f t="shared" ref="BE197:BP197" si="191">+AVERAGE(BE170:BE195)</f>
        <v>666.38</v>
      </c>
      <c r="BF197" s="458">
        <f t="shared" si="191"/>
        <v>666.38</v>
      </c>
      <c r="BG197" s="458">
        <f t="shared" si="191"/>
        <v>666.38</v>
      </c>
      <c r="BH197" s="458">
        <f t="shared" si="191"/>
        <v>664.48</v>
      </c>
      <c r="BI197" s="458">
        <f t="shared" si="191"/>
        <v>664.48</v>
      </c>
      <c r="BJ197" s="458">
        <f t="shared" si="191"/>
        <v>664.48</v>
      </c>
      <c r="BK197" s="458">
        <f t="shared" si="191"/>
        <v>664.48</v>
      </c>
      <c r="BL197" s="458">
        <f t="shared" si="191"/>
        <v>662.96</v>
      </c>
      <c r="BM197" s="458">
        <f t="shared" si="191"/>
        <v>661.44</v>
      </c>
      <c r="BN197" s="458">
        <f t="shared" si="191"/>
        <v>661.44</v>
      </c>
      <c r="BO197" s="458">
        <f t="shared" si="191"/>
        <v>661.44</v>
      </c>
      <c r="BP197" s="458">
        <f t="shared" si="191"/>
        <v>661.44</v>
      </c>
      <c r="BQ197" s="458"/>
    </row>
    <row r="198" spans="1:101">
      <c r="C198" s="466"/>
      <c r="D198" s="467"/>
      <c r="E198" s="467"/>
      <c r="F198" s="467"/>
      <c r="G198" s="467"/>
      <c r="H198" s="467"/>
      <c r="I198" s="467"/>
      <c r="J198" s="467"/>
      <c r="K198" s="467"/>
      <c r="L198" s="467"/>
      <c r="M198" s="467"/>
      <c r="N198" s="467"/>
      <c r="O198" s="467"/>
      <c r="P198" s="468"/>
      <c r="Q198" s="467"/>
      <c r="R198" s="467"/>
      <c r="S198" s="467"/>
      <c r="T198" s="467"/>
      <c r="U198" s="467"/>
      <c r="V198" s="467"/>
      <c r="W198" s="467"/>
      <c r="X198" s="467"/>
      <c r="Y198" s="467"/>
      <c r="Z198" s="467"/>
      <c r="AA198" s="467"/>
      <c r="AB198" s="467"/>
      <c r="AC198" s="468"/>
      <c r="AD198" s="467"/>
      <c r="AE198" s="467"/>
      <c r="AF198" s="467"/>
      <c r="AG198" s="467"/>
      <c r="AH198" s="467"/>
      <c r="AI198" s="467"/>
      <c r="AJ198" s="467"/>
      <c r="AK198" s="467"/>
      <c r="AL198" s="467"/>
      <c r="AM198" s="467"/>
      <c r="AN198" s="467"/>
      <c r="AO198" s="467"/>
      <c r="AP198" s="468"/>
      <c r="AQ198" s="467"/>
      <c r="AR198" s="467"/>
      <c r="AS198" s="467"/>
      <c r="AT198" s="467"/>
      <c r="AU198" s="467"/>
      <c r="AV198" s="467"/>
      <c r="AW198" s="467"/>
      <c r="AX198" s="467"/>
      <c r="AY198" s="467"/>
      <c r="AZ198" s="467"/>
      <c r="BA198" s="467"/>
      <c r="BB198" s="467"/>
      <c r="BC198" s="468"/>
      <c r="BD198" s="511"/>
    </row>
    <row r="199" spans="1:101">
      <c r="D199" s="451"/>
      <c r="E199" s="451"/>
      <c r="F199" s="451"/>
      <c r="G199" s="451"/>
      <c r="H199" s="451"/>
      <c r="I199" s="451"/>
      <c r="J199" s="451"/>
      <c r="K199" s="451"/>
      <c r="L199" s="451"/>
      <c r="M199" s="451"/>
      <c r="N199" s="451"/>
      <c r="O199" s="451"/>
      <c r="P199" s="460"/>
      <c r="Q199" s="451"/>
      <c r="R199" s="451"/>
      <c r="S199" s="451"/>
      <c r="T199" s="451"/>
      <c r="U199" s="451"/>
      <c r="V199" s="451"/>
      <c r="W199" s="451"/>
      <c r="X199" s="451"/>
      <c r="Y199" s="451"/>
      <c r="Z199" s="451"/>
      <c r="AA199" s="451"/>
      <c r="AB199" s="451"/>
      <c r="AC199" s="460"/>
      <c r="AD199" s="451"/>
      <c r="AE199" s="451"/>
      <c r="AF199" s="451"/>
      <c r="AG199" s="451"/>
      <c r="AH199" s="451"/>
      <c r="AI199" s="451"/>
      <c r="AJ199" s="451"/>
      <c r="AK199" s="451"/>
      <c r="AL199" s="451"/>
      <c r="AM199" s="451"/>
      <c r="AN199" s="451"/>
      <c r="AO199" s="451"/>
      <c r="AP199" s="460"/>
      <c r="AQ199" s="451"/>
      <c r="AR199" s="451"/>
      <c r="AS199" s="451"/>
      <c r="AT199" s="451"/>
      <c r="AU199" s="451"/>
      <c r="AV199" s="451"/>
      <c r="AW199" s="451"/>
      <c r="AX199" s="451"/>
      <c r="AY199" s="451"/>
      <c r="AZ199" s="451"/>
      <c r="BA199" s="451"/>
      <c r="BB199" s="451"/>
      <c r="BC199" s="460"/>
      <c r="BE199" s="451"/>
      <c r="BF199" s="451"/>
      <c r="BG199" s="451"/>
      <c r="BH199" s="451"/>
      <c r="BI199" s="451"/>
      <c r="BJ199" s="451"/>
      <c r="BK199" s="451"/>
      <c r="BL199" s="451"/>
      <c r="BM199" s="451"/>
      <c r="BN199" s="451"/>
      <c r="BO199" s="451"/>
      <c r="BP199" s="451"/>
      <c r="BQ199" s="460"/>
    </row>
    <row r="200" spans="1:101">
      <c r="C200" s="433" t="s">
        <v>146</v>
      </c>
      <c r="D200" s="433" t="s">
        <v>360</v>
      </c>
      <c r="E200" s="434"/>
      <c r="F200" s="434"/>
      <c r="G200" s="434"/>
      <c r="H200" s="434"/>
      <c r="I200" s="434"/>
      <c r="J200" s="434"/>
      <c r="K200" s="434"/>
      <c r="L200" s="434"/>
      <c r="M200" s="434"/>
      <c r="N200" s="434"/>
      <c r="O200" s="434"/>
      <c r="P200" s="462">
        <v>2022</v>
      </c>
      <c r="Q200" s="435" t="s">
        <v>361</v>
      </c>
      <c r="R200" s="436"/>
      <c r="S200" s="436"/>
      <c r="T200" s="436"/>
      <c r="U200" s="436"/>
      <c r="V200" s="436"/>
      <c r="W200" s="436"/>
      <c r="X200" s="436"/>
      <c r="Y200" s="436"/>
      <c r="Z200" s="436"/>
      <c r="AA200" s="436"/>
      <c r="AB200" s="436"/>
      <c r="AC200" s="435">
        <v>2023</v>
      </c>
      <c r="AD200" s="437" t="s">
        <v>362</v>
      </c>
      <c r="AE200" s="438"/>
      <c r="AF200" s="438"/>
      <c r="AG200" s="438"/>
      <c r="AH200" s="438"/>
      <c r="AI200" s="438"/>
      <c r="AJ200" s="438"/>
      <c r="AK200" s="438"/>
      <c r="AL200" s="438"/>
      <c r="AM200" s="438"/>
      <c r="AN200" s="438"/>
      <c r="AO200" s="438"/>
      <c r="AP200" s="437">
        <v>2024</v>
      </c>
      <c r="AQ200" s="439" t="s">
        <v>363</v>
      </c>
      <c r="AR200" s="440"/>
      <c r="AS200" s="440"/>
      <c r="AT200" s="440"/>
      <c r="AU200" s="440"/>
      <c r="AV200" s="440"/>
      <c r="AW200" s="440"/>
      <c r="AX200" s="440"/>
      <c r="AY200" s="440"/>
      <c r="AZ200" s="440"/>
      <c r="BA200" s="440"/>
      <c r="BB200" s="440"/>
      <c r="BC200" s="439">
        <v>2025</v>
      </c>
      <c r="BD200" s="444"/>
      <c r="BE200" s="441" t="s">
        <v>364</v>
      </c>
      <c r="BF200" s="463"/>
      <c r="BG200" s="463"/>
      <c r="BH200" s="463"/>
      <c r="BI200" s="463"/>
      <c r="BJ200" s="463"/>
      <c r="BK200" s="463"/>
      <c r="BL200" s="463"/>
      <c r="BM200" s="463"/>
      <c r="BN200" s="463"/>
      <c r="BO200" s="463"/>
      <c r="BP200" s="463"/>
      <c r="BQ200" s="441">
        <v>2025</v>
      </c>
    </row>
    <row r="201" spans="1:101" s="443" customFormat="1" ht="11.25" outlineLevel="1">
      <c r="C201" s="210"/>
      <c r="D201" s="443" t="s">
        <v>285</v>
      </c>
      <c r="E201" s="443" t="s">
        <v>234</v>
      </c>
      <c r="F201" s="443" t="s">
        <v>235</v>
      </c>
      <c r="G201" s="443" t="s">
        <v>236</v>
      </c>
      <c r="H201" s="443" t="s">
        <v>237</v>
      </c>
      <c r="I201" s="443" t="s">
        <v>238</v>
      </c>
      <c r="J201" s="443" t="s">
        <v>286</v>
      </c>
      <c r="K201" s="443" t="s">
        <v>287</v>
      </c>
      <c r="L201" s="443" t="s">
        <v>288</v>
      </c>
      <c r="M201" s="443" t="s">
        <v>17</v>
      </c>
      <c r="N201" s="443" t="s">
        <v>18</v>
      </c>
      <c r="O201" s="443" t="s">
        <v>289</v>
      </c>
      <c r="P201" s="443" t="s">
        <v>290</v>
      </c>
      <c r="Q201" s="443" t="s">
        <v>285</v>
      </c>
      <c r="R201" s="443" t="s">
        <v>234</v>
      </c>
      <c r="S201" s="443" t="s">
        <v>235</v>
      </c>
      <c r="T201" s="443" t="s">
        <v>236</v>
      </c>
      <c r="U201" s="443" t="s">
        <v>237</v>
      </c>
      <c r="V201" s="443" t="s">
        <v>238</v>
      </c>
      <c r="W201" s="443" t="s">
        <v>286</v>
      </c>
      <c r="X201" s="443" t="s">
        <v>287</v>
      </c>
      <c r="Y201" s="443" t="s">
        <v>288</v>
      </c>
      <c r="Z201" s="443" t="s">
        <v>17</v>
      </c>
      <c r="AA201" s="443" t="s">
        <v>18</v>
      </c>
      <c r="AB201" s="443" t="s">
        <v>289</v>
      </c>
      <c r="AC201" s="443" t="s">
        <v>290</v>
      </c>
      <c r="AD201" s="443" t="s">
        <v>285</v>
      </c>
      <c r="AE201" s="443" t="s">
        <v>234</v>
      </c>
      <c r="AF201" s="443" t="s">
        <v>235</v>
      </c>
      <c r="AG201" s="443" t="s">
        <v>236</v>
      </c>
      <c r="AH201" s="443" t="s">
        <v>237</v>
      </c>
      <c r="AI201" s="443" t="s">
        <v>238</v>
      </c>
      <c r="AJ201" s="443" t="s">
        <v>286</v>
      </c>
      <c r="AK201" s="443" t="s">
        <v>287</v>
      </c>
      <c r="AL201" s="443" t="s">
        <v>288</v>
      </c>
      <c r="AM201" s="443" t="s">
        <v>17</v>
      </c>
      <c r="AN201" s="443" t="s">
        <v>18</v>
      </c>
      <c r="AO201" s="443" t="s">
        <v>289</v>
      </c>
      <c r="AP201" s="443" t="s">
        <v>290</v>
      </c>
      <c r="AQ201" s="443" t="s">
        <v>285</v>
      </c>
      <c r="AR201" s="443" t="s">
        <v>234</v>
      </c>
      <c r="AS201" s="443" t="s">
        <v>235</v>
      </c>
      <c r="AT201" s="443" t="s">
        <v>236</v>
      </c>
      <c r="AU201" s="443" t="s">
        <v>237</v>
      </c>
      <c r="AV201" s="443" t="s">
        <v>238</v>
      </c>
      <c r="AW201" s="443" t="s">
        <v>286</v>
      </c>
      <c r="AX201" s="443" t="s">
        <v>287</v>
      </c>
      <c r="AY201" s="443" t="s">
        <v>288</v>
      </c>
      <c r="AZ201" s="443" t="s">
        <v>17</v>
      </c>
      <c r="BA201" s="443" t="s">
        <v>18</v>
      </c>
      <c r="BB201" s="443" t="s">
        <v>289</v>
      </c>
      <c r="BC201" s="443" t="s">
        <v>290</v>
      </c>
      <c r="BD201" s="450"/>
      <c r="BE201" s="443" t="s">
        <v>361</v>
      </c>
      <c r="BQ201" s="443" t="s">
        <v>290</v>
      </c>
    </row>
    <row r="202" spans="1:101" outlineLevel="1">
      <c r="A202" s="445" t="str">
        <f t="shared" ref="A202:C217" si="192">A4</f>
        <v>PMCE</v>
      </c>
      <c r="B202" s="445" t="str">
        <f t="shared" si="192"/>
        <v>Maintain</v>
      </c>
      <c r="C202" s="445" t="str">
        <f t="shared" si="192"/>
        <v>ORGANIZACION VIHONCO IPS SOCIEDAD</v>
      </c>
      <c r="D202" s="512">
        <f t="shared" ref="D202:O217" si="193">+D128*D170*0.0016/1000000</f>
        <v>1.7862</v>
      </c>
      <c r="E202" s="512">
        <f t="shared" si="193"/>
        <v>1.9226000000000001</v>
      </c>
      <c r="F202" s="512">
        <f t="shared" si="193"/>
        <v>1.7298</v>
      </c>
      <c r="G202" s="512">
        <f t="shared" si="193"/>
        <v>2.0093999999999999</v>
      </c>
      <c r="H202" s="512">
        <f t="shared" si="193"/>
        <v>1.89</v>
      </c>
      <c r="I202" s="512">
        <f t="shared" si="193"/>
        <v>1.8488</v>
      </c>
      <c r="J202" s="512">
        <f t="shared" si="193"/>
        <v>1.8122</v>
      </c>
      <c r="K202" s="512">
        <f t="shared" si="193"/>
        <v>1.8271999999999999</v>
      </c>
      <c r="L202" s="512">
        <f t="shared" si="193"/>
        <v>1.9590399999999999</v>
      </c>
      <c r="M202" s="512">
        <f t="shared" si="193"/>
        <v>1.8931199999999999</v>
      </c>
      <c r="N202" s="512">
        <f t="shared" si="193"/>
        <v>1.8931199999999999</v>
      </c>
      <c r="O202" s="512">
        <f t="shared" si="193"/>
        <v>1.8931199999999999</v>
      </c>
      <c r="P202" s="448">
        <f t="shared" ref="P202:P227" si="194">SUM(D202:O202)</f>
        <v>22.464600000000001</v>
      </c>
      <c r="Q202" s="512">
        <f>+Q128*Q170*0.0016/1000000</f>
        <v>1.846969632</v>
      </c>
      <c r="R202" s="512">
        <f t="shared" ref="R202:AB202" si="195">+R128*R170*0.0016/1000000</f>
        <v>1.8310474800000001</v>
      </c>
      <c r="S202" s="512">
        <f t="shared" si="195"/>
        <v>1.8310474800000001</v>
      </c>
      <c r="T202" s="512">
        <f t="shared" si="195"/>
        <v>1.8151253279999999</v>
      </c>
      <c r="U202" s="512">
        <f t="shared" si="195"/>
        <v>1.8151253279999999</v>
      </c>
      <c r="V202" s="512">
        <f t="shared" si="195"/>
        <v>1.799203176</v>
      </c>
      <c r="W202" s="512">
        <f t="shared" si="195"/>
        <v>1.7832810239999999</v>
      </c>
      <c r="X202" s="512">
        <f t="shared" si="195"/>
        <v>1.7832810239999999</v>
      </c>
      <c r="Y202" s="512">
        <f t="shared" si="195"/>
        <v>1.7832810239999999</v>
      </c>
      <c r="Z202" s="512">
        <f t="shared" si="195"/>
        <v>1.7514367200000001</v>
      </c>
      <c r="AA202" s="512">
        <f t="shared" si="195"/>
        <v>1.7514367200000001</v>
      </c>
      <c r="AB202" s="512">
        <f t="shared" si="195"/>
        <v>1.7514367200000001</v>
      </c>
      <c r="AC202" s="448">
        <f t="shared" ref="AC202:AC227" si="196">SUM(Q202:AB202)</f>
        <v>21.542671656000003</v>
      </c>
      <c r="AD202" s="512">
        <f t="shared" ref="AD202:AO217" si="197">+AD128*AD170*0.0016/1000000</f>
        <v>1.7462702400000001</v>
      </c>
      <c r="AE202" s="512">
        <f t="shared" si="197"/>
        <v>1.7462702400000001</v>
      </c>
      <c r="AF202" s="512">
        <f t="shared" si="197"/>
        <v>1.7462702400000001</v>
      </c>
      <c r="AG202" s="512">
        <f t="shared" si="197"/>
        <v>1.7462702400000001</v>
      </c>
      <c r="AH202" s="512">
        <f t="shared" si="197"/>
        <v>1.7462702400000001</v>
      </c>
      <c r="AI202" s="512">
        <f t="shared" si="197"/>
        <v>1.7303950560000001</v>
      </c>
      <c r="AJ202" s="512">
        <f t="shared" si="197"/>
        <v>1.7303950560000001</v>
      </c>
      <c r="AK202" s="512">
        <f t="shared" si="197"/>
        <v>1.7303950560000001</v>
      </c>
      <c r="AL202" s="512">
        <f t="shared" si="197"/>
        <v>1.7145198719999999</v>
      </c>
      <c r="AM202" s="512">
        <f t="shared" si="197"/>
        <v>1.7145198719999999</v>
      </c>
      <c r="AN202" s="512">
        <f t="shared" si="197"/>
        <v>1.7145198719999999</v>
      </c>
      <c r="AO202" s="512">
        <f t="shared" si="197"/>
        <v>1.7145198719999999</v>
      </c>
      <c r="AP202" s="448">
        <f t="shared" ref="AP202:AP227" si="198">SUM(AD202:AO202)</f>
        <v>20.780615856000004</v>
      </c>
      <c r="AQ202" s="512">
        <f t="shared" ref="AQ202:BB217" si="199">+AQ128*AQ170*0.0016/1000000</f>
        <v>1.7145198719999999</v>
      </c>
      <c r="AR202" s="512">
        <f t="shared" si="199"/>
        <v>1.7145198719999999</v>
      </c>
      <c r="AS202" s="512">
        <f t="shared" si="199"/>
        <v>1.7145198719999999</v>
      </c>
      <c r="AT202" s="512">
        <f t="shared" si="199"/>
        <v>1.7145198719999999</v>
      </c>
      <c r="AU202" s="512">
        <f t="shared" si="199"/>
        <v>1.7145198719999999</v>
      </c>
      <c r="AV202" s="512">
        <f t="shared" si="199"/>
        <v>1.7145198719999999</v>
      </c>
      <c r="AW202" s="512">
        <f t="shared" si="199"/>
        <v>1.7145198719999999</v>
      </c>
      <c r="AX202" s="512">
        <f t="shared" si="199"/>
        <v>1.7145198719999999</v>
      </c>
      <c r="AY202" s="512">
        <f t="shared" si="199"/>
        <v>1.7145198719999999</v>
      </c>
      <c r="AZ202" s="512">
        <f t="shared" si="199"/>
        <v>1.7145198719999999</v>
      </c>
      <c r="BA202" s="512">
        <f t="shared" si="199"/>
        <v>1.7145198719999999</v>
      </c>
      <c r="BB202" s="512">
        <f t="shared" si="199"/>
        <v>1.7145198719999999</v>
      </c>
      <c r="BC202" s="448">
        <f t="shared" ref="BC202:BC227" si="200">SUM(AQ202:BB202)</f>
        <v>20.574238464</v>
      </c>
      <c r="BD202" s="450"/>
      <c r="BE202" s="512" t="s">
        <v>285</v>
      </c>
      <c r="BF202" s="512" t="s">
        <v>234</v>
      </c>
      <c r="BG202" s="512" t="s">
        <v>235</v>
      </c>
      <c r="BH202" s="512" t="s">
        <v>236</v>
      </c>
      <c r="BI202" s="512" t="s">
        <v>237</v>
      </c>
      <c r="BJ202" s="512" t="s">
        <v>238</v>
      </c>
      <c r="BK202" s="512" t="s">
        <v>286</v>
      </c>
      <c r="BL202" s="512" t="s">
        <v>287</v>
      </c>
      <c r="BM202" s="512" t="s">
        <v>288</v>
      </c>
      <c r="BN202" s="512" t="s">
        <v>17</v>
      </c>
      <c r="BO202" s="512" t="s">
        <v>18</v>
      </c>
      <c r="BP202" s="512" t="s">
        <v>289</v>
      </c>
      <c r="BQ202" s="448">
        <f t="shared" ref="BQ202:BQ227" si="201">SUM(BE202:BP202)</f>
        <v>0</v>
      </c>
    </row>
    <row r="203" spans="1:101" outlineLevel="1">
      <c r="A203" s="445" t="str">
        <f t="shared" si="192"/>
        <v>LADB</v>
      </c>
      <c r="B203" s="445" t="str">
        <f t="shared" si="192"/>
        <v>Maintain</v>
      </c>
      <c r="C203" s="445" t="str">
        <f t="shared" si="192"/>
        <v>FUNDACION SOCIAL PARA PROMOCION DE LA VIDA</v>
      </c>
      <c r="D203" s="512">
        <f t="shared" si="193"/>
        <v>0.22860800000000001</v>
      </c>
      <c r="E203" s="512">
        <f t="shared" si="193"/>
        <v>0.17263400000000001</v>
      </c>
      <c r="F203" s="512">
        <f t="shared" si="193"/>
        <v>0.19436999999999999</v>
      </c>
      <c r="G203" s="512">
        <f t="shared" si="193"/>
        <v>0.176814</v>
      </c>
      <c r="H203" s="512">
        <f t="shared" si="193"/>
        <v>0.14220360000000001</v>
      </c>
      <c r="I203" s="512">
        <f t="shared" si="193"/>
        <v>3.5149999999999994E-2</v>
      </c>
      <c r="J203" s="512">
        <f t="shared" si="193"/>
        <v>3.5150000000000001E-2</v>
      </c>
      <c r="K203" s="512">
        <f t="shared" si="193"/>
        <v>3.7962000000000003E-2</v>
      </c>
      <c r="L203" s="512">
        <f t="shared" si="193"/>
        <v>3.7624560000000008E-2</v>
      </c>
      <c r="M203" s="512">
        <f t="shared" si="193"/>
        <v>3.7793279999999999E-2</v>
      </c>
      <c r="N203" s="512">
        <f t="shared" si="193"/>
        <v>3.7793279999999999E-2</v>
      </c>
      <c r="O203" s="512">
        <f t="shared" si="193"/>
        <v>3.7793279999999999E-2</v>
      </c>
      <c r="P203" s="448">
        <f t="shared" si="194"/>
        <v>1.1738960000000003</v>
      </c>
      <c r="Q203" s="512">
        <f t="shared" ref="Q203:AB218" si="202">+Q129*Q171*0.0016/1000000</f>
        <v>3.7523328000000002E-2</v>
      </c>
      <c r="R203" s="512">
        <f t="shared" si="202"/>
        <v>3.7523328000000002E-2</v>
      </c>
      <c r="S203" s="512">
        <f t="shared" si="202"/>
        <v>5.6284992000000006E-2</v>
      </c>
      <c r="T203" s="512">
        <f t="shared" si="202"/>
        <v>5.6284992000000006E-2</v>
      </c>
      <c r="U203" s="512">
        <f t="shared" si="202"/>
        <v>5.6284992000000006E-2</v>
      </c>
      <c r="V203" s="512">
        <f t="shared" si="202"/>
        <v>5.6284992000000006E-2</v>
      </c>
      <c r="W203" s="512">
        <f t="shared" si="202"/>
        <v>5.6284992000000006E-2</v>
      </c>
      <c r="X203" s="512">
        <f t="shared" si="202"/>
        <v>7.0990079999999997E-2</v>
      </c>
      <c r="Y203" s="512">
        <f t="shared" si="202"/>
        <v>7.0990079999999997E-2</v>
      </c>
      <c r="Z203" s="512">
        <f t="shared" si="202"/>
        <v>7.0990079999999997E-2</v>
      </c>
      <c r="AA203" s="512">
        <f t="shared" si="202"/>
        <v>7.0990079999999997E-2</v>
      </c>
      <c r="AB203" s="512">
        <f t="shared" si="202"/>
        <v>7.0990079999999997E-2</v>
      </c>
      <c r="AC203" s="448">
        <f t="shared" si="196"/>
        <v>0.71142201599999999</v>
      </c>
      <c r="AD203" s="512">
        <f t="shared" si="197"/>
        <v>7.1500800000000003E-2</v>
      </c>
      <c r="AE203" s="512">
        <f t="shared" si="197"/>
        <v>7.1500800000000003E-2</v>
      </c>
      <c r="AF203" s="512">
        <f t="shared" si="197"/>
        <v>7.1500800000000003E-2</v>
      </c>
      <c r="AG203" s="512">
        <f t="shared" si="197"/>
        <v>6.6138240000000001E-2</v>
      </c>
      <c r="AH203" s="512">
        <f t="shared" si="197"/>
        <v>6.6138240000000001E-2</v>
      </c>
      <c r="AI203" s="512">
        <f t="shared" si="197"/>
        <v>6.6138240000000001E-2</v>
      </c>
      <c r="AJ203" s="512">
        <f t="shared" si="197"/>
        <v>6.6138240000000001E-2</v>
      </c>
      <c r="AK203" s="512">
        <f t="shared" si="197"/>
        <v>5.6689920000000005E-2</v>
      </c>
      <c r="AL203" s="512">
        <f t="shared" si="197"/>
        <v>5.6689920000000005E-2</v>
      </c>
      <c r="AM203" s="512">
        <f t="shared" si="197"/>
        <v>5.6689920000000005E-2</v>
      </c>
      <c r="AN203" s="512">
        <f t="shared" si="197"/>
        <v>5.6689920000000005E-2</v>
      </c>
      <c r="AO203" s="512">
        <f t="shared" si="197"/>
        <v>5.6689920000000005E-2</v>
      </c>
      <c r="AP203" s="448">
        <f t="shared" si="198"/>
        <v>0.76250495999999979</v>
      </c>
      <c r="AQ203" s="512">
        <f t="shared" si="199"/>
        <v>5.6689920000000005E-2</v>
      </c>
      <c r="AR203" s="512">
        <f t="shared" si="199"/>
        <v>5.6689920000000005E-2</v>
      </c>
      <c r="AS203" s="512">
        <f t="shared" si="199"/>
        <v>5.6689920000000005E-2</v>
      </c>
      <c r="AT203" s="512">
        <f t="shared" si="199"/>
        <v>5.6689920000000005E-2</v>
      </c>
      <c r="AU203" s="512">
        <f t="shared" si="199"/>
        <v>5.6689920000000005E-2</v>
      </c>
      <c r="AV203" s="512">
        <f t="shared" si="199"/>
        <v>7.1500800000000003E-2</v>
      </c>
      <c r="AW203" s="512">
        <f t="shared" si="199"/>
        <v>7.1500800000000003E-2</v>
      </c>
      <c r="AX203" s="512">
        <f t="shared" si="199"/>
        <v>7.1500800000000003E-2</v>
      </c>
      <c r="AY203" s="512">
        <f t="shared" si="199"/>
        <v>4.7241600000000009E-2</v>
      </c>
      <c r="AZ203" s="512">
        <f t="shared" si="199"/>
        <v>4.7241600000000009E-2</v>
      </c>
      <c r="BA203" s="512">
        <f t="shared" si="199"/>
        <v>4.7241600000000009E-2</v>
      </c>
      <c r="BB203" s="512">
        <f t="shared" si="199"/>
        <v>4.7241600000000009E-2</v>
      </c>
      <c r="BC203" s="448">
        <f t="shared" si="200"/>
        <v>0.68691840000000004</v>
      </c>
      <c r="BD203" s="450"/>
      <c r="BE203" s="512">
        <f t="shared" ref="BE203:BP218" si="203">+BE128*BE170*0.0016/1000000</f>
        <v>1.1200000000000001</v>
      </c>
      <c r="BF203" s="512">
        <f t="shared" si="203"/>
        <v>1.68</v>
      </c>
      <c r="BG203" s="512">
        <f t="shared" si="203"/>
        <v>1.6479999999999999</v>
      </c>
      <c r="BH203" s="512">
        <f t="shared" si="203"/>
        <v>1.6319999999999999</v>
      </c>
      <c r="BI203" s="512">
        <f t="shared" si="203"/>
        <v>1.6160000000000001</v>
      </c>
      <c r="BJ203" s="512">
        <f t="shared" si="203"/>
        <v>1.6160000000000001</v>
      </c>
      <c r="BK203" s="512">
        <f t="shared" si="203"/>
        <v>1.6160000000000001</v>
      </c>
      <c r="BL203" s="512">
        <f t="shared" si="203"/>
        <v>1.6160000000000001</v>
      </c>
      <c r="BM203" s="512">
        <f t="shared" si="203"/>
        <v>1.6160000000000001</v>
      </c>
      <c r="BN203" s="512">
        <f t="shared" si="203"/>
        <v>1.6160000000000001</v>
      </c>
      <c r="BO203" s="512">
        <f t="shared" si="203"/>
        <v>1.6160000000000001</v>
      </c>
      <c r="BP203" s="512">
        <f t="shared" si="203"/>
        <v>1.6160000000000001</v>
      </c>
      <c r="BQ203" s="448">
        <f t="shared" si="201"/>
        <v>19.007999999999999</v>
      </c>
    </row>
    <row r="204" spans="1:101" outlineLevel="1">
      <c r="A204" s="452" t="str">
        <f t="shared" si="192"/>
        <v>ZMGQ</v>
      </c>
      <c r="B204" s="452" t="str">
        <f t="shared" si="192"/>
        <v xml:space="preserve">Grow </v>
      </c>
      <c r="C204" s="452" t="str">
        <f t="shared" si="192"/>
        <v>AUDIFARMA S.A.</v>
      </c>
      <c r="D204" s="512">
        <f t="shared" si="193"/>
        <v>0.17388799999999999</v>
      </c>
      <c r="E204" s="512">
        <f t="shared" si="193"/>
        <v>0.197714</v>
      </c>
      <c r="F204" s="512">
        <f t="shared" si="193"/>
        <v>0.22655600000000001</v>
      </c>
      <c r="G204" s="512">
        <f t="shared" si="193"/>
        <v>0.21631500000000001</v>
      </c>
      <c r="H204" s="512">
        <f t="shared" si="193"/>
        <v>0.29009200000000002</v>
      </c>
      <c r="I204" s="512">
        <f t="shared" si="193"/>
        <v>0.26605699999999999</v>
      </c>
      <c r="J204" s="512">
        <f t="shared" si="193"/>
        <v>0.269401</v>
      </c>
      <c r="K204" s="512">
        <f t="shared" si="193"/>
        <v>0.22279399999999999</v>
      </c>
      <c r="L204" s="512">
        <f t="shared" si="193"/>
        <v>0.34852840000000002</v>
      </c>
      <c r="M204" s="512">
        <f t="shared" si="193"/>
        <v>0.30697920000000001</v>
      </c>
      <c r="N204" s="512">
        <f t="shared" si="193"/>
        <v>0.30697920000000001</v>
      </c>
      <c r="O204" s="512">
        <f t="shared" si="193"/>
        <v>0.30697920000000001</v>
      </c>
      <c r="P204" s="448">
        <f t="shared" si="194"/>
        <v>3.1322829999999993</v>
      </c>
      <c r="Q204" s="512">
        <f t="shared" si="202"/>
        <v>0.30607632000000001</v>
      </c>
      <c r="R204" s="512">
        <f t="shared" si="202"/>
        <v>0.30607632000000001</v>
      </c>
      <c r="S204" s="512">
        <f t="shared" si="202"/>
        <v>0.30607632000000001</v>
      </c>
      <c r="T204" s="512">
        <f t="shared" si="202"/>
        <v>0.28907208000000001</v>
      </c>
      <c r="U204" s="512">
        <f t="shared" si="202"/>
        <v>0.28907208000000001</v>
      </c>
      <c r="V204" s="512">
        <f t="shared" si="202"/>
        <v>0.2550636</v>
      </c>
      <c r="W204" s="512">
        <f t="shared" si="202"/>
        <v>0.2550636</v>
      </c>
      <c r="X204" s="512">
        <f t="shared" si="202"/>
        <v>0.23805936000000003</v>
      </c>
      <c r="Y204" s="512">
        <f t="shared" si="202"/>
        <v>0.23805936000000003</v>
      </c>
      <c r="Z204" s="512">
        <f t="shared" si="202"/>
        <v>0.22105512000000002</v>
      </c>
      <c r="AA204" s="512">
        <f t="shared" si="202"/>
        <v>0.22105512000000002</v>
      </c>
      <c r="AB204" s="512">
        <f t="shared" si="202"/>
        <v>0.22105512000000002</v>
      </c>
      <c r="AC204" s="448">
        <f t="shared" si="196"/>
        <v>3.1457843999999993</v>
      </c>
      <c r="AD204" s="512">
        <f t="shared" si="197"/>
        <v>0.22170720000000002</v>
      </c>
      <c r="AE204" s="512">
        <f t="shared" si="197"/>
        <v>0.22170720000000002</v>
      </c>
      <c r="AF204" s="512">
        <f t="shared" si="197"/>
        <v>0.22170720000000002</v>
      </c>
      <c r="AG204" s="512">
        <f t="shared" si="197"/>
        <v>0.170544</v>
      </c>
      <c r="AH204" s="512">
        <f t="shared" si="197"/>
        <v>0.170544</v>
      </c>
      <c r="AI204" s="512">
        <f t="shared" si="197"/>
        <v>0.170544</v>
      </c>
      <c r="AJ204" s="512">
        <f t="shared" si="197"/>
        <v>0.170544</v>
      </c>
      <c r="AK204" s="512">
        <f t="shared" si="197"/>
        <v>0.16744320000000001</v>
      </c>
      <c r="AL204" s="512">
        <f t="shared" si="197"/>
        <v>0.16744320000000001</v>
      </c>
      <c r="AM204" s="512">
        <f t="shared" si="197"/>
        <v>0.14883839999999998</v>
      </c>
      <c r="AN204" s="512">
        <f t="shared" si="197"/>
        <v>0.14883839999999998</v>
      </c>
      <c r="AO204" s="512">
        <f t="shared" si="197"/>
        <v>0.14883839999999998</v>
      </c>
      <c r="AP204" s="448">
        <f t="shared" si="198"/>
        <v>2.1286992000000002</v>
      </c>
      <c r="AQ204" s="512">
        <f t="shared" si="199"/>
        <v>0.14883839999999998</v>
      </c>
      <c r="AR204" s="512">
        <f t="shared" si="199"/>
        <v>0.14883839999999998</v>
      </c>
      <c r="AS204" s="512">
        <f t="shared" si="199"/>
        <v>0.14325696000000002</v>
      </c>
      <c r="AT204" s="512">
        <f t="shared" si="199"/>
        <v>0.14325696000000002</v>
      </c>
      <c r="AU204" s="512">
        <f t="shared" si="199"/>
        <v>0.14325696000000002</v>
      </c>
      <c r="AV204" s="512">
        <f t="shared" si="199"/>
        <v>0.12279168000000001</v>
      </c>
      <c r="AW204" s="512">
        <f t="shared" si="199"/>
        <v>0.12279168000000001</v>
      </c>
      <c r="AX204" s="512">
        <f t="shared" si="199"/>
        <v>0.10232640000000001</v>
      </c>
      <c r="AY204" s="512">
        <f t="shared" si="199"/>
        <v>0.10232640000000001</v>
      </c>
      <c r="AZ204" s="512">
        <f t="shared" si="199"/>
        <v>0.10232640000000001</v>
      </c>
      <c r="BA204" s="512">
        <f t="shared" si="199"/>
        <v>0.10232640000000001</v>
      </c>
      <c r="BB204" s="512">
        <f t="shared" si="199"/>
        <v>0.10232640000000001</v>
      </c>
      <c r="BC204" s="448">
        <f t="shared" si="200"/>
        <v>1.4846630399999996</v>
      </c>
      <c r="BD204" s="450"/>
      <c r="BE204" s="512">
        <f t="shared" si="203"/>
        <v>0.22572</v>
      </c>
      <c r="BF204" s="512">
        <f t="shared" si="203"/>
        <v>0.22572</v>
      </c>
      <c r="BG204" s="512">
        <f t="shared" si="203"/>
        <v>0.22572</v>
      </c>
      <c r="BH204" s="512">
        <f t="shared" si="203"/>
        <v>0.23324400000000001</v>
      </c>
      <c r="BI204" s="512">
        <f t="shared" si="203"/>
        <v>0.23324400000000001</v>
      </c>
      <c r="BJ204" s="512">
        <f t="shared" si="203"/>
        <v>0.23324400000000001</v>
      </c>
      <c r="BK204" s="512">
        <f t="shared" si="203"/>
        <v>0.24076800000000001</v>
      </c>
      <c r="BL204" s="512">
        <f t="shared" si="203"/>
        <v>0.24076800000000001</v>
      </c>
      <c r="BM204" s="512">
        <f t="shared" si="203"/>
        <v>0.24829200000000001</v>
      </c>
      <c r="BN204" s="512">
        <f t="shared" si="203"/>
        <v>0.24829200000000001</v>
      </c>
      <c r="BO204" s="512">
        <f t="shared" si="203"/>
        <v>0.24829200000000001</v>
      </c>
      <c r="BP204" s="512">
        <f t="shared" si="203"/>
        <v>0.24829200000000001</v>
      </c>
      <c r="BQ204" s="448">
        <f t="shared" si="201"/>
        <v>2.8515960000000007</v>
      </c>
    </row>
    <row r="205" spans="1:101" outlineLevel="1">
      <c r="A205" s="452" t="str">
        <f t="shared" si="192"/>
        <v>ICNE</v>
      </c>
      <c r="B205" s="452" t="str">
        <f t="shared" si="192"/>
        <v xml:space="preserve">Grow </v>
      </c>
      <c r="C205" s="452" t="str">
        <f t="shared" si="192"/>
        <v>DROGUERIAS CRUZ VERDE S A S</v>
      </c>
      <c r="D205" s="512">
        <f t="shared" si="193"/>
        <v>4.3227963333333334E-2</v>
      </c>
      <c r="E205" s="512">
        <f t="shared" si="193"/>
        <v>0.14591999999999997</v>
      </c>
      <c r="F205" s="512">
        <f t="shared" si="193"/>
        <v>0.15064704000000001</v>
      </c>
      <c r="G205" s="512">
        <f t="shared" si="193"/>
        <v>0.17974000000000001</v>
      </c>
      <c r="H205" s="512">
        <f t="shared" si="193"/>
        <v>0.15959999999999996</v>
      </c>
      <c r="I205" s="512">
        <f t="shared" si="193"/>
        <v>0.22363</v>
      </c>
      <c r="J205" s="512">
        <f t="shared" si="193"/>
        <v>0.17100000000000001</v>
      </c>
      <c r="K205" s="512">
        <f t="shared" si="193"/>
        <v>0.19520599999999999</v>
      </c>
      <c r="L205" s="512">
        <f t="shared" si="193"/>
        <v>0.18851799999999999</v>
      </c>
      <c r="M205" s="512">
        <f t="shared" si="193"/>
        <v>0.20465280000000002</v>
      </c>
      <c r="N205" s="512">
        <f t="shared" si="193"/>
        <v>0.22170720000000002</v>
      </c>
      <c r="O205" s="512">
        <f t="shared" si="193"/>
        <v>0.22170720000000002</v>
      </c>
      <c r="P205" s="448">
        <f t="shared" si="194"/>
        <v>2.1055562033333333</v>
      </c>
      <c r="Q205" s="512">
        <f t="shared" si="202"/>
        <v>0.22105512000000002</v>
      </c>
      <c r="R205" s="512">
        <f t="shared" si="202"/>
        <v>0.22105512000000002</v>
      </c>
      <c r="S205" s="512">
        <f t="shared" si="202"/>
        <v>0.23805936000000003</v>
      </c>
      <c r="T205" s="512">
        <f t="shared" si="202"/>
        <v>0.2550636</v>
      </c>
      <c r="U205" s="512">
        <f t="shared" si="202"/>
        <v>0.2550636</v>
      </c>
      <c r="V205" s="512">
        <f t="shared" si="202"/>
        <v>0.2550636</v>
      </c>
      <c r="W205" s="512">
        <f t="shared" si="202"/>
        <v>0.2550636</v>
      </c>
      <c r="X205" s="512">
        <f t="shared" si="202"/>
        <v>0.23805936000000003</v>
      </c>
      <c r="Y205" s="512">
        <f t="shared" si="202"/>
        <v>0.23805936000000003</v>
      </c>
      <c r="Z205" s="512">
        <f t="shared" si="202"/>
        <v>0.22105512000000002</v>
      </c>
      <c r="AA205" s="512">
        <f t="shared" si="202"/>
        <v>0.22105512000000002</v>
      </c>
      <c r="AB205" s="512">
        <f t="shared" si="202"/>
        <v>0.22105512000000002</v>
      </c>
      <c r="AC205" s="448">
        <f t="shared" si="196"/>
        <v>2.8397080799999999</v>
      </c>
      <c r="AD205" s="512">
        <f t="shared" si="197"/>
        <v>0.22170720000000002</v>
      </c>
      <c r="AE205" s="512">
        <f t="shared" si="197"/>
        <v>0.22170720000000002</v>
      </c>
      <c r="AF205" s="512">
        <f t="shared" si="197"/>
        <v>0.22170720000000002</v>
      </c>
      <c r="AG205" s="512">
        <f t="shared" si="197"/>
        <v>0.22170720000000002</v>
      </c>
      <c r="AH205" s="512">
        <f t="shared" si="197"/>
        <v>0.22170720000000002</v>
      </c>
      <c r="AI205" s="512">
        <f t="shared" si="197"/>
        <v>0.20465280000000002</v>
      </c>
      <c r="AJ205" s="512">
        <f t="shared" si="197"/>
        <v>0.20465280000000002</v>
      </c>
      <c r="AK205" s="512">
        <f t="shared" si="197"/>
        <v>0.20465280000000002</v>
      </c>
      <c r="AL205" s="512">
        <f t="shared" si="197"/>
        <v>0.170544</v>
      </c>
      <c r="AM205" s="512">
        <f t="shared" si="197"/>
        <v>0.14883839999999998</v>
      </c>
      <c r="AN205" s="512">
        <f t="shared" si="197"/>
        <v>0.14883839999999998</v>
      </c>
      <c r="AO205" s="512">
        <f t="shared" si="197"/>
        <v>0.14883839999999998</v>
      </c>
      <c r="AP205" s="448">
        <f t="shared" si="198"/>
        <v>2.3395535999999999</v>
      </c>
      <c r="AQ205" s="512">
        <f t="shared" si="199"/>
        <v>0.14883839999999998</v>
      </c>
      <c r="AR205" s="512">
        <f t="shared" si="199"/>
        <v>0.14883839999999998</v>
      </c>
      <c r="AS205" s="512">
        <f t="shared" si="199"/>
        <v>0.14883839999999998</v>
      </c>
      <c r="AT205" s="512">
        <f t="shared" si="199"/>
        <v>0.14883839999999998</v>
      </c>
      <c r="AU205" s="512">
        <f t="shared" si="199"/>
        <v>0.14883839999999998</v>
      </c>
      <c r="AV205" s="512">
        <f t="shared" si="199"/>
        <v>0.14883839999999998</v>
      </c>
      <c r="AW205" s="512">
        <f t="shared" si="199"/>
        <v>0.14325696000000002</v>
      </c>
      <c r="AX205" s="512">
        <f t="shared" si="199"/>
        <v>0.14325696000000002</v>
      </c>
      <c r="AY205" s="512">
        <f t="shared" si="199"/>
        <v>0.14325696000000002</v>
      </c>
      <c r="AZ205" s="512">
        <f t="shared" si="199"/>
        <v>0.14325696000000002</v>
      </c>
      <c r="BA205" s="512">
        <f t="shared" si="199"/>
        <v>0.14325696000000002</v>
      </c>
      <c r="BB205" s="512">
        <f t="shared" si="199"/>
        <v>0.14325696000000002</v>
      </c>
      <c r="BC205" s="448">
        <f t="shared" si="200"/>
        <v>1.7525721599999999</v>
      </c>
      <c r="BD205" s="450"/>
      <c r="BE205" s="512">
        <f t="shared" si="203"/>
        <v>0.22070400000000001</v>
      </c>
      <c r="BF205" s="512">
        <f t="shared" si="203"/>
        <v>0.239096</v>
      </c>
      <c r="BG205" s="512">
        <f t="shared" si="203"/>
        <v>0.27588000000000001</v>
      </c>
      <c r="BH205" s="512">
        <f t="shared" si="203"/>
        <v>0.29427199999999998</v>
      </c>
      <c r="BI205" s="512">
        <f t="shared" si="203"/>
        <v>0.312664</v>
      </c>
      <c r="BJ205" s="512">
        <f t="shared" si="203"/>
        <v>0.33105600000000002</v>
      </c>
      <c r="BK205" s="512">
        <f t="shared" si="203"/>
        <v>0.36784</v>
      </c>
      <c r="BL205" s="512">
        <f t="shared" si="203"/>
        <v>0.36784</v>
      </c>
      <c r="BM205" s="512">
        <f t="shared" si="203"/>
        <v>0.40462399999999998</v>
      </c>
      <c r="BN205" s="512">
        <f t="shared" si="203"/>
        <v>0.40462399999999998</v>
      </c>
      <c r="BO205" s="512">
        <f t="shared" si="203"/>
        <v>0.44140800000000002</v>
      </c>
      <c r="BP205" s="512">
        <f t="shared" si="203"/>
        <v>0.45979999999999999</v>
      </c>
      <c r="BQ205" s="448">
        <f t="shared" si="201"/>
        <v>4.1198080000000008</v>
      </c>
    </row>
    <row r="206" spans="1:101" outlineLevel="1">
      <c r="A206" s="452" t="str">
        <f t="shared" si="192"/>
        <v>ZMGQ</v>
      </c>
      <c r="B206" s="452" t="str">
        <f t="shared" si="192"/>
        <v xml:space="preserve">Grow </v>
      </c>
      <c r="C206" s="452" t="str">
        <f t="shared" si="192"/>
        <v>CENTRO MEDICO IMBANACO DE CALI S.A.</v>
      </c>
      <c r="D206" s="512">
        <f t="shared" si="193"/>
        <v>0.21523200000000001</v>
      </c>
      <c r="E206" s="512">
        <f t="shared" si="193"/>
        <v>0.17135581431692481</v>
      </c>
      <c r="F206" s="512">
        <f t="shared" si="193"/>
        <v>0.17932200000000001</v>
      </c>
      <c r="G206" s="512">
        <f t="shared" si="193"/>
        <v>0.16309599999999999</v>
      </c>
      <c r="H206" s="512">
        <f t="shared" si="193"/>
        <v>0.16389549019607844</v>
      </c>
      <c r="I206" s="512">
        <f t="shared" si="193"/>
        <v>0.22363</v>
      </c>
      <c r="J206" s="512">
        <f t="shared" si="193"/>
        <v>0.32436799999999999</v>
      </c>
      <c r="K206" s="512">
        <f t="shared" si="193"/>
        <v>0.296989</v>
      </c>
      <c r="L206" s="512">
        <f t="shared" si="193"/>
        <v>0.385187</v>
      </c>
      <c r="M206" s="512">
        <f t="shared" si="193"/>
        <v>0.341088</v>
      </c>
      <c r="N206" s="512">
        <f t="shared" si="193"/>
        <v>0.341088</v>
      </c>
      <c r="O206" s="512">
        <f t="shared" si="193"/>
        <v>0.341088</v>
      </c>
      <c r="P206" s="448">
        <f t="shared" si="194"/>
        <v>3.1463393045130035</v>
      </c>
      <c r="Q206" s="512">
        <f t="shared" si="202"/>
        <v>0.3270672</v>
      </c>
      <c r="R206" s="512">
        <f t="shared" si="202"/>
        <v>0.3270672</v>
      </c>
      <c r="S206" s="512">
        <f t="shared" si="202"/>
        <v>0.3270672</v>
      </c>
      <c r="T206" s="512">
        <f t="shared" si="202"/>
        <v>0.3270672</v>
      </c>
      <c r="U206" s="512">
        <f t="shared" si="202"/>
        <v>0.31071384000000002</v>
      </c>
      <c r="V206" s="512">
        <f t="shared" si="202"/>
        <v>0.31071384000000002</v>
      </c>
      <c r="W206" s="512">
        <f t="shared" si="202"/>
        <v>0.29436048000000004</v>
      </c>
      <c r="X206" s="512">
        <f t="shared" si="202"/>
        <v>0.29436048000000004</v>
      </c>
      <c r="Y206" s="512">
        <f t="shared" si="202"/>
        <v>0.27800712</v>
      </c>
      <c r="Z206" s="512">
        <f t="shared" si="202"/>
        <v>0.27800712</v>
      </c>
      <c r="AA206" s="512">
        <f t="shared" si="202"/>
        <v>0.26165376000000001</v>
      </c>
      <c r="AB206" s="512">
        <f t="shared" si="202"/>
        <v>0.26165376000000001</v>
      </c>
      <c r="AC206" s="448">
        <f t="shared" si="196"/>
        <v>3.5977391999999999</v>
      </c>
      <c r="AD206" s="512">
        <f t="shared" si="197"/>
        <v>0.26242560000000004</v>
      </c>
      <c r="AE206" s="512">
        <f t="shared" si="197"/>
        <v>0.26242560000000004</v>
      </c>
      <c r="AF206" s="512">
        <f t="shared" si="197"/>
        <v>0.26242560000000004</v>
      </c>
      <c r="AG206" s="512">
        <f t="shared" si="197"/>
        <v>0.26242560000000004</v>
      </c>
      <c r="AH206" s="512">
        <f t="shared" si="197"/>
        <v>0.24602399999999999</v>
      </c>
      <c r="AI206" s="512">
        <f t="shared" si="197"/>
        <v>0.24602399999999999</v>
      </c>
      <c r="AJ206" s="512">
        <f t="shared" si="197"/>
        <v>0.24602399999999999</v>
      </c>
      <c r="AK206" s="512">
        <f t="shared" si="197"/>
        <v>0.24602399999999999</v>
      </c>
      <c r="AL206" s="512">
        <f t="shared" si="197"/>
        <v>0.22962240000000003</v>
      </c>
      <c r="AM206" s="512">
        <f t="shared" si="197"/>
        <v>0.22962240000000003</v>
      </c>
      <c r="AN206" s="512">
        <f t="shared" si="197"/>
        <v>0.22962240000000003</v>
      </c>
      <c r="AO206" s="512">
        <f t="shared" si="197"/>
        <v>0.22962240000000003</v>
      </c>
      <c r="AP206" s="448">
        <f t="shared" si="198"/>
        <v>2.9522880000000011</v>
      </c>
      <c r="AQ206" s="512">
        <f t="shared" si="199"/>
        <v>0.26242560000000004</v>
      </c>
      <c r="AR206" s="512">
        <f t="shared" si="199"/>
        <v>0.26242560000000004</v>
      </c>
      <c r="AS206" s="512">
        <f t="shared" si="199"/>
        <v>0.24602399999999999</v>
      </c>
      <c r="AT206" s="512">
        <f t="shared" si="199"/>
        <v>0.24602399999999999</v>
      </c>
      <c r="AU206" s="512">
        <f t="shared" si="199"/>
        <v>0.24602399999999999</v>
      </c>
      <c r="AV206" s="512">
        <f t="shared" si="199"/>
        <v>0.24602399999999999</v>
      </c>
      <c r="AW206" s="512">
        <f t="shared" si="199"/>
        <v>0.1968192</v>
      </c>
      <c r="AX206" s="512">
        <f t="shared" si="199"/>
        <v>0.1968192</v>
      </c>
      <c r="AY206" s="512">
        <f t="shared" si="199"/>
        <v>0.1968192</v>
      </c>
      <c r="AZ206" s="512">
        <f t="shared" si="199"/>
        <v>0.1968192</v>
      </c>
      <c r="BA206" s="512">
        <f t="shared" si="199"/>
        <v>0.1968192</v>
      </c>
      <c r="BB206" s="512">
        <f t="shared" si="199"/>
        <v>0.1968192</v>
      </c>
      <c r="BC206" s="448">
        <f t="shared" si="200"/>
        <v>2.6898624000000009</v>
      </c>
      <c r="BD206" s="450"/>
      <c r="BE206" s="512">
        <f t="shared" si="203"/>
        <v>0.41799999999999998</v>
      </c>
      <c r="BF206" s="512">
        <f t="shared" si="203"/>
        <v>0.41799999999999998</v>
      </c>
      <c r="BG206" s="512">
        <f t="shared" si="203"/>
        <v>0.41799999999999998</v>
      </c>
      <c r="BH206" s="512">
        <f t="shared" si="203"/>
        <v>0.41799999999999998</v>
      </c>
      <c r="BI206" s="512">
        <f t="shared" si="203"/>
        <v>0.41799999999999998</v>
      </c>
      <c r="BJ206" s="512">
        <f t="shared" si="203"/>
        <v>0.41799999999999998</v>
      </c>
      <c r="BK206" s="512">
        <f t="shared" si="203"/>
        <v>0.41799999999999998</v>
      </c>
      <c r="BL206" s="512">
        <f t="shared" si="203"/>
        <v>0.41799999999999998</v>
      </c>
      <c r="BM206" s="512">
        <f t="shared" si="203"/>
        <v>0.41799999999999998</v>
      </c>
      <c r="BN206" s="512">
        <f t="shared" si="203"/>
        <v>0.41799999999999998</v>
      </c>
      <c r="BO206" s="512">
        <f t="shared" si="203"/>
        <v>0.41799999999999998</v>
      </c>
      <c r="BP206" s="512">
        <f t="shared" si="203"/>
        <v>0.41799999999999998</v>
      </c>
      <c r="BQ206" s="448">
        <f t="shared" si="201"/>
        <v>5.0160000000000009</v>
      </c>
    </row>
    <row r="207" spans="1:101" outlineLevel="1">
      <c r="A207" s="452" t="str">
        <f t="shared" si="192"/>
        <v>ICNE</v>
      </c>
      <c r="B207" s="452" t="str">
        <f t="shared" si="192"/>
        <v xml:space="preserve">Grow </v>
      </c>
      <c r="C207" s="452" t="str">
        <f t="shared" si="192"/>
        <v>INTEGRAL SOLUTIONS SD S.A.S.</v>
      </c>
      <c r="D207" s="512">
        <f t="shared" si="193"/>
        <v>0</v>
      </c>
      <c r="E207" s="512">
        <f t="shared" si="193"/>
        <v>0.1824684</v>
      </c>
      <c r="F207" s="512">
        <f t="shared" si="193"/>
        <v>0</v>
      </c>
      <c r="G207" s="512">
        <f t="shared" si="193"/>
        <v>0.16675920000000002</v>
      </c>
      <c r="H207" s="512">
        <f t="shared" si="193"/>
        <v>0.16152280000000002</v>
      </c>
      <c r="I207" s="512">
        <f t="shared" si="193"/>
        <v>0</v>
      </c>
      <c r="J207" s="512">
        <f t="shared" si="193"/>
        <v>0.16120200000000001</v>
      </c>
      <c r="K207" s="512">
        <f t="shared" si="193"/>
        <v>0</v>
      </c>
      <c r="L207" s="512">
        <f t="shared" si="193"/>
        <v>0.32562000000000002</v>
      </c>
      <c r="M207" s="512">
        <f t="shared" si="193"/>
        <v>0.164016</v>
      </c>
      <c r="N207" s="512">
        <f t="shared" si="193"/>
        <v>0.164016</v>
      </c>
      <c r="O207" s="512">
        <f t="shared" si="193"/>
        <v>0.164016</v>
      </c>
      <c r="P207" s="448">
        <f t="shared" si="194"/>
        <v>1.4896204</v>
      </c>
      <c r="Q207" s="512">
        <f t="shared" si="202"/>
        <v>0.1635336</v>
      </c>
      <c r="R207" s="512">
        <f t="shared" si="202"/>
        <v>0.1635336</v>
      </c>
      <c r="S207" s="512">
        <f t="shared" si="202"/>
        <v>0.1635336</v>
      </c>
      <c r="T207" s="512">
        <f t="shared" si="202"/>
        <v>0.1635336</v>
      </c>
      <c r="U207" s="512">
        <f t="shared" si="202"/>
        <v>0.1635336</v>
      </c>
      <c r="V207" s="512">
        <f t="shared" si="202"/>
        <v>0.1635336</v>
      </c>
      <c r="W207" s="512">
        <f t="shared" si="202"/>
        <v>0.1635336</v>
      </c>
      <c r="X207" s="512">
        <f t="shared" si="202"/>
        <v>0.1635336</v>
      </c>
      <c r="Y207" s="512">
        <f t="shared" si="202"/>
        <v>0.1635336</v>
      </c>
      <c r="Z207" s="512">
        <f t="shared" si="202"/>
        <v>0.1635336</v>
      </c>
      <c r="AA207" s="512">
        <f t="shared" si="202"/>
        <v>0.1635336</v>
      </c>
      <c r="AB207" s="512">
        <f t="shared" si="202"/>
        <v>0.1635336</v>
      </c>
      <c r="AC207" s="448">
        <f t="shared" si="196"/>
        <v>1.9624032000000005</v>
      </c>
      <c r="AD207" s="512">
        <f t="shared" si="197"/>
        <v>0.164016</v>
      </c>
      <c r="AE207" s="512">
        <f t="shared" si="197"/>
        <v>0.164016</v>
      </c>
      <c r="AF207" s="512">
        <f t="shared" si="197"/>
        <v>0.164016</v>
      </c>
      <c r="AG207" s="512">
        <f t="shared" si="197"/>
        <v>0.164016</v>
      </c>
      <c r="AH207" s="512">
        <f t="shared" si="197"/>
        <v>0.164016</v>
      </c>
      <c r="AI207" s="512">
        <f t="shared" si="197"/>
        <v>0.164016</v>
      </c>
      <c r="AJ207" s="512">
        <f t="shared" si="197"/>
        <v>0.164016</v>
      </c>
      <c r="AK207" s="512">
        <f t="shared" si="197"/>
        <v>0.164016</v>
      </c>
      <c r="AL207" s="512">
        <f t="shared" si="197"/>
        <v>0.164016</v>
      </c>
      <c r="AM207" s="512">
        <f t="shared" si="197"/>
        <v>0.164016</v>
      </c>
      <c r="AN207" s="512">
        <f t="shared" si="197"/>
        <v>0.164016</v>
      </c>
      <c r="AO207" s="512">
        <f t="shared" si="197"/>
        <v>0.164016</v>
      </c>
      <c r="AP207" s="448">
        <f t="shared" si="198"/>
        <v>1.9681919999999995</v>
      </c>
      <c r="AQ207" s="512">
        <f t="shared" si="199"/>
        <v>0.164016</v>
      </c>
      <c r="AR207" s="512">
        <f t="shared" si="199"/>
        <v>0.164016</v>
      </c>
      <c r="AS207" s="512">
        <f t="shared" si="199"/>
        <v>0.164016</v>
      </c>
      <c r="AT207" s="512">
        <f t="shared" si="199"/>
        <v>0.164016</v>
      </c>
      <c r="AU207" s="512">
        <f t="shared" si="199"/>
        <v>0.164016</v>
      </c>
      <c r="AV207" s="512">
        <f t="shared" si="199"/>
        <v>0.164016</v>
      </c>
      <c r="AW207" s="512">
        <f t="shared" si="199"/>
        <v>0.164016</v>
      </c>
      <c r="AX207" s="512">
        <f t="shared" si="199"/>
        <v>0.164016</v>
      </c>
      <c r="AY207" s="512">
        <f t="shared" si="199"/>
        <v>0.164016</v>
      </c>
      <c r="AZ207" s="512">
        <f t="shared" si="199"/>
        <v>0.164016</v>
      </c>
      <c r="BA207" s="512">
        <f t="shared" si="199"/>
        <v>0.164016</v>
      </c>
      <c r="BB207" s="512">
        <f t="shared" si="199"/>
        <v>0.164016</v>
      </c>
      <c r="BC207" s="448">
        <f t="shared" si="200"/>
        <v>1.9681919999999995</v>
      </c>
      <c r="BD207" s="450"/>
      <c r="BE207" s="512">
        <f t="shared" si="203"/>
        <v>0.18240000000000001</v>
      </c>
      <c r="BF207" s="512">
        <f t="shared" si="203"/>
        <v>0.18240000000000001</v>
      </c>
      <c r="BG207" s="512">
        <f t="shared" si="203"/>
        <v>0.18240000000000001</v>
      </c>
      <c r="BH207" s="512">
        <f t="shared" si="203"/>
        <v>0.18392</v>
      </c>
      <c r="BI207" s="512">
        <f t="shared" si="203"/>
        <v>0.18392</v>
      </c>
      <c r="BJ207" s="512">
        <f t="shared" si="203"/>
        <v>0.18392</v>
      </c>
      <c r="BK207" s="512">
        <f t="shared" si="203"/>
        <v>0.18392</v>
      </c>
      <c r="BL207" s="512">
        <f t="shared" si="203"/>
        <v>0.20064000000000001</v>
      </c>
      <c r="BM207" s="512">
        <f t="shared" si="203"/>
        <v>0.20064000000000001</v>
      </c>
      <c r="BN207" s="512">
        <f t="shared" si="203"/>
        <v>0.20064000000000001</v>
      </c>
      <c r="BO207" s="512">
        <f t="shared" si="203"/>
        <v>0.20064000000000001</v>
      </c>
      <c r="BP207" s="512">
        <f t="shared" si="203"/>
        <v>0.20064000000000001</v>
      </c>
      <c r="BQ207" s="448">
        <f t="shared" si="201"/>
        <v>2.2860799999999997</v>
      </c>
    </row>
    <row r="208" spans="1:101" outlineLevel="1">
      <c r="A208" s="452" t="str">
        <f t="shared" si="192"/>
        <v>LADB</v>
      </c>
      <c r="B208" s="452" t="str">
        <f t="shared" si="192"/>
        <v xml:space="preserve">Grow </v>
      </c>
      <c r="C208" s="452" t="str">
        <f t="shared" si="192"/>
        <v>ALIANZA FARMACEUTICA</v>
      </c>
      <c r="D208" s="512">
        <f t="shared" si="193"/>
        <v>0.10182480000000001</v>
      </c>
      <c r="E208" s="512">
        <f t="shared" si="193"/>
        <v>0.1121076</v>
      </c>
      <c r="F208" s="512">
        <f t="shared" si="193"/>
        <v>5.2303200000000001E-2</v>
      </c>
      <c r="G208" s="512">
        <f t="shared" si="193"/>
        <v>7.6873999999999998E-2</v>
      </c>
      <c r="H208" s="512">
        <f t="shared" si="193"/>
        <v>0.12690480000000001</v>
      </c>
      <c r="I208" s="512">
        <f t="shared" si="193"/>
        <v>0.1274064</v>
      </c>
      <c r="J208" s="512">
        <f t="shared" si="193"/>
        <v>0.12690480000000001</v>
      </c>
      <c r="K208" s="512">
        <f t="shared" si="193"/>
        <v>0.11461560000000001</v>
      </c>
      <c r="L208" s="512">
        <f t="shared" si="193"/>
        <v>0.11511720000000002</v>
      </c>
      <c r="M208" s="512">
        <f t="shared" si="193"/>
        <v>0.1274064</v>
      </c>
      <c r="N208" s="512">
        <f t="shared" si="193"/>
        <v>0.1274064</v>
      </c>
      <c r="O208" s="512">
        <f t="shared" si="193"/>
        <v>0.1274064</v>
      </c>
      <c r="P208" s="448">
        <f t="shared" si="194"/>
        <v>1.3362776000000001</v>
      </c>
      <c r="Q208" s="512">
        <f t="shared" si="202"/>
        <v>0.12957230880000001</v>
      </c>
      <c r="R208" s="512">
        <f t="shared" si="202"/>
        <v>0.12957230880000001</v>
      </c>
      <c r="S208" s="512">
        <f t="shared" si="202"/>
        <v>0.12957230880000001</v>
      </c>
      <c r="T208" s="512">
        <f t="shared" si="202"/>
        <v>0.12957230880000001</v>
      </c>
      <c r="U208" s="512">
        <f t="shared" si="202"/>
        <v>0.12957230880000001</v>
      </c>
      <c r="V208" s="512">
        <f t="shared" si="202"/>
        <v>0.12957230880000001</v>
      </c>
      <c r="W208" s="512">
        <f t="shared" si="202"/>
        <v>0.12957230880000001</v>
      </c>
      <c r="X208" s="512">
        <f t="shared" si="202"/>
        <v>0.12957230880000001</v>
      </c>
      <c r="Y208" s="512">
        <f t="shared" si="202"/>
        <v>0.12957230880000001</v>
      </c>
      <c r="Z208" s="512">
        <f t="shared" si="202"/>
        <v>0.12957230880000001</v>
      </c>
      <c r="AA208" s="512">
        <f t="shared" si="202"/>
        <v>0.12957230880000001</v>
      </c>
      <c r="AB208" s="512">
        <f t="shared" si="202"/>
        <v>0.12957230880000001</v>
      </c>
      <c r="AC208" s="448">
        <f t="shared" si="196"/>
        <v>1.5548677056000002</v>
      </c>
      <c r="AD208" s="512">
        <f t="shared" si="197"/>
        <v>0.12995452800000001</v>
      </c>
      <c r="AE208" s="512">
        <f t="shared" si="197"/>
        <v>0.12995452800000001</v>
      </c>
      <c r="AF208" s="512">
        <f t="shared" si="197"/>
        <v>0.12995452800000001</v>
      </c>
      <c r="AG208" s="512">
        <f t="shared" si="197"/>
        <v>0.12995452800000001</v>
      </c>
      <c r="AH208" s="512">
        <f t="shared" si="197"/>
        <v>0.12995452800000001</v>
      </c>
      <c r="AI208" s="512">
        <f t="shared" si="197"/>
        <v>0.12995452800000001</v>
      </c>
      <c r="AJ208" s="512">
        <f t="shared" si="197"/>
        <v>0.12995452800000001</v>
      </c>
      <c r="AK208" s="512">
        <f t="shared" si="197"/>
        <v>8.6822400000000008E-2</v>
      </c>
      <c r="AL208" s="512">
        <f t="shared" si="197"/>
        <v>8.6822400000000008E-2</v>
      </c>
      <c r="AM208" s="512">
        <f t="shared" si="197"/>
        <v>8.6822400000000008E-2</v>
      </c>
      <c r="AN208" s="512">
        <f t="shared" si="197"/>
        <v>8.6822400000000008E-2</v>
      </c>
      <c r="AO208" s="512">
        <f t="shared" si="197"/>
        <v>8.6822400000000008E-2</v>
      </c>
      <c r="AP208" s="448">
        <f t="shared" si="198"/>
        <v>1.3437936960000001</v>
      </c>
      <c r="AQ208" s="512">
        <f t="shared" si="199"/>
        <v>8.6822400000000008E-2</v>
      </c>
      <c r="AR208" s="512">
        <f t="shared" si="199"/>
        <v>8.6822400000000008E-2</v>
      </c>
      <c r="AS208" s="512">
        <f t="shared" si="199"/>
        <v>8.6822400000000008E-2</v>
      </c>
      <c r="AT208" s="512">
        <f t="shared" si="199"/>
        <v>8.6822400000000008E-2</v>
      </c>
      <c r="AU208" s="512">
        <f t="shared" si="199"/>
        <v>8.6822400000000008E-2</v>
      </c>
      <c r="AV208" s="512">
        <f t="shared" si="199"/>
        <v>8.6822400000000008E-2</v>
      </c>
      <c r="AW208" s="512">
        <f t="shared" si="199"/>
        <v>6.5116800000000002E-2</v>
      </c>
      <c r="AX208" s="512">
        <f t="shared" si="199"/>
        <v>6.5116800000000002E-2</v>
      </c>
      <c r="AY208" s="512">
        <f t="shared" si="199"/>
        <v>6.5116800000000002E-2</v>
      </c>
      <c r="AZ208" s="512">
        <f t="shared" si="199"/>
        <v>6.5116800000000002E-2</v>
      </c>
      <c r="BA208" s="512">
        <f t="shared" si="199"/>
        <v>6.5116800000000002E-2</v>
      </c>
      <c r="BB208" s="512">
        <f t="shared" si="199"/>
        <v>6.5116800000000002E-2</v>
      </c>
      <c r="BC208" s="448">
        <f t="shared" si="200"/>
        <v>0.91163519999999987</v>
      </c>
      <c r="BD208" s="450"/>
      <c r="BE208" s="512">
        <f t="shared" si="203"/>
        <v>0</v>
      </c>
      <c r="BF208" s="512">
        <f t="shared" si="203"/>
        <v>2.0246400000000001E-2</v>
      </c>
      <c r="BG208" s="512">
        <f t="shared" si="203"/>
        <v>2.0246400000000001E-2</v>
      </c>
      <c r="BH208" s="512">
        <f t="shared" si="203"/>
        <v>2.0246400000000001E-2</v>
      </c>
      <c r="BI208" s="512">
        <f t="shared" si="203"/>
        <v>4.0492800000000002E-2</v>
      </c>
      <c r="BJ208" s="512">
        <f t="shared" si="203"/>
        <v>4.0492800000000002E-2</v>
      </c>
      <c r="BK208" s="512">
        <f t="shared" si="203"/>
        <v>4.0492800000000002E-2</v>
      </c>
      <c r="BL208" s="512">
        <f t="shared" si="203"/>
        <v>6.0739200000000007E-2</v>
      </c>
      <c r="BM208" s="512">
        <f t="shared" si="203"/>
        <v>6.0739200000000007E-2</v>
      </c>
      <c r="BN208" s="512">
        <f t="shared" si="203"/>
        <v>6.0739200000000007E-2</v>
      </c>
      <c r="BO208" s="512">
        <f t="shared" si="203"/>
        <v>6.0739200000000007E-2</v>
      </c>
      <c r="BP208" s="512">
        <f t="shared" si="203"/>
        <v>6.0739200000000007E-2</v>
      </c>
      <c r="BQ208" s="448">
        <f t="shared" si="201"/>
        <v>0.4859136</v>
      </c>
    </row>
    <row r="209" spans="1:69" outlineLevel="1">
      <c r="A209" s="453" t="str">
        <f t="shared" si="192"/>
        <v>LADB</v>
      </c>
      <c r="B209" s="453" t="str">
        <f t="shared" si="192"/>
        <v>Capture</v>
      </c>
      <c r="C209" s="453" t="str">
        <f t="shared" si="192"/>
        <v>OCGN</v>
      </c>
      <c r="D209" s="512">
        <f t="shared" si="193"/>
        <v>2.30584E-2</v>
      </c>
      <c r="E209" s="512">
        <f t="shared" si="193"/>
        <v>1.8559200000000001E-2</v>
      </c>
      <c r="F209" s="512">
        <f t="shared" si="193"/>
        <v>5.1178399999999999E-2</v>
      </c>
      <c r="G209" s="512">
        <f t="shared" si="193"/>
        <v>0</v>
      </c>
      <c r="H209" s="512">
        <f t="shared" si="193"/>
        <v>0</v>
      </c>
      <c r="I209" s="512">
        <f t="shared" si="193"/>
        <v>0</v>
      </c>
      <c r="J209" s="512">
        <f t="shared" si="193"/>
        <v>5.6240000000000001E-4</v>
      </c>
      <c r="K209" s="512">
        <f t="shared" si="193"/>
        <v>7.0223999999999995E-2</v>
      </c>
      <c r="L209" s="512">
        <f t="shared" si="193"/>
        <v>5.6239999999999998E-2</v>
      </c>
      <c r="M209" s="512">
        <f t="shared" si="193"/>
        <v>5.6239999999999998E-2</v>
      </c>
      <c r="N209" s="512">
        <f t="shared" si="193"/>
        <v>5.6239999999999998E-2</v>
      </c>
      <c r="O209" s="512">
        <f t="shared" si="193"/>
        <v>5.6239999999999998E-2</v>
      </c>
      <c r="P209" s="448">
        <f t="shared" si="194"/>
        <v>0.38854240000000007</v>
      </c>
      <c r="Q209" s="512">
        <f t="shared" si="202"/>
        <v>5.7196080000000003E-2</v>
      </c>
      <c r="R209" s="512">
        <f t="shared" si="202"/>
        <v>5.7196080000000003E-2</v>
      </c>
      <c r="S209" s="512">
        <f t="shared" si="202"/>
        <v>5.7196080000000003E-2</v>
      </c>
      <c r="T209" s="512">
        <f t="shared" si="202"/>
        <v>5.7196080000000003E-2</v>
      </c>
      <c r="U209" s="512">
        <f t="shared" si="202"/>
        <v>4.5756864000000001E-2</v>
      </c>
      <c r="V209" s="512">
        <f t="shared" si="202"/>
        <v>4.5756864000000001E-2</v>
      </c>
      <c r="W209" s="512">
        <f t="shared" si="202"/>
        <v>4.5756864000000001E-2</v>
      </c>
      <c r="X209" s="512">
        <f t="shared" si="202"/>
        <v>4.5756864000000001E-2</v>
      </c>
      <c r="Y209" s="512">
        <f t="shared" si="202"/>
        <v>4.5756864000000001E-2</v>
      </c>
      <c r="Z209" s="512">
        <f t="shared" si="202"/>
        <v>2.2878432000000001E-2</v>
      </c>
      <c r="AA209" s="512">
        <f t="shared" si="202"/>
        <v>2.2878432000000001E-2</v>
      </c>
      <c r="AB209" s="512">
        <f t="shared" si="202"/>
        <v>2.2878432000000001E-2</v>
      </c>
      <c r="AC209" s="448">
        <f t="shared" si="196"/>
        <v>0.52620393599999993</v>
      </c>
      <c r="AD209" s="512">
        <f t="shared" si="197"/>
        <v>2.2945920000000002E-2</v>
      </c>
      <c r="AE209" s="512">
        <f t="shared" si="197"/>
        <v>2.2945920000000002E-2</v>
      </c>
      <c r="AF209" s="512">
        <f t="shared" si="197"/>
        <v>2.2945920000000002E-2</v>
      </c>
      <c r="AG209" s="512">
        <f t="shared" si="197"/>
        <v>2.2945920000000002E-2</v>
      </c>
      <c r="AH209" s="512">
        <f t="shared" si="197"/>
        <v>2.2945920000000002E-2</v>
      </c>
      <c r="AI209" s="512">
        <f t="shared" si="197"/>
        <v>2.2945920000000002E-2</v>
      </c>
      <c r="AJ209" s="512">
        <f t="shared" si="197"/>
        <v>2.2945920000000002E-2</v>
      </c>
      <c r="AK209" s="512">
        <f t="shared" si="197"/>
        <v>2.2945920000000002E-2</v>
      </c>
      <c r="AL209" s="512">
        <f t="shared" si="197"/>
        <v>2.2945920000000002E-2</v>
      </c>
      <c r="AM209" s="512">
        <f t="shared" si="197"/>
        <v>2.2945920000000002E-2</v>
      </c>
      <c r="AN209" s="512">
        <f t="shared" si="197"/>
        <v>2.2945920000000002E-2</v>
      </c>
      <c r="AO209" s="512">
        <f t="shared" si="197"/>
        <v>2.2945920000000002E-2</v>
      </c>
      <c r="AP209" s="448">
        <f t="shared" si="198"/>
        <v>0.27535104000000005</v>
      </c>
      <c r="AQ209" s="512">
        <f t="shared" si="199"/>
        <v>2.2945920000000002E-2</v>
      </c>
      <c r="AR209" s="512">
        <f t="shared" si="199"/>
        <v>2.2945920000000002E-2</v>
      </c>
      <c r="AS209" s="512">
        <f t="shared" si="199"/>
        <v>2.2945920000000002E-2</v>
      </c>
      <c r="AT209" s="512">
        <f t="shared" si="199"/>
        <v>2.2945920000000002E-2</v>
      </c>
      <c r="AU209" s="512">
        <f t="shared" si="199"/>
        <v>2.2945920000000002E-2</v>
      </c>
      <c r="AV209" s="512">
        <f t="shared" si="199"/>
        <v>2.2945920000000002E-2</v>
      </c>
      <c r="AW209" s="512">
        <f t="shared" si="199"/>
        <v>2.2945920000000002E-2</v>
      </c>
      <c r="AX209" s="512">
        <f t="shared" si="199"/>
        <v>2.2945920000000002E-2</v>
      </c>
      <c r="AY209" s="512">
        <f t="shared" si="199"/>
        <v>2.2945920000000002E-2</v>
      </c>
      <c r="AZ209" s="512">
        <f t="shared" si="199"/>
        <v>2.2945920000000002E-2</v>
      </c>
      <c r="BA209" s="512">
        <f t="shared" si="199"/>
        <v>2.2945920000000002E-2</v>
      </c>
      <c r="BB209" s="512">
        <f t="shared" si="199"/>
        <v>2.2945920000000002E-2</v>
      </c>
      <c r="BC209" s="448">
        <f t="shared" si="200"/>
        <v>0.27535104000000005</v>
      </c>
      <c r="BD209" s="450"/>
      <c r="BE209" s="512">
        <f t="shared" si="203"/>
        <v>4.4991999999999997E-2</v>
      </c>
      <c r="BF209" s="512">
        <f t="shared" si="203"/>
        <v>4.4991999999999997E-2</v>
      </c>
      <c r="BG209" s="512">
        <f t="shared" si="203"/>
        <v>4.4991999999999997E-2</v>
      </c>
      <c r="BH209" s="512">
        <f t="shared" si="203"/>
        <v>4.4991999999999997E-2</v>
      </c>
      <c r="BI209" s="512">
        <f t="shared" si="203"/>
        <v>4.4991999999999997E-2</v>
      </c>
      <c r="BJ209" s="512">
        <f t="shared" si="203"/>
        <v>4.4991999999999997E-2</v>
      </c>
      <c r="BK209" s="512">
        <f t="shared" si="203"/>
        <v>4.4991999999999997E-2</v>
      </c>
      <c r="BL209" s="512">
        <f t="shared" si="203"/>
        <v>4.4991999999999997E-2</v>
      </c>
      <c r="BM209" s="512">
        <f t="shared" si="203"/>
        <v>4.4991999999999997E-2</v>
      </c>
      <c r="BN209" s="512">
        <f t="shared" si="203"/>
        <v>4.4991999999999997E-2</v>
      </c>
      <c r="BO209" s="512">
        <f t="shared" si="203"/>
        <v>4.4991999999999997E-2</v>
      </c>
      <c r="BP209" s="512">
        <f t="shared" si="203"/>
        <v>4.4991999999999997E-2</v>
      </c>
      <c r="BQ209" s="448">
        <f t="shared" si="201"/>
        <v>0.53990399999999983</v>
      </c>
    </row>
    <row r="210" spans="1:69" outlineLevel="1">
      <c r="A210" s="453" t="str">
        <f t="shared" si="192"/>
        <v>ICNE</v>
      </c>
      <c r="B210" s="453" t="str">
        <f t="shared" si="192"/>
        <v>Capture</v>
      </c>
      <c r="C210" s="453" t="str">
        <f t="shared" si="192"/>
        <v>JERSALUD</v>
      </c>
      <c r="D210" s="512">
        <f t="shared" si="193"/>
        <v>2.69952E-2</v>
      </c>
      <c r="E210" s="512">
        <f t="shared" si="193"/>
        <v>0</v>
      </c>
      <c r="F210" s="512">
        <f t="shared" si="193"/>
        <v>6.0739200000000007E-2</v>
      </c>
      <c r="G210" s="512">
        <f t="shared" si="193"/>
        <v>3.0369600000000004E-2</v>
      </c>
      <c r="H210" s="512">
        <f t="shared" si="193"/>
        <v>3.0369600000000004E-2</v>
      </c>
      <c r="I210" s="512">
        <f t="shared" si="193"/>
        <v>3.0369600000000004E-2</v>
      </c>
      <c r="J210" s="512">
        <f t="shared" si="193"/>
        <v>3.0369600000000004E-2</v>
      </c>
      <c r="K210" s="512">
        <f t="shared" si="193"/>
        <v>3.3744000000000003E-2</v>
      </c>
      <c r="L210" s="512">
        <f t="shared" si="193"/>
        <v>2.69952E-2</v>
      </c>
      <c r="M210" s="512">
        <f t="shared" si="193"/>
        <v>3.0369600000000004E-2</v>
      </c>
      <c r="N210" s="512">
        <f t="shared" si="193"/>
        <v>3.0369600000000004E-2</v>
      </c>
      <c r="O210" s="512">
        <f t="shared" si="193"/>
        <v>3.0369600000000004E-2</v>
      </c>
      <c r="P210" s="448">
        <f t="shared" si="194"/>
        <v>0.36106080000000002</v>
      </c>
      <c r="Q210" s="512">
        <f t="shared" si="202"/>
        <v>3.0752032000000002E-2</v>
      </c>
      <c r="R210" s="512">
        <f t="shared" si="202"/>
        <v>3.0752032000000002E-2</v>
      </c>
      <c r="S210" s="512">
        <f t="shared" si="202"/>
        <v>3.0752032000000002E-2</v>
      </c>
      <c r="T210" s="512">
        <f t="shared" si="202"/>
        <v>3.0752032000000002E-2</v>
      </c>
      <c r="U210" s="512">
        <f t="shared" si="202"/>
        <v>3.0752032000000002E-2</v>
      </c>
      <c r="V210" s="512">
        <f t="shared" si="202"/>
        <v>3.0752032000000002E-2</v>
      </c>
      <c r="W210" s="512">
        <f t="shared" si="202"/>
        <v>3.0752032000000002E-2</v>
      </c>
      <c r="X210" s="512">
        <f t="shared" si="202"/>
        <v>3.0752032000000002E-2</v>
      </c>
      <c r="Y210" s="512">
        <f t="shared" si="202"/>
        <v>3.0752032000000002E-2</v>
      </c>
      <c r="Z210" s="512">
        <f t="shared" si="202"/>
        <v>3.0752032000000002E-2</v>
      </c>
      <c r="AA210" s="512">
        <f t="shared" si="202"/>
        <v>3.0752032000000002E-2</v>
      </c>
      <c r="AB210" s="512">
        <f t="shared" si="202"/>
        <v>3.0752032000000002E-2</v>
      </c>
      <c r="AC210" s="448">
        <f t="shared" si="196"/>
        <v>0.36902438399999998</v>
      </c>
      <c r="AD210" s="512">
        <f t="shared" si="197"/>
        <v>3.081952E-2</v>
      </c>
      <c r="AE210" s="512">
        <f t="shared" si="197"/>
        <v>3.081952E-2</v>
      </c>
      <c r="AF210" s="512">
        <f t="shared" si="197"/>
        <v>3.081952E-2</v>
      </c>
      <c r="AG210" s="512">
        <f t="shared" si="197"/>
        <v>3.081952E-2</v>
      </c>
      <c r="AH210" s="512">
        <f t="shared" si="197"/>
        <v>3.081952E-2</v>
      </c>
      <c r="AI210" s="512">
        <f t="shared" si="197"/>
        <v>3.081952E-2</v>
      </c>
      <c r="AJ210" s="512">
        <f t="shared" si="197"/>
        <v>3.081952E-2</v>
      </c>
      <c r="AK210" s="512">
        <f t="shared" si="197"/>
        <v>3.081952E-2</v>
      </c>
      <c r="AL210" s="512">
        <f t="shared" si="197"/>
        <v>3.081952E-2</v>
      </c>
      <c r="AM210" s="512">
        <f t="shared" si="197"/>
        <v>3.081952E-2</v>
      </c>
      <c r="AN210" s="512">
        <f t="shared" si="197"/>
        <v>3.081952E-2</v>
      </c>
      <c r="AO210" s="512">
        <f t="shared" si="197"/>
        <v>3.081952E-2</v>
      </c>
      <c r="AP210" s="448">
        <f t="shared" si="198"/>
        <v>0.36983423999999993</v>
      </c>
      <c r="AQ210" s="512">
        <f t="shared" si="199"/>
        <v>3.081952E-2</v>
      </c>
      <c r="AR210" s="512">
        <f t="shared" si="199"/>
        <v>3.081952E-2</v>
      </c>
      <c r="AS210" s="512">
        <f t="shared" si="199"/>
        <v>3.081952E-2</v>
      </c>
      <c r="AT210" s="512">
        <f t="shared" si="199"/>
        <v>3.081952E-2</v>
      </c>
      <c r="AU210" s="512">
        <f t="shared" si="199"/>
        <v>3.081952E-2</v>
      </c>
      <c r="AV210" s="512">
        <f t="shared" si="199"/>
        <v>3.081952E-2</v>
      </c>
      <c r="AW210" s="512">
        <f t="shared" si="199"/>
        <v>3.081952E-2</v>
      </c>
      <c r="AX210" s="512">
        <f t="shared" si="199"/>
        <v>3.081952E-2</v>
      </c>
      <c r="AY210" s="512">
        <f t="shared" si="199"/>
        <v>3.081952E-2</v>
      </c>
      <c r="AZ210" s="512">
        <f t="shared" si="199"/>
        <v>3.081952E-2</v>
      </c>
      <c r="BA210" s="512">
        <f t="shared" si="199"/>
        <v>3.081952E-2</v>
      </c>
      <c r="BB210" s="512">
        <f t="shared" si="199"/>
        <v>3.081952E-2</v>
      </c>
      <c r="BC210" s="448">
        <f t="shared" si="200"/>
        <v>0.36983423999999993</v>
      </c>
      <c r="BD210" s="450"/>
      <c r="BE210" s="512">
        <f t="shared" si="203"/>
        <v>4.4991999999999997E-2</v>
      </c>
      <c r="BF210" s="512">
        <f t="shared" si="203"/>
        <v>4.4991999999999997E-2</v>
      </c>
      <c r="BG210" s="512">
        <f t="shared" si="203"/>
        <v>4.4991999999999997E-2</v>
      </c>
      <c r="BH210" s="512">
        <f t="shared" si="203"/>
        <v>6.7488000000000006E-2</v>
      </c>
      <c r="BI210" s="512">
        <f t="shared" si="203"/>
        <v>6.7488000000000006E-2</v>
      </c>
      <c r="BJ210" s="512">
        <f t="shared" si="203"/>
        <v>6.7488000000000006E-2</v>
      </c>
      <c r="BK210" s="512">
        <f t="shared" si="203"/>
        <v>6.7488000000000006E-2</v>
      </c>
      <c r="BL210" s="512">
        <f t="shared" si="203"/>
        <v>8.5120000000000001E-2</v>
      </c>
      <c r="BM210" s="512">
        <f t="shared" si="203"/>
        <v>8.5120000000000001E-2</v>
      </c>
      <c r="BN210" s="512">
        <f t="shared" si="203"/>
        <v>8.5120000000000001E-2</v>
      </c>
      <c r="BO210" s="512">
        <f t="shared" si="203"/>
        <v>8.5120000000000001E-2</v>
      </c>
      <c r="BP210" s="512">
        <f t="shared" si="203"/>
        <v>8.5120000000000001E-2</v>
      </c>
      <c r="BQ210" s="448">
        <f t="shared" si="201"/>
        <v>0.83052799999999982</v>
      </c>
    </row>
    <row r="211" spans="1:69" outlineLevel="1">
      <c r="A211" s="453" t="str">
        <f t="shared" si="192"/>
        <v>PMCE</v>
      </c>
      <c r="B211" s="453" t="str">
        <f t="shared" si="192"/>
        <v>Capture</v>
      </c>
      <c r="C211" s="453" t="str">
        <f t="shared" si="192"/>
        <v>COHAN</v>
      </c>
      <c r="D211" s="512">
        <f t="shared" si="193"/>
        <v>0</v>
      </c>
      <c r="E211" s="512">
        <f t="shared" si="193"/>
        <v>0</v>
      </c>
      <c r="F211" s="512">
        <f t="shared" si="193"/>
        <v>0</v>
      </c>
      <c r="G211" s="512">
        <f t="shared" si="193"/>
        <v>0</v>
      </c>
      <c r="H211" s="512">
        <f t="shared" si="193"/>
        <v>0</v>
      </c>
      <c r="I211" s="512">
        <f t="shared" si="193"/>
        <v>0</v>
      </c>
      <c r="J211" s="512">
        <f t="shared" si="193"/>
        <v>0</v>
      </c>
      <c r="K211" s="512">
        <f t="shared" si="193"/>
        <v>0</v>
      </c>
      <c r="L211" s="512">
        <f t="shared" si="193"/>
        <v>0</v>
      </c>
      <c r="M211" s="512">
        <f t="shared" si="193"/>
        <v>0</v>
      </c>
      <c r="N211" s="512">
        <f t="shared" si="193"/>
        <v>0</v>
      </c>
      <c r="O211" s="512">
        <f t="shared" si="193"/>
        <v>0</v>
      </c>
      <c r="P211" s="448">
        <f t="shared" si="194"/>
        <v>0</v>
      </c>
      <c r="Q211" s="512">
        <f t="shared" si="202"/>
        <v>0</v>
      </c>
      <c r="R211" s="512">
        <f t="shared" si="202"/>
        <v>0</v>
      </c>
      <c r="S211" s="512">
        <f t="shared" si="202"/>
        <v>0</v>
      </c>
      <c r="T211" s="512">
        <f t="shared" si="202"/>
        <v>0</v>
      </c>
      <c r="U211" s="512">
        <f t="shared" si="202"/>
        <v>4.5756864000000001E-2</v>
      </c>
      <c r="V211" s="512">
        <f t="shared" si="202"/>
        <v>6.4925280000000002E-2</v>
      </c>
      <c r="W211" s="512">
        <f t="shared" si="202"/>
        <v>0.10202544000000001</v>
      </c>
      <c r="X211" s="512">
        <f t="shared" si="202"/>
        <v>0.10202544000000001</v>
      </c>
      <c r="Y211" s="512">
        <f t="shared" si="202"/>
        <v>0.10202544000000001</v>
      </c>
      <c r="Z211" s="512">
        <f t="shared" si="202"/>
        <v>0.10202544000000001</v>
      </c>
      <c r="AA211" s="512">
        <f t="shared" si="202"/>
        <v>0.10202544000000001</v>
      </c>
      <c r="AB211" s="512">
        <f t="shared" si="202"/>
        <v>0.10202544000000001</v>
      </c>
      <c r="AC211" s="448">
        <f t="shared" si="196"/>
        <v>0.72283478400000012</v>
      </c>
      <c r="AD211" s="512">
        <f t="shared" si="197"/>
        <v>0.10232640000000001</v>
      </c>
      <c r="AE211" s="512">
        <f t="shared" si="197"/>
        <v>0.10232640000000001</v>
      </c>
      <c r="AF211" s="512">
        <f t="shared" si="197"/>
        <v>0.10232640000000001</v>
      </c>
      <c r="AG211" s="512">
        <f t="shared" si="197"/>
        <v>0.10232640000000001</v>
      </c>
      <c r="AH211" s="512">
        <f t="shared" si="197"/>
        <v>0.10232640000000001</v>
      </c>
      <c r="AI211" s="512">
        <f t="shared" si="197"/>
        <v>0.10232640000000001</v>
      </c>
      <c r="AJ211" s="512">
        <f t="shared" si="197"/>
        <v>0.14883839999999998</v>
      </c>
      <c r="AK211" s="512">
        <f t="shared" si="197"/>
        <v>0.14883839999999998</v>
      </c>
      <c r="AL211" s="512">
        <f t="shared" si="197"/>
        <v>0.14883839999999998</v>
      </c>
      <c r="AM211" s="512">
        <f t="shared" si="197"/>
        <v>0.14883839999999998</v>
      </c>
      <c r="AN211" s="512">
        <f t="shared" si="197"/>
        <v>0.14883839999999998</v>
      </c>
      <c r="AO211" s="512">
        <f t="shared" si="197"/>
        <v>0.14883839999999998</v>
      </c>
      <c r="AP211" s="448">
        <f t="shared" si="198"/>
        <v>1.5069888000000002</v>
      </c>
      <c r="AQ211" s="512">
        <f t="shared" si="199"/>
        <v>0.14883839999999998</v>
      </c>
      <c r="AR211" s="512">
        <f t="shared" si="199"/>
        <v>0.14883839999999998</v>
      </c>
      <c r="AS211" s="512">
        <f t="shared" si="199"/>
        <v>0.14883839999999998</v>
      </c>
      <c r="AT211" s="512">
        <f t="shared" si="199"/>
        <v>0.14883839999999998</v>
      </c>
      <c r="AU211" s="512">
        <f t="shared" si="199"/>
        <v>0.14883839999999998</v>
      </c>
      <c r="AV211" s="512">
        <f t="shared" si="199"/>
        <v>0.14883839999999998</v>
      </c>
      <c r="AW211" s="512">
        <f t="shared" si="199"/>
        <v>0.14883839999999998</v>
      </c>
      <c r="AX211" s="512">
        <f t="shared" si="199"/>
        <v>0.14883839999999998</v>
      </c>
      <c r="AY211" s="512">
        <f t="shared" si="199"/>
        <v>0.14883839999999998</v>
      </c>
      <c r="AZ211" s="512">
        <f t="shared" si="199"/>
        <v>0.14883839999999998</v>
      </c>
      <c r="BA211" s="512">
        <f t="shared" si="199"/>
        <v>0.14883839999999998</v>
      </c>
      <c r="BB211" s="512">
        <f t="shared" si="199"/>
        <v>0.14883839999999998</v>
      </c>
      <c r="BC211" s="448">
        <f t="shared" si="200"/>
        <v>1.7860608000000002</v>
      </c>
      <c r="BD211" s="450"/>
      <c r="BE211" s="512">
        <f t="shared" si="203"/>
        <v>0</v>
      </c>
      <c r="BF211" s="512">
        <f t="shared" si="203"/>
        <v>0</v>
      </c>
      <c r="BG211" s="512">
        <f t="shared" si="203"/>
        <v>0</v>
      </c>
      <c r="BH211" s="512">
        <f t="shared" si="203"/>
        <v>0</v>
      </c>
      <c r="BI211" s="512">
        <f t="shared" si="203"/>
        <v>0</v>
      </c>
      <c r="BJ211" s="512">
        <f t="shared" si="203"/>
        <v>0</v>
      </c>
      <c r="BK211" s="512">
        <f t="shared" si="203"/>
        <v>0</v>
      </c>
      <c r="BL211" s="512">
        <f t="shared" si="203"/>
        <v>0</v>
      </c>
      <c r="BM211" s="512">
        <f t="shared" si="203"/>
        <v>0</v>
      </c>
      <c r="BN211" s="512">
        <f t="shared" si="203"/>
        <v>0</v>
      </c>
      <c r="BO211" s="512">
        <f t="shared" si="203"/>
        <v>0</v>
      </c>
      <c r="BP211" s="512">
        <f t="shared" si="203"/>
        <v>0</v>
      </c>
      <c r="BQ211" s="448">
        <f t="shared" si="201"/>
        <v>0</v>
      </c>
    </row>
    <row r="212" spans="1:69" outlineLevel="1">
      <c r="A212" s="453" t="str">
        <f t="shared" si="192"/>
        <v>PMCE</v>
      </c>
      <c r="B212" s="453" t="str">
        <f t="shared" si="192"/>
        <v>Capture</v>
      </c>
      <c r="C212" s="453" t="str">
        <f t="shared" si="192"/>
        <v>TODO DROGAS</v>
      </c>
      <c r="D212" s="512">
        <f t="shared" si="193"/>
        <v>0</v>
      </c>
      <c r="E212" s="512">
        <f t="shared" si="193"/>
        <v>0</v>
      </c>
      <c r="F212" s="512">
        <f t="shared" si="193"/>
        <v>0</v>
      </c>
      <c r="G212" s="512">
        <f t="shared" si="193"/>
        <v>0</v>
      </c>
      <c r="H212" s="512">
        <f t="shared" si="193"/>
        <v>0</v>
      </c>
      <c r="I212" s="512">
        <f t="shared" si="193"/>
        <v>0</v>
      </c>
      <c r="J212" s="512">
        <f t="shared" si="193"/>
        <v>0</v>
      </c>
      <c r="K212" s="512">
        <f t="shared" si="193"/>
        <v>0</v>
      </c>
      <c r="L212" s="512">
        <f t="shared" si="193"/>
        <v>0</v>
      </c>
      <c r="M212" s="512">
        <f t="shared" si="193"/>
        <v>0</v>
      </c>
      <c r="N212" s="512">
        <f t="shared" si="193"/>
        <v>0</v>
      </c>
      <c r="O212" s="512">
        <f t="shared" si="193"/>
        <v>0</v>
      </c>
      <c r="P212" s="448">
        <f t="shared" si="194"/>
        <v>0</v>
      </c>
      <c r="Q212" s="512">
        <f t="shared" si="202"/>
        <v>0</v>
      </c>
      <c r="R212" s="512">
        <f t="shared" si="202"/>
        <v>0</v>
      </c>
      <c r="S212" s="512">
        <f t="shared" si="202"/>
        <v>0</v>
      </c>
      <c r="T212" s="512">
        <f t="shared" si="202"/>
        <v>0</v>
      </c>
      <c r="U212" s="512">
        <f t="shared" si="202"/>
        <v>0</v>
      </c>
      <c r="V212" s="512">
        <f t="shared" si="202"/>
        <v>0</v>
      </c>
      <c r="W212" s="512">
        <f t="shared" si="202"/>
        <v>0</v>
      </c>
      <c r="X212" s="512">
        <f t="shared" si="202"/>
        <v>0</v>
      </c>
      <c r="Y212" s="512">
        <f t="shared" si="202"/>
        <v>0</v>
      </c>
      <c r="Z212" s="512">
        <f t="shared" si="202"/>
        <v>0</v>
      </c>
      <c r="AA212" s="512">
        <f t="shared" si="202"/>
        <v>0</v>
      </c>
      <c r="AB212" s="512">
        <f t="shared" si="202"/>
        <v>0</v>
      </c>
      <c r="AC212" s="448">
        <f t="shared" si="196"/>
        <v>0</v>
      </c>
      <c r="AD212" s="512">
        <f t="shared" si="197"/>
        <v>0</v>
      </c>
      <c r="AE212" s="512">
        <f t="shared" si="197"/>
        <v>0</v>
      </c>
      <c r="AF212" s="512">
        <f t="shared" si="197"/>
        <v>0</v>
      </c>
      <c r="AG212" s="512">
        <f t="shared" si="197"/>
        <v>0</v>
      </c>
      <c r="AH212" s="512">
        <f t="shared" si="197"/>
        <v>0</v>
      </c>
      <c r="AI212" s="512">
        <f t="shared" si="197"/>
        <v>0</v>
      </c>
      <c r="AJ212" s="512">
        <f t="shared" si="197"/>
        <v>0</v>
      </c>
      <c r="AK212" s="512">
        <f t="shared" si="197"/>
        <v>0</v>
      </c>
      <c r="AL212" s="512">
        <f t="shared" si="197"/>
        <v>0</v>
      </c>
      <c r="AM212" s="512">
        <f t="shared" si="197"/>
        <v>0</v>
      </c>
      <c r="AN212" s="512">
        <f t="shared" si="197"/>
        <v>0</v>
      </c>
      <c r="AO212" s="512">
        <f t="shared" si="197"/>
        <v>0</v>
      </c>
      <c r="AP212" s="448">
        <f t="shared" si="198"/>
        <v>0</v>
      </c>
      <c r="AQ212" s="512">
        <f t="shared" si="199"/>
        <v>0</v>
      </c>
      <c r="AR212" s="512">
        <f t="shared" si="199"/>
        <v>0</v>
      </c>
      <c r="AS212" s="512">
        <f t="shared" si="199"/>
        <v>0</v>
      </c>
      <c r="AT212" s="512">
        <f t="shared" si="199"/>
        <v>0</v>
      </c>
      <c r="AU212" s="512">
        <f t="shared" si="199"/>
        <v>0</v>
      </c>
      <c r="AV212" s="512">
        <f t="shared" si="199"/>
        <v>0</v>
      </c>
      <c r="AW212" s="512">
        <f t="shared" si="199"/>
        <v>0</v>
      </c>
      <c r="AX212" s="512">
        <f t="shared" si="199"/>
        <v>0</v>
      </c>
      <c r="AY212" s="512">
        <f t="shared" si="199"/>
        <v>0</v>
      </c>
      <c r="AZ212" s="512">
        <f t="shared" si="199"/>
        <v>0</v>
      </c>
      <c r="BA212" s="512">
        <f t="shared" si="199"/>
        <v>0</v>
      </c>
      <c r="BB212" s="512">
        <f t="shared" si="199"/>
        <v>0</v>
      </c>
      <c r="BC212" s="448">
        <f t="shared" si="200"/>
        <v>0</v>
      </c>
      <c r="BD212" s="450"/>
      <c r="BE212" s="512">
        <f t="shared" si="203"/>
        <v>0</v>
      </c>
      <c r="BF212" s="512">
        <f t="shared" si="203"/>
        <v>0</v>
      </c>
      <c r="BG212" s="512">
        <f t="shared" si="203"/>
        <v>1.6872000000000002E-2</v>
      </c>
      <c r="BH212" s="512">
        <f t="shared" si="203"/>
        <v>1.6872000000000002E-2</v>
      </c>
      <c r="BI212" s="512">
        <f t="shared" si="203"/>
        <v>1.6872000000000002E-2</v>
      </c>
      <c r="BJ212" s="512">
        <f t="shared" si="203"/>
        <v>3.3744000000000003E-2</v>
      </c>
      <c r="BK212" s="512">
        <f t="shared" si="203"/>
        <v>3.3744000000000003E-2</v>
      </c>
      <c r="BL212" s="512">
        <f t="shared" si="203"/>
        <v>3.3744000000000003E-2</v>
      </c>
      <c r="BM212" s="512">
        <f t="shared" si="203"/>
        <v>3.3744000000000003E-2</v>
      </c>
      <c r="BN212" s="512">
        <f t="shared" si="203"/>
        <v>3.3744000000000003E-2</v>
      </c>
      <c r="BO212" s="512">
        <f t="shared" si="203"/>
        <v>3.3744000000000003E-2</v>
      </c>
      <c r="BP212" s="512">
        <f t="shared" si="203"/>
        <v>3.3744000000000003E-2</v>
      </c>
      <c r="BQ212" s="448">
        <f t="shared" si="201"/>
        <v>0.28682400000000002</v>
      </c>
    </row>
    <row r="213" spans="1:69" outlineLevel="1">
      <c r="A213" s="453" t="str">
        <f t="shared" si="192"/>
        <v>ICNE</v>
      </c>
      <c r="B213" s="453" t="str">
        <f t="shared" si="192"/>
        <v>Capture</v>
      </c>
      <c r="C213" s="453" t="str">
        <f t="shared" si="192"/>
        <v>SOCIEDAD INVERSIONES FARMEDICALL</v>
      </c>
      <c r="D213" s="512">
        <f t="shared" si="193"/>
        <v>0</v>
      </c>
      <c r="E213" s="512">
        <f t="shared" si="193"/>
        <v>0</v>
      </c>
      <c r="F213" s="512">
        <f t="shared" si="193"/>
        <v>0</v>
      </c>
      <c r="G213" s="512">
        <f t="shared" si="193"/>
        <v>0</v>
      </c>
      <c r="H213" s="512">
        <f t="shared" si="193"/>
        <v>0</v>
      </c>
      <c r="I213" s="512">
        <f t="shared" si="193"/>
        <v>0</v>
      </c>
      <c r="J213" s="512">
        <f t="shared" si="193"/>
        <v>0</v>
      </c>
      <c r="K213" s="512">
        <f t="shared" si="193"/>
        <v>0</v>
      </c>
      <c r="L213" s="512">
        <f t="shared" si="193"/>
        <v>0</v>
      </c>
      <c r="M213" s="512">
        <f t="shared" si="193"/>
        <v>0</v>
      </c>
      <c r="N213" s="512">
        <f t="shared" si="193"/>
        <v>0</v>
      </c>
      <c r="O213" s="512">
        <f t="shared" si="193"/>
        <v>0</v>
      </c>
      <c r="P213" s="448">
        <f t="shared" si="194"/>
        <v>0</v>
      </c>
      <c r="Q213" s="512">
        <f t="shared" si="202"/>
        <v>0</v>
      </c>
      <c r="R213" s="512">
        <f t="shared" si="202"/>
        <v>0</v>
      </c>
      <c r="S213" s="512">
        <f t="shared" si="202"/>
        <v>0</v>
      </c>
      <c r="T213" s="512">
        <f t="shared" si="202"/>
        <v>0</v>
      </c>
      <c r="U213" s="512">
        <f t="shared" si="202"/>
        <v>0</v>
      </c>
      <c r="V213" s="512">
        <f t="shared" si="202"/>
        <v>0</v>
      </c>
      <c r="W213" s="512">
        <f t="shared" si="202"/>
        <v>0</v>
      </c>
      <c r="X213" s="512">
        <f t="shared" si="202"/>
        <v>0</v>
      </c>
      <c r="Y213" s="512">
        <f t="shared" si="202"/>
        <v>0</v>
      </c>
      <c r="Z213" s="512">
        <f t="shared" si="202"/>
        <v>0</v>
      </c>
      <c r="AA213" s="512">
        <f t="shared" si="202"/>
        <v>0</v>
      </c>
      <c r="AB213" s="512">
        <f t="shared" si="202"/>
        <v>0</v>
      </c>
      <c r="AC213" s="448">
        <f t="shared" si="196"/>
        <v>0</v>
      </c>
      <c r="AD213" s="512">
        <f t="shared" si="197"/>
        <v>0</v>
      </c>
      <c r="AE213" s="512">
        <f t="shared" si="197"/>
        <v>0</v>
      </c>
      <c r="AF213" s="512">
        <f t="shared" si="197"/>
        <v>0</v>
      </c>
      <c r="AG213" s="512">
        <f t="shared" si="197"/>
        <v>0</v>
      </c>
      <c r="AH213" s="512">
        <f t="shared" si="197"/>
        <v>0</v>
      </c>
      <c r="AI213" s="512">
        <f t="shared" si="197"/>
        <v>0</v>
      </c>
      <c r="AJ213" s="512">
        <f t="shared" si="197"/>
        <v>0</v>
      </c>
      <c r="AK213" s="512">
        <f t="shared" si="197"/>
        <v>0</v>
      </c>
      <c r="AL213" s="512">
        <f t="shared" si="197"/>
        <v>0</v>
      </c>
      <c r="AM213" s="512">
        <f t="shared" si="197"/>
        <v>0</v>
      </c>
      <c r="AN213" s="512">
        <f t="shared" si="197"/>
        <v>0</v>
      </c>
      <c r="AO213" s="512">
        <f t="shared" si="197"/>
        <v>0</v>
      </c>
      <c r="AP213" s="448">
        <f t="shared" si="198"/>
        <v>0</v>
      </c>
      <c r="AQ213" s="512">
        <f t="shared" si="199"/>
        <v>0</v>
      </c>
      <c r="AR213" s="512">
        <f t="shared" si="199"/>
        <v>0</v>
      </c>
      <c r="AS213" s="512">
        <f t="shared" si="199"/>
        <v>0</v>
      </c>
      <c r="AT213" s="512">
        <f t="shared" si="199"/>
        <v>0</v>
      </c>
      <c r="AU213" s="512">
        <f t="shared" si="199"/>
        <v>0</v>
      </c>
      <c r="AV213" s="512">
        <f t="shared" si="199"/>
        <v>0</v>
      </c>
      <c r="AW213" s="512">
        <f t="shared" si="199"/>
        <v>4.5891840000000003E-2</v>
      </c>
      <c r="AX213" s="512">
        <f t="shared" si="199"/>
        <v>4.5891840000000003E-2</v>
      </c>
      <c r="AY213" s="512">
        <f t="shared" si="199"/>
        <v>4.5891840000000003E-2</v>
      </c>
      <c r="AZ213" s="512">
        <f t="shared" si="199"/>
        <v>4.5891840000000003E-2</v>
      </c>
      <c r="BA213" s="512">
        <f t="shared" si="199"/>
        <v>4.5891840000000003E-2</v>
      </c>
      <c r="BB213" s="512">
        <f t="shared" si="199"/>
        <v>4.5891840000000003E-2</v>
      </c>
      <c r="BC213" s="448">
        <f t="shared" si="200"/>
        <v>0.27535104000000005</v>
      </c>
      <c r="BD213" s="450"/>
      <c r="BE213" s="512">
        <f t="shared" si="203"/>
        <v>4.0492800000000002E-2</v>
      </c>
      <c r="BF213" s="512">
        <f t="shared" si="203"/>
        <v>4.0492800000000002E-2</v>
      </c>
      <c r="BG213" s="512">
        <f t="shared" si="203"/>
        <v>4.0492800000000002E-2</v>
      </c>
      <c r="BH213" s="512">
        <f t="shared" si="203"/>
        <v>4.0492800000000002E-2</v>
      </c>
      <c r="BI213" s="512">
        <f t="shared" si="203"/>
        <v>4.0492800000000002E-2</v>
      </c>
      <c r="BJ213" s="512">
        <f t="shared" si="203"/>
        <v>6.0739200000000007E-2</v>
      </c>
      <c r="BK213" s="512">
        <f t="shared" si="203"/>
        <v>6.0739200000000007E-2</v>
      </c>
      <c r="BL213" s="512">
        <f t="shared" si="203"/>
        <v>6.0739200000000007E-2</v>
      </c>
      <c r="BM213" s="512">
        <f t="shared" si="203"/>
        <v>7.6607999999999996E-2</v>
      </c>
      <c r="BN213" s="512">
        <f t="shared" si="203"/>
        <v>7.6607999999999996E-2</v>
      </c>
      <c r="BO213" s="512">
        <f t="shared" si="203"/>
        <v>7.6607999999999996E-2</v>
      </c>
      <c r="BP213" s="512">
        <f t="shared" si="203"/>
        <v>7.6607999999999996E-2</v>
      </c>
      <c r="BQ213" s="448">
        <f t="shared" si="201"/>
        <v>0.69111359999999999</v>
      </c>
    </row>
    <row r="214" spans="1:69" s="456" customFormat="1" ht="11.25" outlineLevel="1">
      <c r="A214" s="453" t="str">
        <f t="shared" si="192"/>
        <v>PMCE</v>
      </c>
      <c r="B214" s="453" t="str">
        <f t="shared" si="192"/>
        <v>Capture</v>
      </c>
      <c r="C214" s="453" t="str">
        <f t="shared" si="192"/>
        <v>CENTRO HEMATOLOGICO DE CUCUTA</v>
      </c>
      <c r="D214" s="512">
        <f t="shared" si="193"/>
        <v>0</v>
      </c>
      <c r="E214" s="512">
        <f t="shared" si="193"/>
        <v>0</v>
      </c>
      <c r="F214" s="512">
        <f t="shared" si="193"/>
        <v>0</v>
      </c>
      <c r="G214" s="512">
        <f t="shared" si="193"/>
        <v>0</v>
      </c>
      <c r="H214" s="512">
        <f t="shared" si="193"/>
        <v>0</v>
      </c>
      <c r="I214" s="512">
        <f t="shared" si="193"/>
        <v>0</v>
      </c>
      <c r="J214" s="512">
        <f t="shared" si="193"/>
        <v>0</v>
      </c>
      <c r="K214" s="512">
        <f t="shared" si="193"/>
        <v>0</v>
      </c>
      <c r="L214" s="512">
        <f t="shared" si="193"/>
        <v>0</v>
      </c>
      <c r="M214" s="512">
        <f t="shared" si="193"/>
        <v>2.2945920000000002E-2</v>
      </c>
      <c r="N214" s="512">
        <f t="shared" si="193"/>
        <v>2.2945920000000002E-2</v>
      </c>
      <c r="O214" s="512">
        <f t="shared" si="193"/>
        <v>4.5891840000000003E-2</v>
      </c>
      <c r="P214" s="448">
        <f t="shared" si="194"/>
        <v>9.1783680000000006E-2</v>
      </c>
      <c r="Q214" s="512">
        <f t="shared" si="202"/>
        <v>4.5756864000000001E-2</v>
      </c>
      <c r="R214" s="512">
        <f t="shared" si="202"/>
        <v>4.5756864000000001E-2</v>
      </c>
      <c r="S214" s="512">
        <f t="shared" si="202"/>
        <v>4.5756864000000001E-2</v>
      </c>
      <c r="T214" s="512">
        <f t="shared" si="202"/>
        <v>4.5756864000000001E-2</v>
      </c>
      <c r="U214" s="512">
        <f t="shared" si="202"/>
        <v>6.4925280000000002E-2</v>
      </c>
      <c r="V214" s="512">
        <f t="shared" si="202"/>
        <v>6.4925280000000002E-2</v>
      </c>
      <c r="W214" s="512">
        <f t="shared" si="202"/>
        <v>6.4925280000000002E-2</v>
      </c>
      <c r="X214" s="512">
        <f t="shared" si="202"/>
        <v>6.4925280000000002E-2</v>
      </c>
      <c r="Y214" s="512">
        <f t="shared" si="202"/>
        <v>6.4925280000000002E-2</v>
      </c>
      <c r="Z214" s="512">
        <f t="shared" si="202"/>
        <v>6.4925280000000002E-2</v>
      </c>
      <c r="AA214" s="512">
        <f t="shared" si="202"/>
        <v>6.4925280000000002E-2</v>
      </c>
      <c r="AB214" s="512">
        <f t="shared" si="202"/>
        <v>6.4925280000000002E-2</v>
      </c>
      <c r="AC214" s="448">
        <f t="shared" si="196"/>
        <v>0.70242969599999983</v>
      </c>
      <c r="AD214" s="512">
        <f t="shared" si="197"/>
        <v>6.5116800000000002E-2</v>
      </c>
      <c r="AE214" s="512">
        <f t="shared" si="197"/>
        <v>6.5116800000000002E-2</v>
      </c>
      <c r="AF214" s="512">
        <f t="shared" si="197"/>
        <v>6.5116800000000002E-2</v>
      </c>
      <c r="AG214" s="512">
        <f t="shared" si="197"/>
        <v>6.5116800000000002E-2</v>
      </c>
      <c r="AH214" s="512">
        <f t="shared" si="197"/>
        <v>6.5116800000000002E-2</v>
      </c>
      <c r="AI214" s="512">
        <f t="shared" si="197"/>
        <v>6.5116800000000002E-2</v>
      </c>
      <c r="AJ214" s="512">
        <f t="shared" si="197"/>
        <v>6.5116800000000002E-2</v>
      </c>
      <c r="AK214" s="512">
        <f t="shared" si="197"/>
        <v>6.5116800000000002E-2</v>
      </c>
      <c r="AL214" s="512">
        <f t="shared" si="197"/>
        <v>6.5116800000000002E-2</v>
      </c>
      <c r="AM214" s="512">
        <f t="shared" si="197"/>
        <v>6.5116800000000002E-2</v>
      </c>
      <c r="AN214" s="512">
        <f t="shared" si="197"/>
        <v>6.5116800000000002E-2</v>
      </c>
      <c r="AO214" s="512">
        <f t="shared" si="197"/>
        <v>6.5116800000000002E-2</v>
      </c>
      <c r="AP214" s="448">
        <f t="shared" si="198"/>
        <v>0.78140159999999981</v>
      </c>
      <c r="AQ214" s="512">
        <f t="shared" si="199"/>
        <v>6.5116800000000002E-2</v>
      </c>
      <c r="AR214" s="512">
        <f t="shared" si="199"/>
        <v>6.5116800000000002E-2</v>
      </c>
      <c r="AS214" s="512">
        <f t="shared" si="199"/>
        <v>6.5116800000000002E-2</v>
      </c>
      <c r="AT214" s="512">
        <f t="shared" si="199"/>
        <v>6.5116800000000002E-2</v>
      </c>
      <c r="AU214" s="512">
        <f t="shared" si="199"/>
        <v>6.5116800000000002E-2</v>
      </c>
      <c r="AV214" s="512">
        <f t="shared" si="199"/>
        <v>6.5116800000000002E-2</v>
      </c>
      <c r="AW214" s="512">
        <f t="shared" si="199"/>
        <v>6.5116800000000002E-2</v>
      </c>
      <c r="AX214" s="512">
        <f t="shared" si="199"/>
        <v>6.5116800000000002E-2</v>
      </c>
      <c r="AY214" s="512">
        <f t="shared" si="199"/>
        <v>6.5116800000000002E-2</v>
      </c>
      <c r="AZ214" s="512">
        <f t="shared" si="199"/>
        <v>6.5116800000000002E-2</v>
      </c>
      <c r="BA214" s="512">
        <f t="shared" si="199"/>
        <v>6.5116800000000002E-2</v>
      </c>
      <c r="BB214" s="512">
        <f t="shared" si="199"/>
        <v>6.5116800000000002E-2</v>
      </c>
      <c r="BC214" s="448">
        <f t="shared" si="200"/>
        <v>0.78140159999999981</v>
      </c>
      <c r="BD214" s="450"/>
      <c r="BE214" s="512">
        <f t="shared" si="203"/>
        <v>0</v>
      </c>
      <c r="BF214" s="512">
        <f t="shared" si="203"/>
        <v>0</v>
      </c>
      <c r="BG214" s="512">
        <f t="shared" si="203"/>
        <v>0</v>
      </c>
      <c r="BH214" s="512">
        <f t="shared" si="203"/>
        <v>0</v>
      </c>
      <c r="BI214" s="512">
        <f t="shared" si="203"/>
        <v>0</v>
      </c>
      <c r="BJ214" s="512">
        <f t="shared" si="203"/>
        <v>0</v>
      </c>
      <c r="BK214" s="512">
        <f t="shared" si="203"/>
        <v>2.0246400000000001E-2</v>
      </c>
      <c r="BL214" s="512">
        <f t="shared" si="203"/>
        <v>2.0246400000000001E-2</v>
      </c>
      <c r="BM214" s="512">
        <f t="shared" si="203"/>
        <v>2.0246400000000001E-2</v>
      </c>
      <c r="BN214" s="512">
        <f t="shared" si="203"/>
        <v>2.0246400000000001E-2</v>
      </c>
      <c r="BO214" s="512">
        <f t="shared" si="203"/>
        <v>2.0246400000000001E-2</v>
      </c>
      <c r="BP214" s="512">
        <f t="shared" si="203"/>
        <v>2.0246400000000001E-2</v>
      </c>
      <c r="BQ214" s="448">
        <f t="shared" si="201"/>
        <v>0.1214784</v>
      </c>
    </row>
    <row r="215" spans="1:69" outlineLevel="1">
      <c r="A215" s="453" t="str">
        <f t="shared" si="192"/>
        <v>ICNE</v>
      </c>
      <c r="B215" s="453" t="str">
        <f t="shared" si="192"/>
        <v>Capture</v>
      </c>
      <c r="C215" s="453" t="str">
        <f t="shared" si="192"/>
        <v xml:space="preserve">HEMATOLOGIA Y ONCOLOGIA DEL ORIENTE </v>
      </c>
      <c r="D215" s="512">
        <f t="shared" si="193"/>
        <v>0</v>
      </c>
      <c r="E215" s="512">
        <f t="shared" si="193"/>
        <v>0</v>
      </c>
      <c r="F215" s="512">
        <f t="shared" si="193"/>
        <v>0</v>
      </c>
      <c r="G215" s="512">
        <f t="shared" si="193"/>
        <v>0</v>
      </c>
      <c r="H215" s="512">
        <f t="shared" si="193"/>
        <v>0</v>
      </c>
      <c r="I215" s="512">
        <f t="shared" si="193"/>
        <v>0</v>
      </c>
      <c r="J215" s="512">
        <f t="shared" si="193"/>
        <v>0</v>
      </c>
      <c r="K215" s="512">
        <f t="shared" si="193"/>
        <v>0</v>
      </c>
      <c r="L215" s="512">
        <f t="shared" si="193"/>
        <v>0</v>
      </c>
      <c r="M215" s="512">
        <f t="shared" si="193"/>
        <v>0</v>
      </c>
      <c r="N215" s="512">
        <f t="shared" si="193"/>
        <v>0</v>
      </c>
      <c r="O215" s="512">
        <f t="shared" si="193"/>
        <v>0</v>
      </c>
      <c r="P215" s="448">
        <f t="shared" si="194"/>
        <v>0</v>
      </c>
      <c r="Q215" s="512">
        <f t="shared" si="202"/>
        <v>0</v>
      </c>
      <c r="R215" s="512">
        <f t="shared" si="202"/>
        <v>0</v>
      </c>
      <c r="S215" s="512">
        <f t="shared" si="202"/>
        <v>0</v>
      </c>
      <c r="T215" s="512">
        <f t="shared" si="202"/>
        <v>0</v>
      </c>
      <c r="U215" s="512">
        <f t="shared" si="202"/>
        <v>0</v>
      </c>
      <c r="V215" s="512">
        <f t="shared" si="202"/>
        <v>0</v>
      </c>
      <c r="W215" s="512">
        <f t="shared" si="202"/>
        <v>0</v>
      </c>
      <c r="X215" s="512">
        <f t="shared" si="202"/>
        <v>0</v>
      </c>
      <c r="Y215" s="512">
        <f t="shared" si="202"/>
        <v>0</v>
      </c>
      <c r="Z215" s="512">
        <f t="shared" si="202"/>
        <v>0</v>
      </c>
      <c r="AA215" s="512">
        <f t="shared" si="202"/>
        <v>0</v>
      </c>
      <c r="AB215" s="512">
        <f t="shared" si="202"/>
        <v>0</v>
      </c>
      <c r="AC215" s="448">
        <f t="shared" si="196"/>
        <v>0</v>
      </c>
      <c r="AD215" s="512">
        <f t="shared" si="197"/>
        <v>0</v>
      </c>
      <c r="AE215" s="512">
        <f t="shared" si="197"/>
        <v>0</v>
      </c>
      <c r="AF215" s="512">
        <f t="shared" si="197"/>
        <v>0</v>
      </c>
      <c r="AG215" s="512">
        <f t="shared" si="197"/>
        <v>0</v>
      </c>
      <c r="AH215" s="512">
        <f t="shared" si="197"/>
        <v>0</v>
      </c>
      <c r="AI215" s="512">
        <f t="shared" si="197"/>
        <v>0</v>
      </c>
      <c r="AJ215" s="512">
        <f t="shared" si="197"/>
        <v>0</v>
      </c>
      <c r="AK215" s="512">
        <f t="shared" si="197"/>
        <v>0</v>
      </c>
      <c r="AL215" s="512">
        <f t="shared" si="197"/>
        <v>0</v>
      </c>
      <c r="AM215" s="512">
        <f t="shared" si="197"/>
        <v>0</v>
      </c>
      <c r="AN215" s="512">
        <f t="shared" si="197"/>
        <v>0</v>
      </c>
      <c r="AO215" s="512">
        <f t="shared" si="197"/>
        <v>0</v>
      </c>
      <c r="AP215" s="448">
        <f t="shared" si="198"/>
        <v>0</v>
      </c>
      <c r="AQ215" s="512">
        <f t="shared" si="199"/>
        <v>0</v>
      </c>
      <c r="AR215" s="512">
        <f t="shared" si="199"/>
        <v>0</v>
      </c>
      <c r="AS215" s="512">
        <f t="shared" si="199"/>
        <v>0</v>
      </c>
      <c r="AT215" s="512">
        <f t="shared" si="199"/>
        <v>0</v>
      </c>
      <c r="AU215" s="512">
        <f t="shared" si="199"/>
        <v>0</v>
      </c>
      <c r="AV215" s="512">
        <f t="shared" si="199"/>
        <v>0</v>
      </c>
      <c r="AW215" s="512">
        <f t="shared" si="199"/>
        <v>0</v>
      </c>
      <c r="AX215" s="512">
        <f t="shared" si="199"/>
        <v>0</v>
      </c>
      <c r="AY215" s="512">
        <f t="shared" si="199"/>
        <v>0</v>
      </c>
      <c r="AZ215" s="512">
        <f t="shared" si="199"/>
        <v>0</v>
      </c>
      <c r="BA215" s="512">
        <f t="shared" si="199"/>
        <v>0</v>
      </c>
      <c r="BB215" s="512">
        <f t="shared" si="199"/>
        <v>0</v>
      </c>
      <c r="BC215" s="448">
        <f t="shared" si="200"/>
        <v>0</v>
      </c>
      <c r="BD215" s="450"/>
      <c r="BE215" s="512">
        <f t="shared" si="203"/>
        <v>0</v>
      </c>
      <c r="BF215" s="512">
        <f t="shared" si="203"/>
        <v>0</v>
      </c>
      <c r="BG215" s="512">
        <f t="shared" si="203"/>
        <v>0</v>
      </c>
      <c r="BH215" s="512">
        <f t="shared" si="203"/>
        <v>0</v>
      </c>
      <c r="BI215" s="512">
        <f t="shared" si="203"/>
        <v>0</v>
      </c>
      <c r="BJ215" s="512">
        <f t="shared" si="203"/>
        <v>0</v>
      </c>
      <c r="BK215" s="512">
        <f t="shared" si="203"/>
        <v>0</v>
      </c>
      <c r="BL215" s="512">
        <f t="shared" si="203"/>
        <v>0</v>
      </c>
      <c r="BM215" s="512">
        <f t="shared" si="203"/>
        <v>0</v>
      </c>
      <c r="BN215" s="512">
        <f t="shared" si="203"/>
        <v>0</v>
      </c>
      <c r="BO215" s="512">
        <f t="shared" si="203"/>
        <v>0</v>
      </c>
      <c r="BP215" s="512">
        <f t="shared" si="203"/>
        <v>0</v>
      </c>
      <c r="BQ215" s="448">
        <f t="shared" si="201"/>
        <v>0</v>
      </c>
    </row>
    <row r="216" spans="1:69" outlineLevel="1">
      <c r="A216" s="453" t="str">
        <f t="shared" si="192"/>
        <v>ICNE</v>
      </c>
      <c r="B216" s="453" t="str">
        <f t="shared" si="192"/>
        <v>Capture</v>
      </c>
      <c r="C216" s="453" t="str">
        <f t="shared" si="192"/>
        <v>IPS LLANO</v>
      </c>
      <c r="D216" s="512">
        <f t="shared" si="193"/>
        <v>0</v>
      </c>
      <c r="E216" s="512">
        <f t="shared" si="193"/>
        <v>0</v>
      </c>
      <c r="F216" s="512">
        <f t="shared" si="193"/>
        <v>0</v>
      </c>
      <c r="G216" s="512">
        <f t="shared" si="193"/>
        <v>0</v>
      </c>
      <c r="H216" s="512">
        <f t="shared" si="193"/>
        <v>0</v>
      </c>
      <c r="I216" s="512">
        <f t="shared" si="193"/>
        <v>0</v>
      </c>
      <c r="J216" s="512">
        <f t="shared" si="193"/>
        <v>0</v>
      </c>
      <c r="K216" s="512">
        <f t="shared" si="193"/>
        <v>0</v>
      </c>
      <c r="L216" s="512">
        <f t="shared" si="193"/>
        <v>0</v>
      </c>
      <c r="M216" s="512">
        <f t="shared" si="193"/>
        <v>0</v>
      </c>
      <c r="N216" s="512">
        <f t="shared" si="193"/>
        <v>0</v>
      </c>
      <c r="O216" s="512">
        <f t="shared" si="193"/>
        <v>0</v>
      </c>
      <c r="P216" s="448">
        <f t="shared" si="194"/>
        <v>0</v>
      </c>
      <c r="Q216" s="512">
        <f t="shared" si="202"/>
        <v>0</v>
      </c>
      <c r="R216" s="512">
        <f t="shared" si="202"/>
        <v>0</v>
      </c>
      <c r="S216" s="512">
        <f t="shared" si="202"/>
        <v>0</v>
      </c>
      <c r="T216" s="512">
        <f t="shared" si="202"/>
        <v>0</v>
      </c>
      <c r="U216" s="512">
        <f t="shared" si="202"/>
        <v>0</v>
      </c>
      <c r="V216" s="512">
        <f t="shared" si="202"/>
        <v>0</v>
      </c>
      <c r="W216" s="512">
        <f t="shared" si="202"/>
        <v>0</v>
      </c>
      <c r="X216" s="512">
        <f t="shared" si="202"/>
        <v>0</v>
      </c>
      <c r="Y216" s="512">
        <f t="shared" si="202"/>
        <v>0</v>
      </c>
      <c r="Z216" s="512">
        <f t="shared" si="202"/>
        <v>0</v>
      </c>
      <c r="AA216" s="512">
        <f t="shared" si="202"/>
        <v>0</v>
      </c>
      <c r="AB216" s="512">
        <f t="shared" si="202"/>
        <v>0</v>
      </c>
      <c r="AC216" s="448">
        <f t="shared" si="196"/>
        <v>0</v>
      </c>
      <c r="AD216" s="512">
        <f t="shared" si="197"/>
        <v>0</v>
      </c>
      <c r="AE216" s="512">
        <f t="shared" si="197"/>
        <v>0</v>
      </c>
      <c r="AF216" s="512">
        <f t="shared" si="197"/>
        <v>0</v>
      </c>
      <c r="AG216" s="512">
        <f t="shared" si="197"/>
        <v>0</v>
      </c>
      <c r="AH216" s="512">
        <f t="shared" si="197"/>
        <v>0</v>
      </c>
      <c r="AI216" s="512">
        <f t="shared" si="197"/>
        <v>0</v>
      </c>
      <c r="AJ216" s="512">
        <f t="shared" si="197"/>
        <v>0</v>
      </c>
      <c r="AK216" s="512">
        <f t="shared" si="197"/>
        <v>0</v>
      </c>
      <c r="AL216" s="512">
        <f t="shared" si="197"/>
        <v>0</v>
      </c>
      <c r="AM216" s="512">
        <f t="shared" si="197"/>
        <v>0</v>
      </c>
      <c r="AN216" s="512">
        <f t="shared" si="197"/>
        <v>0</v>
      </c>
      <c r="AO216" s="512">
        <f t="shared" si="197"/>
        <v>0</v>
      </c>
      <c r="AP216" s="448">
        <f t="shared" si="198"/>
        <v>0</v>
      </c>
      <c r="AQ216" s="512">
        <f t="shared" si="199"/>
        <v>0</v>
      </c>
      <c r="AR216" s="512">
        <f t="shared" si="199"/>
        <v>0</v>
      </c>
      <c r="AS216" s="512">
        <f t="shared" si="199"/>
        <v>0</v>
      </c>
      <c r="AT216" s="512">
        <f t="shared" si="199"/>
        <v>0</v>
      </c>
      <c r="AU216" s="512">
        <f t="shared" si="199"/>
        <v>0</v>
      </c>
      <c r="AV216" s="512">
        <f t="shared" si="199"/>
        <v>0</v>
      </c>
      <c r="AW216" s="512">
        <f t="shared" si="199"/>
        <v>0</v>
      </c>
      <c r="AX216" s="512">
        <f t="shared" si="199"/>
        <v>0</v>
      </c>
      <c r="AY216" s="512">
        <f t="shared" si="199"/>
        <v>0</v>
      </c>
      <c r="AZ216" s="512">
        <f t="shared" si="199"/>
        <v>0</v>
      </c>
      <c r="BA216" s="512">
        <f t="shared" si="199"/>
        <v>0</v>
      </c>
      <c r="BB216" s="512">
        <f t="shared" si="199"/>
        <v>0</v>
      </c>
      <c r="BC216" s="448">
        <f t="shared" si="200"/>
        <v>0</v>
      </c>
      <c r="BD216" s="450"/>
      <c r="BE216" s="512">
        <f t="shared" si="203"/>
        <v>2.2495999999999999E-2</v>
      </c>
      <c r="BF216" s="512">
        <f t="shared" si="203"/>
        <v>2.2495999999999999E-2</v>
      </c>
      <c r="BG216" s="512">
        <f t="shared" si="203"/>
        <v>2.2495999999999999E-2</v>
      </c>
      <c r="BH216" s="512">
        <f t="shared" si="203"/>
        <v>2.2495999999999999E-2</v>
      </c>
      <c r="BI216" s="512">
        <f t="shared" si="203"/>
        <v>2.2495999999999999E-2</v>
      </c>
      <c r="BJ216" s="512">
        <f t="shared" si="203"/>
        <v>2.2495999999999999E-2</v>
      </c>
      <c r="BK216" s="512">
        <f t="shared" si="203"/>
        <v>2.2495999999999999E-2</v>
      </c>
      <c r="BL216" s="512">
        <f t="shared" si="203"/>
        <v>2.2495999999999999E-2</v>
      </c>
      <c r="BM216" s="512">
        <f t="shared" si="203"/>
        <v>2.2495999999999999E-2</v>
      </c>
      <c r="BN216" s="512">
        <f t="shared" si="203"/>
        <v>2.2495999999999999E-2</v>
      </c>
      <c r="BO216" s="512">
        <f t="shared" si="203"/>
        <v>2.2495999999999999E-2</v>
      </c>
      <c r="BP216" s="512">
        <f t="shared" si="203"/>
        <v>2.2495999999999999E-2</v>
      </c>
      <c r="BQ216" s="448">
        <f t="shared" si="201"/>
        <v>0.26995199999999991</v>
      </c>
    </row>
    <row r="217" spans="1:69" outlineLevel="1">
      <c r="A217" s="455" t="str">
        <f t="shared" si="192"/>
        <v>PMCE</v>
      </c>
      <c r="B217" s="455" t="str">
        <f t="shared" si="192"/>
        <v>Other</v>
      </c>
      <c r="C217" s="455" t="str">
        <f t="shared" si="192"/>
        <v>OASIS / RAMEDICAS</v>
      </c>
      <c r="D217" s="512">
        <f t="shared" si="193"/>
        <v>0</v>
      </c>
      <c r="E217" s="512">
        <f t="shared" si="193"/>
        <v>0</v>
      </c>
      <c r="F217" s="512">
        <f t="shared" si="193"/>
        <v>0</v>
      </c>
      <c r="G217" s="512">
        <f t="shared" si="193"/>
        <v>0</v>
      </c>
      <c r="H217" s="512">
        <f t="shared" si="193"/>
        <v>0</v>
      </c>
      <c r="I217" s="512">
        <f t="shared" si="193"/>
        <v>0</v>
      </c>
      <c r="J217" s="512">
        <f t="shared" si="193"/>
        <v>0</v>
      </c>
      <c r="K217" s="512">
        <f t="shared" si="193"/>
        <v>0</v>
      </c>
      <c r="L217" s="512">
        <f t="shared" si="193"/>
        <v>0</v>
      </c>
      <c r="M217" s="512">
        <f t="shared" si="193"/>
        <v>0</v>
      </c>
      <c r="N217" s="512">
        <f t="shared" si="193"/>
        <v>0</v>
      </c>
      <c r="O217" s="512">
        <f t="shared" si="193"/>
        <v>0</v>
      </c>
      <c r="P217" s="448">
        <f t="shared" si="194"/>
        <v>0</v>
      </c>
      <c r="Q217" s="512">
        <f t="shared" si="202"/>
        <v>0</v>
      </c>
      <c r="R217" s="512">
        <f t="shared" si="202"/>
        <v>0</v>
      </c>
      <c r="S217" s="512">
        <f t="shared" si="202"/>
        <v>0</v>
      </c>
      <c r="T217" s="512">
        <f t="shared" si="202"/>
        <v>0</v>
      </c>
      <c r="U217" s="512">
        <f t="shared" si="202"/>
        <v>0</v>
      </c>
      <c r="V217" s="512">
        <f t="shared" si="202"/>
        <v>0</v>
      </c>
      <c r="W217" s="512">
        <f t="shared" si="202"/>
        <v>0</v>
      </c>
      <c r="X217" s="512">
        <f t="shared" si="202"/>
        <v>0</v>
      </c>
      <c r="Y217" s="512">
        <f t="shared" si="202"/>
        <v>0</v>
      </c>
      <c r="Z217" s="512">
        <f t="shared" si="202"/>
        <v>0</v>
      </c>
      <c r="AA217" s="512">
        <f t="shared" si="202"/>
        <v>0</v>
      </c>
      <c r="AB217" s="512">
        <f t="shared" si="202"/>
        <v>0</v>
      </c>
      <c r="AC217" s="448">
        <f t="shared" si="196"/>
        <v>0</v>
      </c>
      <c r="AD217" s="512">
        <f t="shared" si="197"/>
        <v>0</v>
      </c>
      <c r="AE217" s="512">
        <f t="shared" si="197"/>
        <v>0</v>
      </c>
      <c r="AF217" s="512">
        <f t="shared" si="197"/>
        <v>0</v>
      </c>
      <c r="AG217" s="512">
        <f t="shared" si="197"/>
        <v>0</v>
      </c>
      <c r="AH217" s="512">
        <f t="shared" si="197"/>
        <v>0</v>
      </c>
      <c r="AI217" s="512">
        <f t="shared" si="197"/>
        <v>0</v>
      </c>
      <c r="AJ217" s="512">
        <f t="shared" si="197"/>
        <v>0</v>
      </c>
      <c r="AK217" s="512">
        <f t="shared" si="197"/>
        <v>0</v>
      </c>
      <c r="AL217" s="512">
        <f t="shared" si="197"/>
        <v>0</v>
      </c>
      <c r="AM217" s="512">
        <f t="shared" si="197"/>
        <v>0</v>
      </c>
      <c r="AN217" s="512">
        <f t="shared" si="197"/>
        <v>0</v>
      </c>
      <c r="AO217" s="512">
        <f t="shared" si="197"/>
        <v>0</v>
      </c>
      <c r="AP217" s="448">
        <f t="shared" si="198"/>
        <v>0</v>
      </c>
      <c r="AQ217" s="512">
        <f t="shared" si="199"/>
        <v>0</v>
      </c>
      <c r="AR217" s="512">
        <f t="shared" si="199"/>
        <v>0</v>
      </c>
      <c r="AS217" s="512">
        <f t="shared" si="199"/>
        <v>0</v>
      </c>
      <c r="AT217" s="512">
        <f t="shared" si="199"/>
        <v>0</v>
      </c>
      <c r="AU217" s="512">
        <f t="shared" si="199"/>
        <v>0</v>
      </c>
      <c r="AV217" s="512">
        <f t="shared" si="199"/>
        <v>0</v>
      </c>
      <c r="AW217" s="512">
        <f t="shared" si="199"/>
        <v>0</v>
      </c>
      <c r="AX217" s="512">
        <f t="shared" si="199"/>
        <v>0</v>
      </c>
      <c r="AY217" s="512">
        <f t="shared" si="199"/>
        <v>0</v>
      </c>
      <c r="AZ217" s="512">
        <f t="shared" si="199"/>
        <v>0</v>
      </c>
      <c r="BA217" s="512">
        <f t="shared" si="199"/>
        <v>0</v>
      </c>
      <c r="BB217" s="512">
        <f t="shared" si="199"/>
        <v>0</v>
      </c>
      <c r="BC217" s="448">
        <f t="shared" si="200"/>
        <v>0</v>
      </c>
      <c r="BD217" s="450"/>
      <c r="BE217" s="512">
        <f t="shared" si="203"/>
        <v>2.2495999999999999E-2</v>
      </c>
      <c r="BF217" s="512">
        <f t="shared" si="203"/>
        <v>2.2495999999999999E-2</v>
      </c>
      <c r="BG217" s="512">
        <f t="shared" si="203"/>
        <v>2.2495999999999999E-2</v>
      </c>
      <c r="BH217" s="512">
        <f t="shared" si="203"/>
        <v>2.2495999999999999E-2</v>
      </c>
      <c r="BI217" s="512">
        <f t="shared" si="203"/>
        <v>2.2495999999999999E-2</v>
      </c>
      <c r="BJ217" s="512">
        <f t="shared" si="203"/>
        <v>2.2495999999999999E-2</v>
      </c>
      <c r="BK217" s="512">
        <f t="shared" si="203"/>
        <v>4.4991999999999997E-2</v>
      </c>
      <c r="BL217" s="512">
        <f t="shared" si="203"/>
        <v>4.4991999999999997E-2</v>
      </c>
      <c r="BM217" s="512">
        <f t="shared" si="203"/>
        <v>4.4991999999999997E-2</v>
      </c>
      <c r="BN217" s="512">
        <f t="shared" si="203"/>
        <v>4.4991999999999997E-2</v>
      </c>
      <c r="BO217" s="512">
        <f t="shared" si="203"/>
        <v>4.4991999999999997E-2</v>
      </c>
      <c r="BP217" s="512">
        <f t="shared" si="203"/>
        <v>4.4991999999999997E-2</v>
      </c>
      <c r="BQ217" s="448">
        <f t="shared" si="201"/>
        <v>0.4049279999999999</v>
      </c>
    </row>
    <row r="218" spans="1:69" outlineLevel="1">
      <c r="A218" s="455" t="str">
        <f t="shared" ref="A218:C223" si="204">A20</f>
        <v>LADB</v>
      </c>
      <c r="B218" s="455" t="str">
        <f t="shared" si="204"/>
        <v>Other</v>
      </c>
      <c r="C218" s="455" t="str">
        <f t="shared" si="204"/>
        <v>SOLINSA G.C. S.A.S. (DISFARMA)</v>
      </c>
      <c r="D218" s="512">
        <f t="shared" ref="D218:O227" si="205">+D144*D186*0.0016/1000000</f>
        <v>2.0246400000000001E-2</v>
      </c>
      <c r="E218" s="512">
        <f t="shared" si="205"/>
        <v>0</v>
      </c>
      <c r="F218" s="512">
        <f t="shared" si="205"/>
        <v>1.34976E-2</v>
      </c>
      <c r="G218" s="512">
        <f t="shared" si="205"/>
        <v>0</v>
      </c>
      <c r="H218" s="512">
        <f t="shared" si="205"/>
        <v>0</v>
      </c>
      <c r="I218" s="512">
        <f t="shared" si="205"/>
        <v>1.1247999999999999E-2</v>
      </c>
      <c r="J218" s="512">
        <f t="shared" si="205"/>
        <v>0</v>
      </c>
      <c r="K218" s="512">
        <f t="shared" si="205"/>
        <v>1.34976E-2</v>
      </c>
      <c r="L218" s="512">
        <f t="shared" si="205"/>
        <v>0</v>
      </c>
      <c r="M218" s="512">
        <f t="shared" si="205"/>
        <v>0</v>
      </c>
      <c r="N218" s="512">
        <f t="shared" si="205"/>
        <v>0</v>
      </c>
      <c r="O218" s="512">
        <f t="shared" si="205"/>
        <v>0</v>
      </c>
      <c r="P218" s="448">
        <f t="shared" si="194"/>
        <v>5.8489600000000003E-2</v>
      </c>
      <c r="Q218" s="512">
        <f t="shared" si="202"/>
        <v>0</v>
      </c>
      <c r="R218" s="512">
        <f t="shared" si="202"/>
        <v>0</v>
      </c>
      <c r="S218" s="512">
        <f t="shared" si="202"/>
        <v>0</v>
      </c>
      <c r="T218" s="512">
        <f t="shared" si="202"/>
        <v>0</v>
      </c>
      <c r="U218" s="512">
        <f t="shared" si="202"/>
        <v>0</v>
      </c>
      <c r="V218" s="512">
        <f t="shared" si="202"/>
        <v>0</v>
      </c>
      <c r="W218" s="512">
        <f t="shared" si="202"/>
        <v>0</v>
      </c>
      <c r="X218" s="512">
        <f t="shared" si="202"/>
        <v>0</v>
      </c>
      <c r="Y218" s="512">
        <f t="shared" si="202"/>
        <v>0</v>
      </c>
      <c r="Z218" s="512">
        <f t="shared" si="202"/>
        <v>0</v>
      </c>
      <c r="AA218" s="512">
        <f t="shared" si="202"/>
        <v>0</v>
      </c>
      <c r="AB218" s="512">
        <f t="shared" si="202"/>
        <v>0</v>
      </c>
      <c r="AC218" s="448">
        <f t="shared" si="196"/>
        <v>0</v>
      </c>
      <c r="AD218" s="512">
        <f t="shared" ref="AD218:AO223" si="206">+AD144*AD186*0.0016/1000000</f>
        <v>0</v>
      </c>
      <c r="AE218" s="512">
        <f t="shared" si="206"/>
        <v>0</v>
      </c>
      <c r="AF218" s="512">
        <f t="shared" si="206"/>
        <v>0</v>
      </c>
      <c r="AG218" s="512">
        <f t="shared" si="206"/>
        <v>0</v>
      </c>
      <c r="AH218" s="512">
        <f t="shared" si="206"/>
        <v>0</v>
      </c>
      <c r="AI218" s="512">
        <f t="shared" si="206"/>
        <v>0</v>
      </c>
      <c r="AJ218" s="512">
        <f t="shared" si="206"/>
        <v>0</v>
      </c>
      <c r="AK218" s="512">
        <f t="shared" si="206"/>
        <v>0</v>
      </c>
      <c r="AL218" s="512">
        <f t="shared" si="206"/>
        <v>0</v>
      </c>
      <c r="AM218" s="512">
        <f t="shared" si="206"/>
        <v>0</v>
      </c>
      <c r="AN218" s="512">
        <f t="shared" si="206"/>
        <v>0</v>
      </c>
      <c r="AO218" s="512">
        <f t="shared" si="206"/>
        <v>0</v>
      </c>
      <c r="AP218" s="448">
        <f t="shared" si="198"/>
        <v>0</v>
      </c>
      <c r="AQ218" s="512">
        <f t="shared" ref="AQ218:BB223" si="207">+AQ144*AQ186*0.0016/1000000</f>
        <v>0</v>
      </c>
      <c r="AR218" s="512">
        <f t="shared" si="207"/>
        <v>0</v>
      </c>
      <c r="AS218" s="512">
        <f t="shared" si="207"/>
        <v>0</v>
      </c>
      <c r="AT218" s="512">
        <f t="shared" si="207"/>
        <v>0</v>
      </c>
      <c r="AU218" s="512">
        <f t="shared" si="207"/>
        <v>0</v>
      </c>
      <c r="AV218" s="512">
        <f t="shared" si="207"/>
        <v>0</v>
      </c>
      <c r="AW218" s="512">
        <f t="shared" si="207"/>
        <v>0</v>
      </c>
      <c r="AX218" s="512">
        <f t="shared" si="207"/>
        <v>0</v>
      </c>
      <c r="AY218" s="512">
        <f t="shared" si="207"/>
        <v>0</v>
      </c>
      <c r="AZ218" s="512">
        <f t="shared" si="207"/>
        <v>0</v>
      </c>
      <c r="BA218" s="512">
        <f t="shared" si="207"/>
        <v>0</v>
      </c>
      <c r="BB218" s="512">
        <f t="shared" si="207"/>
        <v>0</v>
      </c>
      <c r="BC218" s="448">
        <f t="shared" si="200"/>
        <v>0</v>
      </c>
      <c r="BD218" s="450"/>
      <c r="BE218" s="512">
        <f t="shared" si="203"/>
        <v>8.5120000000000001E-2</v>
      </c>
      <c r="BF218" s="512">
        <f t="shared" si="203"/>
        <v>8.5120000000000001E-2</v>
      </c>
      <c r="BG218" s="512">
        <f t="shared" si="203"/>
        <v>8.5120000000000001E-2</v>
      </c>
      <c r="BH218" s="512">
        <f t="shared" si="203"/>
        <v>8.5120000000000001E-2</v>
      </c>
      <c r="BI218" s="512">
        <f t="shared" si="203"/>
        <v>8.5120000000000001E-2</v>
      </c>
      <c r="BJ218" s="512">
        <f t="shared" si="203"/>
        <v>8.5120000000000001E-2</v>
      </c>
      <c r="BK218" s="512">
        <f t="shared" si="203"/>
        <v>8.5120000000000001E-2</v>
      </c>
      <c r="BL218" s="512">
        <f t="shared" si="203"/>
        <v>8.5120000000000001E-2</v>
      </c>
      <c r="BM218" s="512">
        <f t="shared" si="203"/>
        <v>8.5120000000000001E-2</v>
      </c>
      <c r="BN218" s="512">
        <f t="shared" si="203"/>
        <v>8.5120000000000001E-2</v>
      </c>
      <c r="BO218" s="512">
        <f t="shared" si="203"/>
        <v>8.5120000000000001E-2</v>
      </c>
      <c r="BP218" s="512">
        <f t="shared" si="203"/>
        <v>8.5120000000000001E-2</v>
      </c>
      <c r="BQ218" s="448">
        <f t="shared" si="201"/>
        <v>1.0214399999999999</v>
      </c>
    </row>
    <row r="219" spans="1:69" outlineLevel="1">
      <c r="A219" s="455" t="str">
        <f t="shared" si="204"/>
        <v>ICNE</v>
      </c>
      <c r="B219" s="455" t="str">
        <f t="shared" si="204"/>
        <v>Other</v>
      </c>
      <c r="C219" s="455" t="str">
        <f t="shared" si="204"/>
        <v>GRUPO R&amp;G S.A.S. / HOSP HUV</v>
      </c>
      <c r="D219" s="512">
        <f t="shared" si="205"/>
        <v>0</v>
      </c>
      <c r="E219" s="512">
        <f t="shared" si="205"/>
        <v>0</v>
      </c>
      <c r="F219" s="512">
        <f t="shared" si="205"/>
        <v>0</v>
      </c>
      <c r="G219" s="512">
        <f t="shared" si="205"/>
        <v>0</v>
      </c>
      <c r="H219" s="512">
        <f t="shared" si="205"/>
        <v>0</v>
      </c>
      <c r="I219" s="512">
        <f t="shared" si="205"/>
        <v>0</v>
      </c>
      <c r="J219" s="512">
        <f t="shared" si="205"/>
        <v>0</v>
      </c>
      <c r="K219" s="512">
        <f t="shared" si="205"/>
        <v>0</v>
      </c>
      <c r="L219" s="512">
        <f t="shared" si="205"/>
        <v>0</v>
      </c>
      <c r="M219" s="512">
        <f t="shared" si="205"/>
        <v>0</v>
      </c>
      <c r="N219" s="512">
        <f t="shared" si="205"/>
        <v>0</v>
      </c>
      <c r="O219" s="512">
        <f t="shared" si="205"/>
        <v>0</v>
      </c>
      <c r="P219" s="448">
        <f t="shared" si="194"/>
        <v>0</v>
      </c>
      <c r="Q219" s="512">
        <f t="shared" ref="Q219:AB223" si="208">+Q145*Q187*0.0016/1000000</f>
        <v>0</v>
      </c>
      <c r="R219" s="512">
        <f t="shared" si="208"/>
        <v>0</v>
      </c>
      <c r="S219" s="512">
        <f t="shared" si="208"/>
        <v>0</v>
      </c>
      <c r="T219" s="512">
        <f t="shared" si="208"/>
        <v>0</v>
      </c>
      <c r="U219" s="512">
        <f t="shared" si="208"/>
        <v>0</v>
      </c>
      <c r="V219" s="512">
        <f t="shared" si="208"/>
        <v>0</v>
      </c>
      <c r="W219" s="512">
        <f t="shared" si="208"/>
        <v>0</v>
      </c>
      <c r="X219" s="512">
        <f t="shared" si="208"/>
        <v>0</v>
      </c>
      <c r="Y219" s="512">
        <f t="shared" si="208"/>
        <v>0</v>
      </c>
      <c r="Z219" s="512">
        <f t="shared" si="208"/>
        <v>0</v>
      </c>
      <c r="AA219" s="512">
        <f t="shared" si="208"/>
        <v>0</v>
      </c>
      <c r="AB219" s="512">
        <f t="shared" si="208"/>
        <v>0</v>
      </c>
      <c r="AC219" s="448">
        <f t="shared" si="196"/>
        <v>0</v>
      </c>
      <c r="AD219" s="512">
        <f t="shared" si="206"/>
        <v>0</v>
      </c>
      <c r="AE219" s="512">
        <f t="shared" si="206"/>
        <v>0</v>
      </c>
      <c r="AF219" s="512">
        <f t="shared" si="206"/>
        <v>0</v>
      </c>
      <c r="AG219" s="512">
        <f t="shared" si="206"/>
        <v>0</v>
      </c>
      <c r="AH219" s="512">
        <f t="shared" si="206"/>
        <v>0</v>
      </c>
      <c r="AI219" s="512">
        <f t="shared" si="206"/>
        <v>0</v>
      </c>
      <c r="AJ219" s="512">
        <f t="shared" si="206"/>
        <v>0</v>
      </c>
      <c r="AK219" s="512">
        <f t="shared" si="206"/>
        <v>0</v>
      </c>
      <c r="AL219" s="512">
        <f t="shared" si="206"/>
        <v>0</v>
      </c>
      <c r="AM219" s="512">
        <f t="shared" si="206"/>
        <v>0</v>
      </c>
      <c r="AN219" s="512">
        <f t="shared" si="206"/>
        <v>0</v>
      </c>
      <c r="AO219" s="512">
        <f t="shared" si="206"/>
        <v>0</v>
      </c>
      <c r="AP219" s="448">
        <f t="shared" si="198"/>
        <v>0</v>
      </c>
      <c r="AQ219" s="512">
        <f t="shared" si="207"/>
        <v>0</v>
      </c>
      <c r="AR219" s="512">
        <f t="shared" si="207"/>
        <v>0</v>
      </c>
      <c r="AS219" s="512">
        <f t="shared" si="207"/>
        <v>0</v>
      </c>
      <c r="AT219" s="512">
        <f t="shared" si="207"/>
        <v>0</v>
      </c>
      <c r="AU219" s="512">
        <f t="shared" si="207"/>
        <v>0</v>
      </c>
      <c r="AV219" s="512">
        <f t="shared" si="207"/>
        <v>0</v>
      </c>
      <c r="AW219" s="512">
        <f t="shared" si="207"/>
        <v>0</v>
      </c>
      <c r="AX219" s="512">
        <f t="shared" si="207"/>
        <v>0</v>
      </c>
      <c r="AY219" s="512">
        <f t="shared" si="207"/>
        <v>0</v>
      </c>
      <c r="AZ219" s="512">
        <f t="shared" si="207"/>
        <v>0</v>
      </c>
      <c r="BA219" s="512">
        <f t="shared" si="207"/>
        <v>0</v>
      </c>
      <c r="BB219" s="512">
        <f t="shared" si="207"/>
        <v>0</v>
      </c>
      <c r="BC219" s="448">
        <f t="shared" si="200"/>
        <v>0</v>
      </c>
      <c r="BD219" s="450"/>
      <c r="BE219" s="512">
        <f t="shared" ref="BE219:BP223" si="209">+BE144*BE186*0.0016/1000000</f>
        <v>6.0739200000000007E-2</v>
      </c>
      <c r="BF219" s="512">
        <f t="shared" si="209"/>
        <v>6.0739200000000007E-2</v>
      </c>
      <c r="BG219" s="512">
        <f t="shared" si="209"/>
        <v>6.0739200000000007E-2</v>
      </c>
      <c r="BH219" s="512">
        <f t="shared" si="209"/>
        <v>6.0739200000000007E-2</v>
      </c>
      <c r="BI219" s="512">
        <f t="shared" si="209"/>
        <v>6.0739200000000007E-2</v>
      </c>
      <c r="BJ219" s="512">
        <f t="shared" si="209"/>
        <v>6.0739200000000007E-2</v>
      </c>
      <c r="BK219" s="512">
        <f t="shared" si="209"/>
        <v>6.0739200000000007E-2</v>
      </c>
      <c r="BL219" s="512">
        <f t="shared" si="209"/>
        <v>6.0739200000000007E-2</v>
      </c>
      <c r="BM219" s="512">
        <f t="shared" si="209"/>
        <v>6.0739200000000007E-2</v>
      </c>
      <c r="BN219" s="512">
        <f t="shared" si="209"/>
        <v>6.0739200000000007E-2</v>
      </c>
      <c r="BO219" s="512">
        <f t="shared" si="209"/>
        <v>6.0739200000000007E-2</v>
      </c>
      <c r="BP219" s="512">
        <f t="shared" si="209"/>
        <v>6.0739200000000007E-2</v>
      </c>
      <c r="BQ219" s="448">
        <f t="shared" si="201"/>
        <v>0.72887040000000003</v>
      </c>
    </row>
    <row r="220" spans="1:69" outlineLevel="1">
      <c r="A220" s="455" t="str">
        <f t="shared" si="204"/>
        <v>ICNE</v>
      </c>
      <c r="B220" s="455" t="str">
        <f t="shared" si="204"/>
        <v>Other</v>
      </c>
      <c r="C220" s="455" t="str">
        <f t="shared" si="204"/>
        <v>DDS PHARMA</v>
      </c>
      <c r="D220" s="512">
        <f t="shared" si="205"/>
        <v>0</v>
      </c>
      <c r="E220" s="512">
        <f t="shared" si="205"/>
        <v>3.9367999999999998E-3</v>
      </c>
      <c r="F220" s="512">
        <f t="shared" si="205"/>
        <v>0</v>
      </c>
      <c r="G220" s="512">
        <f t="shared" si="205"/>
        <v>4.4992000000000001E-3</v>
      </c>
      <c r="H220" s="512">
        <f t="shared" si="205"/>
        <v>4.4992000000000001E-3</v>
      </c>
      <c r="I220" s="512">
        <f t="shared" si="205"/>
        <v>4.4992000000000001E-3</v>
      </c>
      <c r="J220" s="512">
        <f t="shared" si="205"/>
        <v>0</v>
      </c>
      <c r="K220" s="512">
        <f t="shared" si="205"/>
        <v>0</v>
      </c>
      <c r="L220" s="512">
        <f t="shared" si="205"/>
        <v>0</v>
      </c>
      <c r="M220" s="512">
        <f t="shared" si="205"/>
        <v>0</v>
      </c>
      <c r="N220" s="512">
        <f t="shared" si="205"/>
        <v>0</v>
      </c>
      <c r="O220" s="512">
        <f t="shared" si="205"/>
        <v>0</v>
      </c>
      <c r="P220" s="448">
        <f t="shared" si="194"/>
        <v>1.7434399999999999E-2</v>
      </c>
      <c r="Q220" s="512">
        <f t="shared" si="208"/>
        <v>0</v>
      </c>
      <c r="R220" s="512">
        <f t="shared" si="208"/>
        <v>0</v>
      </c>
      <c r="S220" s="512">
        <f t="shared" si="208"/>
        <v>0</v>
      </c>
      <c r="T220" s="512">
        <f t="shared" si="208"/>
        <v>0</v>
      </c>
      <c r="U220" s="512">
        <f t="shared" si="208"/>
        <v>0</v>
      </c>
      <c r="V220" s="512">
        <f t="shared" si="208"/>
        <v>0</v>
      </c>
      <c r="W220" s="512">
        <f t="shared" si="208"/>
        <v>0</v>
      </c>
      <c r="X220" s="512">
        <f t="shared" si="208"/>
        <v>0</v>
      </c>
      <c r="Y220" s="512">
        <f t="shared" si="208"/>
        <v>0</v>
      </c>
      <c r="Z220" s="512">
        <f t="shared" si="208"/>
        <v>0</v>
      </c>
      <c r="AA220" s="512">
        <f t="shared" si="208"/>
        <v>0</v>
      </c>
      <c r="AB220" s="512">
        <f t="shared" si="208"/>
        <v>0</v>
      </c>
      <c r="AC220" s="448">
        <f t="shared" si="196"/>
        <v>0</v>
      </c>
      <c r="AD220" s="512">
        <f t="shared" si="206"/>
        <v>0</v>
      </c>
      <c r="AE220" s="512">
        <f t="shared" si="206"/>
        <v>0</v>
      </c>
      <c r="AF220" s="512">
        <f t="shared" si="206"/>
        <v>0</v>
      </c>
      <c r="AG220" s="512">
        <f t="shared" si="206"/>
        <v>0</v>
      </c>
      <c r="AH220" s="512">
        <f t="shared" si="206"/>
        <v>0</v>
      </c>
      <c r="AI220" s="512">
        <f t="shared" si="206"/>
        <v>0</v>
      </c>
      <c r="AJ220" s="512">
        <f t="shared" si="206"/>
        <v>0</v>
      </c>
      <c r="AK220" s="512">
        <f t="shared" si="206"/>
        <v>0</v>
      </c>
      <c r="AL220" s="512">
        <f t="shared" si="206"/>
        <v>0</v>
      </c>
      <c r="AM220" s="512">
        <f t="shared" si="206"/>
        <v>0</v>
      </c>
      <c r="AN220" s="512">
        <f t="shared" si="206"/>
        <v>0</v>
      </c>
      <c r="AO220" s="512">
        <f t="shared" si="206"/>
        <v>0</v>
      </c>
      <c r="AP220" s="448">
        <f t="shared" si="198"/>
        <v>0</v>
      </c>
      <c r="AQ220" s="512">
        <f t="shared" si="207"/>
        <v>0</v>
      </c>
      <c r="AR220" s="512">
        <f t="shared" si="207"/>
        <v>0</v>
      </c>
      <c r="AS220" s="512">
        <f t="shared" si="207"/>
        <v>0</v>
      </c>
      <c r="AT220" s="512">
        <f t="shared" si="207"/>
        <v>0</v>
      </c>
      <c r="AU220" s="512">
        <f t="shared" si="207"/>
        <v>0</v>
      </c>
      <c r="AV220" s="512">
        <f t="shared" si="207"/>
        <v>0</v>
      </c>
      <c r="AW220" s="512">
        <f t="shared" si="207"/>
        <v>0</v>
      </c>
      <c r="AX220" s="512">
        <f t="shared" si="207"/>
        <v>0</v>
      </c>
      <c r="AY220" s="512">
        <f t="shared" si="207"/>
        <v>0</v>
      </c>
      <c r="AZ220" s="512">
        <f t="shared" si="207"/>
        <v>0</v>
      </c>
      <c r="BA220" s="512">
        <f t="shared" si="207"/>
        <v>0</v>
      </c>
      <c r="BB220" s="512">
        <f t="shared" si="207"/>
        <v>0</v>
      </c>
      <c r="BC220" s="448">
        <f t="shared" si="200"/>
        <v>0</v>
      </c>
      <c r="BD220" s="450"/>
      <c r="BE220" s="512">
        <f t="shared" si="209"/>
        <v>0</v>
      </c>
      <c r="BF220" s="512">
        <f t="shared" si="209"/>
        <v>0</v>
      </c>
      <c r="BG220" s="512">
        <f t="shared" si="209"/>
        <v>0</v>
      </c>
      <c r="BH220" s="512">
        <f t="shared" si="209"/>
        <v>0</v>
      </c>
      <c r="BI220" s="512">
        <f t="shared" si="209"/>
        <v>0</v>
      </c>
      <c r="BJ220" s="512">
        <f t="shared" si="209"/>
        <v>0</v>
      </c>
      <c r="BK220" s="512">
        <f t="shared" si="209"/>
        <v>0</v>
      </c>
      <c r="BL220" s="512">
        <f t="shared" si="209"/>
        <v>0</v>
      </c>
      <c r="BM220" s="512">
        <f t="shared" si="209"/>
        <v>0</v>
      </c>
      <c r="BN220" s="512">
        <f t="shared" si="209"/>
        <v>0</v>
      </c>
      <c r="BO220" s="512">
        <f t="shared" si="209"/>
        <v>0</v>
      </c>
      <c r="BP220" s="512">
        <f t="shared" si="209"/>
        <v>0</v>
      </c>
      <c r="BQ220" s="448">
        <f t="shared" si="201"/>
        <v>0</v>
      </c>
    </row>
    <row r="221" spans="1:69" outlineLevel="1">
      <c r="A221" s="455" t="str">
        <f t="shared" si="204"/>
        <v>ICNE</v>
      </c>
      <c r="B221" s="455" t="str">
        <f t="shared" si="204"/>
        <v>Other</v>
      </c>
      <c r="C221" s="455" t="str">
        <f t="shared" si="204"/>
        <v>EVE DISTRIBUCIONES S.A.S.</v>
      </c>
      <c r="D221" s="512">
        <f t="shared" si="205"/>
        <v>0</v>
      </c>
      <c r="E221" s="512">
        <f t="shared" si="205"/>
        <v>1.1247999999999999E-2</v>
      </c>
      <c r="F221" s="512">
        <f t="shared" si="205"/>
        <v>0</v>
      </c>
      <c r="G221" s="512">
        <f t="shared" si="205"/>
        <v>0</v>
      </c>
      <c r="H221" s="512">
        <f t="shared" si="205"/>
        <v>0</v>
      </c>
      <c r="I221" s="512">
        <f t="shared" si="205"/>
        <v>0</v>
      </c>
      <c r="J221" s="512">
        <f t="shared" si="205"/>
        <v>0</v>
      </c>
      <c r="K221" s="512">
        <f t="shared" si="205"/>
        <v>0</v>
      </c>
      <c r="L221" s="512">
        <f t="shared" si="205"/>
        <v>0</v>
      </c>
      <c r="M221" s="512">
        <f t="shared" si="205"/>
        <v>0</v>
      </c>
      <c r="N221" s="512">
        <f t="shared" si="205"/>
        <v>0</v>
      </c>
      <c r="O221" s="512">
        <f t="shared" si="205"/>
        <v>0</v>
      </c>
      <c r="P221" s="448">
        <f t="shared" si="194"/>
        <v>1.1247999999999999E-2</v>
      </c>
      <c r="Q221" s="512">
        <f t="shared" si="208"/>
        <v>0</v>
      </c>
      <c r="R221" s="512">
        <f t="shared" si="208"/>
        <v>0</v>
      </c>
      <c r="S221" s="512">
        <f t="shared" si="208"/>
        <v>0</v>
      </c>
      <c r="T221" s="512">
        <f t="shared" si="208"/>
        <v>0</v>
      </c>
      <c r="U221" s="512">
        <f t="shared" si="208"/>
        <v>0</v>
      </c>
      <c r="V221" s="512">
        <f t="shared" si="208"/>
        <v>0</v>
      </c>
      <c r="W221" s="512">
        <f t="shared" si="208"/>
        <v>0</v>
      </c>
      <c r="X221" s="512">
        <f t="shared" si="208"/>
        <v>0</v>
      </c>
      <c r="Y221" s="512">
        <f t="shared" si="208"/>
        <v>0</v>
      </c>
      <c r="Z221" s="512">
        <f t="shared" si="208"/>
        <v>0</v>
      </c>
      <c r="AA221" s="512">
        <f t="shared" si="208"/>
        <v>0</v>
      </c>
      <c r="AB221" s="512">
        <f t="shared" si="208"/>
        <v>0</v>
      </c>
      <c r="AC221" s="448">
        <f t="shared" si="196"/>
        <v>0</v>
      </c>
      <c r="AD221" s="512">
        <f t="shared" si="206"/>
        <v>0</v>
      </c>
      <c r="AE221" s="512">
        <f t="shared" si="206"/>
        <v>0</v>
      </c>
      <c r="AF221" s="512">
        <f t="shared" si="206"/>
        <v>0</v>
      </c>
      <c r="AG221" s="512">
        <f t="shared" si="206"/>
        <v>0</v>
      </c>
      <c r="AH221" s="512">
        <f t="shared" si="206"/>
        <v>0</v>
      </c>
      <c r="AI221" s="512">
        <f t="shared" si="206"/>
        <v>0</v>
      </c>
      <c r="AJ221" s="512">
        <f t="shared" si="206"/>
        <v>0</v>
      </c>
      <c r="AK221" s="512">
        <f t="shared" si="206"/>
        <v>0</v>
      </c>
      <c r="AL221" s="512">
        <f t="shared" si="206"/>
        <v>0</v>
      </c>
      <c r="AM221" s="512">
        <f t="shared" si="206"/>
        <v>0</v>
      </c>
      <c r="AN221" s="512">
        <f t="shared" si="206"/>
        <v>0</v>
      </c>
      <c r="AO221" s="512">
        <f t="shared" si="206"/>
        <v>0</v>
      </c>
      <c r="AP221" s="448">
        <f t="shared" si="198"/>
        <v>0</v>
      </c>
      <c r="AQ221" s="512">
        <f t="shared" si="207"/>
        <v>0</v>
      </c>
      <c r="AR221" s="512">
        <f t="shared" si="207"/>
        <v>0</v>
      </c>
      <c r="AS221" s="512">
        <f t="shared" si="207"/>
        <v>0</v>
      </c>
      <c r="AT221" s="512">
        <f t="shared" si="207"/>
        <v>0</v>
      </c>
      <c r="AU221" s="512">
        <f t="shared" si="207"/>
        <v>0</v>
      </c>
      <c r="AV221" s="512">
        <f t="shared" si="207"/>
        <v>0</v>
      </c>
      <c r="AW221" s="512">
        <f t="shared" si="207"/>
        <v>0</v>
      </c>
      <c r="AX221" s="512">
        <f t="shared" si="207"/>
        <v>0</v>
      </c>
      <c r="AY221" s="512">
        <f t="shared" si="207"/>
        <v>0</v>
      </c>
      <c r="AZ221" s="512">
        <f t="shared" si="207"/>
        <v>0</v>
      </c>
      <c r="BA221" s="512">
        <f t="shared" si="207"/>
        <v>0</v>
      </c>
      <c r="BB221" s="512">
        <f t="shared" si="207"/>
        <v>0</v>
      </c>
      <c r="BC221" s="448">
        <f t="shared" si="200"/>
        <v>0</v>
      </c>
      <c r="BD221" s="450"/>
      <c r="BE221" s="512">
        <f t="shared" si="209"/>
        <v>2.2495999999999999E-2</v>
      </c>
      <c r="BF221" s="512">
        <f t="shared" si="209"/>
        <v>2.2495999999999999E-2</v>
      </c>
      <c r="BG221" s="512">
        <f t="shared" si="209"/>
        <v>2.2495999999999999E-2</v>
      </c>
      <c r="BH221" s="512">
        <f t="shared" si="209"/>
        <v>2.2495999999999999E-2</v>
      </c>
      <c r="BI221" s="512">
        <f t="shared" si="209"/>
        <v>2.2495999999999999E-2</v>
      </c>
      <c r="BJ221" s="512">
        <f t="shared" si="209"/>
        <v>2.2495999999999999E-2</v>
      </c>
      <c r="BK221" s="512">
        <f t="shared" si="209"/>
        <v>2.2495999999999999E-2</v>
      </c>
      <c r="BL221" s="512">
        <f t="shared" si="209"/>
        <v>2.2495999999999999E-2</v>
      </c>
      <c r="BM221" s="512">
        <f t="shared" si="209"/>
        <v>2.2495999999999999E-2</v>
      </c>
      <c r="BN221" s="512">
        <f t="shared" si="209"/>
        <v>4.4991999999999997E-2</v>
      </c>
      <c r="BO221" s="512">
        <f t="shared" si="209"/>
        <v>4.4991999999999997E-2</v>
      </c>
      <c r="BP221" s="512">
        <f t="shared" si="209"/>
        <v>4.4991999999999997E-2</v>
      </c>
      <c r="BQ221" s="448">
        <f t="shared" si="201"/>
        <v>0.33743999999999991</v>
      </c>
    </row>
    <row r="222" spans="1:69" outlineLevel="1">
      <c r="A222" s="455" t="str">
        <f t="shared" si="204"/>
        <v>ICNE</v>
      </c>
      <c r="B222" s="455" t="str">
        <f t="shared" si="204"/>
        <v>Other</v>
      </c>
      <c r="C222" s="455" t="str">
        <f t="shared" si="204"/>
        <v>CAFAM</v>
      </c>
      <c r="D222" s="512">
        <f t="shared" si="205"/>
        <v>0</v>
      </c>
      <c r="E222" s="512">
        <f t="shared" si="205"/>
        <v>3.3744000000000001E-3</v>
      </c>
      <c r="F222" s="512">
        <f t="shared" si="205"/>
        <v>-3.3744000000000001E-3</v>
      </c>
      <c r="G222" s="512">
        <f t="shared" si="205"/>
        <v>0</v>
      </c>
      <c r="H222" s="512">
        <f t="shared" si="205"/>
        <v>0</v>
      </c>
      <c r="I222" s="512">
        <f t="shared" si="205"/>
        <v>0</v>
      </c>
      <c r="J222" s="512">
        <f t="shared" si="205"/>
        <v>0</v>
      </c>
      <c r="K222" s="512">
        <f t="shared" si="205"/>
        <v>0</v>
      </c>
      <c r="L222" s="512">
        <f t="shared" si="205"/>
        <v>0</v>
      </c>
      <c r="M222" s="512">
        <f t="shared" si="205"/>
        <v>0</v>
      </c>
      <c r="N222" s="512">
        <f t="shared" si="205"/>
        <v>0</v>
      </c>
      <c r="O222" s="512">
        <f t="shared" si="205"/>
        <v>0</v>
      </c>
      <c r="P222" s="448">
        <f t="shared" si="194"/>
        <v>0</v>
      </c>
      <c r="Q222" s="512">
        <f t="shared" si="208"/>
        <v>0</v>
      </c>
      <c r="R222" s="512">
        <f t="shared" si="208"/>
        <v>0</v>
      </c>
      <c r="S222" s="512">
        <f t="shared" si="208"/>
        <v>0</v>
      </c>
      <c r="T222" s="512">
        <f t="shared" si="208"/>
        <v>0</v>
      </c>
      <c r="U222" s="512">
        <f t="shared" si="208"/>
        <v>0</v>
      </c>
      <c r="V222" s="512">
        <f t="shared" si="208"/>
        <v>0</v>
      </c>
      <c r="W222" s="512">
        <f t="shared" si="208"/>
        <v>0</v>
      </c>
      <c r="X222" s="512">
        <f t="shared" si="208"/>
        <v>0</v>
      </c>
      <c r="Y222" s="512">
        <f t="shared" si="208"/>
        <v>0</v>
      </c>
      <c r="Z222" s="512">
        <f t="shared" si="208"/>
        <v>0</v>
      </c>
      <c r="AA222" s="512">
        <f t="shared" si="208"/>
        <v>0</v>
      </c>
      <c r="AB222" s="512">
        <f t="shared" si="208"/>
        <v>0</v>
      </c>
      <c r="AC222" s="448">
        <f t="shared" si="196"/>
        <v>0</v>
      </c>
      <c r="AD222" s="512">
        <f t="shared" si="206"/>
        <v>0</v>
      </c>
      <c r="AE222" s="512">
        <f t="shared" si="206"/>
        <v>0</v>
      </c>
      <c r="AF222" s="512">
        <f t="shared" si="206"/>
        <v>0</v>
      </c>
      <c r="AG222" s="512">
        <f t="shared" si="206"/>
        <v>0</v>
      </c>
      <c r="AH222" s="512">
        <f t="shared" si="206"/>
        <v>0</v>
      </c>
      <c r="AI222" s="512">
        <f t="shared" si="206"/>
        <v>0</v>
      </c>
      <c r="AJ222" s="512">
        <f t="shared" si="206"/>
        <v>0</v>
      </c>
      <c r="AK222" s="512">
        <f t="shared" si="206"/>
        <v>0</v>
      </c>
      <c r="AL222" s="512">
        <f t="shared" si="206"/>
        <v>0</v>
      </c>
      <c r="AM222" s="512">
        <f t="shared" si="206"/>
        <v>0</v>
      </c>
      <c r="AN222" s="512">
        <f t="shared" si="206"/>
        <v>0</v>
      </c>
      <c r="AO222" s="512">
        <f t="shared" si="206"/>
        <v>0</v>
      </c>
      <c r="AP222" s="448">
        <f t="shared" si="198"/>
        <v>0</v>
      </c>
      <c r="AQ222" s="512">
        <f t="shared" si="207"/>
        <v>0</v>
      </c>
      <c r="AR222" s="512">
        <f t="shared" si="207"/>
        <v>0</v>
      </c>
      <c r="AS222" s="512">
        <f t="shared" si="207"/>
        <v>0</v>
      </c>
      <c r="AT222" s="512">
        <f t="shared" si="207"/>
        <v>0</v>
      </c>
      <c r="AU222" s="512">
        <f t="shared" si="207"/>
        <v>0</v>
      </c>
      <c r="AV222" s="512">
        <f t="shared" si="207"/>
        <v>0</v>
      </c>
      <c r="AW222" s="512">
        <f t="shared" si="207"/>
        <v>0</v>
      </c>
      <c r="AX222" s="512">
        <f t="shared" si="207"/>
        <v>0</v>
      </c>
      <c r="AY222" s="512">
        <f t="shared" si="207"/>
        <v>0</v>
      </c>
      <c r="AZ222" s="512">
        <f t="shared" si="207"/>
        <v>0</v>
      </c>
      <c r="BA222" s="512">
        <f t="shared" si="207"/>
        <v>0</v>
      </c>
      <c r="BB222" s="512">
        <f t="shared" si="207"/>
        <v>0</v>
      </c>
      <c r="BC222" s="448">
        <f t="shared" si="200"/>
        <v>0</v>
      </c>
      <c r="BD222" s="450"/>
      <c r="BE222" s="512">
        <f t="shared" si="209"/>
        <v>0</v>
      </c>
      <c r="BF222" s="512">
        <f t="shared" si="209"/>
        <v>0</v>
      </c>
      <c r="BG222" s="512">
        <f t="shared" si="209"/>
        <v>0</v>
      </c>
      <c r="BH222" s="512">
        <f t="shared" si="209"/>
        <v>0</v>
      </c>
      <c r="BI222" s="512">
        <f t="shared" si="209"/>
        <v>0</v>
      </c>
      <c r="BJ222" s="512">
        <f t="shared" si="209"/>
        <v>0</v>
      </c>
      <c r="BK222" s="512">
        <f t="shared" si="209"/>
        <v>0</v>
      </c>
      <c r="BL222" s="512">
        <f t="shared" si="209"/>
        <v>0</v>
      </c>
      <c r="BM222" s="512">
        <f t="shared" si="209"/>
        <v>0</v>
      </c>
      <c r="BN222" s="512">
        <f t="shared" si="209"/>
        <v>0</v>
      </c>
      <c r="BO222" s="512">
        <f t="shared" si="209"/>
        <v>0</v>
      </c>
      <c r="BP222" s="512">
        <f t="shared" si="209"/>
        <v>0</v>
      </c>
      <c r="BQ222" s="448">
        <f t="shared" si="201"/>
        <v>0</v>
      </c>
    </row>
    <row r="223" spans="1:69" outlineLevel="1">
      <c r="A223" s="455" t="str">
        <f t="shared" si="204"/>
        <v>PMCE</v>
      </c>
      <c r="B223" s="455" t="str">
        <f t="shared" si="204"/>
        <v>Other</v>
      </c>
      <c r="C223" s="455" t="str">
        <f t="shared" si="204"/>
        <v>DEPOSITO DE DROGAS MONACO S.A.</v>
      </c>
      <c r="D223" s="512">
        <f t="shared" si="205"/>
        <v>4.4992000000000001E-3</v>
      </c>
      <c r="E223" s="512">
        <f t="shared" si="205"/>
        <v>0</v>
      </c>
      <c r="F223" s="512">
        <f t="shared" si="205"/>
        <v>0</v>
      </c>
      <c r="G223" s="512">
        <f t="shared" si="205"/>
        <v>0</v>
      </c>
      <c r="H223" s="512">
        <f t="shared" si="205"/>
        <v>0</v>
      </c>
      <c r="I223" s="512">
        <f t="shared" si="205"/>
        <v>0</v>
      </c>
      <c r="J223" s="512">
        <f t="shared" si="205"/>
        <v>0</v>
      </c>
      <c r="K223" s="512">
        <f t="shared" si="205"/>
        <v>0</v>
      </c>
      <c r="L223" s="512">
        <f t="shared" si="205"/>
        <v>0</v>
      </c>
      <c r="M223" s="512">
        <f t="shared" si="205"/>
        <v>0</v>
      </c>
      <c r="N223" s="512">
        <f t="shared" si="205"/>
        <v>0</v>
      </c>
      <c r="O223" s="512">
        <f t="shared" si="205"/>
        <v>0</v>
      </c>
      <c r="P223" s="448">
        <f t="shared" si="194"/>
        <v>4.4992000000000001E-3</v>
      </c>
      <c r="Q223" s="512">
        <f t="shared" si="208"/>
        <v>0</v>
      </c>
      <c r="R223" s="512">
        <f t="shared" si="208"/>
        <v>0</v>
      </c>
      <c r="S223" s="512">
        <f t="shared" si="208"/>
        <v>0</v>
      </c>
      <c r="T223" s="512">
        <f t="shared" si="208"/>
        <v>0</v>
      </c>
      <c r="U223" s="512">
        <f t="shared" si="208"/>
        <v>0</v>
      </c>
      <c r="V223" s="512">
        <f t="shared" si="208"/>
        <v>0</v>
      </c>
      <c r="W223" s="512">
        <f t="shared" si="208"/>
        <v>0</v>
      </c>
      <c r="X223" s="512">
        <f t="shared" si="208"/>
        <v>0</v>
      </c>
      <c r="Y223" s="512">
        <f t="shared" si="208"/>
        <v>0</v>
      </c>
      <c r="Z223" s="512">
        <f t="shared" si="208"/>
        <v>0</v>
      </c>
      <c r="AA223" s="512">
        <f t="shared" si="208"/>
        <v>0</v>
      </c>
      <c r="AB223" s="512">
        <f t="shared" si="208"/>
        <v>0</v>
      </c>
      <c r="AC223" s="448">
        <f t="shared" si="196"/>
        <v>0</v>
      </c>
      <c r="AD223" s="512">
        <f t="shared" si="206"/>
        <v>0</v>
      </c>
      <c r="AE223" s="512">
        <f t="shared" si="206"/>
        <v>0</v>
      </c>
      <c r="AF223" s="512">
        <f t="shared" si="206"/>
        <v>0</v>
      </c>
      <c r="AG223" s="512">
        <f t="shared" si="206"/>
        <v>0</v>
      </c>
      <c r="AH223" s="512">
        <f t="shared" si="206"/>
        <v>0</v>
      </c>
      <c r="AI223" s="512">
        <f t="shared" si="206"/>
        <v>0</v>
      </c>
      <c r="AJ223" s="512">
        <f t="shared" si="206"/>
        <v>0</v>
      </c>
      <c r="AK223" s="512">
        <f t="shared" si="206"/>
        <v>0</v>
      </c>
      <c r="AL223" s="512">
        <f t="shared" si="206"/>
        <v>0</v>
      </c>
      <c r="AM223" s="512">
        <f t="shared" si="206"/>
        <v>0</v>
      </c>
      <c r="AN223" s="512">
        <f t="shared" si="206"/>
        <v>0</v>
      </c>
      <c r="AO223" s="512">
        <f t="shared" si="206"/>
        <v>0</v>
      </c>
      <c r="AP223" s="448">
        <f t="shared" si="198"/>
        <v>0</v>
      </c>
      <c r="AQ223" s="512">
        <f t="shared" si="207"/>
        <v>0</v>
      </c>
      <c r="AR223" s="512">
        <f t="shared" si="207"/>
        <v>0</v>
      </c>
      <c r="AS223" s="512">
        <f t="shared" si="207"/>
        <v>0</v>
      </c>
      <c r="AT223" s="512">
        <f t="shared" si="207"/>
        <v>0</v>
      </c>
      <c r="AU223" s="512">
        <f t="shared" si="207"/>
        <v>0</v>
      </c>
      <c r="AV223" s="512">
        <f t="shared" si="207"/>
        <v>0</v>
      </c>
      <c r="AW223" s="512">
        <f t="shared" si="207"/>
        <v>0</v>
      </c>
      <c r="AX223" s="512">
        <f t="shared" si="207"/>
        <v>0</v>
      </c>
      <c r="AY223" s="512">
        <f t="shared" si="207"/>
        <v>0</v>
      </c>
      <c r="AZ223" s="512">
        <f t="shared" si="207"/>
        <v>0</v>
      </c>
      <c r="BA223" s="512">
        <f t="shared" si="207"/>
        <v>0</v>
      </c>
      <c r="BB223" s="512">
        <f t="shared" si="207"/>
        <v>0</v>
      </c>
      <c r="BC223" s="448">
        <f t="shared" si="200"/>
        <v>0</v>
      </c>
      <c r="BD223" s="450"/>
      <c r="BE223" s="512">
        <f t="shared" si="209"/>
        <v>0</v>
      </c>
      <c r="BF223" s="512">
        <f t="shared" si="209"/>
        <v>0</v>
      </c>
      <c r="BG223" s="512">
        <f t="shared" si="209"/>
        <v>0</v>
      </c>
      <c r="BH223" s="512">
        <f t="shared" si="209"/>
        <v>0</v>
      </c>
      <c r="BI223" s="512">
        <f t="shared" si="209"/>
        <v>0</v>
      </c>
      <c r="BJ223" s="512">
        <f t="shared" si="209"/>
        <v>0</v>
      </c>
      <c r="BK223" s="512">
        <f t="shared" si="209"/>
        <v>0</v>
      </c>
      <c r="BL223" s="512">
        <f t="shared" si="209"/>
        <v>0</v>
      </c>
      <c r="BM223" s="512">
        <f t="shared" si="209"/>
        <v>0</v>
      </c>
      <c r="BN223" s="512">
        <f t="shared" si="209"/>
        <v>0</v>
      </c>
      <c r="BO223" s="512">
        <f t="shared" si="209"/>
        <v>0</v>
      </c>
      <c r="BP223" s="512">
        <f t="shared" si="209"/>
        <v>0</v>
      </c>
      <c r="BQ223" s="448">
        <f t="shared" si="201"/>
        <v>0</v>
      </c>
    </row>
    <row r="224" spans="1:69" outlineLevel="1">
      <c r="A224" s="455"/>
      <c r="B224" s="455"/>
      <c r="C224" s="455" t="str">
        <f>C26</f>
        <v>COLQUIMICOS S A</v>
      </c>
      <c r="D224" s="512">
        <f t="shared" si="205"/>
        <v>0</v>
      </c>
      <c r="E224" s="512">
        <f t="shared" si="205"/>
        <v>0</v>
      </c>
      <c r="F224" s="512">
        <f t="shared" si="205"/>
        <v>0</v>
      </c>
      <c r="G224" s="512">
        <f t="shared" si="205"/>
        <v>0</v>
      </c>
      <c r="H224" s="512">
        <f t="shared" si="205"/>
        <v>5.9052000000000011E-3</v>
      </c>
      <c r="I224" s="512">
        <f t="shared" si="205"/>
        <v>5.6240000000000001E-4</v>
      </c>
      <c r="J224" s="512">
        <f t="shared" si="205"/>
        <v>3.3744000000000001E-3</v>
      </c>
      <c r="K224" s="512">
        <f t="shared" si="205"/>
        <v>0</v>
      </c>
      <c r="L224" s="512">
        <f t="shared" si="205"/>
        <v>0</v>
      </c>
      <c r="M224" s="512">
        <f t="shared" si="205"/>
        <v>0</v>
      </c>
      <c r="N224" s="512">
        <f t="shared" si="205"/>
        <v>0</v>
      </c>
      <c r="O224" s="512">
        <f t="shared" si="205"/>
        <v>0</v>
      </c>
      <c r="P224" s="448">
        <f t="shared" si="194"/>
        <v>9.8420000000000018E-3</v>
      </c>
      <c r="Q224" s="512"/>
      <c r="R224" s="512"/>
      <c r="S224" s="512"/>
      <c r="T224" s="512"/>
      <c r="U224" s="512"/>
      <c r="V224" s="512"/>
      <c r="W224" s="512"/>
      <c r="X224" s="512"/>
      <c r="Y224" s="512"/>
      <c r="Z224" s="512"/>
      <c r="AA224" s="512"/>
      <c r="AB224" s="512"/>
      <c r="AC224" s="448"/>
      <c r="AD224" s="512"/>
      <c r="AE224" s="512"/>
      <c r="AF224" s="512"/>
      <c r="AG224" s="512"/>
      <c r="AH224" s="512"/>
      <c r="AI224" s="512"/>
      <c r="AJ224" s="512"/>
      <c r="AK224" s="512"/>
      <c r="AL224" s="512"/>
      <c r="AM224" s="512"/>
      <c r="AN224" s="512"/>
      <c r="AO224" s="512"/>
      <c r="AP224" s="448"/>
      <c r="AQ224" s="512"/>
      <c r="AR224" s="512"/>
      <c r="AS224" s="512"/>
      <c r="AT224" s="512"/>
      <c r="AU224" s="512"/>
      <c r="AV224" s="512"/>
      <c r="AW224" s="512"/>
      <c r="AX224" s="512"/>
      <c r="AY224" s="512"/>
      <c r="AZ224" s="512"/>
      <c r="BA224" s="512"/>
      <c r="BB224" s="512"/>
      <c r="BC224" s="448"/>
      <c r="BD224" s="450"/>
      <c r="BE224" s="512"/>
      <c r="BF224" s="512"/>
      <c r="BG224" s="512"/>
      <c r="BH224" s="512"/>
      <c r="BI224" s="512"/>
      <c r="BJ224" s="512"/>
      <c r="BK224" s="512"/>
      <c r="BL224" s="512"/>
      <c r="BM224" s="512"/>
      <c r="BN224" s="512"/>
      <c r="BO224" s="512"/>
      <c r="BP224" s="512"/>
      <c r="BQ224" s="448"/>
    </row>
    <row r="225" spans="1:101" outlineLevel="1">
      <c r="A225" s="456" t="str">
        <f t="shared" ref="A225:B227" si="210">A27</f>
        <v>ZMGQ</v>
      </c>
      <c r="B225" s="456">
        <f t="shared" si="210"/>
        <v>0</v>
      </c>
      <c r="C225" s="456" t="str">
        <f>C27</f>
        <v>CLINICA LA AURORA</v>
      </c>
      <c r="D225" s="512">
        <f t="shared" si="205"/>
        <v>0</v>
      </c>
      <c r="E225" s="512">
        <f t="shared" si="205"/>
        <v>0</v>
      </c>
      <c r="F225" s="512">
        <f t="shared" si="205"/>
        <v>0</v>
      </c>
      <c r="G225" s="512">
        <f t="shared" si="205"/>
        <v>0</v>
      </c>
      <c r="H225" s="512">
        <f t="shared" si="205"/>
        <v>0</v>
      </c>
      <c r="I225" s="512">
        <f t="shared" si="205"/>
        <v>0</v>
      </c>
      <c r="J225" s="512">
        <f t="shared" si="205"/>
        <v>0</v>
      </c>
      <c r="K225" s="512">
        <f t="shared" si="205"/>
        <v>0</v>
      </c>
      <c r="L225" s="512">
        <f t="shared" si="205"/>
        <v>0</v>
      </c>
      <c r="M225" s="512">
        <f t="shared" si="205"/>
        <v>0</v>
      </c>
      <c r="N225" s="512">
        <f t="shared" si="205"/>
        <v>0</v>
      </c>
      <c r="O225" s="512">
        <f t="shared" si="205"/>
        <v>0</v>
      </c>
      <c r="P225" s="448">
        <f t="shared" si="194"/>
        <v>0</v>
      </c>
      <c r="Q225" s="512">
        <f t="shared" ref="Q225:AB227" si="211">+Q151*Q193*0.0016/1000000</f>
        <v>0</v>
      </c>
      <c r="R225" s="512">
        <f t="shared" si="211"/>
        <v>0</v>
      </c>
      <c r="S225" s="512">
        <f t="shared" si="211"/>
        <v>0</v>
      </c>
      <c r="T225" s="512">
        <f t="shared" si="211"/>
        <v>0</v>
      </c>
      <c r="U225" s="512">
        <f t="shared" si="211"/>
        <v>0</v>
      </c>
      <c r="V225" s="512">
        <f t="shared" si="211"/>
        <v>0</v>
      </c>
      <c r="W225" s="512">
        <f t="shared" si="211"/>
        <v>0</v>
      </c>
      <c r="X225" s="512">
        <f t="shared" si="211"/>
        <v>0</v>
      </c>
      <c r="Y225" s="512">
        <f t="shared" si="211"/>
        <v>0</v>
      </c>
      <c r="Z225" s="512">
        <f t="shared" si="211"/>
        <v>0</v>
      </c>
      <c r="AA225" s="512">
        <f t="shared" si="211"/>
        <v>0</v>
      </c>
      <c r="AB225" s="512">
        <f t="shared" si="211"/>
        <v>0</v>
      </c>
      <c r="AC225" s="448">
        <f t="shared" si="196"/>
        <v>0</v>
      </c>
      <c r="AD225" s="512">
        <f t="shared" ref="AD225:AO227" si="212">+AD151*AD193*0.0016/1000000</f>
        <v>0</v>
      </c>
      <c r="AE225" s="512">
        <f t="shared" si="212"/>
        <v>0</v>
      </c>
      <c r="AF225" s="512">
        <f t="shared" si="212"/>
        <v>0</v>
      </c>
      <c r="AG225" s="512">
        <f t="shared" si="212"/>
        <v>0</v>
      </c>
      <c r="AH225" s="512">
        <f t="shared" si="212"/>
        <v>0</v>
      </c>
      <c r="AI225" s="512">
        <f t="shared" si="212"/>
        <v>0</v>
      </c>
      <c r="AJ225" s="512">
        <f t="shared" si="212"/>
        <v>0</v>
      </c>
      <c r="AK225" s="512">
        <f t="shared" si="212"/>
        <v>0</v>
      </c>
      <c r="AL225" s="512">
        <f t="shared" si="212"/>
        <v>0</v>
      </c>
      <c r="AM225" s="512">
        <f t="shared" si="212"/>
        <v>0</v>
      </c>
      <c r="AN225" s="512">
        <f t="shared" si="212"/>
        <v>0</v>
      </c>
      <c r="AO225" s="512">
        <f t="shared" si="212"/>
        <v>0</v>
      </c>
      <c r="AP225" s="448">
        <f t="shared" si="198"/>
        <v>0</v>
      </c>
      <c r="AQ225" s="512">
        <f t="shared" ref="AQ225:BB227" si="213">+AQ151*AQ193*0.0016/1000000</f>
        <v>0</v>
      </c>
      <c r="AR225" s="512">
        <f t="shared" si="213"/>
        <v>0</v>
      </c>
      <c r="AS225" s="512">
        <f t="shared" si="213"/>
        <v>0</v>
      </c>
      <c r="AT225" s="512">
        <f t="shared" si="213"/>
        <v>0</v>
      </c>
      <c r="AU225" s="512">
        <f t="shared" si="213"/>
        <v>0</v>
      </c>
      <c r="AV225" s="512">
        <f t="shared" si="213"/>
        <v>0</v>
      </c>
      <c r="AW225" s="512">
        <f t="shared" si="213"/>
        <v>0</v>
      </c>
      <c r="AX225" s="512">
        <f t="shared" si="213"/>
        <v>0</v>
      </c>
      <c r="AY225" s="512">
        <f t="shared" si="213"/>
        <v>0</v>
      </c>
      <c r="AZ225" s="512">
        <f t="shared" si="213"/>
        <v>0</v>
      </c>
      <c r="BA225" s="512">
        <f t="shared" si="213"/>
        <v>0</v>
      </c>
      <c r="BB225" s="512">
        <f t="shared" si="213"/>
        <v>0</v>
      </c>
      <c r="BC225" s="448">
        <f t="shared" si="200"/>
        <v>0</v>
      </c>
      <c r="BD225" s="450"/>
      <c r="BE225" s="512">
        <f t="shared" ref="BE225:BP225" si="214">+BE149*BE191*0.0016/1000000</f>
        <v>0</v>
      </c>
      <c r="BF225" s="512">
        <f t="shared" si="214"/>
        <v>0</v>
      </c>
      <c r="BG225" s="512">
        <f t="shared" si="214"/>
        <v>0</v>
      </c>
      <c r="BH225" s="512">
        <f t="shared" si="214"/>
        <v>0</v>
      </c>
      <c r="BI225" s="512">
        <f t="shared" si="214"/>
        <v>0</v>
      </c>
      <c r="BJ225" s="512">
        <f t="shared" si="214"/>
        <v>0</v>
      </c>
      <c r="BK225" s="512">
        <f t="shared" si="214"/>
        <v>0</v>
      </c>
      <c r="BL225" s="512">
        <f t="shared" si="214"/>
        <v>0</v>
      </c>
      <c r="BM225" s="512">
        <f t="shared" si="214"/>
        <v>0</v>
      </c>
      <c r="BN225" s="512">
        <f t="shared" si="214"/>
        <v>0</v>
      </c>
      <c r="BO225" s="512">
        <f t="shared" si="214"/>
        <v>0</v>
      </c>
      <c r="BP225" s="512">
        <f t="shared" si="214"/>
        <v>0</v>
      </c>
      <c r="BQ225" s="448">
        <f t="shared" si="201"/>
        <v>0</v>
      </c>
    </row>
    <row r="226" spans="1:101" outlineLevel="1">
      <c r="A226" s="456" t="str">
        <f t="shared" si="210"/>
        <v>ZMGQ</v>
      </c>
      <c r="B226" s="456">
        <f t="shared" si="210"/>
        <v>0</v>
      </c>
      <c r="C226" s="456" t="str">
        <f>C28</f>
        <v>LA ESTANCIA</v>
      </c>
      <c r="D226" s="512">
        <f t="shared" si="205"/>
        <v>0</v>
      </c>
      <c r="E226" s="512">
        <f t="shared" si="205"/>
        <v>0</v>
      </c>
      <c r="F226" s="512">
        <f t="shared" si="205"/>
        <v>0</v>
      </c>
      <c r="G226" s="512">
        <f t="shared" si="205"/>
        <v>0</v>
      </c>
      <c r="H226" s="512">
        <f t="shared" si="205"/>
        <v>0</v>
      </c>
      <c r="I226" s="512">
        <f t="shared" si="205"/>
        <v>0</v>
      </c>
      <c r="J226" s="512">
        <f t="shared" si="205"/>
        <v>0</v>
      </c>
      <c r="K226" s="512">
        <f t="shared" si="205"/>
        <v>0</v>
      </c>
      <c r="L226" s="512">
        <f t="shared" si="205"/>
        <v>0</v>
      </c>
      <c r="M226" s="512">
        <f t="shared" si="205"/>
        <v>0</v>
      </c>
      <c r="N226" s="512">
        <f t="shared" si="205"/>
        <v>0</v>
      </c>
      <c r="O226" s="512">
        <f t="shared" si="205"/>
        <v>0</v>
      </c>
      <c r="P226" s="448">
        <f t="shared" si="194"/>
        <v>0</v>
      </c>
      <c r="Q226" s="512">
        <f t="shared" si="211"/>
        <v>0</v>
      </c>
      <c r="R226" s="512">
        <f t="shared" si="211"/>
        <v>0</v>
      </c>
      <c r="S226" s="512">
        <f t="shared" si="211"/>
        <v>0</v>
      </c>
      <c r="T226" s="512">
        <f t="shared" si="211"/>
        <v>0</v>
      </c>
      <c r="U226" s="512">
        <f t="shared" si="211"/>
        <v>0</v>
      </c>
      <c r="V226" s="512">
        <f t="shared" si="211"/>
        <v>0</v>
      </c>
      <c r="W226" s="512">
        <f t="shared" si="211"/>
        <v>0</v>
      </c>
      <c r="X226" s="512">
        <f t="shared" si="211"/>
        <v>0</v>
      </c>
      <c r="Y226" s="512">
        <f t="shared" si="211"/>
        <v>0</v>
      </c>
      <c r="Z226" s="512">
        <f t="shared" si="211"/>
        <v>0</v>
      </c>
      <c r="AA226" s="512">
        <f t="shared" si="211"/>
        <v>0</v>
      </c>
      <c r="AB226" s="512">
        <f t="shared" si="211"/>
        <v>0</v>
      </c>
      <c r="AC226" s="448">
        <f t="shared" si="196"/>
        <v>0</v>
      </c>
      <c r="AD226" s="512">
        <f t="shared" si="212"/>
        <v>0</v>
      </c>
      <c r="AE226" s="512">
        <f t="shared" si="212"/>
        <v>0</v>
      </c>
      <c r="AF226" s="512">
        <f t="shared" si="212"/>
        <v>0</v>
      </c>
      <c r="AG226" s="512">
        <f t="shared" si="212"/>
        <v>0</v>
      </c>
      <c r="AH226" s="512">
        <f t="shared" si="212"/>
        <v>0</v>
      </c>
      <c r="AI226" s="512">
        <f t="shared" si="212"/>
        <v>0</v>
      </c>
      <c r="AJ226" s="512">
        <f t="shared" si="212"/>
        <v>0</v>
      </c>
      <c r="AK226" s="512">
        <f t="shared" si="212"/>
        <v>0</v>
      </c>
      <c r="AL226" s="512">
        <f t="shared" si="212"/>
        <v>0</v>
      </c>
      <c r="AM226" s="512">
        <f t="shared" si="212"/>
        <v>0</v>
      </c>
      <c r="AN226" s="512">
        <f t="shared" si="212"/>
        <v>0</v>
      </c>
      <c r="AO226" s="512">
        <f t="shared" si="212"/>
        <v>0</v>
      </c>
      <c r="AP226" s="448">
        <f t="shared" si="198"/>
        <v>0</v>
      </c>
      <c r="AQ226" s="512">
        <f t="shared" si="213"/>
        <v>0</v>
      </c>
      <c r="AR226" s="512">
        <f t="shared" si="213"/>
        <v>0</v>
      </c>
      <c r="AS226" s="512">
        <f t="shared" si="213"/>
        <v>0</v>
      </c>
      <c r="AT226" s="512">
        <f t="shared" si="213"/>
        <v>0</v>
      </c>
      <c r="AU226" s="512">
        <f t="shared" si="213"/>
        <v>0</v>
      </c>
      <c r="AV226" s="512">
        <f t="shared" si="213"/>
        <v>0</v>
      </c>
      <c r="AW226" s="512">
        <f t="shared" si="213"/>
        <v>0</v>
      </c>
      <c r="AX226" s="512">
        <f t="shared" si="213"/>
        <v>0</v>
      </c>
      <c r="AY226" s="512">
        <f t="shared" si="213"/>
        <v>0</v>
      </c>
      <c r="AZ226" s="512">
        <f t="shared" si="213"/>
        <v>0</v>
      </c>
      <c r="BA226" s="512">
        <f t="shared" si="213"/>
        <v>0</v>
      </c>
      <c r="BB226" s="512">
        <f t="shared" si="213"/>
        <v>0</v>
      </c>
      <c r="BC226" s="448">
        <f t="shared" si="200"/>
        <v>0</v>
      </c>
      <c r="BD226" s="450"/>
      <c r="BE226" s="512">
        <f t="shared" ref="BE226:BP227" si="215">+BE151*BE193*0.0016/1000000</f>
        <v>2.0246400000000001E-2</v>
      </c>
      <c r="BF226" s="512">
        <f t="shared" si="215"/>
        <v>2.0246400000000001E-2</v>
      </c>
      <c r="BG226" s="512">
        <f t="shared" si="215"/>
        <v>2.0246400000000001E-2</v>
      </c>
      <c r="BH226" s="512">
        <f t="shared" si="215"/>
        <v>2.0246400000000001E-2</v>
      </c>
      <c r="BI226" s="512">
        <f t="shared" si="215"/>
        <v>4.0492800000000002E-2</v>
      </c>
      <c r="BJ226" s="512">
        <f t="shared" si="215"/>
        <v>4.0492800000000002E-2</v>
      </c>
      <c r="BK226" s="512">
        <f t="shared" si="215"/>
        <v>4.0492800000000002E-2</v>
      </c>
      <c r="BL226" s="512">
        <f t="shared" si="215"/>
        <v>4.0492800000000002E-2</v>
      </c>
      <c r="BM226" s="512">
        <f t="shared" si="215"/>
        <v>4.0492800000000002E-2</v>
      </c>
      <c r="BN226" s="512">
        <f t="shared" si="215"/>
        <v>6.0739200000000007E-2</v>
      </c>
      <c r="BO226" s="512">
        <f t="shared" si="215"/>
        <v>6.0739200000000007E-2</v>
      </c>
      <c r="BP226" s="512">
        <f t="shared" si="215"/>
        <v>6.0739200000000007E-2</v>
      </c>
      <c r="BQ226" s="448">
        <f t="shared" si="201"/>
        <v>0.4656672</v>
      </c>
    </row>
    <row r="227" spans="1:101" outlineLevel="1">
      <c r="A227" s="456" t="str">
        <f t="shared" si="210"/>
        <v>ZMGQ</v>
      </c>
      <c r="B227" s="456">
        <f t="shared" si="210"/>
        <v>0</v>
      </c>
      <c r="C227" s="456" t="str">
        <f>C29</f>
        <v>MEDEX</v>
      </c>
      <c r="D227" s="512">
        <f t="shared" si="205"/>
        <v>0</v>
      </c>
      <c r="E227" s="512">
        <f t="shared" si="205"/>
        <v>0</v>
      </c>
      <c r="F227" s="512">
        <f t="shared" si="205"/>
        <v>0</v>
      </c>
      <c r="G227" s="512">
        <f t="shared" si="205"/>
        <v>0</v>
      </c>
      <c r="H227" s="512">
        <f t="shared" si="205"/>
        <v>0</v>
      </c>
      <c r="I227" s="512">
        <f t="shared" si="205"/>
        <v>0</v>
      </c>
      <c r="J227" s="512">
        <f t="shared" si="205"/>
        <v>0</v>
      </c>
      <c r="K227" s="512">
        <f t="shared" si="205"/>
        <v>0</v>
      </c>
      <c r="L227" s="512">
        <f t="shared" si="205"/>
        <v>0</v>
      </c>
      <c r="M227" s="512">
        <f t="shared" si="205"/>
        <v>0</v>
      </c>
      <c r="N227" s="512">
        <f t="shared" si="205"/>
        <v>0</v>
      </c>
      <c r="O227" s="512">
        <f t="shared" si="205"/>
        <v>0</v>
      </c>
      <c r="P227" s="448">
        <f t="shared" si="194"/>
        <v>0</v>
      </c>
      <c r="Q227" s="512">
        <f t="shared" si="211"/>
        <v>0</v>
      </c>
      <c r="R227" s="512">
        <f t="shared" si="211"/>
        <v>0</v>
      </c>
      <c r="S227" s="512">
        <f t="shared" si="211"/>
        <v>0</v>
      </c>
      <c r="T227" s="512">
        <f t="shared" si="211"/>
        <v>0</v>
      </c>
      <c r="U227" s="512">
        <f t="shared" si="211"/>
        <v>0</v>
      </c>
      <c r="V227" s="512">
        <f t="shared" si="211"/>
        <v>0</v>
      </c>
      <c r="W227" s="512">
        <f t="shared" si="211"/>
        <v>0</v>
      </c>
      <c r="X227" s="512">
        <f t="shared" si="211"/>
        <v>0</v>
      </c>
      <c r="Y227" s="512">
        <f t="shared" si="211"/>
        <v>0</v>
      </c>
      <c r="Z227" s="512">
        <f t="shared" si="211"/>
        <v>0</v>
      </c>
      <c r="AA227" s="512">
        <f t="shared" si="211"/>
        <v>0</v>
      </c>
      <c r="AB227" s="512">
        <f t="shared" si="211"/>
        <v>0</v>
      </c>
      <c r="AC227" s="448">
        <f t="shared" si="196"/>
        <v>0</v>
      </c>
      <c r="AD227" s="512">
        <f t="shared" si="212"/>
        <v>0</v>
      </c>
      <c r="AE227" s="512">
        <f t="shared" si="212"/>
        <v>0</v>
      </c>
      <c r="AF227" s="512">
        <f t="shared" si="212"/>
        <v>0</v>
      </c>
      <c r="AG227" s="512">
        <f t="shared" si="212"/>
        <v>0</v>
      </c>
      <c r="AH227" s="512">
        <f t="shared" si="212"/>
        <v>0</v>
      </c>
      <c r="AI227" s="512">
        <f t="shared" si="212"/>
        <v>0</v>
      </c>
      <c r="AJ227" s="512">
        <f t="shared" si="212"/>
        <v>0</v>
      </c>
      <c r="AK227" s="512">
        <f t="shared" si="212"/>
        <v>0</v>
      </c>
      <c r="AL227" s="512">
        <f t="shared" si="212"/>
        <v>0</v>
      </c>
      <c r="AM227" s="512">
        <f t="shared" si="212"/>
        <v>0</v>
      </c>
      <c r="AN227" s="512">
        <f t="shared" si="212"/>
        <v>0</v>
      </c>
      <c r="AO227" s="512">
        <f t="shared" si="212"/>
        <v>0</v>
      </c>
      <c r="AP227" s="448">
        <f t="shared" si="198"/>
        <v>0</v>
      </c>
      <c r="AQ227" s="512">
        <f t="shared" si="213"/>
        <v>0</v>
      </c>
      <c r="AR227" s="512">
        <f t="shared" si="213"/>
        <v>0</v>
      </c>
      <c r="AS227" s="512">
        <f t="shared" si="213"/>
        <v>0</v>
      </c>
      <c r="AT227" s="512">
        <f t="shared" si="213"/>
        <v>0</v>
      </c>
      <c r="AU227" s="512">
        <f t="shared" si="213"/>
        <v>0</v>
      </c>
      <c r="AV227" s="512">
        <f t="shared" si="213"/>
        <v>0</v>
      </c>
      <c r="AW227" s="512">
        <f t="shared" si="213"/>
        <v>0</v>
      </c>
      <c r="AX227" s="512">
        <f t="shared" si="213"/>
        <v>0</v>
      </c>
      <c r="AY227" s="512">
        <f t="shared" si="213"/>
        <v>0</v>
      </c>
      <c r="AZ227" s="512">
        <f t="shared" si="213"/>
        <v>0</v>
      </c>
      <c r="BA227" s="512">
        <f t="shared" si="213"/>
        <v>0</v>
      </c>
      <c r="BB227" s="512">
        <f t="shared" si="213"/>
        <v>0</v>
      </c>
      <c r="BC227" s="448">
        <f t="shared" si="200"/>
        <v>0</v>
      </c>
      <c r="BD227" s="500"/>
      <c r="BE227" s="512">
        <f t="shared" si="215"/>
        <v>2.0246400000000001E-2</v>
      </c>
      <c r="BF227" s="512">
        <f t="shared" si="215"/>
        <v>2.0246400000000001E-2</v>
      </c>
      <c r="BG227" s="512">
        <f t="shared" si="215"/>
        <v>2.0246400000000001E-2</v>
      </c>
      <c r="BH227" s="512">
        <f t="shared" si="215"/>
        <v>2.0246400000000001E-2</v>
      </c>
      <c r="BI227" s="512">
        <f t="shared" si="215"/>
        <v>2.0246400000000001E-2</v>
      </c>
      <c r="BJ227" s="512">
        <f t="shared" si="215"/>
        <v>2.0246400000000001E-2</v>
      </c>
      <c r="BK227" s="512">
        <f t="shared" si="215"/>
        <v>2.0246400000000001E-2</v>
      </c>
      <c r="BL227" s="512">
        <f t="shared" si="215"/>
        <v>2.0246400000000001E-2</v>
      </c>
      <c r="BM227" s="512">
        <f t="shared" si="215"/>
        <v>4.0492800000000002E-2</v>
      </c>
      <c r="BN227" s="512">
        <f t="shared" si="215"/>
        <v>4.0492800000000002E-2</v>
      </c>
      <c r="BO227" s="512">
        <f t="shared" si="215"/>
        <v>4.0492800000000002E-2</v>
      </c>
      <c r="BP227" s="512">
        <f t="shared" si="215"/>
        <v>4.0492800000000002E-2</v>
      </c>
      <c r="BQ227" s="448">
        <f t="shared" si="201"/>
        <v>0.32394240000000002</v>
      </c>
    </row>
    <row r="228" spans="1:101" s="456" customFormat="1" ht="11.25" outlineLevel="1">
      <c r="D228" s="446"/>
      <c r="E228" s="446"/>
      <c r="F228" s="446"/>
      <c r="G228" s="446"/>
      <c r="H228" s="446"/>
      <c r="I228" s="446"/>
      <c r="J228" s="446"/>
      <c r="K228" s="446"/>
      <c r="L228" s="446"/>
      <c r="M228" s="446"/>
      <c r="N228" s="446"/>
      <c r="O228" s="446"/>
      <c r="P228" s="457"/>
      <c r="Q228" s="446"/>
      <c r="R228" s="446"/>
      <c r="S228" s="446"/>
      <c r="T228" s="446"/>
      <c r="U228" s="446"/>
      <c r="V228" s="446"/>
      <c r="W228" s="446"/>
      <c r="X228" s="446"/>
      <c r="Y228" s="446"/>
      <c r="Z228" s="446"/>
      <c r="AA228" s="446"/>
      <c r="AB228" s="446"/>
      <c r="AC228" s="457"/>
      <c r="AD228" s="446"/>
      <c r="AE228" s="446"/>
      <c r="AF228" s="446"/>
      <c r="AG228" s="446"/>
      <c r="AH228" s="446"/>
      <c r="AI228" s="446"/>
      <c r="AJ228" s="446"/>
      <c r="AK228" s="446"/>
      <c r="AL228" s="446"/>
      <c r="AM228" s="446"/>
      <c r="AN228" s="446"/>
      <c r="AO228" s="446"/>
      <c r="AP228" s="457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6"/>
      <c r="BB228" s="446"/>
      <c r="BC228" s="457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57"/>
      <c r="BR228" s="210"/>
      <c r="BS228" s="450"/>
      <c r="BT228" s="451"/>
      <c r="BU228" s="210"/>
      <c r="BV228" s="451"/>
      <c r="BW228" s="210"/>
      <c r="BX228" s="210"/>
      <c r="BZ228" s="210"/>
      <c r="CA228" s="210"/>
      <c r="CB228" s="210"/>
      <c r="CC228" s="210"/>
      <c r="CD228" s="210"/>
      <c r="CE228" s="210"/>
      <c r="CF228" s="210"/>
      <c r="CG228" s="210"/>
      <c r="CH228" s="210"/>
      <c r="CI228" s="210"/>
      <c r="CJ228" s="210"/>
      <c r="CK228" s="210"/>
      <c r="CL228" s="210"/>
      <c r="CM228" s="210"/>
      <c r="CN228" s="210"/>
      <c r="CO228" s="210"/>
      <c r="CP228" s="210"/>
      <c r="CQ228" s="210"/>
      <c r="CR228" s="210"/>
      <c r="CS228" s="210"/>
      <c r="CT228" s="210"/>
      <c r="CU228" s="210"/>
      <c r="CV228" s="210"/>
      <c r="CW228" s="210"/>
    </row>
    <row r="229" spans="1:101" s="502" customFormat="1" ht="11.25">
      <c r="D229" s="513">
        <f>SUM(D202:D227)</f>
        <v>2.6237799633333334</v>
      </c>
      <c r="E229" s="513">
        <f t="shared" ref="E229:O229" si="216">SUM(E202:E227)</f>
        <v>2.9419182143169245</v>
      </c>
      <c r="F229" s="513">
        <f t="shared" si="216"/>
        <v>2.6550390399999997</v>
      </c>
      <c r="G229" s="513">
        <f t="shared" si="216"/>
        <v>3.0238669999999996</v>
      </c>
      <c r="H229" s="513">
        <f t="shared" si="216"/>
        <v>2.9749926901960788</v>
      </c>
      <c r="I229" s="513">
        <f t="shared" si="216"/>
        <v>2.7713526000000006</v>
      </c>
      <c r="J229" s="513">
        <f t="shared" si="216"/>
        <v>2.9345322000000005</v>
      </c>
      <c r="K229" s="513">
        <f t="shared" si="216"/>
        <v>2.8122322</v>
      </c>
      <c r="L229" s="513">
        <f t="shared" si="216"/>
        <v>3.4428703600000001</v>
      </c>
      <c r="M229" s="513">
        <f t="shared" si="216"/>
        <v>3.1846112000000004</v>
      </c>
      <c r="N229" s="513">
        <f t="shared" si="216"/>
        <v>3.2016656000000006</v>
      </c>
      <c r="O229" s="513">
        <f t="shared" si="216"/>
        <v>3.2246115200000003</v>
      </c>
      <c r="P229" s="513">
        <f>SUM(P202:P227)</f>
        <v>35.791472587846329</v>
      </c>
      <c r="Q229" s="513">
        <f t="shared" ref="Q229:BC229" si="217">SUM(Q202:Q227)</f>
        <v>3.1655024848000002</v>
      </c>
      <c r="R229" s="513">
        <f t="shared" si="217"/>
        <v>3.1495803328000003</v>
      </c>
      <c r="S229" s="513">
        <f t="shared" si="217"/>
        <v>3.1853462368000001</v>
      </c>
      <c r="T229" s="513">
        <f t="shared" si="217"/>
        <v>3.1694240848000002</v>
      </c>
      <c r="U229" s="513">
        <f t="shared" si="217"/>
        <v>3.2065567887999999</v>
      </c>
      <c r="V229" s="513">
        <f t="shared" si="217"/>
        <v>3.1757945728000005</v>
      </c>
      <c r="W229" s="513">
        <f t="shared" si="217"/>
        <v>3.1806192207999997</v>
      </c>
      <c r="X229" s="513">
        <f t="shared" si="217"/>
        <v>3.1613158287999994</v>
      </c>
      <c r="Y229" s="513">
        <f t="shared" si="217"/>
        <v>3.1449624687999993</v>
      </c>
      <c r="Z229" s="513">
        <f t="shared" si="217"/>
        <v>3.0562312528</v>
      </c>
      <c r="AA229" s="513">
        <f t="shared" si="217"/>
        <v>3.0398778928000003</v>
      </c>
      <c r="AB229" s="513">
        <f t="shared" si="217"/>
        <v>3.0398778928000003</v>
      </c>
      <c r="AC229" s="513">
        <f t="shared" si="217"/>
        <v>37.675089057600012</v>
      </c>
      <c r="AD229" s="513">
        <f t="shared" si="217"/>
        <v>3.0387902080000009</v>
      </c>
      <c r="AE229" s="513">
        <f t="shared" si="217"/>
        <v>3.0387902080000009</v>
      </c>
      <c r="AF229" s="513">
        <f t="shared" si="217"/>
        <v>3.0387902080000009</v>
      </c>
      <c r="AG229" s="513">
        <f t="shared" si="217"/>
        <v>2.9822644480000005</v>
      </c>
      <c r="AH229" s="513">
        <f t="shared" si="217"/>
        <v>2.9658628480000004</v>
      </c>
      <c r="AI229" s="513">
        <f t="shared" si="217"/>
        <v>2.9329332640000003</v>
      </c>
      <c r="AJ229" s="513">
        <f t="shared" si="217"/>
        <v>2.9794452640000002</v>
      </c>
      <c r="AK229" s="513">
        <f t="shared" si="217"/>
        <v>2.9237640160000002</v>
      </c>
      <c r="AL229" s="513">
        <f t="shared" si="217"/>
        <v>2.8573784320000004</v>
      </c>
      <c r="AM229" s="513">
        <f t="shared" si="217"/>
        <v>2.8170680320000003</v>
      </c>
      <c r="AN229" s="513">
        <f t="shared" si="217"/>
        <v>2.8170680320000003</v>
      </c>
      <c r="AO229" s="513">
        <f t="shared" si="217"/>
        <v>2.8170680320000003</v>
      </c>
      <c r="AP229" s="513">
        <f t="shared" si="217"/>
        <v>35.209222992000008</v>
      </c>
      <c r="AQ229" s="513">
        <f t="shared" si="217"/>
        <v>2.8498712319999999</v>
      </c>
      <c r="AR229" s="513">
        <f t="shared" si="217"/>
        <v>2.8498712319999999</v>
      </c>
      <c r="AS229" s="513">
        <f t="shared" si="217"/>
        <v>2.8278881920000001</v>
      </c>
      <c r="AT229" s="513">
        <f t="shared" si="217"/>
        <v>2.8278881920000001</v>
      </c>
      <c r="AU229" s="513">
        <f t="shared" si="217"/>
        <v>2.8278881920000001</v>
      </c>
      <c r="AV229" s="513">
        <f t="shared" si="217"/>
        <v>2.822233792</v>
      </c>
      <c r="AW229" s="513">
        <f t="shared" si="217"/>
        <v>2.7916337920000007</v>
      </c>
      <c r="AX229" s="513">
        <f t="shared" si="217"/>
        <v>2.7711685120000005</v>
      </c>
      <c r="AY229" s="513">
        <f t="shared" si="217"/>
        <v>2.7469093120000005</v>
      </c>
      <c r="AZ229" s="513">
        <f t="shared" si="217"/>
        <v>2.7469093120000005</v>
      </c>
      <c r="BA229" s="513">
        <f t="shared" si="217"/>
        <v>2.7469093120000005</v>
      </c>
      <c r="BB229" s="513">
        <f t="shared" si="217"/>
        <v>2.7469093120000005</v>
      </c>
      <c r="BC229" s="513">
        <f t="shared" si="217"/>
        <v>33.556080383999998</v>
      </c>
      <c r="BD229" s="450">
        <f>+AC229-P229</f>
        <v>1.883616469753683</v>
      </c>
      <c r="BE229" s="502">
        <f t="shared" ref="BE229:BP229" si="218">+BE153*BE195*0.0016/1000000</f>
        <v>0</v>
      </c>
      <c r="BF229" s="502">
        <f t="shared" si="218"/>
        <v>0</v>
      </c>
      <c r="BG229" s="502">
        <f t="shared" si="218"/>
        <v>0</v>
      </c>
      <c r="BH229" s="502">
        <f t="shared" si="218"/>
        <v>0</v>
      </c>
      <c r="BI229" s="502">
        <f t="shared" si="218"/>
        <v>2.3620800000000004E-2</v>
      </c>
      <c r="BJ229" s="502">
        <f t="shared" si="218"/>
        <v>2.3620800000000004E-2</v>
      </c>
      <c r="BK229" s="502">
        <f t="shared" si="218"/>
        <v>2.3620800000000004E-2</v>
      </c>
      <c r="BL229" s="502">
        <f t="shared" si="218"/>
        <v>2.3620800000000004E-2</v>
      </c>
      <c r="BM229" s="502">
        <f t="shared" si="218"/>
        <v>2.3620800000000004E-2</v>
      </c>
      <c r="BN229" s="502">
        <f t="shared" si="218"/>
        <v>2.3620800000000004E-2</v>
      </c>
      <c r="BO229" s="502">
        <f t="shared" si="218"/>
        <v>2.3620800000000004E-2</v>
      </c>
      <c r="BP229" s="502">
        <f t="shared" si="218"/>
        <v>2.3620800000000004E-2</v>
      </c>
      <c r="BQ229" s="502">
        <f t="shared" ref="BQ229" si="219">SUM(BQ202:BQ227)</f>
        <v>39.789485600000006</v>
      </c>
    </row>
    <row r="230" spans="1:101">
      <c r="C230" s="466"/>
      <c r="D230" s="467"/>
      <c r="E230" s="467"/>
      <c r="F230" s="467"/>
      <c r="G230" s="467"/>
      <c r="H230" s="467"/>
      <c r="I230" s="467"/>
      <c r="J230" s="467"/>
      <c r="K230" s="467"/>
      <c r="L230" s="467"/>
      <c r="M230" s="467"/>
      <c r="N230" s="467"/>
      <c r="O230" s="467"/>
      <c r="P230" s="514">
        <f>+(P229/P93)*1000000/0.0016</f>
        <v>526.06333894532156</v>
      </c>
      <c r="Q230" s="467"/>
      <c r="R230" s="467"/>
      <c r="S230" s="467"/>
      <c r="T230" s="467"/>
      <c r="U230" s="467"/>
      <c r="V230" s="467"/>
      <c r="W230" s="467"/>
      <c r="X230" s="467"/>
      <c r="Y230" s="467"/>
      <c r="Z230" s="467"/>
      <c r="AA230" s="467"/>
      <c r="AB230" s="467"/>
      <c r="AC230" s="468"/>
      <c r="AD230" s="467"/>
      <c r="AE230" s="467"/>
      <c r="AF230" s="467"/>
      <c r="AG230" s="467"/>
      <c r="AH230" s="467"/>
      <c r="AI230" s="467"/>
      <c r="AJ230" s="467"/>
      <c r="AK230" s="467"/>
      <c r="AL230" s="467"/>
      <c r="AM230" s="467"/>
      <c r="AN230" s="467"/>
      <c r="AO230" s="467"/>
      <c r="AP230" s="468"/>
      <c r="AQ230" s="467"/>
      <c r="AR230" s="467"/>
      <c r="AS230" s="467"/>
      <c r="AT230" s="467"/>
      <c r="AU230" s="467"/>
      <c r="AV230" s="467"/>
      <c r="AW230" s="467"/>
      <c r="AX230" s="467"/>
      <c r="AY230" s="467"/>
      <c r="AZ230" s="467"/>
      <c r="BA230" s="467"/>
      <c r="BB230" s="467"/>
      <c r="BC230" s="468"/>
      <c r="BE230" s="467">
        <f t="shared" ref="BE230:BP230" si="220">SUM(BE203:BE229)</f>
        <v>2.5511407999999998</v>
      </c>
      <c r="BF230" s="467">
        <f t="shared" si="220"/>
        <v>3.1497791999999998</v>
      </c>
      <c r="BG230" s="467">
        <f t="shared" si="220"/>
        <v>3.1714351999999999</v>
      </c>
      <c r="BH230" s="467">
        <f t="shared" si="220"/>
        <v>3.2053672</v>
      </c>
      <c r="BI230" s="467">
        <f t="shared" si="220"/>
        <v>3.2718728000000001</v>
      </c>
      <c r="BJ230" s="467">
        <f t="shared" si="220"/>
        <v>3.3273831999999999</v>
      </c>
      <c r="BK230" s="467">
        <f t="shared" si="220"/>
        <v>3.4144336000000006</v>
      </c>
      <c r="BL230" s="467">
        <f t="shared" si="220"/>
        <v>3.4690320000000003</v>
      </c>
      <c r="BM230" s="467">
        <f t="shared" si="220"/>
        <v>3.5494551999999997</v>
      </c>
      <c r="BN230" s="467">
        <f t="shared" si="220"/>
        <v>3.5921976</v>
      </c>
      <c r="BO230" s="467">
        <f t="shared" si="220"/>
        <v>3.6289815999999999</v>
      </c>
      <c r="BP230" s="467">
        <f t="shared" si="220"/>
        <v>3.6473736000000003</v>
      </c>
      <c r="BQ230" s="468"/>
    </row>
    <row r="231" spans="1:101">
      <c r="D231" s="515"/>
      <c r="P231" s="516"/>
      <c r="Q231" s="517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443"/>
      <c r="AD231" s="517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443"/>
      <c r="AQ231" s="517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443"/>
      <c r="BD231" s="518"/>
      <c r="BE231" s="517"/>
      <c r="BF231" s="519"/>
      <c r="BG231" s="519"/>
      <c r="BH231" s="519"/>
      <c r="BI231" s="519"/>
      <c r="BJ231" s="519"/>
      <c r="BK231" s="519"/>
      <c r="BL231" s="519"/>
      <c r="BM231" s="519"/>
      <c r="BN231" s="519"/>
      <c r="BO231" s="519"/>
      <c r="BP231" s="519"/>
      <c r="BQ231" s="517"/>
    </row>
    <row r="232" spans="1:101">
      <c r="G232" s="520"/>
      <c r="H232" s="520"/>
      <c r="K232" s="451"/>
      <c r="L232" s="451"/>
      <c r="O232" s="451"/>
      <c r="Q232" s="451"/>
      <c r="R232" s="451"/>
      <c r="S232" s="451"/>
      <c r="AD232" s="518"/>
      <c r="AE232" s="518"/>
      <c r="AF232" s="518"/>
      <c r="AG232" s="518"/>
      <c r="AH232" s="518"/>
      <c r="AI232" s="518"/>
      <c r="AJ232" s="518"/>
      <c r="AK232" s="518"/>
      <c r="AL232" s="518"/>
      <c r="AM232" s="518"/>
      <c r="AN232" s="518"/>
      <c r="AO232" s="518"/>
      <c r="AP232" s="518"/>
      <c r="AQ232" s="518"/>
      <c r="AR232" s="518"/>
      <c r="AS232" s="518"/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18"/>
      <c r="BE232" s="518"/>
    </row>
    <row r="233" spans="1:101">
      <c r="C233" s="210" t="s">
        <v>346</v>
      </c>
      <c r="P233" s="521">
        <f>P229/P155*1000000/0.0016</f>
        <v>515.26338518069508</v>
      </c>
      <c r="Q233" s="521">
        <f>Q229/Q155*1000000/0.0016</f>
        <v>509.70085885372646</v>
      </c>
      <c r="R233" s="521">
        <f t="shared" ref="R233:BC233" si="221">R229/R155*1000000/0.0016</f>
        <v>509.8085889233713</v>
      </c>
      <c r="S233" s="521">
        <f t="shared" si="221"/>
        <v>510.7014451873136</v>
      </c>
      <c r="T233" s="521">
        <f t="shared" si="221"/>
        <v>510.81396004908828</v>
      </c>
      <c r="U233" s="521">
        <f t="shared" si="221"/>
        <v>512.76436661473599</v>
      </c>
      <c r="V233" s="521">
        <f t="shared" si="221"/>
        <v>513.1865433525893</v>
      </c>
      <c r="W233" s="521">
        <f t="shared" si="221"/>
        <v>513.96617326039836</v>
      </c>
      <c r="X233" s="521">
        <f t="shared" si="221"/>
        <v>514.03656517781246</v>
      </c>
      <c r="Y233" s="521">
        <f t="shared" si="221"/>
        <v>514.09793824813983</v>
      </c>
      <c r="Z233" s="521">
        <f t="shared" si="221"/>
        <v>513.24530355625211</v>
      </c>
      <c r="AA233" s="521">
        <f t="shared" si="221"/>
        <v>513.30435199611816</v>
      </c>
      <c r="AB233" s="521">
        <f t="shared" si="221"/>
        <v>513.30435199611816</v>
      </c>
      <c r="AC233" s="521">
        <f t="shared" si="221"/>
        <v>512.39764988377192</v>
      </c>
      <c r="AD233" s="521">
        <f t="shared" si="221"/>
        <v>513.40073634756493</v>
      </c>
      <c r="AE233" s="521">
        <f t="shared" si="221"/>
        <v>513.40073634756493</v>
      </c>
      <c r="AF233" s="521">
        <f t="shared" si="221"/>
        <v>513.40073634756493</v>
      </c>
      <c r="AG233" s="521">
        <f t="shared" si="221"/>
        <v>513.51206422498592</v>
      </c>
      <c r="AH233" s="521">
        <f t="shared" si="221"/>
        <v>513.57430444347165</v>
      </c>
      <c r="AI233" s="521">
        <f t="shared" si="221"/>
        <v>513.66151160379525</v>
      </c>
      <c r="AJ233" s="521">
        <f t="shared" si="221"/>
        <v>513.00967254935449</v>
      </c>
      <c r="AK233" s="521">
        <f t="shared" si="221"/>
        <v>514.29518563966315</v>
      </c>
      <c r="AL233" s="521">
        <f t="shared" si="221"/>
        <v>514.41437476236024</v>
      </c>
      <c r="AM233" s="521">
        <f t="shared" si="221"/>
        <v>516.25817196608068</v>
      </c>
      <c r="AN233" s="521">
        <f t="shared" si="221"/>
        <v>516.25817196608068</v>
      </c>
      <c r="AO233" s="521">
        <f t="shared" si="221"/>
        <v>516.25817196608068</v>
      </c>
      <c r="AP233" s="521">
        <f t="shared" si="221"/>
        <v>514.25309978336929</v>
      </c>
      <c r="AQ233" s="521">
        <f t="shared" si="221"/>
        <v>516.09552508663546</v>
      </c>
      <c r="AR233" s="521">
        <f t="shared" si="221"/>
        <v>516.09552508663546</v>
      </c>
      <c r="AS233" s="521">
        <f t="shared" si="221"/>
        <v>518.24108326198382</v>
      </c>
      <c r="AT233" s="521">
        <f t="shared" si="221"/>
        <v>518.24108326198382</v>
      </c>
      <c r="AU233" s="521">
        <f t="shared" si="221"/>
        <v>518.24108326198382</v>
      </c>
      <c r="AV233" s="521">
        <f t="shared" si="221"/>
        <v>517.75138251282715</v>
      </c>
      <c r="AW233" s="521">
        <f t="shared" si="221"/>
        <v>521.50593608397799</v>
      </c>
      <c r="AX233" s="521">
        <f t="shared" si="221"/>
        <v>520.8587410232044</v>
      </c>
      <c r="AY233" s="521">
        <f t="shared" si="221"/>
        <v>520.24166979794188</v>
      </c>
      <c r="AZ233" s="521">
        <f t="shared" si="221"/>
        <v>520.24166979794188</v>
      </c>
      <c r="BA233" s="521">
        <f t="shared" si="221"/>
        <v>520.24166979794188</v>
      </c>
      <c r="BB233" s="521">
        <f t="shared" si="221"/>
        <v>520.24166979794188</v>
      </c>
      <c r="BC233" s="521">
        <f t="shared" si="221"/>
        <v>518.97249112137877</v>
      </c>
    </row>
  </sheetData>
  <autoFilter ref="A1:BC62" xr:uid="{B7EAC894-9B1E-411A-A0DB-1174413C5E5D}"/>
  <mergeCells count="4">
    <mergeCell ref="A155:C155"/>
    <mergeCell ref="A156:C156"/>
    <mergeCell ref="A157:C157"/>
    <mergeCell ref="C160:C164"/>
  </mergeCells>
  <dataValidations count="1">
    <dataValidation type="list" allowBlank="1" showInputMessage="1" showErrorMessage="1" sqref="BU126" xr:uid="{BDBFDBA5-EB7F-4C44-BA3B-10213B49E14F}">
      <formula1>$BS$127:$BV$127</formula1>
    </dataValidation>
  </dataValidation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B5BD7-2615-4346-9D90-6B58FD617FD8}">
  <sheetPr>
    <tabColor rgb="FF99FF99"/>
  </sheetPr>
  <dimension ref="A1:CW233"/>
  <sheetViews>
    <sheetView zoomScale="115" zoomScaleNormal="115" workbookViewId="0">
      <pane xSplit="3" ySplit="3" topLeftCell="P127" activePane="bottomRight" state="frozen"/>
      <selection pane="topRight" activeCell="G165" sqref="G165"/>
      <selection pane="bottomLeft" activeCell="G165" sqref="G165"/>
      <selection pane="bottomRight" activeCell="R134" sqref="R134"/>
    </sheetView>
  </sheetViews>
  <sheetFormatPr defaultColWidth="8.5703125" defaultRowHeight="12.75" outlineLevelRow="1" outlineLevelCol="1"/>
  <cols>
    <col min="1" max="1" width="5.7109375" style="210" bestFit="1" customWidth="1"/>
    <col min="2" max="2" width="5.7109375" style="210" customWidth="1"/>
    <col min="3" max="3" width="33.28515625" style="210" customWidth="1"/>
    <col min="4" max="4" width="13.28515625" style="210" hidden="1" customWidth="1" outlineLevel="1"/>
    <col min="5" max="6" width="10.140625" style="210" hidden="1" customWidth="1" outlineLevel="1"/>
    <col min="7" max="9" width="9.7109375" style="210" hidden="1" customWidth="1" outlineLevel="1"/>
    <col min="10" max="10" width="10.5703125" style="210" hidden="1" customWidth="1" outlineLevel="1"/>
    <col min="11" max="11" width="10.85546875" style="210" hidden="1" customWidth="1" outlineLevel="1"/>
    <col min="12" max="14" width="10.5703125" style="210" hidden="1" customWidth="1" outlineLevel="1"/>
    <col min="15" max="15" width="9.7109375" style="210" hidden="1" customWidth="1" outlineLevel="1"/>
    <col min="16" max="16" width="10.5703125" style="443" bestFit="1" customWidth="1" collapsed="1"/>
    <col min="17" max="17" width="12.7109375" style="431" customWidth="1" outlineLevel="1"/>
    <col min="18" max="28" width="9.7109375" style="431" customWidth="1" outlineLevel="1"/>
    <col min="29" max="29" width="10.5703125" style="431" bestFit="1" customWidth="1"/>
    <col min="30" max="30" width="11.28515625" style="431" hidden="1" customWidth="1" outlineLevel="1"/>
    <col min="31" max="41" width="8.7109375" style="431" hidden="1" customWidth="1" outlineLevel="1"/>
    <col min="42" max="42" width="10.5703125" style="431" bestFit="1" customWidth="1" collapsed="1"/>
    <col min="43" max="43" width="12.7109375" style="431" hidden="1" customWidth="1" outlineLevel="1"/>
    <col min="44" max="54" width="8.7109375" style="431" hidden="1" customWidth="1" outlineLevel="1"/>
    <col min="55" max="55" width="10.5703125" style="431" bestFit="1" customWidth="1" collapsed="1"/>
    <col min="56" max="56" width="10.5703125" style="432" customWidth="1"/>
    <col min="57" max="68" width="8.7109375" style="210" hidden="1" customWidth="1" outlineLevel="1"/>
    <col min="69" max="69" width="8.7109375" style="210" customWidth="1" collapsed="1"/>
    <col min="70" max="70" width="8.5703125" style="210"/>
    <col min="71" max="71" width="10.28515625" style="210" customWidth="1"/>
    <col min="72" max="74" width="8.5703125" style="210"/>
    <col min="75" max="75" width="9.7109375" style="210" customWidth="1"/>
    <col min="76" max="76" width="8.5703125" style="210"/>
    <col min="78" max="78" width="8.5703125" style="210"/>
    <col min="79" max="79" width="10.5703125" style="210" customWidth="1"/>
    <col min="80" max="16384" width="8.5703125" style="210"/>
  </cols>
  <sheetData>
    <row r="1" spans="1:74">
      <c r="E1" s="429">
        <f>+E6+E7</f>
        <v>19.824999999999999</v>
      </c>
      <c r="F1" s="429"/>
      <c r="G1" s="429"/>
      <c r="H1" s="429"/>
      <c r="I1" s="429"/>
      <c r="J1" s="429"/>
      <c r="K1" s="429"/>
      <c r="L1" s="429"/>
      <c r="M1" s="429"/>
      <c r="N1" s="429"/>
      <c r="O1" s="429">
        <f>+O6+O7</f>
        <v>31</v>
      </c>
      <c r="P1" s="430">
        <f>+O1/E1-1</f>
        <v>0.56368221941992447</v>
      </c>
    </row>
    <row r="2" spans="1:74" ht="12" customHeight="1">
      <c r="C2" s="433" t="s">
        <v>279</v>
      </c>
      <c r="D2" s="433" t="s">
        <v>280</v>
      </c>
      <c r="E2" s="434"/>
      <c r="F2" s="434"/>
      <c r="G2" s="434"/>
      <c r="H2" s="434"/>
      <c r="I2" s="434"/>
      <c r="J2" s="434"/>
      <c r="K2" s="434"/>
      <c r="L2" s="434"/>
      <c r="M2" s="434"/>
      <c r="N2" s="434"/>
      <c r="O2" s="434"/>
      <c r="P2" s="433">
        <v>2022</v>
      </c>
      <c r="Q2" s="435" t="s">
        <v>281</v>
      </c>
      <c r="R2" s="436"/>
      <c r="S2" s="436"/>
      <c r="T2" s="436"/>
      <c r="U2" s="436"/>
      <c r="V2" s="436"/>
      <c r="W2" s="436"/>
      <c r="X2" s="436"/>
      <c r="Y2" s="436"/>
      <c r="Z2" s="436"/>
      <c r="AA2" s="436"/>
      <c r="AB2" s="436"/>
      <c r="AC2" s="435">
        <v>2023</v>
      </c>
      <c r="AD2" s="437" t="s">
        <v>282</v>
      </c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438"/>
      <c r="AP2" s="437">
        <v>2024</v>
      </c>
      <c r="AQ2" s="439" t="s">
        <v>283</v>
      </c>
      <c r="AR2" s="440"/>
      <c r="AS2" s="440"/>
      <c r="AT2" s="440"/>
      <c r="AU2" s="440"/>
      <c r="AV2" s="440"/>
      <c r="AW2" s="440"/>
      <c r="AX2" s="440"/>
      <c r="AY2" s="440"/>
      <c r="AZ2" s="440"/>
      <c r="BA2" s="440"/>
      <c r="BB2" s="440"/>
      <c r="BC2" s="439">
        <v>2025</v>
      </c>
      <c r="BE2" s="441" t="s">
        <v>284</v>
      </c>
      <c r="BF2" s="442"/>
      <c r="BG2" s="442"/>
      <c r="BH2" s="442"/>
      <c r="BI2" s="442"/>
      <c r="BJ2" s="442"/>
      <c r="BK2" s="442"/>
      <c r="BL2" s="442"/>
      <c r="BM2" s="442"/>
      <c r="BN2" s="442"/>
      <c r="BO2" s="442"/>
      <c r="BP2" s="442"/>
      <c r="BQ2" s="441">
        <v>2025</v>
      </c>
    </row>
    <row r="3" spans="1:74" s="443" customFormat="1" ht="11.25">
      <c r="C3" s="210"/>
      <c r="D3" s="443" t="s">
        <v>285</v>
      </c>
      <c r="E3" s="443" t="s">
        <v>234</v>
      </c>
      <c r="F3" s="443" t="s">
        <v>235</v>
      </c>
      <c r="G3" s="443" t="s">
        <v>236</v>
      </c>
      <c r="H3" s="443" t="s">
        <v>237</v>
      </c>
      <c r="I3" s="443" t="s">
        <v>238</v>
      </c>
      <c r="J3" s="443" t="s">
        <v>286</v>
      </c>
      <c r="K3" s="443" t="s">
        <v>287</v>
      </c>
      <c r="L3" s="443" t="s">
        <v>288</v>
      </c>
      <c r="M3" s="443" t="s">
        <v>17</v>
      </c>
      <c r="N3" s="443" t="s">
        <v>18</v>
      </c>
      <c r="O3" s="443" t="s">
        <v>289</v>
      </c>
      <c r="P3" s="443" t="s">
        <v>290</v>
      </c>
      <c r="Q3" s="443" t="s">
        <v>285</v>
      </c>
      <c r="R3" s="443" t="s">
        <v>234</v>
      </c>
      <c r="S3" s="443" t="s">
        <v>235</v>
      </c>
      <c r="T3" s="443" t="s">
        <v>236</v>
      </c>
      <c r="U3" s="443" t="s">
        <v>237</v>
      </c>
      <c r="V3" s="443" t="s">
        <v>238</v>
      </c>
      <c r="W3" s="443" t="s">
        <v>286</v>
      </c>
      <c r="X3" s="443" t="s">
        <v>287</v>
      </c>
      <c r="Y3" s="443" t="s">
        <v>288</v>
      </c>
      <c r="Z3" s="443" t="s">
        <v>17</v>
      </c>
      <c r="AA3" s="443" t="s">
        <v>18</v>
      </c>
      <c r="AB3" s="443" t="s">
        <v>289</v>
      </c>
      <c r="AC3" s="443" t="s">
        <v>290</v>
      </c>
      <c r="AD3" s="443" t="s">
        <v>285</v>
      </c>
      <c r="AE3" s="443" t="s">
        <v>234</v>
      </c>
      <c r="AF3" s="443" t="s">
        <v>235</v>
      </c>
      <c r="AG3" s="443" t="s">
        <v>236</v>
      </c>
      <c r="AH3" s="443" t="s">
        <v>237</v>
      </c>
      <c r="AI3" s="443" t="s">
        <v>238</v>
      </c>
      <c r="AJ3" s="443" t="s">
        <v>286</v>
      </c>
      <c r="AK3" s="443" t="s">
        <v>287</v>
      </c>
      <c r="AL3" s="443" t="s">
        <v>288</v>
      </c>
      <c r="AM3" s="443" t="s">
        <v>17</v>
      </c>
      <c r="AN3" s="443" t="s">
        <v>18</v>
      </c>
      <c r="AO3" s="443" t="s">
        <v>289</v>
      </c>
      <c r="AP3" s="443" t="s">
        <v>290</v>
      </c>
      <c r="AQ3" s="443" t="s">
        <v>285</v>
      </c>
      <c r="AR3" s="443" t="s">
        <v>234</v>
      </c>
      <c r="AS3" s="443" t="s">
        <v>235</v>
      </c>
      <c r="AT3" s="443" t="s">
        <v>236</v>
      </c>
      <c r="AU3" s="443" t="s">
        <v>237</v>
      </c>
      <c r="AV3" s="443" t="s">
        <v>238</v>
      </c>
      <c r="AW3" s="443" t="s">
        <v>286</v>
      </c>
      <c r="AX3" s="443" t="s">
        <v>287</v>
      </c>
      <c r="AY3" s="443" t="s">
        <v>288</v>
      </c>
      <c r="AZ3" s="443" t="s">
        <v>17</v>
      </c>
      <c r="BA3" s="443" t="s">
        <v>18</v>
      </c>
      <c r="BB3" s="443" t="s">
        <v>289</v>
      </c>
      <c r="BC3" s="443" t="s">
        <v>290</v>
      </c>
      <c r="BE3" s="444" t="s">
        <v>285</v>
      </c>
      <c r="BF3" s="444" t="s">
        <v>234</v>
      </c>
      <c r="BG3" s="444" t="s">
        <v>235</v>
      </c>
      <c r="BH3" s="444" t="s">
        <v>236</v>
      </c>
      <c r="BI3" s="444" t="s">
        <v>237</v>
      </c>
      <c r="BJ3" s="444" t="s">
        <v>238</v>
      </c>
      <c r="BK3" s="444" t="s">
        <v>286</v>
      </c>
      <c r="BL3" s="444" t="s">
        <v>287</v>
      </c>
      <c r="BM3" s="444" t="s">
        <v>288</v>
      </c>
      <c r="BN3" s="444" t="s">
        <v>17</v>
      </c>
      <c r="BO3" s="444" t="s">
        <v>18</v>
      </c>
      <c r="BP3" s="444" t="s">
        <v>289</v>
      </c>
      <c r="BQ3" s="444" t="s">
        <v>290</v>
      </c>
      <c r="BS3" s="444" t="s">
        <v>291</v>
      </c>
      <c r="BT3" s="443" t="s">
        <v>292</v>
      </c>
      <c r="BV3" s="443" t="s">
        <v>293</v>
      </c>
    </row>
    <row r="4" spans="1:74" outlineLevel="1">
      <c r="A4" s="445" t="s">
        <v>294</v>
      </c>
      <c r="B4" s="445" t="s">
        <v>295</v>
      </c>
      <c r="C4" s="445" t="s">
        <v>171</v>
      </c>
      <c r="D4" s="446">
        <f t="shared" ref="D4:G19" si="0">+D66/D35</f>
        <v>111.6375</v>
      </c>
      <c r="E4" s="446">
        <f t="shared" si="0"/>
        <v>114.16249999999999</v>
      </c>
      <c r="F4" s="446">
        <v>115</v>
      </c>
      <c r="G4" s="446">
        <v>116</v>
      </c>
      <c r="H4" s="446">
        <v>116</v>
      </c>
      <c r="I4" s="446">
        <v>116</v>
      </c>
      <c r="J4" s="446">
        <v>116</v>
      </c>
      <c r="K4" s="447">
        <v>116</v>
      </c>
      <c r="L4" s="447">
        <v>116</v>
      </c>
      <c r="M4" s="447">
        <v>116</v>
      </c>
      <c r="N4" s="447">
        <v>116</v>
      </c>
      <c r="O4" s="447">
        <v>116</v>
      </c>
      <c r="P4" s="448">
        <f>O4</f>
        <v>116</v>
      </c>
      <c r="Q4" s="446">
        <f>+O4</f>
        <v>116</v>
      </c>
      <c r="R4" s="446">
        <v>115</v>
      </c>
      <c r="S4" s="446">
        <v>115</v>
      </c>
      <c r="T4" s="446">
        <v>114</v>
      </c>
      <c r="U4" s="446">
        <v>114</v>
      </c>
      <c r="V4" s="446">
        <v>113</v>
      </c>
      <c r="W4" s="446">
        <v>112</v>
      </c>
      <c r="X4" s="446">
        <v>112</v>
      </c>
      <c r="Y4" s="446">
        <v>112</v>
      </c>
      <c r="Z4" s="446">
        <v>110</v>
      </c>
      <c r="AA4" s="446">
        <v>110</v>
      </c>
      <c r="AB4" s="446">
        <v>110</v>
      </c>
      <c r="AC4" s="448">
        <f>AB4</f>
        <v>110</v>
      </c>
      <c r="AD4" s="449">
        <f>+AB4</f>
        <v>110</v>
      </c>
      <c r="AE4" s="449">
        <f>+AD4</f>
        <v>110</v>
      </c>
      <c r="AF4" s="449">
        <f t="shared" ref="AF4:AO5" si="1">+AE4</f>
        <v>110</v>
      </c>
      <c r="AG4" s="449">
        <f t="shared" si="1"/>
        <v>110</v>
      </c>
      <c r="AH4" s="449">
        <f t="shared" si="1"/>
        <v>110</v>
      </c>
      <c r="AI4" s="449">
        <v>109</v>
      </c>
      <c r="AJ4" s="449">
        <f t="shared" si="1"/>
        <v>109</v>
      </c>
      <c r="AK4" s="449">
        <f t="shared" si="1"/>
        <v>109</v>
      </c>
      <c r="AL4" s="449">
        <v>108</v>
      </c>
      <c r="AM4" s="449">
        <f t="shared" si="1"/>
        <v>108</v>
      </c>
      <c r="AN4" s="449">
        <f t="shared" si="1"/>
        <v>108</v>
      </c>
      <c r="AO4" s="449">
        <f t="shared" si="1"/>
        <v>108</v>
      </c>
      <c r="AP4" s="448">
        <f>AO4</f>
        <v>108</v>
      </c>
      <c r="AQ4" s="449">
        <f>+AO4</f>
        <v>108</v>
      </c>
      <c r="AR4" s="449">
        <f>+AQ4</f>
        <v>108</v>
      </c>
      <c r="AS4" s="449">
        <f t="shared" ref="AS4:BB4" si="2">+AR4</f>
        <v>108</v>
      </c>
      <c r="AT4" s="449">
        <f t="shared" si="2"/>
        <v>108</v>
      </c>
      <c r="AU4" s="449">
        <f t="shared" si="2"/>
        <v>108</v>
      </c>
      <c r="AV4" s="449">
        <f t="shared" si="2"/>
        <v>108</v>
      </c>
      <c r="AW4" s="449">
        <f t="shared" si="2"/>
        <v>108</v>
      </c>
      <c r="AX4" s="449">
        <f t="shared" si="2"/>
        <v>108</v>
      </c>
      <c r="AY4" s="449">
        <f t="shared" si="2"/>
        <v>108</v>
      </c>
      <c r="AZ4" s="449">
        <f t="shared" si="2"/>
        <v>108</v>
      </c>
      <c r="BA4" s="449">
        <f t="shared" si="2"/>
        <v>108</v>
      </c>
      <c r="BB4" s="449">
        <f t="shared" si="2"/>
        <v>108</v>
      </c>
      <c r="BC4" s="448">
        <f>BB4</f>
        <v>108</v>
      </c>
      <c r="BE4" s="446">
        <v>105</v>
      </c>
      <c r="BF4" s="446">
        <v>105</v>
      </c>
      <c r="BG4" s="446">
        <v>103</v>
      </c>
      <c r="BH4" s="446">
        <v>102</v>
      </c>
      <c r="BI4" s="446">
        <v>101</v>
      </c>
      <c r="BJ4" s="446">
        <v>101</v>
      </c>
      <c r="BK4" s="446">
        <v>101</v>
      </c>
      <c r="BL4" s="446">
        <v>101</v>
      </c>
      <c r="BM4" s="446">
        <v>101</v>
      </c>
      <c r="BN4" s="446">
        <v>101</v>
      </c>
      <c r="BO4" s="446">
        <v>101</v>
      </c>
      <c r="BP4" s="446">
        <v>101</v>
      </c>
      <c r="BQ4" s="448">
        <f>BP4</f>
        <v>101</v>
      </c>
      <c r="BS4" s="450">
        <f>AC4-P4</f>
        <v>-6</v>
      </c>
      <c r="BT4" s="451">
        <f t="shared" ref="BT4:BT25" si="3">BC4-AP4</f>
        <v>0</v>
      </c>
      <c r="BV4" s="451">
        <f>AP4-AC4</f>
        <v>-2</v>
      </c>
    </row>
    <row r="5" spans="1:74" outlineLevel="1">
      <c r="A5" s="445" t="s">
        <v>296</v>
      </c>
      <c r="B5" s="445" t="s">
        <v>295</v>
      </c>
      <c r="C5" s="445" t="s">
        <v>297</v>
      </c>
      <c r="D5" s="446">
        <f t="shared" si="0"/>
        <v>29.375</v>
      </c>
      <c r="E5" s="446">
        <f t="shared" si="0"/>
        <v>25.8125</v>
      </c>
      <c r="F5" s="446">
        <f t="shared" si="0"/>
        <v>29.0625</v>
      </c>
      <c r="G5" s="446">
        <f t="shared" si="0"/>
        <v>26.4375</v>
      </c>
      <c r="H5" s="446">
        <v>27.5</v>
      </c>
      <c r="I5" s="446">
        <v>29.375</v>
      </c>
      <c r="J5" s="446">
        <v>4</v>
      </c>
      <c r="K5" s="447">
        <v>4</v>
      </c>
      <c r="L5" s="447">
        <v>4</v>
      </c>
      <c r="M5" s="447">
        <v>4</v>
      </c>
      <c r="N5" s="447">
        <v>4</v>
      </c>
      <c r="O5" s="447">
        <v>4</v>
      </c>
      <c r="P5" s="448">
        <f t="shared" ref="P5:Z30" si="4">O5</f>
        <v>4</v>
      </c>
      <c r="Q5" s="446">
        <f>+O5</f>
        <v>4</v>
      </c>
      <c r="R5" s="446">
        <v>4</v>
      </c>
      <c r="S5" s="446">
        <v>6</v>
      </c>
      <c r="T5" s="446">
        <v>6</v>
      </c>
      <c r="U5" s="446">
        <v>6</v>
      </c>
      <c r="V5" s="446">
        <v>6</v>
      </c>
      <c r="W5" s="446">
        <v>6</v>
      </c>
      <c r="X5" s="446">
        <v>8</v>
      </c>
      <c r="Y5" s="446">
        <v>8</v>
      </c>
      <c r="Z5" s="446">
        <v>8</v>
      </c>
      <c r="AA5" s="446">
        <v>8</v>
      </c>
      <c r="AB5" s="446">
        <v>8</v>
      </c>
      <c r="AC5" s="448">
        <f t="shared" ref="AC5:AC30" si="5">AB5</f>
        <v>8</v>
      </c>
      <c r="AD5" s="449">
        <f t="shared" ref="AD5:AD30" si="6">+AB5</f>
        <v>8</v>
      </c>
      <c r="AE5" s="449">
        <f t="shared" ref="AE5:AO29" si="7">+AD5</f>
        <v>8</v>
      </c>
      <c r="AF5" s="449">
        <f t="shared" si="7"/>
        <v>8</v>
      </c>
      <c r="AG5" s="449">
        <v>7</v>
      </c>
      <c r="AH5" s="449">
        <f t="shared" si="1"/>
        <v>7</v>
      </c>
      <c r="AI5" s="449">
        <f t="shared" si="1"/>
        <v>7</v>
      </c>
      <c r="AJ5" s="449">
        <f t="shared" si="1"/>
        <v>7</v>
      </c>
      <c r="AK5" s="449">
        <v>6</v>
      </c>
      <c r="AL5" s="449">
        <f t="shared" si="1"/>
        <v>6</v>
      </c>
      <c r="AM5" s="449">
        <f t="shared" si="1"/>
        <v>6</v>
      </c>
      <c r="AN5" s="449">
        <f t="shared" si="1"/>
        <v>6</v>
      </c>
      <c r="AO5" s="449">
        <f t="shared" si="1"/>
        <v>6</v>
      </c>
      <c r="AP5" s="448">
        <f t="shared" ref="AP5:AP30" si="8">AO5</f>
        <v>6</v>
      </c>
      <c r="AQ5" s="449">
        <f t="shared" ref="AQ5:AQ30" si="9">+AO5</f>
        <v>6</v>
      </c>
      <c r="AR5" s="449">
        <f t="shared" ref="AR5:BB20" si="10">+AQ5</f>
        <v>6</v>
      </c>
      <c r="AS5" s="449">
        <f t="shared" si="10"/>
        <v>6</v>
      </c>
      <c r="AT5" s="449">
        <f t="shared" si="10"/>
        <v>6</v>
      </c>
      <c r="AU5" s="449">
        <f t="shared" si="10"/>
        <v>6</v>
      </c>
      <c r="AV5" s="449">
        <v>8</v>
      </c>
      <c r="AW5" s="449">
        <f t="shared" si="10"/>
        <v>8</v>
      </c>
      <c r="AX5" s="449">
        <f t="shared" si="10"/>
        <v>8</v>
      </c>
      <c r="AY5" s="449">
        <v>5</v>
      </c>
      <c r="AZ5" s="449">
        <f t="shared" si="10"/>
        <v>5</v>
      </c>
      <c r="BA5" s="449">
        <f t="shared" si="10"/>
        <v>5</v>
      </c>
      <c r="BB5" s="449">
        <f t="shared" si="10"/>
        <v>5</v>
      </c>
      <c r="BC5" s="448">
        <f t="shared" ref="BC5:BC30" si="11">BB5</f>
        <v>5</v>
      </c>
      <c r="BE5" s="446">
        <v>30</v>
      </c>
      <c r="BF5" s="446">
        <v>30</v>
      </c>
      <c r="BG5" s="446">
        <v>30</v>
      </c>
      <c r="BH5" s="446">
        <v>31</v>
      </c>
      <c r="BI5" s="446">
        <v>31</v>
      </c>
      <c r="BJ5" s="446">
        <v>31</v>
      </c>
      <c r="BK5" s="446">
        <v>32</v>
      </c>
      <c r="BL5" s="446">
        <v>32</v>
      </c>
      <c r="BM5" s="446">
        <v>33</v>
      </c>
      <c r="BN5" s="446">
        <v>33</v>
      </c>
      <c r="BO5" s="446">
        <v>33</v>
      </c>
      <c r="BP5" s="446">
        <v>33</v>
      </c>
      <c r="BQ5" s="448">
        <f>BP5</f>
        <v>33</v>
      </c>
      <c r="BS5" s="450">
        <f t="shared" ref="BS5:BS29" si="12">AC5-P5</f>
        <v>4</v>
      </c>
      <c r="BT5" s="451">
        <f t="shared" si="3"/>
        <v>-1</v>
      </c>
      <c r="BV5" s="451">
        <f t="shared" ref="BV5:BV29" si="13">AP5-AC5</f>
        <v>-2</v>
      </c>
    </row>
    <row r="6" spans="1:74" outlineLevel="1">
      <c r="A6" s="452" t="s">
        <v>298</v>
      </c>
      <c r="B6" s="452" t="s">
        <v>299</v>
      </c>
      <c r="C6" s="452" t="s">
        <v>170</v>
      </c>
      <c r="D6" s="446">
        <f t="shared" si="0"/>
        <v>8.9375</v>
      </c>
      <c r="E6" s="446">
        <f t="shared" si="0"/>
        <v>11.824999999999999</v>
      </c>
      <c r="F6" s="446">
        <f t="shared" si="0"/>
        <v>13.55</v>
      </c>
      <c r="G6" s="446">
        <f t="shared" si="0"/>
        <v>12.9375</v>
      </c>
      <c r="H6" s="446">
        <v>12.272727272727273</v>
      </c>
      <c r="I6" s="446">
        <v>12.272727272727273</v>
      </c>
      <c r="J6" s="446">
        <v>16</v>
      </c>
      <c r="K6" s="447">
        <v>16.5</v>
      </c>
      <c r="L6" s="447">
        <v>17</v>
      </c>
      <c r="M6" s="447">
        <v>18</v>
      </c>
      <c r="N6" s="447">
        <v>18</v>
      </c>
      <c r="O6" s="447">
        <v>18</v>
      </c>
      <c r="P6" s="448">
        <f t="shared" si="4"/>
        <v>18</v>
      </c>
      <c r="Q6" s="446">
        <v>18</v>
      </c>
      <c r="R6" s="446">
        <v>18</v>
      </c>
      <c r="S6" s="446">
        <f t="shared" ref="S6:AB9" si="14">+R6</f>
        <v>18</v>
      </c>
      <c r="T6" s="446">
        <v>17</v>
      </c>
      <c r="U6" s="446">
        <v>17</v>
      </c>
      <c r="V6" s="446">
        <v>15</v>
      </c>
      <c r="W6" s="446">
        <f t="shared" si="14"/>
        <v>15</v>
      </c>
      <c r="X6" s="446">
        <v>14</v>
      </c>
      <c r="Y6" s="446">
        <v>14</v>
      </c>
      <c r="Z6" s="446">
        <v>13</v>
      </c>
      <c r="AA6" s="446">
        <v>13</v>
      </c>
      <c r="AB6" s="446">
        <f>+AA6</f>
        <v>13</v>
      </c>
      <c r="AC6" s="448">
        <f t="shared" si="5"/>
        <v>13</v>
      </c>
      <c r="AD6" s="449">
        <f t="shared" si="6"/>
        <v>13</v>
      </c>
      <c r="AE6" s="449">
        <f t="shared" si="7"/>
        <v>13</v>
      </c>
      <c r="AF6" s="449">
        <f t="shared" si="7"/>
        <v>13</v>
      </c>
      <c r="AG6" s="449">
        <v>10</v>
      </c>
      <c r="AH6" s="449">
        <f t="shared" si="7"/>
        <v>10</v>
      </c>
      <c r="AI6" s="449">
        <f t="shared" si="7"/>
        <v>10</v>
      </c>
      <c r="AJ6" s="449">
        <f t="shared" si="7"/>
        <v>10</v>
      </c>
      <c r="AK6" s="449">
        <v>9</v>
      </c>
      <c r="AL6" s="449">
        <f t="shared" si="7"/>
        <v>9</v>
      </c>
      <c r="AM6" s="449">
        <v>8</v>
      </c>
      <c r="AN6" s="449">
        <f t="shared" si="7"/>
        <v>8</v>
      </c>
      <c r="AO6" s="449">
        <f t="shared" si="7"/>
        <v>8</v>
      </c>
      <c r="AP6" s="448">
        <f t="shared" si="8"/>
        <v>8</v>
      </c>
      <c r="AQ6" s="449">
        <f t="shared" si="9"/>
        <v>8</v>
      </c>
      <c r="AR6" s="449">
        <f t="shared" si="10"/>
        <v>8</v>
      </c>
      <c r="AS6" s="449">
        <v>7</v>
      </c>
      <c r="AT6" s="449">
        <f t="shared" si="10"/>
        <v>7</v>
      </c>
      <c r="AU6" s="449">
        <f t="shared" si="10"/>
        <v>7</v>
      </c>
      <c r="AV6" s="449">
        <v>6</v>
      </c>
      <c r="AW6" s="449">
        <f t="shared" si="10"/>
        <v>6</v>
      </c>
      <c r="AX6" s="449">
        <v>5</v>
      </c>
      <c r="AY6" s="449">
        <f t="shared" si="10"/>
        <v>5</v>
      </c>
      <c r="AZ6" s="449">
        <f t="shared" si="10"/>
        <v>5</v>
      </c>
      <c r="BA6" s="449">
        <f t="shared" si="10"/>
        <v>5</v>
      </c>
      <c r="BB6" s="449">
        <f t="shared" si="10"/>
        <v>5</v>
      </c>
      <c r="BC6" s="448">
        <f t="shared" si="11"/>
        <v>5</v>
      </c>
      <c r="BE6" s="446">
        <v>12</v>
      </c>
      <c r="BF6" s="446">
        <v>13</v>
      </c>
      <c r="BG6" s="446">
        <v>15</v>
      </c>
      <c r="BH6" s="446">
        <v>16</v>
      </c>
      <c r="BI6" s="446">
        <v>17</v>
      </c>
      <c r="BJ6" s="446">
        <v>18</v>
      </c>
      <c r="BK6" s="446">
        <v>20</v>
      </c>
      <c r="BL6" s="446">
        <v>20</v>
      </c>
      <c r="BM6" s="446">
        <v>22</v>
      </c>
      <c r="BN6" s="446">
        <v>22</v>
      </c>
      <c r="BO6" s="446">
        <v>24</v>
      </c>
      <c r="BP6" s="446">
        <v>25</v>
      </c>
      <c r="BQ6" s="448">
        <f t="shared" ref="BQ6:BQ21" si="15">BP6</f>
        <v>25</v>
      </c>
      <c r="BS6" s="450">
        <f t="shared" si="12"/>
        <v>-5</v>
      </c>
      <c r="BT6" s="451">
        <f t="shared" si="3"/>
        <v>-3</v>
      </c>
      <c r="BV6" s="451">
        <f t="shared" si="13"/>
        <v>-5</v>
      </c>
    </row>
    <row r="7" spans="1:74" outlineLevel="1">
      <c r="A7" s="452" t="s">
        <v>300</v>
      </c>
      <c r="B7" s="452" t="s">
        <v>299</v>
      </c>
      <c r="C7" s="452" t="s">
        <v>160</v>
      </c>
      <c r="D7" s="446">
        <f t="shared" si="0"/>
        <v>5.75</v>
      </c>
      <c r="E7" s="446">
        <f t="shared" si="0"/>
        <v>8</v>
      </c>
      <c r="F7" s="446">
        <f t="shared" si="0"/>
        <v>9</v>
      </c>
      <c r="G7" s="446">
        <v>10</v>
      </c>
      <c r="H7" s="446">
        <v>11</v>
      </c>
      <c r="I7" s="446">
        <v>11</v>
      </c>
      <c r="J7" s="446">
        <v>11</v>
      </c>
      <c r="K7" s="447">
        <v>11</v>
      </c>
      <c r="L7" s="447">
        <v>11.5</v>
      </c>
      <c r="M7" s="447">
        <v>12</v>
      </c>
      <c r="N7" s="447">
        <v>13</v>
      </c>
      <c r="O7" s="447">
        <v>13</v>
      </c>
      <c r="P7" s="448">
        <f t="shared" si="4"/>
        <v>13</v>
      </c>
      <c r="Q7" s="446">
        <f>+O7</f>
        <v>13</v>
      </c>
      <c r="R7" s="446">
        <v>13</v>
      </c>
      <c r="S7" s="446">
        <v>14</v>
      </c>
      <c r="T7" s="446">
        <v>15</v>
      </c>
      <c r="U7" s="446">
        <v>15</v>
      </c>
      <c r="V7" s="446">
        <v>15</v>
      </c>
      <c r="W7" s="446">
        <v>15</v>
      </c>
      <c r="X7" s="446">
        <v>14</v>
      </c>
      <c r="Y7" s="446">
        <v>14</v>
      </c>
      <c r="Z7" s="446">
        <f>+Y7-1</f>
        <v>13</v>
      </c>
      <c r="AA7" s="446">
        <f t="shared" si="14"/>
        <v>13</v>
      </c>
      <c r="AB7" s="446">
        <f t="shared" si="14"/>
        <v>13</v>
      </c>
      <c r="AC7" s="448">
        <f t="shared" si="5"/>
        <v>13</v>
      </c>
      <c r="AD7" s="449">
        <f t="shared" si="6"/>
        <v>13</v>
      </c>
      <c r="AE7" s="449">
        <f t="shared" si="7"/>
        <v>13</v>
      </c>
      <c r="AF7" s="449">
        <f t="shared" si="7"/>
        <v>13</v>
      </c>
      <c r="AG7" s="449">
        <f t="shared" si="7"/>
        <v>13</v>
      </c>
      <c r="AH7" s="449">
        <f t="shared" si="7"/>
        <v>13</v>
      </c>
      <c r="AI7" s="449">
        <v>12</v>
      </c>
      <c r="AJ7" s="449">
        <f t="shared" si="7"/>
        <v>12</v>
      </c>
      <c r="AK7" s="449">
        <f t="shared" si="7"/>
        <v>12</v>
      </c>
      <c r="AL7" s="449">
        <v>10</v>
      </c>
      <c r="AM7" s="449">
        <v>8</v>
      </c>
      <c r="AN7" s="449">
        <f t="shared" si="7"/>
        <v>8</v>
      </c>
      <c r="AO7" s="449">
        <f t="shared" si="7"/>
        <v>8</v>
      </c>
      <c r="AP7" s="448">
        <f t="shared" si="8"/>
        <v>8</v>
      </c>
      <c r="AQ7" s="449">
        <f t="shared" si="9"/>
        <v>8</v>
      </c>
      <c r="AR7" s="449">
        <f t="shared" si="10"/>
        <v>8</v>
      </c>
      <c r="AS7" s="449">
        <f t="shared" si="10"/>
        <v>8</v>
      </c>
      <c r="AT7" s="449">
        <v>8</v>
      </c>
      <c r="AU7" s="449">
        <f t="shared" si="10"/>
        <v>8</v>
      </c>
      <c r="AV7" s="449">
        <f t="shared" si="10"/>
        <v>8</v>
      </c>
      <c r="AW7" s="449">
        <v>7</v>
      </c>
      <c r="AX7" s="449">
        <v>7</v>
      </c>
      <c r="AY7" s="449">
        <f t="shared" si="10"/>
        <v>7</v>
      </c>
      <c r="AZ7" s="449">
        <f t="shared" si="10"/>
        <v>7</v>
      </c>
      <c r="BA7" s="449">
        <f t="shared" si="10"/>
        <v>7</v>
      </c>
      <c r="BB7" s="449">
        <f t="shared" si="10"/>
        <v>7</v>
      </c>
      <c r="BC7" s="448">
        <f t="shared" si="11"/>
        <v>7</v>
      </c>
      <c r="BE7" s="446">
        <v>25</v>
      </c>
      <c r="BF7" s="446">
        <v>25</v>
      </c>
      <c r="BG7" s="446">
        <v>25</v>
      </c>
      <c r="BH7" s="446">
        <v>25</v>
      </c>
      <c r="BI7" s="446">
        <v>25</v>
      </c>
      <c r="BJ7" s="446">
        <v>25</v>
      </c>
      <c r="BK7" s="446">
        <v>25</v>
      </c>
      <c r="BL7" s="446">
        <v>25</v>
      </c>
      <c r="BM7" s="446">
        <v>25</v>
      </c>
      <c r="BN7" s="446">
        <v>25</v>
      </c>
      <c r="BO7" s="446">
        <v>25</v>
      </c>
      <c r="BP7" s="446">
        <v>25</v>
      </c>
      <c r="BQ7" s="448">
        <f t="shared" si="15"/>
        <v>25</v>
      </c>
      <c r="BS7" s="450">
        <f t="shared" si="12"/>
        <v>0</v>
      </c>
      <c r="BT7" s="451">
        <f t="shared" si="3"/>
        <v>-1</v>
      </c>
      <c r="BV7" s="451">
        <f t="shared" si="13"/>
        <v>-5</v>
      </c>
    </row>
    <row r="8" spans="1:74" outlineLevel="1">
      <c r="A8" s="452" t="s">
        <v>298</v>
      </c>
      <c r="B8" s="452" t="s">
        <v>299</v>
      </c>
      <c r="C8" s="452" t="s">
        <v>181</v>
      </c>
      <c r="D8" s="446">
        <f t="shared" si="0"/>
        <v>11.0625</v>
      </c>
      <c r="E8" s="446">
        <f t="shared" si="0"/>
        <v>13.5875</v>
      </c>
      <c r="F8" s="446">
        <f t="shared" si="0"/>
        <v>10.725</v>
      </c>
      <c r="G8" s="446">
        <f t="shared" si="0"/>
        <v>9.25</v>
      </c>
      <c r="H8" s="446">
        <v>12.5</v>
      </c>
      <c r="I8" s="446">
        <v>13.75</v>
      </c>
      <c r="J8" s="446">
        <v>14</v>
      </c>
      <c r="K8" s="447">
        <v>20</v>
      </c>
      <c r="L8" s="447">
        <v>20</v>
      </c>
      <c r="M8" s="447">
        <v>20</v>
      </c>
      <c r="N8" s="447">
        <v>20</v>
      </c>
      <c r="O8" s="447">
        <v>20</v>
      </c>
      <c r="P8" s="448">
        <f t="shared" si="4"/>
        <v>20</v>
      </c>
      <c r="Q8" s="446">
        <f>+O8</f>
        <v>20</v>
      </c>
      <c r="R8" s="446">
        <f>+P8</f>
        <v>20</v>
      </c>
      <c r="S8" s="446">
        <f>+Q8</f>
        <v>20</v>
      </c>
      <c r="T8" s="446">
        <f>+R8</f>
        <v>20</v>
      </c>
      <c r="U8" s="446">
        <v>19</v>
      </c>
      <c r="V8" s="446">
        <v>19</v>
      </c>
      <c r="W8" s="446">
        <v>18</v>
      </c>
      <c r="X8" s="446">
        <v>18</v>
      </c>
      <c r="Y8" s="446">
        <v>17</v>
      </c>
      <c r="Z8" s="446">
        <v>17</v>
      </c>
      <c r="AA8" s="446">
        <v>16</v>
      </c>
      <c r="AB8" s="446">
        <v>16</v>
      </c>
      <c r="AC8" s="448">
        <f t="shared" si="5"/>
        <v>16</v>
      </c>
      <c r="AD8" s="449">
        <f t="shared" si="6"/>
        <v>16</v>
      </c>
      <c r="AE8" s="449">
        <f t="shared" si="7"/>
        <v>16</v>
      </c>
      <c r="AF8" s="449">
        <f t="shared" si="7"/>
        <v>16</v>
      </c>
      <c r="AG8" s="449">
        <f t="shared" si="7"/>
        <v>16</v>
      </c>
      <c r="AH8" s="449">
        <v>15</v>
      </c>
      <c r="AI8" s="449">
        <v>15</v>
      </c>
      <c r="AJ8" s="449">
        <v>15</v>
      </c>
      <c r="AK8" s="449">
        <v>15</v>
      </c>
      <c r="AL8" s="449">
        <v>14</v>
      </c>
      <c r="AM8" s="449">
        <v>14</v>
      </c>
      <c r="AN8" s="449">
        <v>14</v>
      </c>
      <c r="AO8" s="449">
        <v>14</v>
      </c>
      <c r="AP8" s="448">
        <f t="shared" si="8"/>
        <v>14</v>
      </c>
      <c r="AQ8" s="449">
        <v>16</v>
      </c>
      <c r="AR8" s="449">
        <v>16</v>
      </c>
      <c r="AS8" s="449">
        <v>15</v>
      </c>
      <c r="AT8" s="449">
        <v>15</v>
      </c>
      <c r="AU8" s="449">
        <v>15</v>
      </c>
      <c r="AV8" s="449">
        <v>15</v>
      </c>
      <c r="AW8" s="449">
        <v>12</v>
      </c>
      <c r="AX8" s="449">
        <v>12</v>
      </c>
      <c r="AY8" s="449">
        <v>12</v>
      </c>
      <c r="AZ8" s="449">
        <v>12</v>
      </c>
      <c r="BA8" s="449">
        <v>12</v>
      </c>
      <c r="BB8" s="449">
        <v>12</v>
      </c>
      <c r="BC8" s="448">
        <f t="shared" si="11"/>
        <v>12</v>
      </c>
      <c r="BE8" s="446">
        <v>10</v>
      </c>
      <c r="BF8" s="446">
        <v>10</v>
      </c>
      <c r="BG8" s="446">
        <v>10</v>
      </c>
      <c r="BH8" s="446">
        <v>11</v>
      </c>
      <c r="BI8" s="446">
        <v>11</v>
      </c>
      <c r="BJ8" s="446">
        <v>11</v>
      </c>
      <c r="BK8" s="446">
        <v>11</v>
      </c>
      <c r="BL8" s="446">
        <v>12</v>
      </c>
      <c r="BM8" s="446">
        <v>12</v>
      </c>
      <c r="BN8" s="446">
        <v>12</v>
      </c>
      <c r="BO8" s="446">
        <v>12</v>
      </c>
      <c r="BP8" s="446">
        <v>12</v>
      </c>
      <c r="BQ8" s="448">
        <f t="shared" si="15"/>
        <v>12</v>
      </c>
      <c r="BS8" s="450">
        <f t="shared" si="12"/>
        <v>-4</v>
      </c>
      <c r="BT8" s="451">
        <f t="shared" si="3"/>
        <v>-2</v>
      </c>
      <c r="BV8" s="451">
        <f t="shared" si="13"/>
        <v>-2</v>
      </c>
    </row>
    <row r="9" spans="1:74" outlineLevel="1">
      <c r="A9" s="452" t="s">
        <v>300</v>
      </c>
      <c r="B9" s="452" t="s">
        <v>299</v>
      </c>
      <c r="C9" s="452" t="s">
        <v>173</v>
      </c>
      <c r="D9" s="446">
        <f t="shared" si="0"/>
        <v>0</v>
      </c>
      <c r="E9" s="446">
        <f t="shared" si="0"/>
        <v>11.324999999999999</v>
      </c>
      <c r="F9" s="446">
        <f t="shared" si="0"/>
        <v>0</v>
      </c>
      <c r="G9" s="446">
        <f t="shared" si="0"/>
        <v>10.35</v>
      </c>
      <c r="H9" s="446">
        <v>0</v>
      </c>
      <c r="I9" s="446">
        <v>10</v>
      </c>
      <c r="J9" s="446">
        <v>10</v>
      </c>
      <c r="K9" s="447">
        <v>10</v>
      </c>
      <c r="L9" s="447">
        <v>10</v>
      </c>
      <c r="M9" s="447">
        <v>10</v>
      </c>
      <c r="N9" s="447">
        <v>10</v>
      </c>
      <c r="O9" s="447">
        <v>10</v>
      </c>
      <c r="P9" s="448">
        <f t="shared" si="4"/>
        <v>10</v>
      </c>
      <c r="Q9" s="446">
        <f>+O9</f>
        <v>10</v>
      </c>
      <c r="R9" s="446">
        <f>+Q9</f>
        <v>10</v>
      </c>
      <c r="S9" s="446">
        <f t="shared" ref="S9:U9" si="16">+R9</f>
        <v>10</v>
      </c>
      <c r="T9" s="446">
        <v>10</v>
      </c>
      <c r="U9" s="446">
        <f t="shared" si="16"/>
        <v>10</v>
      </c>
      <c r="V9" s="446">
        <v>10</v>
      </c>
      <c r="W9" s="446">
        <f t="shared" si="14"/>
        <v>10</v>
      </c>
      <c r="X9" s="446">
        <f t="shared" si="14"/>
        <v>10</v>
      </c>
      <c r="Y9" s="446">
        <v>10</v>
      </c>
      <c r="Z9" s="446">
        <v>10</v>
      </c>
      <c r="AA9" s="446">
        <v>10</v>
      </c>
      <c r="AB9" s="446">
        <f t="shared" si="14"/>
        <v>10</v>
      </c>
      <c r="AC9" s="448">
        <f t="shared" si="5"/>
        <v>10</v>
      </c>
      <c r="AD9" s="449">
        <f t="shared" si="6"/>
        <v>10</v>
      </c>
      <c r="AE9" s="449">
        <f t="shared" si="7"/>
        <v>10</v>
      </c>
      <c r="AF9" s="449">
        <f t="shared" si="7"/>
        <v>10</v>
      </c>
      <c r="AG9" s="449">
        <f t="shared" si="7"/>
        <v>10</v>
      </c>
      <c r="AH9" s="449">
        <f t="shared" si="7"/>
        <v>10</v>
      </c>
      <c r="AI9" s="449">
        <f t="shared" si="7"/>
        <v>10</v>
      </c>
      <c r="AJ9" s="449">
        <f t="shared" si="7"/>
        <v>10</v>
      </c>
      <c r="AK9" s="449">
        <f t="shared" si="7"/>
        <v>10</v>
      </c>
      <c r="AL9" s="449">
        <f t="shared" si="7"/>
        <v>10</v>
      </c>
      <c r="AM9" s="449">
        <f t="shared" si="7"/>
        <v>10</v>
      </c>
      <c r="AN9" s="449">
        <f t="shared" si="7"/>
        <v>10</v>
      </c>
      <c r="AO9" s="449">
        <f t="shared" si="7"/>
        <v>10</v>
      </c>
      <c r="AP9" s="448">
        <f t="shared" si="8"/>
        <v>10</v>
      </c>
      <c r="AQ9" s="449">
        <f t="shared" si="9"/>
        <v>10</v>
      </c>
      <c r="AR9" s="449">
        <f t="shared" si="10"/>
        <v>10</v>
      </c>
      <c r="AS9" s="449">
        <f t="shared" si="10"/>
        <v>10</v>
      </c>
      <c r="AT9" s="449">
        <f t="shared" si="10"/>
        <v>10</v>
      </c>
      <c r="AU9" s="449">
        <f t="shared" si="10"/>
        <v>10</v>
      </c>
      <c r="AV9" s="449">
        <f t="shared" si="10"/>
        <v>10</v>
      </c>
      <c r="AW9" s="449">
        <f t="shared" si="10"/>
        <v>10</v>
      </c>
      <c r="AX9" s="449">
        <f t="shared" si="10"/>
        <v>10</v>
      </c>
      <c r="AY9" s="449">
        <f t="shared" si="10"/>
        <v>10</v>
      </c>
      <c r="AZ9" s="449">
        <f t="shared" si="10"/>
        <v>10</v>
      </c>
      <c r="BA9" s="449">
        <f t="shared" si="10"/>
        <v>10</v>
      </c>
      <c r="BB9" s="449">
        <f t="shared" si="10"/>
        <v>10</v>
      </c>
      <c r="BC9" s="448">
        <f t="shared" si="11"/>
        <v>10</v>
      </c>
      <c r="BE9" s="446">
        <v>0</v>
      </c>
      <c r="BF9" s="446">
        <v>1</v>
      </c>
      <c r="BG9" s="446">
        <v>1</v>
      </c>
      <c r="BH9" s="446">
        <v>1</v>
      </c>
      <c r="BI9" s="446">
        <v>2</v>
      </c>
      <c r="BJ9" s="446">
        <v>2</v>
      </c>
      <c r="BK9" s="446">
        <v>2</v>
      </c>
      <c r="BL9" s="446">
        <v>3</v>
      </c>
      <c r="BM9" s="446">
        <v>3</v>
      </c>
      <c r="BN9" s="446">
        <v>3</v>
      </c>
      <c r="BO9" s="446">
        <v>3</v>
      </c>
      <c r="BP9" s="446">
        <v>3</v>
      </c>
      <c r="BQ9" s="448">
        <f t="shared" si="15"/>
        <v>3</v>
      </c>
      <c r="BS9" s="450">
        <f t="shared" si="12"/>
        <v>0</v>
      </c>
      <c r="BT9" s="451">
        <f t="shared" si="3"/>
        <v>0</v>
      </c>
      <c r="BV9" s="451">
        <f t="shared" si="13"/>
        <v>0</v>
      </c>
    </row>
    <row r="10" spans="1:74" outlineLevel="1">
      <c r="A10" s="452" t="s">
        <v>296</v>
      </c>
      <c r="B10" s="452" t="s">
        <v>299</v>
      </c>
      <c r="C10" s="452" t="s">
        <v>301</v>
      </c>
      <c r="D10" s="446">
        <f t="shared" si="0"/>
        <v>5.0750000000000002</v>
      </c>
      <c r="E10" s="446">
        <f t="shared" si="0"/>
        <v>5.5875000000000004</v>
      </c>
      <c r="F10" s="446">
        <v>6</v>
      </c>
      <c r="G10" s="446">
        <v>6</v>
      </c>
      <c r="H10" s="446">
        <v>6</v>
      </c>
      <c r="I10" s="446">
        <v>6</v>
      </c>
      <c r="J10" s="446">
        <v>6.35</v>
      </c>
      <c r="K10" s="447">
        <v>6.35</v>
      </c>
      <c r="L10" s="447">
        <v>6.35</v>
      </c>
      <c r="M10" s="447">
        <v>6.35</v>
      </c>
      <c r="N10" s="447">
        <v>6.35</v>
      </c>
      <c r="O10" s="447">
        <v>6.35</v>
      </c>
      <c r="P10" s="448">
        <f t="shared" si="4"/>
        <v>6.35</v>
      </c>
      <c r="Q10" s="446">
        <f t="shared" ref="Q10:AB10" si="17">O10</f>
        <v>6.35</v>
      </c>
      <c r="R10" s="446">
        <f t="shared" si="17"/>
        <v>6.35</v>
      </c>
      <c r="S10" s="446">
        <f t="shared" si="17"/>
        <v>6.35</v>
      </c>
      <c r="T10" s="446">
        <f t="shared" si="17"/>
        <v>6.35</v>
      </c>
      <c r="U10" s="446">
        <f t="shared" si="17"/>
        <v>6.35</v>
      </c>
      <c r="V10" s="446">
        <f t="shared" si="17"/>
        <v>6.35</v>
      </c>
      <c r="W10" s="446">
        <f t="shared" si="17"/>
        <v>6.35</v>
      </c>
      <c r="X10" s="446">
        <f t="shared" si="17"/>
        <v>6.35</v>
      </c>
      <c r="Y10" s="446">
        <f t="shared" si="17"/>
        <v>6.35</v>
      </c>
      <c r="Z10" s="446">
        <f t="shared" si="17"/>
        <v>6.35</v>
      </c>
      <c r="AA10" s="446">
        <f t="shared" si="17"/>
        <v>6.35</v>
      </c>
      <c r="AB10" s="446">
        <f t="shared" si="17"/>
        <v>6.35</v>
      </c>
      <c r="AC10" s="448">
        <f t="shared" si="5"/>
        <v>6.35</v>
      </c>
      <c r="AD10" s="449">
        <f t="shared" si="6"/>
        <v>6.35</v>
      </c>
      <c r="AE10" s="449">
        <f t="shared" si="7"/>
        <v>6.35</v>
      </c>
      <c r="AF10" s="449">
        <f t="shared" si="7"/>
        <v>6.35</v>
      </c>
      <c r="AG10" s="449">
        <f t="shared" si="7"/>
        <v>6.35</v>
      </c>
      <c r="AH10" s="449">
        <f t="shared" si="7"/>
        <v>6.35</v>
      </c>
      <c r="AI10" s="449">
        <f t="shared" si="7"/>
        <v>6.35</v>
      </c>
      <c r="AJ10" s="449">
        <f t="shared" si="7"/>
        <v>6.35</v>
      </c>
      <c r="AK10" s="449">
        <v>4</v>
      </c>
      <c r="AL10" s="449">
        <f t="shared" si="7"/>
        <v>4</v>
      </c>
      <c r="AM10" s="449">
        <f t="shared" si="7"/>
        <v>4</v>
      </c>
      <c r="AN10" s="449">
        <f t="shared" si="7"/>
        <v>4</v>
      </c>
      <c r="AO10" s="449">
        <f t="shared" si="7"/>
        <v>4</v>
      </c>
      <c r="AP10" s="448">
        <f t="shared" si="8"/>
        <v>4</v>
      </c>
      <c r="AQ10" s="449">
        <f t="shared" si="9"/>
        <v>4</v>
      </c>
      <c r="AR10" s="449">
        <f t="shared" si="10"/>
        <v>4</v>
      </c>
      <c r="AS10" s="449">
        <f t="shared" si="10"/>
        <v>4</v>
      </c>
      <c r="AT10" s="449">
        <f t="shared" si="10"/>
        <v>4</v>
      </c>
      <c r="AU10" s="449">
        <f t="shared" si="10"/>
        <v>4</v>
      </c>
      <c r="AV10" s="449">
        <f t="shared" si="10"/>
        <v>4</v>
      </c>
      <c r="AW10" s="449">
        <v>3</v>
      </c>
      <c r="AX10" s="449">
        <f t="shared" si="10"/>
        <v>3</v>
      </c>
      <c r="AY10" s="449">
        <f t="shared" si="10"/>
        <v>3</v>
      </c>
      <c r="AZ10" s="449">
        <f t="shared" si="10"/>
        <v>3</v>
      </c>
      <c r="BA10" s="449">
        <f t="shared" si="10"/>
        <v>3</v>
      </c>
      <c r="BB10" s="449">
        <f t="shared" si="10"/>
        <v>3</v>
      </c>
      <c r="BC10" s="448">
        <f t="shared" si="11"/>
        <v>3</v>
      </c>
      <c r="BE10" s="446">
        <v>2</v>
      </c>
      <c r="BF10" s="446">
        <v>2</v>
      </c>
      <c r="BG10" s="446">
        <v>2</v>
      </c>
      <c r="BH10" s="446">
        <v>2</v>
      </c>
      <c r="BI10" s="446">
        <v>2</v>
      </c>
      <c r="BJ10" s="446">
        <v>2</v>
      </c>
      <c r="BK10" s="446">
        <v>2</v>
      </c>
      <c r="BL10" s="446">
        <v>2</v>
      </c>
      <c r="BM10" s="446">
        <v>2</v>
      </c>
      <c r="BN10" s="446">
        <v>2</v>
      </c>
      <c r="BO10" s="446">
        <v>2</v>
      </c>
      <c r="BP10" s="446">
        <v>2</v>
      </c>
      <c r="BQ10" s="448">
        <f t="shared" si="15"/>
        <v>2</v>
      </c>
      <c r="BS10" s="450">
        <f t="shared" si="12"/>
        <v>0</v>
      </c>
      <c r="BT10" s="451">
        <f t="shared" si="3"/>
        <v>-1</v>
      </c>
      <c r="BV10" s="451">
        <f t="shared" si="13"/>
        <v>-2.3499999999999996</v>
      </c>
    </row>
    <row r="11" spans="1:74" outlineLevel="1">
      <c r="A11" s="453" t="s">
        <v>296</v>
      </c>
      <c r="B11" s="453" t="s">
        <v>302</v>
      </c>
      <c r="C11" s="453" t="s">
        <v>303</v>
      </c>
      <c r="D11" s="446">
        <f t="shared" si="0"/>
        <v>1.0249999999999999</v>
      </c>
      <c r="E11" s="446">
        <f t="shared" si="0"/>
        <v>0.82499999999999996</v>
      </c>
      <c r="F11" s="446">
        <f t="shared" si="0"/>
        <v>2.2749999999999999</v>
      </c>
      <c r="G11" s="446">
        <f t="shared" si="0"/>
        <v>0</v>
      </c>
      <c r="H11" s="446">
        <v>0</v>
      </c>
      <c r="I11" s="446">
        <v>1.0249999999999999</v>
      </c>
      <c r="J11" s="446">
        <v>0</v>
      </c>
      <c r="K11" s="447">
        <v>2.5</v>
      </c>
      <c r="L11" s="447">
        <v>2.5</v>
      </c>
      <c r="M11" s="447">
        <v>2.5</v>
      </c>
      <c r="N11" s="447">
        <v>2.5</v>
      </c>
      <c r="O11" s="447">
        <v>2.5</v>
      </c>
      <c r="P11" s="448">
        <f t="shared" si="4"/>
        <v>2.5</v>
      </c>
      <c r="Q11" s="446">
        <f>O11</f>
        <v>2.5</v>
      </c>
      <c r="R11" s="446">
        <f>P11</f>
        <v>2.5</v>
      </c>
      <c r="S11" s="446">
        <f>Q11</f>
        <v>2.5</v>
      </c>
      <c r="T11" s="446">
        <f>R11</f>
        <v>2.5</v>
      </c>
      <c r="U11" s="446">
        <v>2</v>
      </c>
      <c r="V11" s="446">
        <v>2</v>
      </c>
      <c r="W11" s="446">
        <v>2</v>
      </c>
      <c r="X11" s="446">
        <v>2</v>
      </c>
      <c r="Y11" s="446">
        <v>2</v>
      </c>
      <c r="Z11" s="446">
        <v>1</v>
      </c>
      <c r="AA11" s="446">
        <v>1</v>
      </c>
      <c r="AB11" s="446">
        <v>1</v>
      </c>
      <c r="AC11" s="448">
        <f t="shared" si="5"/>
        <v>1</v>
      </c>
      <c r="AD11" s="449">
        <f t="shared" si="6"/>
        <v>1</v>
      </c>
      <c r="AE11" s="449">
        <f t="shared" si="7"/>
        <v>1</v>
      </c>
      <c r="AF11" s="449">
        <f t="shared" si="7"/>
        <v>1</v>
      </c>
      <c r="AG11" s="449">
        <f t="shared" si="7"/>
        <v>1</v>
      </c>
      <c r="AH11" s="449">
        <f t="shared" si="7"/>
        <v>1</v>
      </c>
      <c r="AI11" s="449">
        <f t="shared" si="7"/>
        <v>1</v>
      </c>
      <c r="AJ11" s="449">
        <f t="shared" si="7"/>
        <v>1</v>
      </c>
      <c r="AK11" s="449">
        <f t="shared" si="7"/>
        <v>1</v>
      </c>
      <c r="AL11" s="449">
        <f t="shared" si="7"/>
        <v>1</v>
      </c>
      <c r="AM11" s="449">
        <f t="shared" si="7"/>
        <v>1</v>
      </c>
      <c r="AN11" s="449">
        <f t="shared" si="7"/>
        <v>1</v>
      </c>
      <c r="AO11" s="449">
        <f t="shared" si="7"/>
        <v>1</v>
      </c>
      <c r="AP11" s="448">
        <f t="shared" si="8"/>
        <v>1</v>
      </c>
      <c r="AQ11" s="449">
        <f t="shared" si="9"/>
        <v>1</v>
      </c>
      <c r="AR11" s="449">
        <f t="shared" si="10"/>
        <v>1</v>
      </c>
      <c r="AS11" s="449">
        <f t="shared" si="10"/>
        <v>1</v>
      </c>
      <c r="AT11" s="449">
        <f t="shared" si="10"/>
        <v>1</v>
      </c>
      <c r="AU11" s="449">
        <f t="shared" si="10"/>
        <v>1</v>
      </c>
      <c r="AV11" s="449">
        <f t="shared" si="10"/>
        <v>1</v>
      </c>
      <c r="AW11" s="449">
        <f t="shared" si="10"/>
        <v>1</v>
      </c>
      <c r="AX11" s="449">
        <f t="shared" si="10"/>
        <v>1</v>
      </c>
      <c r="AY11" s="449">
        <f t="shared" si="10"/>
        <v>1</v>
      </c>
      <c r="AZ11" s="449">
        <f t="shared" si="10"/>
        <v>1</v>
      </c>
      <c r="BA11" s="449">
        <f t="shared" si="10"/>
        <v>1</v>
      </c>
      <c r="BB11" s="449">
        <f t="shared" si="10"/>
        <v>1</v>
      </c>
      <c r="BC11" s="448">
        <f t="shared" si="11"/>
        <v>1</v>
      </c>
      <c r="BE11" s="446">
        <v>2</v>
      </c>
      <c r="BF11" s="446">
        <v>2</v>
      </c>
      <c r="BG11" s="446">
        <v>2</v>
      </c>
      <c r="BH11" s="446">
        <v>3</v>
      </c>
      <c r="BI11" s="446">
        <v>3</v>
      </c>
      <c r="BJ11" s="446">
        <v>3</v>
      </c>
      <c r="BK11" s="446">
        <v>3</v>
      </c>
      <c r="BL11" s="446">
        <v>4</v>
      </c>
      <c r="BM11" s="446">
        <v>4</v>
      </c>
      <c r="BN11" s="446">
        <v>4</v>
      </c>
      <c r="BO11" s="446">
        <v>4</v>
      </c>
      <c r="BP11" s="446">
        <v>4</v>
      </c>
      <c r="BQ11" s="448">
        <f t="shared" si="15"/>
        <v>4</v>
      </c>
      <c r="BS11" s="450">
        <f t="shared" si="12"/>
        <v>-1.5</v>
      </c>
      <c r="BT11" s="451">
        <f t="shared" si="3"/>
        <v>0</v>
      </c>
      <c r="BV11" s="451">
        <f t="shared" si="13"/>
        <v>0</v>
      </c>
    </row>
    <row r="12" spans="1:74" outlineLevel="1">
      <c r="A12" s="453" t="s">
        <v>300</v>
      </c>
      <c r="B12" s="453" t="s">
        <v>302</v>
      </c>
      <c r="C12" s="453" t="s">
        <v>304</v>
      </c>
      <c r="D12" s="446">
        <f t="shared" si="0"/>
        <v>1.7142857142857142</v>
      </c>
      <c r="E12" s="446">
        <f t="shared" si="0"/>
        <v>0</v>
      </c>
      <c r="F12" s="446">
        <f t="shared" si="0"/>
        <v>3.8571428571428572</v>
      </c>
      <c r="G12" s="446">
        <f t="shared" si="0"/>
        <v>1.9285714285714286</v>
      </c>
      <c r="H12" s="446">
        <v>2</v>
      </c>
      <c r="I12" s="446">
        <v>2</v>
      </c>
      <c r="J12" s="446">
        <v>1</v>
      </c>
      <c r="K12" s="447">
        <v>1</v>
      </c>
      <c r="L12" s="447">
        <v>1</v>
      </c>
      <c r="M12" s="447">
        <v>1</v>
      </c>
      <c r="N12" s="447">
        <v>1</v>
      </c>
      <c r="O12" s="447">
        <v>1</v>
      </c>
      <c r="P12" s="448">
        <f t="shared" si="4"/>
        <v>1</v>
      </c>
      <c r="Q12" s="446">
        <f>O12</f>
        <v>1</v>
      </c>
      <c r="R12" s="446">
        <f t="shared" ref="R12:AB12" si="18">P12</f>
        <v>1</v>
      </c>
      <c r="S12" s="446">
        <f t="shared" si="18"/>
        <v>1</v>
      </c>
      <c r="T12" s="446">
        <f t="shared" si="18"/>
        <v>1</v>
      </c>
      <c r="U12" s="446">
        <f t="shared" si="18"/>
        <v>1</v>
      </c>
      <c r="V12" s="446">
        <f t="shared" si="18"/>
        <v>1</v>
      </c>
      <c r="W12" s="446">
        <f t="shared" si="18"/>
        <v>1</v>
      </c>
      <c r="X12" s="446">
        <f t="shared" si="18"/>
        <v>1</v>
      </c>
      <c r="Y12" s="446">
        <f t="shared" si="18"/>
        <v>1</v>
      </c>
      <c r="Z12" s="446">
        <f t="shared" si="18"/>
        <v>1</v>
      </c>
      <c r="AA12" s="446">
        <f t="shared" si="18"/>
        <v>1</v>
      </c>
      <c r="AB12" s="446">
        <f t="shared" si="18"/>
        <v>1</v>
      </c>
      <c r="AC12" s="448">
        <f t="shared" si="5"/>
        <v>1</v>
      </c>
      <c r="AD12" s="449">
        <f t="shared" si="6"/>
        <v>1</v>
      </c>
      <c r="AE12" s="449">
        <f t="shared" si="7"/>
        <v>1</v>
      </c>
      <c r="AF12" s="449">
        <f t="shared" si="7"/>
        <v>1</v>
      </c>
      <c r="AG12" s="449">
        <f t="shared" si="7"/>
        <v>1</v>
      </c>
      <c r="AH12" s="449">
        <f t="shared" si="7"/>
        <v>1</v>
      </c>
      <c r="AI12" s="449">
        <f t="shared" si="7"/>
        <v>1</v>
      </c>
      <c r="AJ12" s="449">
        <f t="shared" si="7"/>
        <v>1</v>
      </c>
      <c r="AK12" s="449">
        <f t="shared" si="7"/>
        <v>1</v>
      </c>
      <c r="AL12" s="449">
        <f t="shared" si="7"/>
        <v>1</v>
      </c>
      <c r="AM12" s="449">
        <f t="shared" si="7"/>
        <v>1</v>
      </c>
      <c r="AN12" s="449">
        <f t="shared" si="7"/>
        <v>1</v>
      </c>
      <c r="AO12" s="449">
        <f t="shared" si="7"/>
        <v>1</v>
      </c>
      <c r="AP12" s="448">
        <f t="shared" si="8"/>
        <v>1</v>
      </c>
      <c r="AQ12" s="449">
        <f t="shared" si="9"/>
        <v>1</v>
      </c>
      <c r="AR12" s="449">
        <f t="shared" si="10"/>
        <v>1</v>
      </c>
      <c r="AS12" s="449">
        <f t="shared" si="10"/>
        <v>1</v>
      </c>
      <c r="AT12" s="449">
        <f t="shared" si="10"/>
        <v>1</v>
      </c>
      <c r="AU12" s="449">
        <f t="shared" si="10"/>
        <v>1</v>
      </c>
      <c r="AV12" s="449">
        <f t="shared" si="10"/>
        <v>1</v>
      </c>
      <c r="AW12" s="449">
        <f t="shared" si="10"/>
        <v>1</v>
      </c>
      <c r="AX12" s="449">
        <f t="shared" si="10"/>
        <v>1</v>
      </c>
      <c r="AY12" s="449">
        <f t="shared" si="10"/>
        <v>1</v>
      </c>
      <c r="AZ12" s="449">
        <f t="shared" si="10"/>
        <v>1</v>
      </c>
      <c r="BA12" s="449">
        <f t="shared" si="10"/>
        <v>1</v>
      </c>
      <c r="BB12" s="449">
        <f t="shared" si="10"/>
        <v>1</v>
      </c>
      <c r="BC12" s="448">
        <f t="shared" si="11"/>
        <v>1</v>
      </c>
      <c r="BE12" s="446"/>
      <c r="BF12" s="446"/>
      <c r="BG12" s="446"/>
      <c r="BH12" s="446"/>
      <c r="BI12" s="446"/>
      <c r="BJ12" s="446"/>
      <c r="BK12" s="446"/>
      <c r="BL12" s="446"/>
      <c r="BM12" s="446"/>
      <c r="BN12" s="446"/>
      <c r="BO12" s="446"/>
      <c r="BP12" s="446"/>
      <c r="BQ12" s="454">
        <f t="shared" si="15"/>
        <v>0</v>
      </c>
      <c r="BS12" s="450">
        <f t="shared" si="12"/>
        <v>0</v>
      </c>
      <c r="BT12" s="451">
        <f t="shared" si="3"/>
        <v>0</v>
      </c>
      <c r="BV12" s="451">
        <f t="shared" si="13"/>
        <v>0</v>
      </c>
    </row>
    <row r="13" spans="1:74" outlineLevel="1">
      <c r="A13" s="453" t="s">
        <v>294</v>
      </c>
      <c r="B13" s="453" t="s">
        <v>302</v>
      </c>
      <c r="C13" s="453" t="s">
        <v>305</v>
      </c>
      <c r="D13" s="446">
        <f t="shared" si="0"/>
        <v>0</v>
      </c>
      <c r="E13" s="446">
        <f t="shared" si="0"/>
        <v>0</v>
      </c>
      <c r="F13" s="446">
        <f t="shared" si="0"/>
        <v>0</v>
      </c>
      <c r="G13" s="446">
        <f t="shared" si="0"/>
        <v>0</v>
      </c>
      <c r="H13" s="446">
        <v>0</v>
      </c>
      <c r="I13" s="446">
        <v>0</v>
      </c>
      <c r="J13" s="446">
        <v>0</v>
      </c>
      <c r="K13" s="447">
        <v>0</v>
      </c>
      <c r="L13" s="447">
        <v>0</v>
      </c>
      <c r="M13" s="447">
        <v>0</v>
      </c>
      <c r="N13" s="447">
        <v>0</v>
      </c>
      <c r="O13" s="447">
        <v>0</v>
      </c>
      <c r="P13" s="448">
        <f t="shared" si="4"/>
        <v>0</v>
      </c>
      <c r="Q13" s="446">
        <f>+O13</f>
        <v>0</v>
      </c>
      <c r="R13" s="446">
        <f>Q13</f>
        <v>0</v>
      </c>
      <c r="S13" s="446"/>
      <c r="T13" s="446"/>
      <c r="U13" s="446">
        <v>2</v>
      </c>
      <c r="V13" s="446">
        <v>3</v>
      </c>
      <c r="W13" s="446">
        <v>5</v>
      </c>
      <c r="X13" s="446">
        <v>5</v>
      </c>
      <c r="Y13" s="446">
        <v>5</v>
      </c>
      <c r="Z13" s="446">
        <v>5</v>
      </c>
      <c r="AA13" s="446">
        <v>5</v>
      </c>
      <c r="AB13" s="446">
        <v>5</v>
      </c>
      <c r="AC13" s="448">
        <f t="shared" si="5"/>
        <v>5</v>
      </c>
      <c r="AD13" s="449">
        <f t="shared" si="6"/>
        <v>5</v>
      </c>
      <c r="AE13" s="449">
        <f t="shared" si="7"/>
        <v>5</v>
      </c>
      <c r="AF13" s="449">
        <f t="shared" si="7"/>
        <v>5</v>
      </c>
      <c r="AG13" s="449">
        <f t="shared" si="7"/>
        <v>5</v>
      </c>
      <c r="AH13" s="449">
        <f t="shared" si="7"/>
        <v>5</v>
      </c>
      <c r="AI13" s="449">
        <f t="shared" si="7"/>
        <v>5</v>
      </c>
      <c r="AJ13" s="449">
        <v>8</v>
      </c>
      <c r="AK13" s="449">
        <f t="shared" si="7"/>
        <v>8</v>
      </c>
      <c r="AL13" s="449">
        <f t="shared" si="7"/>
        <v>8</v>
      </c>
      <c r="AM13" s="449">
        <v>8</v>
      </c>
      <c r="AN13" s="449">
        <f t="shared" si="7"/>
        <v>8</v>
      </c>
      <c r="AO13" s="449">
        <f t="shared" si="7"/>
        <v>8</v>
      </c>
      <c r="AP13" s="448">
        <f t="shared" si="8"/>
        <v>8</v>
      </c>
      <c r="AQ13" s="449">
        <f t="shared" si="9"/>
        <v>8</v>
      </c>
      <c r="AR13" s="449">
        <f t="shared" si="10"/>
        <v>8</v>
      </c>
      <c r="AS13" s="449">
        <f t="shared" si="10"/>
        <v>8</v>
      </c>
      <c r="AT13" s="449">
        <f t="shared" si="10"/>
        <v>8</v>
      </c>
      <c r="AU13" s="449">
        <f t="shared" si="10"/>
        <v>8</v>
      </c>
      <c r="AV13" s="449">
        <f t="shared" si="10"/>
        <v>8</v>
      </c>
      <c r="AW13" s="449">
        <f t="shared" si="10"/>
        <v>8</v>
      </c>
      <c r="AX13" s="449">
        <f t="shared" si="10"/>
        <v>8</v>
      </c>
      <c r="AY13" s="449">
        <f t="shared" si="10"/>
        <v>8</v>
      </c>
      <c r="AZ13" s="449">
        <f t="shared" si="10"/>
        <v>8</v>
      </c>
      <c r="BA13" s="449">
        <f t="shared" si="10"/>
        <v>8</v>
      </c>
      <c r="BB13" s="449">
        <f t="shared" si="10"/>
        <v>8</v>
      </c>
      <c r="BC13" s="448">
        <f t="shared" si="11"/>
        <v>8</v>
      </c>
      <c r="BE13" s="446">
        <v>0</v>
      </c>
      <c r="BF13" s="446">
        <v>0</v>
      </c>
      <c r="BG13" s="446">
        <v>1</v>
      </c>
      <c r="BH13" s="446">
        <v>1</v>
      </c>
      <c r="BI13" s="446">
        <v>1</v>
      </c>
      <c r="BJ13" s="446">
        <v>2</v>
      </c>
      <c r="BK13" s="446">
        <v>2</v>
      </c>
      <c r="BL13" s="446">
        <v>2</v>
      </c>
      <c r="BM13" s="446">
        <v>2</v>
      </c>
      <c r="BN13" s="446">
        <v>2</v>
      </c>
      <c r="BO13" s="446">
        <v>2</v>
      </c>
      <c r="BP13" s="446">
        <v>2</v>
      </c>
      <c r="BQ13" s="448">
        <f t="shared" si="15"/>
        <v>2</v>
      </c>
      <c r="BS13" s="450">
        <f t="shared" si="12"/>
        <v>5</v>
      </c>
      <c r="BT13" s="451">
        <f t="shared" si="3"/>
        <v>0</v>
      </c>
      <c r="BV13" s="451">
        <f t="shared" si="13"/>
        <v>3</v>
      </c>
    </row>
    <row r="14" spans="1:74" outlineLevel="1">
      <c r="A14" s="453" t="s">
        <v>294</v>
      </c>
      <c r="B14" s="453" t="s">
        <v>302</v>
      </c>
      <c r="C14" s="453" t="s">
        <v>306</v>
      </c>
      <c r="D14" s="446">
        <f t="shared" si="0"/>
        <v>0</v>
      </c>
      <c r="E14" s="446">
        <f t="shared" si="0"/>
        <v>0</v>
      </c>
      <c r="F14" s="446">
        <f t="shared" si="0"/>
        <v>0</v>
      </c>
      <c r="G14" s="446">
        <f t="shared" si="0"/>
        <v>0</v>
      </c>
      <c r="H14" s="446">
        <v>0</v>
      </c>
      <c r="I14" s="446">
        <v>0</v>
      </c>
      <c r="J14" s="446">
        <v>0</v>
      </c>
      <c r="K14" s="447">
        <v>0</v>
      </c>
      <c r="L14" s="447">
        <v>0</v>
      </c>
      <c r="M14" s="447">
        <v>0</v>
      </c>
      <c r="N14" s="447">
        <v>0</v>
      </c>
      <c r="O14" s="447">
        <v>0</v>
      </c>
      <c r="P14" s="448">
        <f t="shared" si="4"/>
        <v>0</v>
      </c>
      <c r="Q14" s="446">
        <v>0</v>
      </c>
      <c r="R14" s="446">
        <v>0</v>
      </c>
      <c r="S14" s="446">
        <v>0</v>
      </c>
      <c r="T14" s="446">
        <v>0</v>
      </c>
      <c r="U14" s="446">
        <v>0</v>
      </c>
      <c r="V14" s="446">
        <v>0</v>
      </c>
      <c r="W14" s="446">
        <v>0</v>
      </c>
      <c r="X14" s="446">
        <v>0</v>
      </c>
      <c r="Y14" s="446">
        <v>0</v>
      </c>
      <c r="Z14" s="446">
        <v>0</v>
      </c>
      <c r="AA14" s="446">
        <v>0</v>
      </c>
      <c r="AB14" s="446">
        <v>0</v>
      </c>
      <c r="AC14" s="448">
        <f t="shared" si="5"/>
        <v>0</v>
      </c>
      <c r="AD14" s="449">
        <f t="shared" si="6"/>
        <v>0</v>
      </c>
      <c r="AE14" s="449">
        <f t="shared" si="7"/>
        <v>0</v>
      </c>
      <c r="AF14" s="449">
        <f t="shared" si="7"/>
        <v>0</v>
      </c>
      <c r="AG14" s="449">
        <f t="shared" si="7"/>
        <v>0</v>
      </c>
      <c r="AH14" s="449">
        <f t="shared" si="7"/>
        <v>0</v>
      </c>
      <c r="AI14" s="449">
        <f t="shared" si="7"/>
        <v>0</v>
      </c>
      <c r="AJ14" s="449">
        <f t="shared" si="7"/>
        <v>0</v>
      </c>
      <c r="AK14" s="449">
        <f t="shared" si="7"/>
        <v>0</v>
      </c>
      <c r="AL14" s="449">
        <f t="shared" si="7"/>
        <v>0</v>
      </c>
      <c r="AM14" s="449">
        <f t="shared" si="7"/>
        <v>0</v>
      </c>
      <c r="AN14" s="449">
        <f t="shared" si="7"/>
        <v>0</v>
      </c>
      <c r="AO14" s="449">
        <f t="shared" si="7"/>
        <v>0</v>
      </c>
      <c r="AP14" s="448">
        <f t="shared" si="8"/>
        <v>0</v>
      </c>
      <c r="AQ14" s="449">
        <f t="shared" si="9"/>
        <v>0</v>
      </c>
      <c r="AR14" s="449">
        <f t="shared" si="10"/>
        <v>0</v>
      </c>
      <c r="AS14" s="449">
        <f t="shared" si="10"/>
        <v>0</v>
      </c>
      <c r="AT14" s="449">
        <f t="shared" si="10"/>
        <v>0</v>
      </c>
      <c r="AU14" s="449">
        <f t="shared" si="10"/>
        <v>0</v>
      </c>
      <c r="AV14" s="449">
        <f t="shared" si="10"/>
        <v>0</v>
      </c>
      <c r="AW14" s="449">
        <f t="shared" si="10"/>
        <v>0</v>
      </c>
      <c r="AX14" s="449">
        <f t="shared" si="10"/>
        <v>0</v>
      </c>
      <c r="AY14" s="449">
        <f t="shared" si="10"/>
        <v>0</v>
      </c>
      <c r="AZ14" s="449">
        <f t="shared" si="10"/>
        <v>0</v>
      </c>
      <c r="BA14" s="449">
        <f t="shared" si="10"/>
        <v>0</v>
      </c>
      <c r="BB14" s="449">
        <f t="shared" si="10"/>
        <v>0</v>
      </c>
      <c r="BC14" s="448">
        <f t="shared" si="11"/>
        <v>0</v>
      </c>
      <c r="BE14" s="446">
        <v>2</v>
      </c>
      <c r="BF14" s="446">
        <v>2</v>
      </c>
      <c r="BG14" s="446">
        <v>2</v>
      </c>
      <c r="BH14" s="446">
        <v>2</v>
      </c>
      <c r="BI14" s="446">
        <v>2</v>
      </c>
      <c r="BJ14" s="446">
        <v>3</v>
      </c>
      <c r="BK14" s="446">
        <v>3</v>
      </c>
      <c r="BL14" s="446">
        <v>3</v>
      </c>
      <c r="BM14" s="446">
        <v>4</v>
      </c>
      <c r="BN14" s="446">
        <v>4</v>
      </c>
      <c r="BO14" s="446">
        <v>4</v>
      </c>
      <c r="BP14" s="446">
        <v>4</v>
      </c>
      <c r="BQ14" s="448">
        <f t="shared" si="15"/>
        <v>4</v>
      </c>
      <c r="BS14" s="450">
        <f t="shared" si="12"/>
        <v>0</v>
      </c>
      <c r="BT14" s="451">
        <f t="shared" si="3"/>
        <v>0</v>
      </c>
      <c r="BV14" s="451">
        <f t="shared" si="13"/>
        <v>0</v>
      </c>
    </row>
    <row r="15" spans="1:74" outlineLevel="1">
      <c r="A15" s="453" t="s">
        <v>300</v>
      </c>
      <c r="B15" s="453" t="s">
        <v>302</v>
      </c>
      <c r="C15" s="453" t="s">
        <v>185</v>
      </c>
      <c r="D15" s="446">
        <f t="shared" si="0"/>
        <v>0</v>
      </c>
      <c r="E15" s="446">
        <f t="shared" si="0"/>
        <v>0</v>
      </c>
      <c r="F15" s="446">
        <f t="shared" si="0"/>
        <v>0</v>
      </c>
      <c r="G15" s="446">
        <f t="shared" si="0"/>
        <v>0</v>
      </c>
      <c r="H15" s="446">
        <v>0</v>
      </c>
      <c r="I15" s="446">
        <v>0</v>
      </c>
      <c r="J15" s="446">
        <v>0</v>
      </c>
      <c r="K15" s="447">
        <v>0</v>
      </c>
      <c r="L15" s="447">
        <v>0</v>
      </c>
      <c r="M15" s="447">
        <v>0</v>
      </c>
      <c r="N15" s="447">
        <v>0</v>
      </c>
      <c r="O15" s="447">
        <v>0</v>
      </c>
      <c r="P15" s="448">
        <f t="shared" si="4"/>
        <v>0</v>
      </c>
      <c r="Q15" s="446">
        <f t="shared" si="4"/>
        <v>0</v>
      </c>
      <c r="R15" s="446">
        <f t="shared" si="4"/>
        <v>0</v>
      </c>
      <c r="S15" s="446">
        <f t="shared" si="4"/>
        <v>0</v>
      </c>
      <c r="T15" s="446">
        <f t="shared" si="4"/>
        <v>0</v>
      </c>
      <c r="U15" s="446"/>
      <c r="V15" s="446">
        <f t="shared" si="4"/>
        <v>0</v>
      </c>
      <c r="W15" s="446">
        <f t="shared" si="4"/>
        <v>0</v>
      </c>
      <c r="X15" s="446"/>
      <c r="Y15" s="446">
        <f t="shared" si="4"/>
        <v>0</v>
      </c>
      <c r="Z15" s="446">
        <f t="shared" si="4"/>
        <v>0</v>
      </c>
      <c r="AA15" s="446"/>
      <c r="AB15" s="446"/>
      <c r="AC15" s="448">
        <f t="shared" si="5"/>
        <v>0</v>
      </c>
      <c r="AD15" s="449">
        <f t="shared" si="6"/>
        <v>0</v>
      </c>
      <c r="AE15" s="449">
        <f t="shared" si="7"/>
        <v>0</v>
      </c>
      <c r="AF15" s="449">
        <f t="shared" si="7"/>
        <v>0</v>
      </c>
      <c r="AG15" s="449">
        <f t="shared" si="7"/>
        <v>0</v>
      </c>
      <c r="AH15" s="449">
        <f t="shared" si="7"/>
        <v>0</v>
      </c>
      <c r="AI15" s="449">
        <f t="shared" si="7"/>
        <v>0</v>
      </c>
      <c r="AJ15" s="449">
        <f t="shared" si="7"/>
        <v>0</v>
      </c>
      <c r="AK15" s="449">
        <f t="shared" si="7"/>
        <v>0</v>
      </c>
      <c r="AL15" s="449">
        <f t="shared" si="7"/>
        <v>0</v>
      </c>
      <c r="AM15" s="449">
        <f t="shared" si="7"/>
        <v>0</v>
      </c>
      <c r="AN15" s="449">
        <f t="shared" si="7"/>
        <v>0</v>
      </c>
      <c r="AO15" s="449">
        <f t="shared" si="7"/>
        <v>0</v>
      </c>
      <c r="AP15" s="448">
        <f t="shared" si="8"/>
        <v>0</v>
      </c>
      <c r="AQ15" s="449">
        <f t="shared" si="9"/>
        <v>0</v>
      </c>
      <c r="AR15" s="449">
        <f t="shared" si="10"/>
        <v>0</v>
      </c>
      <c r="AS15" s="449">
        <f t="shared" si="10"/>
        <v>0</v>
      </c>
      <c r="AT15" s="449">
        <f t="shared" si="10"/>
        <v>0</v>
      </c>
      <c r="AU15" s="449">
        <f t="shared" si="10"/>
        <v>0</v>
      </c>
      <c r="AV15" s="449">
        <f t="shared" si="10"/>
        <v>0</v>
      </c>
      <c r="AW15" s="449">
        <v>2</v>
      </c>
      <c r="AX15" s="449">
        <f t="shared" si="10"/>
        <v>2</v>
      </c>
      <c r="AY15" s="449">
        <f t="shared" si="10"/>
        <v>2</v>
      </c>
      <c r="AZ15" s="449">
        <f t="shared" si="10"/>
        <v>2</v>
      </c>
      <c r="BA15" s="449">
        <f t="shared" si="10"/>
        <v>2</v>
      </c>
      <c r="BB15" s="449">
        <f t="shared" si="10"/>
        <v>2</v>
      </c>
      <c r="BC15" s="448">
        <f t="shared" si="11"/>
        <v>2</v>
      </c>
      <c r="BE15" s="446">
        <v>0</v>
      </c>
      <c r="BF15" s="446">
        <v>0</v>
      </c>
      <c r="BG15" s="446">
        <v>0</v>
      </c>
      <c r="BH15" s="446">
        <v>0</v>
      </c>
      <c r="BI15" s="446">
        <v>0</v>
      </c>
      <c r="BJ15" s="446">
        <v>0</v>
      </c>
      <c r="BK15" s="446">
        <v>1</v>
      </c>
      <c r="BL15" s="446">
        <v>1</v>
      </c>
      <c r="BM15" s="446">
        <v>1</v>
      </c>
      <c r="BN15" s="446">
        <v>1</v>
      </c>
      <c r="BO15" s="446">
        <v>1</v>
      </c>
      <c r="BP15" s="446">
        <v>1</v>
      </c>
      <c r="BQ15" s="448">
        <f t="shared" si="15"/>
        <v>1</v>
      </c>
      <c r="BS15" s="450">
        <f t="shared" si="12"/>
        <v>0</v>
      </c>
      <c r="BT15" s="451">
        <f t="shared" si="3"/>
        <v>2</v>
      </c>
      <c r="BV15" s="451">
        <f t="shared" si="13"/>
        <v>0</v>
      </c>
    </row>
    <row r="16" spans="1:74" outlineLevel="1">
      <c r="A16" s="453" t="s">
        <v>294</v>
      </c>
      <c r="B16" s="453" t="s">
        <v>302</v>
      </c>
      <c r="C16" s="453" t="s">
        <v>307</v>
      </c>
      <c r="D16" s="446">
        <f t="shared" si="0"/>
        <v>0</v>
      </c>
      <c r="E16" s="446">
        <f t="shared" si="0"/>
        <v>0</v>
      </c>
      <c r="F16" s="446">
        <f t="shared" si="0"/>
        <v>0</v>
      </c>
      <c r="G16" s="446">
        <f t="shared" si="0"/>
        <v>0</v>
      </c>
      <c r="H16" s="446">
        <v>0</v>
      </c>
      <c r="I16" s="446">
        <v>0</v>
      </c>
      <c r="J16" s="446">
        <v>0</v>
      </c>
      <c r="K16" s="447">
        <v>0</v>
      </c>
      <c r="L16" s="447">
        <v>0</v>
      </c>
      <c r="M16" s="447">
        <v>1</v>
      </c>
      <c r="N16" s="447">
        <v>1</v>
      </c>
      <c r="O16" s="447">
        <v>2</v>
      </c>
      <c r="P16" s="448">
        <f t="shared" si="4"/>
        <v>2</v>
      </c>
      <c r="Q16" s="446">
        <v>2</v>
      </c>
      <c r="R16" s="446">
        <v>2</v>
      </c>
      <c r="S16" s="446">
        <v>2</v>
      </c>
      <c r="T16" s="446">
        <v>2</v>
      </c>
      <c r="U16" s="446">
        <v>3</v>
      </c>
      <c r="V16" s="446">
        <v>3</v>
      </c>
      <c r="W16" s="446">
        <v>3</v>
      </c>
      <c r="X16" s="446">
        <v>3</v>
      </c>
      <c r="Y16" s="446">
        <v>3</v>
      </c>
      <c r="Z16" s="446">
        <v>3</v>
      </c>
      <c r="AA16" s="446">
        <v>3</v>
      </c>
      <c r="AB16" s="446">
        <v>3</v>
      </c>
      <c r="AC16" s="448">
        <f t="shared" si="5"/>
        <v>3</v>
      </c>
      <c r="AD16" s="449">
        <f t="shared" si="6"/>
        <v>3</v>
      </c>
      <c r="AE16" s="449">
        <f t="shared" si="7"/>
        <v>3</v>
      </c>
      <c r="AF16" s="449">
        <f t="shared" si="7"/>
        <v>3</v>
      </c>
      <c r="AG16" s="449">
        <f t="shared" si="7"/>
        <v>3</v>
      </c>
      <c r="AH16" s="449">
        <f t="shared" si="7"/>
        <v>3</v>
      </c>
      <c r="AI16" s="449">
        <f t="shared" si="7"/>
        <v>3</v>
      </c>
      <c r="AJ16" s="449">
        <f t="shared" si="7"/>
        <v>3</v>
      </c>
      <c r="AK16" s="449">
        <f t="shared" si="7"/>
        <v>3</v>
      </c>
      <c r="AL16" s="449">
        <f t="shared" si="7"/>
        <v>3</v>
      </c>
      <c r="AM16" s="449">
        <f t="shared" si="7"/>
        <v>3</v>
      </c>
      <c r="AN16" s="449">
        <f t="shared" si="7"/>
        <v>3</v>
      </c>
      <c r="AO16" s="449">
        <f t="shared" si="7"/>
        <v>3</v>
      </c>
      <c r="AP16" s="448">
        <f t="shared" si="8"/>
        <v>3</v>
      </c>
      <c r="AQ16" s="449">
        <f t="shared" si="9"/>
        <v>3</v>
      </c>
      <c r="AR16" s="449">
        <f t="shared" si="10"/>
        <v>3</v>
      </c>
      <c r="AS16" s="449">
        <f t="shared" si="10"/>
        <v>3</v>
      </c>
      <c r="AT16" s="449">
        <f t="shared" si="10"/>
        <v>3</v>
      </c>
      <c r="AU16" s="449">
        <f t="shared" si="10"/>
        <v>3</v>
      </c>
      <c r="AV16" s="449">
        <f t="shared" si="10"/>
        <v>3</v>
      </c>
      <c r="AW16" s="449">
        <f t="shared" si="10"/>
        <v>3</v>
      </c>
      <c r="AX16" s="449">
        <f t="shared" si="10"/>
        <v>3</v>
      </c>
      <c r="AY16" s="449">
        <f t="shared" si="10"/>
        <v>3</v>
      </c>
      <c r="AZ16" s="449">
        <f t="shared" si="10"/>
        <v>3</v>
      </c>
      <c r="BA16" s="449">
        <f t="shared" si="10"/>
        <v>3</v>
      </c>
      <c r="BB16" s="449">
        <f t="shared" si="10"/>
        <v>3</v>
      </c>
      <c r="BC16" s="448">
        <f t="shared" si="11"/>
        <v>3</v>
      </c>
      <c r="BE16" s="446"/>
      <c r="BF16" s="446"/>
      <c r="BG16" s="446"/>
      <c r="BH16" s="446"/>
      <c r="BI16" s="446"/>
      <c r="BJ16" s="446"/>
      <c r="BK16" s="446"/>
      <c r="BL16" s="446"/>
      <c r="BM16" s="446"/>
      <c r="BN16" s="446"/>
      <c r="BO16" s="446"/>
      <c r="BP16" s="446"/>
      <c r="BQ16" s="448">
        <f t="shared" si="15"/>
        <v>0</v>
      </c>
      <c r="BS16" s="450">
        <f t="shared" si="12"/>
        <v>1</v>
      </c>
      <c r="BT16" s="451">
        <f t="shared" si="3"/>
        <v>0</v>
      </c>
      <c r="BV16" s="451">
        <f t="shared" si="13"/>
        <v>0</v>
      </c>
    </row>
    <row r="17" spans="1:101" outlineLevel="1">
      <c r="A17" s="453" t="s">
        <v>300</v>
      </c>
      <c r="B17" s="453" t="s">
        <v>302</v>
      </c>
      <c r="C17" s="453" t="s">
        <v>308</v>
      </c>
      <c r="D17" s="446">
        <f t="shared" si="0"/>
        <v>0</v>
      </c>
      <c r="E17" s="446">
        <f t="shared" si="0"/>
        <v>0</v>
      </c>
      <c r="F17" s="446">
        <f t="shared" si="0"/>
        <v>0</v>
      </c>
      <c r="G17" s="446">
        <f t="shared" si="0"/>
        <v>0</v>
      </c>
      <c r="H17" s="446">
        <v>0</v>
      </c>
      <c r="I17" s="446">
        <v>0</v>
      </c>
      <c r="J17" s="446">
        <v>0</v>
      </c>
      <c r="K17" s="447">
        <v>0</v>
      </c>
      <c r="L17" s="447">
        <v>0</v>
      </c>
      <c r="M17" s="447">
        <v>0</v>
      </c>
      <c r="N17" s="447">
        <v>0</v>
      </c>
      <c r="O17" s="447">
        <v>0</v>
      </c>
      <c r="P17" s="448">
        <f t="shared" si="4"/>
        <v>0</v>
      </c>
      <c r="Q17" s="446">
        <f t="shared" ref="Q17:AB22" si="19">+O17</f>
        <v>0</v>
      </c>
      <c r="R17" s="446">
        <f t="shared" si="19"/>
        <v>0</v>
      </c>
      <c r="S17" s="446">
        <f t="shared" si="19"/>
        <v>0</v>
      </c>
      <c r="T17" s="446">
        <f t="shared" si="19"/>
        <v>0</v>
      </c>
      <c r="U17" s="446">
        <f t="shared" si="19"/>
        <v>0</v>
      </c>
      <c r="V17" s="446">
        <f t="shared" si="19"/>
        <v>0</v>
      </c>
      <c r="W17" s="446">
        <f t="shared" si="19"/>
        <v>0</v>
      </c>
      <c r="X17" s="446">
        <f t="shared" si="19"/>
        <v>0</v>
      </c>
      <c r="Y17" s="446">
        <f t="shared" si="19"/>
        <v>0</v>
      </c>
      <c r="Z17" s="446">
        <f t="shared" si="19"/>
        <v>0</v>
      </c>
      <c r="AA17" s="446">
        <f t="shared" si="19"/>
        <v>0</v>
      </c>
      <c r="AB17" s="446">
        <f t="shared" si="19"/>
        <v>0</v>
      </c>
      <c r="AC17" s="448">
        <f t="shared" si="5"/>
        <v>0</v>
      </c>
      <c r="AD17" s="449">
        <f t="shared" si="6"/>
        <v>0</v>
      </c>
      <c r="AE17" s="449">
        <f t="shared" si="7"/>
        <v>0</v>
      </c>
      <c r="AF17" s="449">
        <f t="shared" si="7"/>
        <v>0</v>
      </c>
      <c r="AG17" s="449">
        <f t="shared" si="7"/>
        <v>0</v>
      </c>
      <c r="AH17" s="449">
        <f t="shared" si="7"/>
        <v>0</v>
      </c>
      <c r="AI17" s="449">
        <f t="shared" si="7"/>
        <v>0</v>
      </c>
      <c r="AJ17" s="449">
        <f t="shared" si="7"/>
        <v>0</v>
      </c>
      <c r="AK17" s="449">
        <f t="shared" si="7"/>
        <v>0</v>
      </c>
      <c r="AL17" s="449">
        <f t="shared" si="7"/>
        <v>0</v>
      </c>
      <c r="AM17" s="449">
        <f t="shared" si="7"/>
        <v>0</v>
      </c>
      <c r="AN17" s="449">
        <f t="shared" si="7"/>
        <v>0</v>
      </c>
      <c r="AO17" s="449">
        <f t="shared" si="7"/>
        <v>0</v>
      </c>
      <c r="AP17" s="448">
        <f t="shared" si="8"/>
        <v>0</v>
      </c>
      <c r="AQ17" s="449">
        <f t="shared" si="9"/>
        <v>0</v>
      </c>
      <c r="AR17" s="449">
        <f t="shared" si="10"/>
        <v>0</v>
      </c>
      <c r="AS17" s="449">
        <f t="shared" si="10"/>
        <v>0</v>
      </c>
      <c r="AT17" s="449">
        <f t="shared" si="10"/>
        <v>0</v>
      </c>
      <c r="AU17" s="449">
        <f t="shared" si="10"/>
        <v>0</v>
      </c>
      <c r="AV17" s="449">
        <f t="shared" si="10"/>
        <v>0</v>
      </c>
      <c r="AW17" s="449">
        <f t="shared" si="10"/>
        <v>0</v>
      </c>
      <c r="AX17" s="449">
        <f t="shared" si="10"/>
        <v>0</v>
      </c>
      <c r="AY17" s="449">
        <f t="shared" si="10"/>
        <v>0</v>
      </c>
      <c r="AZ17" s="449">
        <f t="shared" si="10"/>
        <v>0</v>
      </c>
      <c r="BA17" s="449">
        <f t="shared" si="10"/>
        <v>0</v>
      </c>
      <c r="BB17" s="449">
        <f t="shared" si="10"/>
        <v>0</v>
      </c>
      <c r="BC17" s="448">
        <f t="shared" si="11"/>
        <v>0</v>
      </c>
      <c r="BE17" s="446">
        <v>1</v>
      </c>
      <c r="BF17" s="446">
        <v>1</v>
      </c>
      <c r="BG17" s="446">
        <v>1</v>
      </c>
      <c r="BH17" s="446">
        <v>1</v>
      </c>
      <c r="BI17" s="446">
        <v>1</v>
      </c>
      <c r="BJ17" s="446">
        <v>1</v>
      </c>
      <c r="BK17" s="446">
        <v>1</v>
      </c>
      <c r="BL17" s="446">
        <v>1</v>
      </c>
      <c r="BM17" s="446">
        <v>1</v>
      </c>
      <c r="BN17" s="446">
        <v>1</v>
      </c>
      <c r="BO17" s="446">
        <v>1</v>
      </c>
      <c r="BP17" s="446">
        <v>1</v>
      </c>
      <c r="BQ17" s="448">
        <f t="shared" si="15"/>
        <v>1</v>
      </c>
      <c r="BS17" s="450">
        <f t="shared" si="12"/>
        <v>0</v>
      </c>
      <c r="BT17" s="451">
        <f t="shared" si="3"/>
        <v>0</v>
      </c>
      <c r="BV17" s="451">
        <f t="shared" si="13"/>
        <v>0</v>
      </c>
    </row>
    <row r="18" spans="1:101" outlineLevel="1">
      <c r="A18" s="453" t="s">
        <v>300</v>
      </c>
      <c r="B18" s="453" t="s">
        <v>302</v>
      </c>
      <c r="C18" s="453" t="s">
        <v>309</v>
      </c>
      <c r="D18" s="446">
        <f t="shared" si="0"/>
        <v>0</v>
      </c>
      <c r="E18" s="446">
        <f t="shared" si="0"/>
        <v>0</v>
      </c>
      <c r="F18" s="446">
        <f t="shared" si="0"/>
        <v>0</v>
      </c>
      <c r="G18" s="446">
        <f t="shared" si="0"/>
        <v>0</v>
      </c>
      <c r="H18" s="446">
        <v>0</v>
      </c>
      <c r="I18" s="446">
        <v>0</v>
      </c>
      <c r="J18" s="446">
        <v>0</v>
      </c>
      <c r="K18" s="447">
        <v>0</v>
      </c>
      <c r="L18" s="447">
        <v>0</v>
      </c>
      <c r="M18" s="447">
        <v>0</v>
      </c>
      <c r="N18" s="447">
        <v>0</v>
      </c>
      <c r="O18" s="447">
        <v>0</v>
      </c>
      <c r="P18" s="448">
        <f t="shared" si="4"/>
        <v>0</v>
      </c>
      <c r="Q18" s="446">
        <f t="shared" si="19"/>
        <v>0</v>
      </c>
      <c r="R18" s="446">
        <f t="shared" si="19"/>
        <v>0</v>
      </c>
      <c r="S18" s="446">
        <f t="shared" si="19"/>
        <v>0</v>
      </c>
      <c r="T18" s="446">
        <f t="shared" si="19"/>
        <v>0</v>
      </c>
      <c r="U18" s="446">
        <f t="shared" si="19"/>
        <v>0</v>
      </c>
      <c r="V18" s="446">
        <f t="shared" si="19"/>
        <v>0</v>
      </c>
      <c r="W18" s="446">
        <f t="shared" si="19"/>
        <v>0</v>
      </c>
      <c r="X18" s="446">
        <f t="shared" si="19"/>
        <v>0</v>
      </c>
      <c r="Y18" s="446">
        <f t="shared" si="19"/>
        <v>0</v>
      </c>
      <c r="Z18" s="446">
        <f t="shared" si="19"/>
        <v>0</v>
      </c>
      <c r="AA18" s="446">
        <f t="shared" si="19"/>
        <v>0</v>
      </c>
      <c r="AB18" s="446">
        <f t="shared" si="19"/>
        <v>0</v>
      </c>
      <c r="AC18" s="448">
        <f t="shared" si="5"/>
        <v>0</v>
      </c>
      <c r="AD18" s="449">
        <f t="shared" si="6"/>
        <v>0</v>
      </c>
      <c r="AE18" s="449">
        <f t="shared" si="7"/>
        <v>0</v>
      </c>
      <c r="AF18" s="449">
        <f t="shared" si="7"/>
        <v>0</v>
      </c>
      <c r="AG18" s="449">
        <f t="shared" si="7"/>
        <v>0</v>
      </c>
      <c r="AH18" s="449">
        <f t="shared" si="7"/>
        <v>0</v>
      </c>
      <c r="AI18" s="449">
        <f t="shared" si="7"/>
        <v>0</v>
      </c>
      <c r="AJ18" s="449">
        <f t="shared" si="7"/>
        <v>0</v>
      </c>
      <c r="AK18" s="449">
        <f t="shared" si="7"/>
        <v>0</v>
      </c>
      <c r="AL18" s="449">
        <f t="shared" si="7"/>
        <v>0</v>
      </c>
      <c r="AM18" s="449">
        <f t="shared" si="7"/>
        <v>0</v>
      </c>
      <c r="AN18" s="449">
        <f t="shared" si="7"/>
        <v>0</v>
      </c>
      <c r="AO18" s="449">
        <f t="shared" si="7"/>
        <v>0</v>
      </c>
      <c r="AP18" s="448">
        <f t="shared" si="8"/>
        <v>0</v>
      </c>
      <c r="AQ18" s="449">
        <f t="shared" si="9"/>
        <v>0</v>
      </c>
      <c r="AR18" s="449">
        <f t="shared" si="10"/>
        <v>0</v>
      </c>
      <c r="AS18" s="449">
        <f t="shared" si="10"/>
        <v>0</v>
      </c>
      <c r="AT18" s="449">
        <f t="shared" si="10"/>
        <v>0</v>
      </c>
      <c r="AU18" s="449">
        <f t="shared" si="10"/>
        <v>0</v>
      </c>
      <c r="AV18" s="449">
        <f t="shared" si="10"/>
        <v>0</v>
      </c>
      <c r="AW18" s="449">
        <f t="shared" si="10"/>
        <v>0</v>
      </c>
      <c r="AX18" s="449">
        <f t="shared" si="10"/>
        <v>0</v>
      </c>
      <c r="AY18" s="449">
        <f t="shared" si="10"/>
        <v>0</v>
      </c>
      <c r="AZ18" s="449">
        <f t="shared" si="10"/>
        <v>0</v>
      </c>
      <c r="BA18" s="449">
        <f t="shared" si="10"/>
        <v>0</v>
      </c>
      <c r="BB18" s="449">
        <f t="shared" si="10"/>
        <v>0</v>
      </c>
      <c r="BC18" s="448">
        <f t="shared" si="11"/>
        <v>0</v>
      </c>
      <c r="BE18" s="446">
        <v>1</v>
      </c>
      <c r="BF18" s="446">
        <v>1</v>
      </c>
      <c r="BG18" s="446">
        <v>1</v>
      </c>
      <c r="BH18" s="446">
        <v>1</v>
      </c>
      <c r="BI18" s="446">
        <v>1</v>
      </c>
      <c r="BJ18" s="446">
        <v>1</v>
      </c>
      <c r="BK18" s="446">
        <v>2</v>
      </c>
      <c r="BL18" s="446">
        <v>2</v>
      </c>
      <c r="BM18" s="446">
        <v>2</v>
      </c>
      <c r="BN18" s="446">
        <v>2</v>
      </c>
      <c r="BO18" s="446">
        <v>2</v>
      </c>
      <c r="BP18" s="446">
        <v>2</v>
      </c>
      <c r="BQ18" s="448">
        <f t="shared" si="15"/>
        <v>2</v>
      </c>
      <c r="BS18" s="450">
        <f t="shared" si="12"/>
        <v>0</v>
      </c>
      <c r="BT18" s="451">
        <f t="shared" si="3"/>
        <v>0</v>
      </c>
      <c r="BV18" s="451">
        <f t="shared" si="13"/>
        <v>0</v>
      </c>
    </row>
    <row r="19" spans="1:101" outlineLevel="1">
      <c r="A19" s="455" t="s">
        <v>294</v>
      </c>
      <c r="B19" s="455" t="s">
        <v>310</v>
      </c>
      <c r="C19" s="455" t="s">
        <v>311</v>
      </c>
      <c r="D19" s="446">
        <f t="shared" si="0"/>
        <v>0</v>
      </c>
      <c r="E19" s="446">
        <f t="shared" si="0"/>
        <v>0</v>
      </c>
      <c r="F19" s="446">
        <f t="shared" si="0"/>
        <v>0</v>
      </c>
      <c r="G19" s="446">
        <f t="shared" si="0"/>
        <v>0</v>
      </c>
      <c r="H19" s="446">
        <v>0</v>
      </c>
      <c r="I19" s="446">
        <v>0</v>
      </c>
      <c r="J19" s="446">
        <v>0</v>
      </c>
      <c r="K19" s="447">
        <v>0</v>
      </c>
      <c r="L19" s="447">
        <v>0</v>
      </c>
      <c r="M19" s="447">
        <v>0</v>
      </c>
      <c r="N19" s="447">
        <v>0</v>
      </c>
      <c r="O19" s="447">
        <v>0</v>
      </c>
      <c r="P19" s="448">
        <f t="shared" si="4"/>
        <v>0</v>
      </c>
      <c r="Q19" s="446">
        <f t="shared" si="19"/>
        <v>0</v>
      </c>
      <c r="R19" s="446">
        <f t="shared" si="19"/>
        <v>0</v>
      </c>
      <c r="S19" s="446">
        <f t="shared" si="19"/>
        <v>0</v>
      </c>
      <c r="T19" s="446">
        <f t="shared" si="19"/>
        <v>0</v>
      </c>
      <c r="U19" s="446">
        <f t="shared" si="19"/>
        <v>0</v>
      </c>
      <c r="V19" s="446">
        <f t="shared" si="19"/>
        <v>0</v>
      </c>
      <c r="W19" s="446">
        <f t="shared" si="19"/>
        <v>0</v>
      </c>
      <c r="X19" s="446">
        <f t="shared" si="19"/>
        <v>0</v>
      </c>
      <c r="Y19" s="446">
        <f t="shared" si="19"/>
        <v>0</v>
      </c>
      <c r="Z19" s="446">
        <f t="shared" si="19"/>
        <v>0</v>
      </c>
      <c r="AA19" s="446">
        <f t="shared" si="19"/>
        <v>0</v>
      </c>
      <c r="AB19" s="446">
        <f t="shared" si="19"/>
        <v>0</v>
      </c>
      <c r="AC19" s="448">
        <f t="shared" si="5"/>
        <v>0</v>
      </c>
      <c r="AD19" s="449">
        <f t="shared" si="6"/>
        <v>0</v>
      </c>
      <c r="AE19" s="449">
        <f t="shared" si="7"/>
        <v>0</v>
      </c>
      <c r="AF19" s="449">
        <f t="shared" si="7"/>
        <v>0</v>
      </c>
      <c r="AG19" s="449">
        <f t="shared" si="7"/>
        <v>0</v>
      </c>
      <c r="AH19" s="449">
        <f t="shared" si="7"/>
        <v>0</v>
      </c>
      <c r="AI19" s="449">
        <f t="shared" si="7"/>
        <v>0</v>
      </c>
      <c r="AJ19" s="449">
        <f t="shared" si="7"/>
        <v>0</v>
      </c>
      <c r="AK19" s="449">
        <f t="shared" si="7"/>
        <v>0</v>
      </c>
      <c r="AL19" s="449">
        <f t="shared" si="7"/>
        <v>0</v>
      </c>
      <c r="AM19" s="449">
        <f t="shared" si="7"/>
        <v>0</v>
      </c>
      <c r="AN19" s="449">
        <f t="shared" si="7"/>
        <v>0</v>
      </c>
      <c r="AO19" s="449">
        <f t="shared" si="7"/>
        <v>0</v>
      </c>
      <c r="AP19" s="448">
        <f t="shared" si="8"/>
        <v>0</v>
      </c>
      <c r="AQ19" s="449">
        <f t="shared" si="9"/>
        <v>0</v>
      </c>
      <c r="AR19" s="449">
        <f t="shared" si="10"/>
        <v>0</v>
      </c>
      <c r="AS19" s="449">
        <f t="shared" si="10"/>
        <v>0</v>
      </c>
      <c r="AT19" s="449">
        <f t="shared" si="10"/>
        <v>0</v>
      </c>
      <c r="AU19" s="449">
        <f t="shared" si="10"/>
        <v>0</v>
      </c>
      <c r="AV19" s="449">
        <f t="shared" si="10"/>
        <v>0</v>
      </c>
      <c r="AW19" s="449">
        <f t="shared" si="10"/>
        <v>0</v>
      </c>
      <c r="AX19" s="449">
        <f t="shared" si="10"/>
        <v>0</v>
      </c>
      <c r="AY19" s="449">
        <f t="shared" si="10"/>
        <v>0</v>
      </c>
      <c r="AZ19" s="449">
        <f t="shared" si="10"/>
        <v>0</v>
      </c>
      <c r="BA19" s="449">
        <f t="shared" si="10"/>
        <v>0</v>
      </c>
      <c r="BB19" s="449">
        <f t="shared" si="10"/>
        <v>0</v>
      </c>
      <c r="BC19" s="448">
        <f t="shared" si="11"/>
        <v>0</v>
      </c>
      <c r="BE19" s="446">
        <v>4</v>
      </c>
      <c r="BF19" s="446">
        <v>4</v>
      </c>
      <c r="BG19" s="446">
        <v>4</v>
      </c>
      <c r="BH19" s="446">
        <v>4</v>
      </c>
      <c r="BI19" s="446">
        <v>4</v>
      </c>
      <c r="BJ19" s="446">
        <v>4</v>
      </c>
      <c r="BK19" s="446">
        <v>4</v>
      </c>
      <c r="BL19" s="446">
        <v>4</v>
      </c>
      <c r="BM19" s="446">
        <v>4</v>
      </c>
      <c r="BN19" s="446">
        <v>4</v>
      </c>
      <c r="BO19" s="446">
        <v>4</v>
      </c>
      <c r="BP19" s="446">
        <v>4</v>
      </c>
      <c r="BQ19" s="454">
        <f t="shared" si="15"/>
        <v>4</v>
      </c>
      <c r="BS19" s="450">
        <f t="shared" si="12"/>
        <v>0</v>
      </c>
      <c r="BT19" s="451">
        <f t="shared" si="3"/>
        <v>0</v>
      </c>
      <c r="BV19" s="451">
        <f t="shared" si="13"/>
        <v>0</v>
      </c>
    </row>
    <row r="20" spans="1:101" outlineLevel="1">
      <c r="A20" s="455" t="s">
        <v>296</v>
      </c>
      <c r="B20" s="455" t="s">
        <v>310</v>
      </c>
      <c r="C20" s="455" t="s">
        <v>312</v>
      </c>
      <c r="D20" s="446">
        <f t="shared" ref="D20:G23" si="20">+D82/D51</f>
        <v>1.8</v>
      </c>
      <c r="E20" s="446">
        <f t="shared" si="20"/>
        <v>0</v>
      </c>
      <c r="F20" s="446">
        <f t="shared" si="20"/>
        <v>1.2</v>
      </c>
      <c r="G20" s="446">
        <f t="shared" si="20"/>
        <v>0</v>
      </c>
      <c r="H20" s="446"/>
      <c r="I20" s="446"/>
      <c r="J20" s="446"/>
      <c r="K20" s="447"/>
      <c r="L20" s="447"/>
      <c r="M20" s="447"/>
      <c r="N20" s="447"/>
      <c r="O20" s="447"/>
      <c r="P20" s="448">
        <f t="shared" si="4"/>
        <v>0</v>
      </c>
      <c r="Q20" s="446">
        <f t="shared" si="19"/>
        <v>0</v>
      </c>
      <c r="R20" s="446">
        <f t="shared" si="19"/>
        <v>0</v>
      </c>
      <c r="S20" s="446">
        <f t="shared" si="19"/>
        <v>0</v>
      </c>
      <c r="T20" s="446">
        <f t="shared" si="19"/>
        <v>0</v>
      </c>
      <c r="U20" s="446">
        <f t="shared" si="19"/>
        <v>0</v>
      </c>
      <c r="V20" s="446">
        <f t="shared" si="19"/>
        <v>0</v>
      </c>
      <c r="W20" s="446">
        <f t="shared" si="19"/>
        <v>0</v>
      </c>
      <c r="X20" s="446">
        <f t="shared" si="19"/>
        <v>0</v>
      </c>
      <c r="Y20" s="446">
        <f t="shared" si="19"/>
        <v>0</v>
      </c>
      <c r="Z20" s="446">
        <f t="shared" si="19"/>
        <v>0</v>
      </c>
      <c r="AA20" s="446">
        <f t="shared" si="19"/>
        <v>0</v>
      </c>
      <c r="AB20" s="446">
        <f t="shared" si="19"/>
        <v>0</v>
      </c>
      <c r="AC20" s="448">
        <f t="shared" si="5"/>
        <v>0</v>
      </c>
      <c r="AD20" s="449">
        <f t="shared" si="6"/>
        <v>0</v>
      </c>
      <c r="AE20" s="449">
        <f t="shared" si="7"/>
        <v>0</v>
      </c>
      <c r="AF20" s="449">
        <f t="shared" si="7"/>
        <v>0</v>
      </c>
      <c r="AG20" s="449">
        <f t="shared" si="7"/>
        <v>0</v>
      </c>
      <c r="AH20" s="449">
        <f t="shared" si="7"/>
        <v>0</v>
      </c>
      <c r="AI20" s="449">
        <f t="shared" si="7"/>
        <v>0</v>
      </c>
      <c r="AJ20" s="449">
        <f t="shared" si="7"/>
        <v>0</v>
      </c>
      <c r="AK20" s="449">
        <f t="shared" si="7"/>
        <v>0</v>
      </c>
      <c r="AL20" s="449">
        <f t="shared" si="7"/>
        <v>0</v>
      </c>
      <c r="AM20" s="449">
        <f t="shared" si="7"/>
        <v>0</v>
      </c>
      <c r="AN20" s="449">
        <f t="shared" si="7"/>
        <v>0</v>
      </c>
      <c r="AO20" s="449">
        <f t="shared" si="7"/>
        <v>0</v>
      </c>
      <c r="AP20" s="448">
        <f t="shared" si="8"/>
        <v>0</v>
      </c>
      <c r="AQ20" s="449">
        <f t="shared" si="9"/>
        <v>0</v>
      </c>
      <c r="AR20" s="449">
        <f t="shared" si="10"/>
        <v>0</v>
      </c>
      <c r="AS20" s="449">
        <f t="shared" si="10"/>
        <v>0</v>
      </c>
      <c r="AT20" s="449">
        <f t="shared" si="10"/>
        <v>0</v>
      </c>
      <c r="AU20" s="449">
        <f t="shared" si="10"/>
        <v>0</v>
      </c>
      <c r="AV20" s="449">
        <f t="shared" si="10"/>
        <v>0</v>
      </c>
      <c r="AW20" s="449">
        <f t="shared" si="10"/>
        <v>0</v>
      </c>
      <c r="AX20" s="449">
        <f t="shared" si="10"/>
        <v>0</v>
      </c>
      <c r="AY20" s="449">
        <f t="shared" si="10"/>
        <v>0</v>
      </c>
      <c r="AZ20" s="449">
        <f t="shared" si="10"/>
        <v>0</v>
      </c>
      <c r="BA20" s="449">
        <f t="shared" si="10"/>
        <v>0</v>
      </c>
      <c r="BB20" s="449">
        <f t="shared" si="10"/>
        <v>0</v>
      </c>
      <c r="BC20" s="448">
        <f t="shared" si="11"/>
        <v>0</v>
      </c>
      <c r="BE20" s="446">
        <v>3</v>
      </c>
      <c r="BF20" s="446">
        <v>3</v>
      </c>
      <c r="BG20" s="446">
        <v>3</v>
      </c>
      <c r="BH20" s="446">
        <v>3</v>
      </c>
      <c r="BI20" s="446">
        <v>3</v>
      </c>
      <c r="BJ20" s="446">
        <v>3</v>
      </c>
      <c r="BK20" s="446">
        <v>3</v>
      </c>
      <c r="BL20" s="446">
        <v>3</v>
      </c>
      <c r="BM20" s="446">
        <v>3</v>
      </c>
      <c r="BN20" s="446">
        <v>3</v>
      </c>
      <c r="BO20" s="446">
        <v>3</v>
      </c>
      <c r="BP20" s="446">
        <v>3</v>
      </c>
      <c r="BQ20" s="448">
        <f t="shared" si="15"/>
        <v>3</v>
      </c>
      <c r="BS20" s="450">
        <f t="shared" si="12"/>
        <v>0</v>
      </c>
      <c r="BT20" s="451">
        <f t="shared" si="3"/>
        <v>0</v>
      </c>
      <c r="BV20" s="451">
        <f t="shared" si="13"/>
        <v>0</v>
      </c>
    </row>
    <row r="21" spans="1:101" outlineLevel="1">
      <c r="A21" s="455" t="s">
        <v>300</v>
      </c>
      <c r="B21" s="455" t="s">
        <v>310</v>
      </c>
      <c r="C21" s="455" t="s">
        <v>313</v>
      </c>
      <c r="D21" s="446">
        <f t="shared" si="20"/>
        <v>0</v>
      </c>
      <c r="E21" s="446">
        <f t="shared" si="20"/>
        <v>0</v>
      </c>
      <c r="F21" s="446">
        <f t="shared" si="20"/>
        <v>0</v>
      </c>
      <c r="G21" s="446">
        <f t="shared" si="20"/>
        <v>0</v>
      </c>
      <c r="H21" s="446">
        <v>0</v>
      </c>
      <c r="I21" s="446">
        <v>0</v>
      </c>
      <c r="J21" s="446">
        <v>0</v>
      </c>
      <c r="K21" s="447">
        <v>0</v>
      </c>
      <c r="L21" s="447">
        <v>0</v>
      </c>
      <c r="M21" s="447">
        <v>0</v>
      </c>
      <c r="N21" s="447">
        <v>0</v>
      </c>
      <c r="O21" s="447">
        <v>0</v>
      </c>
      <c r="P21" s="448">
        <f t="shared" si="4"/>
        <v>0</v>
      </c>
      <c r="Q21" s="446">
        <f t="shared" si="19"/>
        <v>0</v>
      </c>
      <c r="R21" s="446">
        <f t="shared" si="19"/>
        <v>0</v>
      </c>
      <c r="S21" s="446">
        <f t="shared" si="19"/>
        <v>0</v>
      </c>
      <c r="T21" s="446">
        <f t="shared" si="19"/>
        <v>0</v>
      </c>
      <c r="U21" s="446">
        <f t="shared" si="19"/>
        <v>0</v>
      </c>
      <c r="V21" s="446">
        <f t="shared" si="19"/>
        <v>0</v>
      </c>
      <c r="W21" s="446">
        <f t="shared" si="19"/>
        <v>0</v>
      </c>
      <c r="X21" s="446">
        <f t="shared" si="19"/>
        <v>0</v>
      </c>
      <c r="Y21" s="446">
        <f t="shared" si="19"/>
        <v>0</v>
      </c>
      <c r="Z21" s="446">
        <f t="shared" si="19"/>
        <v>0</v>
      </c>
      <c r="AA21" s="446">
        <f t="shared" si="19"/>
        <v>0</v>
      </c>
      <c r="AB21" s="446">
        <f t="shared" si="19"/>
        <v>0</v>
      </c>
      <c r="AC21" s="448">
        <f t="shared" si="5"/>
        <v>0</v>
      </c>
      <c r="AD21" s="449">
        <f t="shared" si="6"/>
        <v>0</v>
      </c>
      <c r="AE21" s="449">
        <f t="shared" si="7"/>
        <v>0</v>
      </c>
      <c r="AF21" s="449">
        <f t="shared" si="7"/>
        <v>0</v>
      </c>
      <c r="AG21" s="449">
        <f t="shared" si="7"/>
        <v>0</v>
      </c>
      <c r="AH21" s="449">
        <f t="shared" si="7"/>
        <v>0</v>
      </c>
      <c r="AI21" s="449">
        <f t="shared" si="7"/>
        <v>0</v>
      </c>
      <c r="AJ21" s="449">
        <f t="shared" si="7"/>
        <v>0</v>
      </c>
      <c r="AK21" s="449">
        <f t="shared" si="7"/>
        <v>0</v>
      </c>
      <c r="AL21" s="449">
        <f t="shared" si="7"/>
        <v>0</v>
      </c>
      <c r="AM21" s="449">
        <f t="shared" si="7"/>
        <v>0</v>
      </c>
      <c r="AN21" s="449">
        <f t="shared" si="7"/>
        <v>0</v>
      </c>
      <c r="AO21" s="449">
        <f t="shared" si="7"/>
        <v>0</v>
      </c>
      <c r="AP21" s="448">
        <f t="shared" si="8"/>
        <v>0</v>
      </c>
      <c r="AQ21" s="449">
        <f t="shared" si="9"/>
        <v>0</v>
      </c>
      <c r="AR21" s="449">
        <f t="shared" ref="AR21:BB30" si="21">+AQ21</f>
        <v>0</v>
      </c>
      <c r="AS21" s="449">
        <f t="shared" si="21"/>
        <v>0</v>
      </c>
      <c r="AT21" s="449">
        <f t="shared" si="21"/>
        <v>0</v>
      </c>
      <c r="AU21" s="449">
        <f t="shared" si="21"/>
        <v>0</v>
      </c>
      <c r="AV21" s="449">
        <f t="shared" si="21"/>
        <v>0</v>
      </c>
      <c r="AW21" s="449">
        <f t="shared" si="21"/>
        <v>0</v>
      </c>
      <c r="AX21" s="449">
        <f t="shared" si="21"/>
        <v>0</v>
      </c>
      <c r="AY21" s="449">
        <f t="shared" si="21"/>
        <v>0</v>
      </c>
      <c r="AZ21" s="449">
        <f t="shared" si="21"/>
        <v>0</v>
      </c>
      <c r="BA21" s="449">
        <f t="shared" si="21"/>
        <v>0</v>
      </c>
      <c r="BB21" s="449">
        <f t="shared" si="21"/>
        <v>0</v>
      </c>
      <c r="BC21" s="448">
        <f t="shared" si="11"/>
        <v>0</v>
      </c>
      <c r="BE21" s="446">
        <v>0</v>
      </c>
      <c r="BF21" s="446">
        <v>0</v>
      </c>
      <c r="BG21" s="446">
        <v>0</v>
      </c>
      <c r="BH21" s="446">
        <v>0</v>
      </c>
      <c r="BI21" s="446">
        <v>0</v>
      </c>
      <c r="BJ21" s="446">
        <v>0</v>
      </c>
      <c r="BK21" s="446">
        <v>0</v>
      </c>
      <c r="BL21" s="446">
        <v>0</v>
      </c>
      <c r="BM21" s="446">
        <v>0</v>
      </c>
      <c r="BN21" s="446">
        <v>0</v>
      </c>
      <c r="BO21" s="446">
        <v>0</v>
      </c>
      <c r="BP21" s="446">
        <v>0</v>
      </c>
      <c r="BQ21" s="454">
        <f t="shared" si="15"/>
        <v>0</v>
      </c>
      <c r="BS21" s="450">
        <f t="shared" si="12"/>
        <v>0</v>
      </c>
      <c r="BT21" s="451">
        <f t="shared" si="3"/>
        <v>0</v>
      </c>
      <c r="BV21" s="451">
        <f t="shared" si="13"/>
        <v>0</v>
      </c>
    </row>
    <row r="22" spans="1:101" outlineLevel="1">
      <c r="A22" s="455" t="s">
        <v>300</v>
      </c>
      <c r="B22" s="455" t="s">
        <v>310</v>
      </c>
      <c r="C22" s="455" t="s">
        <v>189</v>
      </c>
      <c r="D22" s="446">
        <f t="shared" si="20"/>
        <v>0</v>
      </c>
      <c r="E22" s="446">
        <f t="shared" si="20"/>
        <v>0.35</v>
      </c>
      <c r="F22" s="446">
        <f t="shared" si="20"/>
        <v>0</v>
      </c>
      <c r="G22" s="446">
        <f t="shared" si="20"/>
        <v>0.4</v>
      </c>
      <c r="H22" s="446">
        <v>0</v>
      </c>
      <c r="I22" s="446">
        <v>0</v>
      </c>
      <c r="J22" s="446">
        <v>0</v>
      </c>
      <c r="K22" s="447">
        <v>0</v>
      </c>
      <c r="L22" s="447">
        <v>0</v>
      </c>
      <c r="M22" s="447">
        <v>0</v>
      </c>
      <c r="N22" s="447">
        <v>0</v>
      </c>
      <c r="O22" s="447">
        <v>0</v>
      </c>
      <c r="P22" s="448">
        <f t="shared" si="4"/>
        <v>0</v>
      </c>
      <c r="Q22" s="446">
        <f t="shared" si="19"/>
        <v>0</v>
      </c>
      <c r="R22" s="446">
        <f t="shared" si="19"/>
        <v>0</v>
      </c>
      <c r="S22" s="446">
        <f t="shared" si="19"/>
        <v>0</v>
      </c>
      <c r="T22" s="446">
        <f t="shared" si="19"/>
        <v>0</v>
      </c>
      <c r="U22" s="446">
        <f t="shared" si="19"/>
        <v>0</v>
      </c>
      <c r="V22" s="446">
        <f t="shared" si="19"/>
        <v>0</v>
      </c>
      <c r="W22" s="446">
        <f t="shared" si="19"/>
        <v>0</v>
      </c>
      <c r="X22" s="446">
        <f t="shared" si="19"/>
        <v>0</v>
      </c>
      <c r="Y22" s="446">
        <f t="shared" si="19"/>
        <v>0</v>
      </c>
      <c r="Z22" s="446">
        <f t="shared" si="19"/>
        <v>0</v>
      </c>
      <c r="AA22" s="446">
        <f t="shared" si="19"/>
        <v>0</v>
      </c>
      <c r="AB22" s="446">
        <f t="shared" si="19"/>
        <v>0</v>
      </c>
      <c r="AC22" s="448">
        <f t="shared" si="5"/>
        <v>0</v>
      </c>
      <c r="AD22" s="449">
        <f t="shared" si="6"/>
        <v>0</v>
      </c>
      <c r="AE22" s="449">
        <f t="shared" si="7"/>
        <v>0</v>
      </c>
      <c r="AF22" s="449">
        <f t="shared" si="7"/>
        <v>0</v>
      </c>
      <c r="AG22" s="449">
        <f t="shared" si="7"/>
        <v>0</v>
      </c>
      <c r="AH22" s="449">
        <f t="shared" si="7"/>
        <v>0</v>
      </c>
      <c r="AI22" s="449">
        <f t="shared" si="7"/>
        <v>0</v>
      </c>
      <c r="AJ22" s="449">
        <f t="shared" si="7"/>
        <v>0</v>
      </c>
      <c r="AK22" s="449">
        <f t="shared" si="7"/>
        <v>0</v>
      </c>
      <c r="AL22" s="449">
        <f t="shared" si="7"/>
        <v>0</v>
      </c>
      <c r="AM22" s="449">
        <f t="shared" si="7"/>
        <v>0</v>
      </c>
      <c r="AN22" s="449">
        <f t="shared" si="7"/>
        <v>0</v>
      </c>
      <c r="AO22" s="449">
        <f t="shared" si="7"/>
        <v>0</v>
      </c>
      <c r="AP22" s="448">
        <f t="shared" si="8"/>
        <v>0</v>
      </c>
      <c r="AQ22" s="449">
        <f t="shared" si="9"/>
        <v>0</v>
      </c>
      <c r="AR22" s="449">
        <f t="shared" si="21"/>
        <v>0</v>
      </c>
      <c r="AS22" s="449">
        <f t="shared" si="21"/>
        <v>0</v>
      </c>
      <c r="AT22" s="449">
        <f t="shared" si="21"/>
        <v>0</v>
      </c>
      <c r="AU22" s="449">
        <f t="shared" si="21"/>
        <v>0</v>
      </c>
      <c r="AV22" s="449">
        <f t="shared" si="21"/>
        <v>0</v>
      </c>
      <c r="AW22" s="449">
        <f t="shared" si="21"/>
        <v>0</v>
      </c>
      <c r="AX22" s="449">
        <f t="shared" si="21"/>
        <v>0</v>
      </c>
      <c r="AY22" s="449">
        <f t="shared" si="21"/>
        <v>0</v>
      </c>
      <c r="AZ22" s="449">
        <f t="shared" si="21"/>
        <v>0</v>
      </c>
      <c r="BA22" s="449">
        <f t="shared" si="21"/>
        <v>0</v>
      </c>
      <c r="BB22" s="449">
        <f t="shared" si="21"/>
        <v>0</v>
      </c>
      <c r="BC22" s="448">
        <f t="shared" si="11"/>
        <v>0</v>
      </c>
      <c r="BE22" s="446">
        <v>1</v>
      </c>
      <c r="BF22" s="446">
        <v>1</v>
      </c>
      <c r="BG22" s="446">
        <v>1</v>
      </c>
      <c r="BH22" s="446">
        <v>1</v>
      </c>
      <c r="BI22" s="446">
        <v>1</v>
      </c>
      <c r="BJ22" s="446">
        <v>1</v>
      </c>
      <c r="BK22" s="446">
        <v>1</v>
      </c>
      <c r="BL22" s="446">
        <v>1</v>
      </c>
      <c r="BM22" s="446">
        <v>1</v>
      </c>
      <c r="BN22" s="446">
        <v>2</v>
      </c>
      <c r="BO22" s="446">
        <v>2</v>
      </c>
      <c r="BP22" s="446">
        <v>2</v>
      </c>
      <c r="BQ22" s="448"/>
      <c r="BS22" s="450">
        <f t="shared" si="12"/>
        <v>0</v>
      </c>
      <c r="BT22" s="451">
        <f t="shared" si="3"/>
        <v>0</v>
      </c>
      <c r="BV22" s="451">
        <f t="shared" si="13"/>
        <v>0</v>
      </c>
    </row>
    <row r="23" spans="1:101" outlineLevel="1">
      <c r="A23" s="455" t="s">
        <v>300</v>
      </c>
      <c r="B23" s="455" t="s">
        <v>310</v>
      </c>
      <c r="C23" s="455" t="s">
        <v>214</v>
      </c>
      <c r="D23" s="446">
        <f t="shared" si="20"/>
        <v>0</v>
      </c>
      <c r="E23" s="446">
        <f t="shared" si="20"/>
        <v>1</v>
      </c>
      <c r="F23" s="446">
        <f t="shared" si="20"/>
        <v>0</v>
      </c>
      <c r="G23" s="446">
        <f t="shared" si="20"/>
        <v>0</v>
      </c>
      <c r="H23" s="446"/>
      <c r="I23" s="446"/>
      <c r="J23" s="446"/>
      <c r="K23" s="447"/>
      <c r="L23" s="447"/>
      <c r="M23" s="447"/>
      <c r="N23" s="447"/>
      <c r="O23" s="447"/>
      <c r="P23" s="448">
        <f t="shared" si="4"/>
        <v>0</v>
      </c>
      <c r="Q23" s="446"/>
      <c r="R23" s="446"/>
      <c r="S23" s="446"/>
      <c r="T23" s="446"/>
      <c r="U23" s="446"/>
      <c r="V23" s="446"/>
      <c r="W23" s="446"/>
      <c r="X23" s="446"/>
      <c r="Y23" s="446"/>
      <c r="Z23" s="446"/>
      <c r="AA23" s="446"/>
      <c r="AB23" s="446"/>
      <c r="AC23" s="448">
        <f t="shared" si="5"/>
        <v>0</v>
      </c>
      <c r="AD23" s="449">
        <f t="shared" si="6"/>
        <v>0</v>
      </c>
      <c r="AE23" s="449">
        <f t="shared" si="7"/>
        <v>0</v>
      </c>
      <c r="AF23" s="449">
        <f t="shared" si="7"/>
        <v>0</v>
      </c>
      <c r="AG23" s="449">
        <f t="shared" si="7"/>
        <v>0</v>
      </c>
      <c r="AH23" s="449">
        <f t="shared" si="7"/>
        <v>0</v>
      </c>
      <c r="AI23" s="449">
        <f t="shared" si="7"/>
        <v>0</v>
      </c>
      <c r="AJ23" s="449">
        <f t="shared" si="7"/>
        <v>0</v>
      </c>
      <c r="AK23" s="449">
        <f t="shared" si="7"/>
        <v>0</v>
      </c>
      <c r="AL23" s="449">
        <f t="shared" si="7"/>
        <v>0</v>
      </c>
      <c r="AM23" s="449">
        <f t="shared" si="7"/>
        <v>0</v>
      </c>
      <c r="AN23" s="449">
        <f t="shared" si="7"/>
        <v>0</v>
      </c>
      <c r="AO23" s="449">
        <f t="shared" si="7"/>
        <v>0</v>
      </c>
      <c r="AP23" s="448">
        <f t="shared" si="8"/>
        <v>0</v>
      </c>
      <c r="AQ23" s="449">
        <f t="shared" si="9"/>
        <v>0</v>
      </c>
      <c r="AR23" s="449">
        <f t="shared" si="21"/>
        <v>0</v>
      </c>
      <c r="AS23" s="449">
        <f t="shared" si="21"/>
        <v>0</v>
      </c>
      <c r="AT23" s="449">
        <f t="shared" si="21"/>
        <v>0</v>
      </c>
      <c r="AU23" s="449">
        <f t="shared" si="21"/>
        <v>0</v>
      </c>
      <c r="AV23" s="449">
        <f t="shared" si="21"/>
        <v>0</v>
      </c>
      <c r="AW23" s="449">
        <f t="shared" si="21"/>
        <v>0</v>
      </c>
      <c r="AX23" s="449">
        <f t="shared" si="21"/>
        <v>0</v>
      </c>
      <c r="AY23" s="449">
        <f t="shared" si="21"/>
        <v>0</v>
      </c>
      <c r="AZ23" s="449">
        <f t="shared" si="21"/>
        <v>0</v>
      </c>
      <c r="BA23" s="449">
        <f t="shared" si="21"/>
        <v>0</v>
      </c>
      <c r="BB23" s="449">
        <f t="shared" si="21"/>
        <v>0</v>
      </c>
      <c r="BC23" s="448">
        <f t="shared" si="11"/>
        <v>0</v>
      </c>
      <c r="BE23" s="446"/>
      <c r="BF23" s="446"/>
      <c r="BG23" s="446"/>
      <c r="BH23" s="446"/>
      <c r="BI23" s="446"/>
      <c r="BJ23" s="446"/>
      <c r="BK23" s="446"/>
      <c r="BL23" s="446"/>
      <c r="BM23" s="446"/>
      <c r="BN23" s="446"/>
      <c r="BO23" s="446"/>
      <c r="BP23" s="446"/>
      <c r="BQ23" s="448"/>
      <c r="BS23" s="450">
        <f t="shared" si="12"/>
        <v>0</v>
      </c>
      <c r="BT23" s="451">
        <f t="shared" si="3"/>
        <v>0</v>
      </c>
      <c r="BV23" s="451">
        <f t="shared" si="13"/>
        <v>0</v>
      </c>
    </row>
    <row r="24" spans="1:101" outlineLevel="1">
      <c r="A24" s="455" t="s">
        <v>300</v>
      </c>
      <c r="B24" s="455" t="s">
        <v>310</v>
      </c>
      <c r="C24" s="455" t="s">
        <v>314</v>
      </c>
      <c r="D24" s="446"/>
      <c r="E24" s="446"/>
      <c r="F24" s="446"/>
      <c r="G24" s="446"/>
      <c r="H24" s="446"/>
      <c r="I24" s="446"/>
      <c r="J24" s="446"/>
      <c r="K24" s="447"/>
      <c r="L24" s="447"/>
      <c r="M24" s="447"/>
      <c r="N24" s="447"/>
      <c r="O24" s="447"/>
      <c r="P24" s="448">
        <f t="shared" si="4"/>
        <v>0</v>
      </c>
      <c r="Q24" s="446"/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8">
        <f t="shared" si="5"/>
        <v>0</v>
      </c>
      <c r="AD24" s="449">
        <f t="shared" si="6"/>
        <v>0</v>
      </c>
      <c r="AE24" s="449">
        <f t="shared" si="7"/>
        <v>0</v>
      </c>
      <c r="AF24" s="449">
        <f t="shared" si="7"/>
        <v>0</v>
      </c>
      <c r="AG24" s="449">
        <f t="shared" si="7"/>
        <v>0</v>
      </c>
      <c r="AH24" s="449">
        <f t="shared" si="7"/>
        <v>0</v>
      </c>
      <c r="AI24" s="449">
        <f t="shared" si="7"/>
        <v>0</v>
      </c>
      <c r="AJ24" s="449">
        <f t="shared" si="7"/>
        <v>0</v>
      </c>
      <c r="AK24" s="449">
        <f t="shared" si="7"/>
        <v>0</v>
      </c>
      <c r="AL24" s="449">
        <f t="shared" si="7"/>
        <v>0</v>
      </c>
      <c r="AM24" s="449">
        <f t="shared" si="7"/>
        <v>0</v>
      </c>
      <c r="AN24" s="449">
        <f t="shared" si="7"/>
        <v>0</v>
      </c>
      <c r="AO24" s="449">
        <f t="shared" si="7"/>
        <v>0</v>
      </c>
      <c r="AP24" s="448">
        <f t="shared" si="8"/>
        <v>0</v>
      </c>
      <c r="AQ24" s="449">
        <f t="shared" si="9"/>
        <v>0</v>
      </c>
      <c r="AR24" s="449">
        <f t="shared" si="21"/>
        <v>0</v>
      </c>
      <c r="AS24" s="449">
        <f t="shared" si="21"/>
        <v>0</v>
      </c>
      <c r="AT24" s="449">
        <f t="shared" si="21"/>
        <v>0</v>
      </c>
      <c r="AU24" s="449">
        <f t="shared" si="21"/>
        <v>0</v>
      </c>
      <c r="AV24" s="449">
        <f t="shared" si="21"/>
        <v>0</v>
      </c>
      <c r="AW24" s="449">
        <f t="shared" si="21"/>
        <v>0</v>
      </c>
      <c r="AX24" s="449">
        <f t="shared" si="21"/>
        <v>0</v>
      </c>
      <c r="AY24" s="449">
        <f t="shared" si="21"/>
        <v>0</v>
      </c>
      <c r="AZ24" s="449">
        <f t="shared" si="21"/>
        <v>0</v>
      </c>
      <c r="BA24" s="449">
        <f t="shared" si="21"/>
        <v>0</v>
      </c>
      <c r="BB24" s="449">
        <f t="shared" si="21"/>
        <v>0</v>
      </c>
      <c r="BC24" s="448">
        <f t="shared" si="11"/>
        <v>0</v>
      </c>
      <c r="BE24" s="446"/>
      <c r="BF24" s="446"/>
      <c r="BG24" s="446"/>
      <c r="BH24" s="446"/>
      <c r="BI24" s="446"/>
      <c r="BJ24" s="446"/>
      <c r="BK24" s="446"/>
      <c r="BL24" s="446"/>
      <c r="BM24" s="446"/>
      <c r="BN24" s="446"/>
      <c r="BO24" s="446"/>
      <c r="BP24" s="446"/>
      <c r="BQ24" s="448"/>
      <c r="BS24" s="450">
        <f t="shared" si="12"/>
        <v>0</v>
      </c>
      <c r="BT24" s="451">
        <f t="shared" si="3"/>
        <v>0</v>
      </c>
      <c r="BV24" s="451">
        <f t="shared" si="13"/>
        <v>0</v>
      </c>
    </row>
    <row r="25" spans="1:101" outlineLevel="1">
      <c r="A25" s="455" t="s">
        <v>294</v>
      </c>
      <c r="B25" s="455" t="s">
        <v>310</v>
      </c>
      <c r="C25" s="455" t="s">
        <v>201</v>
      </c>
      <c r="D25" s="446"/>
      <c r="E25" s="446"/>
      <c r="F25" s="446"/>
      <c r="G25" s="446"/>
      <c r="H25" s="446"/>
      <c r="I25" s="446"/>
      <c r="J25" s="446"/>
      <c r="K25" s="447"/>
      <c r="L25" s="447"/>
      <c r="M25" s="447"/>
      <c r="N25" s="447"/>
      <c r="O25" s="447"/>
      <c r="P25" s="448">
        <f t="shared" si="4"/>
        <v>0</v>
      </c>
      <c r="Q25" s="446"/>
      <c r="R25" s="446"/>
      <c r="S25" s="446"/>
      <c r="T25" s="446"/>
      <c r="U25" s="446"/>
      <c r="V25" s="446"/>
      <c r="W25" s="446"/>
      <c r="X25" s="446"/>
      <c r="Y25" s="446"/>
      <c r="Z25" s="446"/>
      <c r="AA25" s="446"/>
      <c r="AB25" s="446"/>
      <c r="AC25" s="448">
        <f t="shared" si="5"/>
        <v>0</v>
      </c>
      <c r="AD25" s="449">
        <f t="shared" si="6"/>
        <v>0</v>
      </c>
      <c r="AE25" s="449">
        <f t="shared" si="7"/>
        <v>0</v>
      </c>
      <c r="AF25" s="449">
        <f t="shared" si="7"/>
        <v>0</v>
      </c>
      <c r="AG25" s="449">
        <f t="shared" si="7"/>
        <v>0</v>
      </c>
      <c r="AH25" s="449">
        <f t="shared" si="7"/>
        <v>0</v>
      </c>
      <c r="AI25" s="449">
        <f t="shared" si="7"/>
        <v>0</v>
      </c>
      <c r="AJ25" s="449">
        <f t="shared" si="7"/>
        <v>0</v>
      </c>
      <c r="AK25" s="449">
        <f t="shared" si="7"/>
        <v>0</v>
      </c>
      <c r="AL25" s="449">
        <f t="shared" si="7"/>
        <v>0</v>
      </c>
      <c r="AM25" s="449">
        <f t="shared" si="7"/>
        <v>0</v>
      </c>
      <c r="AN25" s="449">
        <f t="shared" si="7"/>
        <v>0</v>
      </c>
      <c r="AO25" s="449">
        <f t="shared" si="7"/>
        <v>0</v>
      </c>
      <c r="AP25" s="448">
        <f t="shared" si="8"/>
        <v>0</v>
      </c>
      <c r="AQ25" s="449">
        <f t="shared" si="9"/>
        <v>0</v>
      </c>
      <c r="AR25" s="449">
        <f t="shared" si="21"/>
        <v>0</v>
      </c>
      <c r="AS25" s="449">
        <f t="shared" si="21"/>
        <v>0</v>
      </c>
      <c r="AT25" s="449">
        <f t="shared" si="21"/>
        <v>0</v>
      </c>
      <c r="AU25" s="449">
        <f t="shared" si="21"/>
        <v>0</v>
      </c>
      <c r="AV25" s="449">
        <f t="shared" si="21"/>
        <v>0</v>
      </c>
      <c r="AW25" s="449">
        <f t="shared" si="21"/>
        <v>0</v>
      </c>
      <c r="AX25" s="449">
        <f t="shared" si="21"/>
        <v>0</v>
      </c>
      <c r="AY25" s="449">
        <f t="shared" si="21"/>
        <v>0</v>
      </c>
      <c r="AZ25" s="449">
        <f t="shared" si="21"/>
        <v>0</v>
      </c>
      <c r="BA25" s="449">
        <f t="shared" si="21"/>
        <v>0</v>
      </c>
      <c r="BB25" s="449">
        <f t="shared" si="21"/>
        <v>0</v>
      </c>
      <c r="BC25" s="448">
        <f t="shared" si="11"/>
        <v>0</v>
      </c>
      <c r="BE25" s="446"/>
      <c r="BF25" s="446"/>
      <c r="BG25" s="446"/>
      <c r="BH25" s="446"/>
      <c r="BI25" s="446"/>
      <c r="BJ25" s="446"/>
      <c r="BK25" s="446"/>
      <c r="BL25" s="446"/>
      <c r="BM25" s="446"/>
      <c r="BN25" s="446"/>
      <c r="BO25" s="446"/>
      <c r="BP25" s="446"/>
      <c r="BQ25" s="448">
        <f>BP25</f>
        <v>0</v>
      </c>
      <c r="BR25" s="456"/>
      <c r="BS25" s="450">
        <f t="shared" si="12"/>
        <v>0</v>
      </c>
      <c r="BT25" s="451">
        <f t="shared" si="3"/>
        <v>0</v>
      </c>
      <c r="BU25" s="456"/>
      <c r="BV25" s="451">
        <f t="shared" si="13"/>
        <v>0</v>
      </c>
      <c r="BW25" s="456"/>
      <c r="BX25" s="456"/>
      <c r="BZ25" s="456"/>
      <c r="CA25" s="456"/>
      <c r="CB25" s="456"/>
      <c r="CC25" s="456"/>
      <c r="CD25" s="456"/>
      <c r="CE25" s="456"/>
      <c r="CF25" s="456"/>
      <c r="CG25" s="456"/>
      <c r="CH25" s="456"/>
      <c r="CI25" s="456"/>
      <c r="CJ25" s="456"/>
      <c r="CK25" s="456"/>
      <c r="CL25" s="456"/>
      <c r="CM25" s="456"/>
      <c r="CN25" s="456"/>
      <c r="CO25" s="456"/>
      <c r="CP25" s="456"/>
      <c r="CQ25" s="456"/>
      <c r="CR25" s="456"/>
      <c r="CS25" s="456"/>
      <c r="CT25" s="456"/>
      <c r="CU25" s="456"/>
      <c r="CV25" s="456"/>
      <c r="CW25" s="456"/>
    </row>
    <row r="26" spans="1:101" outlineLevel="1">
      <c r="A26" s="455"/>
      <c r="B26" s="455" t="s">
        <v>310</v>
      </c>
      <c r="C26" s="455" t="s">
        <v>194</v>
      </c>
      <c r="D26" s="446"/>
      <c r="E26" s="446"/>
      <c r="F26" s="446"/>
      <c r="G26" s="446"/>
      <c r="H26" s="446"/>
      <c r="I26" s="446"/>
      <c r="J26" s="446"/>
      <c r="K26" s="447"/>
      <c r="L26" s="447"/>
      <c r="M26" s="447"/>
      <c r="N26" s="447"/>
      <c r="O26" s="447"/>
      <c r="P26" s="448"/>
      <c r="Q26" s="446"/>
      <c r="R26" s="446"/>
      <c r="S26" s="446"/>
      <c r="T26" s="446"/>
      <c r="U26" s="446"/>
      <c r="V26" s="446"/>
      <c r="W26" s="446"/>
      <c r="X26" s="446"/>
      <c r="Y26" s="446"/>
      <c r="Z26" s="446"/>
      <c r="AA26" s="446"/>
      <c r="AB26" s="446"/>
      <c r="AC26" s="448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8"/>
      <c r="AQ26" s="449"/>
      <c r="AR26" s="449"/>
      <c r="AS26" s="449"/>
      <c r="AT26" s="449"/>
      <c r="AU26" s="449"/>
      <c r="AV26" s="449"/>
      <c r="AW26" s="449"/>
      <c r="AX26" s="449"/>
      <c r="AY26" s="449"/>
      <c r="AZ26" s="449"/>
      <c r="BA26" s="449"/>
      <c r="BB26" s="449"/>
      <c r="BC26" s="448"/>
      <c r="BE26" s="446"/>
      <c r="BF26" s="446"/>
      <c r="BG26" s="446"/>
      <c r="BH26" s="446"/>
      <c r="BI26" s="446"/>
      <c r="BJ26" s="446"/>
      <c r="BK26" s="446"/>
      <c r="BL26" s="446"/>
      <c r="BM26" s="446"/>
      <c r="BN26" s="446"/>
      <c r="BO26" s="446"/>
      <c r="BP26" s="446"/>
      <c r="BQ26" s="448"/>
      <c r="BR26" s="456"/>
      <c r="BS26" s="450"/>
      <c r="BT26" s="451"/>
      <c r="BU26" s="456"/>
      <c r="BV26" s="451"/>
      <c r="BW26" s="456"/>
      <c r="BX26" s="456"/>
      <c r="BZ26" s="456"/>
      <c r="CA26" s="456"/>
      <c r="CB26" s="456"/>
      <c r="CC26" s="456"/>
      <c r="CD26" s="456"/>
      <c r="CE26" s="456"/>
      <c r="CF26" s="456"/>
      <c r="CG26" s="456"/>
      <c r="CH26" s="456"/>
      <c r="CI26" s="456"/>
      <c r="CJ26" s="456"/>
      <c r="CK26" s="456"/>
      <c r="CL26" s="456"/>
      <c r="CM26" s="456"/>
      <c r="CN26" s="456"/>
      <c r="CO26" s="456"/>
      <c r="CP26" s="456"/>
      <c r="CQ26" s="456"/>
      <c r="CR26" s="456"/>
      <c r="CS26" s="456"/>
      <c r="CT26" s="456"/>
      <c r="CU26" s="456"/>
      <c r="CV26" s="456"/>
      <c r="CW26" s="456"/>
    </row>
    <row r="27" spans="1:101" s="456" customFormat="1" ht="11.25" outlineLevel="1">
      <c r="A27" s="456" t="s">
        <v>298</v>
      </c>
      <c r="C27" s="456" t="s">
        <v>217</v>
      </c>
      <c r="D27" s="446"/>
      <c r="E27" s="446"/>
      <c r="F27" s="446"/>
      <c r="G27" s="446"/>
      <c r="H27" s="446">
        <v>0</v>
      </c>
      <c r="I27" s="446">
        <v>0</v>
      </c>
      <c r="J27" s="446">
        <v>0</v>
      </c>
      <c r="K27" s="447">
        <v>0</v>
      </c>
      <c r="L27" s="447">
        <v>0</v>
      </c>
      <c r="M27" s="447">
        <v>0</v>
      </c>
      <c r="N27" s="447">
        <v>0</v>
      </c>
      <c r="O27" s="447">
        <v>0</v>
      </c>
      <c r="P27" s="448">
        <f t="shared" si="4"/>
        <v>0</v>
      </c>
      <c r="Q27" s="446">
        <f t="shared" ref="Q27:AB29" si="22">+O27</f>
        <v>0</v>
      </c>
      <c r="R27" s="446">
        <f t="shared" si="22"/>
        <v>0</v>
      </c>
      <c r="S27" s="446">
        <f t="shared" si="22"/>
        <v>0</v>
      </c>
      <c r="T27" s="446">
        <f t="shared" si="22"/>
        <v>0</v>
      </c>
      <c r="U27" s="446">
        <f t="shared" si="22"/>
        <v>0</v>
      </c>
      <c r="V27" s="446">
        <f t="shared" si="22"/>
        <v>0</v>
      </c>
      <c r="W27" s="446">
        <f t="shared" si="22"/>
        <v>0</v>
      </c>
      <c r="X27" s="446">
        <f t="shared" si="22"/>
        <v>0</v>
      </c>
      <c r="Y27" s="446">
        <f t="shared" si="22"/>
        <v>0</v>
      </c>
      <c r="Z27" s="446">
        <f t="shared" si="22"/>
        <v>0</v>
      </c>
      <c r="AA27" s="446">
        <f t="shared" si="22"/>
        <v>0</v>
      </c>
      <c r="AB27" s="446">
        <f t="shared" si="22"/>
        <v>0</v>
      </c>
      <c r="AC27" s="448">
        <f t="shared" si="5"/>
        <v>0</v>
      </c>
      <c r="AD27" s="449">
        <f t="shared" si="6"/>
        <v>0</v>
      </c>
      <c r="AE27" s="449">
        <f t="shared" si="7"/>
        <v>0</v>
      </c>
      <c r="AF27" s="449">
        <f t="shared" si="7"/>
        <v>0</v>
      </c>
      <c r="AG27" s="449">
        <f t="shared" si="7"/>
        <v>0</v>
      </c>
      <c r="AH27" s="449">
        <f t="shared" si="7"/>
        <v>0</v>
      </c>
      <c r="AI27" s="449">
        <f t="shared" si="7"/>
        <v>0</v>
      </c>
      <c r="AJ27" s="449">
        <f t="shared" si="7"/>
        <v>0</v>
      </c>
      <c r="AK27" s="449">
        <f t="shared" si="7"/>
        <v>0</v>
      </c>
      <c r="AL27" s="449">
        <f t="shared" si="7"/>
        <v>0</v>
      </c>
      <c r="AM27" s="449">
        <f t="shared" si="7"/>
        <v>0</v>
      </c>
      <c r="AN27" s="449">
        <f t="shared" si="7"/>
        <v>0</v>
      </c>
      <c r="AO27" s="449">
        <f t="shared" si="7"/>
        <v>0</v>
      </c>
      <c r="AP27" s="448">
        <f t="shared" si="8"/>
        <v>0</v>
      </c>
      <c r="AQ27" s="449">
        <f t="shared" si="9"/>
        <v>0</v>
      </c>
      <c r="AR27" s="449">
        <f t="shared" si="21"/>
        <v>0</v>
      </c>
      <c r="AS27" s="449">
        <f t="shared" si="21"/>
        <v>0</v>
      </c>
      <c r="AT27" s="449">
        <f t="shared" si="21"/>
        <v>0</v>
      </c>
      <c r="AU27" s="449">
        <f t="shared" si="21"/>
        <v>0</v>
      </c>
      <c r="AV27" s="449">
        <f t="shared" si="21"/>
        <v>0</v>
      </c>
      <c r="AW27" s="449">
        <f t="shared" si="21"/>
        <v>0</v>
      </c>
      <c r="AX27" s="449">
        <f t="shared" si="21"/>
        <v>0</v>
      </c>
      <c r="AY27" s="449">
        <f t="shared" si="21"/>
        <v>0</v>
      </c>
      <c r="AZ27" s="449">
        <f t="shared" si="21"/>
        <v>0</v>
      </c>
      <c r="BA27" s="449">
        <f t="shared" si="21"/>
        <v>0</v>
      </c>
      <c r="BB27" s="449">
        <f t="shared" si="21"/>
        <v>0</v>
      </c>
      <c r="BC27" s="448">
        <f t="shared" si="11"/>
        <v>0</v>
      </c>
      <c r="BE27" s="446">
        <v>1</v>
      </c>
      <c r="BF27" s="446">
        <v>1</v>
      </c>
      <c r="BG27" s="446">
        <v>1</v>
      </c>
      <c r="BH27" s="446">
        <v>1</v>
      </c>
      <c r="BI27" s="446">
        <v>2</v>
      </c>
      <c r="BJ27" s="446">
        <v>2</v>
      </c>
      <c r="BK27" s="446">
        <v>2</v>
      </c>
      <c r="BL27" s="446">
        <v>2</v>
      </c>
      <c r="BM27" s="446">
        <v>2</v>
      </c>
      <c r="BN27" s="446">
        <v>3</v>
      </c>
      <c r="BO27" s="446">
        <v>3</v>
      </c>
      <c r="BP27" s="446">
        <v>3</v>
      </c>
      <c r="BQ27" s="457">
        <f>BP27</f>
        <v>3</v>
      </c>
      <c r="BS27" s="450">
        <f t="shared" si="12"/>
        <v>0</v>
      </c>
      <c r="BT27" s="451">
        <f>BC27-AP27</f>
        <v>0</v>
      </c>
      <c r="BV27" s="451">
        <f t="shared" si="13"/>
        <v>0</v>
      </c>
    </row>
    <row r="28" spans="1:101" s="456" customFormat="1" ht="11.25" outlineLevel="1">
      <c r="A28" s="456" t="s">
        <v>298</v>
      </c>
      <c r="C28" s="456" t="s">
        <v>315</v>
      </c>
      <c r="D28" s="446"/>
      <c r="E28" s="446"/>
      <c r="F28" s="446"/>
      <c r="G28" s="446"/>
      <c r="H28" s="446">
        <v>0</v>
      </c>
      <c r="I28" s="446">
        <v>0</v>
      </c>
      <c r="J28" s="446">
        <v>0</v>
      </c>
      <c r="K28" s="447">
        <v>0</v>
      </c>
      <c r="L28" s="447">
        <v>0</v>
      </c>
      <c r="M28" s="447">
        <v>0</v>
      </c>
      <c r="N28" s="447">
        <v>0</v>
      </c>
      <c r="O28" s="447">
        <v>0</v>
      </c>
      <c r="P28" s="448">
        <f t="shared" si="4"/>
        <v>0</v>
      </c>
      <c r="Q28" s="446">
        <f t="shared" si="22"/>
        <v>0</v>
      </c>
      <c r="R28" s="446">
        <f t="shared" si="22"/>
        <v>0</v>
      </c>
      <c r="S28" s="446">
        <f t="shared" si="22"/>
        <v>0</v>
      </c>
      <c r="T28" s="446">
        <f t="shared" si="22"/>
        <v>0</v>
      </c>
      <c r="U28" s="446">
        <f t="shared" si="22"/>
        <v>0</v>
      </c>
      <c r="V28" s="446">
        <f t="shared" si="22"/>
        <v>0</v>
      </c>
      <c r="W28" s="446">
        <f t="shared" si="22"/>
        <v>0</v>
      </c>
      <c r="X28" s="446">
        <f t="shared" si="22"/>
        <v>0</v>
      </c>
      <c r="Y28" s="446">
        <f t="shared" si="22"/>
        <v>0</v>
      </c>
      <c r="Z28" s="446">
        <f t="shared" si="22"/>
        <v>0</v>
      </c>
      <c r="AA28" s="446">
        <f t="shared" si="22"/>
        <v>0</v>
      </c>
      <c r="AB28" s="446">
        <f t="shared" si="22"/>
        <v>0</v>
      </c>
      <c r="AC28" s="448">
        <f t="shared" si="5"/>
        <v>0</v>
      </c>
      <c r="AD28" s="449">
        <f t="shared" si="6"/>
        <v>0</v>
      </c>
      <c r="AE28" s="449">
        <f t="shared" si="7"/>
        <v>0</v>
      </c>
      <c r="AF28" s="449">
        <f t="shared" si="7"/>
        <v>0</v>
      </c>
      <c r="AG28" s="449">
        <f t="shared" si="7"/>
        <v>0</v>
      </c>
      <c r="AH28" s="449">
        <f t="shared" si="7"/>
        <v>0</v>
      </c>
      <c r="AI28" s="449">
        <f t="shared" si="7"/>
        <v>0</v>
      </c>
      <c r="AJ28" s="449">
        <f t="shared" si="7"/>
        <v>0</v>
      </c>
      <c r="AK28" s="449">
        <f t="shared" si="7"/>
        <v>0</v>
      </c>
      <c r="AL28" s="449">
        <f t="shared" si="7"/>
        <v>0</v>
      </c>
      <c r="AM28" s="449">
        <f t="shared" si="7"/>
        <v>0</v>
      </c>
      <c r="AN28" s="449">
        <f t="shared" si="7"/>
        <v>0</v>
      </c>
      <c r="AO28" s="449">
        <f t="shared" si="7"/>
        <v>0</v>
      </c>
      <c r="AP28" s="448">
        <f t="shared" si="8"/>
        <v>0</v>
      </c>
      <c r="AQ28" s="449">
        <f t="shared" si="9"/>
        <v>0</v>
      </c>
      <c r="AR28" s="449">
        <f t="shared" si="21"/>
        <v>0</v>
      </c>
      <c r="AS28" s="449">
        <f t="shared" si="21"/>
        <v>0</v>
      </c>
      <c r="AT28" s="449">
        <f t="shared" si="21"/>
        <v>0</v>
      </c>
      <c r="AU28" s="449">
        <f t="shared" si="21"/>
        <v>0</v>
      </c>
      <c r="AV28" s="449">
        <f t="shared" si="21"/>
        <v>0</v>
      </c>
      <c r="AW28" s="449">
        <f t="shared" si="21"/>
        <v>0</v>
      </c>
      <c r="AX28" s="449">
        <f t="shared" si="21"/>
        <v>0</v>
      </c>
      <c r="AY28" s="449">
        <f t="shared" si="21"/>
        <v>0</v>
      </c>
      <c r="AZ28" s="449">
        <f t="shared" si="21"/>
        <v>0</v>
      </c>
      <c r="BA28" s="449">
        <f t="shared" si="21"/>
        <v>0</v>
      </c>
      <c r="BB28" s="449">
        <f t="shared" si="21"/>
        <v>0</v>
      </c>
      <c r="BC28" s="448">
        <f t="shared" si="11"/>
        <v>0</v>
      </c>
      <c r="BE28" s="446">
        <v>1</v>
      </c>
      <c r="BF28" s="446">
        <v>1</v>
      </c>
      <c r="BG28" s="446">
        <v>1</v>
      </c>
      <c r="BH28" s="446">
        <v>1</v>
      </c>
      <c r="BI28" s="446">
        <v>1</v>
      </c>
      <c r="BJ28" s="446">
        <v>1</v>
      </c>
      <c r="BK28" s="446">
        <v>1</v>
      </c>
      <c r="BL28" s="446">
        <v>1</v>
      </c>
      <c r="BM28" s="446">
        <v>2</v>
      </c>
      <c r="BN28" s="446">
        <v>2</v>
      </c>
      <c r="BO28" s="446">
        <v>2</v>
      </c>
      <c r="BP28" s="446">
        <v>2</v>
      </c>
      <c r="BQ28" s="457">
        <f>BP28</f>
        <v>2</v>
      </c>
      <c r="BS28" s="450">
        <f t="shared" si="12"/>
        <v>0</v>
      </c>
      <c r="BT28" s="451">
        <f>BC28-AP28</f>
        <v>0</v>
      </c>
      <c r="BV28" s="451">
        <f t="shared" si="13"/>
        <v>0</v>
      </c>
    </row>
    <row r="29" spans="1:101" s="456" customFormat="1" ht="11.25" outlineLevel="1">
      <c r="A29" s="456" t="s">
        <v>298</v>
      </c>
      <c r="C29" s="456" t="s">
        <v>316</v>
      </c>
      <c r="D29" s="446"/>
      <c r="E29" s="446"/>
      <c r="F29" s="446"/>
      <c r="G29" s="446"/>
      <c r="H29" s="446">
        <v>0</v>
      </c>
      <c r="I29" s="446">
        <v>0</v>
      </c>
      <c r="J29" s="446">
        <v>0</v>
      </c>
      <c r="K29" s="447">
        <v>0</v>
      </c>
      <c r="L29" s="447">
        <v>0</v>
      </c>
      <c r="M29" s="447">
        <v>0</v>
      </c>
      <c r="N29" s="447">
        <v>0</v>
      </c>
      <c r="O29" s="447">
        <v>0</v>
      </c>
      <c r="P29" s="448">
        <f t="shared" si="4"/>
        <v>0</v>
      </c>
      <c r="Q29" s="446">
        <f t="shared" si="22"/>
        <v>0</v>
      </c>
      <c r="R29" s="446">
        <f t="shared" si="22"/>
        <v>0</v>
      </c>
      <c r="S29" s="446">
        <f t="shared" si="22"/>
        <v>0</v>
      </c>
      <c r="T29" s="446">
        <f t="shared" si="22"/>
        <v>0</v>
      </c>
      <c r="U29" s="446">
        <f t="shared" si="22"/>
        <v>0</v>
      </c>
      <c r="V29" s="446">
        <f t="shared" si="22"/>
        <v>0</v>
      </c>
      <c r="W29" s="446">
        <f t="shared" si="22"/>
        <v>0</v>
      </c>
      <c r="X29" s="446">
        <f t="shared" si="22"/>
        <v>0</v>
      </c>
      <c r="Y29" s="446">
        <f t="shared" si="22"/>
        <v>0</v>
      </c>
      <c r="Z29" s="446">
        <f t="shared" si="22"/>
        <v>0</v>
      </c>
      <c r="AA29" s="446">
        <f t="shared" si="22"/>
        <v>0</v>
      </c>
      <c r="AB29" s="446">
        <f t="shared" si="22"/>
        <v>0</v>
      </c>
      <c r="AC29" s="448">
        <f t="shared" si="5"/>
        <v>0</v>
      </c>
      <c r="AD29" s="449">
        <f t="shared" si="6"/>
        <v>0</v>
      </c>
      <c r="AE29" s="449">
        <f t="shared" si="7"/>
        <v>0</v>
      </c>
      <c r="AF29" s="449">
        <f t="shared" si="7"/>
        <v>0</v>
      </c>
      <c r="AG29" s="449">
        <f t="shared" si="7"/>
        <v>0</v>
      </c>
      <c r="AH29" s="449">
        <f t="shared" si="7"/>
        <v>0</v>
      </c>
      <c r="AI29" s="449">
        <f t="shared" si="7"/>
        <v>0</v>
      </c>
      <c r="AJ29" s="449">
        <f t="shared" si="7"/>
        <v>0</v>
      </c>
      <c r="AK29" s="449">
        <f t="shared" si="7"/>
        <v>0</v>
      </c>
      <c r="AL29" s="449">
        <f t="shared" si="7"/>
        <v>0</v>
      </c>
      <c r="AM29" s="449">
        <f t="shared" si="7"/>
        <v>0</v>
      </c>
      <c r="AN29" s="449">
        <f t="shared" si="7"/>
        <v>0</v>
      </c>
      <c r="AO29" s="449">
        <f t="shared" si="7"/>
        <v>0</v>
      </c>
      <c r="AP29" s="448">
        <f t="shared" si="8"/>
        <v>0</v>
      </c>
      <c r="AQ29" s="449">
        <f t="shared" si="9"/>
        <v>0</v>
      </c>
      <c r="AR29" s="449">
        <f t="shared" si="21"/>
        <v>0</v>
      </c>
      <c r="AS29" s="449">
        <f t="shared" si="21"/>
        <v>0</v>
      </c>
      <c r="AT29" s="449">
        <f t="shared" si="21"/>
        <v>0</v>
      </c>
      <c r="AU29" s="449">
        <f t="shared" si="21"/>
        <v>0</v>
      </c>
      <c r="AV29" s="449">
        <f t="shared" si="21"/>
        <v>0</v>
      </c>
      <c r="AW29" s="449">
        <f t="shared" si="21"/>
        <v>0</v>
      </c>
      <c r="AX29" s="449">
        <f t="shared" si="21"/>
        <v>0</v>
      </c>
      <c r="AY29" s="449">
        <f t="shared" si="21"/>
        <v>0</v>
      </c>
      <c r="AZ29" s="449">
        <f t="shared" si="21"/>
        <v>0</v>
      </c>
      <c r="BA29" s="449">
        <f t="shared" si="21"/>
        <v>0</v>
      </c>
      <c r="BB29" s="449">
        <f t="shared" si="21"/>
        <v>0</v>
      </c>
      <c r="BC29" s="448">
        <f t="shared" si="11"/>
        <v>0</v>
      </c>
      <c r="BE29" s="446">
        <v>0</v>
      </c>
      <c r="BF29" s="446">
        <v>0</v>
      </c>
      <c r="BG29" s="446">
        <v>0</v>
      </c>
      <c r="BH29" s="446">
        <v>0</v>
      </c>
      <c r="BI29" s="446">
        <v>1</v>
      </c>
      <c r="BJ29" s="446">
        <v>1</v>
      </c>
      <c r="BK29" s="446">
        <v>1</v>
      </c>
      <c r="BL29" s="446">
        <v>1</v>
      </c>
      <c r="BM29" s="446">
        <v>1</v>
      </c>
      <c r="BN29" s="446">
        <v>1</v>
      </c>
      <c r="BO29" s="446">
        <v>1</v>
      </c>
      <c r="BP29" s="446">
        <v>1</v>
      </c>
      <c r="BQ29" s="457"/>
      <c r="BR29" s="210"/>
      <c r="BS29" s="450">
        <f t="shared" si="12"/>
        <v>0</v>
      </c>
      <c r="BT29" s="451">
        <f>BC29-AP29</f>
        <v>0</v>
      </c>
      <c r="BU29" s="210"/>
      <c r="BV29" s="451">
        <f t="shared" si="13"/>
        <v>0</v>
      </c>
      <c r="BW29" s="210"/>
      <c r="BX29" s="210"/>
      <c r="BZ29" s="210"/>
      <c r="CA29" s="210"/>
      <c r="CB29" s="210"/>
      <c r="CC29" s="210"/>
      <c r="CD29" s="210"/>
      <c r="CE29" s="210"/>
      <c r="CF29" s="210"/>
      <c r="CG29" s="210"/>
      <c r="CH29" s="210"/>
      <c r="CI29" s="210"/>
      <c r="CJ29" s="210"/>
      <c r="CK29" s="210"/>
      <c r="CL29" s="210"/>
      <c r="CM29" s="210"/>
      <c r="CN29" s="210"/>
      <c r="CO29" s="210"/>
      <c r="CP29" s="210"/>
      <c r="CQ29" s="210"/>
      <c r="CR29" s="210"/>
      <c r="CS29" s="210"/>
      <c r="CT29" s="210"/>
      <c r="CU29" s="210"/>
      <c r="CV29" s="210"/>
      <c r="CW29" s="210"/>
    </row>
    <row r="30" spans="1:101" s="456" customFormat="1" ht="11.25" outlineLevel="1">
      <c r="D30" s="446"/>
      <c r="E30" s="446"/>
      <c r="F30" s="446"/>
      <c r="G30" s="446"/>
      <c r="H30" s="446"/>
      <c r="I30" s="446"/>
      <c r="J30" s="446"/>
      <c r="K30" s="447"/>
      <c r="L30" s="447"/>
      <c r="M30" s="447"/>
      <c r="N30" s="447"/>
      <c r="O30" s="447"/>
      <c r="P30" s="448">
        <f t="shared" si="4"/>
        <v>0</v>
      </c>
      <c r="Q30" s="446"/>
      <c r="R30" s="446"/>
      <c r="S30" s="446"/>
      <c r="T30" s="446"/>
      <c r="U30" s="446"/>
      <c r="V30" s="446"/>
      <c r="W30" s="446"/>
      <c r="X30" s="446"/>
      <c r="Y30" s="446"/>
      <c r="Z30" s="446"/>
      <c r="AA30" s="446"/>
      <c r="AB30" s="446"/>
      <c r="AC30" s="448">
        <f t="shared" si="5"/>
        <v>0</v>
      </c>
      <c r="AD30" s="449">
        <f t="shared" si="6"/>
        <v>0</v>
      </c>
      <c r="AE30" s="449">
        <f t="shared" ref="AE30:AO30" si="23">+AD30</f>
        <v>0</v>
      </c>
      <c r="AF30" s="449">
        <f t="shared" si="23"/>
        <v>0</v>
      </c>
      <c r="AG30" s="449">
        <f t="shared" si="23"/>
        <v>0</v>
      </c>
      <c r="AH30" s="449">
        <f t="shared" si="23"/>
        <v>0</v>
      </c>
      <c r="AI30" s="449">
        <f t="shared" si="23"/>
        <v>0</v>
      </c>
      <c r="AJ30" s="449">
        <f t="shared" si="23"/>
        <v>0</v>
      </c>
      <c r="AK30" s="449">
        <f t="shared" si="23"/>
        <v>0</v>
      </c>
      <c r="AL30" s="449">
        <f t="shared" si="23"/>
        <v>0</v>
      </c>
      <c r="AM30" s="449">
        <f t="shared" si="23"/>
        <v>0</v>
      </c>
      <c r="AN30" s="449">
        <f t="shared" si="23"/>
        <v>0</v>
      </c>
      <c r="AO30" s="449">
        <f t="shared" si="23"/>
        <v>0</v>
      </c>
      <c r="AP30" s="448">
        <f t="shared" si="8"/>
        <v>0</v>
      </c>
      <c r="AQ30" s="449">
        <f t="shared" si="9"/>
        <v>0</v>
      </c>
      <c r="AR30" s="449">
        <f t="shared" si="21"/>
        <v>0</v>
      </c>
      <c r="AS30" s="449">
        <f t="shared" si="21"/>
        <v>0</v>
      </c>
      <c r="AT30" s="449">
        <f t="shared" si="21"/>
        <v>0</v>
      </c>
      <c r="AU30" s="449">
        <f t="shared" si="21"/>
        <v>0</v>
      </c>
      <c r="AV30" s="449">
        <f t="shared" si="21"/>
        <v>0</v>
      </c>
      <c r="AW30" s="449">
        <f t="shared" si="21"/>
        <v>0</v>
      </c>
      <c r="AX30" s="449">
        <f t="shared" si="21"/>
        <v>0</v>
      </c>
      <c r="AY30" s="449">
        <f t="shared" si="21"/>
        <v>0</v>
      </c>
      <c r="AZ30" s="449">
        <f t="shared" si="21"/>
        <v>0</v>
      </c>
      <c r="BA30" s="449">
        <f t="shared" si="21"/>
        <v>0</v>
      </c>
      <c r="BB30" s="449">
        <f t="shared" si="21"/>
        <v>0</v>
      </c>
      <c r="BC30" s="448">
        <f t="shared" si="11"/>
        <v>0</v>
      </c>
      <c r="BE30" s="446"/>
      <c r="BF30" s="446"/>
      <c r="BG30" s="446"/>
      <c r="BH30" s="446"/>
      <c r="BI30" s="446"/>
      <c r="BJ30" s="446"/>
      <c r="BK30" s="446"/>
      <c r="BL30" s="446"/>
      <c r="BM30" s="446"/>
      <c r="BN30" s="446"/>
      <c r="BO30" s="446"/>
      <c r="BP30" s="446"/>
      <c r="BQ30" s="457"/>
      <c r="BR30" s="210"/>
      <c r="BS30" s="450"/>
      <c r="BT30" s="451"/>
      <c r="BU30" s="210"/>
      <c r="BV30" s="451"/>
      <c r="BW30" s="210"/>
      <c r="BX30" s="210"/>
      <c r="BZ30" s="210"/>
      <c r="CA30" s="210"/>
      <c r="CB30" s="210"/>
      <c r="CC30" s="210"/>
      <c r="CD30" s="210"/>
      <c r="CE30" s="210"/>
      <c r="CF30" s="210"/>
      <c r="CG30" s="210"/>
      <c r="CH30" s="210"/>
      <c r="CI30" s="210"/>
      <c r="CJ30" s="210"/>
      <c r="CK30" s="210"/>
      <c r="CL30" s="210"/>
      <c r="CM30" s="210"/>
      <c r="CN30" s="210"/>
      <c r="CO30" s="210"/>
      <c r="CP30" s="210"/>
      <c r="CQ30" s="210"/>
      <c r="CR30" s="210"/>
      <c r="CS30" s="210"/>
      <c r="CT30" s="210"/>
      <c r="CU30" s="210"/>
      <c r="CV30" s="210"/>
      <c r="CW30" s="210"/>
    </row>
    <row r="31" spans="1:101">
      <c r="D31" s="458">
        <f t="shared" ref="D31:BB31" si="24">SUM(D4:D29)</f>
        <v>176.37678571428572</v>
      </c>
      <c r="E31" s="458">
        <f t="shared" si="24"/>
        <v>192.47499999999997</v>
      </c>
      <c r="F31" s="458">
        <f t="shared" si="24"/>
        <v>190.66964285714286</v>
      </c>
      <c r="G31" s="458">
        <f t="shared" si="24"/>
        <v>193.30357142857142</v>
      </c>
      <c r="H31" s="458">
        <f t="shared" si="24"/>
        <v>187.27272727272728</v>
      </c>
      <c r="I31" s="458">
        <f t="shared" si="24"/>
        <v>201.42272727272729</v>
      </c>
      <c r="J31" s="458">
        <f t="shared" si="24"/>
        <v>178.35</v>
      </c>
      <c r="K31" s="458">
        <f t="shared" si="24"/>
        <v>187.35</v>
      </c>
      <c r="L31" s="458">
        <f t="shared" si="24"/>
        <v>188.35</v>
      </c>
      <c r="M31" s="458">
        <f t="shared" si="24"/>
        <v>190.85</v>
      </c>
      <c r="N31" s="458">
        <f t="shared" si="24"/>
        <v>191.85</v>
      </c>
      <c r="O31" s="458">
        <f t="shared" si="24"/>
        <v>192.85</v>
      </c>
      <c r="P31" s="458">
        <f t="shared" si="24"/>
        <v>192.85</v>
      </c>
      <c r="Q31" s="458">
        <f t="shared" si="24"/>
        <v>192.85</v>
      </c>
      <c r="R31" s="458">
        <f t="shared" si="24"/>
        <v>191.85</v>
      </c>
      <c r="S31" s="458">
        <f t="shared" si="24"/>
        <v>194.85</v>
      </c>
      <c r="T31" s="458">
        <f t="shared" si="24"/>
        <v>193.85</v>
      </c>
      <c r="U31" s="458">
        <f t="shared" si="24"/>
        <v>195.35</v>
      </c>
      <c r="V31" s="458">
        <f t="shared" si="24"/>
        <v>193.35</v>
      </c>
      <c r="W31" s="458">
        <f t="shared" si="24"/>
        <v>193.35</v>
      </c>
      <c r="X31" s="458">
        <f t="shared" si="24"/>
        <v>193.35</v>
      </c>
      <c r="Y31" s="458">
        <f t="shared" si="24"/>
        <v>192.35</v>
      </c>
      <c r="Z31" s="458">
        <f t="shared" si="24"/>
        <v>187.35</v>
      </c>
      <c r="AA31" s="458">
        <f t="shared" si="24"/>
        <v>186.35</v>
      </c>
      <c r="AB31" s="458">
        <f t="shared" si="24"/>
        <v>186.35</v>
      </c>
      <c r="AC31" s="458">
        <f t="shared" si="24"/>
        <v>186.35</v>
      </c>
      <c r="AD31" s="458">
        <f t="shared" si="24"/>
        <v>186.35</v>
      </c>
      <c r="AE31" s="458">
        <f t="shared" si="24"/>
        <v>186.35</v>
      </c>
      <c r="AF31" s="458">
        <f t="shared" si="24"/>
        <v>186.35</v>
      </c>
      <c r="AG31" s="458">
        <f t="shared" si="24"/>
        <v>182.35</v>
      </c>
      <c r="AH31" s="458">
        <f t="shared" si="24"/>
        <v>181.35</v>
      </c>
      <c r="AI31" s="458">
        <f t="shared" si="24"/>
        <v>179.35</v>
      </c>
      <c r="AJ31" s="458">
        <f t="shared" si="24"/>
        <v>182.35</v>
      </c>
      <c r="AK31" s="458">
        <f t="shared" si="24"/>
        <v>178</v>
      </c>
      <c r="AL31" s="458">
        <f t="shared" si="24"/>
        <v>174</v>
      </c>
      <c r="AM31" s="458">
        <f t="shared" si="24"/>
        <v>171</v>
      </c>
      <c r="AN31" s="458">
        <f t="shared" si="24"/>
        <v>171</v>
      </c>
      <c r="AO31" s="458">
        <f t="shared" si="24"/>
        <v>171</v>
      </c>
      <c r="AP31" s="458">
        <f t="shared" si="24"/>
        <v>171</v>
      </c>
      <c r="AQ31" s="458">
        <f t="shared" si="24"/>
        <v>173</v>
      </c>
      <c r="AR31" s="458">
        <f t="shared" si="24"/>
        <v>173</v>
      </c>
      <c r="AS31" s="458">
        <f t="shared" si="24"/>
        <v>171</v>
      </c>
      <c r="AT31" s="458">
        <f t="shared" si="24"/>
        <v>171</v>
      </c>
      <c r="AU31" s="458">
        <f t="shared" si="24"/>
        <v>171</v>
      </c>
      <c r="AV31" s="458">
        <f t="shared" si="24"/>
        <v>172</v>
      </c>
      <c r="AW31" s="458">
        <f t="shared" si="24"/>
        <v>169</v>
      </c>
      <c r="AX31" s="458">
        <f t="shared" si="24"/>
        <v>168</v>
      </c>
      <c r="AY31" s="458">
        <f t="shared" si="24"/>
        <v>165</v>
      </c>
      <c r="AZ31" s="458">
        <f t="shared" si="24"/>
        <v>165</v>
      </c>
      <c r="BA31" s="458">
        <f t="shared" si="24"/>
        <v>165</v>
      </c>
      <c r="BB31" s="458">
        <f t="shared" si="24"/>
        <v>165</v>
      </c>
      <c r="BC31" s="458">
        <f>SUM(BC4:BC29)</f>
        <v>165</v>
      </c>
      <c r="BE31" s="458">
        <f t="shared" ref="BE31:BQ31" si="25">SUM(BE4:BE29)</f>
        <v>200</v>
      </c>
      <c r="BF31" s="458">
        <f t="shared" si="25"/>
        <v>202</v>
      </c>
      <c r="BG31" s="458">
        <f t="shared" si="25"/>
        <v>203</v>
      </c>
      <c r="BH31" s="458">
        <f t="shared" si="25"/>
        <v>206</v>
      </c>
      <c r="BI31" s="458">
        <f t="shared" si="25"/>
        <v>209</v>
      </c>
      <c r="BJ31" s="458">
        <f t="shared" si="25"/>
        <v>212</v>
      </c>
      <c r="BK31" s="458">
        <f t="shared" si="25"/>
        <v>217</v>
      </c>
      <c r="BL31" s="458">
        <f t="shared" si="25"/>
        <v>220</v>
      </c>
      <c r="BM31" s="458">
        <f t="shared" si="25"/>
        <v>225</v>
      </c>
      <c r="BN31" s="458">
        <f t="shared" si="25"/>
        <v>227</v>
      </c>
      <c r="BO31" s="458">
        <f t="shared" si="25"/>
        <v>229</v>
      </c>
      <c r="BP31" s="458">
        <f t="shared" si="25"/>
        <v>230</v>
      </c>
      <c r="BQ31" s="458">
        <f t="shared" si="25"/>
        <v>227</v>
      </c>
      <c r="BR31" s="210" t="s">
        <v>317</v>
      </c>
      <c r="BS31" s="432">
        <f>+AC31-P31</f>
        <v>-6.5</v>
      </c>
      <c r="BW31" s="459">
        <f>(BC31/P31)^(1/3)-1</f>
        <v>-5.0660757174381676E-2</v>
      </c>
    </row>
    <row r="32" spans="1:101">
      <c r="D32" s="459">
        <f>+D4/D31</f>
        <v>0.63294894250336642</v>
      </c>
      <c r="K32" s="459">
        <f>+K4/K31</f>
        <v>0.61916199626367763</v>
      </c>
      <c r="N32" s="451">
        <f>+O31-K31</f>
        <v>5.5</v>
      </c>
      <c r="O32" s="459">
        <f>+O4/O31</f>
        <v>0.60150375939849621</v>
      </c>
      <c r="P32" s="460">
        <f>+P31-D31</f>
        <v>16.473214285714278</v>
      </c>
      <c r="BF32" s="461">
        <f>+AC31-P31</f>
        <v>-6.5</v>
      </c>
    </row>
    <row r="33" spans="1:74">
      <c r="C33" s="433" t="s">
        <v>318</v>
      </c>
      <c r="D33" s="433" t="s">
        <v>319</v>
      </c>
      <c r="E33" s="434"/>
      <c r="F33" s="434"/>
      <c r="G33" s="434"/>
      <c r="H33" s="434"/>
      <c r="I33" s="434"/>
      <c r="J33" s="434"/>
      <c r="K33" s="434"/>
      <c r="L33" s="434"/>
      <c r="M33" s="434"/>
      <c r="N33" s="434"/>
      <c r="O33" s="434"/>
      <c r="P33" s="462">
        <v>2022</v>
      </c>
      <c r="Q33" s="435" t="s">
        <v>320</v>
      </c>
      <c r="R33" s="436"/>
      <c r="S33" s="436"/>
      <c r="T33" s="436"/>
      <c r="U33" s="436"/>
      <c r="V33" s="436"/>
      <c r="W33" s="436"/>
      <c r="X33" s="436"/>
      <c r="Y33" s="436"/>
      <c r="Z33" s="436"/>
      <c r="AA33" s="436"/>
      <c r="AB33" s="436"/>
      <c r="AC33" s="435">
        <v>2023</v>
      </c>
      <c r="AD33" s="437" t="s">
        <v>320</v>
      </c>
      <c r="AE33" s="438"/>
      <c r="AF33" s="438"/>
      <c r="AG33" s="438"/>
      <c r="AH33" s="438"/>
      <c r="AI33" s="438"/>
      <c r="AJ33" s="438"/>
      <c r="AK33" s="438"/>
      <c r="AL33" s="438"/>
      <c r="AM33" s="438"/>
      <c r="AN33" s="438"/>
      <c r="AO33" s="438"/>
      <c r="AP33" s="437">
        <v>2024</v>
      </c>
      <c r="AQ33" s="439" t="s">
        <v>321</v>
      </c>
      <c r="AR33" s="440"/>
      <c r="AS33" s="440"/>
      <c r="AT33" s="440"/>
      <c r="AU33" s="440"/>
      <c r="AV33" s="440"/>
      <c r="AW33" s="440"/>
      <c r="AX33" s="440"/>
      <c r="AY33" s="440"/>
      <c r="AZ33" s="440"/>
      <c r="BA33" s="440"/>
      <c r="BB33" s="440"/>
      <c r="BC33" s="439">
        <v>2025</v>
      </c>
      <c r="BE33" s="441" t="s">
        <v>322</v>
      </c>
      <c r="BF33" s="463"/>
      <c r="BG33" s="463"/>
      <c r="BH33" s="463"/>
      <c r="BI33" s="463"/>
      <c r="BJ33" s="463"/>
      <c r="BK33" s="463"/>
      <c r="BL33" s="463"/>
      <c r="BM33" s="463"/>
      <c r="BN33" s="463"/>
      <c r="BO33" s="463"/>
      <c r="BP33" s="463"/>
      <c r="BQ33" s="441" t="s">
        <v>259</v>
      </c>
    </row>
    <row r="34" spans="1:74" s="443" customFormat="1" ht="11.25" outlineLevel="1">
      <c r="C34" s="210"/>
      <c r="D34" s="443" t="s">
        <v>285</v>
      </c>
      <c r="E34" s="443" t="s">
        <v>234</v>
      </c>
      <c r="F34" s="443" t="s">
        <v>235</v>
      </c>
      <c r="G34" s="443" t="s">
        <v>236</v>
      </c>
      <c r="H34" s="443" t="s">
        <v>237</v>
      </c>
      <c r="I34" s="443" t="s">
        <v>238</v>
      </c>
      <c r="J34" s="443" t="s">
        <v>286</v>
      </c>
      <c r="K34" s="443" t="s">
        <v>287</v>
      </c>
      <c r="L34" s="443" t="s">
        <v>288</v>
      </c>
      <c r="M34" s="443" t="s">
        <v>17</v>
      </c>
      <c r="N34" s="443" t="s">
        <v>18</v>
      </c>
      <c r="O34" s="443" t="s">
        <v>289</v>
      </c>
      <c r="P34" s="443" t="s">
        <v>290</v>
      </c>
      <c r="Q34" s="443" t="s">
        <v>285</v>
      </c>
      <c r="R34" s="443" t="s">
        <v>234</v>
      </c>
      <c r="S34" s="443" t="s">
        <v>235</v>
      </c>
      <c r="T34" s="443" t="s">
        <v>236</v>
      </c>
      <c r="U34" s="443" t="s">
        <v>237</v>
      </c>
      <c r="V34" s="443" t="s">
        <v>238</v>
      </c>
      <c r="W34" s="443" t="s">
        <v>286</v>
      </c>
      <c r="X34" s="443" t="s">
        <v>287</v>
      </c>
      <c r="Y34" s="443" t="s">
        <v>288</v>
      </c>
      <c r="Z34" s="443" t="s">
        <v>17</v>
      </c>
      <c r="AA34" s="443" t="s">
        <v>18</v>
      </c>
      <c r="AB34" s="443" t="s">
        <v>289</v>
      </c>
      <c r="AC34" s="443" t="s">
        <v>290</v>
      </c>
      <c r="AD34" s="443" t="s">
        <v>285</v>
      </c>
      <c r="AE34" s="443" t="s">
        <v>234</v>
      </c>
      <c r="AF34" s="443" t="s">
        <v>235</v>
      </c>
      <c r="AG34" s="443" t="s">
        <v>236</v>
      </c>
      <c r="AH34" s="443" t="s">
        <v>237</v>
      </c>
      <c r="AI34" s="443" t="s">
        <v>238</v>
      </c>
      <c r="AJ34" s="443" t="s">
        <v>286</v>
      </c>
      <c r="AK34" s="443" t="s">
        <v>287</v>
      </c>
      <c r="AL34" s="443" t="s">
        <v>288</v>
      </c>
      <c r="AM34" s="443" t="s">
        <v>17</v>
      </c>
      <c r="AN34" s="443" t="s">
        <v>18</v>
      </c>
      <c r="AO34" s="443" t="s">
        <v>289</v>
      </c>
      <c r="AP34" s="443" t="s">
        <v>290</v>
      </c>
      <c r="AQ34" s="443" t="s">
        <v>285</v>
      </c>
      <c r="AR34" s="443" t="s">
        <v>234</v>
      </c>
      <c r="AS34" s="443" t="s">
        <v>235</v>
      </c>
      <c r="AT34" s="443" t="s">
        <v>236</v>
      </c>
      <c r="AU34" s="443" t="s">
        <v>237</v>
      </c>
      <c r="AV34" s="443" t="s">
        <v>238</v>
      </c>
      <c r="AW34" s="443" t="s">
        <v>286</v>
      </c>
      <c r="AX34" s="443" t="s">
        <v>287</v>
      </c>
      <c r="AY34" s="443" t="s">
        <v>288</v>
      </c>
      <c r="AZ34" s="443" t="s">
        <v>17</v>
      </c>
      <c r="BA34" s="443" t="s">
        <v>18</v>
      </c>
      <c r="BB34" s="443" t="s">
        <v>289</v>
      </c>
      <c r="BC34" s="443" t="s">
        <v>290</v>
      </c>
      <c r="BD34" s="450"/>
      <c r="BE34" s="443" t="s">
        <v>285</v>
      </c>
      <c r="BF34" s="443" t="s">
        <v>234</v>
      </c>
      <c r="BG34" s="443" t="s">
        <v>235</v>
      </c>
      <c r="BH34" s="443" t="s">
        <v>236</v>
      </c>
      <c r="BI34" s="443" t="s">
        <v>237</v>
      </c>
      <c r="BJ34" s="443" t="s">
        <v>238</v>
      </c>
      <c r="BK34" s="443" t="s">
        <v>286</v>
      </c>
      <c r="BL34" s="443" t="s">
        <v>287</v>
      </c>
      <c r="BM34" s="443" t="s">
        <v>288</v>
      </c>
      <c r="BN34" s="443" t="s">
        <v>17</v>
      </c>
      <c r="BO34" s="443" t="s">
        <v>18</v>
      </c>
      <c r="BP34" s="443" t="s">
        <v>289</v>
      </c>
      <c r="BQ34" s="443" t="s">
        <v>290</v>
      </c>
      <c r="BS34" s="444" t="s">
        <v>291</v>
      </c>
      <c r="BT34" s="443" t="s">
        <v>292</v>
      </c>
      <c r="BV34" s="443" t="s">
        <v>293</v>
      </c>
    </row>
    <row r="35" spans="1:74" outlineLevel="1">
      <c r="A35" s="445" t="str">
        <f t="shared" ref="A35:A56" si="26">$A4</f>
        <v>PMCE</v>
      </c>
      <c r="B35" s="445" t="str">
        <f t="shared" ref="B35:B56" si="27">$B4</f>
        <v>Maintain</v>
      </c>
      <c r="C35" s="445" t="str">
        <f t="shared" ref="C35:C60" si="28">$C4</f>
        <v>ORGANIZACION VIHONCO IPS SOCIEDAD</v>
      </c>
      <c r="D35" s="464">
        <v>20000</v>
      </c>
      <c r="E35" s="464">
        <v>20000</v>
      </c>
      <c r="F35" s="464">
        <v>20000</v>
      </c>
      <c r="G35" s="464">
        <v>20000</v>
      </c>
      <c r="H35" s="464">
        <v>20000</v>
      </c>
      <c r="I35" s="464">
        <v>20000</v>
      </c>
      <c r="J35" s="464">
        <v>20000</v>
      </c>
      <c r="K35" s="464">
        <v>20000</v>
      </c>
      <c r="L35" s="464">
        <v>20000</v>
      </c>
      <c r="M35" s="464">
        <v>20000</v>
      </c>
      <c r="N35" s="464">
        <v>20000</v>
      </c>
      <c r="O35" s="464">
        <v>20000</v>
      </c>
      <c r="P35" s="448">
        <f>AVERAGE(D35:O35)</f>
        <v>20000</v>
      </c>
      <c r="Q35" s="464">
        <v>20000</v>
      </c>
      <c r="R35" s="464">
        <v>20000</v>
      </c>
      <c r="S35" s="464">
        <v>20000</v>
      </c>
      <c r="T35" s="464">
        <v>20000</v>
      </c>
      <c r="U35" s="464">
        <v>20000</v>
      </c>
      <c r="V35" s="464">
        <v>20000</v>
      </c>
      <c r="W35" s="464">
        <v>20000</v>
      </c>
      <c r="X35" s="464">
        <v>20000</v>
      </c>
      <c r="Y35" s="464">
        <v>20000</v>
      </c>
      <c r="Z35" s="464">
        <v>20000</v>
      </c>
      <c r="AA35" s="464">
        <v>20000</v>
      </c>
      <c r="AB35" s="464">
        <v>20000</v>
      </c>
      <c r="AC35" s="448">
        <f>AVERAGE(Q35:AB35)</f>
        <v>20000</v>
      </c>
      <c r="AD35" s="464">
        <v>20000</v>
      </c>
      <c r="AE35" s="464">
        <v>20000</v>
      </c>
      <c r="AF35" s="464">
        <v>20000</v>
      </c>
      <c r="AG35" s="464">
        <v>20000</v>
      </c>
      <c r="AH35" s="464">
        <v>20000</v>
      </c>
      <c r="AI35" s="464">
        <v>20000</v>
      </c>
      <c r="AJ35" s="464">
        <v>20000</v>
      </c>
      <c r="AK35" s="464">
        <v>20000</v>
      </c>
      <c r="AL35" s="464">
        <v>20000</v>
      </c>
      <c r="AM35" s="464">
        <v>20000</v>
      </c>
      <c r="AN35" s="464">
        <v>20000</v>
      </c>
      <c r="AO35" s="464">
        <v>20000</v>
      </c>
      <c r="AP35" s="448">
        <f>AVERAGE(AD35:AO35)</f>
        <v>20000</v>
      </c>
      <c r="AQ35" s="464">
        <v>20000</v>
      </c>
      <c r="AR35" s="464">
        <v>20000</v>
      </c>
      <c r="AS35" s="464">
        <v>20000</v>
      </c>
      <c r="AT35" s="464">
        <v>20000</v>
      </c>
      <c r="AU35" s="464">
        <v>20000</v>
      </c>
      <c r="AV35" s="464">
        <v>20000</v>
      </c>
      <c r="AW35" s="464">
        <v>20000</v>
      </c>
      <c r="AX35" s="464">
        <v>20000</v>
      </c>
      <c r="AY35" s="464">
        <v>20000</v>
      </c>
      <c r="AZ35" s="464">
        <v>20000</v>
      </c>
      <c r="BA35" s="464">
        <v>20000</v>
      </c>
      <c r="BB35" s="464">
        <v>20000</v>
      </c>
      <c r="BC35" s="448">
        <f>AVERAGE(AQ35:BB35)</f>
        <v>20000</v>
      </c>
      <c r="BD35" s="450"/>
      <c r="BE35" s="464"/>
      <c r="BF35" s="464"/>
      <c r="BG35" s="464"/>
      <c r="BH35" s="464"/>
      <c r="BI35" s="464"/>
      <c r="BJ35" s="464"/>
      <c r="BK35" s="464"/>
      <c r="BL35" s="464"/>
      <c r="BM35" s="464"/>
      <c r="BN35" s="464"/>
      <c r="BO35" s="464"/>
      <c r="BP35" s="464"/>
      <c r="BQ35" s="448" t="e">
        <f>AVERAGE(BE35:BP35)</f>
        <v>#DIV/0!</v>
      </c>
      <c r="BS35" s="450">
        <f>AC35-P35</f>
        <v>0</v>
      </c>
      <c r="BT35" s="451">
        <f t="shared" ref="BT35:BT56" si="29">BC35-AP35</f>
        <v>0</v>
      </c>
      <c r="BV35" s="451">
        <f>AP35-AC35</f>
        <v>0</v>
      </c>
    </row>
    <row r="36" spans="1:74" outlineLevel="1">
      <c r="A36" s="445" t="str">
        <f t="shared" si="26"/>
        <v>LADB</v>
      </c>
      <c r="B36" s="445" t="str">
        <f t="shared" si="27"/>
        <v>Maintain</v>
      </c>
      <c r="C36" s="445" t="str">
        <f t="shared" si="28"/>
        <v>FUNDACION SOCIAL PARA PROMOCION DE LA VIDA</v>
      </c>
      <c r="D36" s="464">
        <v>8000</v>
      </c>
      <c r="E36" s="464">
        <v>8000</v>
      </c>
      <c r="F36" s="464">
        <v>8000</v>
      </c>
      <c r="G36" s="464">
        <v>8000</v>
      </c>
      <c r="H36" s="464">
        <v>8000</v>
      </c>
      <c r="I36" s="464">
        <v>8000</v>
      </c>
      <c r="J36" s="464">
        <v>8000</v>
      </c>
      <c r="K36" s="464">
        <v>8000</v>
      </c>
      <c r="L36" s="464">
        <v>8000</v>
      </c>
      <c r="M36" s="464">
        <v>8000</v>
      </c>
      <c r="N36" s="464">
        <v>8000</v>
      </c>
      <c r="O36" s="464">
        <v>8000</v>
      </c>
      <c r="P36" s="448">
        <f t="shared" ref="P36:P60" si="30">AVERAGE(D36:O36)</f>
        <v>8000</v>
      </c>
      <c r="Q36" s="464">
        <v>8000</v>
      </c>
      <c r="R36" s="464">
        <v>8000</v>
      </c>
      <c r="S36" s="464">
        <v>8000</v>
      </c>
      <c r="T36" s="464">
        <v>8000</v>
      </c>
      <c r="U36" s="464">
        <v>8000</v>
      </c>
      <c r="V36" s="464">
        <v>8000</v>
      </c>
      <c r="W36" s="464">
        <v>8000</v>
      </c>
      <c r="X36" s="464">
        <v>8000</v>
      </c>
      <c r="Y36" s="464">
        <v>8000</v>
      </c>
      <c r="Z36" s="464">
        <v>8000</v>
      </c>
      <c r="AA36" s="464">
        <v>8000</v>
      </c>
      <c r="AB36" s="464">
        <v>8000</v>
      </c>
      <c r="AC36" s="448">
        <f t="shared" ref="AC36:AC60" si="31">AVERAGE(Q36:AB36)</f>
        <v>8000</v>
      </c>
      <c r="AD36" s="464">
        <v>8000</v>
      </c>
      <c r="AE36" s="464">
        <v>8000</v>
      </c>
      <c r="AF36" s="464">
        <v>8000</v>
      </c>
      <c r="AG36" s="464">
        <v>8000</v>
      </c>
      <c r="AH36" s="464">
        <v>8000</v>
      </c>
      <c r="AI36" s="464">
        <v>8000</v>
      </c>
      <c r="AJ36" s="464">
        <v>8000</v>
      </c>
      <c r="AK36" s="464">
        <v>8000</v>
      </c>
      <c r="AL36" s="464">
        <v>8000</v>
      </c>
      <c r="AM36" s="464">
        <v>8000</v>
      </c>
      <c r="AN36" s="464">
        <v>8000</v>
      </c>
      <c r="AO36" s="464">
        <v>8000</v>
      </c>
      <c r="AP36" s="448">
        <f t="shared" ref="AP36:AP60" si="32">AVERAGE(AD36:AO36)</f>
        <v>8000</v>
      </c>
      <c r="AQ36" s="464">
        <v>8000</v>
      </c>
      <c r="AR36" s="464">
        <v>8000</v>
      </c>
      <c r="AS36" s="464">
        <v>8000</v>
      </c>
      <c r="AT36" s="464">
        <v>8000</v>
      </c>
      <c r="AU36" s="464">
        <v>8000</v>
      </c>
      <c r="AV36" s="464">
        <v>8000</v>
      </c>
      <c r="AW36" s="464">
        <v>8000</v>
      </c>
      <c r="AX36" s="464">
        <v>8000</v>
      </c>
      <c r="AY36" s="464">
        <v>8000</v>
      </c>
      <c r="AZ36" s="464">
        <v>8000</v>
      </c>
      <c r="BA36" s="464">
        <v>8000</v>
      </c>
      <c r="BB36" s="464">
        <v>8000</v>
      </c>
      <c r="BC36" s="448">
        <f t="shared" ref="BC36:BC60" si="33">AVERAGE(AQ36:BB36)</f>
        <v>8000</v>
      </c>
      <c r="BD36" s="450"/>
      <c r="BE36" s="464"/>
      <c r="BF36" s="464"/>
      <c r="BG36" s="464"/>
      <c r="BH36" s="464"/>
      <c r="BI36" s="464"/>
      <c r="BJ36" s="464"/>
      <c r="BK36" s="464"/>
      <c r="BL36" s="464"/>
      <c r="BM36" s="464"/>
      <c r="BN36" s="464"/>
      <c r="BO36" s="464"/>
      <c r="BP36" s="464"/>
      <c r="BQ36" s="448" t="e">
        <f t="shared" ref="BQ36:BQ60" si="34">AVERAGE(BE36:BP36)</f>
        <v>#DIV/0!</v>
      </c>
      <c r="BS36" s="450">
        <f t="shared" ref="BS36:BS60" si="35">AC36-P36</f>
        <v>0</v>
      </c>
      <c r="BT36" s="451">
        <f t="shared" si="29"/>
        <v>0</v>
      </c>
      <c r="BV36" s="451">
        <f t="shared" ref="BV36:BV60" si="36">AP36-AC36</f>
        <v>0</v>
      </c>
    </row>
    <row r="37" spans="1:74" outlineLevel="1">
      <c r="A37" s="452" t="str">
        <f t="shared" si="26"/>
        <v>ZMGQ</v>
      </c>
      <c r="B37" s="452" t="str">
        <f t="shared" si="27"/>
        <v xml:space="preserve">Grow </v>
      </c>
      <c r="C37" s="452" t="str">
        <f t="shared" si="28"/>
        <v>AUDIFARMA S.A.</v>
      </c>
      <c r="D37" s="464">
        <v>20000</v>
      </c>
      <c r="E37" s="464">
        <v>20000</v>
      </c>
      <c r="F37" s="464">
        <v>20000</v>
      </c>
      <c r="G37" s="464">
        <v>20000</v>
      </c>
      <c r="H37" s="464">
        <v>20000</v>
      </c>
      <c r="I37" s="464">
        <v>20000</v>
      </c>
      <c r="J37" s="464">
        <v>20000</v>
      </c>
      <c r="K37" s="464">
        <v>20000</v>
      </c>
      <c r="L37" s="464">
        <v>20000</v>
      </c>
      <c r="M37" s="464">
        <v>20000</v>
      </c>
      <c r="N37" s="464">
        <v>20000</v>
      </c>
      <c r="O37" s="464">
        <v>20000</v>
      </c>
      <c r="P37" s="448">
        <f t="shared" si="30"/>
        <v>20000</v>
      </c>
      <c r="Q37" s="464">
        <v>20000</v>
      </c>
      <c r="R37" s="464">
        <v>20000</v>
      </c>
      <c r="S37" s="464">
        <v>20000</v>
      </c>
      <c r="T37" s="464">
        <v>20000</v>
      </c>
      <c r="U37" s="464">
        <v>20000</v>
      </c>
      <c r="V37" s="464">
        <v>20000</v>
      </c>
      <c r="W37" s="464">
        <v>20000</v>
      </c>
      <c r="X37" s="464">
        <v>20000</v>
      </c>
      <c r="Y37" s="464">
        <v>20000</v>
      </c>
      <c r="Z37" s="464">
        <v>20000</v>
      </c>
      <c r="AA37" s="464">
        <v>20000</v>
      </c>
      <c r="AB37" s="464">
        <v>20000</v>
      </c>
      <c r="AC37" s="448">
        <f t="shared" si="31"/>
        <v>20000</v>
      </c>
      <c r="AD37" s="464">
        <v>20000</v>
      </c>
      <c r="AE37" s="464">
        <v>20000</v>
      </c>
      <c r="AF37" s="464">
        <v>20000</v>
      </c>
      <c r="AG37" s="464">
        <v>20000</v>
      </c>
      <c r="AH37" s="464">
        <v>20000</v>
      </c>
      <c r="AI37" s="464">
        <v>20000</v>
      </c>
      <c r="AJ37" s="464">
        <v>20000</v>
      </c>
      <c r="AK37" s="464">
        <v>20000</v>
      </c>
      <c r="AL37" s="464">
        <v>20000</v>
      </c>
      <c r="AM37" s="464">
        <v>20000</v>
      </c>
      <c r="AN37" s="464">
        <v>20000</v>
      </c>
      <c r="AO37" s="464">
        <v>20000</v>
      </c>
      <c r="AP37" s="448">
        <f t="shared" si="32"/>
        <v>20000</v>
      </c>
      <c r="AQ37" s="464">
        <v>20000</v>
      </c>
      <c r="AR37" s="464">
        <v>20000</v>
      </c>
      <c r="AS37" s="464">
        <v>20000</v>
      </c>
      <c r="AT37" s="464">
        <v>20000</v>
      </c>
      <c r="AU37" s="464">
        <v>20000</v>
      </c>
      <c r="AV37" s="464">
        <v>20000</v>
      </c>
      <c r="AW37" s="464">
        <v>20000</v>
      </c>
      <c r="AX37" s="464">
        <v>20000</v>
      </c>
      <c r="AY37" s="464">
        <v>20000</v>
      </c>
      <c r="AZ37" s="464">
        <v>20000</v>
      </c>
      <c r="BA37" s="464">
        <v>20000</v>
      </c>
      <c r="BB37" s="464">
        <v>20000</v>
      </c>
      <c r="BC37" s="448">
        <f t="shared" si="33"/>
        <v>20000</v>
      </c>
      <c r="BD37" s="450"/>
      <c r="BE37" s="464"/>
      <c r="BF37" s="464"/>
      <c r="BG37" s="464"/>
      <c r="BH37" s="464"/>
      <c r="BI37" s="464"/>
      <c r="BJ37" s="464"/>
      <c r="BK37" s="464"/>
      <c r="BL37" s="464"/>
      <c r="BM37" s="464"/>
      <c r="BN37" s="464"/>
      <c r="BO37" s="464"/>
      <c r="BP37" s="464"/>
      <c r="BQ37" s="448" t="e">
        <f t="shared" si="34"/>
        <v>#DIV/0!</v>
      </c>
      <c r="BS37" s="450">
        <f t="shared" si="35"/>
        <v>0</v>
      </c>
      <c r="BT37" s="451">
        <f t="shared" si="29"/>
        <v>0</v>
      </c>
      <c r="BV37" s="451">
        <f t="shared" si="36"/>
        <v>0</v>
      </c>
    </row>
    <row r="38" spans="1:74" outlineLevel="1">
      <c r="A38" s="452" t="str">
        <f t="shared" si="26"/>
        <v>ICNE</v>
      </c>
      <c r="B38" s="452" t="str">
        <f t="shared" si="27"/>
        <v xml:space="preserve">Grow </v>
      </c>
      <c r="C38" s="452" t="str">
        <f t="shared" si="28"/>
        <v>DROGUERIAS CRUZ VERDE S A S</v>
      </c>
      <c r="D38" s="464">
        <v>20000</v>
      </c>
      <c r="E38" s="464">
        <v>20000</v>
      </c>
      <c r="F38" s="464">
        <v>20000</v>
      </c>
      <c r="G38" s="464">
        <v>20000</v>
      </c>
      <c r="H38" s="464">
        <v>20000</v>
      </c>
      <c r="I38" s="464">
        <v>20000</v>
      </c>
      <c r="J38" s="464">
        <v>20000</v>
      </c>
      <c r="K38" s="464">
        <v>20000</v>
      </c>
      <c r="L38" s="464">
        <v>20000</v>
      </c>
      <c r="M38" s="464">
        <v>20000</v>
      </c>
      <c r="N38" s="464">
        <v>20000</v>
      </c>
      <c r="O38" s="464">
        <v>20000</v>
      </c>
      <c r="P38" s="448">
        <f t="shared" si="30"/>
        <v>20000</v>
      </c>
      <c r="Q38" s="464">
        <v>20000</v>
      </c>
      <c r="R38" s="464">
        <v>20000</v>
      </c>
      <c r="S38" s="464">
        <v>20000</v>
      </c>
      <c r="T38" s="464">
        <v>20000</v>
      </c>
      <c r="U38" s="464">
        <v>20000</v>
      </c>
      <c r="V38" s="464">
        <v>20000</v>
      </c>
      <c r="W38" s="464">
        <v>20000</v>
      </c>
      <c r="X38" s="464">
        <v>20000</v>
      </c>
      <c r="Y38" s="464">
        <v>20000</v>
      </c>
      <c r="Z38" s="464">
        <v>20000</v>
      </c>
      <c r="AA38" s="464">
        <v>20000</v>
      </c>
      <c r="AB38" s="464">
        <v>20000</v>
      </c>
      <c r="AC38" s="448">
        <f t="shared" si="31"/>
        <v>20000</v>
      </c>
      <c r="AD38" s="464">
        <v>20000</v>
      </c>
      <c r="AE38" s="464">
        <v>20000</v>
      </c>
      <c r="AF38" s="464">
        <v>20000</v>
      </c>
      <c r="AG38" s="464">
        <v>20000</v>
      </c>
      <c r="AH38" s="464">
        <v>20000</v>
      </c>
      <c r="AI38" s="464">
        <v>20000</v>
      </c>
      <c r="AJ38" s="464">
        <v>20000</v>
      </c>
      <c r="AK38" s="464">
        <v>20000</v>
      </c>
      <c r="AL38" s="464">
        <v>20000</v>
      </c>
      <c r="AM38" s="464">
        <v>20000</v>
      </c>
      <c r="AN38" s="464">
        <v>20000</v>
      </c>
      <c r="AO38" s="464">
        <v>20000</v>
      </c>
      <c r="AP38" s="448">
        <f t="shared" si="32"/>
        <v>20000</v>
      </c>
      <c r="AQ38" s="464">
        <v>20000</v>
      </c>
      <c r="AR38" s="464">
        <v>20000</v>
      </c>
      <c r="AS38" s="464">
        <v>20000</v>
      </c>
      <c r="AT38" s="464">
        <v>20000</v>
      </c>
      <c r="AU38" s="464">
        <v>20000</v>
      </c>
      <c r="AV38" s="464">
        <v>20000</v>
      </c>
      <c r="AW38" s="464">
        <v>20000</v>
      </c>
      <c r="AX38" s="464">
        <v>20000</v>
      </c>
      <c r="AY38" s="464">
        <v>20000</v>
      </c>
      <c r="AZ38" s="464">
        <v>20000</v>
      </c>
      <c r="BA38" s="464">
        <v>20000</v>
      </c>
      <c r="BB38" s="464">
        <v>20000</v>
      </c>
      <c r="BC38" s="448">
        <f t="shared" si="33"/>
        <v>20000</v>
      </c>
      <c r="BD38" s="450"/>
      <c r="BE38" s="464"/>
      <c r="BF38" s="464"/>
      <c r="BG38" s="464"/>
      <c r="BH38" s="464"/>
      <c r="BI38" s="464"/>
      <c r="BJ38" s="464"/>
      <c r="BK38" s="464"/>
      <c r="BL38" s="464"/>
      <c r="BM38" s="464"/>
      <c r="BN38" s="464"/>
      <c r="BO38" s="464"/>
      <c r="BP38" s="464"/>
      <c r="BQ38" s="448" t="e">
        <f t="shared" si="34"/>
        <v>#DIV/0!</v>
      </c>
      <c r="BS38" s="450">
        <f t="shared" si="35"/>
        <v>0</v>
      </c>
      <c r="BT38" s="451">
        <f t="shared" si="29"/>
        <v>0</v>
      </c>
      <c r="BV38" s="451">
        <f t="shared" si="36"/>
        <v>0</v>
      </c>
    </row>
    <row r="39" spans="1:74" outlineLevel="1">
      <c r="A39" s="452" t="str">
        <f t="shared" si="26"/>
        <v>ZMGQ</v>
      </c>
      <c r="B39" s="452" t="str">
        <f t="shared" si="27"/>
        <v xml:space="preserve">Grow </v>
      </c>
      <c r="C39" s="452" t="str">
        <f t="shared" si="28"/>
        <v>CENTRO MEDICO IMBANACO DE CALI S.A.</v>
      </c>
      <c r="D39" s="464">
        <v>20000</v>
      </c>
      <c r="E39" s="464">
        <v>20000</v>
      </c>
      <c r="F39" s="464">
        <v>20000</v>
      </c>
      <c r="G39" s="464">
        <v>20000</v>
      </c>
      <c r="H39" s="464">
        <v>20000</v>
      </c>
      <c r="I39" s="464">
        <v>20000</v>
      </c>
      <c r="J39" s="464">
        <v>20000</v>
      </c>
      <c r="K39" s="464">
        <v>20000</v>
      </c>
      <c r="L39" s="464">
        <v>20000</v>
      </c>
      <c r="M39" s="464">
        <v>20000</v>
      </c>
      <c r="N39" s="464">
        <v>20000</v>
      </c>
      <c r="O39" s="464">
        <v>20000</v>
      </c>
      <c r="P39" s="448">
        <f t="shared" si="30"/>
        <v>20000</v>
      </c>
      <c r="Q39" s="464">
        <v>20000</v>
      </c>
      <c r="R39" s="464">
        <v>20000</v>
      </c>
      <c r="S39" s="464">
        <v>20000</v>
      </c>
      <c r="T39" s="464">
        <v>20000</v>
      </c>
      <c r="U39" s="464">
        <v>20000</v>
      </c>
      <c r="V39" s="464">
        <v>20000</v>
      </c>
      <c r="W39" s="464">
        <v>20000</v>
      </c>
      <c r="X39" s="464">
        <v>20000</v>
      </c>
      <c r="Y39" s="464">
        <v>20000</v>
      </c>
      <c r="Z39" s="464">
        <v>20000</v>
      </c>
      <c r="AA39" s="464">
        <v>20000</v>
      </c>
      <c r="AB39" s="464">
        <v>20000</v>
      </c>
      <c r="AC39" s="448">
        <f t="shared" si="31"/>
        <v>20000</v>
      </c>
      <c r="AD39" s="464">
        <v>20000</v>
      </c>
      <c r="AE39" s="464">
        <v>20000</v>
      </c>
      <c r="AF39" s="464">
        <v>20000</v>
      </c>
      <c r="AG39" s="464">
        <v>20000</v>
      </c>
      <c r="AH39" s="464">
        <v>20000</v>
      </c>
      <c r="AI39" s="464">
        <v>20000</v>
      </c>
      <c r="AJ39" s="464">
        <v>20000</v>
      </c>
      <c r="AK39" s="464">
        <v>20000</v>
      </c>
      <c r="AL39" s="464">
        <v>20000</v>
      </c>
      <c r="AM39" s="464">
        <v>20000</v>
      </c>
      <c r="AN39" s="464">
        <v>20000</v>
      </c>
      <c r="AO39" s="464">
        <v>20000</v>
      </c>
      <c r="AP39" s="448">
        <f t="shared" si="32"/>
        <v>20000</v>
      </c>
      <c r="AQ39" s="464">
        <v>20000</v>
      </c>
      <c r="AR39" s="464">
        <v>20000</v>
      </c>
      <c r="AS39" s="464">
        <v>20000</v>
      </c>
      <c r="AT39" s="464">
        <v>20000</v>
      </c>
      <c r="AU39" s="464">
        <v>20000</v>
      </c>
      <c r="AV39" s="464">
        <v>20000</v>
      </c>
      <c r="AW39" s="464">
        <v>20000</v>
      </c>
      <c r="AX39" s="464">
        <v>20000</v>
      </c>
      <c r="AY39" s="464">
        <v>20000</v>
      </c>
      <c r="AZ39" s="464">
        <v>20000</v>
      </c>
      <c r="BA39" s="464">
        <v>20000</v>
      </c>
      <c r="BB39" s="464">
        <v>20000</v>
      </c>
      <c r="BC39" s="448">
        <f t="shared" si="33"/>
        <v>20000</v>
      </c>
      <c r="BD39" s="450"/>
      <c r="BE39" s="464"/>
      <c r="BF39" s="464"/>
      <c r="BG39" s="464"/>
      <c r="BH39" s="464"/>
      <c r="BI39" s="464"/>
      <c r="BJ39" s="464"/>
      <c r="BK39" s="464"/>
      <c r="BL39" s="464"/>
      <c r="BM39" s="464"/>
      <c r="BN39" s="464"/>
      <c r="BO39" s="464"/>
      <c r="BP39" s="464"/>
      <c r="BQ39" s="448" t="e">
        <f t="shared" si="34"/>
        <v>#DIV/0!</v>
      </c>
      <c r="BS39" s="450">
        <f t="shared" si="35"/>
        <v>0</v>
      </c>
      <c r="BT39" s="451">
        <f t="shared" si="29"/>
        <v>0</v>
      </c>
      <c r="BV39" s="451">
        <f t="shared" si="36"/>
        <v>0</v>
      </c>
    </row>
    <row r="40" spans="1:74" outlineLevel="1">
      <c r="A40" s="452" t="str">
        <f t="shared" si="26"/>
        <v>ICNE</v>
      </c>
      <c r="B40" s="452" t="str">
        <f t="shared" si="27"/>
        <v xml:space="preserve">Grow </v>
      </c>
      <c r="C40" s="452" t="str">
        <f t="shared" si="28"/>
        <v>INTEGRAL SOLUTIONS SD S.A.S.</v>
      </c>
      <c r="D40" s="464">
        <v>20000</v>
      </c>
      <c r="E40" s="464">
        <v>20000</v>
      </c>
      <c r="F40" s="464">
        <v>20000</v>
      </c>
      <c r="G40" s="464">
        <v>20000</v>
      </c>
      <c r="H40" s="464">
        <v>20000</v>
      </c>
      <c r="I40" s="464">
        <v>20000</v>
      </c>
      <c r="J40" s="464">
        <v>20000</v>
      </c>
      <c r="K40" s="464">
        <v>20000</v>
      </c>
      <c r="L40" s="464">
        <v>20000</v>
      </c>
      <c r="M40" s="464">
        <v>20000</v>
      </c>
      <c r="N40" s="464">
        <v>20000</v>
      </c>
      <c r="O40" s="464">
        <v>20000</v>
      </c>
      <c r="P40" s="448">
        <f t="shared" si="30"/>
        <v>20000</v>
      </c>
      <c r="Q40" s="464">
        <v>20000</v>
      </c>
      <c r="R40" s="464">
        <v>20000</v>
      </c>
      <c r="S40" s="464">
        <v>20000</v>
      </c>
      <c r="T40" s="464">
        <v>20000</v>
      </c>
      <c r="U40" s="464">
        <v>20000</v>
      </c>
      <c r="V40" s="464">
        <v>20000</v>
      </c>
      <c r="W40" s="464">
        <v>20000</v>
      </c>
      <c r="X40" s="464">
        <v>20000</v>
      </c>
      <c r="Y40" s="464">
        <v>20000</v>
      </c>
      <c r="Z40" s="464">
        <v>20000</v>
      </c>
      <c r="AA40" s="464">
        <v>20000</v>
      </c>
      <c r="AB40" s="464">
        <v>20000</v>
      </c>
      <c r="AC40" s="448">
        <f t="shared" si="31"/>
        <v>20000</v>
      </c>
      <c r="AD40" s="464">
        <v>20000</v>
      </c>
      <c r="AE40" s="464">
        <v>20000</v>
      </c>
      <c r="AF40" s="464">
        <v>20000</v>
      </c>
      <c r="AG40" s="464">
        <v>20000</v>
      </c>
      <c r="AH40" s="464">
        <v>20000</v>
      </c>
      <c r="AI40" s="464">
        <v>20000</v>
      </c>
      <c r="AJ40" s="464">
        <v>20000</v>
      </c>
      <c r="AK40" s="464">
        <v>20000</v>
      </c>
      <c r="AL40" s="464">
        <v>20000</v>
      </c>
      <c r="AM40" s="464">
        <v>20000</v>
      </c>
      <c r="AN40" s="464">
        <v>20000</v>
      </c>
      <c r="AO40" s="464">
        <v>20000</v>
      </c>
      <c r="AP40" s="448">
        <f t="shared" si="32"/>
        <v>20000</v>
      </c>
      <c r="AQ40" s="464">
        <v>20000</v>
      </c>
      <c r="AR40" s="464">
        <v>20000</v>
      </c>
      <c r="AS40" s="464">
        <v>20000</v>
      </c>
      <c r="AT40" s="464">
        <v>20000</v>
      </c>
      <c r="AU40" s="464">
        <v>20000</v>
      </c>
      <c r="AV40" s="464">
        <v>20000</v>
      </c>
      <c r="AW40" s="464">
        <v>20000</v>
      </c>
      <c r="AX40" s="464">
        <v>20000</v>
      </c>
      <c r="AY40" s="464">
        <v>20000</v>
      </c>
      <c r="AZ40" s="464">
        <v>20000</v>
      </c>
      <c r="BA40" s="464">
        <v>20000</v>
      </c>
      <c r="BB40" s="464">
        <v>20000</v>
      </c>
      <c r="BC40" s="448">
        <f t="shared" si="33"/>
        <v>20000</v>
      </c>
      <c r="BD40" s="450"/>
      <c r="BE40" s="464"/>
      <c r="BF40" s="464"/>
      <c r="BG40" s="464"/>
      <c r="BH40" s="464"/>
      <c r="BI40" s="464"/>
      <c r="BJ40" s="464"/>
      <c r="BK40" s="464"/>
      <c r="BL40" s="464"/>
      <c r="BM40" s="464"/>
      <c r="BN40" s="464"/>
      <c r="BO40" s="464"/>
      <c r="BP40" s="464"/>
      <c r="BQ40" s="448" t="e">
        <f t="shared" si="34"/>
        <v>#DIV/0!</v>
      </c>
      <c r="BS40" s="450">
        <f t="shared" si="35"/>
        <v>0</v>
      </c>
      <c r="BT40" s="451">
        <f t="shared" si="29"/>
        <v>0</v>
      </c>
      <c r="BV40" s="451">
        <f t="shared" si="36"/>
        <v>0</v>
      </c>
    </row>
    <row r="41" spans="1:74" outlineLevel="1">
      <c r="A41" s="452" t="str">
        <f t="shared" si="26"/>
        <v>LADB</v>
      </c>
      <c r="B41" s="452" t="str">
        <f t="shared" si="27"/>
        <v xml:space="preserve">Grow </v>
      </c>
      <c r="C41" s="452" t="str">
        <f t="shared" si="28"/>
        <v>ALIANZA FARMACEUTICA</v>
      </c>
      <c r="D41" s="464">
        <v>20000</v>
      </c>
      <c r="E41" s="464">
        <v>20000</v>
      </c>
      <c r="F41" s="464">
        <v>20000</v>
      </c>
      <c r="G41" s="464">
        <v>20000</v>
      </c>
      <c r="H41" s="464">
        <v>20000</v>
      </c>
      <c r="I41" s="464">
        <v>20000</v>
      </c>
      <c r="J41" s="464">
        <v>20000</v>
      </c>
      <c r="K41" s="464">
        <v>20000</v>
      </c>
      <c r="L41" s="464">
        <v>20000</v>
      </c>
      <c r="M41" s="464">
        <v>20000</v>
      </c>
      <c r="N41" s="464">
        <v>20000</v>
      </c>
      <c r="O41" s="464">
        <v>20000</v>
      </c>
      <c r="P41" s="448">
        <f t="shared" si="30"/>
        <v>20000</v>
      </c>
      <c r="Q41" s="464">
        <v>20000</v>
      </c>
      <c r="R41" s="464">
        <v>20000</v>
      </c>
      <c r="S41" s="464">
        <v>20000</v>
      </c>
      <c r="T41" s="464">
        <v>20000</v>
      </c>
      <c r="U41" s="464">
        <v>20000</v>
      </c>
      <c r="V41" s="464">
        <v>20000</v>
      </c>
      <c r="W41" s="464">
        <v>20000</v>
      </c>
      <c r="X41" s="464">
        <v>20000</v>
      </c>
      <c r="Y41" s="464">
        <v>20000</v>
      </c>
      <c r="Z41" s="464">
        <v>20000</v>
      </c>
      <c r="AA41" s="464">
        <v>20000</v>
      </c>
      <c r="AB41" s="464">
        <v>20000</v>
      </c>
      <c r="AC41" s="448">
        <f t="shared" si="31"/>
        <v>20000</v>
      </c>
      <c r="AD41" s="464">
        <v>20000</v>
      </c>
      <c r="AE41" s="464">
        <v>20000</v>
      </c>
      <c r="AF41" s="464">
        <v>20000</v>
      </c>
      <c r="AG41" s="464">
        <v>20000</v>
      </c>
      <c r="AH41" s="464">
        <v>20000</v>
      </c>
      <c r="AI41" s="464">
        <v>20000</v>
      </c>
      <c r="AJ41" s="464">
        <v>20000</v>
      </c>
      <c r="AK41" s="464">
        <v>20000</v>
      </c>
      <c r="AL41" s="464">
        <v>20000</v>
      </c>
      <c r="AM41" s="464">
        <v>20000</v>
      </c>
      <c r="AN41" s="464">
        <v>20000</v>
      </c>
      <c r="AO41" s="464">
        <v>20000</v>
      </c>
      <c r="AP41" s="448">
        <f t="shared" si="32"/>
        <v>20000</v>
      </c>
      <c r="AQ41" s="464">
        <v>20000</v>
      </c>
      <c r="AR41" s="464">
        <v>20000</v>
      </c>
      <c r="AS41" s="464">
        <v>20000</v>
      </c>
      <c r="AT41" s="464">
        <v>20000</v>
      </c>
      <c r="AU41" s="464">
        <v>20000</v>
      </c>
      <c r="AV41" s="464">
        <v>20000</v>
      </c>
      <c r="AW41" s="464">
        <v>20000</v>
      </c>
      <c r="AX41" s="464">
        <v>20000</v>
      </c>
      <c r="AY41" s="464">
        <v>20000</v>
      </c>
      <c r="AZ41" s="464">
        <v>20000</v>
      </c>
      <c r="BA41" s="464">
        <v>20000</v>
      </c>
      <c r="BB41" s="464">
        <v>20000</v>
      </c>
      <c r="BC41" s="448">
        <f t="shared" si="33"/>
        <v>20000</v>
      </c>
      <c r="BD41" s="450"/>
      <c r="BE41" s="464"/>
      <c r="BF41" s="464"/>
      <c r="BG41" s="464"/>
      <c r="BH41" s="464"/>
      <c r="BI41" s="464"/>
      <c r="BJ41" s="464"/>
      <c r="BK41" s="464"/>
      <c r="BL41" s="464"/>
      <c r="BM41" s="464"/>
      <c r="BN41" s="464"/>
      <c r="BO41" s="464"/>
      <c r="BP41" s="464"/>
      <c r="BQ41" s="448" t="e">
        <f t="shared" si="34"/>
        <v>#DIV/0!</v>
      </c>
      <c r="BS41" s="450">
        <f t="shared" si="35"/>
        <v>0</v>
      </c>
      <c r="BT41" s="451">
        <f t="shared" si="29"/>
        <v>0</v>
      </c>
      <c r="BV41" s="451">
        <f t="shared" si="36"/>
        <v>0</v>
      </c>
    </row>
    <row r="42" spans="1:74" outlineLevel="1">
      <c r="A42" s="453" t="str">
        <f t="shared" si="26"/>
        <v>LADB</v>
      </c>
      <c r="B42" s="453" t="str">
        <f t="shared" si="27"/>
        <v>Capture</v>
      </c>
      <c r="C42" s="453" t="str">
        <f t="shared" si="28"/>
        <v>OCGN</v>
      </c>
      <c r="D42" s="464">
        <v>20000</v>
      </c>
      <c r="E42" s="464">
        <v>20000</v>
      </c>
      <c r="F42" s="464">
        <v>20000</v>
      </c>
      <c r="G42" s="464">
        <v>20000</v>
      </c>
      <c r="H42" s="464">
        <v>20000</v>
      </c>
      <c r="I42" s="464">
        <v>20000</v>
      </c>
      <c r="J42" s="464">
        <v>20000</v>
      </c>
      <c r="K42" s="464">
        <v>20000</v>
      </c>
      <c r="L42" s="464">
        <v>20000</v>
      </c>
      <c r="M42" s="464">
        <v>20000</v>
      </c>
      <c r="N42" s="464">
        <v>20000</v>
      </c>
      <c r="O42" s="464">
        <v>20000</v>
      </c>
      <c r="P42" s="448">
        <f t="shared" si="30"/>
        <v>20000</v>
      </c>
      <c r="Q42" s="464">
        <v>20000</v>
      </c>
      <c r="R42" s="464">
        <v>20000</v>
      </c>
      <c r="S42" s="464">
        <v>20000</v>
      </c>
      <c r="T42" s="464">
        <v>20000</v>
      </c>
      <c r="U42" s="464">
        <v>20000</v>
      </c>
      <c r="V42" s="464">
        <v>20000</v>
      </c>
      <c r="W42" s="464">
        <v>20000</v>
      </c>
      <c r="X42" s="464">
        <v>20000</v>
      </c>
      <c r="Y42" s="464">
        <v>20000</v>
      </c>
      <c r="Z42" s="464">
        <v>20000</v>
      </c>
      <c r="AA42" s="464">
        <v>20000</v>
      </c>
      <c r="AB42" s="464">
        <v>20000</v>
      </c>
      <c r="AC42" s="448">
        <f t="shared" si="31"/>
        <v>20000</v>
      </c>
      <c r="AD42" s="464">
        <v>20000</v>
      </c>
      <c r="AE42" s="464">
        <v>20000</v>
      </c>
      <c r="AF42" s="464">
        <v>20000</v>
      </c>
      <c r="AG42" s="464">
        <v>20000</v>
      </c>
      <c r="AH42" s="464">
        <v>20000</v>
      </c>
      <c r="AI42" s="464">
        <v>20000</v>
      </c>
      <c r="AJ42" s="464">
        <v>20000</v>
      </c>
      <c r="AK42" s="464">
        <v>20000</v>
      </c>
      <c r="AL42" s="464">
        <v>20000</v>
      </c>
      <c r="AM42" s="464">
        <v>20000</v>
      </c>
      <c r="AN42" s="464">
        <v>20000</v>
      </c>
      <c r="AO42" s="464">
        <v>20000</v>
      </c>
      <c r="AP42" s="448">
        <f t="shared" si="32"/>
        <v>20000</v>
      </c>
      <c r="AQ42" s="464">
        <v>20000</v>
      </c>
      <c r="AR42" s="464">
        <v>20000</v>
      </c>
      <c r="AS42" s="464">
        <v>20000</v>
      </c>
      <c r="AT42" s="464">
        <v>20000</v>
      </c>
      <c r="AU42" s="464">
        <v>20000</v>
      </c>
      <c r="AV42" s="464">
        <v>20000</v>
      </c>
      <c r="AW42" s="464">
        <v>20000</v>
      </c>
      <c r="AX42" s="464">
        <v>20000</v>
      </c>
      <c r="AY42" s="464">
        <v>20000</v>
      </c>
      <c r="AZ42" s="464">
        <v>20000</v>
      </c>
      <c r="BA42" s="464">
        <v>20000</v>
      </c>
      <c r="BB42" s="464">
        <v>20000</v>
      </c>
      <c r="BC42" s="448">
        <f t="shared" si="33"/>
        <v>20000</v>
      </c>
      <c r="BD42" s="450"/>
      <c r="BE42" s="464"/>
      <c r="BF42" s="464"/>
      <c r="BG42" s="464"/>
      <c r="BH42" s="464"/>
      <c r="BI42" s="464"/>
      <c r="BJ42" s="464"/>
      <c r="BK42" s="464"/>
      <c r="BL42" s="464"/>
      <c r="BM42" s="464"/>
      <c r="BN42" s="464"/>
      <c r="BO42" s="464"/>
      <c r="BP42" s="464"/>
      <c r="BQ42" s="448" t="e">
        <f t="shared" si="34"/>
        <v>#DIV/0!</v>
      </c>
      <c r="BS42" s="450">
        <f t="shared" si="35"/>
        <v>0</v>
      </c>
      <c r="BT42" s="451">
        <f t="shared" si="29"/>
        <v>0</v>
      </c>
      <c r="BV42" s="451">
        <f t="shared" si="36"/>
        <v>0</v>
      </c>
    </row>
    <row r="43" spans="1:74" outlineLevel="1">
      <c r="A43" s="453" t="str">
        <f t="shared" si="26"/>
        <v>ICNE</v>
      </c>
      <c r="B43" s="453" t="str">
        <f t="shared" si="27"/>
        <v>Capture</v>
      </c>
      <c r="C43" s="453" t="str">
        <f t="shared" si="28"/>
        <v>JERSALUD</v>
      </c>
      <c r="D43" s="464">
        <v>14000</v>
      </c>
      <c r="E43" s="464">
        <v>14000</v>
      </c>
      <c r="F43" s="464">
        <v>14000</v>
      </c>
      <c r="G43" s="464">
        <v>14000</v>
      </c>
      <c r="H43" s="464">
        <v>14000</v>
      </c>
      <c r="I43" s="464">
        <v>14000</v>
      </c>
      <c r="J43" s="464">
        <v>27000</v>
      </c>
      <c r="K43" s="464">
        <v>27000</v>
      </c>
      <c r="L43" s="464">
        <v>27000</v>
      </c>
      <c r="M43" s="464">
        <v>27000</v>
      </c>
      <c r="N43" s="464">
        <v>27000</v>
      </c>
      <c r="O43" s="464">
        <v>27000</v>
      </c>
      <c r="P43" s="448">
        <f t="shared" si="30"/>
        <v>20500</v>
      </c>
      <c r="Q43" s="464">
        <v>27000</v>
      </c>
      <c r="R43" s="464">
        <v>27000</v>
      </c>
      <c r="S43" s="464">
        <v>27000</v>
      </c>
      <c r="T43" s="464">
        <v>27000</v>
      </c>
      <c r="U43" s="464">
        <v>27000</v>
      </c>
      <c r="V43" s="464">
        <v>27000</v>
      </c>
      <c r="W43" s="464">
        <v>27000</v>
      </c>
      <c r="X43" s="464">
        <v>27000</v>
      </c>
      <c r="Y43" s="464">
        <v>27000</v>
      </c>
      <c r="Z43" s="464">
        <v>27000</v>
      </c>
      <c r="AA43" s="464">
        <v>27000</v>
      </c>
      <c r="AB43" s="464">
        <v>27000</v>
      </c>
      <c r="AC43" s="448">
        <f t="shared" si="31"/>
        <v>27000</v>
      </c>
      <c r="AD43" s="464">
        <v>27000</v>
      </c>
      <c r="AE43" s="464">
        <v>27000</v>
      </c>
      <c r="AF43" s="464">
        <v>27000</v>
      </c>
      <c r="AG43" s="464">
        <v>27000</v>
      </c>
      <c r="AH43" s="464">
        <v>27000</v>
      </c>
      <c r="AI43" s="464">
        <v>27000</v>
      </c>
      <c r="AJ43" s="464">
        <v>27000</v>
      </c>
      <c r="AK43" s="464">
        <v>27000</v>
      </c>
      <c r="AL43" s="464">
        <v>27000</v>
      </c>
      <c r="AM43" s="464">
        <v>27000</v>
      </c>
      <c r="AN43" s="464">
        <v>27000</v>
      </c>
      <c r="AO43" s="464">
        <v>27000</v>
      </c>
      <c r="AP43" s="448">
        <f t="shared" si="32"/>
        <v>27000</v>
      </c>
      <c r="AQ43" s="464">
        <v>27000</v>
      </c>
      <c r="AR43" s="464">
        <v>27000</v>
      </c>
      <c r="AS43" s="464">
        <v>27000</v>
      </c>
      <c r="AT43" s="464">
        <v>27000</v>
      </c>
      <c r="AU43" s="464">
        <v>27000</v>
      </c>
      <c r="AV43" s="464">
        <v>27000</v>
      </c>
      <c r="AW43" s="464">
        <v>27000</v>
      </c>
      <c r="AX43" s="464">
        <v>27000</v>
      </c>
      <c r="AY43" s="464">
        <v>27000</v>
      </c>
      <c r="AZ43" s="464">
        <v>27000</v>
      </c>
      <c r="BA43" s="464">
        <v>27000</v>
      </c>
      <c r="BB43" s="464">
        <v>27000</v>
      </c>
      <c r="BC43" s="448">
        <f t="shared" si="33"/>
        <v>27000</v>
      </c>
      <c r="BD43" s="450"/>
      <c r="BE43" s="464"/>
      <c r="BF43" s="464"/>
      <c r="BG43" s="464"/>
      <c r="BH43" s="464"/>
      <c r="BI43" s="464"/>
      <c r="BJ43" s="464"/>
      <c r="BK43" s="464"/>
      <c r="BL43" s="464"/>
      <c r="BM43" s="464"/>
      <c r="BN43" s="464"/>
      <c r="BO43" s="464"/>
      <c r="BP43" s="464"/>
      <c r="BQ43" s="448" t="e">
        <f t="shared" si="34"/>
        <v>#DIV/0!</v>
      </c>
      <c r="BS43" s="450">
        <f t="shared" si="35"/>
        <v>6500</v>
      </c>
      <c r="BT43" s="451">
        <f t="shared" si="29"/>
        <v>0</v>
      </c>
      <c r="BV43" s="451">
        <f t="shared" si="36"/>
        <v>0</v>
      </c>
    </row>
    <row r="44" spans="1:74" outlineLevel="1">
      <c r="A44" s="453" t="str">
        <f t="shared" si="26"/>
        <v>PMCE</v>
      </c>
      <c r="B44" s="453" t="str">
        <f t="shared" si="27"/>
        <v>Capture</v>
      </c>
      <c r="C44" s="453" t="str">
        <f t="shared" si="28"/>
        <v>COHAN</v>
      </c>
      <c r="D44" s="464">
        <v>20000</v>
      </c>
      <c r="E44" s="464">
        <v>20000</v>
      </c>
      <c r="F44" s="464">
        <v>20000</v>
      </c>
      <c r="G44" s="464">
        <v>20000</v>
      </c>
      <c r="H44" s="464">
        <v>20000</v>
      </c>
      <c r="I44" s="464">
        <v>20000</v>
      </c>
      <c r="J44" s="464">
        <v>20000</v>
      </c>
      <c r="K44" s="464">
        <v>20000</v>
      </c>
      <c r="L44" s="464">
        <v>20000</v>
      </c>
      <c r="M44" s="464">
        <v>20000</v>
      </c>
      <c r="N44" s="464">
        <v>20000</v>
      </c>
      <c r="O44" s="464">
        <v>20000</v>
      </c>
      <c r="P44" s="448">
        <f t="shared" si="30"/>
        <v>20000</v>
      </c>
      <c r="Q44" s="464">
        <v>20000</v>
      </c>
      <c r="R44" s="464">
        <v>20000</v>
      </c>
      <c r="S44" s="464">
        <v>20000</v>
      </c>
      <c r="T44" s="464">
        <v>20000</v>
      </c>
      <c r="U44" s="464">
        <v>20000</v>
      </c>
      <c r="V44" s="464">
        <v>20000</v>
      </c>
      <c r="W44" s="464">
        <v>20000</v>
      </c>
      <c r="X44" s="464">
        <v>20000</v>
      </c>
      <c r="Y44" s="464">
        <v>20000</v>
      </c>
      <c r="Z44" s="464">
        <v>20000</v>
      </c>
      <c r="AA44" s="464">
        <v>20000</v>
      </c>
      <c r="AB44" s="464">
        <v>20000</v>
      </c>
      <c r="AC44" s="448">
        <f t="shared" si="31"/>
        <v>20000</v>
      </c>
      <c r="AD44" s="464">
        <v>20000</v>
      </c>
      <c r="AE44" s="464">
        <v>20000</v>
      </c>
      <c r="AF44" s="464">
        <v>20000</v>
      </c>
      <c r="AG44" s="464">
        <v>20000</v>
      </c>
      <c r="AH44" s="464">
        <v>20000</v>
      </c>
      <c r="AI44" s="464">
        <v>20000</v>
      </c>
      <c r="AJ44" s="464">
        <v>20000</v>
      </c>
      <c r="AK44" s="464">
        <v>20000</v>
      </c>
      <c r="AL44" s="464">
        <v>20000</v>
      </c>
      <c r="AM44" s="464">
        <v>20000</v>
      </c>
      <c r="AN44" s="464">
        <v>20000</v>
      </c>
      <c r="AO44" s="464">
        <v>20000</v>
      </c>
      <c r="AP44" s="448">
        <f t="shared" si="32"/>
        <v>20000</v>
      </c>
      <c r="AQ44" s="464">
        <v>20000</v>
      </c>
      <c r="AR44" s="464">
        <v>20000</v>
      </c>
      <c r="AS44" s="464">
        <v>20000</v>
      </c>
      <c r="AT44" s="464">
        <v>20000</v>
      </c>
      <c r="AU44" s="464">
        <v>20000</v>
      </c>
      <c r="AV44" s="464">
        <v>20000</v>
      </c>
      <c r="AW44" s="464">
        <v>20000</v>
      </c>
      <c r="AX44" s="464">
        <v>20000</v>
      </c>
      <c r="AY44" s="464">
        <v>20000</v>
      </c>
      <c r="AZ44" s="464">
        <v>20000</v>
      </c>
      <c r="BA44" s="464">
        <v>20000</v>
      </c>
      <c r="BB44" s="464">
        <v>20000</v>
      </c>
      <c r="BC44" s="448">
        <f t="shared" si="33"/>
        <v>20000</v>
      </c>
      <c r="BD44" s="450"/>
      <c r="BE44" s="464"/>
      <c r="BF44" s="464"/>
      <c r="BG44" s="464"/>
      <c r="BH44" s="464"/>
      <c r="BI44" s="464"/>
      <c r="BJ44" s="464"/>
      <c r="BK44" s="464"/>
      <c r="BL44" s="464"/>
      <c r="BM44" s="464"/>
      <c r="BN44" s="464"/>
      <c r="BO44" s="464"/>
      <c r="BP44" s="464"/>
      <c r="BQ44" s="448" t="e">
        <f t="shared" si="34"/>
        <v>#DIV/0!</v>
      </c>
      <c r="BS44" s="450">
        <f t="shared" si="35"/>
        <v>0</v>
      </c>
      <c r="BT44" s="451">
        <f t="shared" si="29"/>
        <v>0</v>
      </c>
      <c r="BV44" s="451">
        <f t="shared" si="36"/>
        <v>0</v>
      </c>
    </row>
    <row r="45" spans="1:74" outlineLevel="1">
      <c r="A45" s="453" t="str">
        <f t="shared" si="26"/>
        <v>PMCE</v>
      </c>
      <c r="B45" s="453" t="str">
        <f t="shared" si="27"/>
        <v>Capture</v>
      </c>
      <c r="C45" s="453" t="str">
        <f t="shared" si="28"/>
        <v>TODO DROGAS</v>
      </c>
      <c r="D45" s="464">
        <v>20000</v>
      </c>
      <c r="E45" s="464">
        <v>20000</v>
      </c>
      <c r="F45" s="464">
        <v>20000</v>
      </c>
      <c r="G45" s="464">
        <v>20000</v>
      </c>
      <c r="H45" s="464">
        <v>20000</v>
      </c>
      <c r="I45" s="464">
        <v>20000</v>
      </c>
      <c r="J45" s="464">
        <v>20000</v>
      </c>
      <c r="K45" s="464">
        <v>20000</v>
      </c>
      <c r="L45" s="464">
        <v>20000</v>
      </c>
      <c r="M45" s="464">
        <v>20000</v>
      </c>
      <c r="N45" s="464">
        <v>20000</v>
      </c>
      <c r="O45" s="464">
        <v>20000</v>
      </c>
      <c r="P45" s="448">
        <f t="shared" si="30"/>
        <v>20000</v>
      </c>
      <c r="Q45" s="464">
        <v>20000</v>
      </c>
      <c r="R45" s="464">
        <v>20000</v>
      </c>
      <c r="S45" s="464">
        <v>20000</v>
      </c>
      <c r="T45" s="464">
        <v>20000</v>
      </c>
      <c r="U45" s="464">
        <v>20000</v>
      </c>
      <c r="V45" s="464">
        <v>20000</v>
      </c>
      <c r="W45" s="464">
        <v>20000</v>
      </c>
      <c r="X45" s="464">
        <v>20000</v>
      </c>
      <c r="Y45" s="464">
        <v>20000</v>
      </c>
      <c r="Z45" s="464">
        <v>20000</v>
      </c>
      <c r="AA45" s="464">
        <v>20000</v>
      </c>
      <c r="AB45" s="464">
        <v>20000</v>
      </c>
      <c r="AC45" s="448">
        <f t="shared" si="31"/>
        <v>20000</v>
      </c>
      <c r="AD45" s="464">
        <v>20000</v>
      </c>
      <c r="AE45" s="464">
        <v>20000</v>
      </c>
      <c r="AF45" s="464">
        <v>20000</v>
      </c>
      <c r="AG45" s="464">
        <v>20000</v>
      </c>
      <c r="AH45" s="464">
        <v>20000</v>
      </c>
      <c r="AI45" s="464">
        <v>20000</v>
      </c>
      <c r="AJ45" s="464">
        <v>20000</v>
      </c>
      <c r="AK45" s="464">
        <v>20000</v>
      </c>
      <c r="AL45" s="464">
        <v>20000</v>
      </c>
      <c r="AM45" s="464">
        <v>20000</v>
      </c>
      <c r="AN45" s="464">
        <v>20000</v>
      </c>
      <c r="AO45" s="464">
        <v>20000</v>
      </c>
      <c r="AP45" s="448">
        <f t="shared" si="32"/>
        <v>20000</v>
      </c>
      <c r="AQ45" s="464">
        <v>20000</v>
      </c>
      <c r="AR45" s="464">
        <v>20000</v>
      </c>
      <c r="AS45" s="464">
        <v>20000</v>
      </c>
      <c r="AT45" s="464">
        <v>20000</v>
      </c>
      <c r="AU45" s="464">
        <v>20000</v>
      </c>
      <c r="AV45" s="464">
        <v>20000</v>
      </c>
      <c r="AW45" s="464">
        <v>20000</v>
      </c>
      <c r="AX45" s="464">
        <v>20000</v>
      </c>
      <c r="AY45" s="464">
        <v>20000</v>
      </c>
      <c r="AZ45" s="464">
        <v>20000</v>
      </c>
      <c r="BA45" s="464">
        <v>20000</v>
      </c>
      <c r="BB45" s="464">
        <v>20000</v>
      </c>
      <c r="BC45" s="448">
        <f t="shared" si="33"/>
        <v>20000</v>
      </c>
      <c r="BD45" s="450"/>
      <c r="BE45" s="464"/>
      <c r="BF45" s="464"/>
      <c r="BG45" s="464"/>
      <c r="BH45" s="464"/>
      <c r="BI45" s="464"/>
      <c r="BJ45" s="464"/>
      <c r="BK45" s="464"/>
      <c r="BL45" s="464"/>
      <c r="BM45" s="464"/>
      <c r="BN45" s="464"/>
      <c r="BO45" s="464"/>
      <c r="BP45" s="464"/>
      <c r="BQ45" s="448" t="e">
        <f t="shared" si="34"/>
        <v>#DIV/0!</v>
      </c>
      <c r="BS45" s="450">
        <f t="shared" si="35"/>
        <v>0</v>
      </c>
      <c r="BT45" s="451">
        <f t="shared" si="29"/>
        <v>0</v>
      </c>
      <c r="BV45" s="451">
        <f t="shared" si="36"/>
        <v>0</v>
      </c>
    </row>
    <row r="46" spans="1:74" outlineLevel="1">
      <c r="A46" s="453" t="str">
        <f t="shared" si="26"/>
        <v>ICNE</v>
      </c>
      <c r="B46" s="453" t="str">
        <f t="shared" si="27"/>
        <v>Capture</v>
      </c>
      <c r="C46" s="453" t="str">
        <f t="shared" si="28"/>
        <v>SOCIEDAD INVERSIONES FARMEDICALL</v>
      </c>
      <c r="D46" s="464">
        <v>20000</v>
      </c>
      <c r="E46" s="464">
        <v>20000</v>
      </c>
      <c r="F46" s="464">
        <v>20000</v>
      </c>
      <c r="G46" s="464">
        <v>20000</v>
      </c>
      <c r="H46" s="464">
        <v>20000</v>
      </c>
      <c r="I46" s="464">
        <v>20000</v>
      </c>
      <c r="J46" s="464">
        <v>20000</v>
      </c>
      <c r="K46" s="464">
        <v>20000</v>
      </c>
      <c r="L46" s="464">
        <v>20000</v>
      </c>
      <c r="M46" s="464">
        <v>20000</v>
      </c>
      <c r="N46" s="464">
        <v>20000</v>
      </c>
      <c r="O46" s="464">
        <v>20000</v>
      </c>
      <c r="P46" s="448">
        <f t="shared" si="30"/>
        <v>20000</v>
      </c>
      <c r="Q46" s="464">
        <v>20000</v>
      </c>
      <c r="R46" s="464">
        <v>20000</v>
      </c>
      <c r="S46" s="464">
        <v>20000</v>
      </c>
      <c r="T46" s="464">
        <v>20000</v>
      </c>
      <c r="U46" s="464">
        <v>20000</v>
      </c>
      <c r="V46" s="464">
        <v>20000</v>
      </c>
      <c r="W46" s="464">
        <v>20000</v>
      </c>
      <c r="X46" s="464">
        <v>20000</v>
      </c>
      <c r="Y46" s="464">
        <v>20000</v>
      </c>
      <c r="Z46" s="464">
        <v>20000</v>
      </c>
      <c r="AA46" s="464">
        <v>20000</v>
      </c>
      <c r="AB46" s="464">
        <v>20000</v>
      </c>
      <c r="AC46" s="448">
        <f t="shared" si="31"/>
        <v>20000</v>
      </c>
      <c r="AD46" s="464">
        <v>20000</v>
      </c>
      <c r="AE46" s="464">
        <v>20000</v>
      </c>
      <c r="AF46" s="464">
        <v>20000</v>
      </c>
      <c r="AG46" s="464">
        <v>20000</v>
      </c>
      <c r="AH46" s="464">
        <v>20000</v>
      </c>
      <c r="AI46" s="464">
        <v>20000</v>
      </c>
      <c r="AJ46" s="464">
        <v>20000</v>
      </c>
      <c r="AK46" s="464">
        <v>20000</v>
      </c>
      <c r="AL46" s="464">
        <v>20000</v>
      </c>
      <c r="AM46" s="464">
        <v>20000</v>
      </c>
      <c r="AN46" s="464">
        <v>20000</v>
      </c>
      <c r="AO46" s="464">
        <v>20000</v>
      </c>
      <c r="AP46" s="448">
        <f t="shared" si="32"/>
        <v>20000</v>
      </c>
      <c r="AQ46" s="464">
        <v>20000</v>
      </c>
      <c r="AR46" s="464">
        <v>20000</v>
      </c>
      <c r="AS46" s="464">
        <v>20000</v>
      </c>
      <c r="AT46" s="464">
        <v>20000</v>
      </c>
      <c r="AU46" s="464">
        <v>20000</v>
      </c>
      <c r="AV46" s="464">
        <v>20000</v>
      </c>
      <c r="AW46" s="464">
        <v>20000</v>
      </c>
      <c r="AX46" s="464">
        <v>20000</v>
      </c>
      <c r="AY46" s="464">
        <v>20000</v>
      </c>
      <c r="AZ46" s="464">
        <v>20000</v>
      </c>
      <c r="BA46" s="464">
        <v>20000</v>
      </c>
      <c r="BB46" s="464">
        <v>20000</v>
      </c>
      <c r="BC46" s="448">
        <f t="shared" si="33"/>
        <v>20000</v>
      </c>
      <c r="BD46" s="465"/>
      <c r="BE46" s="464"/>
      <c r="BF46" s="464"/>
      <c r="BG46" s="464"/>
      <c r="BH46" s="464"/>
      <c r="BI46" s="464"/>
      <c r="BJ46" s="464"/>
      <c r="BK46" s="464"/>
      <c r="BL46" s="464"/>
      <c r="BM46" s="464"/>
      <c r="BN46" s="464"/>
      <c r="BO46" s="464"/>
      <c r="BP46" s="464"/>
      <c r="BQ46" s="448" t="e">
        <f t="shared" si="34"/>
        <v>#DIV/0!</v>
      </c>
      <c r="BS46" s="450">
        <f t="shared" si="35"/>
        <v>0</v>
      </c>
      <c r="BT46" s="451">
        <f t="shared" si="29"/>
        <v>0</v>
      </c>
      <c r="BV46" s="451">
        <f t="shared" si="36"/>
        <v>0</v>
      </c>
    </row>
    <row r="47" spans="1:74" s="456" customFormat="1" ht="11.25" outlineLevel="1">
      <c r="A47" s="453" t="str">
        <f t="shared" si="26"/>
        <v>PMCE</v>
      </c>
      <c r="B47" s="453" t="str">
        <f t="shared" si="27"/>
        <v>Capture</v>
      </c>
      <c r="C47" s="453" t="str">
        <f t="shared" si="28"/>
        <v>CENTRO HEMATOLOGICO DE CUCUTA</v>
      </c>
      <c r="D47" s="464">
        <v>20000</v>
      </c>
      <c r="E47" s="464">
        <v>20000</v>
      </c>
      <c r="F47" s="464">
        <v>20000</v>
      </c>
      <c r="G47" s="464">
        <v>20000</v>
      </c>
      <c r="H47" s="464">
        <v>20000</v>
      </c>
      <c r="I47" s="464">
        <v>20000</v>
      </c>
      <c r="J47" s="464">
        <v>20000</v>
      </c>
      <c r="K47" s="464">
        <v>20000</v>
      </c>
      <c r="L47" s="464">
        <v>20000</v>
      </c>
      <c r="M47" s="464">
        <v>20000</v>
      </c>
      <c r="N47" s="464">
        <v>20000</v>
      </c>
      <c r="O47" s="464">
        <v>20000</v>
      </c>
      <c r="P47" s="448">
        <f t="shared" si="30"/>
        <v>20000</v>
      </c>
      <c r="Q47" s="464">
        <v>20000</v>
      </c>
      <c r="R47" s="464">
        <v>20000</v>
      </c>
      <c r="S47" s="464">
        <v>20000</v>
      </c>
      <c r="T47" s="464">
        <v>20000</v>
      </c>
      <c r="U47" s="464">
        <v>20000</v>
      </c>
      <c r="V47" s="464">
        <v>20000</v>
      </c>
      <c r="W47" s="464">
        <v>20000</v>
      </c>
      <c r="X47" s="464">
        <v>20000</v>
      </c>
      <c r="Y47" s="464">
        <v>20000</v>
      </c>
      <c r="Z47" s="464">
        <v>20000</v>
      </c>
      <c r="AA47" s="464">
        <v>20000</v>
      </c>
      <c r="AB47" s="464">
        <v>20000</v>
      </c>
      <c r="AC47" s="448">
        <f t="shared" si="31"/>
        <v>20000</v>
      </c>
      <c r="AD47" s="464">
        <v>20000</v>
      </c>
      <c r="AE47" s="464">
        <v>20000</v>
      </c>
      <c r="AF47" s="464">
        <v>20000</v>
      </c>
      <c r="AG47" s="464">
        <v>20000</v>
      </c>
      <c r="AH47" s="464">
        <v>20000</v>
      </c>
      <c r="AI47" s="464">
        <v>20000</v>
      </c>
      <c r="AJ47" s="464">
        <v>20000</v>
      </c>
      <c r="AK47" s="464">
        <v>20000</v>
      </c>
      <c r="AL47" s="464">
        <v>20000</v>
      </c>
      <c r="AM47" s="464">
        <v>20000</v>
      </c>
      <c r="AN47" s="464">
        <v>20000</v>
      </c>
      <c r="AO47" s="464">
        <v>20000</v>
      </c>
      <c r="AP47" s="448">
        <f t="shared" si="32"/>
        <v>20000</v>
      </c>
      <c r="AQ47" s="464">
        <v>20000</v>
      </c>
      <c r="AR47" s="464">
        <v>20000</v>
      </c>
      <c r="AS47" s="464">
        <v>20000</v>
      </c>
      <c r="AT47" s="464">
        <v>20000</v>
      </c>
      <c r="AU47" s="464">
        <v>20000</v>
      </c>
      <c r="AV47" s="464">
        <v>20000</v>
      </c>
      <c r="AW47" s="464">
        <v>20000</v>
      </c>
      <c r="AX47" s="464">
        <v>20000</v>
      </c>
      <c r="AY47" s="464">
        <v>20000</v>
      </c>
      <c r="AZ47" s="464">
        <v>20000</v>
      </c>
      <c r="BA47" s="464">
        <v>20000</v>
      </c>
      <c r="BB47" s="464">
        <v>20000</v>
      </c>
      <c r="BC47" s="448">
        <f t="shared" si="33"/>
        <v>20000</v>
      </c>
      <c r="BD47" s="450"/>
      <c r="BE47" s="464"/>
      <c r="BF47" s="464"/>
      <c r="BG47" s="464"/>
      <c r="BH47" s="464"/>
      <c r="BI47" s="464"/>
      <c r="BJ47" s="464"/>
      <c r="BK47" s="464"/>
      <c r="BL47" s="464"/>
      <c r="BM47" s="464"/>
      <c r="BN47" s="464"/>
      <c r="BO47" s="464"/>
      <c r="BP47" s="464"/>
      <c r="BQ47" s="448" t="e">
        <f t="shared" si="34"/>
        <v>#DIV/0!</v>
      </c>
      <c r="BS47" s="450">
        <f t="shared" si="35"/>
        <v>0</v>
      </c>
      <c r="BT47" s="451">
        <f t="shared" si="29"/>
        <v>0</v>
      </c>
      <c r="BV47" s="451">
        <f t="shared" si="36"/>
        <v>0</v>
      </c>
    </row>
    <row r="48" spans="1:74" outlineLevel="1">
      <c r="A48" s="453" t="str">
        <f t="shared" si="26"/>
        <v>ICNE</v>
      </c>
      <c r="B48" s="453" t="str">
        <f t="shared" si="27"/>
        <v>Capture</v>
      </c>
      <c r="C48" s="453" t="str">
        <f t="shared" si="28"/>
        <v xml:space="preserve">HEMATOLOGIA Y ONCOLOGIA DEL ORIENTE </v>
      </c>
      <c r="D48" s="464">
        <v>20000</v>
      </c>
      <c r="E48" s="464">
        <v>20000</v>
      </c>
      <c r="F48" s="464">
        <v>20000</v>
      </c>
      <c r="G48" s="464">
        <v>20000</v>
      </c>
      <c r="H48" s="464">
        <v>20000</v>
      </c>
      <c r="I48" s="464">
        <v>20000</v>
      </c>
      <c r="J48" s="464">
        <v>20000</v>
      </c>
      <c r="K48" s="464">
        <v>20000</v>
      </c>
      <c r="L48" s="464">
        <v>20000</v>
      </c>
      <c r="M48" s="464">
        <v>20000</v>
      </c>
      <c r="N48" s="464">
        <v>20000</v>
      </c>
      <c r="O48" s="464">
        <v>20000</v>
      </c>
      <c r="P48" s="448">
        <f t="shared" si="30"/>
        <v>20000</v>
      </c>
      <c r="Q48" s="464">
        <v>20000</v>
      </c>
      <c r="R48" s="464">
        <v>20000</v>
      </c>
      <c r="S48" s="464">
        <v>20000</v>
      </c>
      <c r="T48" s="464">
        <v>20000</v>
      </c>
      <c r="U48" s="464">
        <v>20000</v>
      </c>
      <c r="V48" s="464">
        <v>20000</v>
      </c>
      <c r="W48" s="464">
        <v>20000</v>
      </c>
      <c r="X48" s="464">
        <v>20000</v>
      </c>
      <c r="Y48" s="464">
        <v>20000</v>
      </c>
      <c r="Z48" s="464">
        <v>20000</v>
      </c>
      <c r="AA48" s="464">
        <v>20000</v>
      </c>
      <c r="AB48" s="464">
        <v>20000</v>
      </c>
      <c r="AC48" s="448">
        <f t="shared" si="31"/>
        <v>20000</v>
      </c>
      <c r="AD48" s="464">
        <v>20000</v>
      </c>
      <c r="AE48" s="464">
        <v>20000</v>
      </c>
      <c r="AF48" s="464">
        <v>20000</v>
      </c>
      <c r="AG48" s="464">
        <v>20000</v>
      </c>
      <c r="AH48" s="464">
        <v>20000</v>
      </c>
      <c r="AI48" s="464">
        <v>20000</v>
      </c>
      <c r="AJ48" s="464">
        <v>20000</v>
      </c>
      <c r="AK48" s="464">
        <v>20000</v>
      </c>
      <c r="AL48" s="464">
        <v>20000</v>
      </c>
      <c r="AM48" s="464">
        <v>20000</v>
      </c>
      <c r="AN48" s="464">
        <v>20000</v>
      </c>
      <c r="AO48" s="464">
        <v>20000</v>
      </c>
      <c r="AP48" s="448">
        <f t="shared" si="32"/>
        <v>20000</v>
      </c>
      <c r="AQ48" s="464">
        <v>20000</v>
      </c>
      <c r="AR48" s="464">
        <v>20000</v>
      </c>
      <c r="AS48" s="464">
        <v>20000</v>
      </c>
      <c r="AT48" s="464">
        <v>20000</v>
      </c>
      <c r="AU48" s="464">
        <v>20000</v>
      </c>
      <c r="AV48" s="464">
        <v>20000</v>
      </c>
      <c r="AW48" s="464">
        <v>20000</v>
      </c>
      <c r="AX48" s="464">
        <v>20000</v>
      </c>
      <c r="AY48" s="464">
        <v>20000</v>
      </c>
      <c r="AZ48" s="464">
        <v>20000</v>
      </c>
      <c r="BA48" s="464">
        <v>20000</v>
      </c>
      <c r="BB48" s="464">
        <v>20000</v>
      </c>
      <c r="BC48" s="448">
        <f t="shared" si="33"/>
        <v>20000</v>
      </c>
      <c r="BD48" s="450"/>
      <c r="BE48" s="464"/>
      <c r="BF48" s="464"/>
      <c r="BG48" s="464"/>
      <c r="BH48" s="464"/>
      <c r="BI48" s="464"/>
      <c r="BJ48" s="464"/>
      <c r="BK48" s="464"/>
      <c r="BL48" s="464"/>
      <c r="BM48" s="464"/>
      <c r="BN48" s="464"/>
      <c r="BO48" s="464"/>
      <c r="BP48" s="464"/>
      <c r="BQ48" s="448" t="e">
        <f t="shared" si="34"/>
        <v>#DIV/0!</v>
      </c>
      <c r="BS48" s="450">
        <f t="shared" si="35"/>
        <v>0</v>
      </c>
      <c r="BT48" s="451">
        <f t="shared" si="29"/>
        <v>0</v>
      </c>
      <c r="BV48" s="451">
        <f t="shared" si="36"/>
        <v>0</v>
      </c>
    </row>
    <row r="49" spans="1:101" outlineLevel="1">
      <c r="A49" s="453" t="str">
        <f t="shared" si="26"/>
        <v>ICNE</v>
      </c>
      <c r="B49" s="453" t="str">
        <f t="shared" si="27"/>
        <v>Capture</v>
      </c>
      <c r="C49" s="453" t="str">
        <f t="shared" si="28"/>
        <v>IPS LLANO</v>
      </c>
      <c r="D49" s="464">
        <v>20000</v>
      </c>
      <c r="E49" s="464">
        <v>20000</v>
      </c>
      <c r="F49" s="464">
        <v>20000</v>
      </c>
      <c r="G49" s="464">
        <v>20000</v>
      </c>
      <c r="H49" s="464">
        <v>20000</v>
      </c>
      <c r="I49" s="464">
        <v>20000</v>
      </c>
      <c r="J49" s="464">
        <v>20000</v>
      </c>
      <c r="K49" s="464">
        <v>20000</v>
      </c>
      <c r="L49" s="464">
        <v>20000</v>
      </c>
      <c r="M49" s="464">
        <v>20000</v>
      </c>
      <c r="N49" s="464">
        <v>20000</v>
      </c>
      <c r="O49" s="464">
        <v>20000</v>
      </c>
      <c r="P49" s="448">
        <f t="shared" si="30"/>
        <v>20000</v>
      </c>
      <c r="Q49" s="464">
        <v>20000</v>
      </c>
      <c r="R49" s="464">
        <v>20000</v>
      </c>
      <c r="S49" s="464">
        <v>20000</v>
      </c>
      <c r="T49" s="464">
        <v>20000</v>
      </c>
      <c r="U49" s="464">
        <v>20000</v>
      </c>
      <c r="V49" s="464">
        <v>20000</v>
      </c>
      <c r="W49" s="464">
        <v>20000</v>
      </c>
      <c r="X49" s="464">
        <v>20000</v>
      </c>
      <c r="Y49" s="464">
        <v>20000</v>
      </c>
      <c r="Z49" s="464">
        <v>20000</v>
      </c>
      <c r="AA49" s="464">
        <v>20000</v>
      </c>
      <c r="AB49" s="464">
        <v>20000</v>
      </c>
      <c r="AC49" s="448">
        <f t="shared" si="31"/>
        <v>20000</v>
      </c>
      <c r="AD49" s="464">
        <v>20000</v>
      </c>
      <c r="AE49" s="464">
        <v>20000</v>
      </c>
      <c r="AF49" s="464">
        <v>20000</v>
      </c>
      <c r="AG49" s="464">
        <v>20000</v>
      </c>
      <c r="AH49" s="464">
        <v>20000</v>
      </c>
      <c r="AI49" s="464">
        <v>20000</v>
      </c>
      <c r="AJ49" s="464">
        <v>20000</v>
      </c>
      <c r="AK49" s="464">
        <v>20000</v>
      </c>
      <c r="AL49" s="464">
        <v>20000</v>
      </c>
      <c r="AM49" s="464">
        <v>20000</v>
      </c>
      <c r="AN49" s="464">
        <v>20000</v>
      </c>
      <c r="AO49" s="464">
        <v>20000</v>
      </c>
      <c r="AP49" s="448">
        <f t="shared" si="32"/>
        <v>20000</v>
      </c>
      <c r="AQ49" s="464">
        <v>20000</v>
      </c>
      <c r="AR49" s="464">
        <v>20000</v>
      </c>
      <c r="AS49" s="464">
        <v>20000</v>
      </c>
      <c r="AT49" s="464">
        <v>20000</v>
      </c>
      <c r="AU49" s="464">
        <v>20000</v>
      </c>
      <c r="AV49" s="464">
        <v>20000</v>
      </c>
      <c r="AW49" s="464">
        <v>20000</v>
      </c>
      <c r="AX49" s="464">
        <v>20000</v>
      </c>
      <c r="AY49" s="464">
        <v>20000</v>
      </c>
      <c r="AZ49" s="464">
        <v>20000</v>
      </c>
      <c r="BA49" s="464">
        <v>20000</v>
      </c>
      <c r="BB49" s="464">
        <v>20000</v>
      </c>
      <c r="BC49" s="448">
        <f t="shared" si="33"/>
        <v>20000</v>
      </c>
      <c r="BD49" s="450"/>
      <c r="BE49" s="464"/>
      <c r="BF49" s="464"/>
      <c r="BG49" s="464"/>
      <c r="BH49" s="464"/>
      <c r="BI49" s="464"/>
      <c r="BJ49" s="464"/>
      <c r="BK49" s="464"/>
      <c r="BL49" s="464"/>
      <c r="BM49" s="464"/>
      <c r="BN49" s="464"/>
      <c r="BO49" s="464"/>
      <c r="BP49" s="464"/>
      <c r="BQ49" s="448" t="e">
        <f t="shared" si="34"/>
        <v>#DIV/0!</v>
      </c>
      <c r="BS49" s="450">
        <f t="shared" si="35"/>
        <v>0</v>
      </c>
      <c r="BT49" s="451">
        <f t="shared" si="29"/>
        <v>0</v>
      </c>
      <c r="BV49" s="451">
        <f t="shared" si="36"/>
        <v>0</v>
      </c>
    </row>
    <row r="50" spans="1:101" outlineLevel="1">
      <c r="A50" s="455" t="str">
        <f t="shared" si="26"/>
        <v>PMCE</v>
      </c>
      <c r="B50" s="455" t="str">
        <f t="shared" si="27"/>
        <v>Other</v>
      </c>
      <c r="C50" s="455" t="str">
        <f t="shared" si="28"/>
        <v>OASIS / RAMEDICAS</v>
      </c>
      <c r="D50" s="464">
        <v>10000</v>
      </c>
      <c r="E50" s="464">
        <v>10000</v>
      </c>
      <c r="F50" s="464">
        <v>10000</v>
      </c>
      <c r="G50" s="464">
        <v>10000</v>
      </c>
      <c r="H50" s="464">
        <v>10000</v>
      </c>
      <c r="I50" s="464">
        <v>10000</v>
      </c>
      <c r="J50" s="464">
        <v>10000</v>
      </c>
      <c r="K50" s="464">
        <v>10000</v>
      </c>
      <c r="L50" s="464">
        <v>10000</v>
      </c>
      <c r="M50" s="464">
        <v>10000</v>
      </c>
      <c r="N50" s="464">
        <v>10000</v>
      </c>
      <c r="O50" s="464">
        <v>10000</v>
      </c>
      <c r="P50" s="448">
        <f t="shared" si="30"/>
        <v>10000</v>
      </c>
      <c r="Q50" s="464">
        <v>10000</v>
      </c>
      <c r="R50" s="464">
        <v>10000</v>
      </c>
      <c r="S50" s="464">
        <v>10000</v>
      </c>
      <c r="T50" s="464">
        <v>10000</v>
      </c>
      <c r="U50" s="464">
        <v>10000</v>
      </c>
      <c r="V50" s="464">
        <v>10000</v>
      </c>
      <c r="W50" s="464">
        <v>10000</v>
      </c>
      <c r="X50" s="464">
        <v>10000</v>
      </c>
      <c r="Y50" s="464">
        <v>10000</v>
      </c>
      <c r="Z50" s="464">
        <v>10000</v>
      </c>
      <c r="AA50" s="464">
        <v>10000</v>
      </c>
      <c r="AB50" s="464">
        <v>10000</v>
      </c>
      <c r="AC50" s="448">
        <f t="shared" si="31"/>
        <v>10000</v>
      </c>
      <c r="AD50" s="464">
        <v>10000</v>
      </c>
      <c r="AE50" s="464">
        <v>10000</v>
      </c>
      <c r="AF50" s="464">
        <v>10000</v>
      </c>
      <c r="AG50" s="464">
        <v>10000</v>
      </c>
      <c r="AH50" s="464">
        <v>10000</v>
      </c>
      <c r="AI50" s="464">
        <v>10000</v>
      </c>
      <c r="AJ50" s="464">
        <v>10000</v>
      </c>
      <c r="AK50" s="464">
        <v>10000</v>
      </c>
      <c r="AL50" s="464">
        <v>10000</v>
      </c>
      <c r="AM50" s="464">
        <v>10000</v>
      </c>
      <c r="AN50" s="464">
        <v>10000</v>
      </c>
      <c r="AO50" s="464">
        <v>10000</v>
      </c>
      <c r="AP50" s="448">
        <f t="shared" si="32"/>
        <v>10000</v>
      </c>
      <c r="AQ50" s="464">
        <v>10000</v>
      </c>
      <c r="AR50" s="464">
        <v>10000</v>
      </c>
      <c r="AS50" s="464">
        <v>10000</v>
      </c>
      <c r="AT50" s="464">
        <v>10000</v>
      </c>
      <c r="AU50" s="464">
        <v>10000</v>
      </c>
      <c r="AV50" s="464">
        <v>10000</v>
      </c>
      <c r="AW50" s="464">
        <v>10000</v>
      </c>
      <c r="AX50" s="464">
        <v>10000</v>
      </c>
      <c r="AY50" s="464">
        <v>10000</v>
      </c>
      <c r="AZ50" s="464">
        <v>10000</v>
      </c>
      <c r="BA50" s="464">
        <v>10000</v>
      </c>
      <c r="BB50" s="464">
        <v>10000</v>
      </c>
      <c r="BC50" s="448">
        <f t="shared" si="33"/>
        <v>10000</v>
      </c>
      <c r="BD50" s="450"/>
      <c r="BE50" s="464"/>
      <c r="BF50" s="464"/>
      <c r="BG50" s="464"/>
      <c r="BH50" s="464"/>
      <c r="BI50" s="464"/>
      <c r="BJ50" s="464"/>
      <c r="BK50" s="464"/>
      <c r="BL50" s="464"/>
      <c r="BM50" s="464"/>
      <c r="BN50" s="464"/>
      <c r="BO50" s="464"/>
      <c r="BP50" s="464"/>
      <c r="BQ50" s="448" t="e">
        <f t="shared" si="34"/>
        <v>#DIV/0!</v>
      </c>
      <c r="BS50" s="450">
        <f t="shared" si="35"/>
        <v>0</v>
      </c>
      <c r="BT50" s="451">
        <f t="shared" si="29"/>
        <v>0</v>
      </c>
      <c r="BV50" s="451">
        <f t="shared" si="36"/>
        <v>0</v>
      </c>
    </row>
    <row r="51" spans="1:101" outlineLevel="1">
      <c r="A51" s="455" t="str">
        <f t="shared" si="26"/>
        <v>LADB</v>
      </c>
      <c r="B51" s="455" t="str">
        <f t="shared" si="27"/>
        <v>Other</v>
      </c>
      <c r="C51" s="455" t="str">
        <f t="shared" si="28"/>
        <v>SOLINSA G.C. S.A.S. (DISFARMA)</v>
      </c>
      <c r="D51" s="464">
        <v>10000</v>
      </c>
      <c r="E51" s="464">
        <v>10000</v>
      </c>
      <c r="F51" s="464">
        <v>10000</v>
      </c>
      <c r="G51" s="464">
        <v>10000</v>
      </c>
      <c r="H51" s="464">
        <v>10000</v>
      </c>
      <c r="I51" s="464">
        <v>10000</v>
      </c>
      <c r="J51" s="464">
        <v>10000</v>
      </c>
      <c r="K51" s="464">
        <v>10000</v>
      </c>
      <c r="L51" s="464">
        <v>10000</v>
      </c>
      <c r="M51" s="464">
        <v>10000</v>
      </c>
      <c r="N51" s="464">
        <v>10000</v>
      </c>
      <c r="O51" s="464">
        <v>10000</v>
      </c>
      <c r="P51" s="448">
        <f t="shared" si="30"/>
        <v>10000</v>
      </c>
      <c r="Q51" s="464">
        <v>10000</v>
      </c>
      <c r="R51" s="464">
        <v>10000</v>
      </c>
      <c r="S51" s="464">
        <v>10000</v>
      </c>
      <c r="T51" s="464">
        <v>10000</v>
      </c>
      <c r="U51" s="464">
        <v>10000</v>
      </c>
      <c r="V51" s="464">
        <v>10000</v>
      </c>
      <c r="W51" s="464">
        <v>10000</v>
      </c>
      <c r="X51" s="464">
        <v>10000</v>
      </c>
      <c r="Y51" s="464">
        <v>10000</v>
      </c>
      <c r="Z51" s="464">
        <v>10000</v>
      </c>
      <c r="AA51" s="464">
        <v>10000</v>
      </c>
      <c r="AB51" s="464">
        <v>10000</v>
      </c>
      <c r="AC51" s="448">
        <f t="shared" si="31"/>
        <v>10000</v>
      </c>
      <c r="AD51" s="464">
        <v>10000</v>
      </c>
      <c r="AE51" s="464">
        <v>10000</v>
      </c>
      <c r="AF51" s="464">
        <v>10000</v>
      </c>
      <c r="AG51" s="464">
        <v>10000</v>
      </c>
      <c r="AH51" s="464">
        <v>10000</v>
      </c>
      <c r="AI51" s="464">
        <v>10000</v>
      </c>
      <c r="AJ51" s="464">
        <v>10000</v>
      </c>
      <c r="AK51" s="464">
        <v>10000</v>
      </c>
      <c r="AL51" s="464">
        <v>10000</v>
      </c>
      <c r="AM51" s="464">
        <v>10000</v>
      </c>
      <c r="AN51" s="464">
        <v>10000</v>
      </c>
      <c r="AO51" s="464">
        <v>10000</v>
      </c>
      <c r="AP51" s="448">
        <f t="shared" si="32"/>
        <v>10000</v>
      </c>
      <c r="AQ51" s="464">
        <v>10000</v>
      </c>
      <c r="AR51" s="464">
        <v>10000</v>
      </c>
      <c r="AS51" s="464">
        <v>10000</v>
      </c>
      <c r="AT51" s="464">
        <v>10000</v>
      </c>
      <c r="AU51" s="464">
        <v>10000</v>
      </c>
      <c r="AV51" s="464">
        <v>10000</v>
      </c>
      <c r="AW51" s="464">
        <v>10000</v>
      </c>
      <c r="AX51" s="464">
        <v>10000</v>
      </c>
      <c r="AY51" s="464">
        <v>10000</v>
      </c>
      <c r="AZ51" s="464">
        <v>10000</v>
      </c>
      <c r="BA51" s="464">
        <v>10000</v>
      </c>
      <c r="BB51" s="464">
        <v>10000</v>
      </c>
      <c r="BC51" s="448">
        <f t="shared" si="33"/>
        <v>10000</v>
      </c>
      <c r="BD51" s="450"/>
      <c r="BE51" s="464"/>
      <c r="BF51" s="464"/>
      <c r="BG51" s="464"/>
      <c r="BH51" s="464"/>
      <c r="BI51" s="464"/>
      <c r="BJ51" s="464"/>
      <c r="BK51" s="464"/>
      <c r="BL51" s="464"/>
      <c r="BM51" s="464"/>
      <c r="BN51" s="464"/>
      <c r="BO51" s="464"/>
      <c r="BP51" s="464"/>
      <c r="BQ51" s="448" t="e">
        <f t="shared" si="34"/>
        <v>#DIV/0!</v>
      </c>
      <c r="BS51" s="450">
        <f t="shared" si="35"/>
        <v>0</v>
      </c>
      <c r="BT51" s="451">
        <f t="shared" si="29"/>
        <v>0</v>
      </c>
      <c r="BV51" s="451">
        <f t="shared" si="36"/>
        <v>0</v>
      </c>
    </row>
    <row r="52" spans="1:101" outlineLevel="1">
      <c r="A52" s="455" t="str">
        <f t="shared" si="26"/>
        <v>ICNE</v>
      </c>
      <c r="B52" s="455" t="str">
        <f t="shared" si="27"/>
        <v>Other</v>
      </c>
      <c r="C52" s="455" t="str">
        <f t="shared" si="28"/>
        <v>GRUPO R&amp;G S.A.S. / HOSP HUV</v>
      </c>
      <c r="D52" s="464">
        <v>10000</v>
      </c>
      <c r="E52" s="464">
        <v>10000</v>
      </c>
      <c r="F52" s="464">
        <v>10000</v>
      </c>
      <c r="G52" s="464">
        <v>10000</v>
      </c>
      <c r="H52" s="464">
        <v>10000</v>
      </c>
      <c r="I52" s="464">
        <v>10000</v>
      </c>
      <c r="J52" s="464">
        <v>10000</v>
      </c>
      <c r="K52" s="464">
        <v>10000</v>
      </c>
      <c r="L52" s="464">
        <v>10000</v>
      </c>
      <c r="M52" s="464">
        <v>10000</v>
      </c>
      <c r="N52" s="464">
        <v>10000</v>
      </c>
      <c r="O52" s="464">
        <v>10000</v>
      </c>
      <c r="P52" s="448">
        <f t="shared" si="30"/>
        <v>10000</v>
      </c>
      <c r="Q52" s="464">
        <v>10000</v>
      </c>
      <c r="R52" s="464">
        <v>10000</v>
      </c>
      <c r="S52" s="464">
        <v>10000</v>
      </c>
      <c r="T52" s="464">
        <v>10000</v>
      </c>
      <c r="U52" s="464">
        <v>10000</v>
      </c>
      <c r="V52" s="464">
        <v>10000</v>
      </c>
      <c r="W52" s="464">
        <v>10000</v>
      </c>
      <c r="X52" s="464">
        <v>10000</v>
      </c>
      <c r="Y52" s="464">
        <v>10000</v>
      </c>
      <c r="Z52" s="464">
        <v>10000</v>
      </c>
      <c r="AA52" s="464">
        <v>10000</v>
      </c>
      <c r="AB52" s="464">
        <v>10000</v>
      </c>
      <c r="AC52" s="448">
        <f t="shared" si="31"/>
        <v>10000</v>
      </c>
      <c r="AD52" s="464">
        <v>10000</v>
      </c>
      <c r="AE52" s="464">
        <v>10000</v>
      </c>
      <c r="AF52" s="464">
        <v>10000</v>
      </c>
      <c r="AG52" s="464">
        <v>10000</v>
      </c>
      <c r="AH52" s="464">
        <v>10000</v>
      </c>
      <c r="AI52" s="464">
        <v>10000</v>
      </c>
      <c r="AJ52" s="464">
        <v>10000</v>
      </c>
      <c r="AK52" s="464">
        <v>10000</v>
      </c>
      <c r="AL52" s="464">
        <v>10000</v>
      </c>
      <c r="AM52" s="464">
        <v>10000</v>
      </c>
      <c r="AN52" s="464">
        <v>10000</v>
      </c>
      <c r="AO52" s="464">
        <v>10000</v>
      </c>
      <c r="AP52" s="448">
        <f t="shared" si="32"/>
        <v>10000</v>
      </c>
      <c r="AQ52" s="464">
        <v>10000</v>
      </c>
      <c r="AR52" s="464">
        <v>10000</v>
      </c>
      <c r="AS52" s="464">
        <v>10000</v>
      </c>
      <c r="AT52" s="464">
        <v>10000</v>
      </c>
      <c r="AU52" s="464">
        <v>10000</v>
      </c>
      <c r="AV52" s="464">
        <v>10000</v>
      </c>
      <c r="AW52" s="464">
        <v>10000</v>
      </c>
      <c r="AX52" s="464">
        <v>10000</v>
      </c>
      <c r="AY52" s="464">
        <v>10000</v>
      </c>
      <c r="AZ52" s="464">
        <v>10000</v>
      </c>
      <c r="BA52" s="464">
        <v>10000</v>
      </c>
      <c r="BB52" s="464">
        <v>10000</v>
      </c>
      <c r="BC52" s="448">
        <f t="shared" si="33"/>
        <v>10000</v>
      </c>
      <c r="BD52" s="450"/>
      <c r="BE52" s="464"/>
      <c r="BF52" s="464"/>
      <c r="BG52" s="464"/>
      <c r="BH52" s="464"/>
      <c r="BI52" s="464"/>
      <c r="BJ52" s="464"/>
      <c r="BK52" s="464"/>
      <c r="BL52" s="464"/>
      <c r="BM52" s="464"/>
      <c r="BN52" s="464"/>
      <c r="BO52" s="464"/>
      <c r="BP52" s="464"/>
      <c r="BQ52" s="448" t="e">
        <f t="shared" si="34"/>
        <v>#DIV/0!</v>
      </c>
      <c r="BS52" s="450">
        <f t="shared" si="35"/>
        <v>0</v>
      </c>
      <c r="BT52" s="451">
        <f t="shared" si="29"/>
        <v>0</v>
      </c>
      <c r="BV52" s="451">
        <f t="shared" si="36"/>
        <v>0</v>
      </c>
    </row>
    <row r="53" spans="1:101" outlineLevel="1">
      <c r="A53" s="455" t="str">
        <f t="shared" si="26"/>
        <v>ICNE</v>
      </c>
      <c r="B53" s="455" t="str">
        <f t="shared" si="27"/>
        <v>Other</v>
      </c>
      <c r="C53" s="455" t="str">
        <f t="shared" si="28"/>
        <v>DDS PHARMA</v>
      </c>
      <c r="D53" s="464">
        <v>10000</v>
      </c>
      <c r="E53" s="464">
        <v>10000</v>
      </c>
      <c r="F53" s="464">
        <v>10000</v>
      </c>
      <c r="G53" s="464">
        <v>10000</v>
      </c>
      <c r="H53" s="464">
        <v>10000</v>
      </c>
      <c r="I53" s="464">
        <v>10000</v>
      </c>
      <c r="J53" s="464">
        <v>10000</v>
      </c>
      <c r="K53" s="464">
        <v>10000</v>
      </c>
      <c r="L53" s="464">
        <v>10000</v>
      </c>
      <c r="M53" s="464">
        <v>10000</v>
      </c>
      <c r="N53" s="464">
        <v>10000</v>
      </c>
      <c r="O53" s="464">
        <v>10000</v>
      </c>
      <c r="P53" s="448">
        <f t="shared" si="30"/>
        <v>10000</v>
      </c>
      <c r="Q53" s="464">
        <v>10000</v>
      </c>
      <c r="R53" s="464">
        <v>10000</v>
      </c>
      <c r="S53" s="464">
        <v>10000</v>
      </c>
      <c r="T53" s="464">
        <v>10000</v>
      </c>
      <c r="U53" s="464">
        <v>10000</v>
      </c>
      <c r="V53" s="464">
        <v>10000</v>
      </c>
      <c r="W53" s="464">
        <v>10000</v>
      </c>
      <c r="X53" s="464">
        <v>10000</v>
      </c>
      <c r="Y53" s="464">
        <v>10000</v>
      </c>
      <c r="Z53" s="464">
        <v>10000</v>
      </c>
      <c r="AA53" s="464">
        <v>10000</v>
      </c>
      <c r="AB53" s="464">
        <v>10000</v>
      </c>
      <c r="AC53" s="448">
        <f t="shared" si="31"/>
        <v>10000</v>
      </c>
      <c r="AD53" s="464">
        <v>10000</v>
      </c>
      <c r="AE53" s="464">
        <v>10000</v>
      </c>
      <c r="AF53" s="464">
        <v>10000</v>
      </c>
      <c r="AG53" s="464">
        <v>10000</v>
      </c>
      <c r="AH53" s="464">
        <v>10000</v>
      </c>
      <c r="AI53" s="464">
        <v>10000</v>
      </c>
      <c r="AJ53" s="464">
        <v>10000</v>
      </c>
      <c r="AK53" s="464">
        <v>10000</v>
      </c>
      <c r="AL53" s="464">
        <v>10000</v>
      </c>
      <c r="AM53" s="464">
        <v>10000</v>
      </c>
      <c r="AN53" s="464">
        <v>10000</v>
      </c>
      <c r="AO53" s="464">
        <v>10000</v>
      </c>
      <c r="AP53" s="448">
        <f t="shared" si="32"/>
        <v>10000</v>
      </c>
      <c r="AQ53" s="464">
        <v>10000</v>
      </c>
      <c r="AR53" s="464">
        <v>10000</v>
      </c>
      <c r="AS53" s="464">
        <v>10000</v>
      </c>
      <c r="AT53" s="464">
        <v>10000</v>
      </c>
      <c r="AU53" s="464">
        <v>10000</v>
      </c>
      <c r="AV53" s="464">
        <v>10000</v>
      </c>
      <c r="AW53" s="464">
        <v>10000</v>
      </c>
      <c r="AX53" s="464">
        <v>10000</v>
      </c>
      <c r="AY53" s="464">
        <v>10000</v>
      </c>
      <c r="AZ53" s="464">
        <v>10000</v>
      </c>
      <c r="BA53" s="464">
        <v>10000</v>
      </c>
      <c r="BB53" s="464">
        <v>10000</v>
      </c>
      <c r="BC53" s="448">
        <f t="shared" si="33"/>
        <v>10000</v>
      </c>
      <c r="BD53" s="450"/>
      <c r="BE53" s="464"/>
      <c r="BF53" s="464"/>
      <c r="BG53" s="464"/>
      <c r="BH53" s="464"/>
      <c r="BI53" s="464"/>
      <c r="BJ53" s="464"/>
      <c r="BK53" s="464"/>
      <c r="BL53" s="464"/>
      <c r="BM53" s="464"/>
      <c r="BN53" s="464"/>
      <c r="BO53" s="464"/>
      <c r="BP53" s="464"/>
      <c r="BQ53" s="448" t="e">
        <f t="shared" si="34"/>
        <v>#DIV/0!</v>
      </c>
      <c r="BS53" s="450">
        <f t="shared" si="35"/>
        <v>0</v>
      </c>
      <c r="BT53" s="451">
        <f t="shared" si="29"/>
        <v>0</v>
      </c>
      <c r="BV53" s="451">
        <f t="shared" si="36"/>
        <v>0</v>
      </c>
    </row>
    <row r="54" spans="1:101" outlineLevel="1">
      <c r="A54" s="455" t="str">
        <f t="shared" si="26"/>
        <v>ICNE</v>
      </c>
      <c r="B54" s="455" t="str">
        <f t="shared" si="27"/>
        <v>Other</v>
      </c>
      <c r="C54" s="455" t="str">
        <f t="shared" si="28"/>
        <v>EVE DISTRIBUCIONES S.A.S.</v>
      </c>
      <c r="D54" s="464">
        <v>10000</v>
      </c>
      <c r="E54" s="464">
        <v>10000</v>
      </c>
      <c r="F54" s="464">
        <v>10000</v>
      </c>
      <c r="G54" s="464">
        <v>10000</v>
      </c>
      <c r="H54" s="464">
        <v>10000</v>
      </c>
      <c r="I54" s="464">
        <v>10000</v>
      </c>
      <c r="J54" s="464">
        <v>10000</v>
      </c>
      <c r="K54" s="464">
        <v>10000</v>
      </c>
      <c r="L54" s="464">
        <v>10000</v>
      </c>
      <c r="M54" s="464">
        <v>10000</v>
      </c>
      <c r="N54" s="464">
        <v>10000</v>
      </c>
      <c r="O54" s="464">
        <v>10000</v>
      </c>
      <c r="P54" s="448">
        <f t="shared" si="30"/>
        <v>10000</v>
      </c>
      <c r="Q54" s="464">
        <v>10000</v>
      </c>
      <c r="R54" s="464">
        <v>10000</v>
      </c>
      <c r="S54" s="464">
        <v>10000</v>
      </c>
      <c r="T54" s="464">
        <v>10000</v>
      </c>
      <c r="U54" s="464">
        <v>10000</v>
      </c>
      <c r="V54" s="464">
        <v>10000</v>
      </c>
      <c r="W54" s="464">
        <v>10000</v>
      </c>
      <c r="X54" s="464">
        <v>10000</v>
      </c>
      <c r="Y54" s="464">
        <v>10000</v>
      </c>
      <c r="Z54" s="464">
        <v>10000</v>
      </c>
      <c r="AA54" s="464">
        <v>10000</v>
      </c>
      <c r="AB54" s="464">
        <v>10000</v>
      </c>
      <c r="AC54" s="448">
        <f t="shared" si="31"/>
        <v>10000</v>
      </c>
      <c r="AD54" s="464">
        <v>10000</v>
      </c>
      <c r="AE54" s="464">
        <v>10000</v>
      </c>
      <c r="AF54" s="464">
        <v>10000</v>
      </c>
      <c r="AG54" s="464">
        <v>10000</v>
      </c>
      <c r="AH54" s="464">
        <v>10000</v>
      </c>
      <c r="AI54" s="464">
        <v>10000</v>
      </c>
      <c r="AJ54" s="464">
        <v>10000</v>
      </c>
      <c r="AK54" s="464">
        <v>10000</v>
      </c>
      <c r="AL54" s="464">
        <v>10000</v>
      </c>
      <c r="AM54" s="464">
        <v>10000</v>
      </c>
      <c r="AN54" s="464">
        <v>10000</v>
      </c>
      <c r="AO54" s="464">
        <v>10000</v>
      </c>
      <c r="AP54" s="448">
        <f t="shared" si="32"/>
        <v>10000</v>
      </c>
      <c r="AQ54" s="464">
        <v>10000</v>
      </c>
      <c r="AR54" s="464">
        <v>10000</v>
      </c>
      <c r="AS54" s="464">
        <v>10000</v>
      </c>
      <c r="AT54" s="464">
        <v>10000</v>
      </c>
      <c r="AU54" s="464">
        <v>10000</v>
      </c>
      <c r="AV54" s="464">
        <v>10000</v>
      </c>
      <c r="AW54" s="464">
        <v>10000</v>
      </c>
      <c r="AX54" s="464">
        <v>10000</v>
      </c>
      <c r="AY54" s="464">
        <v>10000</v>
      </c>
      <c r="AZ54" s="464">
        <v>10000</v>
      </c>
      <c r="BA54" s="464">
        <v>10000</v>
      </c>
      <c r="BB54" s="464">
        <v>10000</v>
      </c>
      <c r="BC54" s="448">
        <f t="shared" si="33"/>
        <v>10000</v>
      </c>
      <c r="BD54" s="450"/>
      <c r="BE54" s="464"/>
      <c r="BF54" s="464"/>
      <c r="BG54" s="464"/>
      <c r="BH54" s="464"/>
      <c r="BI54" s="464"/>
      <c r="BJ54" s="464"/>
      <c r="BK54" s="464"/>
      <c r="BL54" s="464"/>
      <c r="BM54" s="464"/>
      <c r="BN54" s="464"/>
      <c r="BO54" s="464"/>
      <c r="BP54" s="464"/>
      <c r="BQ54" s="448" t="e">
        <f t="shared" si="34"/>
        <v>#DIV/0!</v>
      </c>
      <c r="BS54" s="450">
        <f t="shared" si="35"/>
        <v>0</v>
      </c>
      <c r="BT54" s="451">
        <f t="shared" si="29"/>
        <v>0</v>
      </c>
      <c r="BV54" s="451">
        <f t="shared" si="36"/>
        <v>0</v>
      </c>
    </row>
    <row r="55" spans="1:101" outlineLevel="1">
      <c r="A55" s="455" t="str">
        <f t="shared" si="26"/>
        <v>ICNE</v>
      </c>
      <c r="B55" s="455" t="str">
        <f t="shared" si="27"/>
        <v>Other</v>
      </c>
      <c r="C55" s="455" t="str">
        <f t="shared" si="28"/>
        <v>CAFAM</v>
      </c>
      <c r="D55" s="464">
        <v>10000</v>
      </c>
      <c r="E55" s="464">
        <v>10000</v>
      </c>
      <c r="F55" s="464">
        <v>10000</v>
      </c>
      <c r="G55" s="464">
        <v>10000</v>
      </c>
      <c r="H55" s="464">
        <v>10000</v>
      </c>
      <c r="I55" s="464">
        <v>10000</v>
      </c>
      <c r="J55" s="464">
        <v>10000</v>
      </c>
      <c r="K55" s="464">
        <v>10000</v>
      </c>
      <c r="L55" s="464">
        <v>10000</v>
      </c>
      <c r="M55" s="464">
        <v>10000</v>
      </c>
      <c r="N55" s="464">
        <v>10000</v>
      </c>
      <c r="O55" s="464">
        <v>10000</v>
      </c>
      <c r="P55" s="448">
        <f t="shared" si="30"/>
        <v>10000</v>
      </c>
      <c r="Q55" s="464">
        <v>10000</v>
      </c>
      <c r="R55" s="464">
        <v>10000</v>
      </c>
      <c r="S55" s="464">
        <v>10000</v>
      </c>
      <c r="T55" s="464">
        <v>10000</v>
      </c>
      <c r="U55" s="464">
        <v>10000</v>
      </c>
      <c r="V55" s="464">
        <v>10000</v>
      </c>
      <c r="W55" s="464">
        <v>10000</v>
      </c>
      <c r="X55" s="464">
        <v>10000</v>
      </c>
      <c r="Y55" s="464">
        <v>10000</v>
      </c>
      <c r="Z55" s="464">
        <v>10000</v>
      </c>
      <c r="AA55" s="464">
        <v>10000</v>
      </c>
      <c r="AB55" s="464">
        <v>10000</v>
      </c>
      <c r="AC55" s="448">
        <f t="shared" si="31"/>
        <v>10000</v>
      </c>
      <c r="AD55" s="464">
        <v>10000</v>
      </c>
      <c r="AE55" s="464">
        <v>10000</v>
      </c>
      <c r="AF55" s="464">
        <v>10000</v>
      </c>
      <c r="AG55" s="464">
        <v>10000</v>
      </c>
      <c r="AH55" s="464">
        <v>10000</v>
      </c>
      <c r="AI55" s="464">
        <v>10000</v>
      </c>
      <c r="AJ55" s="464">
        <v>10000</v>
      </c>
      <c r="AK55" s="464">
        <v>10000</v>
      </c>
      <c r="AL55" s="464">
        <v>10000</v>
      </c>
      <c r="AM55" s="464">
        <v>10000</v>
      </c>
      <c r="AN55" s="464">
        <v>10000</v>
      </c>
      <c r="AO55" s="464">
        <v>10000</v>
      </c>
      <c r="AP55" s="448">
        <f t="shared" si="32"/>
        <v>10000</v>
      </c>
      <c r="AQ55" s="464">
        <v>10000</v>
      </c>
      <c r="AR55" s="464">
        <v>10000</v>
      </c>
      <c r="AS55" s="464">
        <v>10000</v>
      </c>
      <c r="AT55" s="464">
        <v>10000</v>
      </c>
      <c r="AU55" s="464">
        <v>10000</v>
      </c>
      <c r="AV55" s="464">
        <v>10000</v>
      </c>
      <c r="AW55" s="464">
        <v>10000</v>
      </c>
      <c r="AX55" s="464">
        <v>10000</v>
      </c>
      <c r="AY55" s="464">
        <v>10000</v>
      </c>
      <c r="AZ55" s="464">
        <v>10000</v>
      </c>
      <c r="BA55" s="464">
        <v>10000</v>
      </c>
      <c r="BB55" s="464">
        <v>10000</v>
      </c>
      <c r="BC55" s="448">
        <f t="shared" si="33"/>
        <v>10000</v>
      </c>
      <c r="BD55" s="450"/>
      <c r="BE55" s="464"/>
      <c r="BF55" s="464"/>
      <c r="BG55" s="464"/>
      <c r="BH55" s="464"/>
      <c r="BI55" s="464"/>
      <c r="BJ55" s="464"/>
      <c r="BK55" s="464"/>
      <c r="BL55" s="464"/>
      <c r="BM55" s="464"/>
      <c r="BN55" s="464"/>
      <c r="BO55" s="464"/>
      <c r="BP55" s="464"/>
      <c r="BQ55" s="448" t="e">
        <f t="shared" si="34"/>
        <v>#DIV/0!</v>
      </c>
      <c r="BS55" s="450">
        <f t="shared" si="35"/>
        <v>0</v>
      </c>
      <c r="BT55" s="451">
        <f t="shared" si="29"/>
        <v>0</v>
      </c>
      <c r="BV55" s="451">
        <f t="shared" si="36"/>
        <v>0</v>
      </c>
    </row>
    <row r="56" spans="1:101" outlineLevel="1">
      <c r="A56" s="455" t="str">
        <f t="shared" si="26"/>
        <v>PMCE</v>
      </c>
      <c r="B56" s="455" t="str">
        <f t="shared" si="27"/>
        <v>Other</v>
      </c>
      <c r="C56" s="455" t="str">
        <f t="shared" si="28"/>
        <v>DEPOSITO DE DROGAS MONACO S.A.</v>
      </c>
      <c r="D56" s="464">
        <v>10000</v>
      </c>
      <c r="E56" s="464">
        <v>10000</v>
      </c>
      <c r="F56" s="464">
        <v>10000</v>
      </c>
      <c r="G56" s="464">
        <v>10000</v>
      </c>
      <c r="H56" s="464">
        <v>10000</v>
      </c>
      <c r="I56" s="464">
        <v>10000</v>
      </c>
      <c r="J56" s="464">
        <v>10000</v>
      </c>
      <c r="K56" s="464">
        <v>10000</v>
      </c>
      <c r="L56" s="464">
        <v>10000</v>
      </c>
      <c r="M56" s="464">
        <v>10000</v>
      </c>
      <c r="N56" s="464">
        <v>10000</v>
      </c>
      <c r="O56" s="464">
        <v>10000</v>
      </c>
      <c r="P56" s="448">
        <f t="shared" si="30"/>
        <v>10000</v>
      </c>
      <c r="Q56" s="464">
        <v>10000</v>
      </c>
      <c r="R56" s="464">
        <v>10000</v>
      </c>
      <c r="S56" s="464">
        <v>10000</v>
      </c>
      <c r="T56" s="464">
        <v>10000</v>
      </c>
      <c r="U56" s="464">
        <v>10000</v>
      </c>
      <c r="V56" s="464">
        <v>10000</v>
      </c>
      <c r="W56" s="464">
        <v>10000</v>
      </c>
      <c r="X56" s="464">
        <v>10000</v>
      </c>
      <c r="Y56" s="464">
        <v>10000</v>
      </c>
      <c r="Z56" s="464">
        <v>10000</v>
      </c>
      <c r="AA56" s="464">
        <v>10000</v>
      </c>
      <c r="AB56" s="464">
        <v>10000</v>
      </c>
      <c r="AC56" s="448">
        <f t="shared" si="31"/>
        <v>10000</v>
      </c>
      <c r="AD56" s="464">
        <v>10000</v>
      </c>
      <c r="AE56" s="464">
        <v>10000</v>
      </c>
      <c r="AF56" s="464">
        <v>10000</v>
      </c>
      <c r="AG56" s="464">
        <v>10000</v>
      </c>
      <c r="AH56" s="464">
        <v>10000</v>
      </c>
      <c r="AI56" s="464">
        <v>10000</v>
      </c>
      <c r="AJ56" s="464">
        <v>10000</v>
      </c>
      <c r="AK56" s="464">
        <v>10000</v>
      </c>
      <c r="AL56" s="464">
        <v>10000</v>
      </c>
      <c r="AM56" s="464">
        <v>10000</v>
      </c>
      <c r="AN56" s="464">
        <v>10000</v>
      </c>
      <c r="AO56" s="464">
        <v>10000</v>
      </c>
      <c r="AP56" s="448">
        <f t="shared" si="32"/>
        <v>10000</v>
      </c>
      <c r="AQ56" s="464">
        <v>10000</v>
      </c>
      <c r="AR56" s="464">
        <v>10000</v>
      </c>
      <c r="AS56" s="464">
        <v>10000</v>
      </c>
      <c r="AT56" s="464">
        <v>10000</v>
      </c>
      <c r="AU56" s="464">
        <v>10000</v>
      </c>
      <c r="AV56" s="464">
        <v>10000</v>
      </c>
      <c r="AW56" s="464">
        <v>10000</v>
      </c>
      <c r="AX56" s="464">
        <v>10000</v>
      </c>
      <c r="AY56" s="464">
        <v>10000</v>
      </c>
      <c r="AZ56" s="464">
        <v>10000</v>
      </c>
      <c r="BA56" s="464">
        <v>10000</v>
      </c>
      <c r="BB56" s="464">
        <v>10000</v>
      </c>
      <c r="BC56" s="448">
        <f t="shared" si="33"/>
        <v>10000</v>
      </c>
      <c r="BD56" s="450"/>
      <c r="BE56" s="464"/>
      <c r="BF56" s="464"/>
      <c r="BG56" s="464"/>
      <c r="BH56" s="464"/>
      <c r="BI56" s="464"/>
      <c r="BJ56" s="464"/>
      <c r="BK56" s="464"/>
      <c r="BL56" s="464"/>
      <c r="BM56" s="464"/>
      <c r="BN56" s="464"/>
      <c r="BO56" s="464"/>
      <c r="BP56" s="464"/>
      <c r="BQ56" s="448" t="e">
        <f t="shared" si="34"/>
        <v>#DIV/0!</v>
      </c>
      <c r="BS56" s="450">
        <f t="shared" si="35"/>
        <v>0</v>
      </c>
      <c r="BT56" s="451">
        <f t="shared" si="29"/>
        <v>0</v>
      </c>
      <c r="BV56" s="451">
        <f t="shared" si="36"/>
        <v>0</v>
      </c>
    </row>
    <row r="57" spans="1:101" outlineLevel="1">
      <c r="A57" s="455"/>
      <c r="B57" s="455"/>
      <c r="C57" s="455" t="str">
        <f t="shared" si="28"/>
        <v>COLQUIMICOS S A</v>
      </c>
      <c r="D57" s="464"/>
      <c r="E57" s="464"/>
      <c r="F57" s="464"/>
      <c r="G57" s="464"/>
      <c r="H57" s="464"/>
      <c r="I57" s="464"/>
      <c r="J57" s="464"/>
      <c r="K57" s="464"/>
      <c r="L57" s="464"/>
      <c r="M57" s="464"/>
      <c r="N57" s="464"/>
      <c r="O57" s="464"/>
      <c r="P57" s="448"/>
      <c r="Q57" s="464"/>
      <c r="R57" s="464"/>
      <c r="S57" s="464"/>
      <c r="T57" s="464"/>
      <c r="U57" s="464"/>
      <c r="V57" s="464"/>
      <c r="W57" s="464"/>
      <c r="X57" s="464"/>
      <c r="Y57" s="464"/>
      <c r="Z57" s="464"/>
      <c r="AA57" s="464"/>
      <c r="AB57" s="464"/>
      <c r="AC57" s="448"/>
      <c r="AD57" s="464"/>
      <c r="AE57" s="464"/>
      <c r="AF57" s="464"/>
      <c r="AG57" s="464"/>
      <c r="AH57" s="464"/>
      <c r="AI57" s="464"/>
      <c r="AJ57" s="464"/>
      <c r="AK57" s="464"/>
      <c r="AL57" s="464"/>
      <c r="AM57" s="464"/>
      <c r="AN57" s="464"/>
      <c r="AO57" s="464"/>
      <c r="AP57" s="448"/>
      <c r="AQ57" s="464"/>
      <c r="AR57" s="464"/>
      <c r="AS57" s="464"/>
      <c r="AT57" s="464"/>
      <c r="AU57" s="464"/>
      <c r="AV57" s="464"/>
      <c r="AW57" s="464"/>
      <c r="AX57" s="464"/>
      <c r="AY57" s="464"/>
      <c r="AZ57" s="464"/>
      <c r="BA57" s="464"/>
      <c r="BB57" s="464"/>
      <c r="BC57" s="448"/>
      <c r="BD57" s="450"/>
      <c r="BE57" s="464"/>
      <c r="BF57" s="464"/>
      <c r="BG57" s="464"/>
      <c r="BH57" s="464"/>
      <c r="BI57" s="464"/>
      <c r="BJ57" s="464"/>
      <c r="BK57" s="464"/>
      <c r="BL57" s="464"/>
      <c r="BM57" s="464"/>
      <c r="BN57" s="464"/>
      <c r="BO57" s="464"/>
      <c r="BP57" s="464"/>
      <c r="BQ57" s="448"/>
      <c r="BS57" s="450"/>
      <c r="BT57" s="451"/>
      <c r="BV57" s="451"/>
    </row>
    <row r="58" spans="1:101" outlineLevel="1">
      <c r="A58" s="456" t="str">
        <f>$A27</f>
        <v>ZMGQ</v>
      </c>
      <c r="B58" s="456">
        <f>$B27</f>
        <v>0</v>
      </c>
      <c r="C58" s="456" t="str">
        <f t="shared" si="28"/>
        <v>CLINICA LA AURORA</v>
      </c>
      <c r="D58" s="464">
        <v>10000</v>
      </c>
      <c r="E58" s="464">
        <v>10000</v>
      </c>
      <c r="F58" s="464">
        <v>10000</v>
      </c>
      <c r="G58" s="464">
        <v>10000</v>
      </c>
      <c r="H58" s="464">
        <v>10000</v>
      </c>
      <c r="I58" s="464">
        <v>10000</v>
      </c>
      <c r="J58" s="464">
        <v>10000</v>
      </c>
      <c r="K58" s="464">
        <v>10000</v>
      </c>
      <c r="L58" s="464">
        <v>10000</v>
      </c>
      <c r="M58" s="464">
        <v>10000</v>
      </c>
      <c r="N58" s="464">
        <v>10000</v>
      </c>
      <c r="O58" s="464">
        <v>10000</v>
      </c>
      <c r="P58" s="448">
        <f t="shared" si="30"/>
        <v>10000</v>
      </c>
      <c r="Q58" s="464">
        <v>10000</v>
      </c>
      <c r="R58" s="464">
        <v>10000</v>
      </c>
      <c r="S58" s="464">
        <v>10000</v>
      </c>
      <c r="T58" s="464">
        <v>10000</v>
      </c>
      <c r="U58" s="464">
        <v>10000</v>
      </c>
      <c r="V58" s="464">
        <v>10000</v>
      </c>
      <c r="W58" s="464">
        <v>10000</v>
      </c>
      <c r="X58" s="464">
        <v>10000</v>
      </c>
      <c r="Y58" s="464">
        <v>10000</v>
      </c>
      <c r="Z58" s="464">
        <v>10000</v>
      </c>
      <c r="AA58" s="464">
        <v>10000</v>
      </c>
      <c r="AB58" s="464">
        <v>10000</v>
      </c>
      <c r="AC58" s="448">
        <f t="shared" si="31"/>
        <v>10000</v>
      </c>
      <c r="AD58" s="464">
        <v>10000</v>
      </c>
      <c r="AE58" s="464">
        <v>10000</v>
      </c>
      <c r="AF58" s="464">
        <v>10000</v>
      </c>
      <c r="AG58" s="464">
        <v>10000</v>
      </c>
      <c r="AH58" s="464">
        <v>10000</v>
      </c>
      <c r="AI58" s="464">
        <v>10000</v>
      </c>
      <c r="AJ58" s="464">
        <v>10000</v>
      </c>
      <c r="AK58" s="464">
        <v>10000</v>
      </c>
      <c r="AL58" s="464">
        <v>10000</v>
      </c>
      <c r="AM58" s="464">
        <v>10000</v>
      </c>
      <c r="AN58" s="464">
        <v>10000</v>
      </c>
      <c r="AO58" s="464">
        <v>10000</v>
      </c>
      <c r="AP58" s="448">
        <f t="shared" si="32"/>
        <v>10000</v>
      </c>
      <c r="AQ58" s="464">
        <v>10000</v>
      </c>
      <c r="AR58" s="464">
        <v>10000</v>
      </c>
      <c r="AS58" s="464">
        <v>10000</v>
      </c>
      <c r="AT58" s="464">
        <v>10000</v>
      </c>
      <c r="AU58" s="464">
        <v>10000</v>
      </c>
      <c r="AV58" s="464">
        <v>10000</v>
      </c>
      <c r="AW58" s="464">
        <v>10000</v>
      </c>
      <c r="AX58" s="464">
        <v>10000</v>
      </c>
      <c r="AY58" s="464">
        <v>10000</v>
      </c>
      <c r="AZ58" s="464">
        <v>10000</v>
      </c>
      <c r="BA58" s="464">
        <v>10000</v>
      </c>
      <c r="BB58" s="464">
        <v>10000</v>
      </c>
      <c r="BC58" s="448">
        <f t="shared" si="33"/>
        <v>10000</v>
      </c>
      <c r="BD58" s="450"/>
      <c r="BE58" s="464"/>
      <c r="BF58" s="464"/>
      <c r="BG58" s="464"/>
      <c r="BH58" s="464"/>
      <c r="BI58" s="464"/>
      <c r="BJ58" s="464"/>
      <c r="BK58" s="464"/>
      <c r="BL58" s="464"/>
      <c r="BM58" s="464"/>
      <c r="BN58" s="464"/>
      <c r="BO58" s="464"/>
      <c r="BP58" s="464"/>
      <c r="BQ58" s="448" t="e">
        <f t="shared" si="34"/>
        <v>#DIV/0!</v>
      </c>
      <c r="BS58" s="450">
        <f t="shared" si="35"/>
        <v>0</v>
      </c>
      <c r="BT58" s="451">
        <f>BC58-AP58</f>
        <v>0</v>
      </c>
      <c r="BV58" s="451">
        <f t="shared" si="36"/>
        <v>0</v>
      </c>
    </row>
    <row r="59" spans="1:101" outlineLevel="1">
      <c r="A59" s="456" t="str">
        <f>$A28</f>
        <v>ZMGQ</v>
      </c>
      <c r="B59" s="456">
        <f>$B28</f>
        <v>0</v>
      </c>
      <c r="C59" s="456" t="str">
        <f t="shared" si="28"/>
        <v>LA ESTANCIA</v>
      </c>
      <c r="D59" s="464">
        <v>10000</v>
      </c>
      <c r="E59" s="464">
        <v>10000</v>
      </c>
      <c r="F59" s="464">
        <v>10000</v>
      </c>
      <c r="G59" s="464">
        <v>10000</v>
      </c>
      <c r="H59" s="464">
        <v>10000</v>
      </c>
      <c r="I59" s="464">
        <v>10000</v>
      </c>
      <c r="J59" s="464">
        <v>10000</v>
      </c>
      <c r="K59" s="464">
        <v>10000</v>
      </c>
      <c r="L59" s="464">
        <v>10000</v>
      </c>
      <c r="M59" s="464">
        <v>10000</v>
      </c>
      <c r="N59" s="464">
        <v>10000</v>
      </c>
      <c r="O59" s="464">
        <v>10000</v>
      </c>
      <c r="P59" s="448">
        <f t="shared" si="30"/>
        <v>10000</v>
      </c>
      <c r="Q59" s="464">
        <v>10000</v>
      </c>
      <c r="R59" s="464">
        <v>10000</v>
      </c>
      <c r="S59" s="464">
        <v>10000</v>
      </c>
      <c r="T59" s="464">
        <v>10000</v>
      </c>
      <c r="U59" s="464">
        <v>10000</v>
      </c>
      <c r="V59" s="464">
        <v>10000</v>
      </c>
      <c r="W59" s="464">
        <v>10000</v>
      </c>
      <c r="X59" s="464">
        <v>10000</v>
      </c>
      <c r="Y59" s="464">
        <v>10000</v>
      </c>
      <c r="Z59" s="464">
        <v>10000</v>
      </c>
      <c r="AA59" s="464">
        <v>10000</v>
      </c>
      <c r="AB59" s="464">
        <v>10000</v>
      </c>
      <c r="AC59" s="448">
        <f t="shared" si="31"/>
        <v>10000</v>
      </c>
      <c r="AD59" s="464">
        <v>10000</v>
      </c>
      <c r="AE59" s="464">
        <v>10000</v>
      </c>
      <c r="AF59" s="464">
        <v>10000</v>
      </c>
      <c r="AG59" s="464">
        <v>10000</v>
      </c>
      <c r="AH59" s="464">
        <v>10000</v>
      </c>
      <c r="AI59" s="464">
        <v>10000</v>
      </c>
      <c r="AJ59" s="464">
        <v>10000</v>
      </c>
      <c r="AK59" s="464">
        <v>10000</v>
      </c>
      <c r="AL59" s="464">
        <v>10000</v>
      </c>
      <c r="AM59" s="464">
        <v>10000</v>
      </c>
      <c r="AN59" s="464">
        <v>10000</v>
      </c>
      <c r="AO59" s="464">
        <v>10000</v>
      </c>
      <c r="AP59" s="448">
        <f t="shared" si="32"/>
        <v>10000</v>
      </c>
      <c r="AQ59" s="464">
        <v>10000</v>
      </c>
      <c r="AR59" s="464">
        <v>10000</v>
      </c>
      <c r="AS59" s="464">
        <v>10000</v>
      </c>
      <c r="AT59" s="464">
        <v>10000</v>
      </c>
      <c r="AU59" s="464">
        <v>10000</v>
      </c>
      <c r="AV59" s="464">
        <v>10000</v>
      </c>
      <c r="AW59" s="464">
        <v>10000</v>
      </c>
      <c r="AX59" s="464">
        <v>10000</v>
      </c>
      <c r="AY59" s="464">
        <v>10000</v>
      </c>
      <c r="AZ59" s="464">
        <v>10000</v>
      </c>
      <c r="BA59" s="464">
        <v>10000</v>
      </c>
      <c r="BB59" s="464">
        <v>10000</v>
      </c>
      <c r="BC59" s="448">
        <f t="shared" si="33"/>
        <v>10000</v>
      </c>
      <c r="BD59" s="450"/>
      <c r="BE59" s="464"/>
      <c r="BF59" s="464"/>
      <c r="BG59" s="464"/>
      <c r="BH59" s="464"/>
      <c r="BI59" s="464"/>
      <c r="BJ59" s="464"/>
      <c r="BK59" s="464"/>
      <c r="BL59" s="464"/>
      <c r="BM59" s="464"/>
      <c r="BN59" s="464"/>
      <c r="BO59" s="464"/>
      <c r="BP59" s="464"/>
      <c r="BQ59" s="448" t="e">
        <f t="shared" si="34"/>
        <v>#DIV/0!</v>
      </c>
      <c r="BS59" s="450">
        <f t="shared" si="35"/>
        <v>0</v>
      </c>
      <c r="BT59" s="451">
        <f>BC59-AP59</f>
        <v>0</v>
      </c>
      <c r="BV59" s="451">
        <f t="shared" si="36"/>
        <v>0</v>
      </c>
    </row>
    <row r="60" spans="1:101" outlineLevel="1">
      <c r="A60" s="456" t="str">
        <f>$A29</f>
        <v>ZMGQ</v>
      </c>
      <c r="B60" s="456">
        <f>$B29</f>
        <v>0</v>
      </c>
      <c r="C60" s="456" t="str">
        <f t="shared" si="28"/>
        <v>MEDEX</v>
      </c>
      <c r="D60" s="464">
        <v>10000</v>
      </c>
      <c r="E60" s="464">
        <v>10000</v>
      </c>
      <c r="F60" s="464">
        <v>10000</v>
      </c>
      <c r="G60" s="464">
        <v>10000</v>
      </c>
      <c r="H60" s="464">
        <v>10000</v>
      </c>
      <c r="I60" s="464">
        <v>10000</v>
      </c>
      <c r="J60" s="464">
        <v>10000</v>
      </c>
      <c r="K60" s="464">
        <v>10000</v>
      </c>
      <c r="L60" s="464">
        <v>10000</v>
      </c>
      <c r="M60" s="464">
        <v>10000</v>
      </c>
      <c r="N60" s="464">
        <v>10000</v>
      </c>
      <c r="O60" s="464">
        <v>10000</v>
      </c>
      <c r="P60" s="448">
        <f t="shared" si="30"/>
        <v>10000</v>
      </c>
      <c r="Q60" s="464">
        <v>10000</v>
      </c>
      <c r="R60" s="464">
        <v>10000</v>
      </c>
      <c r="S60" s="464">
        <v>10000</v>
      </c>
      <c r="T60" s="464">
        <v>10000</v>
      </c>
      <c r="U60" s="464">
        <v>10000</v>
      </c>
      <c r="V60" s="464">
        <v>10000</v>
      </c>
      <c r="W60" s="464">
        <v>10000</v>
      </c>
      <c r="X60" s="464">
        <v>10000</v>
      </c>
      <c r="Y60" s="464">
        <v>10000</v>
      </c>
      <c r="Z60" s="464">
        <v>10000</v>
      </c>
      <c r="AA60" s="464">
        <v>10000</v>
      </c>
      <c r="AB60" s="464">
        <v>10000</v>
      </c>
      <c r="AC60" s="448">
        <f t="shared" si="31"/>
        <v>10000</v>
      </c>
      <c r="AD60" s="464">
        <v>10000</v>
      </c>
      <c r="AE60" s="464">
        <v>10000</v>
      </c>
      <c r="AF60" s="464">
        <v>10000</v>
      </c>
      <c r="AG60" s="464">
        <v>10000</v>
      </c>
      <c r="AH60" s="464">
        <v>10000</v>
      </c>
      <c r="AI60" s="464">
        <v>10000</v>
      </c>
      <c r="AJ60" s="464">
        <v>10000</v>
      </c>
      <c r="AK60" s="464">
        <v>10000</v>
      </c>
      <c r="AL60" s="464">
        <v>10000</v>
      </c>
      <c r="AM60" s="464">
        <v>10000</v>
      </c>
      <c r="AN60" s="464">
        <v>10000</v>
      </c>
      <c r="AO60" s="464">
        <v>10000</v>
      </c>
      <c r="AP60" s="448">
        <f t="shared" si="32"/>
        <v>10000</v>
      </c>
      <c r="AQ60" s="464">
        <v>10000</v>
      </c>
      <c r="AR60" s="464">
        <v>10000</v>
      </c>
      <c r="AS60" s="464">
        <v>10000</v>
      </c>
      <c r="AT60" s="464">
        <v>10000</v>
      </c>
      <c r="AU60" s="464">
        <v>10000</v>
      </c>
      <c r="AV60" s="464">
        <v>10000</v>
      </c>
      <c r="AW60" s="464">
        <v>10000</v>
      </c>
      <c r="AX60" s="464">
        <v>10000</v>
      </c>
      <c r="AY60" s="464">
        <v>10000</v>
      </c>
      <c r="AZ60" s="464">
        <v>10000</v>
      </c>
      <c r="BA60" s="464">
        <v>10000</v>
      </c>
      <c r="BB60" s="464">
        <v>10000</v>
      </c>
      <c r="BC60" s="448">
        <f t="shared" si="33"/>
        <v>10000</v>
      </c>
      <c r="BD60" s="450"/>
      <c r="BE60" s="464"/>
      <c r="BF60" s="464"/>
      <c r="BG60" s="464"/>
      <c r="BH60" s="464"/>
      <c r="BI60" s="464"/>
      <c r="BJ60" s="464"/>
      <c r="BK60" s="464"/>
      <c r="BL60" s="464"/>
      <c r="BM60" s="464"/>
      <c r="BN60" s="464"/>
      <c r="BO60" s="464"/>
      <c r="BP60" s="464"/>
      <c r="BQ60" s="448" t="e">
        <f t="shared" si="34"/>
        <v>#DIV/0!</v>
      </c>
      <c r="BS60" s="450">
        <f t="shared" si="35"/>
        <v>0</v>
      </c>
      <c r="BT60" s="451">
        <f>BC60-AP60</f>
        <v>0</v>
      </c>
      <c r="BV60" s="451">
        <f t="shared" si="36"/>
        <v>0</v>
      </c>
    </row>
    <row r="61" spans="1:101" s="456" customFormat="1" ht="11.25" outlineLevel="1">
      <c r="D61" s="464">
        <v>10000</v>
      </c>
      <c r="E61" s="464">
        <v>10000</v>
      </c>
      <c r="F61" s="464">
        <v>10000</v>
      </c>
      <c r="G61" s="464">
        <v>10000</v>
      </c>
      <c r="H61" s="464">
        <v>10000</v>
      </c>
      <c r="I61" s="464">
        <v>10000</v>
      </c>
      <c r="J61" s="464">
        <v>10000</v>
      </c>
      <c r="K61" s="464">
        <v>10000</v>
      </c>
      <c r="L61" s="464">
        <v>10000</v>
      </c>
      <c r="M61" s="464">
        <v>10000</v>
      </c>
      <c r="N61" s="464">
        <v>10000</v>
      </c>
      <c r="O61" s="464">
        <v>10000</v>
      </c>
      <c r="P61" s="448">
        <f>AVERAGE(D61:O61)</f>
        <v>10000</v>
      </c>
      <c r="Q61" s="464">
        <v>10000</v>
      </c>
      <c r="R61" s="464">
        <v>10000</v>
      </c>
      <c r="S61" s="464">
        <v>10000</v>
      </c>
      <c r="T61" s="464">
        <v>10000</v>
      </c>
      <c r="U61" s="464">
        <v>10000</v>
      </c>
      <c r="V61" s="464">
        <v>10000</v>
      </c>
      <c r="W61" s="464">
        <v>10000</v>
      </c>
      <c r="X61" s="464">
        <v>10000</v>
      </c>
      <c r="Y61" s="464">
        <v>10000</v>
      </c>
      <c r="Z61" s="464">
        <v>10000</v>
      </c>
      <c r="AA61" s="464">
        <v>10000</v>
      </c>
      <c r="AB61" s="464">
        <v>10000</v>
      </c>
      <c r="AC61" s="457"/>
      <c r="AD61" s="464">
        <v>10000</v>
      </c>
      <c r="AE61" s="464">
        <v>10000</v>
      </c>
      <c r="AF61" s="464">
        <v>10000</v>
      </c>
      <c r="AG61" s="464">
        <v>10000</v>
      </c>
      <c r="AH61" s="464">
        <v>10000</v>
      </c>
      <c r="AI61" s="464">
        <v>10000</v>
      </c>
      <c r="AJ61" s="464">
        <v>10000</v>
      </c>
      <c r="AK61" s="464">
        <v>10000</v>
      </c>
      <c r="AL61" s="464">
        <v>10000</v>
      </c>
      <c r="AM61" s="464">
        <v>10000</v>
      </c>
      <c r="AN61" s="464">
        <v>10000</v>
      </c>
      <c r="AO61" s="464">
        <v>10000</v>
      </c>
      <c r="AP61" s="448">
        <f>AVERAGE(AD61:AO61)</f>
        <v>10000</v>
      </c>
      <c r="AQ61" s="464">
        <v>10000</v>
      </c>
      <c r="AR61" s="464">
        <v>10000</v>
      </c>
      <c r="AS61" s="464">
        <v>10000</v>
      </c>
      <c r="AT61" s="464">
        <v>10000</v>
      </c>
      <c r="AU61" s="464">
        <v>10000</v>
      </c>
      <c r="AV61" s="464">
        <v>10000</v>
      </c>
      <c r="AW61" s="464">
        <v>10000</v>
      </c>
      <c r="AX61" s="464">
        <v>10000</v>
      </c>
      <c r="AY61" s="464">
        <v>10000</v>
      </c>
      <c r="AZ61" s="464">
        <v>10000</v>
      </c>
      <c r="BA61" s="464">
        <v>10000</v>
      </c>
      <c r="BB61" s="464">
        <v>10000</v>
      </c>
      <c r="BC61" s="448">
        <f>AVERAGE(AQ61:BB61)</f>
        <v>10000</v>
      </c>
      <c r="BE61" s="446"/>
      <c r="BF61" s="446"/>
      <c r="BG61" s="446"/>
      <c r="BH61" s="446"/>
      <c r="BI61" s="446"/>
      <c r="BJ61" s="446"/>
      <c r="BK61" s="446"/>
      <c r="BL61" s="446"/>
      <c r="BM61" s="446"/>
      <c r="BN61" s="446"/>
      <c r="BO61" s="446"/>
      <c r="BP61" s="446"/>
      <c r="BQ61" s="457"/>
      <c r="BR61" s="210"/>
      <c r="BS61" s="450"/>
      <c r="BT61" s="451"/>
      <c r="BU61" s="210"/>
      <c r="BV61" s="451"/>
      <c r="BW61" s="210"/>
      <c r="BX61" s="210"/>
      <c r="BZ61" s="210"/>
      <c r="CA61" s="210"/>
      <c r="CB61" s="210"/>
      <c r="CC61" s="210"/>
      <c r="CD61" s="210"/>
      <c r="CE61" s="210"/>
      <c r="CF61" s="210"/>
      <c r="CG61" s="210"/>
      <c r="CH61" s="210"/>
      <c r="CI61" s="210"/>
      <c r="CJ61" s="210"/>
      <c r="CK61" s="210"/>
      <c r="CL61" s="210"/>
      <c r="CM61" s="210"/>
      <c r="CN61" s="210"/>
      <c r="CO61" s="210"/>
      <c r="CP61" s="210"/>
      <c r="CQ61" s="210"/>
      <c r="CR61" s="210"/>
      <c r="CS61" s="210"/>
      <c r="CT61" s="210"/>
      <c r="CU61" s="210"/>
      <c r="CV61" s="210"/>
      <c r="CW61" s="210"/>
    </row>
    <row r="62" spans="1:101">
      <c r="D62" s="458">
        <f t="shared" ref="D62:BC62" si="37">AVERAGE(D35:D60)</f>
        <v>15280</v>
      </c>
      <c r="E62" s="458">
        <f t="shared" si="37"/>
        <v>15280</v>
      </c>
      <c r="F62" s="458">
        <f t="shared" si="37"/>
        <v>15280</v>
      </c>
      <c r="G62" s="458">
        <f t="shared" si="37"/>
        <v>15280</v>
      </c>
      <c r="H62" s="458">
        <f t="shared" si="37"/>
        <v>15280</v>
      </c>
      <c r="I62" s="458">
        <f t="shared" si="37"/>
        <v>15280</v>
      </c>
      <c r="J62" s="458">
        <f t="shared" si="37"/>
        <v>15800</v>
      </c>
      <c r="K62" s="458">
        <f t="shared" si="37"/>
        <v>15800</v>
      </c>
      <c r="L62" s="458">
        <f t="shared" si="37"/>
        <v>15800</v>
      </c>
      <c r="M62" s="458">
        <f t="shared" si="37"/>
        <v>15800</v>
      </c>
      <c r="N62" s="458">
        <f t="shared" si="37"/>
        <v>15800</v>
      </c>
      <c r="O62" s="458">
        <f t="shared" si="37"/>
        <v>15800</v>
      </c>
      <c r="P62" s="458">
        <f t="shared" si="37"/>
        <v>15540</v>
      </c>
      <c r="Q62" s="458">
        <f t="shared" si="37"/>
        <v>15800</v>
      </c>
      <c r="R62" s="458">
        <f t="shared" si="37"/>
        <v>15800</v>
      </c>
      <c r="S62" s="458">
        <f t="shared" si="37"/>
        <v>15800</v>
      </c>
      <c r="T62" s="458">
        <f t="shared" si="37"/>
        <v>15800</v>
      </c>
      <c r="U62" s="458">
        <f t="shared" si="37"/>
        <v>15800</v>
      </c>
      <c r="V62" s="458">
        <f t="shared" si="37"/>
        <v>15800</v>
      </c>
      <c r="W62" s="458">
        <f t="shared" si="37"/>
        <v>15800</v>
      </c>
      <c r="X62" s="458">
        <f t="shared" si="37"/>
        <v>15800</v>
      </c>
      <c r="Y62" s="458">
        <f t="shared" si="37"/>
        <v>15800</v>
      </c>
      <c r="Z62" s="458">
        <f t="shared" si="37"/>
        <v>15800</v>
      </c>
      <c r="AA62" s="458">
        <f t="shared" si="37"/>
        <v>15800</v>
      </c>
      <c r="AB62" s="458">
        <f t="shared" si="37"/>
        <v>15800</v>
      </c>
      <c r="AC62" s="458">
        <f t="shared" si="37"/>
        <v>15800</v>
      </c>
      <c r="AD62" s="458">
        <f t="shared" si="37"/>
        <v>15800</v>
      </c>
      <c r="AE62" s="458">
        <f t="shared" si="37"/>
        <v>15800</v>
      </c>
      <c r="AF62" s="458">
        <f t="shared" si="37"/>
        <v>15800</v>
      </c>
      <c r="AG62" s="458">
        <f t="shared" si="37"/>
        <v>15800</v>
      </c>
      <c r="AH62" s="458">
        <f t="shared" si="37"/>
        <v>15800</v>
      </c>
      <c r="AI62" s="458">
        <f t="shared" si="37"/>
        <v>15800</v>
      </c>
      <c r="AJ62" s="458">
        <f t="shared" si="37"/>
        <v>15800</v>
      </c>
      <c r="AK62" s="458">
        <f t="shared" si="37"/>
        <v>15800</v>
      </c>
      <c r="AL62" s="458">
        <f t="shared" si="37"/>
        <v>15800</v>
      </c>
      <c r="AM62" s="458">
        <f t="shared" si="37"/>
        <v>15800</v>
      </c>
      <c r="AN62" s="458">
        <f t="shared" si="37"/>
        <v>15800</v>
      </c>
      <c r="AO62" s="458">
        <f t="shared" si="37"/>
        <v>15800</v>
      </c>
      <c r="AP62" s="458">
        <f t="shared" si="37"/>
        <v>15800</v>
      </c>
      <c r="AQ62" s="458">
        <f t="shared" si="37"/>
        <v>15800</v>
      </c>
      <c r="AR62" s="458">
        <f t="shared" si="37"/>
        <v>15800</v>
      </c>
      <c r="AS62" s="458">
        <f t="shared" si="37"/>
        <v>15800</v>
      </c>
      <c r="AT62" s="458">
        <f t="shared" si="37"/>
        <v>15800</v>
      </c>
      <c r="AU62" s="458">
        <f t="shared" si="37"/>
        <v>15800</v>
      </c>
      <c r="AV62" s="458">
        <f t="shared" si="37"/>
        <v>15800</v>
      </c>
      <c r="AW62" s="458">
        <f t="shared" si="37"/>
        <v>15800</v>
      </c>
      <c r="AX62" s="458">
        <f t="shared" si="37"/>
        <v>15800</v>
      </c>
      <c r="AY62" s="458">
        <f t="shared" si="37"/>
        <v>15800</v>
      </c>
      <c r="AZ62" s="458">
        <f t="shared" si="37"/>
        <v>15800</v>
      </c>
      <c r="BA62" s="458">
        <f t="shared" si="37"/>
        <v>15800</v>
      </c>
      <c r="BB62" s="458">
        <f t="shared" si="37"/>
        <v>15800</v>
      </c>
      <c r="BC62" s="458">
        <f t="shared" si="37"/>
        <v>15800</v>
      </c>
      <c r="BD62" s="450"/>
      <c r="BE62" s="458" t="e">
        <f t="shared" ref="BE62:BQ62" si="38">AVERAGE(BE35:BE60)</f>
        <v>#DIV/0!</v>
      </c>
      <c r="BF62" s="458" t="e">
        <f t="shared" si="38"/>
        <v>#DIV/0!</v>
      </c>
      <c r="BG62" s="458" t="e">
        <f t="shared" si="38"/>
        <v>#DIV/0!</v>
      </c>
      <c r="BH62" s="458" t="e">
        <f t="shared" si="38"/>
        <v>#DIV/0!</v>
      </c>
      <c r="BI62" s="458" t="e">
        <f t="shared" si="38"/>
        <v>#DIV/0!</v>
      </c>
      <c r="BJ62" s="458" t="e">
        <f t="shared" si="38"/>
        <v>#DIV/0!</v>
      </c>
      <c r="BK62" s="458" t="e">
        <f t="shared" si="38"/>
        <v>#DIV/0!</v>
      </c>
      <c r="BL62" s="458" t="e">
        <f t="shared" si="38"/>
        <v>#DIV/0!</v>
      </c>
      <c r="BM62" s="458" t="e">
        <f t="shared" si="38"/>
        <v>#DIV/0!</v>
      </c>
      <c r="BN62" s="458" t="e">
        <f t="shared" si="38"/>
        <v>#DIV/0!</v>
      </c>
      <c r="BO62" s="458" t="e">
        <f t="shared" si="38"/>
        <v>#DIV/0!</v>
      </c>
      <c r="BP62" s="458" t="e">
        <f t="shared" si="38"/>
        <v>#DIV/0!</v>
      </c>
      <c r="BQ62" s="458" t="e">
        <f t="shared" si="38"/>
        <v>#DIV/0!</v>
      </c>
    </row>
    <row r="63" spans="1:101">
      <c r="C63" s="466"/>
      <c r="D63" s="466"/>
      <c r="E63" s="466"/>
      <c r="F63" s="466"/>
      <c r="G63" s="466"/>
      <c r="H63" s="467"/>
      <c r="I63" s="467"/>
      <c r="J63" s="467"/>
      <c r="K63" s="467"/>
      <c r="L63" s="467"/>
      <c r="M63" s="467"/>
      <c r="N63" s="467"/>
      <c r="O63" s="467"/>
      <c r="P63" s="468"/>
      <c r="Q63" s="467"/>
      <c r="R63" s="467"/>
      <c r="S63" s="467"/>
      <c r="T63" s="467"/>
      <c r="U63" s="467"/>
      <c r="V63" s="467"/>
      <c r="W63" s="467"/>
      <c r="X63" s="467"/>
      <c r="Y63" s="467"/>
      <c r="Z63" s="467"/>
      <c r="AA63" s="467"/>
      <c r="AB63" s="467"/>
      <c r="AC63" s="468"/>
      <c r="AD63" s="467"/>
      <c r="AE63" s="467"/>
      <c r="AF63" s="467"/>
      <c r="AG63" s="467"/>
      <c r="AH63" s="467"/>
      <c r="AI63" s="467"/>
      <c r="AJ63" s="467"/>
      <c r="AK63" s="467"/>
      <c r="AL63" s="467"/>
      <c r="AM63" s="467"/>
      <c r="AN63" s="467"/>
      <c r="AO63" s="467"/>
      <c r="AP63" s="468"/>
      <c r="AQ63" s="467"/>
      <c r="AR63" s="467"/>
      <c r="AS63" s="467"/>
      <c r="AT63" s="467"/>
      <c r="AU63" s="467"/>
      <c r="AV63" s="467"/>
      <c r="AW63" s="467"/>
      <c r="AX63" s="467"/>
      <c r="AY63" s="467"/>
      <c r="AZ63" s="467"/>
      <c r="BA63" s="467"/>
      <c r="BB63" s="467"/>
      <c r="BC63" s="468"/>
      <c r="BE63" s="467"/>
      <c r="BF63" s="467"/>
      <c r="BG63" s="467"/>
      <c r="BH63" s="467"/>
      <c r="BI63" s="467"/>
      <c r="BJ63" s="467"/>
      <c r="BK63" s="467"/>
      <c r="BL63" s="467"/>
      <c r="BM63" s="467"/>
      <c r="BN63" s="467"/>
      <c r="BO63" s="467"/>
      <c r="BP63" s="467"/>
    </row>
    <row r="64" spans="1:101">
      <c r="C64" s="433" t="s">
        <v>323</v>
      </c>
      <c r="D64" s="433" t="s">
        <v>324</v>
      </c>
      <c r="E64" s="434"/>
      <c r="F64" s="434"/>
      <c r="G64" s="434"/>
      <c r="H64" s="434"/>
      <c r="I64" s="434"/>
      <c r="J64" s="434"/>
      <c r="K64" s="434"/>
      <c r="L64" s="434"/>
      <c r="M64" s="434"/>
      <c r="N64" s="434"/>
      <c r="O64" s="434"/>
      <c r="P64" s="433">
        <v>2022</v>
      </c>
      <c r="Q64" s="435" t="s">
        <v>325</v>
      </c>
      <c r="R64" s="436"/>
      <c r="S64" s="436"/>
      <c r="T64" s="436"/>
      <c r="U64" s="436"/>
      <c r="V64" s="436"/>
      <c r="W64" s="436"/>
      <c r="X64" s="436"/>
      <c r="Y64" s="436"/>
      <c r="Z64" s="436"/>
      <c r="AA64" s="436"/>
      <c r="AB64" s="436"/>
      <c r="AC64" s="435">
        <v>2023</v>
      </c>
      <c r="AD64" s="437" t="s">
        <v>325</v>
      </c>
      <c r="AE64" s="438"/>
      <c r="AF64" s="438"/>
      <c r="AG64" s="438"/>
      <c r="AH64" s="438"/>
      <c r="AI64" s="438"/>
      <c r="AJ64" s="438"/>
      <c r="AK64" s="438"/>
      <c r="AL64" s="438"/>
      <c r="AM64" s="438"/>
      <c r="AN64" s="438"/>
      <c r="AO64" s="438"/>
      <c r="AP64" s="437">
        <v>2024</v>
      </c>
      <c r="AQ64" s="439" t="s">
        <v>326</v>
      </c>
      <c r="AR64" s="440"/>
      <c r="AS64" s="440"/>
      <c r="AT64" s="440"/>
      <c r="AU64" s="440"/>
      <c r="AV64" s="440"/>
      <c r="AW64" s="440"/>
      <c r="AX64" s="440"/>
      <c r="AY64" s="440"/>
      <c r="AZ64" s="440"/>
      <c r="BA64" s="440"/>
      <c r="BB64" s="440"/>
      <c r="BC64" s="439">
        <v>2025</v>
      </c>
      <c r="BD64" s="444"/>
      <c r="BE64" s="441" t="s">
        <v>327</v>
      </c>
      <c r="BF64" s="463"/>
      <c r="BG64" s="463"/>
      <c r="BH64" s="463"/>
      <c r="BI64" s="463"/>
      <c r="BJ64" s="463"/>
      <c r="BK64" s="463"/>
      <c r="BL64" s="463"/>
      <c r="BM64" s="463"/>
      <c r="BN64" s="463"/>
      <c r="BO64" s="463"/>
      <c r="BP64" s="463"/>
      <c r="BQ64" s="441">
        <v>2025</v>
      </c>
    </row>
    <row r="65" spans="1:74" s="443" customFormat="1" ht="11.25">
      <c r="C65" s="210"/>
      <c r="D65" s="443" t="s">
        <v>285</v>
      </c>
      <c r="E65" s="443" t="s">
        <v>234</v>
      </c>
      <c r="F65" s="443" t="s">
        <v>235</v>
      </c>
      <c r="G65" s="443" t="s">
        <v>236</v>
      </c>
      <c r="H65" s="443" t="s">
        <v>237</v>
      </c>
      <c r="I65" s="443" t="s">
        <v>238</v>
      </c>
      <c r="J65" s="443" t="s">
        <v>286</v>
      </c>
      <c r="K65" s="443" t="s">
        <v>287</v>
      </c>
      <c r="L65" s="443" t="s">
        <v>288</v>
      </c>
      <c r="M65" s="443" t="s">
        <v>17</v>
      </c>
      <c r="N65" s="443" t="s">
        <v>18</v>
      </c>
      <c r="O65" s="443" t="s">
        <v>289</v>
      </c>
      <c r="P65" s="443" t="s">
        <v>290</v>
      </c>
      <c r="Q65" s="443" t="s">
        <v>285</v>
      </c>
      <c r="R65" s="443" t="s">
        <v>234</v>
      </c>
      <c r="S65" s="443" t="s">
        <v>235</v>
      </c>
      <c r="T65" s="443" t="s">
        <v>236</v>
      </c>
      <c r="U65" s="443" t="s">
        <v>237</v>
      </c>
      <c r="V65" s="443" t="s">
        <v>238</v>
      </c>
      <c r="W65" s="443" t="s">
        <v>286</v>
      </c>
      <c r="X65" s="443" t="s">
        <v>287</v>
      </c>
      <c r="Y65" s="443" t="s">
        <v>288</v>
      </c>
      <c r="Z65" s="443" t="s">
        <v>17</v>
      </c>
      <c r="AA65" s="443" t="s">
        <v>18</v>
      </c>
      <c r="AB65" s="443" t="s">
        <v>289</v>
      </c>
      <c r="AC65" s="443" t="s">
        <v>290</v>
      </c>
      <c r="AD65" s="443" t="s">
        <v>285</v>
      </c>
      <c r="AE65" s="443" t="s">
        <v>234</v>
      </c>
      <c r="AF65" s="443" t="s">
        <v>235</v>
      </c>
      <c r="AG65" s="443" t="s">
        <v>236</v>
      </c>
      <c r="AH65" s="443" t="s">
        <v>237</v>
      </c>
      <c r="AI65" s="443" t="s">
        <v>238</v>
      </c>
      <c r="AJ65" s="443" t="s">
        <v>286</v>
      </c>
      <c r="AK65" s="443" t="s">
        <v>287</v>
      </c>
      <c r="AL65" s="443" t="s">
        <v>288</v>
      </c>
      <c r="AM65" s="443" t="s">
        <v>17</v>
      </c>
      <c r="AN65" s="443" t="s">
        <v>18</v>
      </c>
      <c r="AO65" s="443" t="s">
        <v>289</v>
      </c>
      <c r="AP65" s="443" t="s">
        <v>290</v>
      </c>
      <c r="AQ65" s="443" t="s">
        <v>285</v>
      </c>
      <c r="AR65" s="443" t="s">
        <v>234</v>
      </c>
      <c r="AS65" s="443" t="s">
        <v>235</v>
      </c>
      <c r="AT65" s="443" t="s">
        <v>236</v>
      </c>
      <c r="AU65" s="443" t="s">
        <v>237</v>
      </c>
      <c r="AV65" s="443" t="s">
        <v>238</v>
      </c>
      <c r="AW65" s="443" t="s">
        <v>286</v>
      </c>
      <c r="AX65" s="443" t="s">
        <v>287</v>
      </c>
      <c r="AY65" s="443" t="s">
        <v>288</v>
      </c>
      <c r="AZ65" s="443" t="s">
        <v>17</v>
      </c>
      <c r="BA65" s="443" t="s">
        <v>18</v>
      </c>
      <c r="BB65" s="443" t="s">
        <v>289</v>
      </c>
      <c r="BC65" s="443" t="s">
        <v>290</v>
      </c>
      <c r="BD65" s="469"/>
      <c r="BE65" s="444" t="s">
        <v>285</v>
      </c>
      <c r="BF65" s="444" t="s">
        <v>234</v>
      </c>
      <c r="BG65" s="444" t="s">
        <v>235</v>
      </c>
      <c r="BH65" s="444" t="s">
        <v>236</v>
      </c>
      <c r="BI65" s="444" t="s">
        <v>237</v>
      </c>
      <c r="BJ65" s="444" t="s">
        <v>238</v>
      </c>
      <c r="BK65" s="444" t="s">
        <v>286</v>
      </c>
      <c r="BL65" s="444" t="s">
        <v>287</v>
      </c>
      <c r="BM65" s="444" t="s">
        <v>288</v>
      </c>
      <c r="BN65" s="444" t="s">
        <v>17</v>
      </c>
      <c r="BO65" s="444" t="s">
        <v>18</v>
      </c>
      <c r="BP65" s="444" t="s">
        <v>289</v>
      </c>
      <c r="BQ65" s="444" t="s">
        <v>290</v>
      </c>
      <c r="BS65" s="444" t="s">
        <v>291</v>
      </c>
      <c r="BT65" s="443" t="s">
        <v>292</v>
      </c>
      <c r="BV65" s="443" t="s">
        <v>293</v>
      </c>
    </row>
    <row r="66" spans="1:74" outlineLevel="1">
      <c r="A66" s="445" t="str">
        <f t="shared" ref="A66:A86" si="39">$A4</f>
        <v>PMCE</v>
      </c>
      <c r="B66" s="445" t="str">
        <f t="shared" ref="B66:B86" si="40">$B4</f>
        <v>Maintain</v>
      </c>
      <c r="C66" s="445" t="str">
        <f t="shared" ref="C66:C86" si="41">$C4</f>
        <v>ORGANIZACION VIHONCO IPS SOCIEDAD</v>
      </c>
      <c r="D66" s="470">
        <v>2232750</v>
      </c>
      <c r="E66" s="470">
        <f>2403250-120000</f>
        <v>2283250</v>
      </c>
      <c r="F66" s="470">
        <v>2162250</v>
      </c>
      <c r="G66" s="470">
        <f>2511750-100000</f>
        <v>2411750</v>
      </c>
      <c r="H66" s="470">
        <v>2362500</v>
      </c>
      <c r="I66" s="470">
        <v>2311000</v>
      </c>
      <c r="J66" s="470">
        <v>2265250</v>
      </c>
      <c r="K66" s="470">
        <v>2299270</v>
      </c>
      <c r="L66" s="470">
        <f>L4*L35</f>
        <v>2320000</v>
      </c>
      <c r="M66" s="471">
        <f t="shared" ref="K66:O81" si="42">M4*M35</f>
        <v>2320000</v>
      </c>
      <c r="N66" s="471">
        <f>N4*N35</f>
        <v>2320000</v>
      </c>
      <c r="O66" s="471">
        <f t="shared" si="42"/>
        <v>2320000</v>
      </c>
      <c r="P66" s="448">
        <f>SUM(D66:O66)</f>
        <v>27608020</v>
      </c>
      <c r="Q66" s="471">
        <f t="shared" ref="Q66:AB78" si="43">Q4*Q35</f>
        <v>2320000</v>
      </c>
      <c r="R66" s="471">
        <f t="shared" si="43"/>
        <v>2300000</v>
      </c>
      <c r="S66" s="471">
        <f t="shared" si="43"/>
        <v>2300000</v>
      </c>
      <c r="T66" s="471">
        <f t="shared" si="43"/>
        <v>2280000</v>
      </c>
      <c r="U66" s="471">
        <f t="shared" si="43"/>
        <v>2280000</v>
      </c>
      <c r="V66" s="471">
        <f t="shared" si="43"/>
        <v>2260000</v>
      </c>
      <c r="W66" s="471">
        <f t="shared" si="43"/>
        <v>2240000</v>
      </c>
      <c r="X66" s="471">
        <f t="shared" si="43"/>
        <v>2240000</v>
      </c>
      <c r="Y66" s="471">
        <f t="shared" si="43"/>
        <v>2240000</v>
      </c>
      <c r="Z66" s="471">
        <f t="shared" si="43"/>
        <v>2200000</v>
      </c>
      <c r="AA66" s="471">
        <f t="shared" si="43"/>
        <v>2200000</v>
      </c>
      <c r="AB66" s="471">
        <f t="shared" si="43"/>
        <v>2200000</v>
      </c>
      <c r="AC66" s="448">
        <f t="shared" ref="AC66:AC74" si="44">SUM(Q66:AB66)</f>
        <v>27060000</v>
      </c>
      <c r="AD66" s="471">
        <f t="shared" ref="AD66:AO78" si="45">AD4*AD35</f>
        <v>2200000</v>
      </c>
      <c r="AE66" s="471">
        <f t="shared" si="45"/>
        <v>2200000</v>
      </c>
      <c r="AF66" s="471">
        <f t="shared" si="45"/>
        <v>2200000</v>
      </c>
      <c r="AG66" s="471">
        <f t="shared" si="45"/>
        <v>2200000</v>
      </c>
      <c r="AH66" s="471">
        <f t="shared" si="45"/>
        <v>2200000</v>
      </c>
      <c r="AI66" s="471">
        <f t="shared" si="45"/>
        <v>2180000</v>
      </c>
      <c r="AJ66" s="471">
        <f t="shared" si="45"/>
        <v>2180000</v>
      </c>
      <c r="AK66" s="471">
        <f t="shared" si="45"/>
        <v>2180000</v>
      </c>
      <c r="AL66" s="471">
        <f t="shared" si="45"/>
        <v>2160000</v>
      </c>
      <c r="AM66" s="471">
        <f t="shared" si="45"/>
        <v>2160000</v>
      </c>
      <c r="AN66" s="471">
        <f t="shared" si="45"/>
        <v>2160000</v>
      </c>
      <c r="AO66" s="471">
        <f t="shared" si="45"/>
        <v>2160000</v>
      </c>
      <c r="AP66" s="448">
        <f t="shared" ref="AP66:AP84" si="46">SUM(AD66:AO66)</f>
        <v>26180000</v>
      </c>
      <c r="AQ66" s="471">
        <f t="shared" ref="AQ66:BB78" si="47">AQ4*AQ35</f>
        <v>2160000</v>
      </c>
      <c r="AR66" s="471">
        <f t="shared" si="47"/>
        <v>2160000</v>
      </c>
      <c r="AS66" s="471">
        <f t="shared" si="47"/>
        <v>2160000</v>
      </c>
      <c r="AT66" s="471">
        <f t="shared" si="47"/>
        <v>2160000</v>
      </c>
      <c r="AU66" s="471">
        <f t="shared" si="47"/>
        <v>2160000</v>
      </c>
      <c r="AV66" s="471">
        <f t="shared" si="47"/>
        <v>2160000</v>
      </c>
      <c r="AW66" s="471">
        <f t="shared" si="47"/>
        <v>2160000</v>
      </c>
      <c r="AX66" s="471">
        <f t="shared" si="47"/>
        <v>2160000</v>
      </c>
      <c r="AY66" s="471">
        <f t="shared" si="47"/>
        <v>2160000</v>
      </c>
      <c r="AZ66" s="471">
        <f t="shared" si="47"/>
        <v>2160000</v>
      </c>
      <c r="BA66" s="471">
        <f t="shared" si="47"/>
        <v>2160000</v>
      </c>
      <c r="BB66" s="471">
        <f t="shared" si="47"/>
        <v>2160000</v>
      </c>
      <c r="BC66" s="448">
        <f t="shared" ref="BC66:BC84" si="48">SUM(AQ66:BB66)</f>
        <v>25920000</v>
      </c>
      <c r="BD66" s="469">
        <f t="shared" ref="BD66:BD92" si="49">AC66/P66-1</f>
        <v>-1.9850029085751175E-2</v>
      </c>
      <c r="BE66" s="471">
        <f t="shared" ref="BE66:BP81" si="50">BE4*BE35</f>
        <v>0</v>
      </c>
      <c r="BF66" s="471">
        <f t="shared" si="50"/>
        <v>0</v>
      </c>
      <c r="BG66" s="471">
        <f t="shared" si="50"/>
        <v>0</v>
      </c>
      <c r="BH66" s="471">
        <f t="shared" si="50"/>
        <v>0</v>
      </c>
      <c r="BI66" s="471">
        <f t="shared" si="50"/>
        <v>0</v>
      </c>
      <c r="BJ66" s="471">
        <f t="shared" si="50"/>
        <v>0</v>
      </c>
      <c r="BK66" s="471">
        <f t="shared" si="50"/>
        <v>0</v>
      </c>
      <c r="BL66" s="471">
        <f t="shared" si="50"/>
        <v>0</v>
      </c>
      <c r="BM66" s="471">
        <f t="shared" si="50"/>
        <v>0</v>
      </c>
      <c r="BN66" s="471">
        <f t="shared" si="50"/>
        <v>0</v>
      </c>
      <c r="BO66" s="471">
        <f t="shared" si="50"/>
        <v>0</v>
      </c>
      <c r="BP66" s="471">
        <f t="shared" si="50"/>
        <v>0</v>
      </c>
      <c r="BQ66" s="448">
        <f t="shared" ref="BQ66:BQ85" si="51">SUM(BE66:BP66)</f>
        <v>0</v>
      </c>
      <c r="BS66" s="450">
        <f>AC66-P66</f>
        <v>-548020</v>
      </c>
      <c r="BT66" s="451">
        <f t="shared" ref="BT66:BT87" si="52">BC66-AP66</f>
        <v>-260000</v>
      </c>
      <c r="BV66" s="451">
        <f>AP66-AC66</f>
        <v>-880000</v>
      </c>
    </row>
    <row r="67" spans="1:74" outlineLevel="1">
      <c r="A67" s="445" t="str">
        <f t="shared" si="39"/>
        <v>LADB</v>
      </c>
      <c r="B67" s="445" t="str">
        <f t="shared" si="40"/>
        <v>Maintain</v>
      </c>
      <c r="C67" s="445" t="str">
        <f t="shared" si="41"/>
        <v>FUNDACION SOCIAL PARA PROMOCION DE LA VIDA</v>
      </c>
      <c r="D67" s="470">
        <v>235000</v>
      </c>
      <c r="E67" s="470">
        <v>206500</v>
      </c>
      <c r="F67" s="470">
        <v>232500</v>
      </c>
      <c r="G67" s="470">
        <v>211500</v>
      </c>
      <c r="H67" s="470">
        <v>141750</v>
      </c>
      <c r="I67" s="470">
        <v>31250</v>
      </c>
      <c r="J67" s="470">
        <v>31250</v>
      </c>
      <c r="K67" s="470">
        <v>33750</v>
      </c>
      <c r="L67" s="470">
        <f>L5*L36</f>
        <v>32000</v>
      </c>
      <c r="M67" s="471">
        <f t="shared" si="42"/>
        <v>32000</v>
      </c>
      <c r="N67" s="471">
        <f t="shared" si="42"/>
        <v>32000</v>
      </c>
      <c r="O67" s="471">
        <f t="shared" si="42"/>
        <v>32000</v>
      </c>
      <c r="P67" s="448">
        <f t="shared" ref="P67:P92" si="53">SUM(D67:O67)</f>
        <v>1251500</v>
      </c>
      <c r="Q67" s="471">
        <f t="shared" si="43"/>
        <v>32000</v>
      </c>
      <c r="R67" s="471">
        <f t="shared" si="43"/>
        <v>32000</v>
      </c>
      <c r="S67" s="471">
        <f t="shared" si="43"/>
        <v>48000</v>
      </c>
      <c r="T67" s="471">
        <f t="shared" si="43"/>
        <v>48000</v>
      </c>
      <c r="U67" s="471">
        <f t="shared" si="43"/>
        <v>48000</v>
      </c>
      <c r="V67" s="471">
        <f t="shared" si="43"/>
        <v>48000</v>
      </c>
      <c r="W67" s="471">
        <f t="shared" si="43"/>
        <v>48000</v>
      </c>
      <c r="X67" s="471">
        <f t="shared" si="43"/>
        <v>64000</v>
      </c>
      <c r="Y67" s="471">
        <f t="shared" si="43"/>
        <v>64000</v>
      </c>
      <c r="Z67" s="471">
        <f t="shared" si="43"/>
        <v>64000</v>
      </c>
      <c r="AA67" s="471">
        <f t="shared" si="43"/>
        <v>64000</v>
      </c>
      <c r="AB67" s="471">
        <f t="shared" si="43"/>
        <v>64000</v>
      </c>
      <c r="AC67" s="448">
        <f t="shared" si="44"/>
        <v>624000</v>
      </c>
      <c r="AD67" s="471">
        <f t="shared" si="45"/>
        <v>64000</v>
      </c>
      <c r="AE67" s="471">
        <f t="shared" si="45"/>
        <v>64000</v>
      </c>
      <c r="AF67" s="471">
        <f t="shared" si="45"/>
        <v>64000</v>
      </c>
      <c r="AG67" s="471">
        <f t="shared" si="45"/>
        <v>56000</v>
      </c>
      <c r="AH67" s="471">
        <f t="shared" si="45"/>
        <v>56000</v>
      </c>
      <c r="AI67" s="471">
        <f t="shared" si="45"/>
        <v>56000</v>
      </c>
      <c r="AJ67" s="471">
        <f t="shared" si="45"/>
        <v>56000</v>
      </c>
      <c r="AK67" s="471">
        <f t="shared" si="45"/>
        <v>48000</v>
      </c>
      <c r="AL67" s="471">
        <f t="shared" si="45"/>
        <v>48000</v>
      </c>
      <c r="AM67" s="471">
        <f t="shared" si="45"/>
        <v>48000</v>
      </c>
      <c r="AN67" s="471">
        <f t="shared" si="45"/>
        <v>48000</v>
      </c>
      <c r="AO67" s="471">
        <f t="shared" si="45"/>
        <v>48000</v>
      </c>
      <c r="AP67" s="448">
        <f t="shared" si="46"/>
        <v>656000</v>
      </c>
      <c r="AQ67" s="471">
        <f t="shared" si="47"/>
        <v>48000</v>
      </c>
      <c r="AR67" s="471">
        <f t="shared" si="47"/>
        <v>48000</v>
      </c>
      <c r="AS67" s="471">
        <f t="shared" si="47"/>
        <v>48000</v>
      </c>
      <c r="AT67" s="471">
        <f t="shared" si="47"/>
        <v>48000</v>
      </c>
      <c r="AU67" s="471">
        <f t="shared" si="47"/>
        <v>48000</v>
      </c>
      <c r="AV67" s="471">
        <f t="shared" si="47"/>
        <v>64000</v>
      </c>
      <c r="AW67" s="471">
        <f t="shared" si="47"/>
        <v>64000</v>
      </c>
      <c r="AX67" s="471">
        <f t="shared" si="47"/>
        <v>64000</v>
      </c>
      <c r="AY67" s="471">
        <f t="shared" si="47"/>
        <v>40000</v>
      </c>
      <c r="AZ67" s="471">
        <f t="shared" si="47"/>
        <v>40000</v>
      </c>
      <c r="BA67" s="471">
        <f t="shared" si="47"/>
        <v>40000</v>
      </c>
      <c r="BB67" s="471">
        <f t="shared" si="47"/>
        <v>40000</v>
      </c>
      <c r="BC67" s="448">
        <f t="shared" si="48"/>
        <v>592000</v>
      </c>
      <c r="BD67" s="469">
        <f t="shared" si="49"/>
        <v>-0.5013983220135837</v>
      </c>
      <c r="BE67" s="471">
        <f t="shared" si="50"/>
        <v>0</v>
      </c>
      <c r="BF67" s="471">
        <f t="shared" si="50"/>
        <v>0</v>
      </c>
      <c r="BG67" s="471">
        <f t="shared" si="50"/>
        <v>0</v>
      </c>
      <c r="BH67" s="471">
        <f t="shared" si="50"/>
        <v>0</v>
      </c>
      <c r="BI67" s="471">
        <f t="shared" si="50"/>
        <v>0</v>
      </c>
      <c r="BJ67" s="471">
        <f t="shared" si="50"/>
        <v>0</v>
      </c>
      <c r="BK67" s="471">
        <f t="shared" si="50"/>
        <v>0</v>
      </c>
      <c r="BL67" s="471">
        <f t="shared" si="50"/>
        <v>0</v>
      </c>
      <c r="BM67" s="471">
        <f t="shared" si="50"/>
        <v>0</v>
      </c>
      <c r="BN67" s="471">
        <f t="shared" si="50"/>
        <v>0</v>
      </c>
      <c r="BO67" s="471">
        <f t="shared" si="50"/>
        <v>0</v>
      </c>
      <c r="BP67" s="471">
        <f t="shared" si="50"/>
        <v>0</v>
      </c>
      <c r="BQ67" s="448">
        <f t="shared" si="51"/>
        <v>0</v>
      </c>
      <c r="BS67" s="450">
        <f t="shared" ref="BS67:BS91" si="54">AC67-P67</f>
        <v>-627500</v>
      </c>
      <c r="BT67" s="451">
        <f t="shared" si="52"/>
        <v>-64000</v>
      </c>
      <c r="BV67" s="451">
        <f t="shared" ref="BV67:BV91" si="55">AP67-AC67</f>
        <v>32000</v>
      </c>
    </row>
    <row r="68" spans="1:74" outlineLevel="1">
      <c r="A68" s="445" t="str">
        <f t="shared" si="39"/>
        <v>ZMGQ</v>
      </c>
      <c r="B68" s="452" t="str">
        <f t="shared" si="40"/>
        <v xml:space="preserve">Grow </v>
      </c>
      <c r="C68" s="452" t="str">
        <f t="shared" si="41"/>
        <v>AUDIFARMA S.A.</v>
      </c>
      <c r="D68" s="470">
        <v>178750</v>
      </c>
      <c r="E68" s="470">
        <v>236500</v>
      </c>
      <c r="F68" s="470">
        <v>271000</v>
      </c>
      <c r="G68" s="470">
        <v>258750</v>
      </c>
      <c r="H68" s="470">
        <v>347000</v>
      </c>
      <c r="I68" s="470">
        <v>318250</v>
      </c>
      <c r="J68" s="470">
        <v>322250</v>
      </c>
      <c r="K68" s="470">
        <v>266500</v>
      </c>
      <c r="L68" s="470">
        <f t="shared" si="42"/>
        <v>340000</v>
      </c>
      <c r="M68" s="471">
        <f t="shared" si="42"/>
        <v>360000</v>
      </c>
      <c r="N68" s="471">
        <f t="shared" si="42"/>
        <v>360000</v>
      </c>
      <c r="O68" s="471">
        <f t="shared" si="42"/>
        <v>360000</v>
      </c>
      <c r="P68" s="448">
        <f t="shared" si="53"/>
        <v>3619000</v>
      </c>
      <c r="Q68" s="471">
        <f t="shared" si="43"/>
        <v>360000</v>
      </c>
      <c r="R68" s="471">
        <f t="shared" si="43"/>
        <v>360000</v>
      </c>
      <c r="S68" s="471">
        <f t="shared" si="43"/>
        <v>360000</v>
      </c>
      <c r="T68" s="471">
        <f t="shared" si="43"/>
        <v>340000</v>
      </c>
      <c r="U68" s="471">
        <f t="shared" si="43"/>
        <v>340000</v>
      </c>
      <c r="V68" s="471">
        <f t="shared" si="43"/>
        <v>300000</v>
      </c>
      <c r="W68" s="471">
        <f t="shared" si="43"/>
        <v>300000</v>
      </c>
      <c r="X68" s="471">
        <f t="shared" si="43"/>
        <v>280000</v>
      </c>
      <c r="Y68" s="471">
        <f t="shared" si="43"/>
        <v>280000</v>
      </c>
      <c r="Z68" s="471">
        <f t="shared" si="43"/>
        <v>260000</v>
      </c>
      <c r="AA68" s="471">
        <f t="shared" si="43"/>
        <v>260000</v>
      </c>
      <c r="AB68" s="471">
        <f t="shared" si="43"/>
        <v>260000</v>
      </c>
      <c r="AC68" s="448">
        <f t="shared" si="44"/>
        <v>3700000</v>
      </c>
      <c r="AD68" s="471">
        <f t="shared" si="45"/>
        <v>260000</v>
      </c>
      <c r="AE68" s="471">
        <f t="shared" si="45"/>
        <v>260000</v>
      </c>
      <c r="AF68" s="471">
        <f t="shared" si="45"/>
        <v>260000</v>
      </c>
      <c r="AG68" s="471">
        <f t="shared" si="45"/>
        <v>200000</v>
      </c>
      <c r="AH68" s="471">
        <f t="shared" si="45"/>
        <v>200000</v>
      </c>
      <c r="AI68" s="471">
        <f t="shared" si="45"/>
        <v>200000</v>
      </c>
      <c r="AJ68" s="471">
        <f t="shared" si="45"/>
        <v>200000</v>
      </c>
      <c r="AK68" s="471">
        <f t="shared" si="45"/>
        <v>180000</v>
      </c>
      <c r="AL68" s="471">
        <f t="shared" si="45"/>
        <v>180000</v>
      </c>
      <c r="AM68" s="471">
        <f t="shared" si="45"/>
        <v>160000</v>
      </c>
      <c r="AN68" s="471">
        <f t="shared" si="45"/>
        <v>160000</v>
      </c>
      <c r="AO68" s="471">
        <f t="shared" si="45"/>
        <v>160000</v>
      </c>
      <c r="AP68" s="448">
        <f t="shared" si="46"/>
        <v>2420000</v>
      </c>
      <c r="AQ68" s="471">
        <f t="shared" si="47"/>
        <v>160000</v>
      </c>
      <c r="AR68" s="471">
        <f t="shared" si="47"/>
        <v>160000</v>
      </c>
      <c r="AS68" s="471">
        <f t="shared" si="47"/>
        <v>140000</v>
      </c>
      <c r="AT68" s="471">
        <f t="shared" si="47"/>
        <v>140000</v>
      </c>
      <c r="AU68" s="471">
        <f t="shared" si="47"/>
        <v>140000</v>
      </c>
      <c r="AV68" s="471">
        <f t="shared" si="47"/>
        <v>120000</v>
      </c>
      <c r="AW68" s="471">
        <f t="shared" si="47"/>
        <v>120000</v>
      </c>
      <c r="AX68" s="471">
        <f t="shared" si="47"/>
        <v>100000</v>
      </c>
      <c r="AY68" s="471">
        <f t="shared" si="47"/>
        <v>100000</v>
      </c>
      <c r="AZ68" s="471">
        <f t="shared" si="47"/>
        <v>100000</v>
      </c>
      <c r="BA68" s="471">
        <f t="shared" si="47"/>
        <v>100000</v>
      </c>
      <c r="BB68" s="471">
        <f t="shared" si="47"/>
        <v>100000</v>
      </c>
      <c r="BC68" s="448">
        <f t="shared" si="48"/>
        <v>1480000</v>
      </c>
      <c r="BD68" s="469">
        <f t="shared" si="49"/>
        <v>2.2381873445703304E-2</v>
      </c>
      <c r="BE68" s="471">
        <f t="shared" si="50"/>
        <v>0</v>
      </c>
      <c r="BF68" s="471">
        <f t="shared" si="50"/>
        <v>0</v>
      </c>
      <c r="BG68" s="471">
        <f t="shared" si="50"/>
        <v>0</v>
      </c>
      <c r="BH68" s="471">
        <f t="shared" si="50"/>
        <v>0</v>
      </c>
      <c r="BI68" s="471">
        <f t="shared" si="50"/>
        <v>0</v>
      </c>
      <c r="BJ68" s="471">
        <f t="shared" si="50"/>
        <v>0</v>
      </c>
      <c r="BK68" s="471">
        <f t="shared" si="50"/>
        <v>0</v>
      </c>
      <c r="BL68" s="471">
        <f t="shared" si="50"/>
        <v>0</v>
      </c>
      <c r="BM68" s="471">
        <f t="shared" si="50"/>
        <v>0</v>
      </c>
      <c r="BN68" s="471">
        <f t="shared" si="50"/>
        <v>0</v>
      </c>
      <c r="BO68" s="471">
        <f t="shared" si="50"/>
        <v>0</v>
      </c>
      <c r="BP68" s="471">
        <f t="shared" si="50"/>
        <v>0</v>
      </c>
      <c r="BQ68" s="448">
        <f t="shared" si="51"/>
        <v>0</v>
      </c>
      <c r="BS68" s="450">
        <f t="shared" si="54"/>
        <v>81000</v>
      </c>
      <c r="BT68" s="451">
        <f t="shared" si="52"/>
        <v>-940000</v>
      </c>
      <c r="BV68" s="451">
        <f t="shared" si="55"/>
        <v>-1280000</v>
      </c>
    </row>
    <row r="69" spans="1:74" outlineLevel="1">
      <c r="A69" s="445" t="str">
        <f t="shared" si="39"/>
        <v>ICNE</v>
      </c>
      <c r="B69" s="452" t="str">
        <f t="shared" si="40"/>
        <v xml:space="preserve">Grow </v>
      </c>
      <c r="C69" s="452" t="str">
        <f t="shared" si="41"/>
        <v>DROGUERIAS CRUZ VERDE S A S</v>
      </c>
      <c r="D69" s="470">
        <v>115000</v>
      </c>
      <c r="E69" s="470">
        <v>160000</v>
      </c>
      <c r="F69" s="470">
        <v>180000</v>
      </c>
      <c r="G69" s="470">
        <v>215000</v>
      </c>
      <c r="H69" s="470">
        <v>175000</v>
      </c>
      <c r="I69" s="470">
        <v>267500</v>
      </c>
      <c r="J69" s="470">
        <v>187500</v>
      </c>
      <c r="K69" s="470">
        <v>218500</v>
      </c>
      <c r="L69" s="470">
        <f t="shared" si="42"/>
        <v>230000</v>
      </c>
      <c r="M69" s="471">
        <f t="shared" si="42"/>
        <v>240000</v>
      </c>
      <c r="N69" s="471">
        <f t="shared" si="42"/>
        <v>260000</v>
      </c>
      <c r="O69" s="471">
        <f t="shared" si="42"/>
        <v>260000</v>
      </c>
      <c r="P69" s="448">
        <f t="shared" si="53"/>
        <v>2508500</v>
      </c>
      <c r="Q69" s="471">
        <f t="shared" si="43"/>
        <v>260000</v>
      </c>
      <c r="R69" s="471">
        <f t="shared" si="43"/>
        <v>260000</v>
      </c>
      <c r="S69" s="471">
        <f t="shared" si="43"/>
        <v>280000</v>
      </c>
      <c r="T69" s="471">
        <f t="shared" si="43"/>
        <v>300000</v>
      </c>
      <c r="U69" s="471">
        <f t="shared" si="43"/>
        <v>300000</v>
      </c>
      <c r="V69" s="471">
        <f t="shared" si="43"/>
        <v>300000</v>
      </c>
      <c r="W69" s="471">
        <f t="shared" si="43"/>
        <v>300000</v>
      </c>
      <c r="X69" s="471">
        <f t="shared" si="43"/>
        <v>280000</v>
      </c>
      <c r="Y69" s="471">
        <f t="shared" si="43"/>
        <v>280000</v>
      </c>
      <c r="Z69" s="471">
        <f t="shared" si="43"/>
        <v>260000</v>
      </c>
      <c r="AA69" s="471">
        <f t="shared" si="43"/>
        <v>260000</v>
      </c>
      <c r="AB69" s="471">
        <f t="shared" si="43"/>
        <v>260000</v>
      </c>
      <c r="AC69" s="448">
        <f t="shared" si="44"/>
        <v>3340000</v>
      </c>
      <c r="AD69" s="471">
        <f t="shared" si="45"/>
        <v>260000</v>
      </c>
      <c r="AE69" s="471">
        <f t="shared" si="45"/>
        <v>260000</v>
      </c>
      <c r="AF69" s="471">
        <f t="shared" si="45"/>
        <v>260000</v>
      </c>
      <c r="AG69" s="471">
        <f t="shared" si="45"/>
        <v>260000</v>
      </c>
      <c r="AH69" s="471">
        <f t="shared" si="45"/>
        <v>260000</v>
      </c>
      <c r="AI69" s="471">
        <f t="shared" si="45"/>
        <v>240000</v>
      </c>
      <c r="AJ69" s="471">
        <f t="shared" si="45"/>
        <v>240000</v>
      </c>
      <c r="AK69" s="471">
        <f t="shared" si="45"/>
        <v>240000</v>
      </c>
      <c r="AL69" s="471">
        <f t="shared" si="45"/>
        <v>200000</v>
      </c>
      <c r="AM69" s="471">
        <f t="shared" si="45"/>
        <v>160000</v>
      </c>
      <c r="AN69" s="471">
        <f t="shared" si="45"/>
        <v>160000</v>
      </c>
      <c r="AO69" s="471">
        <f t="shared" si="45"/>
        <v>160000</v>
      </c>
      <c r="AP69" s="448">
        <f t="shared" si="46"/>
        <v>2700000</v>
      </c>
      <c r="AQ69" s="471">
        <f t="shared" si="47"/>
        <v>160000</v>
      </c>
      <c r="AR69" s="471">
        <f t="shared" si="47"/>
        <v>160000</v>
      </c>
      <c r="AS69" s="471">
        <f t="shared" si="47"/>
        <v>160000</v>
      </c>
      <c r="AT69" s="471">
        <f t="shared" si="47"/>
        <v>160000</v>
      </c>
      <c r="AU69" s="471">
        <f t="shared" si="47"/>
        <v>160000</v>
      </c>
      <c r="AV69" s="471">
        <f t="shared" si="47"/>
        <v>160000</v>
      </c>
      <c r="AW69" s="471">
        <f t="shared" si="47"/>
        <v>140000</v>
      </c>
      <c r="AX69" s="471">
        <f t="shared" si="47"/>
        <v>140000</v>
      </c>
      <c r="AY69" s="471">
        <f t="shared" si="47"/>
        <v>140000</v>
      </c>
      <c r="AZ69" s="471">
        <f t="shared" si="47"/>
        <v>140000</v>
      </c>
      <c r="BA69" s="471">
        <f t="shared" si="47"/>
        <v>140000</v>
      </c>
      <c r="BB69" s="471">
        <f t="shared" si="47"/>
        <v>140000</v>
      </c>
      <c r="BC69" s="448">
        <f t="shared" si="48"/>
        <v>1800000</v>
      </c>
      <c r="BD69" s="469">
        <f t="shared" si="49"/>
        <v>0.33147299182778545</v>
      </c>
      <c r="BE69" s="471">
        <f t="shared" si="50"/>
        <v>0</v>
      </c>
      <c r="BF69" s="471">
        <f t="shared" si="50"/>
        <v>0</v>
      </c>
      <c r="BG69" s="471">
        <f t="shared" si="50"/>
        <v>0</v>
      </c>
      <c r="BH69" s="471">
        <f t="shared" si="50"/>
        <v>0</v>
      </c>
      <c r="BI69" s="471">
        <f t="shared" si="50"/>
        <v>0</v>
      </c>
      <c r="BJ69" s="471">
        <f t="shared" si="50"/>
        <v>0</v>
      </c>
      <c r="BK69" s="471">
        <f t="shared" si="50"/>
        <v>0</v>
      </c>
      <c r="BL69" s="471">
        <f t="shared" si="50"/>
        <v>0</v>
      </c>
      <c r="BM69" s="471">
        <f t="shared" si="50"/>
        <v>0</v>
      </c>
      <c r="BN69" s="471">
        <f t="shared" si="50"/>
        <v>0</v>
      </c>
      <c r="BO69" s="471">
        <f t="shared" si="50"/>
        <v>0</v>
      </c>
      <c r="BP69" s="471">
        <f t="shared" si="50"/>
        <v>0</v>
      </c>
      <c r="BQ69" s="448">
        <f t="shared" si="51"/>
        <v>0</v>
      </c>
      <c r="BS69" s="450">
        <f t="shared" si="54"/>
        <v>831500</v>
      </c>
      <c r="BT69" s="451">
        <f t="shared" si="52"/>
        <v>-900000</v>
      </c>
      <c r="BV69" s="451">
        <f t="shared" si="55"/>
        <v>-640000</v>
      </c>
    </row>
    <row r="70" spans="1:74" outlineLevel="1">
      <c r="A70" s="445" t="str">
        <f t="shared" si="39"/>
        <v>ZMGQ</v>
      </c>
      <c r="B70" s="452" t="str">
        <f t="shared" si="40"/>
        <v xml:space="preserve">Grow </v>
      </c>
      <c r="C70" s="452" t="str">
        <f t="shared" si="41"/>
        <v>CENTRO MEDICO IMBANACO DE CALI S.A.</v>
      </c>
      <c r="D70" s="470">
        <v>221250</v>
      </c>
      <c r="E70" s="470">
        <v>271750</v>
      </c>
      <c r="F70" s="470">
        <v>214500</v>
      </c>
      <c r="G70" s="470">
        <v>185000</v>
      </c>
      <c r="H70" s="470">
        <v>174000</v>
      </c>
      <c r="I70" s="470">
        <v>267500</v>
      </c>
      <c r="J70" s="470">
        <v>388000</v>
      </c>
      <c r="K70" s="470">
        <v>355250</v>
      </c>
      <c r="L70" s="470">
        <f t="shared" si="42"/>
        <v>400000</v>
      </c>
      <c r="M70" s="471">
        <f t="shared" si="42"/>
        <v>400000</v>
      </c>
      <c r="N70" s="471">
        <f t="shared" si="42"/>
        <v>400000</v>
      </c>
      <c r="O70" s="471">
        <f t="shared" si="42"/>
        <v>400000</v>
      </c>
      <c r="P70" s="448">
        <f t="shared" si="53"/>
        <v>3677250</v>
      </c>
      <c r="Q70" s="471">
        <f t="shared" si="43"/>
        <v>400000</v>
      </c>
      <c r="R70" s="471">
        <f t="shared" si="43"/>
        <v>400000</v>
      </c>
      <c r="S70" s="471">
        <f t="shared" si="43"/>
        <v>400000</v>
      </c>
      <c r="T70" s="471">
        <f t="shared" si="43"/>
        <v>400000</v>
      </c>
      <c r="U70" s="471">
        <f t="shared" si="43"/>
        <v>380000</v>
      </c>
      <c r="V70" s="471">
        <f t="shared" si="43"/>
        <v>380000</v>
      </c>
      <c r="W70" s="471">
        <f t="shared" si="43"/>
        <v>360000</v>
      </c>
      <c r="X70" s="471">
        <f t="shared" si="43"/>
        <v>360000</v>
      </c>
      <c r="Y70" s="471">
        <f t="shared" si="43"/>
        <v>340000</v>
      </c>
      <c r="Z70" s="471">
        <f t="shared" si="43"/>
        <v>340000</v>
      </c>
      <c r="AA70" s="471">
        <f t="shared" si="43"/>
        <v>320000</v>
      </c>
      <c r="AB70" s="471">
        <f t="shared" si="43"/>
        <v>320000</v>
      </c>
      <c r="AC70" s="448">
        <f t="shared" si="44"/>
        <v>4400000</v>
      </c>
      <c r="AD70" s="471">
        <f t="shared" si="45"/>
        <v>320000</v>
      </c>
      <c r="AE70" s="471">
        <f t="shared" si="45"/>
        <v>320000</v>
      </c>
      <c r="AF70" s="471">
        <f t="shared" si="45"/>
        <v>320000</v>
      </c>
      <c r="AG70" s="471">
        <f t="shared" si="45"/>
        <v>320000</v>
      </c>
      <c r="AH70" s="471">
        <f t="shared" si="45"/>
        <v>300000</v>
      </c>
      <c r="AI70" s="471">
        <f t="shared" si="45"/>
        <v>300000</v>
      </c>
      <c r="AJ70" s="471">
        <f t="shared" si="45"/>
        <v>300000</v>
      </c>
      <c r="AK70" s="471">
        <f t="shared" si="45"/>
        <v>300000</v>
      </c>
      <c r="AL70" s="471">
        <f t="shared" si="45"/>
        <v>280000</v>
      </c>
      <c r="AM70" s="471">
        <f t="shared" si="45"/>
        <v>280000</v>
      </c>
      <c r="AN70" s="471">
        <f t="shared" si="45"/>
        <v>280000</v>
      </c>
      <c r="AO70" s="471">
        <f t="shared" si="45"/>
        <v>280000</v>
      </c>
      <c r="AP70" s="448">
        <f t="shared" si="46"/>
        <v>3600000</v>
      </c>
      <c r="AQ70" s="471">
        <f t="shared" si="47"/>
        <v>320000</v>
      </c>
      <c r="AR70" s="471">
        <f t="shared" si="47"/>
        <v>320000</v>
      </c>
      <c r="AS70" s="471">
        <f t="shared" si="47"/>
        <v>300000</v>
      </c>
      <c r="AT70" s="471">
        <f t="shared" si="47"/>
        <v>300000</v>
      </c>
      <c r="AU70" s="471">
        <f t="shared" si="47"/>
        <v>300000</v>
      </c>
      <c r="AV70" s="471">
        <f t="shared" si="47"/>
        <v>300000</v>
      </c>
      <c r="AW70" s="471">
        <f t="shared" si="47"/>
        <v>240000</v>
      </c>
      <c r="AX70" s="471">
        <f t="shared" si="47"/>
        <v>240000</v>
      </c>
      <c r="AY70" s="471">
        <f t="shared" si="47"/>
        <v>240000</v>
      </c>
      <c r="AZ70" s="471">
        <f t="shared" si="47"/>
        <v>240000</v>
      </c>
      <c r="BA70" s="471">
        <f t="shared" si="47"/>
        <v>240000</v>
      </c>
      <c r="BB70" s="471">
        <f t="shared" si="47"/>
        <v>240000</v>
      </c>
      <c r="BC70" s="448">
        <f t="shared" si="48"/>
        <v>3280000</v>
      </c>
      <c r="BD70" s="469">
        <f t="shared" si="49"/>
        <v>0.19654633217757844</v>
      </c>
      <c r="BE70" s="471">
        <f t="shared" si="50"/>
        <v>0</v>
      </c>
      <c r="BF70" s="471">
        <f t="shared" si="50"/>
        <v>0</v>
      </c>
      <c r="BG70" s="471">
        <f t="shared" si="50"/>
        <v>0</v>
      </c>
      <c r="BH70" s="471">
        <f t="shared" si="50"/>
        <v>0</v>
      </c>
      <c r="BI70" s="471">
        <f t="shared" si="50"/>
        <v>0</v>
      </c>
      <c r="BJ70" s="471">
        <f t="shared" si="50"/>
        <v>0</v>
      </c>
      <c r="BK70" s="471">
        <f t="shared" si="50"/>
        <v>0</v>
      </c>
      <c r="BL70" s="471">
        <f t="shared" si="50"/>
        <v>0</v>
      </c>
      <c r="BM70" s="471">
        <f t="shared" si="50"/>
        <v>0</v>
      </c>
      <c r="BN70" s="471">
        <f t="shared" si="50"/>
        <v>0</v>
      </c>
      <c r="BO70" s="471">
        <f t="shared" si="50"/>
        <v>0</v>
      </c>
      <c r="BP70" s="471">
        <f t="shared" si="50"/>
        <v>0</v>
      </c>
      <c r="BQ70" s="448">
        <f t="shared" si="51"/>
        <v>0</v>
      </c>
      <c r="BS70" s="450">
        <f t="shared" si="54"/>
        <v>722750</v>
      </c>
      <c r="BT70" s="451">
        <f t="shared" si="52"/>
        <v>-320000</v>
      </c>
      <c r="BV70" s="451">
        <f t="shared" si="55"/>
        <v>-800000</v>
      </c>
    </row>
    <row r="71" spans="1:74" outlineLevel="1">
      <c r="A71" s="445" t="str">
        <f t="shared" si="39"/>
        <v>ICNE</v>
      </c>
      <c r="B71" s="452" t="str">
        <f t="shared" si="40"/>
        <v xml:space="preserve">Grow </v>
      </c>
      <c r="C71" s="452" t="str">
        <f t="shared" si="41"/>
        <v>INTEGRAL SOLUTIONS SD S.A.S.</v>
      </c>
      <c r="D71" s="470">
        <v>0</v>
      </c>
      <c r="E71" s="470">
        <v>226500</v>
      </c>
      <c r="F71" s="470">
        <v>0</v>
      </c>
      <c r="G71" s="470">
        <v>207000</v>
      </c>
      <c r="H71" s="470">
        <v>200500</v>
      </c>
      <c r="I71" s="470"/>
      <c r="J71" s="470">
        <v>200500</v>
      </c>
      <c r="K71" s="470">
        <v>0</v>
      </c>
      <c r="L71" s="470">
        <f t="shared" si="42"/>
        <v>200000</v>
      </c>
      <c r="M71" s="471">
        <f t="shared" si="42"/>
        <v>200000</v>
      </c>
      <c r="N71" s="471">
        <f t="shared" si="42"/>
        <v>200000</v>
      </c>
      <c r="O71" s="471">
        <f t="shared" si="42"/>
        <v>200000</v>
      </c>
      <c r="P71" s="448">
        <f t="shared" si="53"/>
        <v>1634500</v>
      </c>
      <c r="Q71" s="471">
        <f t="shared" si="43"/>
        <v>200000</v>
      </c>
      <c r="R71" s="471">
        <f t="shared" si="43"/>
        <v>200000</v>
      </c>
      <c r="S71" s="471">
        <f t="shared" si="43"/>
        <v>200000</v>
      </c>
      <c r="T71" s="471">
        <f t="shared" si="43"/>
        <v>200000</v>
      </c>
      <c r="U71" s="471">
        <f t="shared" si="43"/>
        <v>200000</v>
      </c>
      <c r="V71" s="471">
        <f t="shared" si="43"/>
        <v>200000</v>
      </c>
      <c r="W71" s="471">
        <f t="shared" si="43"/>
        <v>200000</v>
      </c>
      <c r="X71" s="471">
        <f t="shared" si="43"/>
        <v>200000</v>
      </c>
      <c r="Y71" s="471">
        <f t="shared" si="43"/>
        <v>200000</v>
      </c>
      <c r="Z71" s="471">
        <f t="shared" si="43"/>
        <v>200000</v>
      </c>
      <c r="AA71" s="471">
        <f t="shared" si="43"/>
        <v>200000</v>
      </c>
      <c r="AB71" s="471">
        <f t="shared" si="43"/>
        <v>200000</v>
      </c>
      <c r="AC71" s="448">
        <f t="shared" si="44"/>
        <v>2400000</v>
      </c>
      <c r="AD71" s="471">
        <f t="shared" si="45"/>
        <v>200000</v>
      </c>
      <c r="AE71" s="471">
        <f t="shared" si="45"/>
        <v>200000</v>
      </c>
      <c r="AF71" s="471">
        <f t="shared" si="45"/>
        <v>200000</v>
      </c>
      <c r="AG71" s="471">
        <f t="shared" si="45"/>
        <v>200000</v>
      </c>
      <c r="AH71" s="471">
        <f t="shared" si="45"/>
        <v>200000</v>
      </c>
      <c r="AI71" s="471">
        <f t="shared" si="45"/>
        <v>200000</v>
      </c>
      <c r="AJ71" s="471">
        <f t="shared" si="45"/>
        <v>200000</v>
      </c>
      <c r="AK71" s="471">
        <f t="shared" si="45"/>
        <v>200000</v>
      </c>
      <c r="AL71" s="471">
        <f t="shared" si="45"/>
        <v>200000</v>
      </c>
      <c r="AM71" s="471">
        <f t="shared" si="45"/>
        <v>200000</v>
      </c>
      <c r="AN71" s="471">
        <f t="shared" si="45"/>
        <v>200000</v>
      </c>
      <c r="AO71" s="471">
        <f t="shared" si="45"/>
        <v>200000</v>
      </c>
      <c r="AP71" s="448">
        <f t="shared" si="46"/>
        <v>2400000</v>
      </c>
      <c r="AQ71" s="471">
        <f t="shared" si="47"/>
        <v>200000</v>
      </c>
      <c r="AR71" s="471">
        <f t="shared" si="47"/>
        <v>200000</v>
      </c>
      <c r="AS71" s="471">
        <f t="shared" si="47"/>
        <v>200000</v>
      </c>
      <c r="AT71" s="471">
        <f t="shared" si="47"/>
        <v>200000</v>
      </c>
      <c r="AU71" s="471">
        <f t="shared" si="47"/>
        <v>200000</v>
      </c>
      <c r="AV71" s="471">
        <f t="shared" si="47"/>
        <v>200000</v>
      </c>
      <c r="AW71" s="471">
        <f t="shared" si="47"/>
        <v>200000</v>
      </c>
      <c r="AX71" s="471">
        <f t="shared" si="47"/>
        <v>200000</v>
      </c>
      <c r="AY71" s="471">
        <f t="shared" si="47"/>
        <v>200000</v>
      </c>
      <c r="AZ71" s="471">
        <f t="shared" si="47"/>
        <v>200000</v>
      </c>
      <c r="BA71" s="471">
        <f t="shared" si="47"/>
        <v>200000</v>
      </c>
      <c r="BB71" s="471">
        <f t="shared" si="47"/>
        <v>200000</v>
      </c>
      <c r="BC71" s="448">
        <f t="shared" si="48"/>
        <v>2400000</v>
      </c>
      <c r="BD71" s="469">
        <f t="shared" si="49"/>
        <v>0.46833894157234623</v>
      </c>
      <c r="BE71" s="471">
        <f t="shared" si="50"/>
        <v>0</v>
      </c>
      <c r="BF71" s="471">
        <f t="shared" si="50"/>
        <v>0</v>
      </c>
      <c r="BG71" s="471">
        <f t="shared" si="50"/>
        <v>0</v>
      </c>
      <c r="BH71" s="471">
        <f t="shared" si="50"/>
        <v>0</v>
      </c>
      <c r="BI71" s="471">
        <f t="shared" si="50"/>
        <v>0</v>
      </c>
      <c r="BJ71" s="471">
        <f t="shared" si="50"/>
        <v>0</v>
      </c>
      <c r="BK71" s="471">
        <f t="shared" si="50"/>
        <v>0</v>
      </c>
      <c r="BL71" s="471">
        <f t="shared" si="50"/>
        <v>0</v>
      </c>
      <c r="BM71" s="471">
        <f t="shared" si="50"/>
        <v>0</v>
      </c>
      <c r="BN71" s="471">
        <f t="shared" si="50"/>
        <v>0</v>
      </c>
      <c r="BO71" s="471">
        <f t="shared" si="50"/>
        <v>0</v>
      </c>
      <c r="BP71" s="471">
        <f t="shared" si="50"/>
        <v>0</v>
      </c>
      <c r="BQ71" s="448">
        <f t="shared" si="51"/>
        <v>0</v>
      </c>
      <c r="BS71" s="450">
        <f t="shared" si="54"/>
        <v>765500</v>
      </c>
      <c r="BT71" s="451">
        <f t="shared" si="52"/>
        <v>0</v>
      </c>
      <c r="BV71" s="451">
        <f t="shared" si="55"/>
        <v>0</v>
      </c>
    </row>
    <row r="72" spans="1:74" outlineLevel="1">
      <c r="A72" s="445" t="str">
        <f t="shared" si="39"/>
        <v>LADB</v>
      </c>
      <c r="B72" s="452" t="str">
        <f t="shared" si="40"/>
        <v xml:space="preserve">Grow </v>
      </c>
      <c r="C72" s="452" t="str">
        <f t="shared" si="41"/>
        <v>ALIANZA FARMACEUTICA</v>
      </c>
      <c r="D72" s="470">
        <v>101500</v>
      </c>
      <c r="E72" s="470">
        <v>111750</v>
      </c>
      <c r="F72" s="470">
        <v>46500</v>
      </c>
      <c r="G72" s="470">
        <v>72250</v>
      </c>
      <c r="H72" s="470">
        <v>126500</v>
      </c>
      <c r="I72" s="470">
        <v>127000</v>
      </c>
      <c r="J72" s="470">
        <v>126500</v>
      </c>
      <c r="K72" s="470">
        <v>114250</v>
      </c>
      <c r="L72" s="470">
        <f t="shared" si="42"/>
        <v>127000</v>
      </c>
      <c r="M72" s="471">
        <f t="shared" si="42"/>
        <v>127000</v>
      </c>
      <c r="N72" s="471">
        <f t="shared" si="42"/>
        <v>127000</v>
      </c>
      <c r="O72" s="471">
        <f t="shared" si="42"/>
        <v>127000</v>
      </c>
      <c r="P72" s="448">
        <f t="shared" si="53"/>
        <v>1334250</v>
      </c>
      <c r="Q72" s="471">
        <f t="shared" si="43"/>
        <v>127000</v>
      </c>
      <c r="R72" s="471">
        <f t="shared" si="43"/>
        <v>127000</v>
      </c>
      <c r="S72" s="471">
        <f t="shared" si="43"/>
        <v>127000</v>
      </c>
      <c r="T72" s="471">
        <f t="shared" si="43"/>
        <v>127000</v>
      </c>
      <c r="U72" s="471">
        <f t="shared" si="43"/>
        <v>127000</v>
      </c>
      <c r="V72" s="471">
        <f t="shared" si="43"/>
        <v>127000</v>
      </c>
      <c r="W72" s="471">
        <f t="shared" si="43"/>
        <v>127000</v>
      </c>
      <c r="X72" s="471">
        <f t="shared" si="43"/>
        <v>127000</v>
      </c>
      <c r="Y72" s="471">
        <f t="shared" si="43"/>
        <v>127000</v>
      </c>
      <c r="Z72" s="471">
        <f t="shared" si="43"/>
        <v>127000</v>
      </c>
      <c r="AA72" s="471">
        <f t="shared" si="43"/>
        <v>127000</v>
      </c>
      <c r="AB72" s="471">
        <f t="shared" si="43"/>
        <v>127000</v>
      </c>
      <c r="AC72" s="448">
        <f t="shared" si="44"/>
        <v>1524000</v>
      </c>
      <c r="AD72" s="471">
        <f t="shared" si="45"/>
        <v>127000</v>
      </c>
      <c r="AE72" s="471">
        <f t="shared" si="45"/>
        <v>127000</v>
      </c>
      <c r="AF72" s="471">
        <f t="shared" si="45"/>
        <v>127000</v>
      </c>
      <c r="AG72" s="471">
        <f t="shared" si="45"/>
        <v>127000</v>
      </c>
      <c r="AH72" s="471">
        <f t="shared" si="45"/>
        <v>127000</v>
      </c>
      <c r="AI72" s="471">
        <f t="shared" si="45"/>
        <v>127000</v>
      </c>
      <c r="AJ72" s="471">
        <f t="shared" si="45"/>
        <v>127000</v>
      </c>
      <c r="AK72" s="471">
        <f t="shared" si="45"/>
        <v>80000</v>
      </c>
      <c r="AL72" s="471">
        <f t="shared" si="45"/>
        <v>80000</v>
      </c>
      <c r="AM72" s="471">
        <f t="shared" si="45"/>
        <v>80000</v>
      </c>
      <c r="AN72" s="471">
        <f t="shared" si="45"/>
        <v>80000</v>
      </c>
      <c r="AO72" s="471">
        <f t="shared" si="45"/>
        <v>80000</v>
      </c>
      <c r="AP72" s="448">
        <f t="shared" si="46"/>
        <v>1289000</v>
      </c>
      <c r="AQ72" s="471">
        <f t="shared" si="47"/>
        <v>80000</v>
      </c>
      <c r="AR72" s="471">
        <f t="shared" si="47"/>
        <v>80000</v>
      </c>
      <c r="AS72" s="471">
        <f t="shared" si="47"/>
        <v>80000</v>
      </c>
      <c r="AT72" s="471">
        <f t="shared" si="47"/>
        <v>80000</v>
      </c>
      <c r="AU72" s="471">
        <f t="shared" si="47"/>
        <v>80000</v>
      </c>
      <c r="AV72" s="471">
        <f t="shared" si="47"/>
        <v>80000</v>
      </c>
      <c r="AW72" s="471">
        <f t="shared" si="47"/>
        <v>60000</v>
      </c>
      <c r="AX72" s="471">
        <f t="shared" si="47"/>
        <v>60000</v>
      </c>
      <c r="AY72" s="471">
        <f t="shared" si="47"/>
        <v>60000</v>
      </c>
      <c r="AZ72" s="471">
        <f t="shared" si="47"/>
        <v>60000</v>
      </c>
      <c r="BA72" s="471">
        <f t="shared" si="47"/>
        <v>60000</v>
      </c>
      <c r="BB72" s="471">
        <f t="shared" si="47"/>
        <v>60000</v>
      </c>
      <c r="BC72" s="448">
        <f t="shared" si="48"/>
        <v>840000</v>
      </c>
      <c r="BD72" s="469">
        <f t="shared" si="49"/>
        <v>0.14221472737492968</v>
      </c>
      <c r="BE72" s="471">
        <f t="shared" si="50"/>
        <v>0</v>
      </c>
      <c r="BF72" s="471">
        <f t="shared" si="50"/>
        <v>0</v>
      </c>
      <c r="BG72" s="471">
        <f t="shared" si="50"/>
        <v>0</v>
      </c>
      <c r="BH72" s="471">
        <f t="shared" si="50"/>
        <v>0</v>
      </c>
      <c r="BI72" s="471">
        <f t="shared" si="50"/>
        <v>0</v>
      </c>
      <c r="BJ72" s="471">
        <f t="shared" si="50"/>
        <v>0</v>
      </c>
      <c r="BK72" s="471">
        <f t="shared" si="50"/>
        <v>0</v>
      </c>
      <c r="BL72" s="471">
        <f t="shared" si="50"/>
        <v>0</v>
      </c>
      <c r="BM72" s="471">
        <f t="shared" si="50"/>
        <v>0</v>
      </c>
      <c r="BN72" s="471">
        <f t="shared" si="50"/>
        <v>0</v>
      </c>
      <c r="BO72" s="471">
        <f t="shared" si="50"/>
        <v>0</v>
      </c>
      <c r="BP72" s="471">
        <f t="shared" si="50"/>
        <v>0</v>
      </c>
      <c r="BQ72" s="448">
        <f t="shared" si="51"/>
        <v>0</v>
      </c>
      <c r="BS72" s="450">
        <f t="shared" si="54"/>
        <v>189750</v>
      </c>
      <c r="BT72" s="451">
        <f t="shared" si="52"/>
        <v>-449000</v>
      </c>
      <c r="BV72" s="451">
        <f t="shared" si="55"/>
        <v>-235000</v>
      </c>
    </row>
    <row r="73" spans="1:74" outlineLevel="1">
      <c r="A73" s="445" t="str">
        <f t="shared" si="39"/>
        <v>LADB</v>
      </c>
      <c r="B73" s="453" t="str">
        <f t="shared" si="40"/>
        <v>Capture</v>
      </c>
      <c r="C73" s="453" t="str">
        <f t="shared" si="41"/>
        <v>OCGN</v>
      </c>
      <c r="D73" s="470">
        <v>20500</v>
      </c>
      <c r="E73" s="470">
        <v>16500</v>
      </c>
      <c r="F73" s="470">
        <v>45500</v>
      </c>
      <c r="G73" s="470">
        <v>0</v>
      </c>
      <c r="H73" s="470">
        <f>H11*H42</f>
        <v>0</v>
      </c>
      <c r="I73" s="470"/>
      <c r="J73" s="470">
        <v>500</v>
      </c>
      <c r="K73" s="470">
        <v>66000</v>
      </c>
      <c r="L73" s="470">
        <f t="shared" si="42"/>
        <v>50000</v>
      </c>
      <c r="M73" s="471">
        <f t="shared" si="42"/>
        <v>50000</v>
      </c>
      <c r="N73" s="471">
        <f t="shared" si="42"/>
        <v>50000</v>
      </c>
      <c r="O73" s="471">
        <f t="shared" si="42"/>
        <v>50000</v>
      </c>
      <c r="P73" s="448">
        <f t="shared" si="53"/>
        <v>349000</v>
      </c>
      <c r="Q73" s="471">
        <f t="shared" si="43"/>
        <v>50000</v>
      </c>
      <c r="R73" s="471">
        <f t="shared" si="43"/>
        <v>50000</v>
      </c>
      <c r="S73" s="471">
        <f t="shared" si="43"/>
        <v>50000</v>
      </c>
      <c r="T73" s="471">
        <f t="shared" si="43"/>
        <v>50000</v>
      </c>
      <c r="U73" s="471">
        <f t="shared" si="43"/>
        <v>40000</v>
      </c>
      <c r="V73" s="471">
        <f t="shared" si="43"/>
        <v>40000</v>
      </c>
      <c r="W73" s="471">
        <f t="shared" si="43"/>
        <v>40000</v>
      </c>
      <c r="X73" s="471">
        <f t="shared" si="43"/>
        <v>40000</v>
      </c>
      <c r="Y73" s="471">
        <f t="shared" si="43"/>
        <v>40000</v>
      </c>
      <c r="Z73" s="471">
        <f t="shared" si="43"/>
        <v>20000</v>
      </c>
      <c r="AA73" s="471">
        <f t="shared" si="43"/>
        <v>20000</v>
      </c>
      <c r="AB73" s="471">
        <f t="shared" si="43"/>
        <v>20000</v>
      </c>
      <c r="AC73" s="448">
        <f t="shared" si="44"/>
        <v>460000</v>
      </c>
      <c r="AD73" s="471">
        <f t="shared" si="45"/>
        <v>20000</v>
      </c>
      <c r="AE73" s="471">
        <f t="shared" si="45"/>
        <v>20000</v>
      </c>
      <c r="AF73" s="471">
        <f t="shared" si="45"/>
        <v>20000</v>
      </c>
      <c r="AG73" s="471">
        <f t="shared" si="45"/>
        <v>20000</v>
      </c>
      <c r="AH73" s="471">
        <f t="shared" si="45"/>
        <v>20000</v>
      </c>
      <c r="AI73" s="471">
        <f t="shared" si="45"/>
        <v>20000</v>
      </c>
      <c r="AJ73" s="471">
        <f t="shared" si="45"/>
        <v>20000</v>
      </c>
      <c r="AK73" s="471">
        <f t="shared" si="45"/>
        <v>20000</v>
      </c>
      <c r="AL73" s="471">
        <f t="shared" si="45"/>
        <v>20000</v>
      </c>
      <c r="AM73" s="471">
        <f t="shared" si="45"/>
        <v>20000</v>
      </c>
      <c r="AN73" s="471">
        <f t="shared" si="45"/>
        <v>20000</v>
      </c>
      <c r="AO73" s="471">
        <f t="shared" si="45"/>
        <v>20000</v>
      </c>
      <c r="AP73" s="448">
        <f t="shared" si="46"/>
        <v>240000</v>
      </c>
      <c r="AQ73" s="471">
        <f t="shared" si="47"/>
        <v>20000</v>
      </c>
      <c r="AR73" s="471">
        <f t="shared" si="47"/>
        <v>20000</v>
      </c>
      <c r="AS73" s="471">
        <f t="shared" si="47"/>
        <v>20000</v>
      </c>
      <c r="AT73" s="471">
        <f t="shared" si="47"/>
        <v>20000</v>
      </c>
      <c r="AU73" s="471">
        <f t="shared" si="47"/>
        <v>20000</v>
      </c>
      <c r="AV73" s="471">
        <f t="shared" si="47"/>
        <v>20000</v>
      </c>
      <c r="AW73" s="471">
        <f t="shared" si="47"/>
        <v>20000</v>
      </c>
      <c r="AX73" s="471">
        <f t="shared" si="47"/>
        <v>20000</v>
      </c>
      <c r="AY73" s="471">
        <f t="shared" si="47"/>
        <v>20000</v>
      </c>
      <c r="AZ73" s="471">
        <f t="shared" si="47"/>
        <v>20000</v>
      </c>
      <c r="BA73" s="471">
        <f t="shared" si="47"/>
        <v>20000</v>
      </c>
      <c r="BB73" s="471">
        <f t="shared" si="47"/>
        <v>20000</v>
      </c>
      <c r="BC73" s="448">
        <f t="shared" si="48"/>
        <v>240000</v>
      </c>
      <c r="BD73" s="469">
        <f t="shared" si="49"/>
        <v>0.31805157593123212</v>
      </c>
      <c r="BE73" s="471">
        <f t="shared" si="50"/>
        <v>0</v>
      </c>
      <c r="BF73" s="471">
        <f t="shared" si="50"/>
        <v>0</v>
      </c>
      <c r="BG73" s="471">
        <f t="shared" si="50"/>
        <v>0</v>
      </c>
      <c r="BH73" s="471">
        <f t="shared" si="50"/>
        <v>0</v>
      </c>
      <c r="BI73" s="471">
        <f t="shared" si="50"/>
        <v>0</v>
      </c>
      <c r="BJ73" s="471">
        <f t="shared" si="50"/>
        <v>0</v>
      </c>
      <c r="BK73" s="471">
        <f t="shared" si="50"/>
        <v>0</v>
      </c>
      <c r="BL73" s="471">
        <f t="shared" si="50"/>
        <v>0</v>
      </c>
      <c r="BM73" s="471">
        <f t="shared" si="50"/>
        <v>0</v>
      </c>
      <c r="BN73" s="471">
        <f t="shared" si="50"/>
        <v>0</v>
      </c>
      <c r="BO73" s="471">
        <f t="shared" si="50"/>
        <v>0</v>
      </c>
      <c r="BP73" s="471">
        <f t="shared" si="50"/>
        <v>0</v>
      </c>
      <c r="BQ73" s="448">
        <f t="shared" si="51"/>
        <v>0</v>
      </c>
      <c r="BS73" s="450">
        <f t="shared" si="54"/>
        <v>111000</v>
      </c>
      <c r="BT73" s="451">
        <f t="shared" si="52"/>
        <v>0</v>
      </c>
      <c r="BV73" s="451">
        <f t="shared" si="55"/>
        <v>-220000</v>
      </c>
    </row>
    <row r="74" spans="1:74" outlineLevel="1">
      <c r="A74" s="445" t="str">
        <f t="shared" si="39"/>
        <v>ICNE</v>
      </c>
      <c r="B74" s="453" t="str">
        <f t="shared" si="40"/>
        <v>Capture</v>
      </c>
      <c r="C74" s="453" t="str">
        <f t="shared" si="41"/>
        <v>JERSALUD</v>
      </c>
      <c r="D74" s="470">
        <v>24000</v>
      </c>
      <c r="E74" s="470">
        <v>0</v>
      </c>
      <c r="F74" s="470">
        <v>54000</v>
      </c>
      <c r="G74" s="470">
        <v>27000</v>
      </c>
      <c r="H74" s="470">
        <v>27000</v>
      </c>
      <c r="I74" s="470">
        <v>27000</v>
      </c>
      <c r="J74" s="470">
        <f>J12*J43</f>
        <v>27000</v>
      </c>
      <c r="K74" s="470">
        <v>30000</v>
      </c>
      <c r="L74" s="470">
        <f t="shared" si="42"/>
        <v>27000</v>
      </c>
      <c r="M74" s="471">
        <f t="shared" si="42"/>
        <v>27000</v>
      </c>
      <c r="N74" s="471">
        <f t="shared" si="42"/>
        <v>27000</v>
      </c>
      <c r="O74" s="471">
        <f t="shared" si="42"/>
        <v>27000</v>
      </c>
      <c r="P74" s="448">
        <f t="shared" si="53"/>
        <v>324000</v>
      </c>
      <c r="Q74" s="471">
        <f t="shared" si="43"/>
        <v>27000</v>
      </c>
      <c r="R74" s="471">
        <f t="shared" si="43"/>
        <v>27000</v>
      </c>
      <c r="S74" s="471">
        <f t="shared" si="43"/>
        <v>27000</v>
      </c>
      <c r="T74" s="471">
        <f t="shared" si="43"/>
        <v>27000</v>
      </c>
      <c r="U74" s="471">
        <f t="shared" si="43"/>
        <v>27000</v>
      </c>
      <c r="V74" s="471">
        <f t="shared" si="43"/>
        <v>27000</v>
      </c>
      <c r="W74" s="471">
        <f t="shared" si="43"/>
        <v>27000</v>
      </c>
      <c r="X74" s="471">
        <f t="shared" si="43"/>
        <v>27000</v>
      </c>
      <c r="Y74" s="471">
        <f t="shared" si="43"/>
        <v>27000</v>
      </c>
      <c r="Z74" s="471">
        <f t="shared" si="43"/>
        <v>27000</v>
      </c>
      <c r="AA74" s="471">
        <f t="shared" si="43"/>
        <v>27000</v>
      </c>
      <c r="AB74" s="471">
        <f t="shared" si="43"/>
        <v>27000</v>
      </c>
      <c r="AC74" s="448">
        <f t="shared" si="44"/>
        <v>324000</v>
      </c>
      <c r="AD74" s="471">
        <f t="shared" si="45"/>
        <v>27000</v>
      </c>
      <c r="AE74" s="471">
        <f t="shared" si="45"/>
        <v>27000</v>
      </c>
      <c r="AF74" s="471">
        <f t="shared" si="45"/>
        <v>27000</v>
      </c>
      <c r="AG74" s="471">
        <f t="shared" si="45"/>
        <v>27000</v>
      </c>
      <c r="AH74" s="471">
        <f t="shared" si="45"/>
        <v>27000</v>
      </c>
      <c r="AI74" s="471">
        <f t="shared" si="45"/>
        <v>27000</v>
      </c>
      <c r="AJ74" s="471">
        <f t="shared" si="45"/>
        <v>27000</v>
      </c>
      <c r="AK74" s="471">
        <f t="shared" si="45"/>
        <v>27000</v>
      </c>
      <c r="AL74" s="471">
        <f t="shared" si="45"/>
        <v>27000</v>
      </c>
      <c r="AM74" s="471">
        <f t="shared" si="45"/>
        <v>27000</v>
      </c>
      <c r="AN74" s="471">
        <f t="shared" si="45"/>
        <v>27000</v>
      </c>
      <c r="AO74" s="471">
        <f t="shared" si="45"/>
        <v>27000</v>
      </c>
      <c r="AP74" s="448">
        <f t="shared" si="46"/>
        <v>324000</v>
      </c>
      <c r="AQ74" s="471">
        <f t="shared" si="47"/>
        <v>27000</v>
      </c>
      <c r="AR74" s="471">
        <f t="shared" si="47"/>
        <v>27000</v>
      </c>
      <c r="AS74" s="471">
        <f t="shared" si="47"/>
        <v>27000</v>
      </c>
      <c r="AT74" s="471">
        <f t="shared" si="47"/>
        <v>27000</v>
      </c>
      <c r="AU74" s="471">
        <f t="shared" si="47"/>
        <v>27000</v>
      </c>
      <c r="AV74" s="471">
        <f t="shared" si="47"/>
        <v>27000</v>
      </c>
      <c r="AW74" s="471">
        <f t="shared" si="47"/>
        <v>27000</v>
      </c>
      <c r="AX74" s="471">
        <f t="shared" si="47"/>
        <v>27000</v>
      </c>
      <c r="AY74" s="471">
        <f t="shared" si="47"/>
        <v>27000</v>
      </c>
      <c r="AZ74" s="471">
        <f t="shared" si="47"/>
        <v>27000</v>
      </c>
      <c r="BA74" s="471">
        <f t="shared" si="47"/>
        <v>27000</v>
      </c>
      <c r="BB74" s="471">
        <f t="shared" si="47"/>
        <v>27000</v>
      </c>
      <c r="BC74" s="448">
        <f t="shared" si="48"/>
        <v>324000</v>
      </c>
      <c r="BD74" s="469">
        <f t="shared" si="49"/>
        <v>0</v>
      </c>
      <c r="BE74" s="471">
        <f t="shared" si="50"/>
        <v>0</v>
      </c>
      <c r="BF74" s="471">
        <f t="shared" si="50"/>
        <v>0</v>
      </c>
      <c r="BG74" s="471">
        <f t="shared" si="50"/>
        <v>0</v>
      </c>
      <c r="BH74" s="471">
        <f t="shared" si="50"/>
        <v>0</v>
      </c>
      <c r="BI74" s="471">
        <f t="shared" si="50"/>
        <v>0</v>
      </c>
      <c r="BJ74" s="471">
        <f t="shared" si="50"/>
        <v>0</v>
      </c>
      <c r="BK74" s="471">
        <f t="shared" si="50"/>
        <v>0</v>
      </c>
      <c r="BL74" s="471">
        <f t="shared" si="50"/>
        <v>0</v>
      </c>
      <c r="BM74" s="471">
        <f t="shared" si="50"/>
        <v>0</v>
      </c>
      <c r="BN74" s="471">
        <f t="shared" si="50"/>
        <v>0</v>
      </c>
      <c r="BO74" s="471">
        <f t="shared" si="50"/>
        <v>0</v>
      </c>
      <c r="BP74" s="471">
        <f t="shared" si="50"/>
        <v>0</v>
      </c>
      <c r="BQ74" s="448">
        <f t="shared" si="51"/>
        <v>0</v>
      </c>
      <c r="BS74" s="450">
        <f t="shared" si="54"/>
        <v>0</v>
      </c>
      <c r="BT74" s="451">
        <f t="shared" si="52"/>
        <v>0</v>
      </c>
      <c r="BV74" s="451">
        <f t="shared" si="55"/>
        <v>0</v>
      </c>
    </row>
    <row r="75" spans="1:74" outlineLevel="1">
      <c r="A75" s="445" t="str">
        <f t="shared" si="39"/>
        <v>PMCE</v>
      </c>
      <c r="B75" s="453" t="str">
        <f t="shared" si="40"/>
        <v>Capture</v>
      </c>
      <c r="C75" s="453" t="str">
        <f t="shared" si="41"/>
        <v>COHAN</v>
      </c>
      <c r="D75" s="470"/>
      <c r="E75" s="470"/>
      <c r="F75" s="470"/>
      <c r="G75" s="470"/>
      <c r="H75" s="470"/>
      <c r="I75" s="470"/>
      <c r="J75" s="470">
        <f>J13*J44</f>
        <v>0</v>
      </c>
      <c r="K75" s="470">
        <f t="shared" si="42"/>
        <v>0</v>
      </c>
      <c r="L75" s="470">
        <f t="shared" si="42"/>
        <v>0</v>
      </c>
      <c r="M75" s="471">
        <f t="shared" si="42"/>
        <v>0</v>
      </c>
      <c r="N75" s="471">
        <f t="shared" si="42"/>
        <v>0</v>
      </c>
      <c r="O75" s="471">
        <f t="shared" si="42"/>
        <v>0</v>
      </c>
      <c r="P75" s="448">
        <f t="shared" si="53"/>
        <v>0</v>
      </c>
      <c r="Q75" s="471">
        <f t="shared" si="43"/>
        <v>0</v>
      </c>
      <c r="R75" s="471">
        <f t="shared" si="43"/>
        <v>0</v>
      </c>
      <c r="S75" s="471">
        <f t="shared" si="43"/>
        <v>0</v>
      </c>
      <c r="T75" s="471">
        <f t="shared" si="43"/>
        <v>0</v>
      </c>
      <c r="U75" s="471">
        <f t="shared" si="43"/>
        <v>40000</v>
      </c>
      <c r="V75" s="471">
        <f t="shared" si="43"/>
        <v>60000</v>
      </c>
      <c r="W75" s="471">
        <f t="shared" si="43"/>
        <v>100000</v>
      </c>
      <c r="X75" s="471">
        <f t="shared" si="43"/>
        <v>100000</v>
      </c>
      <c r="Y75" s="471">
        <f t="shared" si="43"/>
        <v>100000</v>
      </c>
      <c r="Z75" s="471">
        <f t="shared" si="43"/>
        <v>100000</v>
      </c>
      <c r="AA75" s="471">
        <f t="shared" si="43"/>
        <v>100000</v>
      </c>
      <c r="AB75" s="471">
        <f t="shared" si="43"/>
        <v>100000</v>
      </c>
      <c r="AC75" s="448">
        <f t="shared" ref="AC75:AC92" si="56">SUM(Q75:AB75)</f>
        <v>700000</v>
      </c>
      <c r="AD75" s="471">
        <f t="shared" si="45"/>
        <v>100000</v>
      </c>
      <c r="AE75" s="471">
        <f t="shared" si="45"/>
        <v>100000</v>
      </c>
      <c r="AF75" s="471">
        <f t="shared" si="45"/>
        <v>100000</v>
      </c>
      <c r="AG75" s="471">
        <f t="shared" si="45"/>
        <v>100000</v>
      </c>
      <c r="AH75" s="471">
        <f t="shared" si="45"/>
        <v>100000</v>
      </c>
      <c r="AI75" s="471">
        <f t="shared" si="45"/>
        <v>100000</v>
      </c>
      <c r="AJ75" s="471">
        <f t="shared" si="45"/>
        <v>160000</v>
      </c>
      <c r="AK75" s="471">
        <f t="shared" si="45"/>
        <v>160000</v>
      </c>
      <c r="AL75" s="471">
        <f t="shared" si="45"/>
        <v>160000</v>
      </c>
      <c r="AM75" s="471">
        <f t="shared" si="45"/>
        <v>160000</v>
      </c>
      <c r="AN75" s="471">
        <f t="shared" si="45"/>
        <v>160000</v>
      </c>
      <c r="AO75" s="471">
        <f t="shared" si="45"/>
        <v>160000</v>
      </c>
      <c r="AP75" s="448">
        <f t="shared" si="46"/>
        <v>1560000</v>
      </c>
      <c r="AQ75" s="471">
        <f t="shared" si="47"/>
        <v>160000</v>
      </c>
      <c r="AR75" s="471">
        <f t="shared" si="47"/>
        <v>160000</v>
      </c>
      <c r="AS75" s="471">
        <f t="shared" si="47"/>
        <v>160000</v>
      </c>
      <c r="AT75" s="471">
        <f t="shared" si="47"/>
        <v>160000</v>
      </c>
      <c r="AU75" s="471">
        <f t="shared" si="47"/>
        <v>160000</v>
      </c>
      <c r="AV75" s="471">
        <f t="shared" si="47"/>
        <v>160000</v>
      </c>
      <c r="AW75" s="471">
        <f t="shared" si="47"/>
        <v>160000</v>
      </c>
      <c r="AX75" s="471">
        <f t="shared" si="47"/>
        <v>160000</v>
      </c>
      <c r="AY75" s="471">
        <f t="shared" si="47"/>
        <v>160000</v>
      </c>
      <c r="AZ75" s="471">
        <f t="shared" si="47"/>
        <v>160000</v>
      </c>
      <c r="BA75" s="471">
        <f t="shared" si="47"/>
        <v>160000</v>
      </c>
      <c r="BB75" s="471">
        <f t="shared" si="47"/>
        <v>160000</v>
      </c>
      <c r="BC75" s="448">
        <f t="shared" si="48"/>
        <v>1920000</v>
      </c>
      <c r="BD75" s="469" t="e">
        <f t="shared" si="49"/>
        <v>#DIV/0!</v>
      </c>
      <c r="BE75" s="471">
        <f t="shared" si="50"/>
        <v>0</v>
      </c>
      <c r="BF75" s="471">
        <f t="shared" si="50"/>
        <v>0</v>
      </c>
      <c r="BG75" s="471">
        <f t="shared" si="50"/>
        <v>0</v>
      </c>
      <c r="BH75" s="471">
        <f t="shared" si="50"/>
        <v>0</v>
      </c>
      <c r="BI75" s="471">
        <f t="shared" si="50"/>
        <v>0</v>
      </c>
      <c r="BJ75" s="471">
        <f t="shared" si="50"/>
        <v>0</v>
      </c>
      <c r="BK75" s="471">
        <f t="shared" si="50"/>
        <v>0</v>
      </c>
      <c r="BL75" s="471">
        <f t="shared" si="50"/>
        <v>0</v>
      </c>
      <c r="BM75" s="471">
        <f t="shared" si="50"/>
        <v>0</v>
      </c>
      <c r="BN75" s="471">
        <f t="shared" si="50"/>
        <v>0</v>
      </c>
      <c r="BO75" s="471">
        <f t="shared" si="50"/>
        <v>0</v>
      </c>
      <c r="BP75" s="471">
        <f t="shared" si="50"/>
        <v>0</v>
      </c>
      <c r="BQ75" s="448">
        <f t="shared" si="51"/>
        <v>0</v>
      </c>
      <c r="BS75" s="450">
        <f t="shared" si="54"/>
        <v>700000</v>
      </c>
      <c r="BT75" s="451">
        <f t="shared" si="52"/>
        <v>360000</v>
      </c>
      <c r="BV75" s="451">
        <f t="shared" si="55"/>
        <v>860000</v>
      </c>
    </row>
    <row r="76" spans="1:74" outlineLevel="1">
      <c r="A76" s="445" t="str">
        <f t="shared" si="39"/>
        <v>PMCE</v>
      </c>
      <c r="B76" s="453" t="str">
        <f t="shared" si="40"/>
        <v>Capture</v>
      </c>
      <c r="C76" s="453" t="str">
        <f t="shared" si="41"/>
        <v>TODO DROGAS</v>
      </c>
      <c r="D76" s="470"/>
      <c r="E76" s="470"/>
      <c r="F76" s="470"/>
      <c r="G76" s="470"/>
      <c r="H76" s="470"/>
      <c r="I76" s="470"/>
      <c r="J76" s="470">
        <f>J14*J45</f>
        <v>0</v>
      </c>
      <c r="K76" s="470">
        <f t="shared" si="42"/>
        <v>0</v>
      </c>
      <c r="L76" s="470">
        <f t="shared" si="42"/>
        <v>0</v>
      </c>
      <c r="M76" s="471">
        <f t="shared" si="42"/>
        <v>0</v>
      </c>
      <c r="N76" s="471">
        <f t="shared" si="42"/>
        <v>0</v>
      </c>
      <c r="O76" s="471">
        <f t="shared" si="42"/>
        <v>0</v>
      </c>
      <c r="P76" s="448">
        <f t="shared" si="53"/>
        <v>0</v>
      </c>
      <c r="Q76" s="471">
        <f t="shared" si="43"/>
        <v>0</v>
      </c>
      <c r="R76" s="471">
        <f t="shared" si="43"/>
        <v>0</v>
      </c>
      <c r="S76" s="471">
        <f t="shared" si="43"/>
        <v>0</v>
      </c>
      <c r="T76" s="471">
        <f t="shared" si="43"/>
        <v>0</v>
      </c>
      <c r="U76" s="471">
        <f t="shared" si="43"/>
        <v>0</v>
      </c>
      <c r="V76" s="471">
        <f t="shared" si="43"/>
        <v>0</v>
      </c>
      <c r="W76" s="471">
        <f t="shared" si="43"/>
        <v>0</v>
      </c>
      <c r="X76" s="471">
        <f t="shared" si="43"/>
        <v>0</v>
      </c>
      <c r="Y76" s="471">
        <f t="shared" si="43"/>
        <v>0</v>
      </c>
      <c r="Z76" s="471">
        <f t="shared" si="43"/>
        <v>0</v>
      </c>
      <c r="AA76" s="471">
        <f t="shared" si="43"/>
        <v>0</v>
      </c>
      <c r="AB76" s="471">
        <f t="shared" si="43"/>
        <v>0</v>
      </c>
      <c r="AC76" s="448">
        <f t="shared" si="56"/>
        <v>0</v>
      </c>
      <c r="AD76" s="471">
        <f t="shared" si="45"/>
        <v>0</v>
      </c>
      <c r="AE76" s="471">
        <f t="shared" si="45"/>
        <v>0</v>
      </c>
      <c r="AF76" s="471">
        <f t="shared" si="45"/>
        <v>0</v>
      </c>
      <c r="AG76" s="471">
        <f t="shared" si="45"/>
        <v>0</v>
      </c>
      <c r="AH76" s="471">
        <f t="shared" si="45"/>
        <v>0</v>
      </c>
      <c r="AI76" s="471">
        <f t="shared" si="45"/>
        <v>0</v>
      </c>
      <c r="AJ76" s="471">
        <f t="shared" si="45"/>
        <v>0</v>
      </c>
      <c r="AK76" s="471">
        <f t="shared" si="45"/>
        <v>0</v>
      </c>
      <c r="AL76" s="471">
        <f t="shared" si="45"/>
        <v>0</v>
      </c>
      <c r="AM76" s="471">
        <f t="shared" si="45"/>
        <v>0</v>
      </c>
      <c r="AN76" s="471">
        <f t="shared" si="45"/>
        <v>0</v>
      </c>
      <c r="AO76" s="471">
        <f t="shared" si="45"/>
        <v>0</v>
      </c>
      <c r="AP76" s="448">
        <f t="shared" si="46"/>
        <v>0</v>
      </c>
      <c r="AQ76" s="471">
        <f t="shared" si="47"/>
        <v>0</v>
      </c>
      <c r="AR76" s="471">
        <f t="shared" si="47"/>
        <v>0</v>
      </c>
      <c r="AS76" s="471">
        <f t="shared" si="47"/>
        <v>0</v>
      </c>
      <c r="AT76" s="471">
        <f t="shared" si="47"/>
        <v>0</v>
      </c>
      <c r="AU76" s="471">
        <f t="shared" si="47"/>
        <v>0</v>
      </c>
      <c r="AV76" s="471">
        <f t="shared" si="47"/>
        <v>0</v>
      </c>
      <c r="AW76" s="471">
        <f t="shared" si="47"/>
        <v>0</v>
      </c>
      <c r="AX76" s="471">
        <f t="shared" si="47"/>
        <v>0</v>
      </c>
      <c r="AY76" s="471">
        <f t="shared" si="47"/>
        <v>0</v>
      </c>
      <c r="AZ76" s="471">
        <f t="shared" si="47"/>
        <v>0</v>
      </c>
      <c r="BA76" s="471">
        <f t="shared" si="47"/>
        <v>0</v>
      </c>
      <c r="BB76" s="471">
        <f t="shared" si="47"/>
        <v>0</v>
      </c>
      <c r="BC76" s="448">
        <f t="shared" si="48"/>
        <v>0</v>
      </c>
      <c r="BD76" s="469" t="e">
        <f t="shared" si="49"/>
        <v>#DIV/0!</v>
      </c>
      <c r="BE76" s="471">
        <f t="shared" si="50"/>
        <v>0</v>
      </c>
      <c r="BF76" s="471">
        <f t="shared" si="50"/>
        <v>0</v>
      </c>
      <c r="BG76" s="471">
        <f t="shared" si="50"/>
        <v>0</v>
      </c>
      <c r="BH76" s="471">
        <f t="shared" si="50"/>
        <v>0</v>
      </c>
      <c r="BI76" s="471">
        <f t="shared" si="50"/>
        <v>0</v>
      </c>
      <c r="BJ76" s="471">
        <f t="shared" si="50"/>
        <v>0</v>
      </c>
      <c r="BK76" s="471">
        <f t="shared" si="50"/>
        <v>0</v>
      </c>
      <c r="BL76" s="471">
        <f t="shared" si="50"/>
        <v>0</v>
      </c>
      <c r="BM76" s="471">
        <f t="shared" si="50"/>
        <v>0</v>
      </c>
      <c r="BN76" s="471">
        <f t="shared" si="50"/>
        <v>0</v>
      </c>
      <c r="BO76" s="471">
        <f t="shared" si="50"/>
        <v>0</v>
      </c>
      <c r="BP76" s="471">
        <f t="shared" si="50"/>
        <v>0</v>
      </c>
      <c r="BQ76" s="448">
        <f t="shared" si="51"/>
        <v>0</v>
      </c>
      <c r="BS76" s="450">
        <f t="shared" si="54"/>
        <v>0</v>
      </c>
      <c r="BT76" s="451">
        <f t="shared" si="52"/>
        <v>0</v>
      </c>
      <c r="BV76" s="451">
        <f t="shared" si="55"/>
        <v>0</v>
      </c>
    </row>
    <row r="77" spans="1:74" outlineLevel="1">
      <c r="A77" s="445" t="str">
        <f t="shared" si="39"/>
        <v>ICNE</v>
      </c>
      <c r="B77" s="453" t="str">
        <f t="shared" si="40"/>
        <v>Capture</v>
      </c>
      <c r="C77" s="453" t="str">
        <f t="shared" si="41"/>
        <v>SOCIEDAD INVERSIONES FARMEDICALL</v>
      </c>
      <c r="D77" s="470"/>
      <c r="E77" s="470"/>
      <c r="F77" s="470"/>
      <c r="G77" s="470"/>
      <c r="H77" s="470"/>
      <c r="I77" s="470"/>
      <c r="J77" s="470">
        <f>J15*J46</f>
        <v>0</v>
      </c>
      <c r="K77" s="470">
        <f t="shared" si="42"/>
        <v>0</v>
      </c>
      <c r="L77" s="470">
        <f t="shared" si="42"/>
        <v>0</v>
      </c>
      <c r="M77" s="471">
        <f t="shared" si="42"/>
        <v>0</v>
      </c>
      <c r="N77" s="471">
        <f t="shared" si="42"/>
        <v>0</v>
      </c>
      <c r="O77" s="471">
        <f t="shared" si="42"/>
        <v>0</v>
      </c>
      <c r="P77" s="448">
        <f t="shared" si="53"/>
        <v>0</v>
      </c>
      <c r="Q77" s="471">
        <f t="shared" si="43"/>
        <v>0</v>
      </c>
      <c r="R77" s="471">
        <f t="shared" si="43"/>
        <v>0</v>
      </c>
      <c r="S77" s="471">
        <f t="shared" si="43"/>
        <v>0</v>
      </c>
      <c r="T77" s="471">
        <f t="shared" si="43"/>
        <v>0</v>
      </c>
      <c r="U77" s="471">
        <f t="shared" si="43"/>
        <v>0</v>
      </c>
      <c r="V77" s="471">
        <f t="shared" si="43"/>
        <v>0</v>
      </c>
      <c r="W77" s="471">
        <f t="shared" si="43"/>
        <v>0</v>
      </c>
      <c r="X77" s="471">
        <f t="shared" si="43"/>
        <v>0</v>
      </c>
      <c r="Y77" s="471">
        <f t="shared" si="43"/>
        <v>0</v>
      </c>
      <c r="Z77" s="471">
        <f t="shared" si="43"/>
        <v>0</v>
      </c>
      <c r="AA77" s="471">
        <f t="shared" si="43"/>
        <v>0</v>
      </c>
      <c r="AB77" s="471">
        <f t="shared" si="43"/>
        <v>0</v>
      </c>
      <c r="AC77" s="448">
        <f t="shared" si="56"/>
        <v>0</v>
      </c>
      <c r="AD77" s="471">
        <f t="shared" si="45"/>
        <v>0</v>
      </c>
      <c r="AE77" s="471">
        <f t="shared" si="45"/>
        <v>0</v>
      </c>
      <c r="AF77" s="471">
        <f t="shared" si="45"/>
        <v>0</v>
      </c>
      <c r="AG77" s="471">
        <f t="shared" si="45"/>
        <v>0</v>
      </c>
      <c r="AH77" s="471">
        <f t="shared" si="45"/>
        <v>0</v>
      </c>
      <c r="AI77" s="471">
        <f t="shared" si="45"/>
        <v>0</v>
      </c>
      <c r="AJ77" s="471">
        <f t="shared" si="45"/>
        <v>0</v>
      </c>
      <c r="AK77" s="471">
        <f t="shared" si="45"/>
        <v>0</v>
      </c>
      <c r="AL77" s="471">
        <f t="shared" si="45"/>
        <v>0</v>
      </c>
      <c r="AM77" s="471">
        <f t="shared" si="45"/>
        <v>0</v>
      </c>
      <c r="AN77" s="471">
        <f t="shared" si="45"/>
        <v>0</v>
      </c>
      <c r="AO77" s="471">
        <f t="shared" si="45"/>
        <v>0</v>
      </c>
      <c r="AP77" s="448">
        <f t="shared" si="46"/>
        <v>0</v>
      </c>
      <c r="AQ77" s="471">
        <f t="shared" si="47"/>
        <v>0</v>
      </c>
      <c r="AR77" s="471">
        <f t="shared" si="47"/>
        <v>0</v>
      </c>
      <c r="AS77" s="471">
        <f t="shared" si="47"/>
        <v>0</v>
      </c>
      <c r="AT77" s="471">
        <f t="shared" si="47"/>
        <v>0</v>
      </c>
      <c r="AU77" s="471">
        <f t="shared" si="47"/>
        <v>0</v>
      </c>
      <c r="AV77" s="471">
        <f t="shared" si="47"/>
        <v>0</v>
      </c>
      <c r="AW77" s="471">
        <f t="shared" si="47"/>
        <v>40000</v>
      </c>
      <c r="AX77" s="471">
        <f t="shared" si="47"/>
        <v>40000</v>
      </c>
      <c r="AY77" s="471">
        <f t="shared" si="47"/>
        <v>40000</v>
      </c>
      <c r="AZ77" s="471">
        <f t="shared" si="47"/>
        <v>40000</v>
      </c>
      <c r="BA77" s="471">
        <f t="shared" si="47"/>
        <v>40000</v>
      </c>
      <c r="BB77" s="471">
        <f t="shared" si="47"/>
        <v>40000</v>
      </c>
      <c r="BC77" s="448">
        <f t="shared" si="48"/>
        <v>240000</v>
      </c>
      <c r="BD77" s="469" t="e">
        <f t="shared" si="49"/>
        <v>#DIV/0!</v>
      </c>
      <c r="BE77" s="471">
        <f t="shared" si="50"/>
        <v>0</v>
      </c>
      <c r="BF77" s="471">
        <f t="shared" si="50"/>
        <v>0</v>
      </c>
      <c r="BG77" s="471">
        <f t="shared" si="50"/>
        <v>0</v>
      </c>
      <c r="BH77" s="471">
        <f t="shared" si="50"/>
        <v>0</v>
      </c>
      <c r="BI77" s="471">
        <f t="shared" si="50"/>
        <v>0</v>
      </c>
      <c r="BJ77" s="471">
        <f t="shared" si="50"/>
        <v>0</v>
      </c>
      <c r="BK77" s="471">
        <f t="shared" si="50"/>
        <v>0</v>
      </c>
      <c r="BL77" s="471">
        <f t="shared" si="50"/>
        <v>0</v>
      </c>
      <c r="BM77" s="471">
        <f t="shared" si="50"/>
        <v>0</v>
      </c>
      <c r="BN77" s="471">
        <f t="shared" si="50"/>
        <v>0</v>
      </c>
      <c r="BO77" s="471">
        <f t="shared" si="50"/>
        <v>0</v>
      </c>
      <c r="BP77" s="471">
        <f t="shared" si="50"/>
        <v>0</v>
      </c>
      <c r="BQ77" s="448">
        <f t="shared" si="51"/>
        <v>0</v>
      </c>
      <c r="BS77" s="450">
        <f t="shared" si="54"/>
        <v>0</v>
      </c>
      <c r="BT77" s="451">
        <f t="shared" si="52"/>
        <v>240000</v>
      </c>
      <c r="BV77" s="451">
        <f t="shared" si="55"/>
        <v>0</v>
      </c>
    </row>
    <row r="78" spans="1:74" s="456" customFormat="1" ht="11.25" outlineLevel="1">
      <c r="A78" s="445" t="str">
        <f t="shared" si="39"/>
        <v>PMCE</v>
      </c>
      <c r="B78" s="453" t="str">
        <f t="shared" si="40"/>
        <v>Capture</v>
      </c>
      <c r="C78" s="453" t="str">
        <f t="shared" si="41"/>
        <v>CENTRO HEMATOLOGICO DE CUCUTA</v>
      </c>
      <c r="D78" s="470"/>
      <c r="E78" s="470"/>
      <c r="F78" s="470"/>
      <c r="G78" s="470"/>
      <c r="H78" s="470"/>
      <c r="I78" s="470"/>
      <c r="J78" s="470">
        <f>J16*J47</f>
        <v>0</v>
      </c>
      <c r="K78" s="470">
        <f t="shared" si="42"/>
        <v>0</v>
      </c>
      <c r="L78" s="470">
        <f t="shared" si="42"/>
        <v>0</v>
      </c>
      <c r="M78" s="471">
        <f t="shared" si="42"/>
        <v>20000</v>
      </c>
      <c r="N78" s="471">
        <f t="shared" si="42"/>
        <v>20000</v>
      </c>
      <c r="O78" s="471">
        <f t="shared" si="42"/>
        <v>40000</v>
      </c>
      <c r="P78" s="448">
        <f t="shared" si="53"/>
        <v>80000</v>
      </c>
      <c r="Q78" s="471">
        <f>Q16*Q47</f>
        <v>40000</v>
      </c>
      <c r="R78" s="471">
        <f t="shared" si="43"/>
        <v>40000</v>
      </c>
      <c r="S78" s="471">
        <f t="shared" si="43"/>
        <v>40000</v>
      </c>
      <c r="T78" s="471">
        <f t="shared" si="43"/>
        <v>40000</v>
      </c>
      <c r="U78" s="471">
        <f t="shared" si="43"/>
        <v>60000</v>
      </c>
      <c r="V78" s="471">
        <f t="shared" si="43"/>
        <v>60000</v>
      </c>
      <c r="W78" s="471">
        <f t="shared" si="43"/>
        <v>60000</v>
      </c>
      <c r="X78" s="471">
        <f t="shared" si="43"/>
        <v>60000</v>
      </c>
      <c r="Y78" s="471">
        <f t="shared" si="43"/>
        <v>60000</v>
      </c>
      <c r="Z78" s="471">
        <f t="shared" si="43"/>
        <v>60000</v>
      </c>
      <c r="AA78" s="471">
        <f t="shared" si="43"/>
        <v>60000</v>
      </c>
      <c r="AB78" s="471">
        <f t="shared" si="43"/>
        <v>60000</v>
      </c>
      <c r="AC78" s="448">
        <f t="shared" si="56"/>
        <v>640000</v>
      </c>
      <c r="AD78" s="471">
        <f>AD16*AD47</f>
        <v>60000</v>
      </c>
      <c r="AE78" s="471">
        <f t="shared" si="45"/>
        <v>60000</v>
      </c>
      <c r="AF78" s="471">
        <f t="shared" si="45"/>
        <v>60000</v>
      </c>
      <c r="AG78" s="471">
        <f t="shared" si="45"/>
        <v>60000</v>
      </c>
      <c r="AH78" s="471">
        <f t="shared" si="45"/>
        <v>60000</v>
      </c>
      <c r="AI78" s="471">
        <f t="shared" si="45"/>
        <v>60000</v>
      </c>
      <c r="AJ78" s="471">
        <f t="shared" si="45"/>
        <v>60000</v>
      </c>
      <c r="AK78" s="471">
        <f t="shared" si="45"/>
        <v>60000</v>
      </c>
      <c r="AL78" s="471">
        <f t="shared" si="45"/>
        <v>60000</v>
      </c>
      <c r="AM78" s="471">
        <f t="shared" si="45"/>
        <v>60000</v>
      </c>
      <c r="AN78" s="471">
        <f t="shared" si="45"/>
        <v>60000</v>
      </c>
      <c r="AO78" s="471">
        <f t="shared" si="45"/>
        <v>60000</v>
      </c>
      <c r="AP78" s="448">
        <f t="shared" si="46"/>
        <v>720000</v>
      </c>
      <c r="AQ78" s="471">
        <f>AQ16*AQ47</f>
        <v>60000</v>
      </c>
      <c r="AR78" s="471">
        <f t="shared" si="47"/>
        <v>60000</v>
      </c>
      <c r="AS78" s="471">
        <f t="shared" si="47"/>
        <v>60000</v>
      </c>
      <c r="AT78" s="471">
        <f t="shared" si="47"/>
        <v>60000</v>
      </c>
      <c r="AU78" s="471">
        <f t="shared" si="47"/>
        <v>60000</v>
      </c>
      <c r="AV78" s="471">
        <f t="shared" si="47"/>
        <v>60000</v>
      </c>
      <c r="AW78" s="471">
        <f t="shared" si="47"/>
        <v>60000</v>
      </c>
      <c r="AX78" s="471">
        <f t="shared" si="47"/>
        <v>60000</v>
      </c>
      <c r="AY78" s="471">
        <f t="shared" si="47"/>
        <v>60000</v>
      </c>
      <c r="AZ78" s="471">
        <f t="shared" si="47"/>
        <v>60000</v>
      </c>
      <c r="BA78" s="471">
        <f t="shared" si="47"/>
        <v>60000</v>
      </c>
      <c r="BB78" s="471">
        <f t="shared" si="47"/>
        <v>60000</v>
      </c>
      <c r="BC78" s="448">
        <f t="shared" si="48"/>
        <v>720000</v>
      </c>
      <c r="BD78" s="469">
        <f t="shared" si="49"/>
        <v>7</v>
      </c>
      <c r="BE78" s="471">
        <f t="shared" si="50"/>
        <v>0</v>
      </c>
      <c r="BF78" s="471">
        <f t="shared" si="50"/>
        <v>0</v>
      </c>
      <c r="BG78" s="471">
        <f t="shared" si="50"/>
        <v>0</v>
      </c>
      <c r="BH78" s="471">
        <f t="shared" si="50"/>
        <v>0</v>
      </c>
      <c r="BI78" s="471">
        <f t="shared" si="50"/>
        <v>0</v>
      </c>
      <c r="BJ78" s="471">
        <f t="shared" si="50"/>
        <v>0</v>
      </c>
      <c r="BK78" s="471">
        <f t="shared" si="50"/>
        <v>0</v>
      </c>
      <c r="BL78" s="471">
        <f t="shared" si="50"/>
        <v>0</v>
      </c>
      <c r="BM78" s="471">
        <f t="shared" si="50"/>
        <v>0</v>
      </c>
      <c r="BN78" s="471">
        <f t="shared" si="50"/>
        <v>0</v>
      </c>
      <c r="BO78" s="471">
        <f t="shared" si="50"/>
        <v>0</v>
      </c>
      <c r="BP78" s="471">
        <f t="shared" si="50"/>
        <v>0</v>
      </c>
      <c r="BQ78" s="448">
        <f t="shared" si="51"/>
        <v>0</v>
      </c>
      <c r="BS78" s="450">
        <f t="shared" si="54"/>
        <v>560000</v>
      </c>
      <c r="BT78" s="451">
        <f t="shared" si="52"/>
        <v>0</v>
      </c>
      <c r="BV78" s="451">
        <f t="shared" si="55"/>
        <v>80000</v>
      </c>
    </row>
    <row r="79" spans="1:74" outlineLevel="1">
      <c r="A79" s="445" t="str">
        <f t="shared" si="39"/>
        <v>ICNE</v>
      </c>
      <c r="B79" s="453" t="str">
        <f t="shared" si="40"/>
        <v>Capture</v>
      </c>
      <c r="C79" s="453" t="str">
        <f t="shared" si="41"/>
        <v xml:space="preserve">HEMATOLOGIA Y ONCOLOGIA DEL ORIENTE </v>
      </c>
      <c r="D79" s="470"/>
      <c r="E79" s="470"/>
      <c r="F79" s="470"/>
      <c r="G79" s="470"/>
      <c r="H79" s="470"/>
      <c r="I79" s="470"/>
      <c r="J79" s="470">
        <f>J28*J48</f>
        <v>0</v>
      </c>
      <c r="K79" s="470">
        <f t="shared" si="42"/>
        <v>0</v>
      </c>
      <c r="L79" s="470">
        <f t="shared" ref="L79:O80" si="57">L28*L48</f>
        <v>0</v>
      </c>
      <c r="M79" s="471">
        <f t="shared" si="57"/>
        <v>0</v>
      </c>
      <c r="N79" s="471">
        <f t="shared" si="57"/>
        <v>0</v>
      </c>
      <c r="O79" s="471">
        <f t="shared" si="57"/>
        <v>0</v>
      </c>
      <c r="P79" s="448">
        <f t="shared" si="53"/>
        <v>0</v>
      </c>
      <c r="Q79" s="471">
        <f t="shared" ref="Q79:AB80" si="58">Q28*Q48</f>
        <v>0</v>
      </c>
      <c r="R79" s="471">
        <f t="shared" si="58"/>
        <v>0</v>
      </c>
      <c r="S79" s="471">
        <f t="shared" si="58"/>
        <v>0</v>
      </c>
      <c r="T79" s="471">
        <f t="shared" si="58"/>
        <v>0</v>
      </c>
      <c r="U79" s="471">
        <f t="shared" si="58"/>
        <v>0</v>
      </c>
      <c r="V79" s="471">
        <f t="shared" si="58"/>
        <v>0</v>
      </c>
      <c r="W79" s="471">
        <f t="shared" si="58"/>
        <v>0</v>
      </c>
      <c r="X79" s="471">
        <f t="shared" si="58"/>
        <v>0</v>
      </c>
      <c r="Y79" s="471">
        <f t="shared" si="58"/>
        <v>0</v>
      </c>
      <c r="Z79" s="471">
        <f t="shared" si="58"/>
        <v>0</v>
      </c>
      <c r="AA79" s="471">
        <f t="shared" si="58"/>
        <v>0</v>
      </c>
      <c r="AB79" s="471">
        <f t="shared" si="58"/>
        <v>0</v>
      </c>
      <c r="AC79" s="448">
        <f t="shared" si="56"/>
        <v>0</v>
      </c>
      <c r="AD79" s="471">
        <f t="shared" ref="AD79:AO80" si="59">AD28*AD48</f>
        <v>0</v>
      </c>
      <c r="AE79" s="471">
        <f t="shared" si="59"/>
        <v>0</v>
      </c>
      <c r="AF79" s="471">
        <f t="shared" si="59"/>
        <v>0</v>
      </c>
      <c r="AG79" s="471">
        <f t="shared" si="59"/>
        <v>0</v>
      </c>
      <c r="AH79" s="471">
        <f t="shared" si="59"/>
        <v>0</v>
      </c>
      <c r="AI79" s="471">
        <f t="shared" si="59"/>
        <v>0</v>
      </c>
      <c r="AJ79" s="471">
        <f t="shared" si="59"/>
        <v>0</v>
      </c>
      <c r="AK79" s="471">
        <f t="shared" si="59"/>
        <v>0</v>
      </c>
      <c r="AL79" s="471">
        <f t="shared" si="59"/>
        <v>0</v>
      </c>
      <c r="AM79" s="471">
        <f t="shared" si="59"/>
        <v>0</v>
      </c>
      <c r="AN79" s="471">
        <f t="shared" si="59"/>
        <v>0</v>
      </c>
      <c r="AO79" s="471">
        <f t="shared" si="59"/>
        <v>0</v>
      </c>
      <c r="AP79" s="448">
        <f t="shared" si="46"/>
        <v>0</v>
      </c>
      <c r="AQ79" s="471">
        <f t="shared" ref="AQ79:BB80" si="60">AQ28*AQ48</f>
        <v>0</v>
      </c>
      <c r="AR79" s="471">
        <f t="shared" si="60"/>
        <v>0</v>
      </c>
      <c r="AS79" s="471">
        <f t="shared" si="60"/>
        <v>0</v>
      </c>
      <c r="AT79" s="471">
        <f t="shared" si="60"/>
        <v>0</v>
      </c>
      <c r="AU79" s="471">
        <f t="shared" si="60"/>
        <v>0</v>
      </c>
      <c r="AV79" s="471">
        <f t="shared" si="60"/>
        <v>0</v>
      </c>
      <c r="AW79" s="471">
        <f t="shared" si="60"/>
        <v>0</v>
      </c>
      <c r="AX79" s="471">
        <f t="shared" si="60"/>
        <v>0</v>
      </c>
      <c r="AY79" s="471">
        <f t="shared" si="60"/>
        <v>0</v>
      </c>
      <c r="AZ79" s="471">
        <f t="shared" si="60"/>
        <v>0</v>
      </c>
      <c r="BA79" s="471">
        <f t="shared" si="60"/>
        <v>0</v>
      </c>
      <c r="BB79" s="471">
        <f t="shared" si="60"/>
        <v>0</v>
      </c>
      <c r="BC79" s="448">
        <f t="shared" si="48"/>
        <v>0</v>
      </c>
      <c r="BD79" s="469" t="e">
        <f t="shared" si="49"/>
        <v>#DIV/0!</v>
      </c>
      <c r="BE79" s="471">
        <f t="shared" si="50"/>
        <v>0</v>
      </c>
      <c r="BF79" s="471">
        <f t="shared" si="50"/>
        <v>0</v>
      </c>
      <c r="BG79" s="471">
        <f t="shared" si="50"/>
        <v>0</v>
      </c>
      <c r="BH79" s="471">
        <f t="shared" si="50"/>
        <v>0</v>
      </c>
      <c r="BI79" s="471">
        <f t="shared" si="50"/>
        <v>0</v>
      </c>
      <c r="BJ79" s="471">
        <f t="shared" si="50"/>
        <v>0</v>
      </c>
      <c r="BK79" s="471">
        <f t="shared" si="50"/>
        <v>0</v>
      </c>
      <c r="BL79" s="471">
        <f t="shared" si="50"/>
        <v>0</v>
      </c>
      <c r="BM79" s="471">
        <f t="shared" si="50"/>
        <v>0</v>
      </c>
      <c r="BN79" s="471">
        <f t="shared" si="50"/>
        <v>0</v>
      </c>
      <c r="BO79" s="471">
        <f t="shared" si="50"/>
        <v>0</v>
      </c>
      <c r="BP79" s="471">
        <f t="shared" si="50"/>
        <v>0</v>
      </c>
      <c r="BQ79" s="448">
        <f t="shared" si="51"/>
        <v>0</v>
      </c>
      <c r="BS79" s="450">
        <f t="shared" si="54"/>
        <v>0</v>
      </c>
      <c r="BT79" s="451">
        <f t="shared" si="52"/>
        <v>0</v>
      </c>
      <c r="BV79" s="451">
        <f t="shared" si="55"/>
        <v>0</v>
      </c>
    </row>
    <row r="80" spans="1:74" outlineLevel="1">
      <c r="A80" s="445" t="str">
        <f t="shared" si="39"/>
        <v>ICNE</v>
      </c>
      <c r="B80" s="453" t="str">
        <f t="shared" si="40"/>
        <v>Capture</v>
      </c>
      <c r="C80" s="453" t="str">
        <f t="shared" si="41"/>
        <v>IPS LLANO</v>
      </c>
      <c r="D80" s="470"/>
      <c r="E80" s="470"/>
      <c r="F80" s="470"/>
      <c r="G80" s="470"/>
      <c r="H80" s="470"/>
      <c r="I80" s="470"/>
      <c r="J80" s="470">
        <f>J29*J49</f>
        <v>0</v>
      </c>
      <c r="K80" s="470">
        <f t="shared" si="42"/>
        <v>0</v>
      </c>
      <c r="L80" s="470">
        <f t="shared" si="57"/>
        <v>0</v>
      </c>
      <c r="M80" s="471">
        <f t="shared" si="57"/>
        <v>0</v>
      </c>
      <c r="N80" s="471">
        <f t="shared" si="57"/>
        <v>0</v>
      </c>
      <c r="O80" s="471">
        <f t="shared" si="57"/>
        <v>0</v>
      </c>
      <c r="P80" s="448">
        <f t="shared" si="53"/>
        <v>0</v>
      </c>
      <c r="Q80" s="471">
        <f t="shared" si="58"/>
        <v>0</v>
      </c>
      <c r="R80" s="471">
        <f t="shared" si="58"/>
        <v>0</v>
      </c>
      <c r="S80" s="471">
        <f t="shared" si="58"/>
        <v>0</v>
      </c>
      <c r="T80" s="471">
        <f t="shared" si="58"/>
        <v>0</v>
      </c>
      <c r="U80" s="471">
        <f t="shared" si="58"/>
        <v>0</v>
      </c>
      <c r="V80" s="471">
        <f t="shared" si="58"/>
        <v>0</v>
      </c>
      <c r="W80" s="471">
        <f t="shared" si="58"/>
        <v>0</v>
      </c>
      <c r="X80" s="471">
        <f t="shared" si="58"/>
        <v>0</v>
      </c>
      <c r="Y80" s="471">
        <f t="shared" si="58"/>
        <v>0</v>
      </c>
      <c r="Z80" s="471">
        <f t="shared" si="58"/>
        <v>0</v>
      </c>
      <c r="AA80" s="471">
        <f t="shared" si="58"/>
        <v>0</v>
      </c>
      <c r="AB80" s="471">
        <f t="shared" si="58"/>
        <v>0</v>
      </c>
      <c r="AC80" s="448">
        <f t="shared" si="56"/>
        <v>0</v>
      </c>
      <c r="AD80" s="471">
        <f t="shared" si="59"/>
        <v>0</v>
      </c>
      <c r="AE80" s="471">
        <f t="shared" si="59"/>
        <v>0</v>
      </c>
      <c r="AF80" s="471">
        <f t="shared" si="59"/>
        <v>0</v>
      </c>
      <c r="AG80" s="471">
        <f t="shared" si="59"/>
        <v>0</v>
      </c>
      <c r="AH80" s="471">
        <f t="shared" si="59"/>
        <v>0</v>
      </c>
      <c r="AI80" s="471">
        <f t="shared" si="59"/>
        <v>0</v>
      </c>
      <c r="AJ80" s="471">
        <f t="shared" si="59"/>
        <v>0</v>
      </c>
      <c r="AK80" s="471">
        <f t="shared" si="59"/>
        <v>0</v>
      </c>
      <c r="AL80" s="471">
        <f t="shared" si="59"/>
        <v>0</v>
      </c>
      <c r="AM80" s="471">
        <f t="shared" si="59"/>
        <v>0</v>
      </c>
      <c r="AN80" s="471">
        <f t="shared" si="59"/>
        <v>0</v>
      </c>
      <c r="AO80" s="471">
        <f t="shared" si="59"/>
        <v>0</v>
      </c>
      <c r="AP80" s="448">
        <f t="shared" si="46"/>
        <v>0</v>
      </c>
      <c r="AQ80" s="471">
        <f t="shared" si="60"/>
        <v>0</v>
      </c>
      <c r="AR80" s="471">
        <f t="shared" si="60"/>
        <v>0</v>
      </c>
      <c r="AS80" s="471">
        <f t="shared" si="60"/>
        <v>0</v>
      </c>
      <c r="AT80" s="471">
        <f t="shared" si="60"/>
        <v>0</v>
      </c>
      <c r="AU80" s="471">
        <f t="shared" si="60"/>
        <v>0</v>
      </c>
      <c r="AV80" s="471">
        <f t="shared" si="60"/>
        <v>0</v>
      </c>
      <c r="AW80" s="471">
        <f t="shared" si="60"/>
        <v>0</v>
      </c>
      <c r="AX80" s="471">
        <f t="shared" si="60"/>
        <v>0</v>
      </c>
      <c r="AY80" s="471">
        <f t="shared" si="60"/>
        <v>0</v>
      </c>
      <c r="AZ80" s="471">
        <f t="shared" si="60"/>
        <v>0</v>
      </c>
      <c r="BA80" s="471">
        <f t="shared" si="60"/>
        <v>0</v>
      </c>
      <c r="BB80" s="471">
        <f t="shared" si="60"/>
        <v>0</v>
      </c>
      <c r="BC80" s="448">
        <f t="shared" si="48"/>
        <v>0</v>
      </c>
      <c r="BD80" s="469" t="e">
        <f t="shared" si="49"/>
        <v>#DIV/0!</v>
      </c>
      <c r="BE80" s="471">
        <f t="shared" si="50"/>
        <v>0</v>
      </c>
      <c r="BF80" s="471">
        <f t="shared" si="50"/>
        <v>0</v>
      </c>
      <c r="BG80" s="471">
        <f t="shared" si="50"/>
        <v>0</v>
      </c>
      <c r="BH80" s="471">
        <f t="shared" si="50"/>
        <v>0</v>
      </c>
      <c r="BI80" s="471">
        <f t="shared" si="50"/>
        <v>0</v>
      </c>
      <c r="BJ80" s="471">
        <f t="shared" si="50"/>
        <v>0</v>
      </c>
      <c r="BK80" s="471">
        <f t="shared" si="50"/>
        <v>0</v>
      </c>
      <c r="BL80" s="471">
        <f t="shared" si="50"/>
        <v>0</v>
      </c>
      <c r="BM80" s="471">
        <f t="shared" si="50"/>
        <v>0</v>
      </c>
      <c r="BN80" s="471">
        <f t="shared" si="50"/>
        <v>0</v>
      </c>
      <c r="BO80" s="471">
        <f t="shared" si="50"/>
        <v>0</v>
      </c>
      <c r="BP80" s="471">
        <f t="shared" si="50"/>
        <v>0</v>
      </c>
      <c r="BQ80" s="448">
        <f t="shared" si="51"/>
        <v>0</v>
      </c>
      <c r="BS80" s="450">
        <f t="shared" si="54"/>
        <v>0</v>
      </c>
      <c r="BT80" s="451">
        <f t="shared" si="52"/>
        <v>0</v>
      </c>
      <c r="BV80" s="451">
        <f t="shared" si="55"/>
        <v>0</v>
      </c>
    </row>
    <row r="81" spans="1:101" outlineLevel="1">
      <c r="A81" s="445" t="str">
        <f t="shared" si="39"/>
        <v>PMCE</v>
      </c>
      <c r="B81" s="455" t="str">
        <f t="shared" si="40"/>
        <v>Other</v>
      </c>
      <c r="C81" s="455" t="str">
        <f t="shared" si="41"/>
        <v>OASIS / RAMEDICAS</v>
      </c>
      <c r="D81" s="470"/>
      <c r="E81" s="470"/>
      <c r="F81" s="470"/>
      <c r="G81" s="470"/>
      <c r="H81" s="470"/>
      <c r="I81" s="470"/>
      <c r="J81" s="470">
        <f t="shared" ref="J81:J87" si="61">J19*J50</f>
        <v>0</v>
      </c>
      <c r="K81" s="470">
        <f t="shared" si="42"/>
        <v>0</v>
      </c>
      <c r="L81" s="470">
        <f t="shared" si="42"/>
        <v>0</v>
      </c>
      <c r="M81" s="471">
        <f t="shared" si="42"/>
        <v>0</v>
      </c>
      <c r="N81" s="471">
        <f t="shared" si="42"/>
        <v>0</v>
      </c>
      <c r="O81" s="471">
        <f t="shared" si="42"/>
        <v>0</v>
      </c>
      <c r="P81" s="448">
        <f t="shared" si="53"/>
        <v>0</v>
      </c>
      <c r="Q81" s="471">
        <f t="shared" ref="Q81:AB84" si="62">Q19*Q50</f>
        <v>0</v>
      </c>
      <c r="R81" s="471">
        <f t="shared" si="62"/>
        <v>0</v>
      </c>
      <c r="S81" s="471">
        <f t="shared" si="62"/>
        <v>0</v>
      </c>
      <c r="T81" s="471">
        <f t="shared" si="62"/>
        <v>0</v>
      </c>
      <c r="U81" s="471">
        <f t="shared" si="62"/>
        <v>0</v>
      </c>
      <c r="V81" s="471">
        <f t="shared" si="62"/>
        <v>0</v>
      </c>
      <c r="W81" s="471">
        <f t="shared" si="62"/>
        <v>0</v>
      </c>
      <c r="X81" s="471">
        <f t="shared" si="62"/>
        <v>0</v>
      </c>
      <c r="Y81" s="471">
        <f t="shared" si="62"/>
        <v>0</v>
      </c>
      <c r="Z81" s="471">
        <f t="shared" si="62"/>
        <v>0</v>
      </c>
      <c r="AA81" s="471">
        <f t="shared" si="62"/>
        <v>0</v>
      </c>
      <c r="AB81" s="471">
        <f t="shared" si="62"/>
        <v>0</v>
      </c>
      <c r="AC81" s="448">
        <f t="shared" si="56"/>
        <v>0</v>
      </c>
      <c r="AD81" s="471">
        <f t="shared" ref="AD81:AO84" si="63">AD19*AD50</f>
        <v>0</v>
      </c>
      <c r="AE81" s="471">
        <f t="shared" si="63"/>
        <v>0</v>
      </c>
      <c r="AF81" s="471">
        <f t="shared" si="63"/>
        <v>0</v>
      </c>
      <c r="AG81" s="471">
        <f t="shared" si="63"/>
        <v>0</v>
      </c>
      <c r="AH81" s="471">
        <f t="shared" si="63"/>
        <v>0</v>
      </c>
      <c r="AI81" s="471">
        <f t="shared" si="63"/>
        <v>0</v>
      </c>
      <c r="AJ81" s="471">
        <f t="shared" si="63"/>
        <v>0</v>
      </c>
      <c r="AK81" s="471">
        <f t="shared" si="63"/>
        <v>0</v>
      </c>
      <c r="AL81" s="471">
        <f t="shared" si="63"/>
        <v>0</v>
      </c>
      <c r="AM81" s="471">
        <f t="shared" si="63"/>
        <v>0</v>
      </c>
      <c r="AN81" s="471">
        <f t="shared" si="63"/>
        <v>0</v>
      </c>
      <c r="AO81" s="471">
        <f t="shared" si="63"/>
        <v>0</v>
      </c>
      <c r="AP81" s="448">
        <f t="shared" si="46"/>
        <v>0</v>
      </c>
      <c r="AQ81" s="471">
        <f t="shared" ref="AQ81:BB84" si="64">AQ19*AQ50</f>
        <v>0</v>
      </c>
      <c r="AR81" s="471">
        <f t="shared" si="64"/>
        <v>0</v>
      </c>
      <c r="AS81" s="471">
        <f t="shared" si="64"/>
        <v>0</v>
      </c>
      <c r="AT81" s="471">
        <f t="shared" si="64"/>
        <v>0</v>
      </c>
      <c r="AU81" s="471">
        <f t="shared" si="64"/>
        <v>0</v>
      </c>
      <c r="AV81" s="471">
        <f t="shared" si="64"/>
        <v>0</v>
      </c>
      <c r="AW81" s="471">
        <f t="shared" si="64"/>
        <v>0</v>
      </c>
      <c r="AX81" s="471">
        <f t="shared" si="64"/>
        <v>0</v>
      </c>
      <c r="AY81" s="471">
        <f t="shared" si="64"/>
        <v>0</v>
      </c>
      <c r="AZ81" s="471">
        <f t="shared" si="64"/>
        <v>0</v>
      </c>
      <c r="BA81" s="471">
        <f t="shared" si="64"/>
        <v>0</v>
      </c>
      <c r="BB81" s="471">
        <f t="shared" si="64"/>
        <v>0</v>
      </c>
      <c r="BC81" s="448">
        <f t="shared" si="48"/>
        <v>0</v>
      </c>
      <c r="BD81" s="469" t="e">
        <f t="shared" si="49"/>
        <v>#DIV/0!</v>
      </c>
      <c r="BE81" s="471">
        <f t="shared" si="50"/>
        <v>0</v>
      </c>
      <c r="BF81" s="471">
        <f t="shared" si="50"/>
        <v>0</v>
      </c>
      <c r="BG81" s="471">
        <f t="shared" si="50"/>
        <v>0</v>
      </c>
      <c r="BH81" s="471">
        <f t="shared" si="50"/>
        <v>0</v>
      </c>
      <c r="BI81" s="471">
        <f t="shared" si="50"/>
        <v>0</v>
      </c>
      <c r="BJ81" s="471">
        <f t="shared" si="50"/>
        <v>0</v>
      </c>
      <c r="BK81" s="471">
        <f t="shared" si="50"/>
        <v>0</v>
      </c>
      <c r="BL81" s="471">
        <f t="shared" si="50"/>
        <v>0</v>
      </c>
      <c r="BM81" s="471">
        <f t="shared" si="50"/>
        <v>0</v>
      </c>
      <c r="BN81" s="471">
        <f t="shared" si="50"/>
        <v>0</v>
      </c>
      <c r="BO81" s="471">
        <f t="shared" si="50"/>
        <v>0</v>
      </c>
      <c r="BP81" s="471">
        <f t="shared" si="50"/>
        <v>0</v>
      </c>
      <c r="BQ81" s="448">
        <f t="shared" si="51"/>
        <v>0</v>
      </c>
      <c r="BS81" s="450">
        <f t="shared" si="54"/>
        <v>0</v>
      </c>
      <c r="BT81" s="451">
        <f t="shared" si="52"/>
        <v>0</v>
      </c>
      <c r="BV81" s="451">
        <f t="shared" si="55"/>
        <v>0</v>
      </c>
    </row>
    <row r="82" spans="1:101" outlineLevel="1">
      <c r="A82" s="445" t="str">
        <f t="shared" si="39"/>
        <v>LADB</v>
      </c>
      <c r="B82" s="455" t="str">
        <f t="shared" si="40"/>
        <v>Other</v>
      </c>
      <c r="C82" s="455" t="str">
        <f t="shared" si="41"/>
        <v>SOLINSA G.C. S.A.S. (DISFARMA)</v>
      </c>
      <c r="D82" s="470">
        <v>18000</v>
      </c>
      <c r="E82" s="470">
        <v>0</v>
      </c>
      <c r="F82" s="470">
        <v>12000</v>
      </c>
      <c r="G82" s="470">
        <v>0</v>
      </c>
      <c r="H82" s="470">
        <f t="shared" ref="H82:O88" si="65">H20*H51</f>
        <v>0</v>
      </c>
      <c r="I82" s="470">
        <v>10000</v>
      </c>
      <c r="J82" s="470">
        <f t="shared" si="61"/>
        <v>0</v>
      </c>
      <c r="K82" s="470">
        <v>12000</v>
      </c>
      <c r="L82" s="470">
        <f t="shared" si="65"/>
        <v>0</v>
      </c>
      <c r="M82" s="471">
        <f t="shared" si="65"/>
        <v>0</v>
      </c>
      <c r="N82" s="471">
        <f t="shared" si="65"/>
        <v>0</v>
      </c>
      <c r="O82" s="471">
        <f t="shared" si="65"/>
        <v>0</v>
      </c>
      <c r="P82" s="448">
        <f t="shared" si="53"/>
        <v>52000</v>
      </c>
      <c r="Q82" s="471">
        <f t="shared" si="62"/>
        <v>0</v>
      </c>
      <c r="R82" s="471">
        <f t="shared" si="62"/>
        <v>0</v>
      </c>
      <c r="S82" s="471">
        <f t="shared" si="62"/>
        <v>0</v>
      </c>
      <c r="T82" s="471">
        <f t="shared" si="62"/>
        <v>0</v>
      </c>
      <c r="U82" s="471">
        <f t="shared" si="62"/>
        <v>0</v>
      </c>
      <c r="V82" s="471">
        <f t="shared" si="62"/>
        <v>0</v>
      </c>
      <c r="W82" s="471">
        <f t="shared" si="62"/>
        <v>0</v>
      </c>
      <c r="X82" s="471">
        <f t="shared" si="62"/>
        <v>0</v>
      </c>
      <c r="Y82" s="471">
        <f t="shared" si="62"/>
        <v>0</v>
      </c>
      <c r="Z82" s="471">
        <f t="shared" si="62"/>
        <v>0</v>
      </c>
      <c r="AA82" s="471">
        <f t="shared" si="62"/>
        <v>0</v>
      </c>
      <c r="AB82" s="471">
        <f t="shared" si="62"/>
        <v>0</v>
      </c>
      <c r="AC82" s="448">
        <f t="shared" si="56"/>
        <v>0</v>
      </c>
      <c r="AD82" s="471">
        <f t="shared" si="63"/>
        <v>0</v>
      </c>
      <c r="AE82" s="471">
        <f t="shared" si="63"/>
        <v>0</v>
      </c>
      <c r="AF82" s="471">
        <f t="shared" si="63"/>
        <v>0</v>
      </c>
      <c r="AG82" s="471">
        <f t="shared" si="63"/>
        <v>0</v>
      </c>
      <c r="AH82" s="471">
        <f t="shared" si="63"/>
        <v>0</v>
      </c>
      <c r="AI82" s="471">
        <f t="shared" si="63"/>
        <v>0</v>
      </c>
      <c r="AJ82" s="471">
        <f t="shared" si="63"/>
        <v>0</v>
      </c>
      <c r="AK82" s="471">
        <f t="shared" si="63"/>
        <v>0</v>
      </c>
      <c r="AL82" s="471">
        <f t="shared" si="63"/>
        <v>0</v>
      </c>
      <c r="AM82" s="471">
        <f t="shared" si="63"/>
        <v>0</v>
      </c>
      <c r="AN82" s="471">
        <f t="shared" si="63"/>
        <v>0</v>
      </c>
      <c r="AO82" s="471">
        <f t="shared" si="63"/>
        <v>0</v>
      </c>
      <c r="AP82" s="448">
        <f t="shared" si="46"/>
        <v>0</v>
      </c>
      <c r="AQ82" s="471">
        <f t="shared" si="64"/>
        <v>0</v>
      </c>
      <c r="AR82" s="471">
        <f t="shared" si="64"/>
        <v>0</v>
      </c>
      <c r="AS82" s="471">
        <f t="shared" si="64"/>
        <v>0</v>
      </c>
      <c r="AT82" s="471">
        <f t="shared" si="64"/>
        <v>0</v>
      </c>
      <c r="AU82" s="471">
        <f t="shared" si="64"/>
        <v>0</v>
      </c>
      <c r="AV82" s="471">
        <f t="shared" si="64"/>
        <v>0</v>
      </c>
      <c r="AW82" s="471">
        <f t="shared" si="64"/>
        <v>0</v>
      </c>
      <c r="AX82" s="471">
        <f t="shared" si="64"/>
        <v>0</v>
      </c>
      <c r="AY82" s="471">
        <f t="shared" si="64"/>
        <v>0</v>
      </c>
      <c r="AZ82" s="471">
        <f t="shared" si="64"/>
        <v>0</v>
      </c>
      <c r="BA82" s="471">
        <f t="shared" si="64"/>
        <v>0</v>
      </c>
      <c r="BB82" s="471">
        <f t="shared" si="64"/>
        <v>0</v>
      </c>
      <c r="BC82" s="448">
        <f t="shared" si="48"/>
        <v>0</v>
      </c>
      <c r="BD82" s="469">
        <f t="shared" si="49"/>
        <v>-1</v>
      </c>
      <c r="BE82" s="471">
        <f t="shared" ref="BE82:BP87" si="66">BE20*BE51</f>
        <v>0</v>
      </c>
      <c r="BF82" s="471">
        <f t="shared" si="66"/>
        <v>0</v>
      </c>
      <c r="BG82" s="471">
        <f t="shared" si="66"/>
        <v>0</v>
      </c>
      <c r="BH82" s="471">
        <f t="shared" si="66"/>
        <v>0</v>
      </c>
      <c r="BI82" s="471">
        <f t="shared" si="66"/>
        <v>0</v>
      </c>
      <c r="BJ82" s="471">
        <f t="shared" si="66"/>
        <v>0</v>
      </c>
      <c r="BK82" s="471">
        <f t="shared" si="66"/>
        <v>0</v>
      </c>
      <c r="BL82" s="471">
        <f t="shared" si="66"/>
        <v>0</v>
      </c>
      <c r="BM82" s="471">
        <f t="shared" si="66"/>
        <v>0</v>
      </c>
      <c r="BN82" s="471">
        <f t="shared" si="66"/>
        <v>0</v>
      </c>
      <c r="BO82" s="471">
        <f t="shared" si="66"/>
        <v>0</v>
      </c>
      <c r="BP82" s="471">
        <f t="shared" si="66"/>
        <v>0</v>
      </c>
      <c r="BQ82" s="448">
        <f t="shared" si="51"/>
        <v>0</v>
      </c>
      <c r="BS82" s="450">
        <f t="shared" si="54"/>
        <v>-52000</v>
      </c>
      <c r="BT82" s="451">
        <f t="shared" si="52"/>
        <v>0</v>
      </c>
      <c r="BV82" s="451">
        <f t="shared" si="55"/>
        <v>0</v>
      </c>
    </row>
    <row r="83" spans="1:101" outlineLevel="1">
      <c r="A83" s="445" t="str">
        <f t="shared" si="39"/>
        <v>ICNE</v>
      </c>
      <c r="B83" s="455" t="str">
        <f t="shared" si="40"/>
        <v>Other</v>
      </c>
      <c r="C83" s="455" t="str">
        <f t="shared" si="41"/>
        <v>GRUPO R&amp;G S.A.S. / HOSP HUV</v>
      </c>
      <c r="D83" s="470"/>
      <c r="E83" s="470"/>
      <c r="F83" s="470"/>
      <c r="G83" s="470"/>
      <c r="H83" s="470">
        <f t="shared" si="65"/>
        <v>0</v>
      </c>
      <c r="I83" s="470"/>
      <c r="J83" s="470">
        <f t="shared" si="61"/>
        <v>0</v>
      </c>
      <c r="K83" s="470">
        <f t="shared" si="65"/>
        <v>0</v>
      </c>
      <c r="L83" s="470">
        <f t="shared" si="65"/>
        <v>0</v>
      </c>
      <c r="M83" s="471">
        <f t="shared" si="65"/>
        <v>0</v>
      </c>
      <c r="N83" s="471">
        <f t="shared" si="65"/>
        <v>0</v>
      </c>
      <c r="O83" s="471">
        <f t="shared" si="65"/>
        <v>0</v>
      </c>
      <c r="P83" s="448">
        <f t="shared" si="53"/>
        <v>0</v>
      </c>
      <c r="Q83" s="471">
        <f t="shared" si="62"/>
        <v>0</v>
      </c>
      <c r="R83" s="471">
        <f t="shared" si="62"/>
        <v>0</v>
      </c>
      <c r="S83" s="471">
        <f t="shared" si="62"/>
        <v>0</v>
      </c>
      <c r="T83" s="471">
        <f t="shared" si="62"/>
        <v>0</v>
      </c>
      <c r="U83" s="471">
        <f t="shared" si="62"/>
        <v>0</v>
      </c>
      <c r="V83" s="471">
        <f t="shared" si="62"/>
        <v>0</v>
      </c>
      <c r="W83" s="471">
        <f t="shared" si="62"/>
        <v>0</v>
      </c>
      <c r="X83" s="471">
        <f t="shared" si="62"/>
        <v>0</v>
      </c>
      <c r="Y83" s="471">
        <f t="shared" si="62"/>
        <v>0</v>
      </c>
      <c r="Z83" s="471">
        <f t="shared" si="62"/>
        <v>0</v>
      </c>
      <c r="AA83" s="471">
        <f t="shared" si="62"/>
        <v>0</v>
      </c>
      <c r="AB83" s="471">
        <f t="shared" si="62"/>
        <v>0</v>
      </c>
      <c r="AC83" s="448">
        <f t="shared" si="56"/>
        <v>0</v>
      </c>
      <c r="AD83" s="471">
        <f t="shared" si="63"/>
        <v>0</v>
      </c>
      <c r="AE83" s="471">
        <f t="shared" si="63"/>
        <v>0</v>
      </c>
      <c r="AF83" s="471">
        <f t="shared" si="63"/>
        <v>0</v>
      </c>
      <c r="AG83" s="471">
        <f t="shared" si="63"/>
        <v>0</v>
      </c>
      <c r="AH83" s="471">
        <f t="shared" si="63"/>
        <v>0</v>
      </c>
      <c r="AI83" s="471">
        <f t="shared" si="63"/>
        <v>0</v>
      </c>
      <c r="AJ83" s="471">
        <f t="shared" si="63"/>
        <v>0</v>
      </c>
      <c r="AK83" s="471">
        <f t="shared" si="63"/>
        <v>0</v>
      </c>
      <c r="AL83" s="471">
        <f t="shared" si="63"/>
        <v>0</v>
      </c>
      <c r="AM83" s="471">
        <f t="shared" si="63"/>
        <v>0</v>
      </c>
      <c r="AN83" s="471">
        <f t="shared" si="63"/>
        <v>0</v>
      </c>
      <c r="AO83" s="471">
        <f t="shared" si="63"/>
        <v>0</v>
      </c>
      <c r="AP83" s="448">
        <f t="shared" si="46"/>
        <v>0</v>
      </c>
      <c r="AQ83" s="471">
        <f t="shared" si="64"/>
        <v>0</v>
      </c>
      <c r="AR83" s="471">
        <f t="shared" si="64"/>
        <v>0</v>
      </c>
      <c r="AS83" s="471">
        <f t="shared" si="64"/>
        <v>0</v>
      </c>
      <c r="AT83" s="471">
        <f t="shared" si="64"/>
        <v>0</v>
      </c>
      <c r="AU83" s="471">
        <f t="shared" si="64"/>
        <v>0</v>
      </c>
      <c r="AV83" s="471">
        <f t="shared" si="64"/>
        <v>0</v>
      </c>
      <c r="AW83" s="471">
        <f t="shared" si="64"/>
        <v>0</v>
      </c>
      <c r="AX83" s="471">
        <f t="shared" si="64"/>
        <v>0</v>
      </c>
      <c r="AY83" s="471">
        <f t="shared" si="64"/>
        <v>0</v>
      </c>
      <c r="AZ83" s="471">
        <f t="shared" si="64"/>
        <v>0</v>
      </c>
      <c r="BA83" s="471">
        <f t="shared" si="64"/>
        <v>0</v>
      </c>
      <c r="BB83" s="471">
        <f t="shared" si="64"/>
        <v>0</v>
      </c>
      <c r="BC83" s="448">
        <f t="shared" si="48"/>
        <v>0</v>
      </c>
      <c r="BD83" s="469" t="e">
        <f t="shared" si="49"/>
        <v>#DIV/0!</v>
      </c>
      <c r="BE83" s="471">
        <f t="shared" si="66"/>
        <v>0</v>
      </c>
      <c r="BF83" s="471">
        <f t="shared" si="66"/>
        <v>0</v>
      </c>
      <c r="BG83" s="471">
        <f t="shared" si="66"/>
        <v>0</v>
      </c>
      <c r="BH83" s="471">
        <f t="shared" si="66"/>
        <v>0</v>
      </c>
      <c r="BI83" s="471">
        <f t="shared" si="66"/>
        <v>0</v>
      </c>
      <c r="BJ83" s="471">
        <f t="shared" si="66"/>
        <v>0</v>
      </c>
      <c r="BK83" s="471">
        <f t="shared" si="66"/>
        <v>0</v>
      </c>
      <c r="BL83" s="471">
        <f t="shared" si="66"/>
        <v>0</v>
      </c>
      <c r="BM83" s="471">
        <f t="shared" si="66"/>
        <v>0</v>
      </c>
      <c r="BN83" s="471">
        <f t="shared" si="66"/>
        <v>0</v>
      </c>
      <c r="BO83" s="471">
        <f t="shared" si="66"/>
        <v>0</v>
      </c>
      <c r="BP83" s="471">
        <f t="shared" si="66"/>
        <v>0</v>
      </c>
      <c r="BQ83" s="448">
        <f t="shared" si="51"/>
        <v>0</v>
      </c>
      <c r="BS83" s="450">
        <f t="shared" si="54"/>
        <v>0</v>
      </c>
      <c r="BT83" s="451">
        <f t="shared" si="52"/>
        <v>0</v>
      </c>
      <c r="BV83" s="451">
        <f t="shared" si="55"/>
        <v>0</v>
      </c>
    </row>
    <row r="84" spans="1:101" outlineLevel="1">
      <c r="A84" s="445" t="str">
        <f t="shared" si="39"/>
        <v>ICNE</v>
      </c>
      <c r="B84" s="455" t="str">
        <f t="shared" si="40"/>
        <v>Other</v>
      </c>
      <c r="C84" s="455" t="str">
        <f t="shared" si="41"/>
        <v>DDS PHARMA</v>
      </c>
      <c r="D84" s="470">
        <v>0</v>
      </c>
      <c r="E84" s="470">
        <v>3500</v>
      </c>
      <c r="F84" s="470">
        <v>0</v>
      </c>
      <c r="G84" s="470">
        <v>4000</v>
      </c>
      <c r="H84" s="470">
        <v>4000</v>
      </c>
      <c r="I84" s="470">
        <v>4000</v>
      </c>
      <c r="J84" s="470">
        <f t="shared" si="61"/>
        <v>0</v>
      </c>
      <c r="K84" s="470">
        <f t="shared" si="65"/>
        <v>0</v>
      </c>
      <c r="L84" s="470">
        <f t="shared" si="65"/>
        <v>0</v>
      </c>
      <c r="M84" s="471">
        <f t="shared" si="65"/>
        <v>0</v>
      </c>
      <c r="N84" s="471">
        <f t="shared" si="65"/>
        <v>0</v>
      </c>
      <c r="O84" s="471">
        <f t="shared" si="65"/>
        <v>0</v>
      </c>
      <c r="P84" s="448">
        <f t="shared" si="53"/>
        <v>15500</v>
      </c>
      <c r="Q84" s="471">
        <f t="shared" si="62"/>
        <v>0</v>
      </c>
      <c r="R84" s="471">
        <f t="shared" si="62"/>
        <v>0</v>
      </c>
      <c r="S84" s="471">
        <f t="shared" si="62"/>
        <v>0</v>
      </c>
      <c r="T84" s="471">
        <f t="shared" si="62"/>
        <v>0</v>
      </c>
      <c r="U84" s="471">
        <f t="shared" si="62"/>
        <v>0</v>
      </c>
      <c r="V84" s="471">
        <f t="shared" si="62"/>
        <v>0</v>
      </c>
      <c r="W84" s="471">
        <f t="shared" si="62"/>
        <v>0</v>
      </c>
      <c r="X84" s="471">
        <f t="shared" si="62"/>
        <v>0</v>
      </c>
      <c r="Y84" s="471">
        <f t="shared" si="62"/>
        <v>0</v>
      </c>
      <c r="Z84" s="471">
        <f t="shared" si="62"/>
        <v>0</v>
      </c>
      <c r="AA84" s="471">
        <f t="shared" si="62"/>
        <v>0</v>
      </c>
      <c r="AB84" s="471">
        <f t="shared" si="62"/>
        <v>0</v>
      </c>
      <c r="AC84" s="448">
        <f t="shared" si="56"/>
        <v>0</v>
      </c>
      <c r="AD84" s="471">
        <f t="shared" si="63"/>
        <v>0</v>
      </c>
      <c r="AE84" s="471">
        <f t="shared" si="63"/>
        <v>0</v>
      </c>
      <c r="AF84" s="471">
        <f t="shared" si="63"/>
        <v>0</v>
      </c>
      <c r="AG84" s="471">
        <f t="shared" si="63"/>
        <v>0</v>
      </c>
      <c r="AH84" s="471">
        <f t="shared" si="63"/>
        <v>0</v>
      </c>
      <c r="AI84" s="471">
        <f t="shared" si="63"/>
        <v>0</v>
      </c>
      <c r="AJ84" s="471">
        <f t="shared" si="63"/>
        <v>0</v>
      </c>
      <c r="AK84" s="471">
        <f t="shared" si="63"/>
        <v>0</v>
      </c>
      <c r="AL84" s="471">
        <f t="shared" si="63"/>
        <v>0</v>
      </c>
      <c r="AM84" s="471">
        <f t="shared" si="63"/>
        <v>0</v>
      </c>
      <c r="AN84" s="471">
        <f t="shared" si="63"/>
        <v>0</v>
      </c>
      <c r="AO84" s="471">
        <f t="shared" si="63"/>
        <v>0</v>
      </c>
      <c r="AP84" s="448">
        <f t="shared" si="46"/>
        <v>0</v>
      </c>
      <c r="AQ84" s="471">
        <f t="shared" si="64"/>
        <v>0</v>
      </c>
      <c r="AR84" s="471">
        <f t="shared" si="64"/>
        <v>0</v>
      </c>
      <c r="AS84" s="471">
        <f t="shared" si="64"/>
        <v>0</v>
      </c>
      <c r="AT84" s="471">
        <f t="shared" si="64"/>
        <v>0</v>
      </c>
      <c r="AU84" s="471">
        <f t="shared" si="64"/>
        <v>0</v>
      </c>
      <c r="AV84" s="471">
        <f t="shared" si="64"/>
        <v>0</v>
      </c>
      <c r="AW84" s="471">
        <f t="shared" si="64"/>
        <v>0</v>
      </c>
      <c r="AX84" s="471">
        <f t="shared" si="64"/>
        <v>0</v>
      </c>
      <c r="AY84" s="471">
        <f t="shared" si="64"/>
        <v>0</v>
      </c>
      <c r="AZ84" s="471">
        <f t="shared" si="64"/>
        <v>0</v>
      </c>
      <c r="BA84" s="471">
        <f t="shared" si="64"/>
        <v>0</v>
      </c>
      <c r="BB84" s="471">
        <f t="shared" si="64"/>
        <v>0</v>
      </c>
      <c r="BC84" s="448">
        <f t="shared" si="48"/>
        <v>0</v>
      </c>
      <c r="BD84" s="469">
        <f t="shared" si="49"/>
        <v>-1</v>
      </c>
      <c r="BE84" s="471">
        <f t="shared" si="66"/>
        <v>0</v>
      </c>
      <c r="BF84" s="471">
        <f t="shared" si="66"/>
        <v>0</v>
      </c>
      <c r="BG84" s="471">
        <f t="shared" si="66"/>
        <v>0</v>
      </c>
      <c r="BH84" s="471">
        <f t="shared" si="66"/>
        <v>0</v>
      </c>
      <c r="BI84" s="471">
        <f t="shared" si="66"/>
        <v>0</v>
      </c>
      <c r="BJ84" s="471">
        <f t="shared" si="66"/>
        <v>0</v>
      </c>
      <c r="BK84" s="471">
        <f t="shared" si="66"/>
        <v>0</v>
      </c>
      <c r="BL84" s="471">
        <f t="shared" si="66"/>
        <v>0</v>
      </c>
      <c r="BM84" s="471">
        <f t="shared" si="66"/>
        <v>0</v>
      </c>
      <c r="BN84" s="471">
        <f t="shared" si="66"/>
        <v>0</v>
      </c>
      <c r="BO84" s="471">
        <f t="shared" si="66"/>
        <v>0</v>
      </c>
      <c r="BP84" s="471">
        <f t="shared" si="66"/>
        <v>0</v>
      </c>
      <c r="BQ84" s="448">
        <f t="shared" si="51"/>
        <v>0</v>
      </c>
      <c r="BS84" s="450">
        <f t="shared" si="54"/>
        <v>-15500</v>
      </c>
      <c r="BT84" s="451">
        <f t="shared" si="52"/>
        <v>0</v>
      </c>
      <c r="BV84" s="451">
        <f t="shared" si="55"/>
        <v>0</v>
      </c>
    </row>
    <row r="85" spans="1:101" outlineLevel="1">
      <c r="A85" s="445" t="str">
        <f t="shared" si="39"/>
        <v>ICNE</v>
      </c>
      <c r="B85" s="455" t="str">
        <f t="shared" si="40"/>
        <v>Other</v>
      </c>
      <c r="C85" s="455" t="str">
        <f t="shared" si="41"/>
        <v>EVE DISTRIBUCIONES S.A.S.</v>
      </c>
      <c r="D85" s="470">
        <v>0</v>
      </c>
      <c r="E85" s="470">
        <v>10000</v>
      </c>
      <c r="F85" s="470">
        <v>0</v>
      </c>
      <c r="G85" s="470">
        <v>0</v>
      </c>
      <c r="H85" s="470">
        <f>H23*H54</f>
        <v>0</v>
      </c>
      <c r="I85" s="470"/>
      <c r="J85" s="470">
        <f t="shared" si="61"/>
        <v>0</v>
      </c>
      <c r="K85" s="470">
        <f t="shared" si="65"/>
        <v>0</v>
      </c>
      <c r="L85" s="470">
        <f t="shared" si="65"/>
        <v>0</v>
      </c>
      <c r="M85" s="471">
        <f t="shared" si="65"/>
        <v>0</v>
      </c>
      <c r="N85" s="471">
        <f t="shared" si="65"/>
        <v>0</v>
      </c>
      <c r="O85" s="471">
        <f t="shared" si="65"/>
        <v>0</v>
      </c>
      <c r="P85" s="448">
        <f t="shared" si="53"/>
        <v>10000</v>
      </c>
      <c r="Q85" s="471">
        <f t="shared" ref="Q85:AB87" si="67">Q17*Q54</f>
        <v>0</v>
      </c>
      <c r="R85" s="471">
        <f t="shared" si="67"/>
        <v>0</v>
      </c>
      <c r="S85" s="471">
        <f t="shared" si="67"/>
        <v>0</v>
      </c>
      <c r="T85" s="471">
        <f t="shared" si="67"/>
        <v>0</v>
      </c>
      <c r="U85" s="471">
        <f t="shared" si="67"/>
        <v>0</v>
      </c>
      <c r="V85" s="471">
        <f t="shared" si="67"/>
        <v>0</v>
      </c>
      <c r="W85" s="471">
        <f t="shared" si="67"/>
        <v>0</v>
      </c>
      <c r="X85" s="471">
        <f t="shared" si="67"/>
        <v>0</v>
      </c>
      <c r="Y85" s="471">
        <f t="shared" si="67"/>
        <v>0</v>
      </c>
      <c r="Z85" s="471">
        <f t="shared" si="67"/>
        <v>0</v>
      </c>
      <c r="AA85" s="471">
        <f t="shared" si="67"/>
        <v>0</v>
      </c>
      <c r="AB85" s="471">
        <f t="shared" si="67"/>
        <v>0</v>
      </c>
      <c r="AC85" s="448">
        <f t="shared" si="56"/>
        <v>0</v>
      </c>
      <c r="AD85" s="471">
        <f t="shared" ref="AD85:AO87" si="68">AD17*AD54</f>
        <v>0</v>
      </c>
      <c r="AE85" s="471">
        <f t="shared" si="68"/>
        <v>0</v>
      </c>
      <c r="AF85" s="471">
        <f t="shared" si="68"/>
        <v>0</v>
      </c>
      <c r="AG85" s="471">
        <f t="shared" si="68"/>
        <v>0</v>
      </c>
      <c r="AH85" s="471">
        <f t="shared" si="68"/>
        <v>0</v>
      </c>
      <c r="AI85" s="471">
        <f t="shared" si="68"/>
        <v>0</v>
      </c>
      <c r="AJ85" s="471">
        <f t="shared" si="68"/>
        <v>0</v>
      </c>
      <c r="AK85" s="471">
        <f t="shared" si="68"/>
        <v>0</v>
      </c>
      <c r="AL85" s="471">
        <f t="shared" si="68"/>
        <v>0</v>
      </c>
      <c r="AM85" s="471">
        <f t="shared" si="68"/>
        <v>0</v>
      </c>
      <c r="AN85" s="471">
        <f t="shared" si="68"/>
        <v>0</v>
      </c>
      <c r="AO85" s="471">
        <f t="shared" si="68"/>
        <v>0</v>
      </c>
      <c r="AP85" s="448">
        <f t="shared" ref="AP85:AP92" si="69">SUM(AD85:AO85)</f>
        <v>0</v>
      </c>
      <c r="AQ85" s="471">
        <f t="shared" ref="AQ85:BB87" si="70">AQ17*AQ54</f>
        <v>0</v>
      </c>
      <c r="AR85" s="471">
        <f t="shared" si="70"/>
        <v>0</v>
      </c>
      <c r="AS85" s="471">
        <f t="shared" si="70"/>
        <v>0</v>
      </c>
      <c r="AT85" s="471">
        <f t="shared" si="70"/>
        <v>0</v>
      </c>
      <c r="AU85" s="471">
        <f t="shared" si="70"/>
        <v>0</v>
      </c>
      <c r="AV85" s="471">
        <f t="shared" si="70"/>
        <v>0</v>
      </c>
      <c r="AW85" s="471">
        <f t="shared" si="70"/>
        <v>0</v>
      </c>
      <c r="AX85" s="471">
        <f t="shared" si="70"/>
        <v>0</v>
      </c>
      <c r="AY85" s="471">
        <f t="shared" si="70"/>
        <v>0</v>
      </c>
      <c r="AZ85" s="471">
        <f t="shared" si="70"/>
        <v>0</v>
      </c>
      <c r="BA85" s="471">
        <f t="shared" si="70"/>
        <v>0</v>
      </c>
      <c r="BB85" s="471">
        <f t="shared" si="70"/>
        <v>0</v>
      </c>
      <c r="BC85" s="448">
        <f t="shared" ref="BC85:BC92" si="71">SUM(AQ85:BB85)</f>
        <v>0</v>
      </c>
      <c r="BD85" s="469">
        <f t="shared" si="49"/>
        <v>-1</v>
      </c>
      <c r="BE85" s="471">
        <f t="shared" si="66"/>
        <v>0</v>
      </c>
      <c r="BF85" s="471">
        <f t="shared" si="66"/>
        <v>0</v>
      </c>
      <c r="BG85" s="471">
        <f t="shared" si="66"/>
        <v>0</v>
      </c>
      <c r="BH85" s="471">
        <f t="shared" si="66"/>
        <v>0</v>
      </c>
      <c r="BI85" s="471">
        <f t="shared" si="66"/>
        <v>0</v>
      </c>
      <c r="BJ85" s="471">
        <f t="shared" si="66"/>
        <v>0</v>
      </c>
      <c r="BK85" s="471">
        <f t="shared" si="66"/>
        <v>0</v>
      </c>
      <c r="BL85" s="471">
        <f t="shared" si="66"/>
        <v>0</v>
      </c>
      <c r="BM85" s="471">
        <f t="shared" si="66"/>
        <v>0</v>
      </c>
      <c r="BN85" s="471">
        <f t="shared" si="66"/>
        <v>0</v>
      </c>
      <c r="BO85" s="471">
        <f t="shared" si="66"/>
        <v>0</v>
      </c>
      <c r="BP85" s="471">
        <f t="shared" si="66"/>
        <v>0</v>
      </c>
      <c r="BQ85" s="448">
        <f t="shared" si="51"/>
        <v>0</v>
      </c>
      <c r="BS85" s="450">
        <f t="shared" si="54"/>
        <v>-10000</v>
      </c>
      <c r="BT85" s="451">
        <f t="shared" si="52"/>
        <v>0</v>
      </c>
      <c r="BV85" s="451">
        <f t="shared" si="55"/>
        <v>0</v>
      </c>
    </row>
    <row r="86" spans="1:101" outlineLevel="1">
      <c r="A86" s="445" t="str">
        <f t="shared" si="39"/>
        <v>ICNE</v>
      </c>
      <c r="B86" s="455" t="str">
        <f t="shared" si="40"/>
        <v>Other</v>
      </c>
      <c r="C86" s="455" t="str">
        <f t="shared" si="41"/>
        <v>CAFAM</v>
      </c>
      <c r="D86" s="470">
        <v>0</v>
      </c>
      <c r="E86" s="470">
        <v>3000</v>
      </c>
      <c r="F86" s="470">
        <v>-3000</v>
      </c>
      <c r="G86" s="470">
        <v>0</v>
      </c>
      <c r="H86" s="470">
        <f>H24*H55</f>
        <v>0</v>
      </c>
      <c r="I86" s="470"/>
      <c r="J86" s="470">
        <f t="shared" si="61"/>
        <v>0</v>
      </c>
      <c r="K86" s="470">
        <f t="shared" si="65"/>
        <v>0</v>
      </c>
      <c r="L86" s="470">
        <f t="shared" si="65"/>
        <v>0</v>
      </c>
      <c r="M86" s="471">
        <f t="shared" si="65"/>
        <v>0</v>
      </c>
      <c r="N86" s="471">
        <f t="shared" si="65"/>
        <v>0</v>
      </c>
      <c r="O86" s="471">
        <f t="shared" si="65"/>
        <v>0</v>
      </c>
      <c r="P86" s="448">
        <f t="shared" si="53"/>
        <v>0</v>
      </c>
      <c r="Q86" s="471">
        <f t="shared" si="67"/>
        <v>0</v>
      </c>
      <c r="R86" s="471">
        <f t="shared" si="67"/>
        <v>0</v>
      </c>
      <c r="S86" s="471">
        <f t="shared" si="67"/>
        <v>0</v>
      </c>
      <c r="T86" s="471">
        <f t="shared" si="67"/>
        <v>0</v>
      </c>
      <c r="U86" s="471">
        <f t="shared" si="67"/>
        <v>0</v>
      </c>
      <c r="V86" s="471">
        <f t="shared" si="67"/>
        <v>0</v>
      </c>
      <c r="W86" s="471">
        <f t="shared" si="67"/>
        <v>0</v>
      </c>
      <c r="X86" s="471">
        <f t="shared" si="67"/>
        <v>0</v>
      </c>
      <c r="Y86" s="471">
        <f t="shared" si="67"/>
        <v>0</v>
      </c>
      <c r="Z86" s="471">
        <f t="shared" si="67"/>
        <v>0</v>
      </c>
      <c r="AA86" s="471">
        <f t="shared" si="67"/>
        <v>0</v>
      </c>
      <c r="AB86" s="471">
        <f t="shared" si="67"/>
        <v>0</v>
      </c>
      <c r="AC86" s="448">
        <f t="shared" si="56"/>
        <v>0</v>
      </c>
      <c r="AD86" s="471">
        <f t="shared" si="68"/>
        <v>0</v>
      </c>
      <c r="AE86" s="471">
        <f t="shared" si="68"/>
        <v>0</v>
      </c>
      <c r="AF86" s="471">
        <f t="shared" si="68"/>
        <v>0</v>
      </c>
      <c r="AG86" s="471">
        <f t="shared" si="68"/>
        <v>0</v>
      </c>
      <c r="AH86" s="471">
        <f t="shared" si="68"/>
        <v>0</v>
      </c>
      <c r="AI86" s="471">
        <f t="shared" si="68"/>
        <v>0</v>
      </c>
      <c r="AJ86" s="471">
        <f t="shared" si="68"/>
        <v>0</v>
      </c>
      <c r="AK86" s="471">
        <f t="shared" si="68"/>
        <v>0</v>
      </c>
      <c r="AL86" s="471">
        <f t="shared" si="68"/>
        <v>0</v>
      </c>
      <c r="AM86" s="471">
        <f t="shared" si="68"/>
        <v>0</v>
      </c>
      <c r="AN86" s="471">
        <f t="shared" si="68"/>
        <v>0</v>
      </c>
      <c r="AO86" s="471">
        <f t="shared" si="68"/>
        <v>0</v>
      </c>
      <c r="AP86" s="448">
        <f t="shared" si="69"/>
        <v>0</v>
      </c>
      <c r="AQ86" s="471">
        <f t="shared" si="70"/>
        <v>0</v>
      </c>
      <c r="AR86" s="471">
        <f t="shared" si="70"/>
        <v>0</v>
      </c>
      <c r="AS86" s="471">
        <f t="shared" si="70"/>
        <v>0</v>
      </c>
      <c r="AT86" s="471">
        <f t="shared" si="70"/>
        <v>0</v>
      </c>
      <c r="AU86" s="471">
        <f t="shared" si="70"/>
        <v>0</v>
      </c>
      <c r="AV86" s="471">
        <f t="shared" si="70"/>
        <v>0</v>
      </c>
      <c r="AW86" s="471">
        <f t="shared" si="70"/>
        <v>0</v>
      </c>
      <c r="AX86" s="471">
        <f t="shared" si="70"/>
        <v>0</v>
      </c>
      <c r="AY86" s="471">
        <f t="shared" si="70"/>
        <v>0</v>
      </c>
      <c r="AZ86" s="471">
        <f t="shared" si="70"/>
        <v>0</v>
      </c>
      <c r="BA86" s="471">
        <f t="shared" si="70"/>
        <v>0</v>
      </c>
      <c r="BB86" s="471">
        <f t="shared" si="70"/>
        <v>0</v>
      </c>
      <c r="BC86" s="448">
        <f t="shared" si="71"/>
        <v>0</v>
      </c>
      <c r="BD86" s="469" t="e">
        <f t="shared" si="49"/>
        <v>#DIV/0!</v>
      </c>
      <c r="BE86" s="471">
        <f t="shared" si="66"/>
        <v>0</v>
      </c>
      <c r="BF86" s="471">
        <f t="shared" si="66"/>
        <v>0</v>
      </c>
      <c r="BG86" s="471">
        <f t="shared" si="66"/>
        <v>0</v>
      </c>
      <c r="BH86" s="471">
        <f t="shared" si="66"/>
        <v>0</v>
      </c>
      <c r="BI86" s="471">
        <f t="shared" si="66"/>
        <v>0</v>
      </c>
      <c r="BJ86" s="471">
        <f t="shared" si="66"/>
        <v>0</v>
      </c>
      <c r="BK86" s="471">
        <f t="shared" si="66"/>
        <v>0</v>
      </c>
      <c r="BL86" s="471">
        <f t="shared" si="66"/>
        <v>0</v>
      </c>
      <c r="BM86" s="471">
        <f t="shared" si="66"/>
        <v>0</v>
      </c>
      <c r="BN86" s="471">
        <f t="shared" si="66"/>
        <v>0</v>
      </c>
      <c r="BO86" s="471">
        <f t="shared" si="66"/>
        <v>0</v>
      </c>
      <c r="BP86" s="471">
        <f t="shared" si="66"/>
        <v>0</v>
      </c>
      <c r="BQ86" s="448"/>
      <c r="BS86" s="450">
        <f t="shared" si="54"/>
        <v>0</v>
      </c>
      <c r="BT86" s="451">
        <f t="shared" si="52"/>
        <v>0</v>
      </c>
      <c r="BV86" s="451">
        <f t="shared" si="55"/>
        <v>0</v>
      </c>
    </row>
    <row r="87" spans="1:101" outlineLevel="1">
      <c r="A87" s="445" t="str">
        <f>$A25</f>
        <v>PMCE</v>
      </c>
      <c r="B87" s="455" t="str">
        <f>$B25</f>
        <v>Other</v>
      </c>
      <c r="C87" s="455" t="str">
        <f>$C25</f>
        <v>DEPOSITO DE DROGAS MONACO S.A.</v>
      </c>
      <c r="D87" s="470">
        <v>4000</v>
      </c>
      <c r="E87" s="470">
        <v>0</v>
      </c>
      <c r="F87" s="470">
        <v>0</v>
      </c>
      <c r="G87" s="470">
        <v>0</v>
      </c>
      <c r="H87" s="470">
        <f>H25*H56</f>
        <v>0</v>
      </c>
      <c r="I87" s="470"/>
      <c r="J87" s="470">
        <f t="shared" si="61"/>
        <v>0</v>
      </c>
      <c r="K87" s="470">
        <f t="shared" si="65"/>
        <v>0</v>
      </c>
      <c r="L87" s="470">
        <f t="shared" si="65"/>
        <v>0</v>
      </c>
      <c r="M87" s="471">
        <f t="shared" si="65"/>
        <v>0</v>
      </c>
      <c r="N87" s="471">
        <f t="shared" si="65"/>
        <v>0</v>
      </c>
      <c r="O87" s="471">
        <f t="shared" si="65"/>
        <v>0</v>
      </c>
      <c r="P87" s="448">
        <f t="shared" si="53"/>
        <v>4000</v>
      </c>
      <c r="Q87" s="471">
        <f t="shared" si="67"/>
        <v>0</v>
      </c>
      <c r="R87" s="471">
        <f t="shared" si="67"/>
        <v>0</v>
      </c>
      <c r="S87" s="471">
        <f t="shared" si="67"/>
        <v>0</v>
      </c>
      <c r="T87" s="471">
        <f t="shared" si="67"/>
        <v>0</v>
      </c>
      <c r="U87" s="471">
        <f t="shared" si="67"/>
        <v>0</v>
      </c>
      <c r="V87" s="471">
        <f t="shared" si="67"/>
        <v>0</v>
      </c>
      <c r="W87" s="471">
        <f t="shared" si="67"/>
        <v>0</v>
      </c>
      <c r="X87" s="471">
        <f t="shared" si="67"/>
        <v>0</v>
      </c>
      <c r="Y87" s="471">
        <f t="shared" si="67"/>
        <v>0</v>
      </c>
      <c r="Z87" s="471">
        <f t="shared" si="67"/>
        <v>0</v>
      </c>
      <c r="AA87" s="471">
        <f t="shared" si="67"/>
        <v>0</v>
      </c>
      <c r="AB87" s="471">
        <f t="shared" si="67"/>
        <v>0</v>
      </c>
      <c r="AC87" s="448">
        <f t="shared" si="56"/>
        <v>0</v>
      </c>
      <c r="AD87" s="471">
        <f t="shared" si="68"/>
        <v>0</v>
      </c>
      <c r="AE87" s="471">
        <f t="shared" si="68"/>
        <v>0</v>
      </c>
      <c r="AF87" s="471">
        <f t="shared" si="68"/>
        <v>0</v>
      </c>
      <c r="AG87" s="471">
        <f t="shared" si="68"/>
        <v>0</v>
      </c>
      <c r="AH87" s="471">
        <f t="shared" si="68"/>
        <v>0</v>
      </c>
      <c r="AI87" s="471">
        <f t="shared" si="68"/>
        <v>0</v>
      </c>
      <c r="AJ87" s="471">
        <f t="shared" si="68"/>
        <v>0</v>
      </c>
      <c r="AK87" s="471">
        <f t="shared" si="68"/>
        <v>0</v>
      </c>
      <c r="AL87" s="471">
        <f t="shared" si="68"/>
        <v>0</v>
      </c>
      <c r="AM87" s="471">
        <f t="shared" si="68"/>
        <v>0</v>
      </c>
      <c r="AN87" s="471">
        <f t="shared" si="68"/>
        <v>0</v>
      </c>
      <c r="AO87" s="471">
        <f t="shared" si="68"/>
        <v>0</v>
      </c>
      <c r="AP87" s="448">
        <f t="shared" si="69"/>
        <v>0</v>
      </c>
      <c r="AQ87" s="471">
        <f t="shared" si="70"/>
        <v>0</v>
      </c>
      <c r="AR87" s="471">
        <f t="shared" si="70"/>
        <v>0</v>
      </c>
      <c r="AS87" s="471">
        <f t="shared" si="70"/>
        <v>0</v>
      </c>
      <c r="AT87" s="471">
        <f t="shared" si="70"/>
        <v>0</v>
      </c>
      <c r="AU87" s="471">
        <f t="shared" si="70"/>
        <v>0</v>
      </c>
      <c r="AV87" s="471">
        <f t="shared" si="70"/>
        <v>0</v>
      </c>
      <c r="AW87" s="471">
        <f t="shared" si="70"/>
        <v>0</v>
      </c>
      <c r="AX87" s="471">
        <f t="shared" si="70"/>
        <v>0</v>
      </c>
      <c r="AY87" s="471">
        <f t="shared" si="70"/>
        <v>0</v>
      </c>
      <c r="AZ87" s="471">
        <f t="shared" si="70"/>
        <v>0</v>
      </c>
      <c r="BA87" s="471">
        <f t="shared" si="70"/>
        <v>0</v>
      </c>
      <c r="BB87" s="471">
        <f t="shared" si="70"/>
        <v>0</v>
      </c>
      <c r="BC87" s="448">
        <f t="shared" si="71"/>
        <v>0</v>
      </c>
      <c r="BD87" s="469">
        <f t="shared" si="49"/>
        <v>-1</v>
      </c>
      <c r="BE87" s="471">
        <f t="shared" si="66"/>
        <v>0</v>
      </c>
      <c r="BF87" s="471">
        <f t="shared" si="66"/>
        <v>0</v>
      </c>
      <c r="BG87" s="471">
        <f t="shared" si="66"/>
        <v>0</v>
      </c>
      <c r="BH87" s="471">
        <f t="shared" si="66"/>
        <v>0</v>
      </c>
      <c r="BI87" s="471">
        <f t="shared" si="66"/>
        <v>0</v>
      </c>
      <c r="BJ87" s="471">
        <f t="shared" si="66"/>
        <v>0</v>
      </c>
      <c r="BK87" s="471">
        <f t="shared" si="66"/>
        <v>0</v>
      </c>
      <c r="BL87" s="471">
        <f t="shared" si="66"/>
        <v>0</v>
      </c>
      <c r="BM87" s="471">
        <f t="shared" si="66"/>
        <v>0</v>
      </c>
      <c r="BN87" s="471">
        <f t="shared" si="66"/>
        <v>0</v>
      </c>
      <c r="BO87" s="471">
        <f t="shared" si="66"/>
        <v>0</v>
      </c>
      <c r="BP87" s="471">
        <f t="shared" si="66"/>
        <v>0</v>
      </c>
      <c r="BQ87" s="448"/>
      <c r="BS87" s="450">
        <f t="shared" si="54"/>
        <v>-4000</v>
      </c>
      <c r="BT87" s="451">
        <f t="shared" si="52"/>
        <v>0</v>
      </c>
      <c r="BV87" s="451">
        <f t="shared" si="55"/>
        <v>0</v>
      </c>
    </row>
    <row r="88" spans="1:101" outlineLevel="1">
      <c r="A88" s="445"/>
      <c r="B88" s="455" t="str">
        <f>$B26</f>
        <v>Other</v>
      </c>
      <c r="C88" s="455" t="str">
        <f>$C26</f>
        <v>COLQUIMICOS S A</v>
      </c>
      <c r="D88" s="470"/>
      <c r="E88" s="470"/>
      <c r="F88" s="470"/>
      <c r="G88" s="470"/>
      <c r="H88" s="470">
        <v>5250</v>
      </c>
      <c r="I88" s="470">
        <v>500</v>
      </c>
      <c r="J88" s="470">
        <v>3000</v>
      </c>
      <c r="K88" s="470">
        <f t="shared" si="65"/>
        <v>0</v>
      </c>
      <c r="L88" s="470">
        <f t="shared" si="65"/>
        <v>0</v>
      </c>
      <c r="M88" s="471">
        <f t="shared" si="65"/>
        <v>0</v>
      </c>
      <c r="N88" s="471">
        <f t="shared" si="65"/>
        <v>0</v>
      </c>
      <c r="O88" s="471">
        <f t="shared" si="65"/>
        <v>0</v>
      </c>
      <c r="P88" s="448">
        <f>SUM(D88:O88)</f>
        <v>8750</v>
      </c>
      <c r="Q88" s="471"/>
      <c r="R88" s="471"/>
      <c r="S88" s="471"/>
      <c r="T88" s="471"/>
      <c r="U88" s="471"/>
      <c r="V88" s="471"/>
      <c r="W88" s="471"/>
      <c r="X88" s="471"/>
      <c r="Y88" s="471"/>
      <c r="Z88" s="471"/>
      <c r="AA88" s="471"/>
      <c r="AB88" s="471"/>
      <c r="AC88" s="448"/>
      <c r="AD88" s="471"/>
      <c r="AE88" s="471"/>
      <c r="AF88" s="471"/>
      <c r="AG88" s="471"/>
      <c r="AH88" s="471"/>
      <c r="AI88" s="471"/>
      <c r="AJ88" s="471"/>
      <c r="AK88" s="471"/>
      <c r="AL88" s="471"/>
      <c r="AM88" s="471"/>
      <c r="AN88" s="471"/>
      <c r="AO88" s="471"/>
      <c r="AP88" s="448"/>
      <c r="AQ88" s="471"/>
      <c r="AR88" s="471"/>
      <c r="AS88" s="471"/>
      <c r="AT88" s="471"/>
      <c r="AU88" s="471"/>
      <c r="AV88" s="471"/>
      <c r="AW88" s="471"/>
      <c r="AX88" s="471"/>
      <c r="AY88" s="471"/>
      <c r="AZ88" s="471"/>
      <c r="BA88" s="471"/>
      <c r="BB88" s="471"/>
      <c r="BC88" s="448"/>
      <c r="BD88" s="469"/>
      <c r="BE88" s="471"/>
      <c r="BF88" s="471"/>
      <c r="BG88" s="471"/>
      <c r="BH88" s="471"/>
      <c r="BI88" s="471"/>
      <c r="BJ88" s="471"/>
      <c r="BK88" s="471"/>
      <c r="BL88" s="471"/>
      <c r="BM88" s="471"/>
      <c r="BN88" s="471"/>
      <c r="BO88" s="471"/>
      <c r="BP88" s="471"/>
      <c r="BQ88" s="448"/>
      <c r="BS88" s="450"/>
      <c r="BT88" s="451"/>
      <c r="BV88" s="451"/>
    </row>
    <row r="89" spans="1:101" outlineLevel="1">
      <c r="A89" s="445" t="str">
        <f>$A27</f>
        <v>ZMGQ</v>
      </c>
      <c r="B89" s="455" t="s">
        <v>310</v>
      </c>
      <c r="C89" s="455" t="str">
        <f>$C27</f>
        <v>CLINICA LA AURORA</v>
      </c>
      <c r="D89" s="470"/>
      <c r="E89" s="470"/>
      <c r="F89" s="470"/>
      <c r="G89" s="470"/>
      <c r="H89" s="470">
        <f t="shared" ref="H89:O92" si="72">H27*H58</f>
        <v>0</v>
      </c>
      <c r="I89" s="470"/>
      <c r="J89" s="470">
        <f>J27*J58</f>
        <v>0</v>
      </c>
      <c r="K89" s="470">
        <f t="shared" si="72"/>
        <v>0</v>
      </c>
      <c r="L89" s="470">
        <f t="shared" si="72"/>
        <v>0</v>
      </c>
      <c r="M89" s="471">
        <f t="shared" si="72"/>
        <v>0</v>
      </c>
      <c r="N89" s="471">
        <f t="shared" si="72"/>
        <v>0</v>
      </c>
      <c r="O89" s="471">
        <f t="shared" si="72"/>
        <v>0</v>
      </c>
      <c r="P89" s="448">
        <f t="shared" si="53"/>
        <v>0</v>
      </c>
      <c r="Q89" s="471">
        <f t="shared" ref="Q89:AB92" si="73">Q20*Q58</f>
        <v>0</v>
      </c>
      <c r="R89" s="471">
        <f t="shared" si="73"/>
        <v>0</v>
      </c>
      <c r="S89" s="471">
        <f t="shared" si="73"/>
        <v>0</v>
      </c>
      <c r="T89" s="471">
        <f t="shared" si="73"/>
        <v>0</v>
      </c>
      <c r="U89" s="471">
        <f t="shared" si="73"/>
        <v>0</v>
      </c>
      <c r="V89" s="471">
        <f t="shared" si="73"/>
        <v>0</v>
      </c>
      <c r="W89" s="471">
        <f t="shared" si="73"/>
        <v>0</v>
      </c>
      <c r="X89" s="471">
        <f t="shared" si="73"/>
        <v>0</v>
      </c>
      <c r="Y89" s="471">
        <f t="shared" si="73"/>
        <v>0</v>
      </c>
      <c r="Z89" s="471">
        <f t="shared" si="73"/>
        <v>0</v>
      </c>
      <c r="AA89" s="471">
        <f t="shared" si="73"/>
        <v>0</v>
      </c>
      <c r="AB89" s="471">
        <f t="shared" si="73"/>
        <v>0</v>
      </c>
      <c r="AC89" s="448">
        <f t="shared" si="56"/>
        <v>0</v>
      </c>
      <c r="AD89" s="471">
        <f t="shared" ref="AD89:AO92" si="74">AD20*AD58</f>
        <v>0</v>
      </c>
      <c r="AE89" s="471">
        <f t="shared" si="74"/>
        <v>0</v>
      </c>
      <c r="AF89" s="471">
        <f t="shared" si="74"/>
        <v>0</v>
      </c>
      <c r="AG89" s="471">
        <f t="shared" si="74"/>
        <v>0</v>
      </c>
      <c r="AH89" s="471">
        <f t="shared" si="74"/>
        <v>0</v>
      </c>
      <c r="AI89" s="471">
        <f t="shared" si="74"/>
        <v>0</v>
      </c>
      <c r="AJ89" s="471">
        <f t="shared" si="74"/>
        <v>0</v>
      </c>
      <c r="AK89" s="471">
        <f t="shared" si="74"/>
        <v>0</v>
      </c>
      <c r="AL89" s="471">
        <f t="shared" si="74"/>
        <v>0</v>
      </c>
      <c r="AM89" s="471">
        <f t="shared" si="74"/>
        <v>0</v>
      </c>
      <c r="AN89" s="471">
        <f t="shared" si="74"/>
        <v>0</v>
      </c>
      <c r="AO89" s="471">
        <f t="shared" si="74"/>
        <v>0</v>
      </c>
      <c r="AP89" s="448">
        <f t="shared" si="69"/>
        <v>0</v>
      </c>
      <c r="AQ89" s="471">
        <f t="shared" ref="AQ89:BB92" si="75">AQ20*AQ58</f>
        <v>0</v>
      </c>
      <c r="AR89" s="471">
        <f t="shared" si="75"/>
        <v>0</v>
      </c>
      <c r="AS89" s="471">
        <f t="shared" si="75"/>
        <v>0</v>
      </c>
      <c r="AT89" s="471">
        <f t="shared" si="75"/>
        <v>0</v>
      </c>
      <c r="AU89" s="471">
        <f t="shared" si="75"/>
        <v>0</v>
      </c>
      <c r="AV89" s="471">
        <f t="shared" si="75"/>
        <v>0</v>
      </c>
      <c r="AW89" s="471">
        <f t="shared" si="75"/>
        <v>0</v>
      </c>
      <c r="AX89" s="471">
        <f t="shared" si="75"/>
        <v>0</v>
      </c>
      <c r="AY89" s="471">
        <f t="shared" si="75"/>
        <v>0</v>
      </c>
      <c r="AZ89" s="471">
        <f t="shared" si="75"/>
        <v>0</v>
      </c>
      <c r="BA89" s="471">
        <f t="shared" si="75"/>
        <v>0</v>
      </c>
      <c r="BB89" s="471">
        <f t="shared" si="75"/>
        <v>0</v>
      </c>
      <c r="BC89" s="448">
        <f t="shared" si="71"/>
        <v>0</v>
      </c>
      <c r="BD89" s="469" t="e">
        <f t="shared" si="49"/>
        <v>#DIV/0!</v>
      </c>
      <c r="BE89" s="471">
        <f t="shared" ref="BE89:BP91" si="76">BE27*BE58</f>
        <v>0</v>
      </c>
      <c r="BF89" s="471">
        <f t="shared" si="76"/>
        <v>0</v>
      </c>
      <c r="BG89" s="471">
        <f t="shared" si="76"/>
        <v>0</v>
      </c>
      <c r="BH89" s="471">
        <f t="shared" si="76"/>
        <v>0</v>
      </c>
      <c r="BI89" s="471">
        <f t="shared" si="76"/>
        <v>0</v>
      </c>
      <c r="BJ89" s="471">
        <f t="shared" si="76"/>
        <v>0</v>
      </c>
      <c r="BK89" s="471">
        <f t="shared" si="76"/>
        <v>0</v>
      </c>
      <c r="BL89" s="471">
        <f t="shared" si="76"/>
        <v>0</v>
      </c>
      <c r="BM89" s="471">
        <f t="shared" si="76"/>
        <v>0</v>
      </c>
      <c r="BN89" s="471">
        <f t="shared" si="76"/>
        <v>0</v>
      </c>
      <c r="BO89" s="471">
        <f t="shared" si="76"/>
        <v>0</v>
      </c>
      <c r="BP89" s="471">
        <f t="shared" si="76"/>
        <v>0</v>
      </c>
      <c r="BQ89" s="448">
        <f t="shared" ref="BQ89:BQ91" si="77">SUM(BE89:BP89)</f>
        <v>0</v>
      </c>
      <c r="BS89" s="450">
        <f t="shared" si="54"/>
        <v>0</v>
      </c>
      <c r="BT89" s="451">
        <f>BC89-AP89</f>
        <v>0</v>
      </c>
      <c r="BV89" s="451">
        <f t="shared" si="55"/>
        <v>0</v>
      </c>
    </row>
    <row r="90" spans="1:101" outlineLevel="1">
      <c r="A90" s="445" t="str">
        <f>$A28</f>
        <v>ZMGQ</v>
      </c>
      <c r="B90" s="455" t="s">
        <v>310</v>
      </c>
      <c r="C90" s="455" t="str">
        <f>$C28</f>
        <v>LA ESTANCIA</v>
      </c>
      <c r="D90" s="470"/>
      <c r="E90" s="470"/>
      <c r="F90" s="470"/>
      <c r="G90" s="470"/>
      <c r="H90" s="470">
        <f t="shared" si="72"/>
        <v>0</v>
      </c>
      <c r="I90" s="470"/>
      <c r="J90" s="470">
        <f>J28*J59</f>
        <v>0</v>
      </c>
      <c r="K90" s="470">
        <f t="shared" si="72"/>
        <v>0</v>
      </c>
      <c r="L90" s="470">
        <f t="shared" si="72"/>
        <v>0</v>
      </c>
      <c r="M90" s="471">
        <f t="shared" si="72"/>
        <v>0</v>
      </c>
      <c r="N90" s="471">
        <f t="shared" si="72"/>
        <v>0</v>
      </c>
      <c r="O90" s="471">
        <f t="shared" si="72"/>
        <v>0</v>
      </c>
      <c r="P90" s="448">
        <f t="shared" si="53"/>
        <v>0</v>
      </c>
      <c r="Q90" s="471">
        <f t="shared" si="73"/>
        <v>0</v>
      </c>
      <c r="R90" s="471">
        <f t="shared" si="73"/>
        <v>0</v>
      </c>
      <c r="S90" s="471">
        <f t="shared" si="73"/>
        <v>0</v>
      </c>
      <c r="T90" s="471">
        <f t="shared" si="73"/>
        <v>0</v>
      </c>
      <c r="U90" s="471">
        <f t="shared" si="73"/>
        <v>0</v>
      </c>
      <c r="V90" s="471">
        <f t="shared" si="73"/>
        <v>0</v>
      </c>
      <c r="W90" s="471">
        <f t="shared" si="73"/>
        <v>0</v>
      </c>
      <c r="X90" s="471">
        <f t="shared" si="73"/>
        <v>0</v>
      </c>
      <c r="Y90" s="471">
        <f t="shared" si="73"/>
        <v>0</v>
      </c>
      <c r="Z90" s="471">
        <f t="shared" si="73"/>
        <v>0</v>
      </c>
      <c r="AA90" s="471">
        <f t="shared" si="73"/>
        <v>0</v>
      </c>
      <c r="AB90" s="471">
        <f t="shared" si="73"/>
        <v>0</v>
      </c>
      <c r="AC90" s="448">
        <f t="shared" si="56"/>
        <v>0</v>
      </c>
      <c r="AD90" s="471">
        <f t="shared" si="74"/>
        <v>0</v>
      </c>
      <c r="AE90" s="471">
        <f t="shared" si="74"/>
        <v>0</v>
      </c>
      <c r="AF90" s="471">
        <f t="shared" si="74"/>
        <v>0</v>
      </c>
      <c r="AG90" s="471">
        <f t="shared" si="74"/>
        <v>0</v>
      </c>
      <c r="AH90" s="471">
        <f t="shared" si="74"/>
        <v>0</v>
      </c>
      <c r="AI90" s="471">
        <f t="shared" si="74"/>
        <v>0</v>
      </c>
      <c r="AJ90" s="471">
        <f t="shared" si="74"/>
        <v>0</v>
      </c>
      <c r="AK90" s="471">
        <f t="shared" si="74"/>
        <v>0</v>
      </c>
      <c r="AL90" s="471">
        <f t="shared" si="74"/>
        <v>0</v>
      </c>
      <c r="AM90" s="471">
        <f t="shared" si="74"/>
        <v>0</v>
      </c>
      <c r="AN90" s="471">
        <f t="shared" si="74"/>
        <v>0</v>
      </c>
      <c r="AO90" s="471">
        <f t="shared" si="74"/>
        <v>0</v>
      </c>
      <c r="AP90" s="448">
        <f t="shared" si="69"/>
        <v>0</v>
      </c>
      <c r="AQ90" s="471">
        <f t="shared" si="75"/>
        <v>0</v>
      </c>
      <c r="AR90" s="471">
        <f t="shared" si="75"/>
        <v>0</v>
      </c>
      <c r="AS90" s="471">
        <f t="shared" si="75"/>
        <v>0</v>
      </c>
      <c r="AT90" s="471">
        <f t="shared" si="75"/>
        <v>0</v>
      </c>
      <c r="AU90" s="471">
        <f t="shared" si="75"/>
        <v>0</v>
      </c>
      <c r="AV90" s="471">
        <f t="shared" si="75"/>
        <v>0</v>
      </c>
      <c r="AW90" s="471">
        <f t="shared" si="75"/>
        <v>0</v>
      </c>
      <c r="AX90" s="471">
        <f t="shared" si="75"/>
        <v>0</v>
      </c>
      <c r="AY90" s="471">
        <f t="shared" si="75"/>
        <v>0</v>
      </c>
      <c r="AZ90" s="471">
        <f t="shared" si="75"/>
        <v>0</v>
      </c>
      <c r="BA90" s="471">
        <f t="shared" si="75"/>
        <v>0</v>
      </c>
      <c r="BB90" s="471">
        <f t="shared" si="75"/>
        <v>0</v>
      </c>
      <c r="BC90" s="448">
        <f t="shared" si="71"/>
        <v>0</v>
      </c>
      <c r="BD90" s="469" t="e">
        <f t="shared" si="49"/>
        <v>#DIV/0!</v>
      </c>
      <c r="BE90" s="471">
        <f t="shared" si="76"/>
        <v>0</v>
      </c>
      <c r="BF90" s="471">
        <f t="shared" si="76"/>
        <v>0</v>
      </c>
      <c r="BG90" s="471">
        <f t="shared" si="76"/>
        <v>0</v>
      </c>
      <c r="BH90" s="471">
        <f t="shared" si="76"/>
        <v>0</v>
      </c>
      <c r="BI90" s="471">
        <f t="shared" si="76"/>
        <v>0</v>
      </c>
      <c r="BJ90" s="471">
        <f t="shared" si="76"/>
        <v>0</v>
      </c>
      <c r="BK90" s="471">
        <f t="shared" si="76"/>
        <v>0</v>
      </c>
      <c r="BL90" s="471">
        <f t="shared" si="76"/>
        <v>0</v>
      </c>
      <c r="BM90" s="471">
        <f t="shared" si="76"/>
        <v>0</v>
      </c>
      <c r="BN90" s="471">
        <f t="shared" si="76"/>
        <v>0</v>
      </c>
      <c r="BO90" s="471">
        <f t="shared" si="76"/>
        <v>0</v>
      </c>
      <c r="BP90" s="471">
        <f t="shared" si="76"/>
        <v>0</v>
      </c>
      <c r="BQ90" s="448">
        <f t="shared" si="77"/>
        <v>0</v>
      </c>
      <c r="BS90" s="450">
        <f t="shared" si="54"/>
        <v>0</v>
      </c>
      <c r="BT90" s="451">
        <f>BC90-AP90</f>
        <v>0</v>
      </c>
      <c r="BV90" s="451">
        <f t="shared" si="55"/>
        <v>0</v>
      </c>
    </row>
    <row r="91" spans="1:101" outlineLevel="1">
      <c r="A91" s="445" t="str">
        <f>$A29</f>
        <v>ZMGQ</v>
      </c>
      <c r="B91" s="455" t="s">
        <v>310</v>
      </c>
      <c r="C91" s="455" t="str">
        <f>$C29</f>
        <v>MEDEX</v>
      </c>
      <c r="D91" s="470"/>
      <c r="E91" s="470"/>
      <c r="F91" s="470"/>
      <c r="G91" s="470"/>
      <c r="H91" s="470"/>
      <c r="I91" s="470"/>
      <c r="J91" s="470">
        <f>J29*J60</f>
        <v>0</v>
      </c>
      <c r="K91" s="470">
        <f t="shared" si="72"/>
        <v>0</v>
      </c>
      <c r="L91" s="470">
        <f t="shared" si="72"/>
        <v>0</v>
      </c>
      <c r="M91" s="471">
        <f t="shared" si="72"/>
        <v>0</v>
      </c>
      <c r="N91" s="471">
        <f t="shared" si="72"/>
        <v>0</v>
      </c>
      <c r="O91" s="471">
        <f t="shared" si="72"/>
        <v>0</v>
      </c>
      <c r="P91" s="448">
        <f t="shared" si="53"/>
        <v>0</v>
      </c>
      <c r="Q91" s="471">
        <f t="shared" si="73"/>
        <v>0</v>
      </c>
      <c r="R91" s="471">
        <f t="shared" si="73"/>
        <v>0</v>
      </c>
      <c r="S91" s="471">
        <f t="shared" si="73"/>
        <v>0</v>
      </c>
      <c r="T91" s="471">
        <f t="shared" si="73"/>
        <v>0</v>
      </c>
      <c r="U91" s="471">
        <f t="shared" si="73"/>
        <v>0</v>
      </c>
      <c r="V91" s="471">
        <f t="shared" si="73"/>
        <v>0</v>
      </c>
      <c r="W91" s="471">
        <f t="shared" si="73"/>
        <v>0</v>
      </c>
      <c r="X91" s="471">
        <f t="shared" si="73"/>
        <v>0</v>
      </c>
      <c r="Y91" s="471">
        <f t="shared" si="73"/>
        <v>0</v>
      </c>
      <c r="Z91" s="471">
        <f t="shared" si="73"/>
        <v>0</v>
      </c>
      <c r="AA91" s="471">
        <f t="shared" si="73"/>
        <v>0</v>
      </c>
      <c r="AB91" s="471">
        <f t="shared" si="73"/>
        <v>0</v>
      </c>
      <c r="AC91" s="448">
        <f t="shared" si="56"/>
        <v>0</v>
      </c>
      <c r="AD91" s="471">
        <f t="shared" si="74"/>
        <v>0</v>
      </c>
      <c r="AE91" s="471">
        <f t="shared" si="74"/>
        <v>0</v>
      </c>
      <c r="AF91" s="471">
        <f t="shared" si="74"/>
        <v>0</v>
      </c>
      <c r="AG91" s="471">
        <f t="shared" si="74"/>
        <v>0</v>
      </c>
      <c r="AH91" s="471">
        <f t="shared" si="74"/>
        <v>0</v>
      </c>
      <c r="AI91" s="471">
        <f t="shared" si="74"/>
        <v>0</v>
      </c>
      <c r="AJ91" s="471">
        <f t="shared" si="74"/>
        <v>0</v>
      </c>
      <c r="AK91" s="471">
        <f t="shared" si="74"/>
        <v>0</v>
      </c>
      <c r="AL91" s="471">
        <f t="shared" si="74"/>
        <v>0</v>
      </c>
      <c r="AM91" s="471">
        <f t="shared" si="74"/>
        <v>0</v>
      </c>
      <c r="AN91" s="471">
        <f t="shared" si="74"/>
        <v>0</v>
      </c>
      <c r="AO91" s="471">
        <f t="shared" si="74"/>
        <v>0</v>
      </c>
      <c r="AP91" s="448">
        <f t="shared" si="69"/>
        <v>0</v>
      </c>
      <c r="AQ91" s="471">
        <f t="shared" si="75"/>
        <v>0</v>
      </c>
      <c r="AR91" s="471">
        <f t="shared" si="75"/>
        <v>0</v>
      </c>
      <c r="AS91" s="471">
        <f t="shared" si="75"/>
        <v>0</v>
      </c>
      <c r="AT91" s="471">
        <f t="shared" si="75"/>
        <v>0</v>
      </c>
      <c r="AU91" s="471">
        <f t="shared" si="75"/>
        <v>0</v>
      </c>
      <c r="AV91" s="471">
        <f t="shared" si="75"/>
        <v>0</v>
      </c>
      <c r="AW91" s="471">
        <f t="shared" si="75"/>
        <v>0</v>
      </c>
      <c r="AX91" s="471">
        <f t="shared" si="75"/>
        <v>0</v>
      </c>
      <c r="AY91" s="471">
        <f t="shared" si="75"/>
        <v>0</v>
      </c>
      <c r="AZ91" s="471">
        <f t="shared" si="75"/>
        <v>0</v>
      </c>
      <c r="BA91" s="471">
        <f t="shared" si="75"/>
        <v>0</v>
      </c>
      <c r="BB91" s="471">
        <f t="shared" si="75"/>
        <v>0</v>
      </c>
      <c r="BC91" s="448">
        <f t="shared" si="71"/>
        <v>0</v>
      </c>
      <c r="BD91" s="469" t="e">
        <f t="shared" si="49"/>
        <v>#DIV/0!</v>
      </c>
      <c r="BE91" s="471">
        <f t="shared" si="76"/>
        <v>0</v>
      </c>
      <c r="BF91" s="471">
        <f t="shared" si="76"/>
        <v>0</v>
      </c>
      <c r="BG91" s="471">
        <f t="shared" si="76"/>
        <v>0</v>
      </c>
      <c r="BH91" s="471">
        <f t="shared" si="76"/>
        <v>0</v>
      </c>
      <c r="BI91" s="471">
        <f t="shared" si="76"/>
        <v>0</v>
      </c>
      <c r="BJ91" s="471">
        <f t="shared" si="76"/>
        <v>0</v>
      </c>
      <c r="BK91" s="471">
        <f t="shared" si="76"/>
        <v>0</v>
      </c>
      <c r="BL91" s="471">
        <f t="shared" si="76"/>
        <v>0</v>
      </c>
      <c r="BM91" s="471">
        <f t="shared" si="76"/>
        <v>0</v>
      </c>
      <c r="BN91" s="471">
        <f t="shared" si="76"/>
        <v>0</v>
      </c>
      <c r="BO91" s="471">
        <f t="shared" si="76"/>
        <v>0</v>
      </c>
      <c r="BP91" s="471">
        <f t="shared" si="76"/>
        <v>0</v>
      </c>
      <c r="BQ91" s="448">
        <f t="shared" si="77"/>
        <v>0</v>
      </c>
      <c r="BS91" s="450">
        <f t="shared" si="54"/>
        <v>0</v>
      </c>
      <c r="BT91" s="451">
        <f>BC91-AP91</f>
        <v>0</v>
      </c>
      <c r="BV91" s="451">
        <f t="shared" si="55"/>
        <v>0</v>
      </c>
    </row>
    <row r="92" spans="1:101" s="456" customFormat="1" ht="11.25" outlineLevel="1">
      <c r="A92" s="445" t="s">
        <v>294</v>
      </c>
      <c r="B92" s="455" t="s">
        <v>310</v>
      </c>
      <c r="C92" s="455" t="s">
        <v>192</v>
      </c>
      <c r="D92" s="470"/>
      <c r="E92" s="470"/>
      <c r="F92" s="470"/>
      <c r="G92" s="470"/>
      <c r="H92" s="470"/>
      <c r="I92" s="470">
        <v>8250</v>
      </c>
      <c r="J92" s="470">
        <v>38250</v>
      </c>
      <c r="K92" s="470">
        <f t="shared" si="72"/>
        <v>0</v>
      </c>
      <c r="L92" s="470">
        <f t="shared" si="72"/>
        <v>0</v>
      </c>
      <c r="M92" s="472">
        <f t="shared" si="72"/>
        <v>0</v>
      </c>
      <c r="N92" s="472">
        <f t="shared" si="72"/>
        <v>0</v>
      </c>
      <c r="O92" s="472">
        <f t="shared" si="72"/>
        <v>0</v>
      </c>
      <c r="P92" s="448">
        <f t="shared" si="53"/>
        <v>46500</v>
      </c>
      <c r="Q92" s="472">
        <f t="shared" si="73"/>
        <v>0</v>
      </c>
      <c r="R92" s="472">
        <f t="shared" si="73"/>
        <v>0</v>
      </c>
      <c r="S92" s="472">
        <f t="shared" si="73"/>
        <v>0</v>
      </c>
      <c r="T92" s="472">
        <f t="shared" si="73"/>
        <v>0</v>
      </c>
      <c r="U92" s="472">
        <f t="shared" si="73"/>
        <v>0</v>
      </c>
      <c r="V92" s="472">
        <f t="shared" si="73"/>
        <v>0</v>
      </c>
      <c r="W92" s="472">
        <f t="shared" si="73"/>
        <v>0</v>
      </c>
      <c r="X92" s="472">
        <f t="shared" si="73"/>
        <v>0</v>
      </c>
      <c r="Y92" s="472">
        <f t="shared" si="73"/>
        <v>0</v>
      </c>
      <c r="Z92" s="472">
        <f t="shared" si="73"/>
        <v>0</v>
      </c>
      <c r="AA92" s="472">
        <f t="shared" si="73"/>
        <v>0</v>
      </c>
      <c r="AB92" s="472">
        <f t="shared" si="73"/>
        <v>0</v>
      </c>
      <c r="AC92" s="448">
        <f t="shared" si="56"/>
        <v>0</v>
      </c>
      <c r="AD92" s="472">
        <f t="shared" si="74"/>
        <v>0</v>
      </c>
      <c r="AE92" s="472">
        <f t="shared" si="74"/>
        <v>0</v>
      </c>
      <c r="AF92" s="472">
        <f t="shared" si="74"/>
        <v>0</v>
      </c>
      <c r="AG92" s="472">
        <f t="shared" si="74"/>
        <v>0</v>
      </c>
      <c r="AH92" s="472">
        <f t="shared" si="74"/>
        <v>0</v>
      </c>
      <c r="AI92" s="472">
        <f t="shared" si="74"/>
        <v>0</v>
      </c>
      <c r="AJ92" s="472">
        <f t="shared" si="74"/>
        <v>0</v>
      </c>
      <c r="AK92" s="472">
        <f t="shared" si="74"/>
        <v>0</v>
      </c>
      <c r="AL92" s="472">
        <f t="shared" si="74"/>
        <v>0</v>
      </c>
      <c r="AM92" s="472">
        <f t="shared" si="74"/>
        <v>0</v>
      </c>
      <c r="AN92" s="472">
        <f t="shared" si="74"/>
        <v>0</v>
      </c>
      <c r="AO92" s="472">
        <f t="shared" si="74"/>
        <v>0</v>
      </c>
      <c r="AP92" s="448">
        <f t="shared" si="69"/>
        <v>0</v>
      </c>
      <c r="AQ92" s="472">
        <f t="shared" si="75"/>
        <v>0</v>
      </c>
      <c r="AR92" s="472">
        <f t="shared" si="75"/>
        <v>0</v>
      </c>
      <c r="AS92" s="472">
        <f t="shared" si="75"/>
        <v>0</v>
      </c>
      <c r="AT92" s="472">
        <f t="shared" si="75"/>
        <v>0</v>
      </c>
      <c r="AU92" s="472">
        <f t="shared" si="75"/>
        <v>0</v>
      </c>
      <c r="AV92" s="472">
        <f t="shared" si="75"/>
        <v>0</v>
      </c>
      <c r="AW92" s="472">
        <f t="shared" si="75"/>
        <v>0</v>
      </c>
      <c r="AX92" s="472">
        <f t="shared" si="75"/>
        <v>0</v>
      </c>
      <c r="AY92" s="472">
        <f t="shared" si="75"/>
        <v>0</v>
      </c>
      <c r="AZ92" s="472">
        <f t="shared" si="75"/>
        <v>0</v>
      </c>
      <c r="BA92" s="472">
        <f t="shared" si="75"/>
        <v>0</v>
      </c>
      <c r="BB92" s="472">
        <f t="shared" si="75"/>
        <v>0</v>
      </c>
      <c r="BC92" s="448">
        <f t="shared" si="71"/>
        <v>0</v>
      </c>
      <c r="BD92" s="469">
        <f t="shared" si="49"/>
        <v>-1</v>
      </c>
      <c r="BE92" s="446"/>
      <c r="BF92" s="446"/>
      <c r="BG92" s="446"/>
      <c r="BH92" s="446"/>
      <c r="BI92" s="446"/>
      <c r="BJ92" s="446"/>
      <c r="BK92" s="446"/>
      <c r="BL92" s="446"/>
      <c r="BM92" s="446"/>
      <c r="BN92" s="446"/>
      <c r="BO92" s="446"/>
      <c r="BP92" s="446"/>
      <c r="BQ92" s="457"/>
      <c r="BR92" s="210"/>
      <c r="BS92" s="450"/>
      <c r="BT92" s="451"/>
      <c r="BU92" s="210"/>
      <c r="BV92" s="451"/>
      <c r="BW92" s="210"/>
      <c r="BX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0"/>
      <c r="CJ92" s="210"/>
      <c r="CK92" s="210"/>
      <c r="CL92" s="210"/>
      <c r="CM92" s="210"/>
      <c r="CN92" s="210"/>
      <c r="CO92" s="210"/>
      <c r="CP92" s="210"/>
      <c r="CQ92" s="210"/>
      <c r="CR92" s="210"/>
      <c r="CS92" s="210"/>
      <c r="CT92" s="210"/>
      <c r="CU92" s="210"/>
      <c r="CV92" s="210"/>
      <c r="CW92" s="210"/>
    </row>
    <row r="93" spans="1:101">
      <c r="D93" s="458">
        <f t="shared" ref="D93:I93" si="78">SUM(D66:D92)</f>
        <v>3150750</v>
      </c>
      <c r="E93" s="458">
        <f t="shared" si="78"/>
        <v>3529250</v>
      </c>
      <c r="F93" s="458">
        <f t="shared" si="78"/>
        <v>3215250</v>
      </c>
      <c r="G93" s="458">
        <f t="shared" si="78"/>
        <v>3592250</v>
      </c>
      <c r="H93" s="458">
        <f t="shared" si="78"/>
        <v>3563500</v>
      </c>
      <c r="I93" s="458">
        <f t="shared" si="78"/>
        <v>3372250</v>
      </c>
      <c r="J93" s="458">
        <f>SUM(J66:J92)</f>
        <v>3590000</v>
      </c>
      <c r="K93" s="458">
        <f t="shared" ref="K93:BC93" si="79">SUM(K66:K92)</f>
        <v>3395520</v>
      </c>
      <c r="L93" s="458">
        <f t="shared" si="79"/>
        <v>3726000</v>
      </c>
      <c r="M93" s="458">
        <f t="shared" si="79"/>
        <v>3776000</v>
      </c>
      <c r="N93" s="458">
        <f t="shared" si="79"/>
        <v>3796000</v>
      </c>
      <c r="O93" s="458">
        <f t="shared" si="79"/>
        <v>3816000</v>
      </c>
      <c r="P93" s="458">
        <f t="shared" si="79"/>
        <v>42522770</v>
      </c>
      <c r="Q93" s="458">
        <f t="shared" si="79"/>
        <v>3816000</v>
      </c>
      <c r="R93" s="458">
        <f t="shared" si="79"/>
        <v>3796000</v>
      </c>
      <c r="S93" s="458">
        <f t="shared" si="79"/>
        <v>3832000</v>
      </c>
      <c r="T93" s="458">
        <f t="shared" si="79"/>
        <v>3812000</v>
      </c>
      <c r="U93" s="458">
        <f t="shared" si="79"/>
        <v>3842000</v>
      </c>
      <c r="V93" s="458">
        <f t="shared" si="79"/>
        <v>3802000</v>
      </c>
      <c r="W93" s="458">
        <f t="shared" si="79"/>
        <v>3802000</v>
      </c>
      <c r="X93" s="458">
        <f t="shared" si="79"/>
        <v>3778000</v>
      </c>
      <c r="Y93" s="458">
        <f t="shared" si="79"/>
        <v>3758000</v>
      </c>
      <c r="Z93" s="458">
        <f t="shared" si="79"/>
        <v>3658000</v>
      </c>
      <c r="AA93" s="458">
        <f t="shared" si="79"/>
        <v>3638000</v>
      </c>
      <c r="AB93" s="458">
        <f t="shared" si="79"/>
        <v>3638000</v>
      </c>
      <c r="AC93" s="458">
        <f t="shared" si="79"/>
        <v>45172000</v>
      </c>
      <c r="AD93" s="458">
        <f t="shared" si="79"/>
        <v>3638000</v>
      </c>
      <c r="AE93" s="458">
        <f t="shared" si="79"/>
        <v>3638000</v>
      </c>
      <c r="AF93" s="458">
        <f t="shared" si="79"/>
        <v>3638000</v>
      </c>
      <c r="AG93" s="458">
        <f t="shared" si="79"/>
        <v>3570000</v>
      </c>
      <c r="AH93" s="458">
        <f t="shared" si="79"/>
        <v>3550000</v>
      </c>
      <c r="AI93" s="458">
        <f t="shared" si="79"/>
        <v>3510000</v>
      </c>
      <c r="AJ93" s="458">
        <f t="shared" si="79"/>
        <v>3570000</v>
      </c>
      <c r="AK93" s="458">
        <f t="shared" si="79"/>
        <v>3495000</v>
      </c>
      <c r="AL93" s="458">
        <f t="shared" si="79"/>
        <v>3415000</v>
      </c>
      <c r="AM93" s="458">
        <f t="shared" si="79"/>
        <v>3355000</v>
      </c>
      <c r="AN93" s="458">
        <f t="shared" si="79"/>
        <v>3355000</v>
      </c>
      <c r="AO93" s="458">
        <f t="shared" si="79"/>
        <v>3355000</v>
      </c>
      <c r="AP93" s="458">
        <f t="shared" si="79"/>
        <v>42089000</v>
      </c>
      <c r="AQ93" s="458">
        <f t="shared" si="79"/>
        <v>3395000</v>
      </c>
      <c r="AR93" s="458">
        <f t="shared" si="79"/>
        <v>3395000</v>
      </c>
      <c r="AS93" s="458">
        <f t="shared" si="79"/>
        <v>3355000</v>
      </c>
      <c r="AT93" s="458">
        <f t="shared" si="79"/>
        <v>3355000</v>
      </c>
      <c r="AU93" s="458">
        <f t="shared" si="79"/>
        <v>3355000</v>
      </c>
      <c r="AV93" s="458">
        <f t="shared" si="79"/>
        <v>3351000</v>
      </c>
      <c r="AW93" s="458">
        <f t="shared" si="79"/>
        <v>3291000</v>
      </c>
      <c r="AX93" s="458">
        <f t="shared" si="79"/>
        <v>3271000</v>
      </c>
      <c r="AY93" s="458">
        <f t="shared" si="79"/>
        <v>3247000</v>
      </c>
      <c r="AZ93" s="458">
        <f t="shared" si="79"/>
        <v>3247000</v>
      </c>
      <c r="BA93" s="458">
        <f t="shared" si="79"/>
        <v>3247000</v>
      </c>
      <c r="BB93" s="458">
        <f t="shared" si="79"/>
        <v>3247000</v>
      </c>
      <c r="BC93" s="458">
        <f t="shared" si="79"/>
        <v>39756000</v>
      </c>
      <c r="BD93" s="469">
        <f>AC93/P93-1</f>
        <v>6.2301444614262014E-2</v>
      </c>
      <c r="BE93" s="458">
        <f t="shared" ref="BE93:BQ93" si="80">SUM(BE66:BE92)</f>
        <v>0</v>
      </c>
      <c r="BF93" s="458">
        <f t="shared" si="80"/>
        <v>0</v>
      </c>
      <c r="BG93" s="458">
        <f t="shared" si="80"/>
        <v>0</v>
      </c>
      <c r="BH93" s="458">
        <f t="shared" si="80"/>
        <v>0</v>
      </c>
      <c r="BI93" s="458">
        <f t="shared" si="80"/>
        <v>0</v>
      </c>
      <c r="BJ93" s="458">
        <f t="shared" si="80"/>
        <v>0</v>
      </c>
      <c r="BK93" s="458">
        <f t="shared" si="80"/>
        <v>0</v>
      </c>
      <c r="BL93" s="458">
        <f t="shared" si="80"/>
        <v>0</v>
      </c>
      <c r="BM93" s="458">
        <f t="shared" si="80"/>
        <v>0</v>
      </c>
      <c r="BN93" s="458">
        <f t="shared" si="80"/>
        <v>0</v>
      </c>
      <c r="BO93" s="458">
        <f t="shared" si="80"/>
        <v>0</v>
      </c>
      <c r="BP93" s="458">
        <f t="shared" si="80"/>
        <v>0</v>
      </c>
      <c r="BQ93" s="458">
        <f t="shared" si="80"/>
        <v>0</v>
      </c>
    </row>
    <row r="94" spans="1:101">
      <c r="D94" s="473"/>
      <c r="E94" s="473"/>
      <c r="F94" s="473"/>
      <c r="G94" s="473"/>
      <c r="H94" s="473"/>
      <c r="I94" s="473"/>
      <c r="J94" s="473"/>
      <c r="K94" s="473"/>
      <c r="L94" s="473"/>
      <c r="M94" s="473"/>
      <c r="N94" s="473"/>
      <c r="O94" s="473"/>
      <c r="P94" s="473"/>
      <c r="Q94" s="473"/>
      <c r="R94" s="473"/>
      <c r="S94" s="473"/>
      <c r="T94" s="473"/>
      <c r="U94" s="473"/>
      <c r="V94" s="473"/>
      <c r="W94" s="473"/>
      <c r="X94" s="473"/>
      <c r="Y94" s="473"/>
      <c r="Z94" s="473"/>
      <c r="AA94" s="473"/>
      <c r="AB94" s="473"/>
      <c r="AC94" s="473"/>
      <c r="AD94" s="473"/>
      <c r="AE94" s="473"/>
      <c r="AF94" s="473"/>
      <c r="AG94" s="473"/>
      <c r="AH94" s="473"/>
      <c r="AI94" s="473"/>
      <c r="AJ94" s="473"/>
      <c r="AK94" s="473"/>
      <c r="AL94" s="473"/>
      <c r="AM94" s="473"/>
      <c r="AN94" s="473"/>
      <c r="AO94" s="473"/>
      <c r="AP94" s="473"/>
      <c r="AQ94" s="473"/>
      <c r="AR94" s="473"/>
      <c r="AS94" s="473"/>
      <c r="AT94" s="473"/>
      <c r="AU94" s="473"/>
      <c r="AV94" s="473"/>
      <c r="AW94" s="473"/>
      <c r="AX94" s="473"/>
      <c r="AY94" s="473"/>
      <c r="AZ94" s="473"/>
      <c r="BA94" s="473"/>
      <c r="BB94" s="473"/>
      <c r="BC94" s="473"/>
      <c r="BD94" s="450"/>
      <c r="BF94" s="451"/>
    </row>
    <row r="95" spans="1:101">
      <c r="C95" s="433" t="s">
        <v>328</v>
      </c>
      <c r="D95" s="433" t="s">
        <v>329</v>
      </c>
      <c r="E95" s="434"/>
      <c r="F95" s="434"/>
      <c r="G95" s="434"/>
      <c r="H95" s="434"/>
      <c r="I95" s="434"/>
      <c r="J95" s="434"/>
      <c r="K95" s="434"/>
      <c r="L95" s="434"/>
      <c r="M95" s="434"/>
      <c r="N95" s="434"/>
      <c r="O95" s="434"/>
      <c r="P95" s="433">
        <v>2022</v>
      </c>
      <c r="Q95" s="435" t="s">
        <v>330</v>
      </c>
      <c r="R95" s="436"/>
      <c r="S95" s="436"/>
      <c r="T95" s="436"/>
      <c r="U95" s="436"/>
      <c r="V95" s="436"/>
      <c r="W95" s="436"/>
      <c r="X95" s="436"/>
      <c r="Y95" s="436"/>
      <c r="Z95" s="436"/>
      <c r="AA95" s="436"/>
      <c r="AB95" s="436"/>
      <c r="AC95" s="435">
        <v>2023</v>
      </c>
      <c r="AD95" s="437" t="s">
        <v>330</v>
      </c>
      <c r="AE95" s="438"/>
      <c r="AF95" s="438"/>
      <c r="AG95" s="438"/>
      <c r="AH95" s="438"/>
      <c r="AI95" s="438"/>
      <c r="AJ95" s="438"/>
      <c r="AK95" s="438"/>
      <c r="AL95" s="438"/>
      <c r="AM95" s="438"/>
      <c r="AN95" s="438"/>
      <c r="AO95" s="438"/>
      <c r="AP95" s="437">
        <v>2024</v>
      </c>
      <c r="AQ95" s="439" t="s">
        <v>331</v>
      </c>
      <c r="AR95" s="440"/>
      <c r="AS95" s="440"/>
      <c r="AT95" s="440"/>
      <c r="AU95" s="440"/>
      <c r="AV95" s="440"/>
      <c r="AW95" s="440"/>
      <c r="AX95" s="440"/>
      <c r="AY95" s="440"/>
      <c r="AZ95" s="440"/>
      <c r="BA95" s="440"/>
      <c r="BB95" s="440"/>
      <c r="BC95" s="439">
        <v>2025</v>
      </c>
      <c r="BD95" s="444"/>
      <c r="BE95" s="441" t="s">
        <v>332</v>
      </c>
      <c r="BF95" s="463"/>
      <c r="BG95" s="463"/>
      <c r="BH95" s="463"/>
      <c r="BI95" s="463"/>
      <c r="BJ95" s="463"/>
      <c r="BK95" s="463"/>
      <c r="BL95" s="463"/>
      <c r="BM95" s="463"/>
      <c r="BN95" s="463"/>
      <c r="BO95" s="463"/>
      <c r="BP95" s="463"/>
      <c r="BQ95" s="441">
        <v>2025</v>
      </c>
    </row>
    <row r="96" spans="1:101" s="443" customFormat="1" ht="11.25" outlineLevel="1">
      <c r="C96" s="210"/>
      <c r="D96" s="443" t="s">
        <v>285</v>
      </c>
      <c r="E96" s="443" t="s">
        <v>234</v>
      </c>
      <c r="F96" s="443" t="s">
        <v>235</v>
      </c>
      <c r="G96" s="443" t="s">
        <v>236</v>
      </c>
      <c r="H96" s="443" t="s">
        <v>237</v>
      </c>
      <c r="I96" s="443" t="s">
        <v>238</v>
      </c>
      <c r="J96" s="443" t="s">
        <v>286</v>
      </c>
      <c r="K96" s="443" t="s">
        <v>287</v>
      </c>
      <c r="L96" s="443" t="s">
        <v>288</v>
      </c>
      <c r="M96" s="443" t="s">
        <v>17</v>
      </c>
      <c r="N96" s="443" t="s">
        <v>18</v>
      </c>
      <c r="O96" s="443" t="s">
        <v>289</v>
      </c>
      <c r="P96" s="443" t="s">
        <v>290</v>
      </c>
      <c r="Q96" s="443" t="s">
        <v>285</v>
      </c>
      <c r="R96" s="443" t="s">
        <v>234</v>
      </c>
      <c r="S96" s="443" t="s">
        <v>235</v>
      </c>
      <c r="T96" s="443" t="s">
        <v>236</v>
      </c>
      <c r="U96" s="443" t="s">
        <v>237</v>
      </c>
      <c r="V96" s="443" t="s">
        <v>238</v>
      </c>
      <c r="W96" s="443" t="s">
        <v>286</v>
      </c>
      <c r="X96" s="443" t="s">
        <v>287</v>
      </c>
      <c r="Y96" s="443" t="s">
        <v>288</v>
      </c>
      <c r="Z96" s="443" t="s">
        <v>17</v>
      </c>
      <c r="AA96" s="443" t="s">
        <v>18</v>
      </c>
      <c r="AB96" s="443" t="s">
        <v>289</v>
      </c>
      <c r="AC96" s="443" t="s">
        <v>290</v>
      </c>
      <c r="AD96" s="443" t="s">
        <v>285</v>
      </c>
      <c r="AE96" s="443" t="s">
        <v>234</v>
      </c>
      <c r="AF96" s="443" t="s">
        <v>235</v>
      </c>
      <c r="AG96" s="443" t="s">
        <v>236</v>
      </c>
      <c r="AH96" s="443" t="s">
        <v>237</v>
      </c>
      <c r="AI96" s="443" t="s">
        <v>238</v>
      </c>
      <c r="AJ96" s="443" t="s">
        <v>286</v>
      </c>
      <c r="AK96" s="443" t="s">
        <v>287</v>
      </c>
      <c r="AL96" s="443" t="s">
        <v>288</v>
      </c>
      <c r="AM96" s="443" t="s">
        <v>17</v>
      </c>
      <c r="AN96" s="443" t="s">
        <v>18</v>
      </c>
      <c r="AO96" s="443" t="s">
        <v>289</v>
      </c>
      <c r="AP96" s="443" t="s">
        <v>290</v>
      </c>
      <c r="AQ96" s="443" t="s">
        <v>285</v>
      </c>
      <c r="AR96" s="443" t="s">
        <v>234</v>
      </c>
      <c r="AS96" s="443" t="s">
        <v>235</v>
      </c>
      <c r="AT96" s="443" t="s">
        <v>236</v>
      </c>
      <c r="AU96" s="443" t="s">
        <v>237</v>
      </c>
      <c r="AV96" s="443" t="s">
        <v>238</v>
      </c>
      <c r="AW96" s="443" t="s">
        <v>286</v>
      </c>
      <c r="AX96" s="443" t="s">
        <v>287</v>
      </c>
      <c r="AY96" s="443" t="s">
        <v>288</v>
      </c>
      <c r="AZ96" s="443" t="s">
        <v>17</v>
      </c>
      <c r="BA96" s="443" t="s">
        <v>18</v>
      </c>
      <c r="BB96" s="443" t="s">
        <v>289</v>
      </c>
      <c r="BC96" s="443" t="s">
        <v>290</v>
      </c>
      <c r="BD96" s="450"/>
      <c r="BE96" s="443" t="s">
        <v>285</v>
      </c>
      <c r="BF96" s="443" t="s">
        <v>234</v>
      </c>
      <c r="BG96" s="443" t="s">
        <v>235</v>
      </c>
      <c r="BH96" s="443" t="s">
        <v>236</v>
      </c>
      <c r="BI96" s="443" t="s">
        <v>237</v>
      </c>
      <c r="BJ96" s="443" t="s">
        <v>238</v>
      </c>
      <c r="BK96" s="443" t="s">
        <v>286</v>
      </c>
      <c r="BL96" s="443" t="s">
        <v>287</v>
      </c>
      <c r="BM96" s="443" t="s">
        <v>288</v>
      </c>
      <c r="BN96" s="443" t="s">
        <v>17</v>
      </c>
      <c r="BO96" s="443" t="s">
        <v>18</v>
      </c>
      <c r="BP96" s="443" t="s">
        <v>289</v>
      </c>
      <c r="BQ96" s="443" t="s">
        <v>290</v>
      </c>
      <c r="BS96" s="444" t="s">
        <v>291</v>
      </c>
      <c r="BT96" s="443" t="s">
        <v>292</v>
      </c>
      <c r="BV96" s="443" t="s">
        <v>293</v>
      </c>
    </row>
    <row r="97" spans="1:74" outlineLevel="1">
      <c r="A97" s="445" t="str">
        <f t="shared" ref="A97:C112" si="81">+A4</f>
        <v>PMCE</v>
      </c>
      <c r="B97" s="445" t="str">
        <f t="shared" si="81"/>
        <v>Maintain</v>
      </c>
      <c r="C97" s="445" t="str">
        <f t="shared" si="81"/>
        <v>ORGANIZACION VIHONCO IPS SOCIEDAD</v>
      </c>
      <c r="D97" s="474"/>
      <c r="E97" s="474">
        <v>120000</v>
      </c>
      <c r="F97" s="474"/>
      <c r="G97" s="474">
        <v>100000</v>
      </c>
      <c r="H97" s="474"/>
      <c r="I97" s="474"/>
      <c r="J97" s="474"/>
      <c r="K97" s="474"/>
      <c r="L97" s="474">
        <f t="shared" ref="L97:O102" si="82">(+L4*10%)*50*40*2</f>
        <v>46400.000000000007</v>
      </c>
      <c r="M97" s="474">
        <f t="shared" si="82"/>
        <v>46400.000000000007</v>
      </c>
      <c r="N97" s="474">
        <f>(+N4*10%)*50*40*2</f>
        <v>46400.000000000007</v>
      </c>
      <c r="O97" s="474">
        <f t="shared" si="82"/>
        <v>46400.000000000007</v>
      </c>
      <c r="P97" s="448">
        <f t="shared" ref="P97:P122" si="83">SUM(D97:O97)</f>
        <v>405600</v>
      </c>
      <c r="Q97" s="474">
        <f t="shared" ref="Q97:AB112" si="84">(+Q4*8.5%)*50*40*2</f>
        <v>39440.000000000007</v>
      </c>
      <c r="R97" s="474">
        <f t="shared" si="84"/>
        <v>39100</v>
      </c>
      <c r="S97" s="474">
        <f t="shared" si="84"/>
        <v>39100</v>
      </c>
      <c r="T97" s="474">
        <f t="shared" si="84"/>
        <v>38760.000000000007</v>
      </c>
      <c r="U97" s="474">
        <f t="shared" si="84"/>
        <v>38760.000000000007</v>
      </c>
      <c r="V97" s="474">
        <f t="shared" si="84"/>
        <v>38420</v>
      </c>
      <c r="W97" s="474">
        <f t="shared" si="84"/>
        <v>38080.000000000007</v>
      </c>
      <c r="X97" s="474">
        <f t="shared" si="84"/>
        <v>38080.000000000007</v>
      </c>
      <c r="Y97" s="474">
        <f t="shared" si="84"/>
        <v>38080.000000000007</v>
      </c>
      <c r="Z97" s="474">
        <f t="shared" si="84"/>
        <v>37400.000000000007</v>
      </c>
      <c r="AA97" s="474">
        <f t="shared" si="84"/>
        <v>37400.000000000007</v>
      </c>
      <c r="AB97" s="474">
        <f t="shared" si="84"/>
        <v>37400.000000000007</v>
      </c>
      <c r="AC97" s="448">
        <f t="shared" ref="AC97:AC123" si="85">SUM(Q97:AB97)</f>
        <v>460020</v>
      </c>
      <c r="AD97" s="474">
        <f t="shared" ref="AD97:AO97" si="86">(+AD4*10%)*40*70</f>
        <v>30800</v>
      </c>
      <c r="AE97" s="474">
        <f t="shared" si="86"/>
        <v>30800</v>
      </c>
      <c r="AF97" s="474">
        <f t="shared" si="86"/>
        <v>30800</v>
      </c>
      <c r="AG97" s="474">
        <f t="shared" si="86"/>
        <v>30800</v>
      </c>
      <c r="AH97" s="474">
        <f t="shared" si="86"/>
        <v>30800</v>
      </c>
      <c r="AI97" s="474">
        <f t="shared" si="86"/>
        <v>30520</v>
      </c>
      <c r="AJ97" s="474">
        <f t="shared" si="86"/>
        <v>30520</v>
      </c>
      <c r="AK97" s="474">
        <f t="shared" si="86"/>
        <v>30520</v>
      </c>
      <c r="AL97" s="474">
        <f t="shared" si="86"/>
        <v>30240</v>
      </c>
      <c r="AM97" s="474">
        <f t="shared" si="86"/>
        <v>30240</v>
      </c>
      <c r="AN97" s="474">
        <f t="shared" si="86"/>
        <v>30240</v>
      </c>
      <c r="AO97" s="474">
        <f t="shared" si="86"/>
        <v>30240</v>
      </c>
      <c r="AP97" s="448">
        <f t="shared" ref="AP97:AP123" si="87">SUM(AD97:AO97)</f>
        <v>366520</v>
      </c>
      <c r="AQ97" s="474">
        <f t="shared" ref="AQ97:BB97" si="88">(+AQ4*10%)*40*70</f>
        <v>30240</v>
      </c>
      <c r="AR97" s="474">
        <f t="shared" si="88"/>
        <v>30240</v>
      </c>
      <c r="AS97" s="474">
        <f t="shared" si="88"/>
        <v>30240</v>
      </c>
      <c r="AT97" s="474">
        <f t="shared" si="88"/>
        <v>30240</v>
      </c>
      <c r="AU97" s="474">
        <f t="shared" si="88"/>
        <v>30240</v>
      </c>
      <c r="AV97" s="474">
        <f t="shared" si="88"/>
        <v>30240</v>
      </c>
      <c r="AW97" s="474">
        <f t="shared" si="88"/>
        <v>30240</v>
      </c>
      <c r="AX97" s="474">
        <f t="shared" si="88"/>
        <v>30240</v>
      </c>
      <c r="AY97" s="474">
        <f t="shared" si="88"/>
        <v>30240</v>
      </c>
      <c r="AZ97" s="474">
        <f t="shared" si="88"/>
        <v>30240</v>
      </c>
      <c r="BA97" s="474">
        <f t="shared" si="88"/>
        <v>30240</v>
      </c>
      <c r="BB97" s="474">
        <f t="shared" si="88"/>
        <v>30240</v>
      </c>
      <c r="BC97" s="448">
        <f t="shared" ref="BC97:BC123" si="89">SUM(AQ97:BB97)</f>
        <v>362880</v>
      </c>
      <c r="BD97" s="450"/>
      <c r="BE97" s="474"/>
      <c r="BF97" s="474"/>
      <c r="BG97" s="474"/>
      <c r="BH97" s="474"/>
      <c r="BI97" s="474"/>
      <c r="BJ97" s="474"/>
      <c r="BK97" s="474"/>
      <c r="BL97" s="474"/>
      <c r="BM97" s="474"/>
      <c r="BN97" s="474"/>
      <c r="BO97" s="474"/>
      <c r="BP97" s="474"/>
      <c r="BQ97" s="448">
        <f t="shared" ref="BQ97:BQ116" si="90">SUM(BE97:BP97)</f>
        <v>0</v>
      </c>
      <c r="BS97" s="450">
        <f>AC97-P97</f>
        <v>54420</v>
      </c>
      <c r="BT97" s="451">
        <f t="shared" ref="BT97:BT118" si="91">BC97-AP97</f>
        <v>-3640</v>
      </c>
      <c r="BV97" s="451">
        <f>AP97-AC97</f>
        <v>-93500</v>
      </c>
    </row>
    <row r="98" spans="1:74" outlineLevel="1">
      <c r="A98" s="445" t="str">
        <f t="shared" si="81"/>
        <v>LADB</v>
      </c>
      <c r="B98" s="445" t="str">
        <f t="shared" si="81"/>
        <v>Maintain</v>
      </c>
      <c r="C98" s="445" t="str">
        <f t="shared" si="81"/>
        <v>FUNDACION SOCIAL PARA PROMOCION DE LA VIDA</v>
      </c>
      <c r="D98" s="474"/>
      <c r="E98" s="474"/>
      <c r="F98" s="474"/>
      <c r="G98" s="474"/>
      <c r="H98" s="474"/>
      <c r="I98" s="474"/>
      <c r="J98" s="474"/>
      <c r="K98" s="474"/>
      <c r="L98" s="474">
        <f t="shared" si="82"/>
        <v>1600</v>
      </c>
      <c r="M98" s="474">
        <f t="shared" si="82"/>
        <v>1600</v>
      </c>
      <c r="N98" s="474">
        <f t="shared" si="82"/>
        <v>1600</v>
      </c>
      <c r="O98" s="474">
        <f t="shared" si="82"/>
        <v>1600</v>
      </c>
      <c r="P98" s="448">
        <f t="shared" si="83"/>
        <v>6400</v>
      </c>
      <c r="Q98" s="474">
        <f t="shared" si="84"/>
        <v>1360</v>
      </c>
      <c r="R98" s="474">
        <f t="shared" si="84"/>
        <v>1360</v>
      </c>
      <c r="S98" s="474">
        <f t="shared" si="84"/>
        <v>2040</v>
      </c>
      <c r="T98" s="474">
        <f t="shared" si="84"/>
        <v>2040</v>
      </c>
      <c r="U98" s="474">
        <f t="shared" si="84"/>
        <v>2040</v>
      </c>
      <c r="V98" s="474">
        <f t="shared" si="84"/>
        <v>2040</v>
      </c>
      <c r="W98" s="474">
        <f t="shared" si="84"/>
        <v>2040</v>
      </c>
      <c r="X98" s="474">
        <f t="shared" si="84"/>
        <v>2720</v>
      </c>
      <c r="Y98" s="474">
        <f t="shared" si="84"/>
        <v>2720</v>
      </c>
      <c r="Z98" s="474">
        <f t="shared" si="84"/>
        <v>2720</v>
      </c>
      <c r="AA98" s="474">
        <f t="shared" si="84"/>
        <v>2720</v>
      </c>
      <c r="AB98" s="474">
        <f t="shared" si="84"/>
        <v>2720</v>
      </c>
      <c r="AC98" s="448">
        <f t="shared" si="85"/>
        <v>26520</v>
      </c>
      <c r="AD98" s="473">
        <f t="shared" ref="AD98:AO113" si="92">(+AD5*10%)*50*40*2</f>
        <v>3200</v>
      </c>
      <c r="AE98" s="473">
        <f t="shared" si="92"/>
        <v>3200</v>
      </c>
      <c r="AF98" s="473">
        <f t="shared" si="92"/>
        <v>3200</v>
      </c>
      <c r="AG98" s="473">
        <f t="shared" si="92"/>
        <v>2800</v>
      </c>
      <c r="AH98" s="473">
        <f t="shared" si="92"/>
        <v>2800</v>
      </c>
      <c r="AI98" s="473">
        <f t="shared" si="92"/>
        <v>2800</v>
      </c>
      <c r="AJ98" s="473">
        <f t="shared" si="92"/>
        <v>2800</v>
      </c>
      <c r="AK98" s="473">
        <f t="shared" si="92"/>
        <v>2400.0000000000005</v>
      </c>
      <c r="AL98" s="473">
        <f t="shared" si="92"/>
        <v>2400.0000000000005</v>
      </c>
      <c r="AM98" s="473">
        <f t="shared" si="92"/>
        <v>2400.0000000000005</v>
      </c>
      <c r="AN98" s="473">
        <f t="shared" si="92"/>
        <v>2400.0000000000005</v>
      </c>
      <c r="AO98" s="473">
        <f t="shared" si="92"/>
        <v>2400.0000000000005</v>
      </c>
      <c r="AP98" s="448">
        <f t="shared" si="87"/>
        <v>32800</v>
      </c>
      <c r="AQ98" s="473">
        <f t="shared" ref="AQ98:BB113" si="93">(+AQ5*10%)*50*40*2</f>
        <v>2400.0000000000005</v>
      </c>
      <c r="AR98" s="473">
        <f t="shared" si="93"/>
        <v>2400.0000000000005</v>
      </c>
      <c r="AS98" s="473">
        <f t="shared" si="93"/>
        <v>2400.0000000000005</v>
      </c>
      <c r="AT98" s="473">
        <f t="shared" si="93"/>
        <v>2400.0000000000005</v>
      </c>
      <c r="AU98" s="473">
        <f t="shared" si="93"/>
        <v>2400.0000000000005</v>
      </c>
      <c r="AV98" s="473">
        <f t="shared" si="93"/>
        <v>3200</v>
      </c>
      <c r="AW98" s="473">
        <f t="shared" si="93"/>
        <v>3200</v>
      </c>
      <c r="AX98" s="473">
        <f t="shared" si="93"/>
        <v>3200</v>
      </c>
      <c r="AY98" s="473">
        <f t="shared" si="93"/>
        <v>2000</v>
      </c>
      <c r="AZ98" s="473">
        <f t="shared" si="93"/>
        <v>2000</v>
      </c>
      <c r="BA98" s="473">
        <f t="shared" si="93"/>
        <v>2000</v>
      </c>
      <c r="BB98" s="473">
        <f t="shared" si="93"/>
        <v>2000</v>
      </c>
      <c r="BC98" s="448">
        <f t="shared" si="89"/>
        <v>29600</v>
      </c>
      <c r="BD98" s="450"/>
      <c r="BE98" s="473"/>
      <c r="BF98" s="473"/>
      <c r="BG98" s="473"/>
      <c r="BH98" s="473"/>
      <c r="BI98" s="473"/>
      <c r="BJ98" s="473"/>
      <c r="BK98" s="473"/>
      <c r="BL98" s="473"/>
      <c r="BM98" s="473"/>
      <c r="BN98" s="473"/>
      <c r="BO98" s="473"/>
      <c r="BP98" s="473"/>
      <c r="BQ98" s="448">
        <f t="shared" si="90"/>
        <v>0</v>
      </c>
      <c r="BS98" s="450">
        <f t="shared" ref="BS98:BS122" si="94">AC98-P98</f>
        <v>20120</v>
      </c>
      <c r="BT98" s="451">
        <f t="shared" si="91"/>
        <v>-3200</v>
      </c>
      <c r="BV98" s="451">
        <f t="shared" ref="BV98:BV122" si="95">AP98-AC98</f>
        <v>6280</v>
      </c>
    </row>
    <row r="99" spans="1:74" outlineLevel="1">
      <c r="A99" s="452" t="str">
        <f t="shared" si="81"/>
        <v>ZMGQ</v>
      </c>
      <c r="B99" s="452" t="str">
        <f t="shared" si="81"/>
        <v xml:space="preserve">Grow </v>
      </c>
      <c r="C99" s="452" t="str">
        <f t="shared" si="81"/>
        <v>AUDIFARMA S.A.</v>
      </c>
      <c r="D99" s="474"/>
      <c r="E99" s="474"/>
      <c r="F99" s="474"/>
      <c r="G99" s="474"/>
      <c r="H99" s="474"/>
      <c r="I99" s="474"/>
      <c r="J99" s="474"/>
      <c r="K99" s="474"/>
      <c r="L99" s="474">
        <f t="shared" si="82"/>
        <v>6800.0000000000009</v>
      </c>
      <c r="M99" s="474">
        <f t="shared" si="82"/>
        <v>7200</v>
      </c>
      <c r="N99" s="474">
        <f t="shared" si="82"/>
        <v>7200</v>
      </c>
      <c r="O99" s="474">
        <f t="shared" si="82"/>
        <v>7200</v>
      </c>
      <c r="P99" s="448">
        <f t="shared" si="83"/>
        <v>28400</v>
      </c>
      <c r="Q99" s="474">
        <f t="shared" si="84"/>
        <v>6120</v>
      </c>
      <c r="R99" s="474">
        <f t="shared" si="84"/>
        <v>6120</v>
      </c>
      <c r="S99" s="474">
        <f t="shared" si="84"/>
        <v>6120</v>
      </c>
      <c r="T99" s="474">
        <f t="shared" si="84"/>
        <v>5780</v>
      </c>
      <c r="U99" s="474">
        <f t="shared" si="84"/>
        <v>5780</v>
      </c>
      <c r="V99" s="474">
        <f t="shared" si="84"/>
        <v>5100.0000000000009</v>
      </c>
      <c r="W99" s="474">
        <f t="shared" si="84"/>
        <v>5100.0000000000009</v>
      </c>
      <c r="X99" s="474">
        <f t="shared" si="84"/>
        <v>4760.0000000000009</v>
      </c>
      <c r="Y99" s="474">
        <f t="shared" si="84"/>
        <v>4760.0000000000009</v>
      </c>
      <c r="Z99" s="474">
        <f t="shared" si="84"/>
        <v>4420</v>
      </c>
      <c r="AA99" s="474">
        <f t="shared" si="84"/>
        <v>4420</v>
      </c>
      <c r="AB99" s="474">
        <f t="shared" si="84"/>
        <v>4420</v>
      </c>
      <c r="AC99" s="448">
        <f t="shared" si="85"/>
        <v>62900</v>
      </c>
      <c r="AD99" s="473">
        <f t="shared" si="92"/>
        <v>5200</v>
      </c>
      <c r="AE99" s="473">
        <f t="shared" si="92"/>
        <v>5200</v>
      </c>
      <c r="AF99" s="473">
        <f t="shared" si="92"/>
        <v>5200</v>
      </c>
      <c r="AG99" s="473">
        <f t="shared" si="92"/>
        <v>4000</v>
      </c>
      <c r="AH99" s="473">
        <f t="shared" si="92"/>
        <v>4000</v>
      </c>
      <c r="AI99" s="473">
        <f t="shared" si="92"/>
        <v>4000</v>
      </c>
      <c r="AJ99" s="473">
        <f t="shared" si="92"/>
        <v>4000</v>
      </c>
      <c r="AK99" s="473">
        <f t="shared" si="92"/>
        <v>3600</v>
      </c>
      <c r="AL99" s="473">
        <f t="shared" si="92"/>
        <v>3600</v>
      </c>
      <c r="AM99" s="473">
        <f t="shared" si="92"/>
        <v>3200</v>
      </c>
      <c r="AN99" s="473">
        <f t="shared" si="92"/>
        <v>3200</v>
      </c>
      <c r="AO99" s="473">
        <f t="shared" si="92"/>
        <v>3200</v>
      </c>
      <c r="AP99" s="448">
        <f t="shared" si="87"/>
        <v>48400</v>
      </c>
      <c r="AQ99" s="473">
        <f t="shared" si="93"/>
        <v>3200</v>
      </c>
      <c r="AR99" s="473">
        <f t="shared" si="93"/>
        <v>3200</v>
      </c>
      <c r="AS99" s="473">
        <f t="shared" si="93"/>
        <v>2800</v>
      </c>
      <c r="AT99" s="473">
        <f t="shared" si="93"/>
        <v>2800</v>
      </c>
      <c r="AU99" s="473">
        <f t="shared" si="93"/>
        <v>2800</v>
      </c>
      <c r="AV99" s="473">
        <f t="shared" si="93"/>
        <v>2400.0000000000005</v>
      </c>
      <c r="AW99" s="473">
        <f t="shared" si="93"/>
        <v>2400.0000000000005</v>
      </c>
      <c r="AX99" s="473">
        <f t="shared" si="93"/>
        <v>2000</v>
      </c>
      <c r="AY99" s="473">
        <f t="shared" si="93"/>
        <v>2000</v>
      </c>
      <c r="AZ99" s="473">
        <f t="shared" si="93"/>
        <v>2000</v>
      </c>
      <c r="BA99" s="473">
        <f t="shared" si="93"/>
        <v>2000</v>
      </c>
      <c r="BB99" s="473">
        <f t="shared" si="93"/>
        <v>2000</v>
      </c>
      <c r="BC99" s="448">
        <f t="shared" si="89"/>
        <v>29600</v>
      </c>
      <c r="BD99" s="450"/>
      <c r="BE99" s="473"/>
      <c r="BF99" s="473"/>
      <c r="BG99" s="473"/>
      <c r="BH99" s="473"/>
      <c r="BI99" s="473"/>
      <c r="BJ99" s="473"/>
      <c r="BK99" s="473"/>
      <c r="BL99" s="473"/>
      <c r="BM99" s="473"/>
      <c r="BN99" s="473"/>
      <c r="BO99" s="473"/>
      <c r="BP99" s="473"/>
      <c r="BQ99" s="448">
        <f t="shared" si="90"/>
        <v>0</v>
      </c>
      <c r="BS99" s="450">
        <f t="shared" si="94"/>
        <v>34500</v>
      </c>
      <c r="BT99" s="451">
        <f t="shared" si="91"/>
        <v>-18800</v>
      </c>
      <c r="BV99" s="451">
        <f t="shared" si="95"/>
        <v>-14500</v>
      </c>
    </row>
    <row r="100" spans="1:74" outlineLevel="1">
      <c r="A100" s="452" t="str">
        <f t="shared" si="81"/>
        <v>ICNE</v>
      </c>
      <c r="B100" s="452" t="str">
        <f t="shared" si="81"/>
        <v xml:space="preserve">Grow </v>
      </c>
      <c r="C100" s="452" t="str">
        <f t="shared" si="81"/>
        <v>DROGUERIAS CRUZ VERDE S A S</v>
      </c>
      <c r="D100" s="474"/>
      <c r="E100" s="474"/>
      <c r="F100" s="474"/>
      <c r="G100" s="474"/>
      <c r="H100" s="474"/>
      <c r="I100" s="474"/>
      <c r="J100" s="474"/>
      <c r="K100" s="474"/>
      <c r="L100" s="474">
        <f t="shared" si="82"/>
        <v>4600.0000000000009</v>
      </c>
      <c r="M100" s="474">
        <f t="shared" si="82"/>
        <v>4800.0000000000009</v>
      </c>
      <c r="N100" s="474">
        <f t="shared" si="82"/>
        <v>5200</v>
      </c>
      <c r="O100" s="474">
        <f t="shared" si="82"/>
        <v>5200</v>
      </c>
      <c r="P100" s="448">
        <f t="shared" si="83"/>
        <v>19800</v>
      </c>
      <c r="Q100" s="474">
        <f t="shared" si="84"/>
        <v>4420</v>
      </c>
      <c r="R100" s="474">
        <f t="shared" si="84"/>
        <v>4420</v>
      </c>
      <c r="S100" s="474">
        <f t="shared" si="84"/>
        <v>4760.0000000000009</v>
      </c>
      <c r="T100" s="474">
        <f t="shared" si="84"/>
        <v>5100.0000000000009</v>
      </c>
      <c r="U100" s="474">
        <f t="shared" si="84"/>
        <v>5100.0000000000009</v>
      </c>
      <c r="V100" s="474">
        <f t="shared" si="84"/>
        <v>5100.0000000000009</v>
      </c>
      <c r="W100" s="474">
        <f t="shared" si="84"/>
        <v>5100.0000000000009</v>
      </c>
      <c r="X100" s="474">
        <f t="shared" si="84"/>
        <v>4760.0000000000009</v>
      </c>
      <c r="Y100" s="474">
        <f t="shared" si="84"/>
        <v>4760.0000000000009</v>
      </c>
      <c r="Z100" s="474">
        <f t="shared" si="84"/>
        <v>4420</v>
      </c>
      <c r="AA100" s="474">
        <f t="shared" si="84"/>
        <v>4420</v>
      </c>
      <c r="AB100" s="474">
        <f t="shared" si="84"/>
        <v>4420</v>
      </c>
      <c r="AC100" s="448">
        <f t="shared" si="85"/>
        <v>56780</v>
      </c>
      <c r="AD100" s="473">
        <f t="shared" si="92"/>
        <v>5200</v>
      </c>
      <c r="AE100" s="473">
        <f t="shared" si="92"/>
        <v>5200</v>
      </c>
      <c r="AF100" s="473">
        <f t="shared" si="92"/>
        <v>5200</v>
      </c>
      <c r="AG100" s="473">
        <f t="shared" si="92"/>
        <v>5200</v>
      </c>
      <c r="AH100" s="473">
        <f t="shared" si="92"/>
        <v>5200</v>
      </c>
      <c r="AI100" s="473">
        <f t="shared" si="92"/>
        <v>4800.0000000000009</v>
      </c>
      <c r="AJ100" s="473">
        <f t="shared" si="92"/>
        <v>4800.0000000000009</v>
      </c>
      <c r="AK100" s="473">
        <f t="shared" si="92"/>
        <v>4800.0000000000009</v>
      </c>
      <c r="AL100" s="473">
        <f t="shared" si="92"/>
        <v>4000</v>
      </c>
      <c r="AM100" s="473">
        <f t="shared" si="92"/>
        <v>3200</v>
      </c>
      <c r="AN100" s="473">
        <f t="shared" si="92"/>
        <v>3200</v>
      </c>
      <c r="AO100" s="473">
        <f t="shared" si="92"/>
        <v>3200</v>
      </c>
      <c r="AP100" s="448">
        <f t="shared" si="87"/>
        <v>54000</v>
      </c>
      <c r="AQ100" s="473">
        <f t="shared" si="93"/>
        <v>3200</v>
      </c>
      <c r="AR100" s="473">
        <f t="shared" si="93"/>
        <v>3200</v>
      </c>
      <c r="AS100" s="473">
        <f t="shared" si="93"/>
        <v>3200</v>
      </c>
      <c r="AT100" s="473">
        <f t="shared" si="93"/>
        <v>3200</v>
      </c>
      <c r="AU100" s="473">
        <f t="shared" si="93"/>
        <v>3200</v>
      </c>
      <c r="AV100" s="473">
        <f t="shared" si="93"/>
        <v>3200</v>
      </c>
      <c r="AW100" s="473">
        <f t="shared" si="93"/>
        <v>2800</v>
      </c>
      <c r="AX100" s="473">
        <f t="shared" si="93"/>
        <v>2800</v>
      </c>
      <c r="AY100" s="473">
        <f t="shared" si="93"/>
        <v>2800</v>
      </c>
      <c r="AZ100" s="473">
        <f t="shared" si="93"/>
        <v>2800</v>
      </c>
      <c r="BA100" s="473">
        <f t="shared" si="93"/>
        <v>2800</v>
      </c>
      <c r="BB100" s="473">
        <f t="shared" si="93"/>
        <v>2800</v>
      </c>
      <c r="BC100" s="448">
        <f t="shared" si="89"/>
        <v>36000</v>
      </c>
      <c r="BD100" s="450"/>
      <c r="BE100" s="473"/>
      <c r="BF100" s="473"/>
      <c r="BG100" s="473"/>
      <c r="BH100" s="473"/>
      <c r="BI100" s="473"/>
      <c r="BJ100" s="473"/>
      <c r="BK100" s="473"/>
      <c r="BL100" s="473"/>
      <c r="BM100" s="473"/>
      <c r="BN100" s="473"/>
      <c r="BO100" s="473"/>
      <c r="BP100" s="473"/>
      <c r="BQ100" s="448">
        <f t="shared" si="90"/>
        <v>0</v>
      </c>
      <c r="BS100" s="450">
        <f t="shared" si="94"/>
        <v>36980</v>
      </c>
      <c r="BT100" s="451">
        <f t="shared" si="91"/>
        <v>-18000</v>
      </c>
      <c r="BV100" s="451">
        <f t="shared" si="95"/>
        <v>-2780</v>
      </c>
    </row>
    <row r="101" spans="1:74" outlineLevel="1">
      <c r="A101" s="452" t="str">
        <f t="shared" si="81"/>
        <v>ZMGQ</v>
      </c>
      <c r="B101" s="452" t="str">
        <f t="shared" si="81"/>
        <v xml:space="preserve">Grow </v>
      </c>
      <c r="C101" s="452" t="str">
        <f t="shared" si="81"/>
        <v>CENTRO MEDICO IMBANACO DE CALI S.A.</v>
      </c>
      <c r="D101" s="474"/>
      <c r="E101" s="474"/>
      <c r="F101" s="474"/>
      <c r="G101" s="474"/>
      <c r="H101" s="474"/>
      <c r="I101" s="474"/>
      <c r="J101" s="474"/>
      <c r="K101" s="474"/>
      <c r="L101" s="474">
        <f t="shared" si="82"/>
        <v>8000</v>
      </c>
      <c r="M101" s="474">
        <f t="shared" si="82"/>
        <v>8000</v>
      </c>
      <c r="N101" s="474">
        <f t="shared" si="82"/>
        <v>8000</v>
      </c>
      <c r="O101" s="474">
        <f t="shared" si="82"/>
        <v>8000</v>
      </c>
      <c r="P101" s="448">
        <f t="shared" si="83"/>
        <v>32000</v>
      </c>
      <c r="Q101" s="474">
        <f t="shared" si="84"/>
        <v>6800.0000000000009</v>
      </c>
      <c r="R101" s="474">
        <f t="shared" si="84"/>
        <v>6800.0000000000009</v>
      </c>
      <c r="S101" s="474">
        <f t="shared" si="84"/>
        <v>6800.0000000000009</v>
      </c>
      <c r="T101" s="474">
        <f t="shared" si="84"/>
        <v>6800.0000000000009</v>
      </c>
      <c r="U101" s="474">
        <f t="shared" si="84"/>
        <v>6460.0000000000009</v>
      </c>
      <c r="V101" s="474">
        <f t="shared" si="84"/>
        <v>6460.0000000000009</v>
      </c>
      <c r="W101" s="474">
        <f t="shared" si="84"/>
        <v>6120</v>
      </c>
      <c r="X101" s="474">
        <f t="shared" si="84"/>
        <v>6120</v>
      </c>
      <c r="Y101" s="474">
        <f t="shared" si="84"/>
        <v>5780</v>
      </c>
      <c r="Z101" s="474">
        <f t="shared" si="84"/>
        <v>5780</v>
      </c>
      <c r="AA101" s="474">
        <f t="shared" si="84"/>
        <v>5440</v>
      </c>
      <c r="AB101" s="474">
        <f t="shared" si="84"/>
        <v>5440</v>
      </c>
      <c r="AC101" s="448">
        <f t="shared" si="85"/>
        <v>74800</v>
      </c>
      <c r="AD101" s="473">
        <f t="shared" si="92"/>
        <v>6400</v>
      </c>
      <c r="AE101" s="473">
        <f t="shared" si="92"/>
        <v>6400</v>
      </c>
      <c r="AF101" s="473">
        <f t="shared" si="92"/>
        <v>6400</v>
      </c>
      <c r="AG101" s="473">
        <f t="shared" si="92"/>
        <v>6400</v>
      </c>
      <c r="AH101" s="473">
        <f t="shared" si="92"/>
        <v>6000</v>
      </c>
      <c r="AI101" s="473">
        <f t="shared" si="92"/>
        <v>6000</v>
      </c>
      <c r="AJ101" s="473">
        <f t="shared" si="92"/>
        <v>6000</v>
      </c>
      <c r="AK101" s="473">
        <f t="shared" si="92"/>
        <v>6000</v>
      </c>
      <c r="AL101" s="473">
        <f t="shared" si="92"/>
        <v>5600</v>
      </c>
      <c r="AM101" s="473">
        <f t="shared" si="92"/>
        <v>5600</v>
      </c>
      <c r="AN101" s="473">
        <f t="shared" si="92"/>
        <v>5600</v>
      </c>
      <c r="AO101" s="473">
        <f t="shared" si="92"/>
        <v>5600</v>
      </c>
      <c r="AP101" s="448">
        <f t="shared" si="87"/>
        <v>72000</v>
      </c>
      <c r="AQ101" s="473">
        <f t="shared" si="93"/>
        <v>6400</v>
      </c>
      <c r="AR101" s="473">
        <f t="shared" si="93"/>
        <v>6400</v>
      </c>
      <c r="AS101" s="473">
        <f t="shared" si="93"/>
        <v>6000</v>
      </c>
      <c r="AT101" s="473">
        <f t="shared" si="93"/>
        <v>6000</v>
      </c>
      <c r="AU101" s="473">
        <f t="shared" si="93"/>
        <v>6000</v>
      </c>
      <c r="AV101" s="473">
        <f t="shared" si="93"/>
        <v>6000</v>
      </c>
      <c r="AW101" s="473">
        <f t="shared" si="93"/>
        <v>4800.0000000000009</v>
      </c>
      <c r="AX101" s="473">
        <f t="shared" si="93"/>
        <v>4800.0000000000009</v>
      </c>
      <c r="AY101" s="473">
        <f t="shared" si="93"/>
        <v>4800.0000000000009</v>
      </c>
      <c r="AZ101" s="473">
        <f t="shared" si="93"/>
        <v>4800.0000000000009</v>
      </c>
      <c r="BA101" s="473">
        <f t="shared" si="93"/>
        <v>4800.0000000000009</v>
      </c>
      <c r="BB101" s="473">
        <f t="shared" si="93"/>
        <v>4800.0000000000009</v>
      </c>
      <c r="BC101" s="448">
        <f t="shared" si="89"/>
        <v>65600</v>
      </c>
      <c r="BD101" s="450"/>
      <c r="BE101" s="473"/>
      <c r="BF101" s="473"/>
      <c r="BG101" s="473"/>
      <c r="BH101" s="473"/>
      <c r="BI101" s="473"/>
      <c r="BJ101" s="473"/>
      <c r="BK101" s="473"/>
      <c r="BL101" s="473"/>
      <c r="BM101" s="473"/>
      <c r="BN101" s="473"/>
      <c r="BO101" s="473"/>
      <c r="BP101" s="473"/>
      <c r="BQ101" s="448">
        <f t="shared" si="90"/>
        <v>0</v>
      </c>
      <c r="BS101" s="450">
        <f t="shared" si="94"/>
        <v>42800</v>
      </c>
      <c r="BT101" s="451">
        <f t="shared" si="91"/>
        <v>-6400</v>
      </c>
      <c r="BV101" s="451">
        <f t="shared" si="95"/>
        <v>-2800</v>
      </c>
    </row>
    <row r="102" spans="1:74" outlineLevel="1">
      <c r="A102" s="452" t="str">
        <f t="shared" si="81"/>
        <v>ICNE</v>
      </c>
      <c r="B102" s="452" t="str">
        <f t="shared" si="81"/>
        <v xml:space="preserve">Grow </v>
      </c>
      <c r="C102" s="452" t="str">
        <f t="shared" si="81"/>
        <v>INTEGRAL SOLUTIONS SD S.A.S.</v>
      </c>
      <c r="D102" s="474"/>
      <c r="E102" s="474"/>
      <c r="F102" s="474"/>
      <c r="G102" s="474"/>
      <c r="H102" s="474"/>
      <c r="I102" s="474"/>
      <c r="J102" s="474"/>
      <c r="K102" s="474"/>
      <c r="L102" s="474">
        <f t="shared" si="82"/>
        <v>4000</v>
      </c>
      <c r="M102" s="474">
        <f t="shared" si="82"/>
        <v>4000</v>
      </c>
      <c r="N102" s="474">
        <f t="shared" si="82"/>
        <v>4000</v>
      </c>
      <c r="O102" s="474">
        <f t="shared" si="82"/>
        <v>4000</v>
      </c>
      <c r="P102" s="448">
        <f t="shared" si="83"/>
        <v>16000</v>
      </c>
      <c r="Q102" s="474">
        <f t="shared" si="84"/>
        <v>3400.0000000000005</v>
      </c>
      <c r="R102" s="474">
        <f t="shared" si="84"/>
        <v>3400.0000000000005</v>
      </c>
      <c r="S102" s="474">
        <f t="shared" si="84"/>
        <v>3400.0000000000005</v>
      </c>
      <c r="T102" s="474">
        <f t="shared" si="84"/>
        <v>3400.0000000000005</v>
      </c>
      <c r="U102" s="474">
        <f t="shared" si="84"/>
        <v>3400.0000000000005</v>
      </c>
      <c r="V102" s="474">
        <f t="shared" si="84"/>
        <v>3400.0000000000005</v>
      </c>
      <c r="W102" s="474">
        <f t="shared" si="84"/>
        <v>3400.0000000000005</v>
      </c>
      <c r="X102" s="474">
        <f t="shared" si="84"/>
        <v>3400.0000000000005</v>
      </c>
      <c r="Y102" s="474">
        <f t="shared" si="84"/>
        <v>3400.0000000000005</v>
      </c>
      <c r="Z102" s="474">
        <f t="shared" si="84"/>
        <v>3400.0000000000005</v>
      </c>
      <c r="AA102" s="474">
        <f t="shared" si="84"/>
        <v>3400.0000000000005</v>
      </c>
      <c r="AB102" s="474">
        <f t="shared" si="84"/>
        <v>3400.0000000000005</v>
      </c>
      <c r="AC102" s="448">
        <f t="shared" si="85"/>
        <v>40800.000000000007</v>
      </c>
      <c r="AD102" s="473">
        <f t="shared" si="92"/>
        <v>4000</v>
      </c>
      <c r="AE102" s="473">
        <f t="shared" si="92"/>
        <v>4000</v>
      </c>
      <c r="AF102" s="473">
        <f t="shared" si="92"/>
        <v>4000</v>
      </c>
      <c r="AG102" s="473">
        <f t="shared" si="92"/>
        <v>4000</v>
      </c>
      <c r="AH102" s="473">
        <f t="shared" si="92"/>
        <v>4000</v>
      </c>
      <c r="AI102" s="473">
        <f t="shared" si="92"/>
        <v>4000</v>
      </c>
      <c r="AJ102" s="473">
        <f t="shared" si="92"/>
        <v>4000</v>
      </c>
      <c r="AK102" s="473">
        <f t="shared" si="92"/>
        <v>4000</v>
      </c>
      <c r="AL102" s="473">
        <f t="shared" si="92"/>
        <v>4000</v>
      </c>
      <c r="AM102" s="473">
        <f t="shared" si="92"/>
        <v>4000</v>
      </c>
      <c r="AN102" s="473">
        <f t="shared" si="92"/>
        <v>4000</v>
      </c>
      <c r="AO102" s="473">
        <f t="shared" si="92"/>
        <v>4000</v>
      </c>
      <c r="AP102" s="448">
        <f t="shared" si="87"/>
        <v>48000</v>
      </c>
      <c r="AQ102" s="473">
        <f t="shared" si="93"/>
        <v>4000</v>
      </c>
      <c r="AR102" s="473">
        <f t="shared" si="93"/>
        <v>4000</v>
      </c>
      <c r="AS102" s="473">
        <f t="shared" si="93"/>
        <v>4000</v>
      </c>
      <c r="AT102" s="473">
        <f t="shared" si="93"/>
        <v>4000</v>
      </c>
      <c r="AU102" s="473">
        <f t="shared" si="93"/>
        <v>4000</v>
      </c>
      <c r="AV102" s="473">
        <f t="shared" si="93"/>
        <v>4000</v>
      </c>
      <c r="AW102" s="473">
        <f t="shared" si="93"/>
        <v>4000</v>
      </c>
      <c r="AX102" s="473">
        <f t="shared" si="93"/>
        <v>4000</v>
      </c>
      <c r="AY102" s="473">
        <f t="shared" si="93"/>
        <v>4000</v>
      </c>
      <c r="AZ102" s="473">
        <f t="shared" si="93"/>
        <v>4000</v>
      </c>
      <c r="BA102" s="473">
        <f t="shared" si="93"/>
        <v>4000</v>
      </c>
      <c r="BB102" s="473">
        <f t="shared" si="93"/>
        <v>4000</v>
      </c>
      <c r="BC102" s="448">
        <f t="shared" si="89"/>
        <v>48000</v>
      </c>
      <c r="BD102" s="450"/>
      <c r="BE102" s="473"/>
      <c r="BF102" s="473"/>
      <c r="BG102" s="473"/>
      <c r="BH102" s="473"/>
      <c r="BI102" s="473"/>
      <c r="BJ102" s="473"/>
      <c r="BK102" s="473"/>
      <c r="BL102" s="473"/>
      <c r="BM102" s="473"/>
      <c r="BN102" s="473"/>
      <c r="BO102" s="473"/>
      <c r="BP102" s="473"/>
      <c r="BQ102" s="448">
        <f t="shared" si="90"/>
        <v>0</v>
      </c>
      <c r="BS102" s="450">
        <f t="shared" si="94"/>
        <v>24800.000000000007</v>
      </c>
      <c r="BT102" s="451">
        <f t="shared" si="91"/>
        <v>0</v>
      </c>
      <c r="BV102" s="451">
        <f t="shared" si="95"/>
        <v>7199.9999999999927</v>
      </c>
    </row>
    <row r="103" spans="1:74" outlineLevel="1">
      <c r="A103" s="452" t="str">
        <f t="shared" si="81"/>
        <v>LADB</v>
      </c>
      <c r="B103" s="452" t="str">
        <f t="shared" si="81"/>
        <v xml:space="preserve">Grow </v>
      </c>
      <c r="C103" s="452" t="str">
        <f t="shared" si="81"/>
        <v>ALIANZA FARMACEUTICA</v>
      </c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48">
        <f t="shared" si="83"/>
        <v>0</v>
      </c>
      <c r="Q103" s="474">
        <f t="shared" si="84"/>
        <v>2159.0000000000005</v>
      </c>
      <c r="R103" s="474">
        <f t="shared" si="84"/>
        <v>2159.0000000000005</v>
      </c>
      <c r="S103" s="474">
        <f t="shared" si="84"/>
        <v>2159.0000000000005</v>
      </c>
      <c r="T103" s="474">
        <f t="shared" si="84"/>
        <v>2159.0000000000005</v>
      </c>
      <c r="U103" s="474">
        <f t="shared" si="84"/>
        <v>2159.0000000000005</v>
      </c>
      <c r="V103" s="474">
        <f t="shared" si="84"/>
        <v>2159.0000000000005</v>
      </c>
      <c r="W103" s="474">
        <f t="shared" si="84"/>
        <v>2159.0000000000005</v>
      </c>
      <c r="X103" s="474">
        <f t="shared" si="84"/>
        <v>2159.0000000000005</v>
      </c>
      <c r="Y103" s="474">
        <f t="shared" si="84"/>
        <v>2159.0000000000005</v>
      </c>
      <c r="Z103" s="474">
        <f t="shared" si="84"/>
        <v>2159.0000000000005</v>
      </c>
      <c r="AA103" s="474">
        <f t="shared" si="84"/>
        <v>2159.0000000000005</v>
      </c>
      <c r="AB103" s="474">
        <f t="shared" si="84"/>
        <v>2159.0000000000005</v>
      </c>
      <c r="AC103" s="448">
        <f t="shared" si="85"/>
        <v>25908.000000000004</v>
      </c>
      <c r="AD103" s="473">
        <f t="shared" si="92"/>
        <v>2540</v>
      </c>
      <c r="AE103" s="473">
        <f t="shared" si="92"/>
        <v>2540</v>
      </c>
      <c r="AF103" s="473">
        <f t="shared" si="92"/>
        <v>2540</v>
      </c>
      <c r="AG103" s="473">
        <f t="shared" si="92"/>
        <v>2540</v>
      </c>
      <c r="AH103" s="473">
        <f t="shared" si="92"/>
        <v>2540</v>
      </c>
      <c r="AI103" s="473">
        <f t="shared" si="92"/>
        <v>2540</v>
      </c>
      <c r="AJ103" s="473">
        <f t="shared" si="92"/>
        <v>2540</v>
      </c>
      <c r="AK103" s="473">
        <f t="shared" si="92"/>
        <v>1600</v>
      </c>
      <c r="AL103" s="473">
        <f t="shared" si="92"/>
        <v>1600</v>
      </c>
      <c r="AM103" s="473">
        <f t="shared" si="92"/>
        <v>1600</v>
      </c>
      <c r="AN103" s="473">
        <f t="shared" si="92"/>
        <v>1600</v>
      </c>
      <c r="AO103" s="473">
        <f t="shared" si="92"/>
        <v>1600</v>
      </c>
      <c r="AP103" s="448">
        <f t="shared" si="87"/>
        <v>25780</v>
      </c>
      <c r="AQ103" s="473">
        <f t="shared" si="93"/>
        <v>1600</v>
      </c>
      <c r="AR103" s="473">
        <f t="shared" si="93"/>
        <v>1600</v>
      </c>
      <c r="AS103" s="473">
        <f t="shared" si="93"/>
        <v>1600</v>
      </c>
      <c r="AT103" s="473">
        <f t="shared" si="93"/>
        <v>1600</v>
      </c>
      <c r="AU103" s="473">
        <f t="shared" si="93"/>
        <v>1600</v>
      </c>
      <c r="AV103" s="473">
        <f t="shared" si="93"/>
        <v>1600</v>
      </c>
      <c r="AW103" s="473">
        <f t="shared" si="93"/>
        <v>1200.0000000000002</v>
      </c>
      <c r="AX103" s="473">
        <f t="shared" si="93"/>
        <v>1200.0000000000002</v>
      </c>
      <c r="AY103" s="473">
        <f t="shared" si="93"/>
        <v>1200.0000000000002</v>
      </c>
      <c r="AZ103" s="473">
        <f t="shared" si="93"/>
        <v>1200.0000000000002</v>
      </c>
      <c r="BA103" s="473">
        <f t="shared" si="93"/>
        <v>1200.0000000000002</v>
      </c>
      <c r="BB103" s="473">
        <f t="shared" si="93"/>
        <v>1200.0000000000002</v>
      </c>
      <c r="BC103" s="448">
        <f t="shared" si="89"/>
        <v>16800</v>
      </c>
      <c r="BD103" s="450"/>
      <c r="BE103" s="473"/>
      <c r="BF103" s="473"/>
      <c r="BG103" s="473"/>
      <c r="BH103" s="473"/>
      <c r="BI103" s="473"/>
      <c r="BJ103" s="473"/>
      <c r="BK103" s="473"/>
      <c r="BL103" s="473"/>
      <c r="BM103" s="473"/>
      <c r="BN103" s="473"/>
      <c r="BO103" s="473"/>
      <c r="BP103" s="473"/>
      <c r="BQ103" s="448">
        <f t="shared" si="90"/>
        <v>0</v>
      </c>
      <c r="BS103" s="450">
        <f t="shared" si="94"/>
        <v>25908.000000000004</v>
      </c>
      <c r="BT103" s="451">
        <f t="shared" si="91"/>
        <v>-8980</v>
      </c>
      <c r="BV103" s="451">
        <f t="shared" si="95"/>
        <v>-128.00000000000364</v>
      </c>
    </row>
    <row r="104" spans="1:74" outlineLevel="1">
      <c r="A104" s="453" t="str">
        <f t="shared" si="81"/>
        <v>LADB</v>
      </c>
      <c r="B104" s="453" t="str">
        <f t="shared" si="81"/>
        <v>Capture</v>
      </c>
      <c r="C104" s="453" t="str">
        <f t="shared" si="81"/>
        <v>OCGN</v>
      </c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48">
        <f t="shared" si="83"/>
        <v>0</v>
      </c>
      <c r="Q104" s="474">
        <f t="shared" si="84"/>
        <v>850.00000000000011</v>
      </c>
      <c r="R104" s="474">
        <f t="shared" si="84"/>
        <v>850.00000000000011</v>
      </c>
      <c r="S104" s="474">
        <f t="shared" si="84"/>
        <v>850.00000000000011</v>
      </c>
      <c r="T104" s="474">
        <f t="shared" si="84"/>
        <v>850.00000000000011</v>
      </c>
      <c r="U104" s="474">
        <f t="shared" si="84"/>
        <v>680</v>
      </c>
      <c r="V104" s="474">
        <f t="shared" si="84"/>
        <v>680</v>
      </c>
      <c r="W104" s="474">
        <f t="shared" si="84"/>
        <v>680</v>
      </c>
      <c r="X104" s="474">
        <f t="shared" si="84"/>
        <v>680</v>
      </c>
      <c r="Y104" s="474">
        <f t="shared" si="84"/>
        <v>680</v>
      </c>
      <c r="Z104" s="474">
        <f t="shared" si="84"/>
        <v>340</v>
      </c>
      <c r="AA104" s="474">
        <f t="shared" si="84"/>
        <v>340</v>
      </c>
      <c r="AB104" s="474">
        <f t="shared" si="84"/>
        <v>340</v>
      </c>
      <c r="AC104" s="448">
        <f t="shared" si="85"/>
        <v>7820</v>
      </c>
      <c r="AD104" s="473">
        <f t="shared" si="92"/>
        <v>400</v>
      </c>
      <c r="AE104" s="473">
        <f t="shared" si="92"/>
        <v>400</v>
      </c>
      <c r="AF104" s="473">
        <f t="shared" si="92"/>
        <v>400</v>
      </c>
      <c r="AG104" s="473">
        <f t="shared" si="92"/>
        <v>400</v>
      </c>
      <c r="AH104" s="473">
        <f t="shared" si="92"/>
        <v>400</v>
      </c>
      <c r="AI104" s="473">
        <f t="shared" si="92"/>
        <v>400</v>
      </c>
      <c r="AJ104" s="473">
        <f t="shared" si="92"/>
        <v>400</v>
      </c>
      <c r="AK104" s="473">
        <f t="shared" si="92"/>
        <v>400</v>
      </c>
      <c r="AL104" s="473">
        <f t="shared" si="92"/>
        <v>400</v>
      </c>
      <c r="AM104" s="473">
        <f t="shared" si="92"/>
        <v>400</v>
      </c>
      <c r="AN104" s="473">
        <f t="shared" si="92"/>
        <v>400</v>
      </c>
      <c r="AO104" s="473">
        <f t="shared" si="92"/>
        <v>400</v>
      </c>
      <c r="AP104" s="448">
        <f t="shared" si="87"/>
        <v>4800</v>
      </c>
      <c r="AQ104" s="473">
        <f t="shared" si="93"/>
        <v>400</v>
      </c>
      <c r="AR104" s="473">
        <f t="shared" si="93"/>
        <v>400</v>
      </c>
      <c r="AS104" s="473">
        <f t="shared" si="93"/>
        <v>400</v>
      </c>
      <c r="AT104" s="473">
        <f t="shared" si="93"/>
        <v>400</v>
      </c>
      <c r="AU104" s="473">
        <f t="shared" si="93"/>
        <v>400</v>
      </c>
      <c r="AV104" s="473">
        <f t="shared" si="93"/>
        <v>400</v>
      </c>
      <c r="AW104" s="473">
        <f t="shared" si="93"/>
        <v>400</v>
      </c>
      <c r="AX104" s="473">
        <f t="shared" si="93"/>
        <v>400</v>
      </c>
      <c r="AY104" s="473">
        <f t="shared" si="93"/>
        <v>400</v>
      </c>
      <c r="AZ104" s="473">
        <f t="shared" si="93"/>
        <v>400</v>
      </c>
      <c r="BA104" s="473">
        <f t="shared" si="93"/>
        <v>400</v>
      </c>
      <c r="BB104" s="473">
        <f t="shared" si="93"/>
        <v>400</v>
      </c>
      <c r="BC104" s="448">
        <f t="shared" si="89"/>
        <v>4800</v>
      </c>
      <c r="BD104" s="450"/>
      <c r="BE104" s="473"/>
      <c r="BF104" s="473"/>
      <c r="BG104" s="473"/>
      <c r="BH104" s="473"/>
      <c r="BI104" s="473"/>
      <c r="BJ104" s="473"/>
      <c r="BK104" s="473"/>
      <c r="BL104" s="473"/>
      <c r="BM104" s="473"/>
      <c r="BN104" s="473"/>
      <c r="BO104" s="473"/>
      <c r="BP104" s="473"/>
      <c r="BQ104" s="448">
        <f t="shared" si="90"/>
        <v>0</v>
      </c>
      <c r="BS104" s="450">
        <f t="shared" si="94"/>
        <v>7820</v>
      </c>
      <c r="BT104" s="451">
        <f t="shared" si="91"/>
        <v>0</v>
      </c>
      <c r="BV104" s="451">
        <f t="shared" si="95"/>
        <v>-3020</v>
      </c>
    </row>
    <row r="105" spans="1:74" outlineLevel="1">
      <c r="A105" s="453" t="str">
        <f t="shared" si="81"/>
        <v>ICNE</v>
      </c>
      <c r="B105" s="453" t="str">
        <f t="shared" si="81"/>
        <v>Capture</v>
      </c>
      <c r="C105" s="453" t="str">
        <f t="shared" si="81"/>
        <v>JERSALUD</v>
      </c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48">
        <f t="shared" si="83"/>
        <v>0</v>
      </c>
      <c r="Q105" s="474">
        <f t="shared" si="84"/>
        <v>340</v>
      </c>
      <c r="R105" s="474">
        <f t="shared" si="84"/>
        <v>340</v>
      </c>
      <c r="S105" s="474">
        <f t="shared" si="84"/>
        <v>340</v>
      </c>
      <c r="T105" s="474">
        <f t="shared" si="84"/>
        <v>340</v>
      </c>
      <c r="U105" s="474">
        <f t="shared" si="84"/>
        <v>340</v>
      </c>
      <c r="V105" s="474">
        <f t="shared" si="84"/>
        <v>340</v>
      </c>
      <c r="W105" s="474">
        <f t="shared" si="84"/>
        <v>340</v>
      </c>
      <c r="X105" s="474">
        <f t="shared" si="84"/>
        <v>340</v>
      </c>
      <c r="Y105" s="474">
        <f t="shared" si="84"/>
        <v>340</v>
      </c>
      <c r="Z105" s="474">
        <f t="shared" si="84"/>
        <v>340</v>
      </c>
      <c r="AA105" s="474">
        <f t="shared" si="84"/>
        <v>340</v>
      </c>
      <c r="AB105" s="474">
        <f t="shared" si="84"/>
        <v>340</v>
      </c>
      <c r="AC105" s="448">
        <f t="shared" si="85"/>
        <v>4080</v>
      </c>
      <c r="AD105" s="473">
        <f t="shared" si="92"/>
        <v>400</v>
      </c>
      <c r="AE105" s="473">
        <f t="shared" si="92"/>
        <v>400</v>
      </c>
      <c r="AF105" s="473">
        <f t="shared" si="92"/>
        <v>400</v>
      </c>
      <c r="AG105" s="473">
        <f t="shared" si="92"/>
        <v>400</v>
      </c>
      <c r="AH105" s="473">
        <f t="shared" si="92"/>
        <v>400</v>
      </c>
      <c r="AI105" s="473">
        <f t="shared" si="92"/>
        <v>400</v>
      </c>
      <c r="AJ105" s="473">
        <f t="shared" si="92"/>
        <v>400</v>
      </c>
      <c r="AK105" s="473">
        <f t="shared" si="92"/>
        <v>400</v>
      </c>
      <c r="AL105" s="473">
        <f t="shared" si="92"/>
        <v>400</v>
      </c>
      <c r="AM105" s="473">
        <f t="shared" si="92"/>
        <v>400</v>
      </c>
      <c r="AN105" s="473">
        <f t="shared" si="92"/>
        <v>400</v>
      </c>
      <c r="AO105" s="473">
        <f t="shared" si="92"/>
        <v>400</v>
      </c>
      <c r="AP105" s="448">
        <f t="shared" si="87"/>
        <v>4800</v>
      </c>
      <c r="AQ105" s="473">
        <f t="shared" si="93"/>
        <v>400</v>
      </c>
      <c r="AR105" s="473">
        <f t="shared" si="93"/>
        <v>400</v>
      </c>
      <c r="AS105" s="473">
        <f t="shared" si="93"/>
        <v>400</v>
      </c>
      <c r="AT105" s="473">
        <f t="shared" si="93"/>
        <v>400</v>
      </c>
      <c r="AU105" s="473">
        <f t="shared" si="93"/>
        <v>400</v>
      </c>
      <c r="AV105" s="473">
        <f t="shared" si="93"/>
        <v>400</v>
      </c>
      <c r="AW105" s="473">
        <f t="shared" si="93"/>
        <v>400</v>
      </c>
      <c r="AX105" s="473">
        <f t="shared" si="93"/>
        <v>400</v>
      </c>
      <c r="AY105" s="473">
        <f t="shared" si="93"/>
        <v>400</v>
      </c>
      <c r="AZ105" s="473">
        <f t="shared" si="93"/>
        <v>400</v>
      </c>
      <c r="BA105" s="473">
        <f t="shared" si="93"/>
        <v>400</v>
      </c>
      <c r="BB105" s="473">
        <f t="shared" si="93"/>
        <v>400</v>
      </c>
      <c r="BC105" s="448">
        <f t="shared" si="89"/>
        <v>4800</v>
      </c>
      <c r="BD105" s="450"/>
      <c r="BE105" s="473"/>
      <c r="BF105" s="473"/>
      <c r="BG105" s="473"/>
      <c r="BH105" s="473"/>
      <c r="BI105" s="473"/>
      <c r="BJ105" s="473"/>
      <c r="BK105" s="473"/>
      <c r="BL105" s="473"/>
      <c r="BM105" s="473"/>
      <c r="BN105" s="473"/>
      <c r="BO105" s="473"/>
      <c r="BP105" s="473"/>
      <c r="BQ105" s="448">
        <f t="shared" si="90"/>
        <v>0</v>
      </c>
      <c r="BS105" s="450">
        <f t="shared" si="94"/>
        <v>4080</v>
      </c>
      <c r="BT105" s="451">
        <f t="shared" si="91"/>
        <v>0</v>
      </c>
      <c r="BV105" s="451">
        <f t="shared" si="95"/>
        <v>720</v>
      </c>
    </row>
    <row r="106" spans="1:74" outlineLevel="1">
      <c r="A106" s="453" t="str">
        <f t="shared" si="81"/>
        <v>PMCE</v>
      </c>
      <c r="B106" s="453" t="str">
        <f t="shared" si="81"/>
        <v>Capture</v>
      </c>
      <c r="C106" s="453" t="str">
        <f t="shared" si="81"/>
        <v>COHAN</v>
      </c>
      <c r="D106" s="474"/>
      <c r="E106" s="474"/>
      <c r="F106" s="474"/>
      <c r="G106" s="474"/>
      <c r="H106" s="474"/>
      <c r="I106" s="474"/>
      <c r="J106" s="474"/>
      <c r="K106" s="474"/>
      <c r="L106" s="474">
        <f t="shared" ref="L106:O118" si="96">(+L13*10%)*50*40*2</f>
        <v>0</v>
      </c>
      <c r="M106" s="474">
        <f t="shared" si="96"/>
        <v>0</v>
      </c>
      <c r="N106" s="474">
        <f t="shared" si="96"/>
        <v>0</v>
      </c>
      <c r="O106" s="474">
        <f t="shared" si="96"/>
        <v>0</v>
      </c>
      <c r="P106" s="448">
        <f t="shared" si="83"/>
        <v>0</v>
      </c>
      <c r="Q106" s="474">
        <f t="shared" si="84"/>
        <v>0</v>
      </c>
      <c r="R106" s="474">
        <f t="shared" si="84"/>
        <v>0</v>
      </c>
      <c r="S106" s="474">
        <f t="shared" si="84"/>
        <v>0</v>
      </c>
      <c r="T106" s="474">
        <f t="shared" si="84"/>
        <v>0</v>
      </c>
      <c r="U106" s="474">
        <f t="shared" si="84"/>
        <v>680</v>
      </c>
      <c r="V106" s="474">
        <f t="shared" si="84"/>
        <v>1020</v>
      </c>
      <c r="W106" s="474">
        <f t="shared" si="84"/>
        <v>1700.0000000000002</v>
      </c>
      <c r="X106" s="474">
        <f t="shared" si="84"/>
        <v>1700.0000000000002</v>
      </c>
      <c r="Y106" s="474">
        <f t="shared" si="84"/>
        <v>1700.0000000000002</v>
      </c>
      <c r="Z106" s="474">
        <f t="shared" si="84"/>
        <v>1700.0000000000002</v>
      </c>
      <c r="AA106" s="474">
        <f t="shared" si="84"/>
        <v>1700.0000000000002</v>
      </c>
      <c r="AB106" s="474">
        <f t="shared" si="84"/>
        <v>1700.0000000000002</v>
      </c>
      <c r="AC106" s="448">
        <f t="shared" si="85"/>
        <v>11900</v>
      </c>
      <c r="AD106" s="473">
        <f t="shared" si="92"/>
        <v>2000</v>
      </c>
      <c r="AE106" s="473">
        <f t="shared" si="92"/>
        <v>2000</v>
      </c>
      <c r="AF106" s="473">
        <f t="shared" si="92"/>
        <v>2000</v>
      </c>
      <c r="AG106" s="473">
        <f t="shared" si="92"/>
        <v>2000</v>
      </c>
      <c r="AH106" s="473">
        <f t="shared" si="92"/>
        <v>2000</v>
      </c>
      <c r="AI106" s="473">
        <f t="shared" si="92"/>
        <v>2000</v>
      </c>
      <c r="AJ106" s="473">
        <f t="shared" si="92"/>
        <v>3200</v>
      </c>
      <c r="AK106" s="473">
        <f t="shared" si="92"/>
        <v>3200</v>
      </c>
      <c r="AL106" s="473">
        <f t="shared" si="92"/>
        <v>3200</v>
      </c>
      <c r="AM106" s="473">
        <f t="shared" si="92"/>
        <v>3200</v>
      </c>
      <c r="AN106" s="473">
        <f t="shared" si="92"/>
        <v>3200</v>
      </c>
      <c r="AO106" s="473">
        <f t="shared" si="92"/>
        <v>3200</v>
      </c>
      <c r="AP106" s="448">
        <f t="shared" si="87"/>
        <v>31200</v>
      </c>
      <c r="AQ106" s="473">
        <f t="shared" si="93"/>
        <v>3200</v>
      </c>
      <c r="AR106" s="473">
        <f t="shared" si="93"/>
        <v>3200</v>
      </c>
      <c r="AS106" s="473">
        <f t="shared" si="93"/>
        <v>3200</v>
      </c>
      <c r="AT106" s="473">
        <f t="shared" si="93"/>
        <v>3200</v>
      </c>
      <c r="AU106" s="473">
        <f t="shared" si="93"/>
        <v>3200</v>
      </c>
      <c r="AV106" s="473">
        <f t="shared" si="93"/>
        <v>3200</v>
      </c>
      <c r="AW106" s="473">
        <f t="shared" si="93"/>
        <v>3200</v>
      </c>
      <c r="AX106" s="473">
        <f t="shared" si="93"/>
        <v>3200</v>
      </c>
      <c r="AY106" s="473">
        <f t="shared" si="93"/>
        <v>3200</v>
      </c>
      <c r="AZ106" s="473">
        <f t="shared" si="93"/>
        <v>3200</v>
      </c>
      <c r="BA106" s="473">
        <f t="shared" si="93"/>
        <v>3200</v>
      </c>
      <c r="BB106" s="473">
        <f t="shared" si="93"/>
        <v>3200</v>
      </c>
      <c r="BC106" s="448">
        <f t="shared" si="89"/>
        <v>38400</v>
      </c>
      <c r="BD106" s="450"/>
      <c r="BE106" s="473"/>
      <c r="BF106" s="473"/>
      <c r="BG106" s="473"/>
      <c r="BH106" s="473"/>
      <c r="BI106" s="473"/>
      <c r="BJ106" s="473"/>
      <c r="BK106" s="473"/>
      <c r="BL106" s="473"/>
      <c r="BM106" s="473"/>
      <c r="BN106" s="473"/>
      <c r="BO106" s="473"/>
      <c r="BP106" s="473"/>
      <c r="BQ106" s="448">
        <f t="shared" si="90"/>
        <v>0</v>
      </c>
      <c r="BS106" s="450">
        <f t="shared" si="94"/>
        <v>11900</v>
      </c>
      <c r="BT106" s="451">
        <f t="shared" si="91"/>
        <v>7200</v>
      </c>
      <c r="BV106" s="451">
        <f t="shared" si="95"/>
        <v>19300</v>
      </c>
    </row>
    <row r="107" spans="1:74" outlineLevel="1">
      <c r="A107" s="453" t="str">
        <f t="shared" si="81"/>
        <v>PMCE</v>
      </c>
      <c r="B107" s="453" t="str">
        <f t="shared" si="81"/>
        <v>Capture</v>
      </c>
      <c r="C107" s="453" t="str">
        <f t="shared" si="81"/>
        <v>TODO DROGAS</v>
      </c>
      <c r="D107" s="474"/>
      <c r="E107" s="474"/>
      <c r="F107" s="474"/>
      <c r="G107" s="474"/>
      <c r="H107" s="474"/>
      <c r="I107" s="474"/>
      <c r="J107" s="474"/>
      <c r="K107" s="474"/>
      <c r="L107" s="474">
        <f t="shared" si="96"/>
        <v>0</v>
      </c>
      <c r="M107" s="474">
        <f t="shared" si="96"/>
        <v>0</v>
      </c>
      <c r="N107" s="474">
        <f t="shared" si="96"/>
        <v>0</v>
      </c>
      <c r="O107" s="474">
        <f t="shared" si="96"/>
        <v>0</v>
      </c>
      <c r="P107" s="448">
        <f t="shared" si="83"/>
        <v>0</v>
      </c>
      <c r="Q107" s="474">
        <f t="shared" si="84"/>
        <v>0</v>
      </c>
      <c r="R107" s="474">
        <f t="shared" si="84"/>
        <v>0</v>
      </c>
      <c r="S107" s="474">
        <f t="shared" si="84"/>
        <v>0</v>
      </c>
      <c r="T107" s="474">
        <f t="shared" si="84"/>
        <v>0</v>
      </c>
      <c r="U107" s="474">
        <f t="shared" si="84"/>
        <v>0</v>
      </c>
      <c r="V107" s="474">
        <f t="shared" si="84"/>
        <v>0</v>
      </c>
      <c r="W107" s="474">
        <f t="shared" si="84"/>
        <v>0</v>
      </c>
      <c r="X107" s="474">
        <f t="shared" si="84"/>
        <v>0</v>
      </c>
      <c r="Y107" s="474">
        <f t="shared" si="84"/>
        <v>0</v>
      </c>
      <c r="Z107" s="474">
        <f t="shared" si="84"/>
        <v>0</v>
      </c>
      <c r="AA107" s="474">
        <f t="shared" si="84"/>
        <v>0</v>
      </c>
      <c r="AB107" s="474">
        <f t="shared" si="84"/>
        <v>0</v>
      </c>
      <c r="AC107" s="448">
        <f t="shared" si="85"/>
        <v>0</v>
      </c>
      <c r="AD107" s="473">
        <f t="shared" si="92"/>
        <v>0</v>
      </c>
      <c r="AE107" s="473">
        <f t="shared" si="92"/>
        <v>0</v>
      </c>
      <c r="AF107" s="473">
        <f t="shared" si="92"/>
        <v>0</v>
      </c>
      <c r="AG107" s="473">
        <f t="shared" si="92"/>
        <v>0</v>
      </c>
      <c r="AH107" s="473">
        <f t="shared" si="92"/>
        <v>0</v>
      </c>
      <c r="AI107" s="473">
        <f t="shared" si="92"/>
        <v>0</v>
      </c>
      <c r="AJ107" s="473">
        <f t="shared" si="92"/>
        <v>0</v>
      </c>
      <c r="AK107" s="473">
        <f t="shared" si="92"/>
        <v>0</v>
      </c>
      <c r="AL107" s="473">
        <f t="shared" si="92"/>
        <v>0</v>
      </c>
      <c r="AM107" s="473">
        <f t="shared" si="92"/>
        <v>0</v>
      </c>
      <c r="AN107" s="473">
        <f t="shared" si="92"/>
        <v>0</v>
      </c>
      <c r="AO107" s="473">
        <f t="shared" si="92"/>
        <v>0</v>
      </c>
      <c r="AP107" s="448">
        <f t="shared" si="87"/>
        <v>0</v>
      </c>
      <c r="AQ107" s="473">
        <f t="shared" si="93"/>
        <v>0</v>
      </c>
      <c r="AR107" s="473">
        <f t="shared" si="93"/>
        <v>0</v>
      </c>
      <c r="AS107" s="473">
        <f t="shared" si="93"/>
        <v>0</v>
      </c>
      <c r="AT107" s="473">
        <f t="shared" si="93"/>
        <v>0</v>
      </c>
      <c r="AU107" s="473">
        <f t="shared" si="93"/>
        <v>0</v>
      </c>
      <c r="AV107" s="473">
        <f t="shared" si="93"/>
        <v>0</v>
      </c>
      <c r="AW107" s="473">
        <f t="shared" si="93"/>
        <v>0</v>
      </c>
      <c r="AX107" s="473">
        <f t="shared" si="93"/>
        <v>0</v>
      </c>
      <c r="AY107" s="473">
        <f t="shared" si="93"/>
        <v>0</v>
      </c>
      <c r="AZ107" s="473">
        <f t="shared" si="93"/>
        <v>0</v>
      </c>
      <c r="BA107" s="473">
        <f t="shared" si="93"/>
        <v>0</v>
      </c>
      <c r="BB107" s="473">
        <f t="shared" si="93"/>
        <v>0</v>
      </c>
      <c r="BC107" s="448">
        <f t="shared" si="89"/>
        <v>0</v>
      </c>
      <c r="BD107" s="450"/>
      <c r="BE107" s="473"/>
      <c r="BF107" s="473"/>
      <c r="BG107" s="473"/>
      <c r="BH107" s="473"/>
      <c r="BI107" s="473"/>
      <c r="BJ107" s="473"/>
      <c r="BK107" s="473"/>
      <c r="BL107" s="473"/>
      <c r="BM107" s="473"/>
      <c r="BN107" s="473"/>
      <c r="BO107" s="473"/>
      <c r="BP107" s="473"/>
      <c r="BQ107" s="448">
        <f t="shared" si="90"/>
        <v>0</v>
      </c>
      <c r="BS107" s="450">
        <f t="shared" si="94"/>
        <v>0</v>
      </c>
      <c r="BT107" s="451">
        <f t="shared" si="91"/>
        <v>0</v>
      </c>
      <c r="BV107" s="451">
        <f t="shared" si="95"/>
        <v>0</v>
      </c>
    </row>
    <row r="108" spans="1:74" outlineLevel="1">
      <c r="A108" s="453" t="str">
        <f t="shared" si="81"/>
        <v>ICNE</v>
      </c>
      <c r="B108" s="453" t="str">
        <f t="shared" si="81"/>
        <v>Capture</v>
      </c>
      <c r="C108" s="453" t="str">
        <f t="shared" si="81"/>
        <v>SOCIEDAD INVERSIONES FARMEDICALL</v>
      </c>
      <c r="D108" s="474"/>
      <c r="E108" s="474"/>
      <c r="F108" s="474"/>
      <c r="G108" s="474"/>
      <c r="H108" s="474"/>
      <c r="I108" s="474"/>
      <c r="J108" s="474"/>
      <c r="K108" s="474"/>
      <c r="L108" s="474">
        <f t="shared" si="96"/>
        <v>0</v>
      </c>
      <c r="M108" s="474">
        <f t="shared" si="96"/>
        <v>0</v>
      </c>
      <c r="N108" s="474">
        <f t="shared" si="96"/>
        <v>0</v>
      </c>
      <c r="O108" s="474">
        <f t="shared" si="96"/>
        <v>0</v>
      </c>
      <c r="P108" s="448">
        <f t="shared" si="83"/>
        <v>0</v>
      </c>
      <c r="Q108" s="474">
        <f t="shared" si="84"/>
        <v>0</v>
      </c>
      <c r="R108" s="474">
        <f t="shared" si="84"/>
        <v>0</v>
      </c>
      <c r="S108" s="474">
        <f t="shared" si="84"/>
        <v>0</v>
      </c>
      <c r="T108" s="474">
        <f t="shared" si="84"/>
        <v>0</v>
      </c>
      <c r="U108" s="474">
        <f t="shared" si="84"/>
        <v>0</v>
      </c>
      <c r="V108" s="474">
        <f t="shared" si="84"/>
        <v>0</v>
      </c>
      <c r="W108" s="474">
        <f t="shared" si="84"/>
        <v>0</v>
      </c>
      <c r="X108" s="474">
        <f t="shared" si="84"/>
        <v>0</v>
      </c>
      <c r="Y108" s="474">
        <f t="shared" si="84"/>
        <v>0</v>
      </c>
      <c r="Z108" s="474">
        <f t="shared" si="84"/>
        <v>0</v>
      </c>
      <c r="AA108" s="474">
        <f t="shared" si="84"/>
        <v>0</v>
      </c>
      <c r="AB108" s="474">
        <f t="shared" si="84"/>
        <v>0</v>
      </c>
      <c r="AC108" s="448">
        <f t="shared" si="85"/>
        <v>0</v>
      </c>
      <c r="AD108" s="473">
        <f t="shared" si="92"/>
        <v>0</v>
      </c>
      <c r="AE108" s="473">
        <f t="shared" si="92"/>
        <v>0</v>
      </c>
      <c r="AF108" s="473">
        <f t="shared" si="92"/>
        <v>0</v>
      </c>
      <c r="AG108" s="473">
        <f t="shared" si="92"/>
        <v>0</v>
      </c>
      <c r="AH108" s="473">
        <f t="shared" si="92"/>
        <v>0</v>
      </c>
      <c r="AI108" s="473">
        <f t="shared" si="92"/>
        <v>0</v>
      </c>
      <c r="AJ108" s="473">
        <f t="shared" si="92"/>
        <v>0</v>
      </c>
      <c r="AK108" s="473">
        <f t="shared" si="92"/>
        <v>0</v>
      </c>
      <c r="AL108" s="473">
        <f t="shared" si="92"/>
        <v>0</v>
      </c>
      <c r="AM108" s="473">
        <f t="shared" si="92"/>
        <v>0</v>
      </c>
      <c r="AN108" s="473">
        <f t="shared" si="92"/>
        <v>0</v>
      </c>
      <c r="AO108" s="473">
        <f t="shared" si="92"/>
        <v>0</v>
      </c>
      <c r="AP108" s="448">
        <f t="shared" si="87"/>
        <v>0</v>
      </c>
      <c r="AQ108" s="473">
        <f t="shared" si="93"/>
        <v>0</v>
      </c>
      <c r="AR108" s="473">
        <f t="shared" si="93"/>
        <v>0</v>
      </c>
      <c r="AS108" s="473">
        <f t="shared" si="93"/>
        <v>0</v>
      </c>
      <c r="AT108" s="473">
        <f t="shared" si="93"/>
        <v>0</v>
      </c>
      <c r="AU108" s="473">
        <f t="shared" si="93"/>
        <v>0</v>
      </c>
      <c r="AV108" s="473">
        <f t="shared" si="93"/>
        <v>0</v>
      </c>
      <c r="AW108" s="473">
        <f t="shared" si="93"/>
        <v>800</v>
      </c>
      <c r="AX108" s="473">
        <f t="shared" si="93"/>
        <v>800</v>
      </c>
      <c r="AY108" s="473">
        <f t="shared" si="93"/>
        <v>800</v>
      </c>
      <c r="AZ108" s="473">
        <f t="shared" si="93"/>
        <v>800</v>
      </c>
      <c r="BA108" s="473">
        <f t="shared" si="93"/>
        <v>800</v>
      </c>
      <c r="BB108" s="473">
        <f t="shared" si="93"/>
        <v>800</v>
      </c>
      <c r="BC108" s="448">
        <f t="shared" si="89"/>
        <v>4800</v>
      </c>
      <c r="BD108" s="450"/>
      <c r="BE108" s="473"/>
      <c r="BF108" s="473"/>
      <c r="BG108" s="473"/>
      <c r="BH108" s="473"/>
      <c r="BI108" s="473"/>
      <c r="BJ108" s="473"/>
      <c r="BK108" s="473"/>
      <c r="BL108" s="473"/>
      <c r="BM108" s="473"/>
      <c r="BN108" s="473"/>
      <c r="BO108" s="473"/>
      <c r="BP108" s="473"/>
      <c r="BQ108" s="448">
        <f t="shared" si="90"/>
        <v>0</v>
      </c>
      <c r="BS108" s="450">
        <f t="shared" si="94"/>
        <v>0</v>
      </c>
      <c r="BT108" s="451">
        <f t="shared" si="91"/>
        <v>4800</v>
      </c>
      <c r="BV108" s="451">
        <f t="shared" si="95"/>
        <v>0</v>
      </c>
    </row>
    <row r="109" spans="1:74" outlineLevel="1">
      <c r="A109" s="453" t="str">
        <f t="shared" si="81"/>
        <v>PMCE</v>
      </c>
      <c r="B109" s="453" t="str">
        <f t="shared" si="81"/>
        <v>Capture</v>
      </c>
      <c r="C109" s="453" t="str">
        <f t="shared" si="81"/>
        <v>CENTRO HEMATOLOGICO DE CUCUTA</v>
      </c>
      <c r="D109" s="474"/>
      <c r="E109" s="474"/>
      <c r="F109" s="474"/>
      <c r="G109" s="474"/>
      <c r="H109" s="474"/>
      <c r="I109" s="474"/>
      <c r="J109" s="474"/>
      <c r="K109" s="474"/>
      <c r="L109" s="474">
        <f t="shared" si="96"/>
        <v>0</v>
      </c>
      <c r="M109" s="474">
        <f t="shared" si="96"/>
        <v>400</v>
      </c>
      <c r="N109" s="474">
        <f t="shared" si="96"/>
        <v>400</v>
      </c>
      <c r="O109" s="474">
        <f t="shared" si="96"/>
        <v>800</v>
      </c>
      <c r="P109" s="448">
        <f t="shared" si="83"/>
        <v>1600</v>
      </c>
      <c r="Q109" s="474">
        <f t="shared" si="84"/>
        <v>680</v>
      </c>
      <c r="R109" s="474">
        <f t="shared" si="84"/>
        <v>680</v>
      </c>
      <c r="S109" s="474">
        <f t="shared" si="84"/>
        <v>680</v>
      </c>
      <c r="T109" s="474">
        <f t="shared" si="84"/>
        <v>680</v>
      </c>
      <c r="U109" s="474">
        <f t="shared" si="84"/>
        <v>1020</v>
      </c>
      <c r="V109" s="474">
        <f t="shared" si="84"/>
        <v>1020</v>
      </c>
      <c r="W109" s="474">
        <f t="shared" si="84"/>
        <v>1020</v>
      </c>
      <c r="X109" s="474">
        <f t="shared" si="84"/>
        <v>1020</v>
      </c>
      <c r="Y109" s="474">
        <f t="shared" si="84"/>
        <v>1020</v>
      </c>
      <c r="Z109" s="474">
        <f t="shared" si="84"/>
        <v>1020</v>
      </c>
      <c r="AA109" s="474">
        <f t="shared" si="84"/>
        <v>1020</v>
      </c>
      <c r="AB109" s="474">
        <f t="shared" si="84"/>
        <v>1020</v>
      </c>
      <c r="AC109" s="448">
        <f t="shared" si="85"/>
        <v>10880</v>
      </c>
      <c r="AD109" s="473">
        <f t="shared" si="92"/>
        <v>1200.0000000000002</v>
      </c>
      <c r="AE109" s="473">
        <f t="shared" si="92"/>
        <v>1200.0000000000002</v>
      </c>
      <c r="AF109" s="473">
        <f t="shared" si="92"/>
        <v>1200.0000000000002</v>
      </c>
      <c r="AG109" s="473">
        <f t="shared" si="92"/>
        <v>1200.0000000000002</v>
      </c>
      <c r="AH109" s="473">
        <f t="shared" si="92"/>
        <v>1200.0000000000002</v>
      </c>
      <c r="AI109" s="473">
        <f t="shared" si="92"/>
        <v>1200.0000000000002</v>
      </c>
      <c r="AJ109" s="473">
        <f t="shared" si="92"/>
        <v>1200.0000000000002</v>
      </c>
      <c r="AK109" s="473">
        <f t="shared" si="92"/>
        <v>1200.0000000000002</v>
      </c>
      <c r="AL109" s="473">
        <f t="shared" si="92"/>
        <v>1200.0000000000002</v>
      </c>
      <c r="AM109" s="473">
        <f t="shared" si="92"/>
        <v>1200.0000000000002</v>
      </c>
      <c r="AN109" s="473">
        <f t="shared" si="92"/>
        <v>1200.0000000000002</v>
      </c>
      <c r="AO109" s="473">
        <f t="shared" si="92"/>
        <v>1200.0000000000002</v>
      </c>
      <c r="AP109" s="448">
        <f t="shared" si="87"/>
        <v>14400.000000000002</v>
      </c>
      <c r="AQ109" s="473">
        <f t="shared" si="93"/>
        <v>1200.0000000000002</v>
      </c>
      <c r="AR109" s="473">
        <f t="shared" si="93"/>
        <v>1200.0000000000002</v>
      </c>
      <c r="AS109" s="473">
        <f t="shared" si="93"/>
        <v>1200.0000000000002</v>
      </c>
      <c r="AT109" s="473">
        <f t="shared" si="93"/>
        <v>1200.0000000000002</v>
      </c>
      <c r="AU109" s="473">
        <f t="shared" si="93"/>
        <v>1200.0000000000002</v>
      </c>
      <c r="AV109" s="473">
        <f t="shared" si="93"/>
        <v>1200.0000000000002</v>
      </c>
      <c r="AW109" s="473">
        <f t="shared" si="93"/>
        <v>1200.0000000000002</v>
      </c>
      <c r="AX109" s="473">
        <f t="shared" si="93"/>
        <v>1200.0000000000002</v>
      </c>
      <c r="AY109" s="473">
        <f t="shared" si="93"/>
        <v>1200.0000000000002</v>
      </c>
      <c r="AZ109" s="473">
        <f t="shared" si="93"/>
        <v>1200.0000000000002</v>
      </c>
      <c r="BA109" s="473">
        <f t="shared" si="93"/>
        <v>1200.0000000000002</v>
      </c>
      <c r="BB109" s="473">
        <f t="shared" si="93"/>
        <v>1200.0000000000002</v>
      </c>
      <c r="BC109" s="448">
        <f t="shared" si="89"/>
        <v>14400.000000000002</v>
      </c>
      <c r="BD109" s="450"/>
      <c r="BE109" s="473"/>
      <c r="BF109" s="473"/>
      <c r="BG109" s="473"/>
      <c r="BH109" s="473"/>
      <c r="BI109" s="473"/>
      <c r="BJ109" s="473"/>
      <c r="BK109" s="473"/>
      <c r="BL109" s="473"/>
      <c r="BM109" s="473"/>
      <c r="BN109" s="473"/>
      <c r="BO109" s="473"/>
      <c r="BP109" s="473"/>
      <c r="BQ109" s="448">
        <f t="shared" si="90"/>
        <v>0</v>
      </c>
      <c r="BS109" s="450">
        <f t="shared" si="94"/>
        <v>9280</v>
      </c>
      <c r="BT109" s="451">
        <f t="shared" si="91"/>
        <v>0</v>
      </c>
      <c r="BV109" s="451">
        <f t="shared" si="95"/>
        <v>3520.0000000000018</v>
      </c>
    </row>
    <row r="110" spans="1:74" outlineLevel="1">
      <c r="A110" s="453" t="str">
        <f t="shared" si="81"/>
        <v>ICNE</v>
      </c>
      <c r="B110" s="453" t="str">
        <f t="shared" si="81"/>
        <v>Capture</v>
      </c>
      <c r="C110" s="453" t="str">
        <f t="shared" si="81"/>
        <v xml:space="preserve">HEMATOLOGIA Y ONCOLOGIA DEL ORIENTE </v>
      </c>
      <c r="D110" s="474"/>
      <c r="E110" s="474"/>
      <c r="F110" s="474"/>
      <c r="G110" s="474"/>
      <c r="H110" s="474"/>
      <c r="I110" s="474"/>
      <c r="J110" s="474"/>
      <c r="K110" s="474"/>
      <c r="L110" s="474">
        <f t="shared" si="96"/>
        <v>0</v>
      </c>
      <c r="M110" s="474">
        <f t="shared" si="96"/>
        <v>0</v>
      </c>
      <c r="N110" s="474">
        <f t="shared" si="96"/>
        <v>0</v>
      </c>
      <c r="O110" s="474">
        <f t="shared" si="96"/>
        <v>0</v>
      </c>
      <c r="P110" s="448">
        <f t="shared" si="83"/>
        <v>0</v>
      </c>
      <c r="Q110" s="474">
        <f t="shared" si="84"/>
        <v>0</v>
      </c>
      <c r="R110" s="474">
        <f t="shared" si="84"/>
        <v>0</v>
      </c>
      <c r="S110" s="474">
        <f t="shared" si="84"/>
        <v>0</v>
      </c>
      <c r="T110" s="474">
        <f t="shared" si="84"/>
        <v>0</v>
      </c>
      <c r="U110" s="474">
        <f t="shared" si="84"/>
        <v>0</v>
      </c>
      <c r="V110" s="474">
        <f t="shared" si="84"/>
        <v>0</v>
      </c>
      <c r="W110" s="474">
        <f t="shared" si="84"/>
        <v>0</v>
      </c>
      <c r="X110" s="474">
        <f t="shared" si="84"/>
        <v>0</v>
      </c>
      <c r="Y110" s="474">
        <f t="shared" si="84"/>
        <v>0</v>
      </c>
      <c r="Z110" s="474">
        <f t="shared" si="84"/>
        <v>0</v>
      </c>
      <c r="AA110" s="474">
        <f t="shared" si="84"/>
        <v>0</v>
      </c>
      <c r="AB110" s="474">
        <f t="shared" si="84"/>
        <v>0</v>
      </c>
      <c r="AC110" s="448">
        <f t="shared" si="85"/>
        <v>0</v>
      </c>
      <c r="AD110" s="473">
        <f t="shared" si="92"/>
        <v>0</v>
      </c>
      <c r="AE110" s="473">
        <f t="shared" si="92"/>
        <v>0</v>
      </c>
      <c r="AF110" s="473">
        <f t="shared" si="92"/>
        <v>0</v>
      </c>
      <c r="AG110" s="473">
        <f t="shared" si="92"/>
        <v>0</v>
      </c>
      <c r="AH110" s="473">
        <f t="shared" si="92"/>
        <v>0</v>
      </c>
      <c r="AI110" s="473">
        <f t="shared" si="92"/>
        <v>0</v>
      </c>
      <c r="AJ110" s="473">
        <f t="shared" si="92"/>
        <v>0</v>
      </c>
      <c r="AK110" s="473">
        <f t="shared" si="92"/>
        <v>0</v>
      </c>
      <c r="AL110" s="473">
        <f t="shared" si="92"/>
        <v>0</v>
      </c>
      <c r="AM110" s="473">
        <f t="shared" si="92"/>
        <v>0</v>
      </c>
      <c r="AN110" s="473">
        <f t="shared" si="92"/>
        <v>0</v>
      </c>
      <c r="AO110" s="473">
        <f t="shared" si="92"/>
        <v>0</v>
      </c>
      <c r="AP110" s="448">
        <f t="shared" si="87"/>
        <v>0</v>
      </c>
      <c r="AQ110" s="473">
        <f t="shared" si="93"/>
        <v>0</v>
      </c>
      <c r="AR110" s="473">
        <f t="shared" si="93"/>
        <v>0</v>
      </c>
      <c r="AS110" s="473">
        <f t="shared" si="93"/>
        <v>0</v>
      </c>
      <c r="AT110" s="473">
        <f t="shared" si="93"/>
        <v>0</v>
      </c>
      <c r="AU110" s="473">
        <f t="shared" si="93"/>
        <v>0</v>
      </c>
      <c r="AV110" s="473">
        <f t="shared" si="93"/>
        <v>0</v>
      </c>
      <c r="AW110" s="473">
        <f t="shared" si="93"/>
        <v>0</v>
      </c>
      <c r="AX110" s="473">
        <f t="shared" si="93"/>
        <v>0</v>
      </c>
      <c r="AY110" s="473">
        <f t="shared" si="93"/>
        <v>0</v>
      </c>
      <c r="AZ110" s="473">
        <f t="shared" si="93"/>
        <v>0</v>
      </c>
      <c r="BA110" s="473">
        <f t="shared" si="93"/>
        <v>0</v>
      </c>
      <c r="BB110" s="473">
        <f t="shared" si="93"/>
        <v>0</v>
      </c>
      <c r="BC110" s="448">
        <f t="shared" si="89"/>
        <v>0</v>
      </c>
      <c r="BD110" s="450"/>
      <c r="BE110" s="473"/>
      <c r="BF110" s="473"/>
      <c r="BG110" s="473"/>
      <c r="BH110" s="473"/>
      <c r="BI110" s="473"/>
      <c r="BJ110" s="473"/>
      <c r="BK110" s="473"/>
      <c r="BL110" s="473"/>
      <c r="BM110" s="473"/>
      <c r="BN110" s="473"/>
      <c r="BO110" s="473"/>
      <c r="BP110" s="473"/>
      <c r="BQ110" s="448">
        <f t="shared" si="90"/>
        <v>0</v>
      </c>
      <c r="BS110" s="450">
        <f t="shared" si="94"/>
        <v>0</v>
      </c>
      <c r="BT110" s="451">
        <f t="shared" si="91"/>
        <v>0</v>
      </c>
      <c r="BV110" s="451">
        <f t="shared" si="95"/>
        <v>0</v>
      </c>
    </row>
    <row r="111" spans="1:74" outlineLevel="1">
      <c r="A111" s="453" t="str">
        <f t="shared" si="81"/>
        <v>ICNE</v>
      </c>
      <c r="B111" s="453" t="str">
        <f t="shared" si="81"/>
        <v>Capture</v>
      </c>
      <c r="C111" s="453" t="str">
        <f t="shared" si="81"/>
        <v>IPS LLANO</v>
      </c>
      <c r="D111" s="474"/>
      <c r="E111" s="474"/>
      <c r="F111" s="474"/>
      <c r="G111" s="474"/>
      <c r="H111" s="474"/>
      <c r="I111" s="474"/>
      <c r="J111" s="474"/>
      <c r="K111" s="474"/>
      <c r="L111" s="474">
        <f t="shared" si="96"/>
        <v>0</v>
      </c>
      <c r="M111" s="474">
        <f t="shared" si="96"/>
        <v>0</v>
      </c>
      <c r="N111" s="474">
        <f t="shared" si="96"/>
        <v>0</v>
      </c>
      <c r="O111" s="474">
        <f t="shared" si="96"/>
        <v>0</v>
      </c>
      <c r="P111" s="448">
        <f t="shared" si="83"/>
        <v>0</v>
      </c>
      <c r="Q111" s="474">
        <f t="shared" si="84"/>
        <v>0</v>
      </c>
      <c r="R111" s="474">
        <f t="shared" si="84"/>
        <v>0</v>
      </c>
      <c r="S111" s="474">
        <f t="shared" si="84"/>
        <v>0</v>
      </c>
      <c r="T111" s="474">
        <f t="shared" si="84"/>
        <v>0</v>
      </c>
      <c r="U111" s="474">
        <f t="shared" si="84"/>
        <v>0</v>
      </c>
      <c r="V111" s="474">
        <f t="shared" si="84"/>
        <v>0</v>
      </c>
      <c r="W111" s="474">
        <f t="shared" si="84"/>
        <v>0</v>
      </c>
      <c r="X111" s="474">
        <f t="shared" si="84"/>
        <v>0</v>
      </c>
      <c r="Y111" s="474">
        <f t="shared" si="84"/>
        <v>0</v>
      </c>
      <c r="Z111" s="474">
        <f t="shared" si="84"/>
        <v>0</v>
      </c>
      <c r="AA111" s="474">
        <f t="shared" si="84"/>
        <v>0</v>
      </c>
      <c r="AB111" s="474">
        <f t="shared" si="84"/>
        <v>0</v>
      </c>
      <c r="AC111" s="448">
        <f t="shared" si="85"/>
        <v>0</v>
      </c>
      <c r="AD111" s="473">
        <f t="shared" si="92"/>
        <v>0</v>
      </c>
      <c r="AE111" s="473">
        <f t="shared" si="92"/>
        <v>0</v>
      </c>
      <c r="AF111" s="473">
        <f t="shared" si="92"/>
        <v>0</v>
      </c>
      <c r="AG111" s="473">
        <f t="shared" si="92"/>
        <v>0</v>
      </c>
      <c r="AH111" s="473">
        <f t="shared" si="92"/>
        <v>0</v>
      </c>
      <c r="AI111" s="473">
        <f t="shared" si="92"/>
        <v>0</v>
      </c>
      <c r="AJ111" s="473">
        <f t="shared" si="92"/>
        <v>0</v>
      </c>
      <c r="AK111" s="473">
        <f t="shared" si="92"/>
        <v>0</v>
      </c>
      <c r="AL111" s="473">
        <f t="shared" si="92"/>
        <v>0</v>
      </c>
      <c r="AM111" s="473">
        <f t="shared" si="92"/>
        <v>0</v>
      </c>
      <c r="AN111" s="473">
        <f t="shared" si="92"/>
        <v>0</v>
      </c>
      <c r="AO111" s="473">
        <f t="shared" si="92"/>
        <v>0</v>
      </c>
      <c r="AP111" s="448">
        <f t="shared" si="87"/>
        <v>0</v>
      </c>
      <c r="AQ111" s="473">
        <f t="shared" si="93"/>
        <v>0</v>
      </c>
      <c r="AR111" s="473">
        <f t="shared" si="93"/>
        <v>0</v>
      </c>
      <c r="AS111" s="473">
        <f t="shared" si="93"/>
        <v>0</v>
      </c>
      <c r="AT111" s="473">
        <f t="shared" si="93"/>
        <v>0</v>
      </c>
      <c r="AU111" s="473">
        <f t="shared" si="93"/>
        <v>0</v>
      </c>
      <c r="AV111" s="473">
        <f t="shared" si="93"/>
        <v>0</v>
      </c>
      <c r="AW111" s="473">
        <f t="shared" si="93"/>
        <v>0</v>
      </c>
      <c r="AX111" s="473">
        <f t="shared" si="93"/>
        <v>0</v>
      </c>
      <c r="AY111" s="473">
        <f t="shared" si="93"/>
        <v>0</v>
      </c>
      <c r="AZ111" s="473">
        <f t="shared" si="93"/>
        <v>0</v>
      </c>
      <c r="BA111" s="473">
        <f t="shared" si="93"/>
        <v>0</v>
      </c>
      <c r="BB111" s="473">
        <f t="shared" si="93"/>
        <v>0</v>
      </c>
      <c r="BC111" s="448">
        <f t="shared" si="89"/>
        <v>0</v>
      </c>
      <c r="BD111" s="450"/>
      <c r="BE111" s="473"/>
      <c r="BF111" s="473"/>
      <c r="BG111" s="473"/>
      <c r="BH111" s="473"/>
      <c r="BI111" s="473"/>
      <c r="BJ111" s="473"/>
      <c r="BK111" s="473"/>
      <c r="BL111" s="473"/>
      <c r="BM111" s="473"/>
      <c r="BN111" s="473"/>
      <c r="BO111" s="473"/>
      <c r="BP111" s="473"/>
      <c r="BQ111" s="448">
        <f t="shared" si="90"/>
        <v>0</v>
      </c>
      <c r="BS111" s="450">
        <f t="shared" si="94"/>
        <v>0</v>
      </c>
      <c r="BT111" s="451">
        <f t="shared" si="91"/>
        <v>0</v>
      </c>
      <c r="BV111" s="451">
        <f t="shared" si="95"/>
        <v>0</v>
      </c>
    </row>
    <row r="112" spans="1:74" outlineLevel="1">
      <c r="A112" s="455" t="str">
        <f t="shared" si="81"/>
        <v>PMCE</v>
      </c>
      <c r="B112" s="455" t="str">
        <f t="shared" si="81"/>
        <v>Other</v>
      </c>
      <c r="C112" s="455" t="str">
        <f t="shared" si="81"/>
        <v>OASIS / RAMEDICAS</v>
      </c>
      <c r="D112" s="474"/>
      <c r="E112" s="474"/>
      <c r="F112" s="474"/>
      <c r="G112" s="474"/>
      <c r="H112" s="474"/>
      <c r="I112" s="474"/>
      <c r="J112" s="474"/>
      <c r="K112" s="474"/>
      <c r="L112" s="474">
        <f t="shared" si="96"/>
        <v>0</v>
      </c>
      <c r="M112" s="474">
        <f t="shared" si="96"/>
        <v>0</v>
      </c>
      <c r="N112" s="474">
        <f t="shared" si="96"/>
        <v>0</v>
      </c>
      <c r="O112" s="474">
        <f t="shared" si="96"/>
        <v>0</v>
      </c>
      <c r="P112" s="448">
        <f t="shared" si="83"/>
        <v>0</v>
      </c>
      <c r="Q112" s="474">
        <f t="shared" si="84"/>
        <v>0</v>
      </c>
      <c r="R112" s="474">
        <f t="shared" si="84"/>
        <v>0</v>
      </c>
      <c r="S112" s="474">
        <f t="shared" si="84"/>
        <v>0</v>
      </c>
      <c r="T112" s="474">
        <f t="shared" si="84"/>
        <v>0</v>
      </c>
      <c r="U112" s="474">
        <f t="shared" si="84"/>
        <v>0</v>
      </c>
      <c r="V112" s="474">
        <f t="shared" si="84"/>
        <v>0</v>
      </c>
      <c r="W112" s="474">
        <f t="shared" si="84"/>
        <v>0</v>
      </c>
      <c r="X112" s="474">
        <f t="shared" si="84"/>
        <v>0</v>
      </c>
      <c r="Y112" s="474">
        <f t="shared" si="84"/>
        <v>0</v>
      </c>
      <c r="Z112" s="474">
        <f t="shared" si="84"/>
        <v>0</v>
      </c>
      <c r="AA112" s="474">
        <f t="shared" si="84"/>
        <v>0</v>
      </c>
      <c r="AB112" s="474">
        <f t="shared" si="84"/>
        <v>0</v>
      </c>
      <c r="AC112" s="448">
        <f t="shared" si="85"/>
        <v>0</v>
      </c>
      <c r="AD112" s="473">
        <f t="shared" si="92"/>
        <v>0</v>
      </c>
      <c r="AE112" s="473">
        <f t="shared" si="92"/>
        <v>0</v>
      </c>
      <c r="AF112" s="473">
        <f t="shared" si="92"/>
        <v>0</v>
      </c>
      <c r="AG112" s="473">
        <f t="shared" si="92"/>
        <v>0</v>
      </c>
      <c r="AH112" s="473">
        <f t="shared" si="92"/>
        <v>0</v>
      </c>
      <c r="AI112" s="473">
        <f t="shared" si="92"/>
        <v>0</v>
      </c>
      <c r="AJ112" s="473">
        <f t="shared" si="92"/>
        <v>0</v>
      </c>
      <c r="AK112" s="473">
        <f t="shared" si="92"/>
        <v>0</v>
      </c>
      <c r="AL112" s="473">
        <f t="shared" si="92"/>
        <v>0</v>
      </c>
      <c r="AM112" s="473">
        <f t="shared" si="92"/>
        <v>0</v>
      </c>
      <c r="AN112" s="473">
        <f t="shared" si="92"/>
        <v>0</v>
      </c>
      <c r="AO112" s="473">
        <f t="shared" si="92"/>
        <v>0</v>
      </c>
      <c r="AP112" s="448">
        <f t="shared" si="87"/>
        <v>0</v>
      </c>
      <c r="AQ112" s="473">
        <f t="shared" si="93"/>
        <v>0</v>
      </c>
      <c r="AR112" s="473">
        <f t="shared" si="93"/>
        <v>0</v>
      </c>
      <c r="AS112" s="473">
        <f t="shared" si="93"/>
        <v>0</v>
      </c>
      <c r="AT112" s="473">
        <f t="shared" si="93"/>
        <v>0</v>
      </c>
      <c r="AU112" s="473">
        <f t="shared" si="93"/>
        <v>0</v>
      </c>
      <c r="AV112" s="473">
        <f t="shared" si="93"/>
        <v>0</v>
      </c>
      <c r="AW112" s="473">
        <f t="shared" si="93"/>
        <v>0</v>
      </c>
      <c r="AX112" s="473">
        <f t="shared" si="93"/>
        <v>0</v>
      </c>
      <c r="AY112" s="473">
        <f t="shared" si="93"/>
        <v>0</v>
      </c>
      <c r="AZ112" s="473">
        <f t="shared" si="93"/>
        <v>0</v>
      </c>
      <c r="BA112" s="473">
        <f t="shared" si="93"/>
        <v>0</v>
      </c>
      <c r="BB112" s="473">
        <f t="shared" si="93"/>
        <v>0</v>
      </c>
      <c r="BC112" s="448">
        <f t="shared" si="89"/>
        <v>0</v>
      </c>
      <c r="BD112" s="450"/>
      <c r="BE112" s="473"/>
      <c r="BF112" s="473"/>
      <c r="BG112" s="473"/>
      <c r="BH112" s="473"/>
      <c r="BI112" s="473"/>
      <c r="BJ112" s="473"/>
      <c r="BK112" s="473"/>
      <c r="BL112" s="473"/>
      <c r="BM112" s="473"/>
      <c r="BN112" s="473"/>
      <c r="BO112" s="473"/>
      <c r="BP112" s="473"/>
      <c r="BQ112" s="448">
        <f t="shared" si="90"/>
        <v>0</v>
      </c>
      <c r="BS112" s="450">
        <f t="shared" si="94"/>
        <v>0</v>
      </c>
      <c r="BT112" s="451">
        <f t="shared" si="91"/>
        <v>0</v>
      </c>
      <c r="BV112" s="451">
        <f t="shared" si="95"/>
        <v>0</v>
      </c>
    </row>
    <row r="113" spans="1:101" outlineLevel="1">
      <c r="A113" s="455" t="str">
        <f t="shared" ref="A113:C118" si="97">+A20</f>
        <v>LADB</v>
      </c>
      <c r="B113" s="455" t="str">
        <f t="shared" si="97"/>
        <v>Other</v>
      </c>
      <c r="C113" s="455" t="str">
        <f t="shared" si="97"/>
        <v>SOLINSA G.C. S.A.S. (DISFARMA)</v>
      </c>
      <c r="D113" s="474"/>
      <c r="E113" s="474"/>
      <c r="F113" s="474"/>
      <c r="G113" s="474"/>
      <c r="H113" s="474"/>
      <c r="I113" s="474"/>
      <c r="J113" s="474"/>
      <c r="K113" s="474"/>
      <c r="L113" s="474">
        <f t="shared" si="96"/>
        <v>0</v>
      </c>
      <c r="M113" s="474">
        <f t="shared" si="96"/>
        <v>0</v>
      </c>
      <c r="N113" s="474">
        <f t="shared" si="96"/>
        <v>0</v>
      </c>
      <c r="O113" s="474">
        <f t="shared" si="96"/>
        <v>0</v>
      </c>
      <c r="P113" s="448">
        <f t="shared" si="83"/>
        <v>0</v>
      </c>
      <c r="Q113" s="474">
        <f t="shared" ref="Q113:AB118" si="98">(+Q20*8.5%)*50*40*2</f>
        <v>0</v>
      </c>
      <c r="R113" s="474">
        <f t="shared" si="98"/>
        <v>0</v>
      </c>
      <c r="S113" s="474">
        <f t="shared" si="98"/>
        <v>0</v>
      </c>
      <c r="T113" s="474">
        <f t="shared" si="98"/>
        <v>0</v>
      </c>
      <c r="U113" s="474">
        <f t="shared" si="98"/>
        <v>0</v>
      </c>
      <c r="V113" s="474">
        <f t="shared" si="98"/>
        <v>0</v>
      </c>
      <c r="W113" s="474">
        <f t="shared" si="98"/>
        <v>0</v>
      </c>
      <c r="X113" s="474">
        <f t="shared" si="98"/>
        <v>0</v>
      </c>
      <c r="Y113" s="474">
        <f t="shared" si="98"/>
        <v>0</v>
      </c>
      <c r="Z113" s="474">
        <f t="shared" si="98"/>
        <v>0</v>
      </c>
      <c r="AA113" s="474">
        <f t="shared" si="98"/>
        <v>0</v>
      </c>
      <c r="AB113" s="474">
        <f t="shared" si="98"/>
        <v>0</v>
      </c>
      <c r="AC113" s="448">
        <f t="shared" si="85"/>
        <v>0</v>
      </c>
      <c r="AD113" s="473">
        <f t="shared" si="92"/>
        <v>0</v>
      </c>
      <c r="AE113" s="473">
        <f t="shared" si="92"/>
        <v>0</v>
      </c>
      <c r="AF113" s="473">
        <f t="shared" si="92"/>
        <v>0</v>
      </c>
      <c r="AG113" s="473">
        <f t="shared" si="92"/>
        <v>0</v>
      </c>
      <c r="AH113" s="473">
        <f t="shared" si="92"/>
        <v>0</v>
      </c>
      <c r="AI113" s="473">
        <f t="shared" si="92"/>
        <v>0</v>
      </c>
      <c r="AJ113" s="473">
        <f t="shared" si="92"/>
        <v>0</v>
      </c>
      <c r="AK113" s="473">
        <f t="shared" si="92"/>
        <v>0</v>
      </c>
      <c r="AL113" s="473">
        <f t="shared" si="92"/>
        <v>0</v>
      </c>
      <c r="AM113" s="473">
        <f t="shared" si="92"/>
        <v>0</v>
      </c>
      <c r="AN113" s="473">
        <f t="shared" si="92"/>
        <v>0</v>
      </c>
      <c r="AO113" s="473">
        <f t="shared" si="92"/>
        <v>0</v>
      </c>
      <c r="AP113" s="448">
        <f t="shared" si="87"/>
        <v>0</v>
      </c>
      <c r="AQ113" s="473">
        <f t="shared" si="93"/>
        <v>0</v>
      </c>
      <c r="AR113" s="473">
        <f t="shared" si="93"/>
        <v>0</v>
      </c>
      <c r="AS113" s="473">
        <f t="shared" si="93"/>
        <v>0</v>
      </c>
      <c r="AT113" s="473">
        <f t="shared" si="93"/>
        <v>0</v>
      </c>
      <c r="AU113" s="473">
        <f t="shared" si="93"/>
        <v>0</v>
      </c>
      <c r="AV113" s="473">
        <f t="shared" si="93"/>
        <v>0</v>
      </c>
      <c r="AW113" s="473">
        <f t="shared" si="93"/>
        <v>0</v>
      </c>
      <c r="AX113" s="473">
        <f t="shared" si="93"/>
        <v>0</v>
      </c>
      <c r="AY113" s="473">
        <f t="shared" si="93"/>
        <v>0</v>
      </c>
      <c r="AZ113" s="473">
        <f t="shared" si="93"/>
        <v>0</v>
      </c>
      <c r="BA113" s="473">
        <f t="shared" si="93"/>
        <v>0</v>
      </c>
      <c r="BB113" s="473">
        <f t="shared" si="93"/>
        <v>0</v>
      </c>
      <c r="BC113" s="448">
        <f t="shared" si="89"/>
        <v>0</v>
      </c>
      <c r="BD113" s="450"/>
      <c r="BE113" s="473"/>
      <c r="BF113" s="473"/>
      <c r="BG113" s="473"/>
      <c r="BH113" s="473"/>
      <c r="BI113" s="473"/>
      <c r="BJ113" s="473"/>
      <c r="BK113" s="473"/>
      <c r="BL113" s="473"/>
      <c r="BM113" s="473"/>
      <c r="BN113" s="473"/>
      <c r="BO113" s="473"/>
      <c r="BP113" s="473"/>
      <c r="BQ113" s="448">
        <f t="shared" si="90"/>
        <v>0</v>
      </c>
      <c r="BS113" s="450">
        <f t="shared" si="94"/>
        <v>0</v>
      </c>
      <c r="BT113" s="451">
        <f t="shared" si="91"/>
        <v>0</v>
      </c>
      <c r="BV113" s="451">
        <f t="shared" si="95"/>
        <v>0</v>
      </c>
    </row>
    <row r="114" spans="1:101" outlineLevel="1">
      <c r="A114" s="455" t="str">
        <f t="shared" si="97"/>
        <v>ICNE</v>
      </c>
      <c r="B114" s="455" t="str">
        <f t="shared" si="97"/>
        <v>Other</v>
      </c>
      <c r="C114" s="455" t="str">
        <f t="shared" si="97"/>
        <v>GRUPO R&amp;G S.A.S. / HOSP HUV</v>
      </c>
      <c r="D114" s="474"/>
      <c r="E114" s="474"/>
      <c r="F114" s="474"/>
      <c r="G114" s="474"/>
      <c r="H114" s="474"/>
      <c r="I114" s="474"/>
      <c r="J114" s="474"/>
      <c r="K114" s="474"/>
      <c r="L114" s="474">
        <f t="shared" si="96"/>
        <v>0</v>
      </c>
      <c r="M114" s="474">
        <f t="shared" si="96"/>
        <v>0</v>
      </c>
      <c r="N114" s="474">
        <f t="shared" si="96"/>
        <v>0</v>
      </c>
      <c r="O114" s="474">
        <f t="shared" si="96"/>
        <v>0</v>
      </c>
      <c r="P114" s="448">
        <f t="shared" si="83"/>
        <v>0</v>
      </c>
      <c r="Q114" s="474">
        <f t="shared" si="98"/>
        <v>0</v>
      </c>
      <c r="R114" s="474">
        <f t="shared" si="98"/>
        <v>0</v>
      </c>
      <c r="S114" s="474">
        <f t="shared" si="98"/>
        <v>0</v>
      </c>
      <c r="T114" s="474">
        <f t="shared" si="98"/>
        <v>0</v>
      </c>
      <c r="U114" s="474">
        <f t="shared" si="98"/>
        <v>0</v>
      </c>
      <c r="V114" s="474">
        <f t="shared" si="98"/>
        <v>0</v>
      </c>
      <c r="W114" s="474">
        <f t="shared" si="98"/>
        <v>0</v>
      </c>
      <c r="X114" s="474">
        <f t="shared" si="98"/>
        <v>0</v>
      </c>
      <c r="Y114" s="474">
        <f t="shared" si="98"/>
        <v>0</v>
      </c>
      <c r="Z114" s="474">
        <f t="shared" si="98"/>
        <v>0</v>
      </c>
      <c r="AA114" s="474">
        <f t="shared" si="98"/>
        <v>0</v>
      </c>
      <c r="AB114" s="474">
        <f t="shared" si="98"/>
        <v>0</v>
      </c>
      <c r="AC114" s="448">
        <f t="shared" si="85"/>
        <v>0</v>
      </c>
      <c r="AD114" s="473">
        <f t="shared" ref="AD114:AO118" si="99">(+AD21*10%)*50*40*2</f>
        <v>0</v>
      </c>
      <c r="AE114" s="473">
        <f t="shared" si="99"/>
        <v>0</v>
      </c>
      <c r="AF114" s="473">
        <f t="shared" si="99"/>
        <v>0</v>
      </c>
      <c r="AG114" s="473">
        <f t="shared" si="99"/>
        <v>0</v>
      </c>
      <c r="AH114" s="473">
        <f t="shared" si="99"/>
        <v>0</v>
      </c>
      <c r="AI114" s="473">
        <f t="shared" si="99"/>
        <v>0</v>
      </c>
      <c r="AJ114" s="473">
        <f t="shared" si="99"/>
        <v>0</v>
      </c>
      <c r="AK114" s="473">
        <f t="shared" si="99"/>
        <v>0</v>
      </c>
      <c r="AL114" s="473">
        <f t="shared" si="99"/>
        <v>0</v>
      </c>
      <c r="AM114" s="473">
        <f t="shared" si="99"/>
        <v>0</v>
      </c>
      <c r="AN114" s="473">
        <f t="shared" si="99"/>
        <v>0</v>
      </c>
      <c r="AO114" s="473">
        <f t="shared" si="99"/>
        <v>0</v>
      </c>
      <c r="AP114" s="448">
        <f t="shared" si="87"/>
        <v>0</v>
      </c>
      <c r="AQ114" s="473">
        <f t="shared" ref="AQ114:BB118" si="100">(+AQ21*10%)*50*40*2</f>
        <v>0</v>
      </c>
      <c r="AR114" s="473">
        <f t="shared" si="100"/>
        <v>0</v>
      </c>
      <c r="AS114" s="473">
        <f t="shared" si="100"/>
        <v>0</v>
      </c>
      <c r="AT114" s="473">
        <f t="shared" si="100"/>
        <v>0</v>
      </c>
      <c r="AU114" s="473">
        <f t="shared" si="100"/>
        <v>0</v>
      </c>
      <c r="AV114" s="473">
        <f t="shared" si="100"/>
        <v>0</v>
      </c>
      <c r="AW114" s="473">
        <f t="shared" si="100"/>
        <v>0</v>
      </c>
      <c r="AX114" s="473">
        <f t="shared" si="100"/>
        <v>0</v>
      </c>
      <c r="AY114" s="473">
        <f t="shared" si="100"/>
        <v>0</v>
      </c>
      <c r="AZ114" s="473">
        <f t="shared" si="100"/>
        <v>0</v>
      </c>
      <c r="BA114" s="473">
        <f t="shared" si="100"/>
        <v>0</v>
      </c>
      <c r="BB114" s="473">
        <f t="shared" si="100"/>
        <v>0</v>
      </c>
      <c r="BC114" s="448">
        <f t="shared" si="89"/>
        <v>0</v>
      </c>
      <c r="BD114" s="450"/>
      <c r="BE114" s="473"/>
      <c r="BF114" s="473"/>
      <c r="BG114" s="473"/>
      <c r="BH114" s="473"/>
      <c r="BI114" s="473"/>
      <c r="BJ114" s="473"/>
      <c r="BK114" s="473"/>
      <c r="BL114" s="473"/>
      <c r="BM114" s="473"/>
      <c r="BN114" s="473"/>
      <c r="BO114" s="473"/>
      <c r="BP114" s="473"/>
      <c r="BQ114" s="448">
        <f t="shared" si="90"/>
        <v>0</v>
      </c>
      <c r="BS114" s="450">
        <f t="shared" si="94"/>
        <v>0</v>
      </c>
      <c r="BT114" s="451">
        <f t="shared" si="91"/>
        <v>0</v>
      </c>
      <c r="BV114" s="451">
        <f t="shared" si="95"/>
        <v>0</v>
      </c>
    </row>
    <row r="115" spans="1:101" outlineLevel="1">
      <c r="A115" s="455" t="str">
        <f t="shared" si="97"/>
        <v>ICNE</v>
      </c>
      <c r="B115" s="455" t="str">
        <f t="shared" si="97"/>
        <v>Other</v>
      </c>
      <c r="C115" s="455" t="str">
        <f t="shared" si="97"/>
        <v>DDS PHARMA</v>
      </c>
      <c r="D115" s="474"/>
      <c r="E115" s="474"/>
      <c r="F115" s="474"/>
      <c r="G115" s="474"/>
      <c r="H115" s="474"/>
      <c r="I115" s="474"/>
      <c r="J115" s="474"/>
      <c r="K115" s="474"/>
      <c r="L115" s="474">
        <f t="shared" si="96"/>
        <v>0</v>
      </c>
      <c r="M115" s="474">
        <f t="shared" si="96"/>
        <v>0</v>
      </c>
      <c r="N115" s="474">
        <f t="shared" si="96"/>
        <v>0</v>
      </c>
      <c r="O115" s="474">
        <f t="shared" si="96"/>
        <v>0</v>
      </c>
      <c r="P115" s="448">
        <f t="shared" si="83"/>
        <v>0</v>
      </c>
      <c r="Q115" s="474">
        <f t="shared" si="98"/>
        <v>0</v>
      </c>
      <c r="R115" s="474">
        <f t="shared" si="98"/>
        <v>0</v>
      </c>
      <c r="S115" s="474">
        <f t="shared" si="98"/>
        <v>0</v>
      </c>
      <c r="T115" s="474">
        <f t="shared" si="98"/>
        <v>0</v>
      </c>
      <c r="U115" s="474">
        <f t="shared" si="98"/>
        <v>0</v>
      </c>
      <c r="V115" s="474">
        <f t="shared" si="98"/>
        <v>0</v>
      </c>
      <c r="W115" s="474">
        <f t="shared" si="98"/>
        <v>0</v>
      </c>
      <c r="X115" s="474">
        <f t="shared" si="98"/>
        <v>0</v>
      </c>
      <c r="Y115" s="474">
        <f t="shared" si="98"/>
        <v>0</v>
      </c>
      <c r="Z115" s="474">
        <f t="shared" si="98"/>
        <v>0</v>
      </c>
      <c r="AA115" s="474">
        <f t="shared" si="98"/>
        <v>0</v>
      </c>
      <c r="AB115" s="474">
        <f t="shared" si="98"/>
        <v>0</v>
      </c>
      <c r="AC115" s="448">
        <f t="shared" si="85"/>
        <v>0</v>
      </c>
      <c r="AD115" s="473">
        <f t="shared" si="99"/>
        <v>0</v>
      </c>
      <c r="AE115" s="473">
        <f t="shared" si="99"/>
        <v>0</v>
      </c>
      <c r="AF115" s="473">
        <f t="shared" si="99"/>
        <v>0</v>
      </c>
      <c r="AG115" s="473">
        <f t="shared" si="99"/>
        <v>0</v>
      </c>
      <c r="AH115" s="473">
        <f t="shared" si="99"/>
        <v>0</v>
      </c>
      <c r="AI115" s="473">
        <f t="shared" si="99"/>
        <v>0</v>
      </c>
      <c r="AJ115" s="473">
        <f t="shared" si="99"/>
        <v>0</v>
      </c>
      <c r="AK115" s="473">
        <f t="shared" si="99"/>
        <v>0</v>
      </c>
      <c r="AL115" s="473">
        <f t="shared" si="99"/>
        <v>0</v>
      </c>
      <c r="AM115" s="473">
        <f t="shared" si="99"/>
        <v>0</v>
      </c>
      <c r="AN115" s="473">
        <f t="shared" si="99"/>
        <v>0</v>
      </c>
      <c r="AO115" s="473">
        <f t="shared" si="99"/>
        <v>0</v>
      </c>
      <c r="AP115" s="448">
        <f t="shared" si="87"/>
        <v>0</v>
      </c>
      <c r="AQ115" s="473">
        <f t="shared" si="100"/>
        <v>0</v>
      </c>
      <c r="AR115" s="473">
        <f t="shared" si="100"/>
        <v>0</v>
      </c>
      <c r="AS115" s="473">
        <f t="shared" si="100"/>
        <v>0</v>
      </c>
      <c r="AT115" s="473">
        <f t="shared" si="100"/>
        <v>0</v>
      </c>
      <c r="AU115" s="473">
        <f t="shared" si="100"/>
        <v>0</v>
      </c>
      <c r="AV115" s="473">
        <f t="shared" si="100"/>
        <v>0</v>
      </c>
      <c r="AW115" s="473">
        <f t="shared" si="100"/>
        <v>0</v>
      </c>
      <c r="AX115" s="473">
        <f t="shared" si="100"/>
        <v>0</v>
      </c>
      <c r="AY115" s="473">
        <f t="shared" si="100"/>
        <v>0</v>
      </c>
      <c r="AZ115" s="473">
        <f t="shared" si="100"/>
        <v>0</v>
      </c>
      <c r="BA115" s="473">
        <f t="shared" si="100"/>
        <v>0</v>
      </c>
      <c r="BB115" s="473">
        <f t="shared" si="100"/>
        <v>0</v>
      </c>
      <c r="BC115" s="448">
        <f t="shared" si="89"/>
        <v>0</v>
      </c>
      <c r="BD115" s="450"/>
      <c r="BE115" s="473"/>
      <c r="BF115" s="473"/>
      <c r="BG115" s="473"/>
      <c r="BH115" s="473"/>
      <c r="BI115" s="473"/>
      <c r="BJ115" s="473"/>
      <c r="BK115" s="473"/>
      <c r="BL115" s="473"/>
      <c r="BM115" s="473"/>
      <c r="BN115" s="473"/>
      <c r="BO115" s="473"/>
      <c r="BP115" s="473"/>
      <c r="BQ115" s="448">
        <f t="shared" si="90"/>
        <v>0</v>
      </c>
      <c r="BS115" s="450">
        <f t="shared" si="94"/>
        <v>0</v>
      </c>
      <c r="BT115" s="451">
        <f t="shared" si="91"/>
        <v>0</v>
      </c>
      <c r="BV115" s="451">
        <f t="shared" si="95"/>
        <v>0</v>
      </c>
    </row>
    <row r="116" spans="1:101" outlineLevel="1">
      <c r="A116" s="455" t="str">
        <f t="shared" si="97"/>
        <v>ICNE</v>
      </c>
      <c r="B116" s="455" t="str">
        <f t="shared" si="97"/>
        <v>Other</v>
      </c>
      <c r="C116" s="455" t="str">
        <f t="shared" si="97"/>
        <v>EVE DISTRIBUCIONES S.A.S.</v>
      </c>
      <c r="D116" s="474"/>
      <c r="E116" s="474"/>
      <c r="F116" s="474"/>
      <c r="G116" s="474"/>
      <c r="H116" s="474"/>
      <c r="I116" s="474"/>
      <c r="J116" s="474"/>
      <c r="K116" s="474"/>
      <c r="L116" s="474">
        <f t="shared" si="96"/>
        <v>0</v>
      </c>
      <c r="M116" s="474">
        <f t="shared" si="96"/>
        <v>0</v>
      </c>
      <c r="N116" s="474">
        <f t="shared" si="96"/>
        <v>0</v>
      </c>
      <c r="O116" s="474">
        <f t="shared" si="96"/>
        <v>0</v>
      </c>
      <c r="P116" s="448">
        <f t="shared" si="83"/>
        <v>0</v>
      </c>
      <c r="Q116" s="474">
        <f t="shared" si="98"/>
        <v>0</v>
      </c>
      <c r="R116" s="474">
        <f t="shared" si="98"/>
        <v>0</v>
      </c>
      <c r="S116" s="474">
        <f t="shared" si="98"/>
        <v>0</v>
      </c>
      <c r="T116" s="474">
        <f t="shared" si="98"/>
        <v>0</v>
      </c>
      <c r="U116" s="474">
        <f t="shared" si="98"/>
        <v>0</v>
      </c>
      <c r="V116" s="474">
        <f t="shared" si="98"/>
        <v>0</v>
      </c>
      <c r="W116" s="474">
        <f t="shared" si="98"/>
        <v>0</v>
      </c>
      <c r="X116" s="474">
        <f t="shared" si="98"/>
        <v>0</v>
      </c>
      <c r="Y116" s="474">
        <f t="shared" si="98"/>
        <v>0</v>
      </c>
      <c r="Z116" s="474">
        <f t="shared" si="98"/>
        <v>0</v>
      </c>
      <c r="AA116" s="474">
        <f t="shared" si="98"/>
        <v>0</v>
      </c>
      <c r="AB116" s="474">
        <f t="shared" si="98"/>
        <v>0</v>
      </c>
      <c r="AC116" s="448">
        <f t="shared" si="85"/>
        <v>0</v>
      </c>
      <c r="AD116" s="473">
        <f t="shared" si="99"/>
        <v>0</v>
      </c>
      <c r="AE116" s="473">
        <f t="shared" si="99"/>
        <v>0</v>
      </c>
      <c r="AF116" s="473">
        <f t="shared" si="99"/>
        <v>0</v>
      </c>
      <c r="AG116" s="473">
        <f t="shared" si="99"/>
        <v>0</v>
      </c>
      <c r="AH116" s="473">
        <f t="shared" si="99"/>
        <v>0</v>
      </c>
      <c r="AI116" s="473">
        <f t="shared" si="99"/>
        <v>0</v>
      </c>
      <c r="AJ116" s="473">
        <f t="shared" si="99"/>
        <v>0</v>
      </c>
      <c r="AK116" s="473">
        <f t="shared" si="99"/>
        <v>0</v>
      </c>
      <c r="AL116" s="473">
        <f t="shared" si="99"/>
        <v>0</v>
      </c>
      <c r="AM116" s="473">
        <f t="shared" si="99"/>
        <v>0</v>
      </c>
      <c r="AN116" s="473">
        <f t="shared" si="99"/>
        <v>0</v>
      </c>
      <c r="AO116" s="473">
        <f t="shared" si="99"/>
        <v>0</v>
      </c>
      <c r="AP116" s="448">
        <f t="shared" si="87"/>
        <v>0</v>
      </c>
      <c r="AQ116" s="473">
        <f t="shared" si="100"/>
        <v>0</v>
      </c>
      <c r="AR116" s="473">
        <f t="shared" si="100"/>
        <v>0</v>
      </c>
      <c r="AS116" s="473">
        <f t="shared" si="100"/>
        <v>0</v>
      </c>
      <c r="AT116" s="473">
        <f t="shared" si="100"/>
        <v>0</v>
      </c>
      <c r="AU116" s="473">
        <f t="shared" si="100"/>
        <v>0</v>
      </c>
      <c r="AV116" s="473">
        <f t="shared" si="100"/>
        <v>0</v>
      </c>
      <c r="AW116" s="473">
        <f t="shared" si="100"/>
        <v>0</v>
      </c>
      <c r="AX116" s="473">
        <f t="shared" si="100"/>
        <v>0</v>
      </c>
      <c r="AY116" s="473">
        <f t="shared" si="100"/>
        <v>0</v>
      </c>
      <c r="AZ116" s="473">
        <f t="shared" si="100"/>
        <v>0</v>
      </c>
      <c r="BA116" s="473">
        <f t="shared" si="100"/>
        <v>0</v>
      </c>
      <c r="BB116" s="473">
        <f t="shared" si="100"/>
        <v>0</v>
      </c>
      <c r="BC116" s="448">
        <f t="shared" si="89"/>
        <v>0</v>
      </c>
      <c r="BD116" s="450"/>
      <c r="BE116" s="473"/>
      <c r="BF116" s="473"/>
      <c r="BG116" s="473"/>
      <c r="BH116" s="473"/>
      <c r="BI116" s="473"/>
      <c r="BJ116" s="473"/>
      <c r="BK116" s="473"/>
      <c r="BL116" s="473"/>
      <c r="BM116" s="473"/>
      <c r="BN116" s="473"/>
      <c r="BO116" s="473"/>
      <c r="BP116" s="473"/>
      <c r="BQ116" s="448">
        <f t="shared" si="90"/>
        <v>0</v>
      </c>
      <c r="BS116" s="450">
        <f t="shared" si="94"/>
        <v>0</v>
      </c>
      <c r="BT116" s="451">
        <f t="shared" si="91"/>
        <v>0</v>
      </c>
      <c r="BV116" s="451">
        <f t="shared" si="95"/>
        <v>0</v>
      </c>
    </row>
    <row r="117" spans="1:101" outlineLevel="1">
      <c r="A117" s="455" t="str">
        <f t="shared" si="97"/>
        <v>ICNE</v>
      </c>
      <c r="B117" s="455" t="str">
        <f t="shared" si="97"/>
        <v>Other</v>
      </c>
      <c r="C117" s="455" t="str">
        <f t="shared" si="97"/>
        <v>CAFAM</v>
      </c>
      <c r="D117" s="474"/>
      <c r="E117" s="474"/>
      <c r="F117" s="474"/>
      <c r="G117" s="474"/>
      <c r="H117" s="474"/>
      <c r="I117" s="474"/>
      <c r="J117" s="474"/>
      <c r="K117" s="474"/>
      <c r="L117" s="474">
        <f t="shared" si="96"/>
        <v>0</v>
      </c>
      <c r="M117" s="474">
        <f t="shared" si="96"/>
        <v>0</v>
      </c>
      <c r="N117" s="474">
        <f t="shared" si="96"/>
        <v>0</v>
      </c>
      <c r="O117" s="474">
        <f t="shared" si="96"/>
        <v>0</v>
      </c>
      <c r="P117" s="448">
        <f t="shared" si="83"/>
        <v>0</v>
      </c>
      <c r="Q117" s="474">
        <f t="shared" si="98"/>
        <v>0</v>
      </c>
      <c r="R117" s="474">
        <f t="shared" si="98"/>
        <v>0</v>
      </c>
      <c r="S117" s="474">
        <f t="shared" si="98"/>
        <v>0</v>
      </c>
      <c r="T117" s="474">
        <f t="shared" si="98"/>
        <v>0</v>
      </c>
      <c r="U117" s="474">
        <f t="shared" si="98"/>
        <v>0</v>
      </c>
      <c r="V117" s="474">
        <f t="shared" si="98"/>
        <v>0</v>
      </c>
      <c r="W117" s="474">
        <f t="shared" si="98"/>
        <v>0</v>
      </c>
      <c r="X117" s="474">
        <f t="shared" si="98"/>
        <v>0</v>
      </c>
      <c r="Y117" s="474">
        <f t="shared" si="98"/>
        <v>0</v>
      </c>
      <c r="Z117" s="474">
        <f t="shared" si="98"/>
        <v>0</v>
      </c>
      <c r="AA117" s="474">
        <f t="shared" si="98"/>
        <v>0</v>
      </c>
      <c r="AB117" s="474">
        <f t="shared" si="98"/>
        <v>0</v>
      </c>
      <c r="AC117" s="448">
        <f t="shared" si="85"/>
        <v>0</v>
      </c>
      <c r="AD117" s="473">
        <f t="shared" si="99"/>
        <v>0</v>
      </c>
      <c r="AE117" s="473">
        <f t="shared" si="99"/>
        <v>0</v>
      </c>
      <c r="AF117" s="473">
        <f t="shared" si="99"/>
        <v>0</v>
      </c>
      <c r="AG117" s="473">
        <f t="shared" si="99"/>
        <v>0</v>
      </c>
      <c r="AH117" s="473">
        <f t="shared" si="99"/>
        <v>0</v>
      </c>
      <c r="AI117" s="473">
        <f t="shared" si="99"/>
        <v>0</v>
      </c>
      <c r="AJ117" s="473">
        <f t="shared" si="99"/>
        <v>0</v>
      </c>
      <c r="AK117" s="473">
        <f t="shared" si="99"/>
        <v>0</v>
      </c>
      <c r="AL117" s="473">
        <f t="shared" si="99"/>
        <v>0</v>
      </c>
      <c r="AM117" s="473">
        <f t="shared" si="99"/>
        <v>0</v>
      </c>
      <c r="AN117" s="473">
        <f t="shared" si="99"/>
        <v>0</v>
      </c>
      <c r="AO117" s="473">
        <f t="shared" si="99"/>
        <v>0</v>
      </c>
      <c r="AP117" s="448">
        <f t="shared" si="87"/>
        <v>0</v>
      </c>
      <c r="AQ117" s="473">
        <f t="shared" si="100"/>
        <v>0</v>
      </c>
      <c r="AR117" s="473">
        <f t="shared" si="100"/>
        <v>0</v>
      </c>
      <c r="AS117" s="473">
        <f t="shared" si="100"/>
        <v>0</v>
      </c>
      <c r="AT117" s="473">
        <f t="shared" si="100"/>
        <v>0</v>
      </c>
      <c r="AU117" s="473">
        <f t="shared" si="100"/>
        <v>0</v>
      </c>
      <c r="AV117" s="473">
        <f t="shared" si="100"/>
        <v>0</v>
      </c>
      <c r="AW117" s="473">
        <f t="shared" si="100"/>
        <v>0</v>
      </c>
      <c r="AX117" s="473">
        <f t="shared" si="100"/>
        <v>0</v>
      </c>
      <c r="AY117" s="473">
        <f t="shared" si="100"/>
        <v>0</v>
      </c>
      <c r="AZ117" s="473">
        <f t="shared" si="100"/>
        <v>0</v>
      </c>
      <c r="BA117" s="473">
        <f t="shared" si="100"/>
        <v>0</v>
      </c>
      <c r="BB117" s="473">
        <f t="shared" si="100"/>
        <v>0</v>
      </c>
      <c r="BC117" s="448">
        <f t="shared" si="89"/>
        <v>0</v>
      </c>
      <c r="BD117" s="450"/>
      <c r="BE117" s="473"/>
      <c r="BF117" s="473"/>
      <c r="BG117" s="473"/>
      <c r="BH117" s="473"/>
      <c r="BI117" s="473"/>
      <c r="BJ117" s="473"/>
      <c r="BK117" s="473"/>
      <c r="BL117" s="473"/>
      <c r="BM117" s="473"/>
      <c r="BN117" s="473"/>
      <c r="BO117" s="473"/>
      <c r="BP117" s="473"/>
      <c r="BQ117" s="448"/>
      <c r="BS117" s="450">
        <f t="shared" si="94"/>
        <v>0</v>
      </c>
      <c r="BT117" s="451">
        <f t="shared" si="91"/>
        <v>0</v>
      </c>
      <c r="BV117" s="451">
        <f t="shared" si="95"/>
        <v>0</v>
      </c>
    </row>
    <row r="118" spans="1:101" outlineLevel="1">
      <c r="A118" s="455" t="str">
        <f t="shared" si="97"/>
        <v>PMCE</v>
      </c>
      <c r="B118" s="455" t="str">
        <f t="shared" si="97"/>
        <v>Other</v>
      </c>
      <c r="C118" s="455" t="str">
        <f t="shared" si="97"/>
        <v>DEPOSITO DE DROGAS MONACO S.A.</v>
      </c>
      <c r="D118" s="474"/>
      <c r="E118" s="474"/>
      <c r="F118" s="474"/>
      <c r="G118" s="474"/>
      <c r="H118" s="474"/>
      <c r="I118" s="474"/>
      <c r="J118" s="474"/>
      <c r="K118" s="474"/>
      <c r="L118" s="474">
        <f t="shared" si="96"/>
        <v>0</v>
      </c>
      <c r="M118" s="474">
        <f t="shared" si="96"/>
        <v>0</v>
      </c>
      <c r="N118" s="474">
        <f t="shared" si="96"/>
        <v>0</v>
      </c>
      <c r="O118" s="474">
        <f t="shared" si="96"/>
        <v>0</v>
      </c>
      <c r="P118" s="448">
        <f t="shared" si="83"/>
        <v>0</v>
      </c>
      <c r="Q118" s="474">
        <f t="shared" si="98"/>
        <v>0</v>
      </c>
      <c r="R118" s="474">
        <f t="shared" si="98"/>
        <v>0</v>
      </c>
      <c r="S118" s="474">
        <f t="shared" si="98"/>
        <v>0</v>
      </c>
      <c r="T118" s="474">
        <f t="shared" si="98"/>
        <v>0</v>
      </c>
      <c r="U118" s="474">
        <f t="shared" si="98"/>
        <v>0</v>
      </c>
      <c r="V118" s="474">
        <f t="shared" si="98"/>
        <v>0</v>
      </c>
      <c r="W118" s="474">
        <f t="shared" si="98"/>
        <v>0</v>
      </c>
      <c r="X118" s="474">
        <f t="shared" si="98"/>
        <v>0</v>
      </c>
      <c r="Y118" s="474">
        <f t="shared" si="98"/>
        <v>0</v>
      </c>
      <c r="Z118" s="474">
        <f t="shared" si="98"/>
        <v>0</v>
      </c>
      <c r="AA118" s="474">
        <f t="shared" si="98"/>
        <v>0</v>
      </c>
      <c r="AB118" s="474">
        <f t="shared" si="98"/>
        <v>0</v>
      </c>
      <c r="AC118" s="448">
        <f t="shared" si="85"/>
        <v>0</v>
      </c>
      <c r="AD118" s="473">
        <f t="shared" si="99"/>
        <v>0</v>
      </c>
      <c r="AE118" s="473">
        <f t="shared" si="99"/>
        <v>0</v>
      </c>
      <c r="AF118" s="473">
        <f t="shared" si="99"/>
        <v>0</v>
      </c>
      <c r="AG118" s="473">
        <f t="shared" si="99"/>
        <v>0</v>
      </c>
      <c r="AH118" s="473">
        <f t="shared" si="99"/>
        <v>0</v>
      </c>
      <c r="AI118" s="473">
        <f t="shared" si="99"/>
        <v>0</v>
      </c>
      <c r="AJ118" s="473">
        <f t="shared" si="99"/>
        <v>0</v>
      </c>
      <c r="AK118" s="473">
        <f t="shared" si="99"/>
        <v>0</v>
      </c>
      <c r="AL118" s="473">
        <f t="shared" si="99"/>
        <v>0</v>
      </c>
      <c r="AM118" s="473">
        <f t="shared" si="99"/>
        <v>0</v>
      </c>
      <c r="AN118" s="473">
        <f t="shared" si="99"/>
        <v>0</v>
      </c>
      <c r="AO118" s="473">
        <f t="shared" si="99"/>
        <v>0</v>
      </c>
      <c r="AP118" s="448">
        <f t="shared" si="87"/>
        <v>0</v>
      </c>
      <c r="AQ118" s="473">
        <f t="shared" si="100"/>
        <v>0</v>
      </c>
      <c r="AR118" s="473">
        <f t="shared" si="100"/>
        <v>0</v>
      </c>
      <c r="AS118" s="473">
        <f t="shared" si="100"/>
        <v>0</v>
      </c>
      <c r="AT118" s="473">
        <f t="shared" si="100"/>
        <v>0</v>
      </c>
      <c r="AU118" s="473">
        <f t="shared" si="100"/>
        <v>0</v>
      </c>
      <c r="AV118" s="473">
        <f t="shared" si="100"/>
        <v>0</v>
      </c>
      <c r="AW118" s="473">
        <f t="shared" si="100"/>
        <v>0</v>
      </c>
      <c r="AX118" s="473">
        <f t="shared" si="100"/>
        <v>0</v>
      </c>
      <c r="AY118" s="473">
        <f t="shared" si="100"/>
        <v>0</v>
      </c>
      <c r="AZ118" s="473">
        <f t="shared" si="100"/>
        <v>0</v>
      </c>
      <c r="BA118" s="473">
        <f t="shared" si="100"/>
        <v>0</v>
      </c>
      <c r="BB118" s="473">
        <f t="shared" si="100"/>
        <v>0</v>
      </c>
      <c r="BC118" s="448">
        <f t="shared" si="89"/>
        <v>0</v>
      </c>
      <c r="BD118" s="450"/>
      <c r="BE118" s="473"/>
      <c r="BF118" s="473"/>
      <c r="BG118" s="473"/>
      <c r="BH118" s="473"/>
      <c r="BI118" s="473"/>
      <c r="BJ118" s="473"/>
      <c r="BK118" s="473"/>
      <c r="BL118" s="473"/>
      <c r="BM118" s="473"/>
      <c r="BN118" s="473"/>
      <c r="BO118" s="473"/>
      <c r="BP118" s="473"/>
      <c r="BQ118" s="448"/>
      <c r="BS118" s="450">
        <f t="shared" si="94"/>
        <v>0</v>
      </c>
      <c r="BT118" s="451">
        <f t="shared" si="91"/>
        <v>0</v>
      </c>
      <c r="BV118" s="451">
        <f t="shared" si="95"/>
        <v>0</v>
      </c>
    </row>
    <row r="119" spans="1:101" outlineLevel="1">
      <c r="A119" s="455"/>
      <c r="B119" s="455"/>
      <c r="C119" s="455" t="str">
        <f>+C26</f>
        <v>COLQUIMICOS S A</v>
      </c>
      <c r="D119" s="474"/>
      <c r="E119" s="474"/>
      <c r="F119" s="474"/>
      <c r="G119" s="474"/>
      <c r="H119" s="474"/>
      <c r="I119" s="474"/>
      <c r="J119" s="474"/>
      <c r="K119" s="474"/>
      <c r="L119" s="474"/>
      <c r="M119" s="474"/>
      <c r="N119" s="474"/>
      <c r="O119" s="474"/>
      <c r="P119" s="448"/>
      <c r="Q119" s="474"/>
      <c r="R119" s="474"/>
      <c r="S119" s="474"/>
      <c r="T119" s="474"/>
      <c r="U119" s="474"/>
      <c r="V119" s="474"/>
      <c r="W119" s="474"/>
      <c r="X119" s="474"/>
      <c r="Y119" s="474"/>
      <c r="Z119" s="474"/>
      <c r="AA119" s="474"/>
      <c r="AB119" s="474"/>
      <c r="AC119" s="448"/>
      <c r="AD119" s="473"/>
      <c r="AE119" s="473"/>
      <c r="AF119" s="473"/>
      <c r="AG119" s="473"/>
      <c r="AH119" s="473"/>
      <c r="AI119" s="473"/>
      <c r="AJ119" s="473"/>
      <c r="AK119" s="473"/>
      <c r="AL119" s="473"/>
      <c r="AM119" s="473"/>
      <c r="AN119" s="473"/>
      <c r="AO119" s="473"/>
      <c r="AP119" s="448"/>
      <c r="AQ119" s="473"/>
      <c r="AR119" s="473"/>
      <c r="AS119" s="473"/>
      <c r="AT119" s="473"/>
      <c r="AU119" s="473"/>
      <c r="AV119" s="473"/>
      <c r="AW119" s="473"/>
      <c r="AX119" s="473"/>
      <c r="AY119" s="473"/>
      <c r="AZ119" s="473"/>
      <c r="BA119" s="473"/>
      <c r="BB119" s="473"/>
      <c r="BC119" s="448"/>
      <c r="BD119" s="450"/>
      <c r="BE119" s="473"/>
      <c r="BF119" s="473"/>
      <c r="BG119" s="473"/>
      <c r="BH119" s="473"/>
      <c r="BI119" s="473"/>
      <c r="BJ119" s="473"/>
      <c r="BK119" s="473"/>
      <c r="BL119" s="473"/>
      <c r="BM119" s="473"/>
      <c r="BN119" s="473"/>
      <c r="BO119" s="473"/>
      <c r="BP119" s="473"/>
      <c r="BQ119" s="448"/>
      <c r="BS119" s="450"/>
      <c r="BT119" s="451"/>
      <c r="BV119" s="451"/>
    </row>
    <row r="120" spans="1:101" outlineLevel="1">
      <c r="A120" s="456" t="str">
        <f>+A27</f>
        <v>ZMGQ</v>
      </c>
      <c r="B120" s="456">
        <f>+B27</f>
        <v>0</v>
      </c>
      <c r="C120" s="456" t="str">
        <f>+C27</f>
        <v>CLINICA LA AURORA</v>
      </c>
      <c r="D120" s="474"/>
      <c r="E120" s="474"/>
      <c r="F120" s="474"/>
      <c r="G120" s="474"/>
      <c r="H120" s="474"/>
      <c r="I120" s="474"/>
      <c r="J120" s="474"/>
      <c r="K120" s="474"/>
      <c r="L120" s="474">
        <f t="shared" ref="L120:O122" si="101">(+L27*10%)*50*40*2</f>
        <v>0</v>
      </c>
      <c r="M120" s="474">
        <f t="shared" si="101"/>
        <v>0</v>
      </c>
      <c r="N120" s="474">
        <f t="shared" si="101"/>
        <v>0</v>
      </c>
      <c r="O120" s="474">
        <f t="shared" si="101"/>
        <v>0</v>
      </c>
      <c r="P120" s="448">
        <f t="shared" si="83"/>
        <v>0</v>
      </c>
      <c r="Q120" s="474">
        <f t="shared" ref="Q120:AB122" si="102">(+Q27*8.5%)*50*40*2</f>
        <v>0</v>
      </c>
      <c r="R120" s="474">
        <f t="shared" si="102"/>
        <v>0</v>
      </c>
      <c r="S120" s="474">
        <f t="shared" si="102"/>
        <v>0</v>
      </c>
      <c r="T120" s="474">
        <f t="shared" si="102"/>
        <v>0</v>
      </c>
      <c r="U120" s="474">
        <f t="shared" si="102"/>
        <v>0</v>
      </c>
      <c r="V120" s="474">
        <f t="shared" si="102"/>
        <v>0</v>
      </c>
      <c r="W120" s="474">
        <f t="shared" si="102"/>
        <v>0</v>
      </c>
      <c r="X120" s="474">
        <f t="shared" si="102"/>
        <v>0</v>
      </c>
      <c r="Y120" s="474">
        <f t="shared" si="102"/>
        <v>0</v>
      </c>
      <c r="Z120" s="474">
        <f t="shared" si="102"/>
        <v>0</v>
      </c>
      <c r="AA120" s="474">
        <f t="shared" si="102"/>
        <v>0</v>
      </c>
      <c r="AB120" s="474">
        <f t="shared" si="102"/>
        <v>0</v>
      </c>
      <c r="AC120" s="448">
        <f t="shared" si="85"/>
        <v>0</v>
      </c>
      <c r="AD120" s="473">
        <f t="shared" ref="AD120:AO122" si="103">(+AD27*10%)*50*40*2</f>
        <v>0</v>
      </c>
      <c r="AE120" s="473">
        <f t="shared" si="103"/>
        <v>0</v>
      </c>
      <c r="AF120" s="473">
        <f t="shared" si="103"/>
        <v>0</v>
      </c>
      <c r="AG120" s="473">
        <f t="shared" si="103"/>
        <v>0</v>
      </c>
      <c r="AH120" s="473">
        <f t="shared" si="103"/>
        <v>0</v>
      </c>
      <c r="AI120" s="473">
        <f t="shared" si="103"/>
        <v>0</v>
      </c>
      <c r="AJ120" s="473">
        <f t="shared" si="103"/>
        <v>0</v>
      </c>
      <c r="AK120" s="473">
        <f t="shared" si="103"/>
        <v>0</v>
      </c>
      <c r="AL120" s="473">
        <f t="shared" si="103"/>
        <v>0</v>
      </c>
      <c r="AM120" s="473">
        <f t="shared" si="103"/>
        <v>0</v>
      </c>
      <c r="AN120" s="473">
        <f t="shared" si="103"/>
        <v>0</v>
      </c>
      <c r="AO120" s="473">
        <f t="shared" si="103"/>
        <v>0</v>
      </c>
      <c r="AP120" s="448">
        <f t="shared" si="87"/>
        <v>0</v>
      </c>
      <c r="AQ120" s="473">
        <f t="shared" ref="AQ120:BB122" si="104">(+AQ27*10%)*50*40*2</f>
        <v>0</v>
      </c>
      <c r="AR120" s="473">
        <f t="shared" si="104"/>
        <v>0</v>
      </c>
      <c r="AS120" s="473">
        <f t="shared" si="104"/>
        <v>0</v>
      </c>
      <c r="AT120" s="473">
        <f t="shared" si="104"/>
        <v>0</v>
      </c>
      <c r="AU120" s="473">
        <f t="shared" si="104"/>
        <v>0</v>
      </c>
      <c r="AV120" s="473">
        <f t="shared" si="104"/>
        <v>0</v>
      </c>
      <c r="AW120" s="473">
        <f t="shared" si="104"/>
        <v>0</v>
      </c>
      <c r="AX120" s="473">
        <f t="shared" si="104"/>
        <v>0</v>
      </c>
      <c r="AY120" s="473">
        <f t="shared" si="104"/>
        <v>0</v>
      </c>
      <c r="AZ120" s="473">
        <f t="shared" si="104"/>
        <v>0</v>
      </c>
      <c r="BA120" s="473">
        <f t="shared" si="104"/>
        <v>0</v>
      </c>
      <c r="BB120" s="473">
        <f t="shared" si="104"/>
        <v>0</v>
      </c>
      <c r="BC120" s="448">
        <f t="shared" si="89"/>
        <v>0</v>
      </c>
      <c r="BD120" s="450"/>
      <c r="BE120" s="473"/>
      <c r="BF120" s="473"/>
      <c r="BG120" s="473"/>
      <c r="BH120" s="473"/>
      <c r="BI120" s="473"/>
      <c r="BJ120" s="473"/>
      <c r="BK120" s="473"/>
      <c r="BL120" s="473"/>
      <c r="BM120" s="473"/>
      <c r="BN120" s="473"/>
      <c r="BO120" s="473"/>
      <c r="BP120" s="473"/>
      <c r="BQ120" s="448">
        <f t="shared" ref="BQ120:BQ122" si="105">SUM(BE120:BP120)</f>
        <v>0</v>
      </c>
      <c r="BS120" s="450">
        <f t="shared" si="94"/>
        <v>0</v>
      </c>
      <c r="BT120" s="451">
        <f>BC120-AP120</f>
        <v>0</v>
      </c>
      <c r="BV120" s="451">
        <f t="shared" si="95"/>
        <v>0</v>
      </c>
    </row>
    <row r="121" spans="1:101" outlineLevel="1">
      <c r="A121" s="456" t="str">
        <f>+A28</f>
        <v>ZMGQ</v>
      </c>
      <c r="B121" s="456">
        <f>+B28</f>
        <v>0</v>
      </c>
      <c r="C121" s="456" t="str">
        <f>+C28</f>
        <v>LA ESTANCIA</v>
      </c>
      <c r="D121" s="474"/>
      <c r="E121" s="474"/>
      <c r="F121" s="474"/>
      <c r="G121" s="474"/>
      <c r="H121" s="474"/>
      <c r="I121" s="474"/>
      <c r="J121" s="474"/>
      <c r="K121" s="474"/>
      <c r="L121" s="474">
        <f t="shared" si="101"/>
        <v>0</v>
      </c>
      <c r="M121" s="474">
        <f t="shared" si="101"/>
        <v>0</v>
      </c>
      <c r="N121" s="474">
        <f t="shared" si="101"/>
        <v>0</v>
      </c>
      <c r="O121" s="474">
        <f t="shared" si="101"/>
        <v>0</v>
      </c>
      <c r="P121" s="448">
        <f t="shared" si="83"/>
        <v>0</v>
      </c>
      <c r="Q121" s="474">
        <f t="shared" si="102"/>
        <v>0</v>
      </c>
      <c r="R121" s="474">
        <f t="shared" si="102"/>
        <v>0</v>
      </c>
      <c r="S121" s="474">
        <f t="shared" si="102"/>
        <v>0</v>
      </c>
      <c r="T121" s="474">
        <f t="shared" si="102"/>
        <v>0</v>
      </c>
      <c r="U121" s="474">
        <f t="shared" si="102"/>
        <v>0</v>
      </c>
      <c r="V121" s="474">
        <f t="shared" si="102"/>
        <v>0</v>
      </c>
      <c r="W121" s="474">
        <f t="shared" si="102"/>
        <v>0</v>
      </c>
      <c r="X121" s="474">
        <f t="shared" si="102"/>
        <v>0</v>
      </c>
      <c r="Y121" s="474">
        <f t="shared" si="102"/>
        <v>0</v>
      </c>
      <c r="Z121" s="474">
        <f t="shared" si="102"/>
        <v>0</v>
      </c>
      <c r="AA121" s="474">
        <f t="shared" si="102"/>
        <v>0</v>
      </c>
      <c r="AB121" s="474">
        <f t="shared" si="102"/>
        <v>0</v>
      </c>
      <c r="AC121" s="448">
        <f t="shared" si="85"/>
        <v>0</v>
      </c>
      <c r="AD121" s="473">
        <f t="shared" si="103"/>
        <v>0</v>
      </c>
      <c r="AE121" s="473">
        <f t="shared" si="103"/>
        <v>0</v>
      </c>
      <c r="AF121" s="473">
        <f t="shared" si="103"/>
        <v>0</v>
      </c>
      <c r="AG121" s="473">
        <f t="shared" si="103"/>
        <v>0</v>
      </c>
      <c r="AH121" s="473">
        <f t="shared" si="103"/>
        <v>0</v>
      </c>
      <c r="AI121" s="473">
        <f t="shared" si="103"/>
        <v>0</v>
      </c>
      <c r="AJ121" s="473">
        <f t="shared" si="103"/>
        <v>0</v>
      </c>
      <c r="AK121" s="473">
        <f t="shared" si="103"/>
        <v>0</v>
      </c>
      <c r="AL121" s="473">
        <f t="shared" si="103"/>
        <v>0</v>
      </c>
      <c r="AM121" s="473">
        <f t="shared" si="103"/>
        <v>0</v>
      </c>
      <c r="AN121" s="473">
        <f t="shared" si="103"/>
        <v>0</v>
      </c>
      <c r="AO121" s="473">
        <f t="shared" si="103"/>
        <v>0</v>
      </c>
      <c r="AP121" s="448">
        <f t="shared" si="87"/>
        <v>0</v>
      </c>
      <c r="AQ121" s="473">
        <f t="shared" si="104"/>
        <v>0</v>
      </c>
      <c r="AR121" s="473">
        <f t="shared" si="104"/>
        <v>0</v>
      </c>
      <c r="AS121" s="473">
        <f t="shared" si="104"/>
        <v>0</v>
      </c>
      <c r="AT121" s="473">
        <f t="shared" si="104"/>
        <v>0</v>
      </c>
      <c r="AU121" s="473">
        <f t="shared" si="104"/>
        <v>0</v>
      </c>
      <c r="AV121" s="473">
        <f t="shared" si="104"/>
        <v>0</v>
      </c>
      <c r="AW121" s="473">
        <f t="shared" si="104"/>
        <v>0</v>
      </c>
      <c r="AX121" s="473">
        <f t="shared" si="104"/>
        <v>0</v>
      </c>
      <c r="AY121" s="473">
        <f t="shared" si="104"/>
        <v>0</v>
      </c>
      <c r="AZ121" s="473">
        <f t="shared" si="104"/>
        <v>0</v>
      </c>
      <c r="BA121" s="473">
        <f t="shared" si="104"/>
        <v>0</v>
      </c>
      <c r="BB121" s="473">
        <f t="shared" si="104"/>
        <v>0</v>
      </c>
      <c r="BC121" s="448">
        <f t="shared" si="89"/>
        <v>0</v>
      </c>
      <c r="BD121" s="450"/>
      <c r="BE121" s="473"/>
      <c r="BF121" s="473"/>
      <c r="BG121" s="473"/>
      <c r="BH121" s="473"/>
      <c r="BI121" s="473"/>
      <c r="BJ121" s="473"/>
      <c r="BK121" s="473"/>
      <c r="BL121" s="473"/>
      <c r="BM121" s="473"/>
      <c r="BN121" s="473"/>
      <c r="BO121" s="473"/>
      <c r="BP121" s="473"/>
      <c r="BQ121" s="448">
        <f t="shared" si="105"/>
        <v>0</v>
      </c>
      <c r="BS121" s="450">
        <f t="shared" si="94"/>
        <v>0</v>
      </c>
      <c r="BT121" s="451">
        <f>BC121-AP121</f>
        <v>0</v>
      </c>
      <c r="BV121" s="451">
        <f t="shared" si="95"/>
        <v>0</v>
      </c>
    </row>
    <row r="122" spans="1:101" outlineLevel="1">
      <c r="A122" s="456" t="str">
        <f t="shared" ref="A122:B122" si="106">+A29</f>
        <v>ZMGQ</v>
      </c>
      <c r="B122" s="456">
        <f t="shared" si="106"/>
        <v>0</v>
      </c>
      <c r="C122" s="456" t="str">
        <f>+C29</f>
        <v>MEDEX</v>
      </c>
      <c r="D122" s="474"/>
      <c r="E122" s="474"/>
      <c r="F122" s="474"/>
      <c r="G122" s="474"/>
      <c r="H122" s="474"/>
      <c r="I122" s="474"/>
      <c r="J122" s="474"/>
      <c r="K122" s="474"/>
      <c r="L122" s="474">
        <f t="shared" si="101"/>
        <v>0</v>
      </c>
      <c r="M122" s="474">
        <f t="shared" si="101"/>
        <v>0</v>
      </c>
      <c r="N122" s="474">
        <f t="shared" si="101"/>
        <v>0</v>
      </c>
      <c r="O122" s="474">
        <f t="shared" si="101"/>
        <v>0</v>
      </c>
      <c r="P122" s="448">
        <f t="shared" si="83"/>
        <v>0</v>
      </c>
      <c r="Q122" s="474">
        <f t="shared" si="102"/>
        <v>0</v>
      </c>
      <c r="R122" s="474">
        <f t="shared" si="102"/>
        <v>0</v>
      </c>
      <c r="S122" s="474">
        <f t="shared" si="102"/>
        <v>0</v>
      </c>
      <c r="T122" s="474">
        <f t="shared" si="102"/>
        <v>0</v>
      </c>
      <c r="U122" s="474">
        <f t="shared" si="102"/>
        <v>0</v>
      </c>
      <c r="V122" s="474">
        <f t="shared" si="102"/>
        <v>0</v>
      </c>
      <c r="W122" s="474">
        <f t="shared" si="102"/>
        <v>0</v>
      </c>
      <c r="X122" s="474">
        <f t="shared" si="102"/>
        <v>0</v>
      </c>
      <c r="Y122" s="474">
        <f t="shared" si="102"/>
        <v>0</v>
      </c>
      <c r="Z122" s="474">
        <f t="shared" si="102"/>
        <v>0</v>
      </c>
      <c r="AA122" s="474">
        <f t="shared" si="102"/>
        <v>0</v>
      </c>
      <c r="AB122" s="474">
        <f t="shared" si="102"/>
        <v>0</v>
      </c>
      <c r="AC122" s="448">
        <f t="shared" si="85"/>
        <v>0</v>
      </c>
      <c r="AD122" s="473">
        <f t="shared" si="103"/>
        <v>0</v>
      </c>
      <c r="AE122" s="473">
        <f t="shared" si="103"/>
        <v>0</v>
      </c>
      <c r="AF122" s="473">
        <f t="shared" si="103"/>
        <v>0</v>
      </c>
      <c r="AG122" s="473">
        <f t="shared" si="103"/>
        <v>0</v>
      </c>
      <c r="AH122" s="473">
        <f t="shared" si="103"/>
        <v>0</v>
      </c>
      <c r="AI122" s="473">
        <f t="shared" si="103"/>
        <v>0</v>
      </c>
      <c r="AJ122" s="473">
        <f t="shared" si="103"/>
        <v>0</v>
      </c>
      <c r="AK122" s="473">
        <f t="shared" si="103"/>
        <v>0</v>
      </c>
      <c r="AL122" s="473">
        <f t="shared" si="103"/>
        <v>0</v>
      </c>
      <c r="AM122" s="473">
        <f t="shared" si="103"/>
        <v>0</v>
      </c>
      <c r="AN122" s="473">
        <f t="shared" si="103"/>
        <v>0</v>
      </c>
      <c r="AO122" s="473">
        <f t="shared" si="103"/>
        <v>0</v>
      </c>
      <c r="AP122" s="448">
        <f t="shared" si="87"/>
        <v>0</v>
      </c>
      <c r="AQ122" s="473">
        <f t="shared" si="104"/>
        <v>0</v>
      </c>
      <c r="AR122" s="473">
        <f t="shared" si="104"/>
        <v>0</v>
      </c>
      <c r="AS122" s="473">
        <f t="shared" si="104"/>
        <v>0</v>
      </c>
      <c r="AT122" s="473">
        <f t="shared" si="104"/>
        <v>0</v>
      </c>
      <c r="AU122" s="473">
        <f t="shared" si="104"/>
        <v>0</v>
      </c>
      <c r="AV122" s="473">
        <f t="shared" si="104"/>
        <v>0</v>
      </c>
      <c r="AW122" s="473">
        <f t="shared" si="104"/>
        <v>0</v>
      </c>
      <c r="AX122" s="473">
        <f t="shared" si="104"/>
        <v>0</v>
      </c>
      <c r="AY122" s="473">
        <f t="shared" si="104"/>
        <v>0</v>
      </c>
      <c r="AZ122" s="473">
        <f t="shared" si="104"/>
        <v>0</v>
      </c>
      <c r="BA122" s="473">
        <f t="shared" si="104"/>
        <v>0</v>
      </c>
      <c r="BB122" s="473">
        <f t="shared" si="104"/>
        <v>0</v>
      </c>
      <c r="BC122" s="448">
        <f t="shared" si="89"/>
        <v>0</v>
      </c>
      <c r="BD122" s="450"/>
      <c r="BE122" s="473"/>
      <c r="BF122" s="473"/>
      <c r="BG122" s="473"/>
      <c r="BH122" s="473"/>
      <c r="BI122" s="473"/>
      <c r="BJ122" s="473"/>
      <c r="BK122" s="473"/>
      <c r="BL122" s="473"/>
      <c r="BM122" s="473"/>
      <c r="BN122" s="473"/>
      <c r="BO122" s="473"/>
      <c r="BP122" s="473"/>
      <c r="BQ122" s="448">
        <f t="shared" si="105"/>
        <v>0</v>
      </c>
      <c r="BS122" s="450">
        <f t="shared" si="94"/>
        <v>0</v>
      </c>
      <c r="BT122" s="451">
        <f>BC122-AP122</f>
        <v>0</v>
      </c>
      <c r="BV122" s="451">
        <f t="shared" si="95"/>
        <v>0</v>
      </c>
    </row>
    <row r="123" spans="1:101" s="456" customFormat="1" outlineLevel="1">
      <c r="C123" s="475" t="s">
        <v>192</v>
      </c>
      <c r="D123" s="446"/>
      <c r="E123" s="446"/>
      <c r="F123" s="446"/>
      <c r="G123" s="446"/>
      <c r="H123" s="446"/>
      <c r="I123" s="446"/>
      <c r="J123" s="446"/>
      <c r="K123" s="446"/>
      <c r="L123" s="446"/>
      <c r="M123" s="446"/>
      <c r="N123" s="446"/>
      <c r="O123" s="446"/>
      <c r="P123" s="446"/>
      <c r="Q123" s="446"/>
      <c r="R123" s="446"/>
      <c r="S123" s="446"/>
      <c r="T123" s="446"/>
      <c r="U123" s="446"/>
      <c r="V123" s="446"/>
      <c r="W123" s="446"/>
      <c r="X123" s="446"/>
      <c r="Y123" s="446"/>
      <c r="Z123" s="446"/>
      <c r="AA123" s="446"/>
      <c r="AB123" s="446"/>
      <c r="AC123" s="448">
        <f t="shared" si="85"/>
        <v>0</v>
      </c>
      <c r="AD123" s="446"/>
      <c r="AE123" s="446"/>
      <c r="AF123" s="446"/>
      <c r="AG123" s="446"/>
      <c r="AH123" s="446"/>
      <c r="AI123" s="446"/>
      <c r="AJ123" s="446"/>
      <c r="AK123" s="446"/>
      <c r="AL123" s="446"/>
      <c r="AM123" s="446"/>
      <c r="AN123" s="446"/>
      <c r="AO123" s="446"/>
      <c r="AP123" s="448">
        <f t="shared" si="87"/>
        <v>0</v>
      </c>
      <c r="AQ123" s="446"/>
      <c r="AR123" s="446"/>
      <c r="AS123" s="446"/>
      <c r="AT123" s="446"/>
      <c r="AU123" s="446"/>
      <c r="AV123" s="446"/>
      <c r="AW123" s="446"/>
      <c r="AX123" s="446"/>
      <c r="AY123" s="446"/>
      <c r="AZ123" s="446"/>
      <c r="BA123" s="446"/>
      <c r="BB123" s="446"/>
      <c r="BC123" s="448">
        <f t="shared" si="89"/>
        <v>0</v>
      </c>
      <c r="BE123" s="446"/>
      <c r="BF123" s="446"/>
      <c r="BG123" s="446"/>
      <c r="BH123" s="446"/>
      <c r="BI123" s="446"/>
      <c r="BJ123" s="446"/>
      <c r="BK123" s="446"/>
      <c r="BL123" s="446"/>
      <c r="BM123" s="446"/>
      <c r="BN123" s="446"/>
      <c r="BO123" s="446"/>
      <c r="BP123" s="446"/>
      <c r="BQ123" s="457"/>
      <c r="BR123" s="210"/>
      <c r="BS123" s="450"/>
      <c r="BT123" s="451"/>
      <c r="BU123" s="210"/>
      <c r="BV123" s="451"/>
      <c r="BW123" s="210"/>
      <c r="BX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0"/>
      <c r="CJ123" s="210"/>
      <c r="CK123" s="210"/>
      <c r="CL123" s="210"/>
      <c r="CM123" s="210"/>
      <c r="CN123" s="210"/>
      <c r="CO123" s="210"/>
      <c r="CP123" s="210"/>
      <c r="CQ123" s="210"/>
      <c r="CR123" s="210"/>
      <c r="CS123" s="210"/>
      <c r="CT123" s="210"/>
      <c r="CU123" s="210"/>
      <c r="CV123" s="210"/>
      <c r="CW123" s="210"/>
    </row>
    <row r="124" spans="1:101" ht="12" customHeight="1">
      <c r="D124" s="476">
        <f t="shared" ref="D124:BO124" si="107">SUM(D97:D123)</f>
        <v>0</v>
      </c>
      <c r="E124" s="476">
        <f t="shared" si="107"/>
        <v>120000</v>
      </c>
      <c r="F124" s="476">
        <f t="shared" si="107"/>
        <v>0</v>
      </c>
      <c r="G124" s="476">
        <f t="shared" si="107"/>
        <v>100000</v>
      </c>
      <c r="H124" s="476">
        <f t="shared" si="107"/>
        <v>0</v>
      </c>
      <c r="I124" s="476">
        <f t="shared" si="107"/>
        <v>0</v>
      </c>
      <c r="J124" s="476">
        <f t="shared" si="107"/>
        <v>0</v>
      </c>
      <c r="K124" s="476">
        <f t="shared" si="107"/>
        <v>0</v>
      </c>
      <c r="L124" s="476">
        <f t="shared" si="107"/>
        <v>71400</v>
      </c>
      <c r="M124" s="476">
        <f t="shared" si="107"/>
        <v>72400</v>
      </c>
      <c r="N124" s="476">
        <f t="shared" si="107"/>
        <v>72800</v>
      </c>
      <c r="O124" s="476">
        <f t="shared" si="107"/>
        <v>73200</v>
      </c>
      <c r="P124" s="476">
        <f t="shared" si="107"/>
        <v>509800</v>
      </c>
      <c r="Q124" s="476">
        <f t="shared" si="107"/>
        <v>65569</v>
      </c>
      <c r="R124" s="476">
        <f t="shared" si="107"/>
        <v>65229</v>
      </c>
      <c r="S124" s="476">
        <f t="shared" si="107"/>
        <v>66249</v>
      </c>
      <c r="T124" s="476">
        <f t="shared" si="107"/>
        <v>65909</v>
      </c>
      <c r="U124" s="476">
        <f t="shared" si="107"/>
        <v>66419</v>
      </c>
      <c r="V124" s="476">
        <f t="shared" si="107"/>
        <v>65739</v>
      </c>
      <c r="W124" s="476">
        <f t="shared" si="107"/>
        <v>65739</v>
      </c>
      <c r="X124" s="476">
        <f t="shared" si="107"/>
        <v>65739</v>
      </c>
      <c r="Y124" s="476">
        <f t="shared" si="107"/>
        <v>65399.000000000007</v>
      </c>
      <c r="Z124" s="476">
        <f t="shared" si="107"/>
        <v>63699.000000000007</v>
      </c>
      <c r="AA124" s="476">
        <f t="shared" si="107"/>
        <v>63359.000000000007</v>
      </c>
      <c r="AB124" s="476">
        <f t="shared" si="107"/>
        <v>63359.000000000007</v>
      </c>
      <c r="AC124" s="476">
        <f t="shared" si="107"/>
        <v>782408</v>
      </c>
      <c r="AD124" s="476">
        <f t="shared" si="107"/>
        <v>61340</v>
      </c>
      <c r="AE124" s="476">
        <f t="shared" si="107"/>
        <v>61340</v>
      </c>
      <c r="AF124" s="476">
        <f t="shared" si="107"/>
        <v>61340</v>
      </c>
      <c r="AG124" s="476">
        <f t="shared" si="107"/>
        <v>59740</v>
      </c>
      <c r="AH124" s="476">
        <f t="shared" si="107"/>
        <v>59340</v>
      </c>
      <c r="AI124" s="476">
        <f t="shared" si="107"/>
        <v>58660</v>
      </c>
      <c r="AJ124" s="476">
        <f t="shared" si="107"/>
        <v>59860</v>
      </c>
      <c r="AK124" s="476">
        <f t="shared" si="107"/>
        <v>58120</v>
      </c>
      <c r="AL124" s="476">
        <f t="shared" si="107"/>
        <v>56640</v>
      </c>
      <c r="AM124" s="476">
        <f t="shared" si="107"/>
        <v>55440</v>
      </c>
      <c r="AN124" s="476">
        <f t="shared" si="107"/>
        <v>55440</v>
      </c>
      <c r="AO124" s="476">
        <f t="shared" si="107"/>
        <v>55440</v>
      </c>
      <c r="AP124" s="476">
        <f t="shared" si="107"/>
        <v>702700</v>
      </c>
      <c r="AQ124" s="476">
        <f t="shared" si="107"/>
        <v>56240</v>
      </c>
      <c r="AR124" s="476">
        <f t="shared" si="107"/>
        <v>56240</v>
      </c>
      <c r="AS124" s="476">
        <f t="shared" si="107"/>
        <v>55440</v>
      </c>
      <c r="AT124" s="476">
        <f t="shared" si="107"/>
        <v>55440</v>
      </c>
      <c r="AU124" s="476">
        <f t="shared" si="107"/>
        <v>55440</v>
      </c>
      <c r="AV124" s="476">
        <f t="shared" si="107"/>
        <v>55840</v>
      </c>
      <c r="AW124" s="476">
        <f t="shared" si="107"/>
        <v>54640</v>
      </c>
      <c r="AX124" s="476">
        <f t="shared" si="107"/>
        <v>54240</v>
      </c>
      <c r="AY124" s="476">
        <f t="shared" si="107"/>
        <v>53040</v>
      </c>
      <c r="AZ124" s="476">
        <f t="shared" si="107"/>
        <v>53040</v>
      </c>
      <c r="BA124" s="476">
        <f t="shared" si="107"/>
        <v>53040</v>
      </c>
      <c r="BB124" s="476">
        <f t="shared" si="107"/>
        <v>53040</v>
      </c>
      <c r="BC124" s="476">
        <f t="shared" si="107"/>
        <v>655680</v>
      </c>
      <c r="BD124" s="476">
        <f t="shared" si="107"/>
        <v>0</v>
      </c>
      <c r="BE124" s="476">
        <f t="shared" si="107"/>
        <v>0</v>
      </c>
      <c r="BF124" s="476">
        <f t="shared" si="107"/>
        <v>0</v>
      </c>
      <c r="BG124" s="476">
        <f t="shared" si="107"/>
        <v>0</v>
      </c>
      <c r="BH124" s="476">
        <f t="shared" si="107"/>
        <v>0</v>
      </c>
      <c r="BI124" s="476">
        <f t="shared" si="107"/>
        <v>0</v>
      </c>
      <c r="BJ124" s="476">
        <f t="shared" si="107"/>
        <v>0</v>
      </c>
      <c r="BK124" s="476">
        <f t="shared" si="107"/>
        <v>0</v>
      </c>
      <c r="BL124" s="476">
        <f t="shared" si="107"/>
        <v>0</v>
      </c>
      <c r="BM124" s="476">
        <f t="shared" si="107"/>
        <v>0</v>
      </c>
      <c r="BN124" s="476">
        <f t="shared" si="107"/>
        <v>0</v>
      </c>
      <c r="BO124" s="476">
        <f t="shared" si="107"/>
        <v>0</v>
      </c>
      <c r="BP124" s="476">
        <f t="shared" ref="BP124:BQ124" si="108">SUM(BP97:BP123)</f>
        <v>0</v>
      </c>
      <c r="BQ124" s="476">
        <f t="shared" si="108"/>
        <v>0</v>
      </c>
    </row>
    <row r="125" spans="1:101" ht="12" customHeight="1">
      <c r="D125" s="467"/>
      <c r="E125" s="467"/>
      <c r="F125" s="467"/>
      <c r="G125" s="467"/>
      <c r="H125" s="467"/>
      <c r="I125" s="467"/>
      <c r="J125" s="467"/>
      <c r="K125" s="467"/>
      <c r="L125" s="467"/>
      <c r="M125" s="467"/>
      <c r="N125" s="467"/>
      <c r="O125" s="467"/>
      <c r="P125" s="468"/>
      <c r="Q125" s="468"/>
      <c r="R125" s="468"/>
      <c r="S125" s="468"/>
      <c r="T125" s="468"/>
      <c r="U125" s="468"/>
      <c r="V125" s="468"/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468"/>
      <c r="AH125" s="468"/>
      <c r="AI125" s="468"/>
      <c r="AJ125" s="468"/>
      <c r="AK125" s="468"/>
      <c r="AL125" s="468"/>
      <c r="AM125" s="468"/>
      <c r="AN125" s="468"/>
      <c r="AO125" s="468"/>
      <c r="AP125" s="468"/>
      <c r="AQ125" s="468"/>
      <c r="AR125" s="468"/>
      <c r="AS125" s="468"/>
      <c r="AT125" s="468"/>
      <c r="AU125" s="468"/>
      <c r="AV125" s="468"/>
      <c r="AW125" s="468"/>
      <c r="AX125" s="468"/>
      <c r="AY125" s="468"/>
      <c r="AZ125" s="468"/>
      <c r="BA125" s="468"/>
      <c r="BB125" s="468"/>
      <c r="BC125" s="468"/>
      <c r="BD125" s="450"/>
      <c r="BE125" s="467"/>
      <c r="BF125" s="467"/>
      <c r="BG125" s="467"/>
      <c r="BH125" s="467"/>
      <c r="BI125" s="467"/>
      <c r="BJ125" s="467"/>
      <c r="BK125" s="467"/>
      <c r="BL125" s="467"/>
      <c r="BM125" s="467"/>
      <c r="BN125" s="467"/>
      <c r="BO125" s="467"/>
      <c r="BP125" s="467"/>
    </row>
    <row r="126" spans="1:101">
      <c r="C126" s="462" t="s">
        <v>130</v>
      </c>
      <c r="D126" s="462" t="s">
        <v>333</v>
      </c>
      <c r="E126" s="462"/>
      <c r="F126" s="462"/>
      <c r="G126" s="462"/>
      <c r="H126" s="462"/>
      <c r="I126" s="462"/>
      <c r="J126" s="462"/>
      <c r="K126" s="462"/>
      <c r="L126" s="462"/>
      <c r="M126" s="462"/>
      <c r="N126" s="462"/>
      <c r="O126" s="462"/>
      <c r="P126" s="462">
        <v>2022</v>
      </c>
      <c r="Q126" s="435" t="s">
        <v>334</v>
      </c>
      <c r="R126" s="436"/>
      <c r="S126" s="436"/>
      <c r="T126" s="436"/>
      <c r="U126" s="436"/>
      <c r="V126" s="436"/>
      <c r="W126" s="436"/>
      <c r="X126" s="436"/>
      <c r="Y126" s="436"/>
      <c r="Z126" s="436"/>
      <c r="AA126" s="436"/>
      <c r="AB126" s="436"/>
      <c r="AC126" s="435">
        <v>2023</v>
      </c>
      <c r="AD126" s="437" t="s">
        <v>335</v>
      </c>
      <c r="AE126" s="438"/>
      <c r="AF126" s="438"/>
      <c r="AG126" s="438"/>
      <c r="AH126" s="438"/>
      <c r="AI126" s="438"/>
      <c r="AJ126" s="438"/>
      <c r="AK126" s="438"/>
      <c r="AL126" s="438"/>
      <c r="AM126" s="438"/>
      <c r="AN126" s="438"/>
      <c r="AO126" s="438"/>
      <c r="AP126" s="437">
        <v>2024</v>
      </c>
      <c r="AQ126" s="439" t="s">
        <v>336</v>
      </c>
      <c r="AR126" s="440"/>
      <c r="AS126" s="440"/>
      <c r="AT126" s="440"/>
      <c r="AU126" s="440"/>
      <c r="AV126" s="440"/>
      <c r="AW126" s="440"/>
      <c r="AX126" s="440"/>
      <c r="AY126" s="440"/>
      <c r="AZ126" s="440"/>
      <c r="BA126" s="440"/>
      <c r="BB126" s="440"/>
      <c r="BC126" s="439">
        <v>2024</v>
      </c>
      <c r="BD126" s="444"/>
      <c r="BE126" s="441" t="s">
        <v>337</v>
      </c>
      <c r="BF126" s="463"/>
      <c r="BG126" s="463"/>
      <c r="BH126" s="463"/>
      <c r="BI126" s="463"/>
      <c r="BJ126" s="463"/>
      <c r="BK126" s="463"/>
      <c r="BL126" s="463"/>
      <c r="BM126" s="463"/>
      <c r="BN126" s="463"/>
      <c r="BO126" s="463"/>
      <c r="BP126" s="463"/>
      <c r="BQ126" s="441">
        <v>2024</v>
      </c>
      <c r="BU126" s="477" t="s">
        <v>338</v>
      </c>
      <c r="BZ126" s="478">
        <v>4</v>
      </c>
      <c r="CA126" s="210">
        <v>8</v>
      </c>
    </row>
    <row r="127" spans="1:101" s="443" customFormat="1" ht="22.5" customHeight="1" outlineLevel="1">
      <c r="C127" s="210"/>
      <c r="D127" s="443" t="s">
        <v>285</v>
      </c>
      <c r="E127" s="443" t="s">
        <v>234</v>
      </c>
      <c r="F127" s="443" t="s">
        <v>235</v>
      </c>
      <c r="G127" s="443" t="s">
        <v>236</v>
      </c>
      <c r="H127" s="443" t="s">
        <v>237</v>
      </c>
      <c r="I127" s="443" t="s">
        <v>238</v>
      </c>
      <c r="J127" s="443" t="s">
        <v>286</v>
      </c>
      <c r="K127" s="479" t="s">
        <v>287</v>
      </c>
      <c r="L127" s="443" t="s">
        <v>288</v>
      </c>
      <c r="M127" s="443" t="s">
        <v>17</v>
      </c>
      <c r="N127" s="443" t="s">
        <v>18</v>
      </c>
      <c r="O127" s="443" t="s">
        <v>289</v>
      </c>
      <c r="P127" s="443" t="s">
        <v>290</v>
      </c>
      <c r="Q127" s="443" t="s">
        <v>285</v>
      </c>
      <c r="R127" s="443" t="s">
        <v>234</v>
      </c>
      <c r="S127" s="443" t="s">
        <v>235</v>
      </c>
      <c r="T127" s="443" t="s">
        <v>236</v>
      </c>
      <c r="U127" s="443" t="s">
        <v>237</v>
      </c>
      <c r="V127" s="443" t="s">
        <v>238</v>
      </c>
      <c r="W127" s="443" t="s">
        <v>286</v>
      </c>
      <c r="X127" s="443" t="s">
        <v>287</v>
      </c>
      <c r="Y127" s="443" t="s">
        <v>288</v>
      </c>
      <c r="Z127" s="443" t="s">
        <v>17</v>
      </c>
      <c r="AA127" s="443" t="s">
        <v>18</v>
      </c>
      <c r="AB127" s="443" t="s">
        <v>289</v>
      </c>
      <c r="AC127" s="443" t="s">
        <v>290</v>
      </c>
      <c r="AD127" s="443" t="s">
        <v>285</v>
      </c>
      <c r="AE127" s="443" t="s">
        <v>234</v>
      </c>
      <c r="AF127" s="443" t="s">
        <v>235</v>
      </c>
      <c r="AG127" s="443" t="s">
        <v>236</v>
      </c>
      <c r="AH127" s="443" t="s">
        <v>237</v>
      </c>
      <c r="AI127" s="443" t="s">
        <v>238</v>
      </c>
      <c r="AJ127" s="443" t="s">
        <v>286</v>
      </c>
      <c r="AK127" s="443" t="s">
        <v>287</v>
      </c>
      <c r="AL127" s="443" t="s">
        <v>288</v>
      </c>
      <c r="AM127" s="443" t="s">
        <v>17</v>
      </c>
      <c r="AN127" s="443" t="s">
        <v>18</v>
      </c>
      <c r="AO127" s="443" t="s">
        <v>289</v>
      </c>
      <c r="AP127" s="443" t="s">
        <v>290</v>
      </c>
      <c r="AQ127" s="443" t="s">
        <v>285</v>
      </c>
      <c r="AR127" s="443" t="s">
        <v>234</v>
      </c>
      <c r="AS127" s="443" t="s">
        <v>235</v>
      </c>
      <c r="AT127" s="443" t="s">
        <v>236</v>
      </c>
      <c r="AU127" s="443" t="s">
        <v>237</v>
      </c>
      <c r="AV127" s="443" t="s">
        <v>238</v>
      </c>
      <c r="AW127" s="443" t="s">
        <v>286</v>
      </c>
      <c r="AX127" s="443" t="s">
        <v>287</v>
      </c>
      <c r="AY127" s="443" t="s">
        <v>288</v>
      </c>
      <c r="AZ127" s="443" t="s">
        <v>17</v>
      </c>
      <c r="BA127" s="443" t="s">
        <v>18</v>
      </c>
      <c r="BB127" s="443" t="s">
        <v>289</v>
      </c>
      <c r="BC127" s="443" t="s">
        <v>290</v>
      </c>
      <c r="BD127" s="450"/>
      <c r="BE127" s="443" t="s">
        <v>285</v>
      </c>
      <c r="BF127" s="443" t="s">
        <v>234</v>
      </c>
      <c r="BG127" s="443" t="s">
        <v>235</v>
      </c>
      <c r="BH127" s="443" t="s">
        <v>236</v>
      </c>
      <c r="BI127" s="443" t="s">
        <v>237</v>
      </c>
      <c r="BJ127" s="443" t="s">
        <v>238</v>
      </c>
      <c r="BK127" s="443" t="s">
        <v>286</v>
      </c>
      <c r="BL127" s="443" t="s">
        <v>287</v>
      </c>
      <c r="BM127" s="443" t="s">
        <v>288</v>
      </c>
      <c r="BN127" s="443" t="s">
        <v>17</v>
      </c>
      <c r="BO127" s="443" t="s">
        <v>18</v>
      </c>
      <c r="BP127" s="443" t="s">
        <v>289</v>
      </c>
      <c r="BQ127" s="443" t="s">
        <v>290</v>
      </c>
      <c r="BS127" s="480" t="s">
        <v>338</v>
      </c>
      <c r="BT127" s="480" t="s">
        <v>109</v>
      </c>
      <c r="BU127" s="481" t="s">
        <v>339</v>
      </c>
      <c r="BV127" s="480" t="s">
        <v>340</v>
      </c>
      <c r="BW127" s="481" t="s">
        <v>341</v>
      </c>
      <c r="BX127" s="481" t="s">
        <v>342</v>
      </c>
      <c r="BZ127" s="482" t="s">
        <v>343</v>
      </c>
      <c r="CA127" s="483" t="s">
        <v>344</v>
      </c>
      <c r="CC127" s="480" t="s">
        <v>345</v>
      </c>
    </row>
    <row r="128" spans="1:101" ht="12" customHeight="1" outlineLevel="1">
      <c r="A128" s="445" t="str">
        <f t="shared" ref="A128:C143" si="109">+A4</f>
        <v>PMCE</v>
      </c>
      <c r="B128" s="445" t="str">
        <f t="shared" si="109"/>
        <v>Maintain</v>
      </c>
      <c r="C128" s="445" t="str">
        <f t="shared" si="109"/>
        <v>ORGANIZACION VIHONCO IPS SOCIEDAD</v>
      </c>
      <c r="D128" s="484">
        <f>+D66+D97</f>
        <v>2232750</v>
      </c>
      <c r="E128" s="484">
        <f t="shared" ref="E128:N143" si="110">+E66+E97</f>
        <v>2403250</v>
      </c>
      <c r="F128" s="484">
        <f t="shared" si="110"/>
        <v>2162250</v>
      </c>
      <c r="G128" s="484">
        <f t="shared" si="110"/>
        <v>2511750</v>
      </c>
      <c r="H128" s="484">
        <f t="shared" si="110"/>
        <v>2362500</v>
      </c>
      <c r="I128" s="484">
        <f t="shared" si="110"/>
        <v>2311000</v>
      </c>
      <c r="J128" s="484">
        <f t="shared" si="110"/>
        <v>2265250</v>
      </c>
      <c r="K128" s="485">
        <v>2284000</v>
      </c>
      <c r="L128" s="485">
        <f>+L66+L97+82400</f>
        <v>2448800</v>
      </c>
      <c r="M128" s="485">
        <f t="shared" si="110"/>
        <v>2366400</v>
      </c>
      <c r="N128" s="485">
        <f t="shared" si="110"/>
        <v>2366400</v>
      </c>
      <c r="O128" s="485">
        <f>+O66+O97</f>
        <v>2366400</v>
      </c>
      <c r="P128" s="448">
        <f t="shared" ref="P128:P151" si="111">SUM(D128:O128)</f>
        <v>28080750</v>
      </c>
      <c r="Q128" s="485">
        <f t="shared" ref="Q128:AB143" si="112">+Q66+Q97</f>
        <v>2359440</v>
      </c>
      <c r="R128" s="485">
        <f t="shared" si="112"/>
        <v>2339100</v>
      </c>
      <c r="S128" s="485">
        <f t="shared" si="112"/>
        <v>2339100</v>
      </c>
      <c r="T128" s="485">
        <f t="shared" si="112"/>
        <v>2318760</v>
      </c>
      <c r="U128" s="485">
        <f t="shared" si="112"/>
        <v>2318760</v>
      </c>
      <c r="V128" s="485">
        <f t="shared" si="112"/>
        <v>2298420</v>
      </c>
      <c r="W128" s="485">
        <f t="shared" si="112"/>
        <v>2278080</v>
      </c>
      <c r="X128" s="485">
        <f t="shared" si="112"/>
        <v>2278080</v>
      </c>
      <c r="Y128" s="485">
        <f t="shared" si="112"/>
        <v>2278080</v>
      </c>
      <c r="Z128" s="485">
        <f t="shared" si="112"/>
        <v>2237400</v>
      </c>
      <c r="AA128" s="485">
        <f t="shared" si="112"/>
        <v>2237400</v>
      </c>
      <c r="AB128" s="485">
        <f t="shared" si="112"/>
        <v>2237400</v>
      </c>
      <c r="AC128" s="448">
        <f t="shared" ref="AC128:AC140" si="113">SUM(Q128:AB128)</f>
        <v>27520020</v>
      </c>
      <c r="AD128" s="485">
        <f t="shared" ref="AD128:AS143" si="114">+AD66+AD97</f>
        <v>2230800</v>
      </c>
      <c r="AE128" s="485">
        <f t="shared" si="114"/>
        <v>2230800</v>
      </c>
      <c r="AF128" s="485">
        <f t="shared" si="114"/>
        <v>2230800</v>
      </c>
      <c r="AG128" s="485">
        <f t="shared" si="114"/>
        <v>2230800</v>
      </c>
      <c r="AH128" s="485">
        <f t="shared" si="114"/>
        <v>2230800</v>
      </c>
      <c r="AI128" s="485">
        <f t="shared" si="114"/>
        <v>2210520</v>
      </c>
      <c r="AJ128" s="485">
        <f t="shared" si="114"/>
        <v>2210520</v>
      </c>
      <c r="AK128" s="485">
        <f t="shared" si="114"/>
        <v>2210520</v>
      </c>
      <c r="AL128" s="485">
        <f t="shared" si="114"/>
        <v>2190240</v>
      </c>
      <c r="AM128" s="485">
        <f t="shared" si="114"/>
        <v>2190240</v>
      </c>
      <c r="AN128" s="485">
        <f t="shared" si="114"/>
        <v>2190240</v>
      </c>
      <c r="AO128" s="485">
        <f t="shared" si="114"/>
        <v>2190240</v>
      </c>
      <c r="AP128" s="448">
        <f t="shared" ref="AP128:AP140" si="115">SUM(AD128:AO128)</f>
        <v>26546520</v>
      </c>
      <c r="AQ128" s="485">
        <f t="shared" ref="AQ128:BB143" si="116">+AQ66+AQ97</f>
        <v>2190240</v>
      </c>
      <c r="AR128" s="485">
        <f t="shared" si="116"/>
        <v>2190240</v>
      </c>
      <c r="AS128" s="485">
        <f t="shared" si="116"/>
        <v>2190240</v>
      </c>
      <c r="AT128" s="485">
        <f t="shared" si="116"/>
        <v>2190240</v>
      </c>
      <c r="AU128" s="485">
        <f t="shared" si="116"/>
        <v>2190240</v>
      </c>
      <c r="AV128" s="485">
        <f t="shared" si="116"/>
        <v>2190240</v>
      </c>
      <c r="AW128" s="485">
        <f t="shared" si="116"/>
        <v>2190240</v>
      </c>
      <c r="AX128" s="485">
        <f t="shared" si="116"/>
        <v>2190240</v>
      </c>
      <c r="AY128" s="485">
        <f t="shared" si="116"/>
        <v>2190240</v>
      </c>
      <c r="AZ128" s="485">
        <f t="shared" si="116"/>
        <v>2190240</v>
      </c>
      <c r="BA128" s="485">
        <f t="shared" si="116"/>
        <v>2190240</v>
      </c>
      <c r="BB128" s="485">
        <f t="shared" si="116"/>
        <v>2190240</v>
      </c>
      <c r="BC128" s="448">
        <f t="shared" ref="BC128:BC140" si="117">SUM(AQ128:BB128)</f>
        <v>26282880</v>
      </c>
      <c r="BD128" s="450">
        <v>16782.5</v>
      </c>
      <c r="BE128" s="485">
        <v>1400000</v>
      </c>
      <c r="BF128" s="485">
        <v>2100000</v>
      </c>
      <c r="BG128" s="485">
        <v>2060000</v>
      </c>
      <c r="BH128" s="485">
        <v>2040000</v>
      </c>
      <c r="BI128" s="485">
        <v>2020000</v>
      </c>
      <c r="BJ128" s="485">
        <v>2020000</v>
      </c>
      <c r="BK128" s="485">
        <v>2020000</v>
      </c>
      <c r="BL128" s="485">
        <v>2020000</v>
      </c>
      <c r="BM128" s="485">
        <v>2020000</v>
      </c>
      <c r="BN128" s="485">
        <v>2020000</v>
      </c>
      <c r="BO128" s="485">
        <v>2020000</v>
      </c>
      <c r="BP128" s="485">
        <v>2020000</v>
      </c>
      <c r="BQ128" s="448">
        <f t="shared" ref="BQ128:BQ140" si="118">SUM(BE128:BP128)</f>
        <v>23760000</v>
      </c>
      <c r="BS128" s="486">
        <f t="shared" ref="BS128:BS153" si="119">SUM(BE128:BP128)</f>
        <v>23760000</v>
      </c>
      <c r="BT128" s="487">
        <f>SUM(D128:I128)</f>
        <v>13983500</v>
      </c>
      <c r="BU128" s="488">
        <f t="shared" ref="BU128:BU149" si="120">IF($BU$126=$BS$127,BQ128-BT128,BV128-BT128)</f>
        <v>9776500</v>
      </c>
      <c r="BV128" s="486">
        <f t="shared" ref="BV128:BV153" si="121">+SUM(D128:O128)</f>
        <v>28080750</v>
      </c>
      <c r="BW128" s="485">
        <f t="shared" ref="BW128:BW149" si="122">BT128/$BZ$126</f>
        <v>3495875</v>
      </c>
      <c r="BX128" s="485">
        <f>+BW128*12</f>
        <v>41950500</v>
      </c>
      <c r="BZ128" s="485">
        <f>(BV128-BT128)/CA$126</f>
        <v>1762156.25</v>
      </c>
      <c r="CA128" s="489">
        <f>+BZ128-BW128</f>
        <v>-1733718.75</v>
      </c>
      <c r="CC128" s="451">
        <f t="shared" ref="CC128:CC149" si="123">+BT128-BS128</f>
        <v>-9776500</v>
      </c>
    </row>
    <row r="129" spans="1:81" ht="12" customHeight="1" outlineLevel="1">
      <c r="A129" s="445" t="str">
        <f t="shared" si="109"/>
        <v>LADB</v>
      </c>
      <c r="B129" s="445" t="str">
        <f t="shared" si="109"/>
        <v>Maintain</v>
      </c>
      <c r="C129" s="445" t="str">
        <f t="shared" si="109"/>
        <v>FUNDACION SOCIAL PARA PROMOCION DE LA VIDA</v>
      </c>
      <c r="D129" s="484">
        <f t="shared" ref="D129:O144" si="124">+D67+D98</f>
        <v>235000</v>
      </c>
      <c r="E129" s="484">
        <f t="shared" si="124"/>
        <v>206500</v>
      </c>
      <c r="F129" s="484">
        <f t="shared" si="124"/>
        <v>232500</v>
      </c>
      <c r="G129" s="484">
        <f t="shared" si="124"/>
        <v>211500</v>
      </c>
      <c r="H129" s="484">
        <f t="shared" si="124"/>
        <v>141750</v>
      </c>
      <c r="I129" s="484">
        <f t="shared" si="110"/>
        <v>31250</v>
      </c>
      <c r="J129" s="484">
        <f t="shared" si="124"/>
        <v>31250</v>
      </c>
      <c r="K129" s="485">
        <v>33750</v>
      </c>
      <c r="L129" s="485">
        <f>+L67+L98-150</f>
        <v>33450</v>
      </c>
      <c r="M129" s="485">
        <f t="shared" si="124"/>
        <v>33600</v>
      </c>
      <c r="N129" s="485">
        <f t="shared" si="124"/>
        <v>33600</v>
      </c>
      <c r="O129" s="485">
        <f t="shared" si="124"/>
        <v>33600</v>
      </c>
      <c r="P129" s="448">
        <f t="shared" si="111"/>
        <v>1257750</v>
      </c>
      <c r="Q129" s="485">
        <f t="shared" si="112"/>
        <v>33360</v>
      </c>
      <c r="R129" s="485">
        <f t="shared" si="112"/>
        <v>33360</v>
      </c>
      <c r="S129" s="485">
        <f t="shared" si="112"/>
        <v>50040</v>
      </c>
      <c r="T129" s="485">
        <f t="shared" si="112"/>
        <v>50040</v>
      </c>
      <c r="U129" s="485">
        <f t="shared" si="112"/>
        <v>50040</v>
      </c>
      <c r="V129" s="485">
        <f t="shared" si="112"/>
        <v>50040</v>
      </c>
      <c r="W129" s="485">
        <f t="shared" si="112"/>
        <v>50040</v>
      </c>
      <c r="X129" s="485">
        <f t="shared" si="112"/>
        <v>66720</v>
      </c>
      <c r="Y129" s="485">
        <f t="shared" si="112"/>
        <v>66720</v>
      </c>
      <c r="Z129" s="485">
        <f t="shared" si="112"/>
        <v>66720</v>
      </c>
      <c r="AA129" s="485">
        <f t="shared" si="112"/>
        <v>66720</v>
      </c>
      <c r="AB129" s="485">
        <f t="shared" si="112"/>
        <v>66720</v>
      </c>
      <c r="AC129" s="448">
        <f t="shared" si="113"/>
        <v>650520</v>
      </c>
      <c r="AD129" s="485">
        <f t="shared" si="114"/>
        <v>67200</v>
      </c>
      <c r="AE129" s="485">
        <f t="shared" si="114"/>
        <v>67200</v>
      </c>
      <c r="AF129" s="485">
        <f t="shared" si="114"/>
        <v>67200</v>
      </c>
      <c r="AG129" s="485">
        <f t="shared" si="114"/>
        <v>58800</v>
      </c>
      <c r="AH129" s="485">
        <f t="shared" si="114"/>
        <v>58800</v>
      </c>
      <c r="AI129" s="485">
        <f t="shared" si="114"/>
        <v>58800</v>
      </c>
      <c r="AJ129" s="485">
        <f t="shared" si="114"/>
        <v>58800</v>
      </c>
      <c r="AK129" s="485">
        <f t="shared" si="114"/>
        <v>50400</v>
      </c>
      <c r="AL129" s="485">
        <f t="shared" si="114"/>
        <v>50400</v>
      </c>
      <c r="AM129" s="485">
        <f t="shared" si="114"/>
        <v>50400</v>
      </c>
      <c r="AN129" s="485">
        <f t="shared" si="114"/>
        <v>50400</v>
      </c>
      <c r="AO129" s="485">
        <f t="shared" si="114"/>
        <v>50400</v>
      </c>
      <c r="AP129" s="448">
        <f t="shared" si="115"/>
        <v>688800</v>
      </c>
      <c r="AQ129" s="485">
        <f t="shared" si="116"/>
        <v>50400</v>
      </c>
      <c r="AR129" s="485">
        <f t="shared" si="116"/>
        <v>50400</v>
      </c>
      <c r="AS129" s="485">
        <f t="shared" si="116"/>
        <v>50400</v>
      </c>
      <c r="AT129" s="485">
        <f t="shared" si="116"/>
        <v>50400</v>
      </c>
      <c r="AU129" s="485">
        <f t="shared" si="116"/>
        <v>50400</v>
      </c>
      <c r="AV129" s="485">
        <f t="shared" si="116"/>
        <v>67200</v>
      </c>
      <c r="AW129" s="485">
        <f t="shared" si="116"/>
        <v>67200</v>
      </c>
      <c r="AX129" s="485">
        <f t="shared" si="116"/>
        <v>67200</v>
      </c>
      <c r="AY129" s="485">
        <f t="shared" si="116"/>
        <v>42000</v>
      </c>
      <c r="AZ129" s="485">
        <f t="shared" si="116"/>
        <v>42000</v>
      </c>
      <c r="BA129" s="485">
        <f t="shared" si="116"/>
        <v>42000</v>
      </c>
      <c r="BB129" s="485">
        <f t="shared" si="116"/>
        <v>42000</v>
      </c>
      <c r="BC129" s="448">
        <f t="shared" si="117"/>
        <v>621600</v>
      </c>
      <c r="BD129" s="450">
        <v>-37.5</v>
      </c>
      <c r="BE129" s="485">
        <v>270000</v>
      </c>
      <c r="BF129" s="485">
        <v>270000</v>
      </c>
      <c r="BG129" s="485">
        <v>270000</v>
      </c>
      <c r="BH129" s="485">
        <v>279000</v>
      </c>
      <c r="BI129" s="485">
        <v>279000</v>
      </c>
      <c r="BJ129" s="485">
        <v>279000</v>
      </c>
      <c r="BK129" s="485">
        <v>288000</v>
      </c>
      <c r="BL129" s="485">
        <v>288000</v>
      </c>
      <c r="BM129" s="485">
        <v>297000</v>
      </c>
      <c r="BN129" s="485">
        <v>297000</v>
      </c>
      <c r="BO129" s="485">
        <v>297000</v>
      </c>
      <c r="BP129" s="485">
        <v>297000</v>
      </c>
      <c r="BQ129" s="448">
        <f t="shared" si="118"/>
        <v>3411000</v>
      </c>
      <c r="BS129" s="486">
        <f t="shared" si="119"/>
        <v>3411000</v>
      </c>
      <c r="BT129" s="487">
        <f t="shared" ref="BT129:BT154" si="125">SUM(D129:I129)</f>
        <v>1058500</v>
      </c>
      <c r="BU129" s="488">
        <f t="shared" si="120"/>
        <v>2352500</v>
      </c>
      <c r="BV129" s="486">
        <f t="shared" si="121"/>
        <v>1257750</v>
      </c>
      <c r="BW129" s="485">
        <f t="shared" si="122"/>
        <v>264625</v>
      </c>
      <c r="BX129" s="485">
        <f t="shared" ref="BX129:BX153" si="126">+BW129*12</f>
        <v>3175500</v>
      </c>
      <c r="BZ129" s="485">
        <f t="shared" ref="BZ129:BZ149" si="127">(BV129-BT129)/CA$126</f>
        <v>24906.25</v>
      </c>
      <c r="CA129" s="489">
        <f t="shared" ref="CA129:CA153" si="128">+BZ129-BW129</f>
        <v>-239718.75</v>
      </c>
      <c r="CC129" s="451">
        <f t="shared" si="123"/>
        <v>-2352500</v>
      </c>
    </row>
    <row r="130" spans="1:81" ht="12" customHeight="1" outlineLevel="1">
      <c r="A130" s="452" t="str">
        <f t="shared" si="109"/>
        <v>ZMGQ</v>
      </c>
      <c r="B130" s="452" t="str">
        <f t="shared" si="109"/>
        <v xml:space="preserve">Grow </v>
      </c>
      <c r="C130" s="452" t="str">
        <f t="shared" si="109"/>
        <v>AUDIFARMA S.A.</v>
      </c>
      <c r="D130" s="484">
        <f t="shared" si="124"/>
        <v>178750</v>
      </c>
      <c r="E130" s="484">
        <f t="shared" si="124"/>
        <v>236500</v>
      </c>
      <c r="F130" s="484">
        <f t="shared" si="124"/>
        <v>271000</v>
      </c>
      <c r="G130" s="484">
        <f t="shared" si="124"/>
        <v>258750</v>
      </c>
      <c r="H130" s="484">
        <f t="shared" si="124"/>
        <v>347000</v>
      </c>
      <c r="I130" s="484">
        <f t="shared" si="110"/>
        <v>318250</v>
      </c>
      <c r="J130" s="484">
        <f t="shared" si="124"/>
        <v>322250</v>
      </c>
      <c r="K130" s="485">
        <v>266500</v>
      </c>
      <c r="L130" s="485">
        <f>+L68+L99+70100</f>
        <v>416900</v>
      </c>
      <c r="M130" s="485">
        <f t="shared" si="124"/>
        <v>367200</v>
      </c>
      <c r="N130" s="485">
        <f t="shared" si="124"/>
        <v>367200</v>
      </c>
      <c r="O130" s="485">
        <f t="shared" si="124"/>
        <v>367200</v>
      </c>
      <c r="P130" s="448">
        <f t="shared" si="111"/>
        <v>3717500</v>
      </c>
      <c r="Q130" s="485">
        <f t="shared" si="112"/>
        <v>366120</v>
      </c>
      <c r="R130" s="485">
        <f t="shared" si="112"/>
        <v>366120</v>
      </c>
      <c r="S130" s="485">
        <f t="shared" si="112"/>
        <v>366120</v>
      </c>
      <c r="T130" s="485">
        <f t="shared" si="112"/>
        <v>345780</v>
      </c>
      <c r="U130" s="485">
        <f t="shared" si="112"/>
        <v>345780</v>
      </c>
      <c r="V130" s="485">
        <f t="shared" si="112"/>
        <v>305100</v>
      </c>
      <c r="W130" s="485">
        <f t="shared" si="112"/>
        <v>305100</v>
      </c>
      <c r="X130" s="485">
        <f t="shared" si="112"/>
        <v>284760</v>
      </c>
      <c r="Y130" s="485">
        <f t="shared" si="112"/>
        <v>284760</v>
      </c>
      <c r="Z130" s="485">
        <f t="shared" si="112"/>
        <v>264420</v>
      </c>
      <c r="AA130" s="485">
        <f t="shared" si="112"/>
        <v>264420</v>
      </c>
      <c r="AB130" s="485">
        <f t="shared" si="112"/>
        <v>264420</v>
      </c>
      <c r="AC130" s="448">
        <f t="shared" si="113"/>
        <v>3762900</v>
      </c>
      <c r="AD130" s="485">
        <f t="shared" si="114"/>
        <v>265200</v>
      </c>
      <c r="AE130" s="485">
        <f t="shared" si="114"/>
        <v>265200</v>
      </c>
      <c r="AF130" s="485">
        <f t="shared" si="114"/>
        <v>265200</v>
      </c>
      <c r="AG130" s="485">
        <f t="shared" si="114"/>
        <v>204000</v>
      </c>
      <c r="AH130" s="485">
        <f t="shared" si="114"/>
        <v>204000</v>
      </c>
      <c r="AI130" s="485">
        <f t="shared" si="114"/>
        <v>204000</v>
      </c>
      <c r="AJ130" s="485">
        <f t="shared" si="114"/>
        <v>204000</v>
      </c>
      <c r="AK130" s="485">
        <f t="shared" si="114"/>
        <v>183600</v>
      </c>
      <c r="AL130" s="485">
        <f t="shared" si="114"/>
        <v>183600</v>
      </c>
      <c r="AM130" s="485">
        <f t="shared" si="114"/>
        <v>163200</v>
      </c>
      <c r="AN130" s="485">
        <f t="shared" si="114"/>
        <v>163200</v>
      </c>
      <c r="AO130" s="485">
        <f t="shared" si="114"/>
        <v>163200</v>
      </c>
      <c r="AP130" s="448">
        <f t="shared" si="115"/>
        <v>2468400</v>
      </c>
      <c r="AQ130" s="485">
        <f t="shared" si="116"/>
        <v>163200</v>
      </c>
      <c r="AR130" s="485">
        <f t="shared" si="116"/>
        <v>163200</v>
      </c>
      <c r="AS130" s="485">
        <f t="shared" si="116"/>
        <v>142800</v>
      </c>
      <c r="AT130" s="485">
        <f t="shared" si="116"/>
        <v>142800</v>
      </c>
      <c r="AU130" s="485">
        <f t="shared" si="116"/>
        <v>142800</v>
      </c>
      <c r="AV130" s="485">
        <f t="shared" si="116"/>
        <v>122400</v>
      </c>
      <c r="AW130" s="485">
        <f t="shared" si="116"/>
        <v>122400</v>
      </c>
      <c r="AX130" s="485">
        <f t="shared" si="116"/>
        <v>102000</v>
      </c>
      <c r="AY130" s="485">
        <f t="shared" si="116"/>
        <v>102000</v>
      </c>
      <c r="AZ130" s="485">
        <f t="shared" si="116"/>
        <v>102000</v>
      </c>
      <c r="BA130" s="485">
        <f t="shared" si="116"/>
        <v>102000</v>
      </c>
      <c r="BB130" s="485">
        <f t="shared" si="116"/>
        <v>102000</v>
      </c>
      <c r="BC130" s="448">
        <f t="shared" si="117"/>
        <v>1509600</v>
      </c>
      <c r="BD130" s="450">
        <v>17525</v>
      </c>
      <c r="BE130" s="485">
        <v>264000</v>
      </c>
      <c r="BF130" s="485">
        <v>286000</v>
      </c>
      <c r="BG130" s="485">
        <v>330000</v>
      </c>
      <c r="BH130" s="485">
        <v>352000</v>
      </c>
      <c r="BI130" s="485">
        <v>374000</v>
      </c>
      <c r="BJ130" s="485">
        <v>396000</v>
      </c>
      <c r="BK130" s="485">
        <v>440000</v>
      </c>
      <c r="BL130" s="485">
        <v>440000</v>
      </c>
      <c r="BM130" s="485">
        <v>484000</v>
      </c>
      <c r="BN130" s="485">
        <v>484000</v>
      </c>
      <c r="BO130" s="485">
        <v>528000</v>
      </c>
      <c r="BP130" s="485">
        <v>550000</v>
      </c>
      <c r="BQ130" s="448">
        <f t="shared" si="118"/>
        <v>4928000</v>
      </c>
      <c r="BS130" s="486">
        <f t="shared" si="119"/>
        <v>4928000</v>
      </c>
      <c r="BT130" s="487">
        <f t="shared" si="125"/>
        <v>1610250</v>
      </c>
      <c r="BU130" s="488">
        <f t="shared" si="120"/>
        <v>3317750</v>
      </c>
      <c r="BV130" s="486">
        <f t="shared" si="121"/>
        <v>3717500</v>
      </c>
      <c r="BW130" s="485">
        <f t="shared" si="122"/>
        <v>402562.5</v>
      </c>
      <c r="BX130" s="485">
        <f t="shared" si="126"/>
        <v>4830750</v>
      </c>
      <c r="BZ130" s="485">
        <f t="shared" si="127"/>
        <v>263406.25</v>
      </c>
      <c r="CA130" s="489">
        <f t="shared" si="128"/>
        <v>-139156.25</v>
      </c>
      <c r="CC130" s="451">
        <f t="shared" si="123"/>
        <v>-3317750</v>
      </c>
    </row>
    <row r="131" spans="1:81" ht="12" customHeight="1" outlineLevel="1">
      <c r="A131" s="452" t="str">
        <f t="shared" si="109"/>
        <v>ICNE</v>
      </c>
      <c r="B131" s="452" t="str">
        <f t="shared" si="109"/>
        <v xml:space="preserve">Grow </v>
      </c>
      <c r="C131" s="452" t="str">
        <f t="shared" si="109"/>
        <v>DROGUERIAS CRUZ VERDE S A S</v>
      </c>
      <c r="D131" s="484">
        <f t="shared" si="124"/>
        <v>115000</v>
      </c>
      <c r="E131" s="484">
        <f t="shared" si="124"/>
        <v>160000</v>
      </c>
      <c r="F131" s="484">
        <f t="shared" si="124"/>
        <v>180000</v>
      </c>
      <c r="G131" s="484">
        <f t="shared" si="124"/>
        <v>215000</v>
      </c>
      <c r="H131" s="484">
        <f t="shared" si="124"/>
        <v>175000</v>
      </c>
      <c r="I131" s="484">
        <f t="shared" si="110"/>
        <v>267500</v>
      </c>
      <c r="J131" s="484">
        <f t="shared" si="124"/>
        <v>187500</v>
      </c>
      <c r="K131" s="485">
        <v>233500</v>
      </c>
      <c r="L131" s="485">
        <f>+L69+L100-9100</f>
        <v>225500</v>
      </c>
      <c r="M131" s="485">
        <f t="shared" si="124"/>
        <v>244800</v>
      </c>
      <c r="N131" s="485">
        <f t="shared" si="124"/>
        <v>265200</v>
      </c>
      <c r="O131" s="485">
        <f t="shared" si="124"/>
        <v>265200</v>
      </c>
      <c r="P131" s="448">
        <f t="shared" si="111"/>
        <v>2534200</v>
      </c>
      <c r="Q131" s="485">
        <f t="shared" si="112"/>
        <v>264420</v>
      </c>
      <c r="R131" s="485">
        <f t="shared" si="112"/>
        <v>264420</v>
      </c>
      <c r="S131" s="485">
        <f t="shared" si="112"/>
        <v>284760</v>
      </c>
      <c r="T131" s="485">
        <f t="shared" si="112"/>
        <v>305100</v>
      </c>
      <c r="U131" s="485">
        <f t="shared" si="112"/>
        <v>305100</v>
      </c>
      <c r="V131" s="485">
        <f t="shared" si="112"/>
        <v>305100</v>
      </c>
      <c r="W131" s="485">
        <f t="shared" si="112"/>
        <v>305100</v>
      </c>
      <c r="X131" s="485">
        <f t="shared" si="112"/>
        <v>284760</v>
      </c>
      <c r="Y131" s="485">
        <f t="shared" si="112"/>
        <v>284760</v>
      </c>
      <c r="Z131" s="485">
        <f t="shared" si="112"/>
        <v>264420</v>
      </c>
      <c r="AA131" s="485">
        <f t="shared" si="112"/>
        <v>264420</v>
      </c>
      <c r="AB131" s="485">
        <f t="shared" si="112"/>
        <v>264420</v>
      </c>
      <c r="AC131" s="448">
        <f t="shared" si="113"/>
        <v>3396780</v>
      </c>
      <c r="AD131" s="485">
        <f t="shared" si="114"/>
        <v>265200</v>
      </c>
      <c r="AE131" s="485">
        <f t="shared" si="114"/>
        <v>265200</v>
      </c>
      <c r="AF131" s="485">
        <f t="shared" si="114"/>
        <v>265200</v>
      </c>
      <c r="AG131" s="485">
        <f t="shared" si="114"/>
        <v>265200</v>
      </c>
      <c r="AH131" s="485">
        <f t="shared" si="114"/>
        <v>265200</v>
      </c>
      <c r="AI131" s="485">
        <f t="shared" si="114"/>
        <v>244800</v>
      </c>
      <c r="AJ131" s="485">
        <f t="shared" si="114"/>
        <v>244800</v>
      </c>
      <c r="AK131" s="485">
        <f t="shared" si="114"/>
        <v>244800</v>
      </c>
      <c r="AL131" s="485">
        <f t="shared" si="114"/>
        <v>204000</v>
      </c>
      <c r="AM131" s="485">
        <f t="shared" si="114"/>
        <v>163200</v>
      </c>
      <c r="AN131" s="485">
        <f t="shared" si="114"/>
        <v>163200</v>
      </c>
      <c r="AO131" s="485">
        <f t="shared" si="114"/>
        <v>163200</v>
      </c>
      <c r="AP131" s="448">
        <f t="shared" si="115"/>
        <v>2754000</v>
      </c>
      <c r="AQ131" s="485">
        <f t="shared" si="116"/>
        <v>163200</v>
      </c>
      <c r="AR131" s="485">
        <f t="shared" si="116"/>
        <v>163200</v>
      </c>
      <c r="AS131" s="485">
        <f t="shared" si="116"/>
        <v>163200</v>
      </c>
      <c r="AT131" s="485">
        <f t="shared" si="116"/>
        <v>163200</v>
      </c>
      <c r="AU131" s="485">
        <f t="shared" si="116"/>
        <v>163200</v>
      </c>
      <c r="AV131" s="485">
        <f t="shared" si="116"/>
        <v>163200</v>
      </c>
      <c r="AW131" s="485">
        <f t="shared" si="116"/>
        <v>142800</v>
      </c>
      <c r="AX131" s="485">
        <f t="shared" si="116"/>
        <v>142800</v>
      </c>
      <c r="AY131" s="485">
        <f t="shared" si="116"/>
        <v>142800</v>
      </c>
      <c r="AZ131" s="485">
        <f t="shared" si="116"/>
        <v>142800</v>
      </c>
      <c r="BA131" s="485">
        <f t="shared" si="116"/>
        <v>142800</v>
      </c>
      <c r="BB131" s="485">
        <f t="shared" si="116"/>
        <v>142800</v>
      </c>
      <c r="BC131" s="448">
        <f t="shared" si="117"/>
        <v>1836000</v>
      </c>
      <c r="BD131" s="450">
        <v>1475</v>
      </c>
      <c r="BE131" s="485">
        <v>500000</v>
      </c>
      <c r="BF131" s="485">
        <v>500000</v>
      </c>
      <c r="BG131" s="485">
        <v>500000</v>
      </c>
      <c r="BH131" s="485">
        <v>500000</v>
      </c>
      <c r="BI131" s="485">
        <v>500000</v>
      </c>
      <c r="BJ131" s="485">
        <v>500000</v>
      </c>
      <c r="BK131" s="485">
        <v>500000</v>
      </c>
      <c r="BL131" s="485">
        <v>500000</v>
      </c>
      <c r="BM131" s="485">
        <v>500000</v>
      </c>
      <c r="BN131" s="485">
        <v>500000</v>
      </c>
      <c r="BO131" s="485">
        <v>500000</v>
      </c>
      <c r="BP131" s="485">
        <v>500000</v>
      </c>
      <c r="BQ131" s="448">
        <f t="shared" si="118"/>
        <v>6000000</v>
      </c>
      <c r="BS131" s="486">
        <f t="shared" si="119"/>
        <v>6000000</v>
      </c>
      <c r="BT131" s="487">
        <f t="shared" si="125"/>
        <v>1112500</v>
      </c>
      <c r="BU131" s="488">
        <f t="shared" si="120"/>
        <v>4887500</v>
      </c>
      <c r="BV131" s="486">
        <f t="shared" si="121"/>
        <v>2534200</v>
      </c>
      <c r="BW131" s="485">
        <f t="shared" si="122"/>
        <v>278125</v>
      </c>
      <c r="BX131" s="485">
        <f t="shared" si="126"/>
        <v>3337500</v>
      </c>
      <c r="BZ131" s="485">
        <f t="shared" si="127"/>
        <v>177712.5</v>
      </c>
      <c r="CA131" s="489">
        <f t="shared" si="128"/>
        <v>-100412.5</v>
      </c>
      <c r="CC131" s="451">
        <f t="shared" si="123"/>
        <v>-4887500</v>
      </c>
    </row>
    <row r="132" spans="1:81" ht="12" customHeight="1" outlineLevel="1">
      <c r="A132" s="452" t="str">
        <f t="shared" si="109"/>
        <v>ZMGQ</v>
      </c>
      <c r="B132" s="452" t="str">
        <f t="shared" si="109"/>
        <v xml:space="preserve">Grow </v>
      </c>
      <c r="C132" s="452" t="str">
        <f t="shared" si="109"/>
        <v>CENTRO MEDICO IMBANACO DE CALI S.A.</v>
      </c>
      <c r="D132" s="484">
        <f t="shared" si="124"/>
        <v>221250</v>
      </c>
      <c r="E132" s="484">
        <f t="shared" si="124"/>
        <v>271750</v>
      </c>
      <c r="F132" s="484">
        <f t="shared" si="124"/>
        <v>214500</v>
      </c>
      <c r="G132" s="484">
        <f t="shared" si="124"/>
        <v>185000</v>
      </c>
      <c r="H132" s="484">
        <f t="shared" si="124"/>
        <v>174000</v>
      </c>
      <c r="I132" s="484">
        <f t="shared" si="110"/>
        <v>267500</v>
      </c>
      <c r="J132" s="484">
        <f t="shared" si="124"/>
        <v>388000</v>
      </c>
      <c r="K132" s="485">
        <v>355250</v>
      </c>
      <c r="L132" s="485">
        <f>+L70+L101+52750</f>
        <v>460750</v>
      </c>
      <c r="M132" s="485">
        <f t="shared" si="124"/>
        <v>408000</v>
      </c>
      <c r="N132" s="485">
        <f t="shared" si="124"/>
        <v>408000</v>
      </c>
      <c r="O132" s="485">
        <f t="shared" si="124"/>
        <v>408000</v>
      </c>
      <c r="P132" s="448">
        <f t="shared" si="111"/>
        <v>3762000</v>
      </c>
      <c r="Q132" s="485">
        <f t="shared" si="112"/>
        <v>406800</v>
      </c>
      <c r="R132" s="485">
        <f t="shared" si="112"/>
        <v>406800</v>
      </c>
      <c r="S132" s="485">
        <f t="shared" si="112"/>
        <v>406800</v>
      </c>
      <c r="T132" s="485">
        <f t="shared" si="112"/>
        <v>406800</v>
      </c>
      <c r="U132" s="485">
        <f t="shared" si="112"/>
        <v>386460</v>
      </c>
      <c r="V132" s="485">
        <f t="shared" si="112"/>
        <v>386460</v>
      </c>
      <c r="W132" s="485">
        <f t="shared" si="112"/>
        <v>366120</v>
      </c>
      <c r="X132" s="485">
        <f t="shared" si="112"/>
        <v>366120</v>
      </c>
      <c r="Y132" s="485">
        <f t="shared" si="112"/>
        <v>345780</v>
      </c>
      <c r="Z132" s="485">
        <f t="shared" si="112"/>
        <v>345780</v>
      </c>
      <c r="AA132" s="485">
        <f t="shared" si="112"/>
        <v>325440</v>
      </c>
      <c r="AB132" s="485">
        <f t="shared" si="112"/>
        <v>325440</v>
      </c>
      <c r="AC132" s="448">
        <f t="shared" si="113"/>
        <v>4474800</v>
      </c>
      <c r="AD132" s="485">
        <f t="shared" si="114"/>
        <v>326400</v>
      </c>
      <c r="AE132" s="485">
        <f t="shared" si="114"/>
        <v>326400</v>
      </c>
      <c r="AF132" s="485">
        <f t="shared" si="114"/>
        <v>326400</v>
      </c>
      <c r="AG132" s="485">
        <f t="shared" si="114"/>
        <v>326400</v>
      </c>
      <c r="AH132" s="485">
        <f t="shared" si="114"/>
        <v>306000</v>
      </c>
      <c r="AI132" s="485">
        <f t="shared" si="114"/>
        <v>306000</v>
      </c>
      <c r="AJ132" s="485">
        <f t="shared" si="114"/>
        <v>306000</v>
      </c>
      <c r="AK132" s="485">
        <f t="shared" si="114"/>
        <v>306000</v>
      </c>
      <c r="AL132" s="485">
        <f t="shared" si="114"/>
        <v>285600</v>
      </c>
      <c r="AM132" s="485">
        <f t="shared" si="114"/>
        <v>285600</v>
      </c>
      <c r="AN132" s="485">
        <f t="shared" si="114"/>
        <v>285600</v>
      </c>
      <c r="AO132" s="485">
        <f t="shared" si="114"/>
        <v>285600</v>
      </c>
      <c r="AP132" s="448">
        <f t="shared" si="115"/>
        <v>3672000</v>
      </c>
      <c r="AQ132" s="485">
        <f t="shared" si="116"/>
        <v>326400</v>
      </c>
      <c r="AR132" s="485">
        <f t="shared" si="116"/>
        <v>326400</v>
      </c>
      <c r="AS132" s="485">
        <f t="shared" si="116"/>
        <v>306000</v>
      </c>
      <c r="AT132" s="485">
        <f t="shared" si="116"/>
        <v>306000</v>
      </c>
      <c r="AU132" s="485">
        <f t="shared" si="116"/>
        <v>306000</v>
      </c>
      <c r="AV132" s="485">
        <f t="shared" si="116"/>
        <v>306000</v>
      </c>
      <c r="AW132" s="485">
        <f t="shared" si="116"/>
        <v>244800</v>
      </c>
      <c r="AX132" s="485">
        <f t="shared" si="116"/>
        <v>244800</v>
      </c>
      <c r="AY132" s="485">
        <f t="shared" si="116"/>
        <v>244800</v>
      </c>
      <c r="AZ132" s="485">
        <f t="shared" si="116"/>
        <v>244800</v>
      </c>
      <c r="BA132" s="485">
        <f t="shared" si="116"/>
        <v>244800</v>
      </c>
      <c r="BB132" s="485">
        <f t="shared" si="116"/>
        <v>244800</v>
      </c>
      <c r="BC132" s="448">
        <f t="shared" si="117"/>
        <v>3345600</v>
      </c>
      <c r="BD132" s="450">
        <v>13187.5</v>
      </c>
      <c r="BE132" s="485">
        <v>200000</v>
      </c>
      <c r="BF132" s="485">
        <v>200000</v>
      </c>
      <c r="BG132" s="485">
        <v>200000</v>
      </c>
      <c r="BH132" s="485">
        <v>220000</v>
      </c>
      <c r="BI132" s="485">
        <v>220000</v>
      </c>
      <c r="BJ132" s="485">
        <v>220000</v>
      </c>
      <c r="BK132" s="485">
        <v>220000</v>
      </c>
      <c r="BL132" s="485">
        <v>240000</v>
      </c>
      <c r="BM132" s="485">
        <v>240000</v>
      </c>
      <c r="BN132" s="485">
        <v>240000</v>
      </c>
      <c r="BO132" s="485">
        <v>240000</v>
      </c>
      <c r="BP132" s="485">
        <v>240000</v>
      </c>
      <c r="BQ132" s="448">
        <f t="shared" si="118"/>
        <v>2680000</v>
      </c>
      <c r="BS132" s="486">
        <f t="shared" si="119"/>
        <v>2680000</v>
      </c>
      <c r="BT132" s="487">
        <f t="shared" si="125"/>
        <v>1334000</v>
      </c>
      <c r="BU132" s="488">
        <f t="shared" si="120"/>
        <v>1346000</v>
      </c>
      <c r="BV132" s="486">
        <f t="shared" si="121"/>
        <v>3762000</v>
      </c>
      <c r="BW132" s="485">
        <f t="shared" si="122"/>
        <v>333500</v>
      </c>
      <c r="BX132" s="485">
        <f t="shared" si="126"/>
        <v>4002000</v>
      </c>
      <c r="BZ132" s="485">
        <f t="shared" si="127"/>
        <v>303500</v>
      </c>
      <c r="CA132" s="489">
        <f t="shared" si="128"/>
        <v>-30000</v>
      </c>
      <c r="CC132" s="451">
        <f t="shared" si="123"/>
        <v>-1346000</v>
      </c>
    </row>
    <row r="133" spans="1:81" ht="12" customHeight="1" outlineLevel="1">
      <c r="A133" s="452" t="str">
        <f t="shared" si="109"/>
        <v>ICNE</v>
      </c>
      <c r="B133" s="452" t="str">
        <f t="shared" si="109"/>
        <v xml:space="preserve">Grow </v>
      </c>
      <c r="C133" s="452" t="str">
        <f t="shared" si="109"/>
        <v>INTEGRAL SOLUTIONS SD S.A.S.</v>
      </c>
      <c r="D133" s="484">
        <f t="shared" si="124"/>
        <v>0</v>
      </c>
      <c r="E133" s="484">
        <f t="shared" si="124"/>
        <v>226500</v>
      </c>
      <c r="F133" s="484">
        <f t="shared" si="124"/>
        <v>0</v>
      </c>
      <c r="G133" s="484">
        <f t="shared" si="124"/>
        <v>207000</v>
      </c>
      <c r="H133" s="484">
        <f t="shared" si="124"/>
        <v>200500</v>
      </c>
      <c r="I133" s="484">
        <f t="shared" si="110"/>
        <v>0</v>
      </c>
      <c r="J133" s="484">
        <f t="shared" si="124"/>
        <v>200500</v>
      </c>
      <c r="K133" s="485">
        <v>0</v>
      </c>
      <c r="L133" s="485">
        <f>+L71+L102+201000</f>
        <v>405000</v>
      </c>
      <c r="M133" s="485">
        <f t="shared" si="124"/>
        <v>204000</v>
      </c>
      <c r="N133" s="485">
        <f t="shared" si="124"/>
        <v>204000</v>
      </c>
      <c r="O133" s="485">
        <f t="shared" si="124"/>
        <v>204000</v>
      </c>
      <c r="P133" s="448">
        <f t="shared" si="111"/>
        <v>1851500</v>
      </c>
      <c r="Q133" s="485">
        <f t="shared" si="112"/>
        <v>203400</v>
      </c>
      <c r="R133" s="485">
        <f t="shared" si="112"/>
        <v>203400</v>
      </c>
      <c r="S133" s="485">
        <f t="shared" si="112"/>
        <v>203400</v>
      </c>
      <c r="T133" s="485">
        <f t="shared" si="112"/>
        <v>203400</v>
      </c>
      <c r="U133" s="485">
        <f t="shared" si="112"/>
        <v>203400</v>
      </c>
      <c r="V133" s="485">
        <f t="shared" si="112"/>
        <v>203400</v>
      </c>
      <c r="W133" s="485">
        <f t="shared" si="112"/>
        <v>203400</v>
      </c>
      <c r="X133" s="485">
        <f t="shared" si="112"/>
        <v>203400</v>
      </c>
      <c r="Y133" s="485">
        <f t="shared" si="112"/>
        <v>203400</v>
      </c>
      <c r="Z133" s="485">
        <f t="shared" si="112"/>
        <v>203400</v>
      </c>
      <c r="AA133" s="485">
        <f t="shared" si="112"/>
        <v>203400</v>
      </c>
      <c r="AB133" s="485">
        <f t="shared" si="112"/>
        <v>203400</v>
      </c>
      <c r="AC133" s="448">
        <f t="shared" si="113"/>
        <v>2440800</v>
      </c>
      <c r="AD133" s="485">
        <f t="shared" si="114"/>
        <v>204000</v>
      </c>
      <c r="AE133" s="485">
        <f t="shared" si="114"/>
        <v>204000</v>
      </c>
      <c r="AF133" s="485">
        <f t="shared" si="114"/>
        <v>204000</v>
      </c>
      <c r="AG133" s="485">
        <f t="shared" si="114"/>
        <v>204000</v>
      </c>
      <c r="AH133" s="485">
        <f t="shared" si="114"/>
        <v>204000</v>
      </c>
      <c r="AI133" s="485">
        <f t="shared" si="114"/>
        <v>204000</v>
      </c>
      <c r="AJ133" s="485">
        <f t="shared" si="114"/>
        <v>204000</v>
      </c>
      <c r="AK133" s="485">
        <f t="shared" si="114"/>
        <v>204000</v>
      </c>
      <c r="AL133" s="485">
        <f t="shared" si="114"/>
        <v>204000</v>
      </c>
      <c r="AM133" s="485">
        <f t="shared" si="114"/>
        <v>204000</v>
      </c>
      <c r="AN133" s="485">
        <f t="shared" si="114"/>
        <v>204000</v>
      </c>
      <c r="AO133" s="485">
        <f t="shared" si="114"/>
        <v>204000</v>
      </c>
      <c r="AP133" s="448">
        <f t="shared" si="115"/>
        <v>2448000</v>
      </c>
      <c r="AQ133" s="485">
        <f t="shared" si="116"/>
        <v>204000</v>
      </c>
      <c r="AR133" s="485">
        <f t="shared" si="116"/>
        <v>204000</v>
      </c>
      <c r="AS133" s="485">
        <f t="shared" si="116"/>
        <v>204000</v>
      </c>
      <c r="AT133" s="485">
        <f t="shared" si="116"/>
        <v>204000</v>
      </c>
      <c r="AU133" s="485">
        <f t="shared" si="116"/>
        <v>204000</v>
      </c>
      <c r="AV133" s="485">
        <f t="shared" si="116"/>
        <v>204000</v>
      </c>
      <c r="AW133" s="485">
        <f t="shared" si="116"/>
        <v>204000</v>
      </c>
      <c r="AX133" s="485">
        <f t="shared" si="116"/>
        <v>204000</v>
      </c>
      <c r="AY133" s="485">
        <f t="shared" si="116"/>
        <v>204000</v>
      </c>
      <c r="AZ133" s="485">
        <f t="shared" si="116"/>
        <v>204000</v>
      </c>
      <c r="BA133" s="485">
        <f t="shared" si="116"/>
        <v>204000</v>
      </c>
      <c r="BB133" s="485">
        <f t="shared" si="116"/>
        <v>204000</v>
      </c>
      <c r="BC133" s="448">
        <f t="shared" si="117"/>
        <v>2448000</v>
      </c>
      <c r="BD133" s="450">
        <v>51000</v>
      </c>
      <c r="BE133" s="485">
        <v>0</v>
      </c>
      <c r="BF133" s="485">
        <v>18000</v>
      </c>
      <c r="BG133" s="485">
        <v>18000</v>
      </c>
      <c r="BH133" s="485">
        <v>18000</v>
      </c>
      <c r="BI133" s="485">
        <v>36000</v>
      </c>
      <c r="BJ133" s="485">
        <v>36000</v>
      </c>
      <c r="BK133" s="485">
        <v>36000</v>
      </c>
      <c r="BL133" s="485">
        <v>54000</v>
      </c>
      <c r="BM133" s="485">
        <v>54000</v>
      </c>
      <c r="BN133" s="485">
        <v>54000</v>
      </c>
      <c r="BO133" s="485">
        <v>54000</v>
      </c>
      <c r="BP133" s="485">
        <v>54000</v>
      </c>
      <c r="BQ133" s="448">
        <f t="shared" si="118"/>
        <v>432000</v>
      </c>
      <c r="BS133" s="486">
        <f t="shared" si="119"/>
        <v>432000</v>
      </c>
      <c r="BT133" s="487">
        <f t="shared" si="125"/>
        <v>634000</v>
      </c>
      <c r="BU133" s="488">
        <f t="shared" si="120"/>
        <v>-202000</v>
      </c>
      <c r="BV133" s="486">
        <f t="shared" si="121"/>
        <v>1851500</v>
      </c>
      <c r="BW133" s="485">
        <f t="shared" si="122"/>
        <v>158500</v>
      </c>
      <c r="BX133" s="485">
        <f t="shared" si="126"/>
        <v>1902000</v>
      </c>
      <c r="BZ133" s="485">
        <f t="shared" si="127"/>
        <v>152187.5</v>
      </c>
      <c r="CA133" s="489">
        <f t="shared" si="128"/>
        <v>-6312.5</v>
      </c>
      <c r="CC133" s="451">
        <f t="shared" si="123"/>
        <v>202000</v>
      </c>
    </row>
    <row r="134" spans="1:81" ht="12" customHeight="1" outlineLevel="1">
      <c r="A134" s="452" t="str">
        <f t="shared" si="109"/>
        <v>LADB</v>
      </c>
      <c r="B134" s="452" t="str">
        <f t="shared" si="109"/>
        <v xml:space="preserve">Grow </v>
      </c>
      <c r="C134" s="452" t="str">
        <f t="shared" si="109"/>
        <v>ALIANZA FARMACEUTICA</v>
      </c>
      <c r="D134" s="484">
        <f t="shared" si="124"/>
        <v>101500</v>
      </c>
      <c r="E134" s="484">
        <f t="shared" si="124"/>
        <v>111750</v>
      </c>
      <c r="F134" s="484">
        <f t="shared" si="124"/>
        <v>46500</v>
      </c>
      <c r="G134" s="484">
        <f t="shared" si="124"/>
        <v>72250</v>
      </c>
      <c r="H134" s="484">
        <f t="shared" si="124"/>
        <v>126500</v>
      </c>
      <c r="I134" s="484">
        <f t="shared" si="110"/>
        <v>127000</v>
      </c>
      <c r="J134" s="484">
        <f t="shared" si="124"/>
        <v>126500</v>
      </c>
      <c r="K134" s="485">
        <v>114250</v>
      </c>
      <c r="L134" s="485">
        <f>+L72+L103-12250</f>
        <v>114750</v>
      </c>
      <c r="M134" s="485">
        <f t="shared" si="124"/>
        <v>127000</v>
      </c>
      <c r="N134" s="485">
        <f t="shared" si="124"/>
        <v>127000</v>
      </c>
      <c r="O134" s="485">
        <f t="shared" si="124"/>
        <v>127000</v>
      </c>
      <c r="P134" s="448">
        <f t="shared" si="111"/>
        <v>1322000</v>
      </c>
      <c r="Q134" s="485">
        <f t="shared" si="112"/>
        <v>129159</v>
      </c>
      <c r="R134" s="485">
        <f t="shared" si="112"/>
        <v>129159</v>
      </c>
      <c r="S134" s="485">
        <f t="shared" si="112"/>
        <v>129159</v>
      </c>
      <c r="T134" s="485">
        <f t="shared" si="112"/>
        <v>129159</v>
      </c>
      <c r="U134" s="485">
        <f t="shared" si="112"/>
        <v>129159</v>
      </c>
      <c r="V134" s="485">
        <f t="shared" si="112"/>
        <v>129159</v>
      </c>
      <c r="W134" s="485">
        <f t="shared" si="112"/>
        <v>129159</v>
      </c>
      <c r="X134" s="485">
        <f t="shared" si="112"/>
        <v>129159</v>
      </c>
      <c r="Y134" s="485">
        <f t="shared" si="112"/>
        <v>129159</v>
      </c>
      <c r="Z134" s="485">
        <f t="shared" si="112"/>
        <v>129159</v>
      </c>
      <c r="AA134" s="485">
        <f t="shared" si="112"/>
        <v>129159</v>
      </c>
      <c r="AB134" s="485">
        <f t="shared" si="112"/>
        <v>129159</v>
      </c>
      <c r="AC134" s="448">
        <f t="shared" si="113"/>
        <v>1549908</v>
      </c>
      <c r="AD134" s="485">
        <f t="shared" si="114"/>
        <v>129540</v>
      </c>
      <c r="AE134" s="485">
        <f t="shared" si="114"/>
        <v>129540</v>
      </c>
      <c r="AF134" s="485">
        <f t="shared" si="114"/>
        <v>129540</v>
      </c>
      <c r="AG134" s="485">
        <f t="shared" si="114"/>
        <v>129540</v>
      </c>
      <c r="AH134" s="485">
        <f t="shared" si="114"/>
        <v>129540</v>
      </c>
      <c r="AI134" s="485">
        <f t="shared" si="114"/>
        <v>129540</v>
      </c>
      <c r="AJ134" s="485">
        <f t="shared" si="114"/>
        <v>129540</v>
      </c>
      <c r="AK134" s="485">
        <f t="shared" si="114"/>
        <v>81600</v>
      </c>
      <c r="AL134" s="485">
        <f t="shared" si="114"/>
        <v>81600</v>
      </c>
      <c r="AM134" s="485">
        <f t="shared" si="114"/>
        <v>81600</v>
      </c>
      <c r="AN134" s="485">
        <f t="shared" si="114"/>
        <v>81600</v>
      </c>
      <c r="AO134" s="485">
        <f t="shared" si="114"/>
        <v>81600</v>
      </c>
      <c r="AP134" s="448">
        <f t="shared" si="115"/>
        <v>1314780</v>
      </c>
      <c r="AQ134" s="485">
        <f t="shared" si="116"/>
        <v>81600</v>
      </c>
      <c r="AR134" s="485">
        <f t="shared" si="116"/>
        <v>81600</v>
      </c>
      <c r="AS134" s="485">
        <f t="shared" si="116"/>
        <v>81600</v>
      </c>
      <c r="AT134" s="485">
        <f t="shared" si="116"/>
        <v>81600</v>
      </c>
      <c r="AU134" s="485">
        <f t="shared" si="116"/>
        <v>81600</v>
      </c>
      <c r="AV134" s="485">
        <f t="shared" si="116"/>
        <v>81600</v>
      </c>
      <c r="AW134" s="485">
        <f t="shared" si="116"/>
        <v>61200</v>
      </c>
      <c r="AX134" s="485">
        <f t="shared" si="116"/>
        <v>61200</v>
      </c>
      <c r="AY134" s="485">
        <f t="shared" si="116"/>
        <v>61200</v>
      </c>
      <c r="AZ134" s="485">
        <f t="shared" si="116"/>
        <v>61200</v>
      </c>
      <c r="BA134" s="485">
        <f t="shared" si="116"/>
        <v>61200</v>
      </c>
      <c r="BB134" s="485">
        <f t="shared" si="116"/>
        <v>61200</v>
      </c>
      <c r="BC134" s="448">
        <f t="shared" si="117"/>
        <v>856800</v>
      </c>
      <c r="BD134" s="450">
        <v>3187.5</v>
      </c>
      <c r="BE134" s="485">
        <v>40000</v>
      </c>
      <c r="BF134" s="485">
        <v>40000</v>
      </c>
      <c r="BG134" s="485">
        <v>40000</v>
      </c>
      <c r="BH134" s="485">
        <v>40000</v>
      </c>
      <c r="BI134" s="485">
        <v>40000</v>
      </c>
      <c r="BJ134" s="485">
        <v>40000</v>
      </c>
      <c r="BK134" s="485">
        <v>40000</v>
      </c>
      <c r="BL134" s="485">
        <v>40000</v>
      </c>
      <c r="BM134" s="485">
        <v>40000</v>
      </c>
      <c r="BN134" s="485">
        <v>40000</v>
      </c>
      <c r="BO134" s="485">
        <v>40000</v>
      </c>
      <c r="BP134" s="485">
        <v>40000</v>
      </c>
      <c r="BQ134" s="448">
        <f t="shared" si="118"/>
        <v>480000</v>
      </c>
      <c r="BS134" s="486">
        <f t="shared" si="119"/>
        <v>480000</v>
      </c>
      <c r="BT134" s="487">
        <f t="shared" si="125"/>
        <v>585500</v>
      </c>
      <c r="BU134" s="488">
        <f t="shared" si="120"/>
        <v>-105500</v>
      </c>
      <c r="BV134" s="486">
        <f t="shared" si="121"/>
        <v>1322000</v>
      </c>
      <c r="BW134" s="485">
        <f t="shared" si="122"/>
        <v>146375</v>
      </c>
      <c r="BX134" s="485">
        <f t="shared" si="126"/>
        <v>1756500</v>
      </c>
      <c r="BZ134" s="485">
        <f t="shared" si="127"/>
        <v>92062.5</v>
      </c>
      <c r="CA134" s="489">
        <f t="shared" si="128"/>
        <v>-54312.5</v>
      </c>
      <c r="CC134" s="451">
        <f t="shared" si="123"/>
        <v>105500</v>
      </c>
    </row>
    <row r="135" spans="1:81" ht="12" customHeight="1" outlineLevel="1">
      <c r="A135" s="453" t="str">
        <f t="shared" si="109"/>
        <v>LADB</v>
      </c>
      <c r="B135" s="453" t="str">
        <f t="shared" si="109"/>
        <v>Capture</v>
      </c>
      <c r="C135" s="490" t="str">
        <f t="shared" si="109"/>
        <v>OCGN</v>
      </c>
      <c r="D135" s="484">
        <f t="shared" si="124"/>
        <v>20500</v>
      </c>
      <c r="E135" s="484">
        <f t="shared" si="124"/>
        <v>16500</v>
      </c>
      <c r="F135" s="484">
        <f t="shared" si="124"/>
        <v>45500</v>
      </c>
      <c r="G135" s="484">
        <f t="shared" si="124"/>
        <v>0</v>
      </c>
      <c r="H135" s="484">
        <f t="shared" si="124"/>
        <v>0</v>
      </c>
      <c r="I135" s="484">
        <f t="shared" si="110"/>
        <v>0</v>
      </c>
      <c r="J135" s="484">
        <f t="shared" si="124"/>
        <v>500</v>
      </c>
      <c r="K135" s="485">
        <v>66000</v>
      </c>
      <c r="L135" s="485">
        <f>+L73+L104</f>
        <v>50000</v>
      </c>
      <c r="M135" s="485">
        <f t="shared" si="124"/>
        <v>50000</v>
      </c>
      <c r="N135" s="485">
        <f t="shared" si="124"/>
        <v>50000</v>
      </c>
      <c r="O135" s="485">
        <f t="shared" si="124"/>
        <v>50000</v>
      </c>
      <c r="P135" s="448">
        <f t="shared" si="111"/>
        <v>349000</v>
      </c>
      <c r="Q135" s="485">
        <f t="shared" si="112"/>
        <v>50850</v>
      </c>
      <c r="R135" s="485">
        <f t="shared" si="112"/>
        <v>50850</v>
      </c>
      <c r="S135" s="485">
        <f t="shared" si="112"/>
        <v>50850</v>
      </c>
      <c r="T135" s="485">
        <f t="shared" si="112"/>
        <v>50850</v>
      </c>
      <c r="U135" s="485">
        <f t="shared" si="112"/>
        <v>40680</v>
      </c>
      <c r="V135" s="485">
        <f t="shared" si="112"/>
        <v>40680</v>
      </c>
      <c r="W135" s="485">
        <f t="shared" si="112"/>
        <v>40680</v>
      </c>
      <c r="X135" s="485">
        <f t="shared" si="112"/>
        <v>40680</v>
      </c>
      <c r="Y135" s="485">
        <f t="shared" si="112"/>
        <v>40680</v>
      </c>
      <c r="Z135" s="485">
        <f t="shared" si="112"/>
        <v>20340</v>
      </c>
      <c r="AA135" s="485">
        <f t="shared" si="112"/>
        <v>20340</v>
      </c>
      <c r="AB135" s="485">
        <f t="shared" si="112"/>
        <v>20340</v>
      </c>
      <c r="AC135" s="448">
        <f t="shared" si="113"/>
        <v>467820</v>
      </c>
      <c r="AD135" s="485">
        <f t="shared" si="114"/>
        <v>20400</v>
      </c>
      <c r="AE135" s="485">
        <f t="shared" si="114"/>
        <v>20400</v>
      </c>
      <c r="AF135" s="485">
        <f t="shared" si="114"/>
        <v>20400</v>
      </c>
      <c r="AG135" s="485">
        <f t="shared" si="114"/>
        <v>20400</v>
      </c>
      <c r="AH135" s="485">
        <f t="shared" si="114"/>
        <v>20400</v>
      </c>
      <c r="AI135" s="485">
        <f t="shared" si="114"/>
        <v>20400</v>
      </c>
      <c r="AJ135" s="485">
        <f t="shared" si="114"/>
        <v>20400</v>
      </c>
      <c r="AK135" s="485">
        <f t="shared" si="114"/>
        <v>20400</v>
      </c>
      <c r="AL135" s="485">
        <f t="shared" si="114"/>
        <v>20400</v>
      </c>
      <c r="AM135" s="485">
        <f t="shared" si="114"/>
        <v>20400</v>
      </c>
      <c r="AN135" s="485">
        <f t="shared" si="114"/>
        <v>20400</v>
      </c>
      <c r="AO135" s="485">
        <f t="shared" si="114"/>
        <v>20400</v>
      </c>
      <c r="AP135" s="448">
        <f t="shared" si="115"/>
        <v>244800</v>
      </c>
      <c r="AQ135" s="485">
        <f t="shared" si="114"/>
        <v>20400</v>
      </c>
      <c r="AR135" s="485">
        <f t="shared" si="114"/>
        <v>20400</v>
      </c>
      <c r="AS135" s="485">
        <f t="shared" si="114"/>
        <v>20400</v>
      </c>
      <c r="AT135" s="485">
        <f t="shared" si="116"/>
        <v>20400</v>
      </c>
      <c r="AU135" s="485">
        <f t="shared" si="116"/>
        <v>20400</v>
      </c>
      <c r="AV135" s="485">
        <f t="shared" si="116"/>
        <v>20400</v>
      </c>
      <c r="AW135" s="485">
        <f t="shared" si="116"/>
        <v>20400</v>
      </c>
      <c r="AX135" s="485">
        <f t="shared" si="116"/>
        <v>20400</v>
      </c>
      <c r="AY135" s="485">
        <f t="shared" si="116"/>
        <v>20400</v>
      </c>
      <c r="AZ135" s="485">
        <f t="shared" si="116"/>
        <v>20400</v>
      </c>
      <c r="BA135" s="485">
        <f t="shared" si="116"/>
        <v>20400</v>
      </c>
      <c r="BB135" s="485">
        <f t="shared" si="116"/>
        <v>20400</v>
      </c>
      <c r="BC135" s="448">
        <f t="shared" si="117"/>
        <v>244800</v>
      </c>
      <c r="BD135" s="450">
        <v>-4000</v>
      </c>
      <c r="BE135" s="485">
        <v>40000</v>
      </c>
      <c r="BF135" s="485">
        <v>40000</v>
      </c>
      <c r="BG135" s="485">
        <v>40000</v>
      </c>
      <c r="BH135" s="485">
        <v>60000</v>
      </c>
      <c r="BI135" s="485">
        <v>60000</v>
      </c>
      <c r="BJ135" s="485">
        <v>60000</v>
      </c>
      <c r="BK135" s="485">
        <v>60000</v>
      </c>
      <c r="BL135" s="485">
        <v>80000</v>
      </c>
      <c r="BM135" s="485">
        <v>80000</v>
      </c>
      <c r="BN135" s="485">
        <v>80000</v>
      </c>
      <c r="BO135" s="485">
        <v>80000</v>
      </c>
      <c r="BP135" s="485">
        <v>80000</v>
      </c>
      <c r="BQ135" s="448">
        <f t="shared" si="118"/>
        <v>760000</v>
      </c>
      <c r="BS135" s="486">
        <f t="shared" si="119"/>
        <v>760000</v>
      </c>
      <c r="BT135" s="487">
        <f t="shared" si="125"/>
        <v>82500</v>
      </c>
      <c r="BU135" s="488">
        <f t="shared" si="120"/>
        <v>677500</v>
      </c>
      <c r="BV135" s="486">
        <f t="shared" si="121"/>
        <v>349000</v>
      </c>
      <c r="BW135" s="485">
        <f t="shared" si="122"/>
        <v>20625</v>
      </c>
      <c r="BX135" s="485">
        <f t="shared" si="126"/>
        <v>247500</v>
      </c>
      <c r="BZ135" s="485">
        <f t="shared" si="127"/>
        <v>33312.5</v>
      </c>
      <c r="CA135" s="489">
        <f t="shared" si="128"/>
        <v>12687.5</v>
      </c>
      <c r="CC135" s="451">
        <f t="shared" si="123"/>
        <v>-677500</v>
      </c>
    </row>
    <row r="136" spans="1:81" ht="12" customHeight="1" outlineLevel="1">
      <c r="A136" s="453" t="str">
        <f t="shared" si="109"/>
        <v>ICNE</v>
      </c>
      <c r="B136" s="453" t="str">
        <f t="shared" si="109"/>
        <v>Capture</v>
      </c>
      <c r="C136" s="455" t="str">
        <f t="shared" si="109"/>
        <v>JERSALUD</v>
      </c>
      <c r="D136" s="484">
        <f t="shared" si="124"/>
        <v>24000</v>
      </c>
      <c r="E136" s="484">
        <f t="shared" si="124"/>
        <v>0</v>
      </c>
      <c r="F136" s="484">
        <f t="shared" si="124"/>
        <v>54000</v>
      </c>
      <c r="G136" s="484">
        <f t="shared" si="124"/>
        <v>27000</v>
      </c>
      <c r="H136" s="484">
        <f t="shared" si="124"/>
        <v>27000</v>
      </c>
      <c r="I136" s="484">
        <f t="shared" si="110"/>
        <v>27000</v>
      </c>
      <c r="J136" s="484">
        <f t="shared" si="124"/>
        <v>27000</v>
      </c>
      <c r="K136" s="485">
        <v>30000</v>
      </c>
      <c r="L136" s="485">
        <f>+L74+L105-3000</f>
        <v>24000</v>
      </c>
      <c r="M136" s="485">
        <f t="shared" si="124"/>
        <v>27000</v>
      </c>
      <c r="N136" s="485">
        <f t="shared" si="124"/>
        <v>27000</v>
      </c>
      <c r="O136" s="485">
        <f t="shared" si="124"/>
        <v>27000</v>
      </c>
      <c r="P136" s="448">
        <f t="shared" si="111"/>
        <v>321000</v>
      </c>
      <c r="Q136" s="485">
        <f t="shared" si="112"/>
        <v>27340</v>
      </c>
      <c r="R136" s="485">
        <f t="shared" si="112"/>
        <v>27340</v>
      </c>
      <c r="S136" s="485">
        <f t="shared" si="112"/>
        <v>27340</v>
      </c>
      <c r="T136" s="485">
        <f t="shared" si="112"/>
        <v>27340</v>
      </c>
      <c r="U136" s="485">
        <f t="shared" si="112"/>
        <v>27340</v>
      </c>
      <c r="V136" s="485">
        <f t="shared" si="112"/>
        <v>27340</v>
      </c>
      <c r="W136" s="485">
        <f t="shared" si="112"/>
        <v>27340</v>
      </c>
      <c r="X136" s="485">
        <f t="shared" si="112"/>
        <v>27340</v>
      </c>
      <c r="Y136" s="485">
        <f t="shared" si="112"/>
        <v>27340</v>
      </c>
      <c r="Z136" s="485">
        <f t="shared" si="112"/>
        <v>27340</v>
      </c>
      <c r="AA136" s="485">
        <f t="shared" si="112"/>
        <v>27340</v>
      </c>
      <c r="AB136" s="485">
        <f t="shared" si="112"/>
        <v>27340</v>
      </c>
      <c r="AC136" s="448">
        <f t="shared" si="113"/>
        <v>328080</v>
      </c>
      <c r="AD136" s="485">
        <f t="shared" si="114"/>
        <v>27400</v>
      </c>
      <c r="AE136" s="485">
        <f t="shared" si="114"/>
        <v>27400</v>
      </c>
      <c r="AF136" s="485">
        <f t="shared" si="114"/>
        <v>27400</v>
      </c>
      <c r="AG136" s="485">
        <f t="shared" si="114"/>
        <v>27400</v>
      </c>
      <c r="AH136" s="485">
        <f t="shared" si="114"/>
        <v>27400</v>
      </c>
      <c r="AI136" s="485">
        <f t="shared" si="114"/>
        <v>27400</v>
      </c>
      <c r="AJ136" s="485">
        <f t="shared" si="114"/>
        <v>27400</v>
      </c>
      <c r="AK136" s="485">
        <f t="shared" si="114"/>
        <v>27400</v>
      </c>
      <c r="AL136" s="485">
        <f t="shared" si="114"/>
        <v>27400</v>
      </c>
      <c r="AM136" s="485">
        <f t="shared" si="114"/>
        <v>27400</v>
      </c>
      <c r="AN136" s="485">
        <f t="shared" si="114"/>
        <v>27400</v>
      </c>
      <c r="AO136" s="485">
        <f t="shared" si="114"/>
        <v>27400</v>
      </c>
      <c r="AP136" s="448">
        <f t="shared" si="115"/>
        <v>328800</v>
      </c>
      <c r="AQ136" s="485">
        <f t="shared" si="114"/>
        <v>27400</v>
      </c>
      <c r="AR136" s="485">
        <f t="shared" si="114"/>
        <v>27400</v>
      </c>
      <c r="AS136" s="485">
        <f t="shared" si="114"/>
        <v>27400</v>
      </c>
      <c r="AT136" s="485">
        <f t="shared" si="116"/>
        <v>27400</v>
      </c>
      <c r="AU136" s="485">
        <f t="shared" si="116"/>
        <v>27400</v>
      </c>
      <c r="AV136" s="485">
        <f t="shared" si="116"/>
        <v>27400</v>
      </c>
      <c r="AW136" s="485">
        <f t="shared" si="116"/>
        <v>27400</v>
      </c>
      <c r="AX136" s="485">
        <f t="shared" si="116"/>
        <v>27400</v>
      </c>
      <c r="AY136" s="485">
        <f t="shared" si="116"/>
        <v>27400</v>
      </c>
      <c r="AZ136" s="485">
        <f t="shared" si="116"/>
        <v>27400</v>
      </c>
      <c r="BA136" s="485">
        <f t="shared" si="116"/>
        <v>27400</v>
      </c>
      <c r="BB136" s="485">
        <f t="shared" si="116"/>
        <v>27400</v>
      </c>
      <c r="BC136" s="448">
        <f t="shared" si="117"/>
        <v>328800</v>
      </c>
      <c r="BD136" s="450">
        <v>-750</v>
      </c>
      <c r="BE136" s="485"/>
      <c r="BF136" s="485"/>
      <c r="BG136" s="485"/>
      <c r="BH136" s="485"/>
      <c r="BI136" s="485"/>
      <c r="BJ136" s="485"/>
      <c r="BK136" s="485"/>
      <c r="BL136" s="485"/>
      <c r="BM136" s="485"/>
      <c r="BN136" s="485"/>
      <c r="BO136" s="485"/>
      <c r="BP136" s="485"/>
      <c r="BQ136" s="448">
        <f t="shared" si="118"/>
        <v>0</v>
      </c>
      <c r="BS136" s="486">
        <f t="shared" si="119"/>
        <v>0</v>
      </c>
      <c r="BT136" s="487">
        <f t="shared" si="125"/>
        <v>159000</v>
      </c>
      <c r="BU136" s="488">
        <f t="shared" si="120"/>
        <v>-159000</v>
      </c>
      <c r="BV136" s="486">
        <f t="shared" si="121"/>
        <v>321000</v>
      </c>
      <c r="BW136" s="485">
        <f t="shared" si="122"/>
        <v>39750</v>
      </c>
      <c r="BX136" s="485">
        <f t="shared" si="126"/>
        <v>477000</v>
      </c>
      <c r="BZ136" s="485">
        <f t="shared" si="127"/>
        <v>20250</v>
      </c>
      <c r="CA136" s="489">
        <f t="shared" si="128"/>
        <v>-19500</v>
      </c>
      <c r="CC136" s="451">
        <f t="shared" si="123"/>
        <v>159000</v>
      </c>
    </row>
    <row r="137" spans="1:81" ht="12" customHeight="1" outlineLevel="1">
      <c r="A137" s="453" t="str">
        <f t="shared" si="109"/>
        <v>PMCE</v>
      </c>
      <c r="B137" s="453" t="str">
        <f t="shared" si="109"/>
        <v>Capture</v>
      </c>
      <c r="C137" s="491" t="str">
        <f t="shared" si="109"/>
        <v>COHAN</v>
      </c>
      <c r="D137" s="484">
        <f t="shared" si="124"/>
        <v>0</v>
      </c>
      <c r="E137" s="484">
        <f t="shared" si="124"/>
        <v>0</v>
      </c>
      <c r="F137" s="484">
        <f t="shared" si="124"/>
        <v>0</v>
      </c>
      <c r="G137" s="484">
        <f t="shared" si="124"/>
        <v>0</v>
      </c>
      <c r="H137" s="484">
        <f t="shared" si="124"/>
        <v>0</v>
      </c>
      <c r="I137" s="484">
        <f t="shared" si="110"/>
        <v>0</v>
      </c>
      <c r="J137" s="484">
        <f t="shared" si="124"/>
        <v>0</v>
      </c>
      <c r="K137" s="485">
        <f t="shared" si="124"/>
        <v>0</v>
      </c>
      <c r="L137" s="485">
        <f t="shared" si="124"/>
        <v>0</v>
      </c>
      <c r="M137" s="485">
        <f t="shared" si="124"/>
        <v>0</v>
      </c>
      <c r="N137" s="485">
        <f t="shared" si="124"/>
        <v>0</v>
      </c>
      <c r="O137" s="485">
        <f t="shared" si="124"/>
        <v>0</v>
      </c>
      <c r="P137" s="448">
        <f t="shared" si="111"/>
        <v>0</v>
      </c>
      <c r="Q137" s="485">
        <f t="shared" si="112"/>
        <v>0</v>
      </c>
      <c r="R137" s="485">
        <f t="shared" si="112"/>
        <v>0</v>
      </c>
      <c r="S137" s="485">
        <f t="shared" si="112"/>
        <v>0</v>
      </c>
      <c r="T137" s="485">
        <f t="shared" si="112"/>
        <v>0</v>
      </c>
      <c r="U137" s="485">
        <f t="shared" si="112"/>
        <v>40680</v>
      </c>
      <c r="V137" s="485">
        <f t="shared" si="112"/>
        <v>61020</v>
      </c>
      <c r="W137" s="485">
        <f t="shared" si="112"/>
        <v>101700</v>
      </c>
      <c r="X137" s="485">
        <f t="shared" si="112"/>
        <v>101700</v>
      </c>
      <c r="Y137" s="485">
        <f t="shared" si="112"/>
        <v>101700</v>
      </c>
      <c r="Z137" s="485">
        <f t="shared" si="112"/>
        <v>101700</v>
      </c>
      <c r="AA137" s="485">
        <f t="shared" si="112"/>
        <v>101700</v>
      </c>
      <c r="AB137" s="485">
        <f t="shared" si="112"/>
        <v>101700</v>
      </c>
      <c r="AC137" s="448">
        <f t="shared" si="113"/>
        <v>711900</v>
      </c>
      <c r="AD137" s="485">
        <f t="shared" si="114"/>
        <v>102000</v>
      </c>
      <c r="AE137" s="485">
        <f t="shared" si="114"/>
        <v>102000</v>
      </c>
      <c r="AF137" s="485">
        <f t="shared" si="114"/>
        <v>102000</v>
      </c>
      <c r="AG137" s="485">
        <f t="shared" si="114"/>
        <v>102000</v>
      </c>
      <c r="AH137" s="485">
        <f t="shared" si="114"/>
        <v>102000</v>
      </c>
      <c r="AI137" s="485">
        <f t="shared" si="114"/>
        <v>102000</v>
      </c>
      <c r="AJ137" s="485">
        <f t="shared" si="114"/>
        <v>163200</v>
      </c>
      <c r="AK137" s="485">
        <f t="shared" si="114"/>
        <v>163200</v>
      </c>
      <c r="AL137" s="485">
        <f t="shared" si="114"/>
        <v>163200</v>
      </c>
      <c r="AM137" s="485">
        <f t="shared" si="114"/>
        <v>163200</v>
      </c>
      <c r="AN137" s="485">
        <f t="shared" si="114"/>
        <v>163200</v>
      </c>
      <c r="AO137" s="485">
        <f t="shared" si="114"/>
        <v>163200</v>
      </c>
      <c r="AP137" s="448">
        <f t="shared" si="115"/>
        <v>1591200</v>
      </c>
      <c r="AQ137" s="485">
        <f t="shared" si="114"/>
        <v>163200</v>
      </c>
      <c r="AR137" s="485">
        <f t="shared" si="114"/>
        <v>163200</v>
      </c>
      <c r="AS137" s="485">
        <f t="shared" si="114"/>
        <v>163200</v>
      </c>
      <c r="AT137" s="485">
        <f t="shared" si="116"/>
        <v>163200</v>
      </c>
      <c r="AU137" s="485">
        <f t="shared" si="116"/>
        <v>163200</v>
      </c>
      <c r="AV137" s="485">
        <f t="shared" si="116"/>
        <v>163200</v>
      </c>
      <c r="AW137" s="485">
        <f t="shared" si="116"/>
        <v>163200</v>
      </c>
      <c r="AX137" s="485">
        <f t="shared" si="116"/>
        <v>163200</v>
      </c>
      <c r="AY137" s="485">
        <f t="shared" si="116"/>
        <v>163200</v>
      </c>
      <c r="AZ137" s="485">
        <f t="shared" si="116"/>
        <v>163200</v>
      </c>
      <c r="BA137" s="485">
        <f t="shared" si="116"/>
        <v>163200</v>
      </c>
      <c r="BB137" s="485">
        <f t="shared" si="116"/>
        <v>163200</v>
      </c>
      <c r="BC137" s="448">
        <f t="shared" si="117"/>
        <v>1958400</v>
      </c>
      <c r="BD137" s="450"/>
      <c r="BE137" s="485">
        <v>0</v>
      </c>
      <c r="BF137" s="485">
        <v>0</v>
      </c>
      <c r="BG137" s="485">
        <v>15000</v>
      </c>
      <c r="BH137" s="485">
        <v>15000</v>
      </c>
      <c r="BI137" s="485">
        <v>15000</v>
      </c>
      <c r="BJ137" s="485">
        <v>30000</v>
      </c>
      <c r="BK137" s="485">
        <v>30000</v>
      </c>
      <c r="BL137" s="485">
        <v>30000</v>
      </c>
      <c r="BM137" s="485">
        <v>30000</v>
      </c>
      <c r="BN137" s="485">
        <v>30000</v>
      </c>
      <c r="BO137" s="485">
        <v>30000</v>
      </c>
      <c r="BP137" s="485">
        <v>30000</v>
      </c>
      <c r="BQ137" s="448">
        <f t="shared" si="118"/>
        <v>255000</v>
      </c>
      <c r="BS137" s="486">
        <f t="shared" si="119"/>
        <v>255000</v>
      </c>
      <c r="BT137" s="487">
        <f t="shared" si="125"/>
        <v>0</v>
      </c>
      <c r="BU137" s="488">
        <f t="shared" si="120"/>
        <v>255000</v>
      </c>
      <c r="BV137" s="486">
        <f t="shared" si="121"/>
        <v>0</v>
      </c>
      <c r="BW137" s="485">
        <f t="shared" si="122"/>
        <v>0</v>
      </c>
      <c r="BX137" s="485">
        <f t="shared" si="126"/>
        <v>0</v>
      </c>
      <c r="BZ137" s="485">
        <f t="shared" si="127"/>
        <v>0</v>
      </c>
      <c r="CA137" s="489">
        <f t="shared" si="128"/>
        <v>0</v>
      </c>
      <c r="CC137" s="451">
        <f t="shared" si="123"/>
        <v>-255000</v>
      </c>
    </row>
    <row r="138" spans="1:81" ht="12" customHeight="1" outlineLevel="1">
      <c r="A138" s="453" t="str">
        <f t="shared" si="109"/>
        <v>PMCE</v>
      </c>
      <c r="B138" s="453" t="str">
        <f t="shared" si="109"/>
        <v>Capture</v>
      </c>
      <c r="C138" s="492" t="str">
        <f t="shared" si="109"/>
        <v>TODO DROGAS</v>
      </c>
      <c r="D138" s="484">
        <f t="shared" si="124"/>
        <v>0</v>
      </c>
      <c r="E138" s="484">
        <f t="shared" si="124"/>
        <v>0</v>
      </c>
      <c r="F138" s="484">
        <f t="shared" si="124"/>
        <v>0</v>
      </c>
      <c r="G138" s="484">
        <f t="shared" si="124"/>
        <v>0</v>
      </c>
      <c r="H138" s="484">
        <f t="shared" si="124"/>
        <v>0</v>
      </c>
      <c r="I138" s="484">
        <f t="shared" si="110"/>
        <v>0</v>
      </c>
      <c r="J138" s="484">
        <f t="shared" si="124"/>
        <v>0</v>
      </c>
      <c r="K138" s="485">
        <f t="shared" si="124"/>
        <v>0</v>
      </c>
      <c r="L138" s="485">
        <f t="shared" si="124"/>
        <v>0</v>
      </c>
      <c r="M138" s="485">
        <f t="shared" si="124"/>
        <v>0</v>
      </c>
      <c r="N138" s="485">
        <f t="shared" si="124"/>
        <v>0</v>
      </c>
      <c r="O138" s="485">
        <f t="shared" si="124"/>
        <v>0</v>
      </c>
      <c r="P138" s="448">
        <f t="shared" si="111"/>
        <v>0</v>
      </c>
      <c r="Q138" s="485">
        <f t="shared" si="112"/>
        <v>0</v>
      </c>
      <c r="R138" s="485">
        <f t="shared" si="112"/>
        <v>0</v>
      </c>
      <c r="S138" s="485">
        <f t="shared" si="112"/>
        <v>0</v>
      </c>
      <c r="T138" s="485">
        <f t="shared" si="112"/>
        <v>0</v>
      </c>
      <c r="U138" s="485">
        <f t="shared" si="112"/>
        <v>0</v>
      </c>
      <c r="V138" s="485">
        <f t="shared" si="112"/>
        <v>0</v>
      </c>
      <c r="W138" s="485">
        <f t="shared" si="112"/>
        <v>0</v>
      </c>
      <c r="X138" s="485">
        <f t="shared" si="112"/>
        <v>0</v>
      </c>
      <c r="Y138" s="485">
        <f t="shared" si="112"/>
        <v>0</v>
      </c>
      <c r="Z138" s="485">
        <f t="shared" si="112"/>
        <v>0</v>
      </c>
      <c r="AA138" s="485">
        <f t="shared" si="112"/>
        <v>0</v>
      </c>
      <c r="AB138" s="485">
        <f t="shared" si="112"/>
        <v>0</v>
      </c>
      <c r="AC138" s="448">
        <f t="shared" si="113"/>
        <v>0</v>
      </c>
      <c r="AD138" s="485">
        <f t="shared" si="114"/>
        <v>0</v>
      </c>
      <c r="AE138" s="485">
        <f t="shared" si="114"/>
        <v>0</v>
      </c>
      <c r="AF138" s="485">
        <f t="shared" si="114"/>
        <v>0</v>
      </c>
      <c r="AG138" s="485">
        <f t="shared" si="114"/>
        <v>0</v>
      </c>
      <c r="AH138" s="485">
        <f t="shared" si="114"/>
        <v>0</v>
      </c>
      <c r="AI138" s="485">
        <f t="shared" si="114"/>
        <v>0</v>
      </c>
      <c r="AJ138" s="485">
        <f t="shared" si="114"/>
        <v>0</v>
      </c>
      <c r="AK138" s="485">
        <f t="shared" si="114"/>
        <v>0</v>
      </c>
      <c r="AL138" s="485">
        <f t="shared" si="114"/>
        <v>0</v>
      </c>
      <c r="AM138" s="485">
        <f t="shared" si="114"/>
        <v>0</v>
      </c>
      <c r="AN138" s="485">
        <f t="shared" si="114"/>
        <v>0</v>
      </c>
      <c r="AO138" s="485">
        <f t="shared" si="114"/>
        <v>0</v>
      </c>
      <c r="AP138" s="448">
        <f t="shared" si="115"/>
        <v>0</v>
      </c>
      <c r="AQ138" s="485">
        <f t="shared" si="114"/>
        <v>0</v>
      </c>
      <c r="AR138" s="485">
        <f t="shared" si="114"/>
        <v>0</v>
      </c>
      <c r="AS138" s="485">
        <f t="shared" si="114"/>
        <v>0</v>
      </c>
      <c r="AT138" s="485">
        <f t="shared" si="116"/>
        <v>0</v>
      </c>
      <c r="AU138" s="485">
        <f t="shared" si="116"/>
        <v>0</v>
      </c>
      <c r="AV138" s="485">
        <f t="shared" si="116"/>
        <v>0</v>
      </c>
      <c r="AW138" s="485">
        <f t="shared" si="116"/>
        <v>0</v>
      </c>
      <c r="AX138" s="485">
        <f t="shared" si="116"/>
        <v>0</v>
      </c>
      <c r="AY138" s="485">
        <f t="shared" si="116"/>
        <v>0</v>
      </c>
      <c r="AZ138" s="485">
        <f t="shared" si="116"/>
        <v>0</v>
      </c>
      <c r="BA138" s="485">
        <f t="shared" si="116"/>
        <v>0</v>
      </c>
      <c r="BB138" s="485">
        <f t="shared" si="116"/>
        <v>0</v>
      </c>
      <c r="BC138" s="448">
        <f t="shared" si="117"/>
        <v>0</v>
      </c>
      <c r="BD138" s="450"/>
      <c r="BE138" s="485">
        <v>36000</v>
      </c>
      <c r="BF138" s="485">
        <v>36000</v>
      </c>
      <c r="BG138" s="485">
        <v>36000</v>
      </c>
      <c r="BH138" s="485">
        <v>36000</v>
      </c>
      <c r="BI138" s="485">
        <v>36000</v>
      </c>
      <c r="BJ138" s="485">
        <v>54000</v>
      </c>
      <c r="BK138" s="485">
        <v>54000</v>
      </c>
      <c r="BL138" s="485">
        <v>54000</v>
      </c>
      <c r="BM138" s="485">
        <v>72000</v>
      </c>
      <c r="BN138" s="485">
        <v>72000</v>
      </c>
      <c r="BO138" s="485">
        <v>72000</v>
      </c>
      <c r="BP138" s="485">
        <v>72000</v>
      </c>
      <c r="BQ138" s="448">
        <f t="shared" si="118"/>
        <v>630000</v>
      </c>
      <c r="BS138" s="486">
        <f t="shared" si="119"/>
        <v>630000</v>
      </c>
      <c r="BT138" s="487">
        <f t="shared" si="125"/>
        <v>0</v>
      </c>
      <c r="BU138" s="488">
        <f t="shared" si="120"/>
        <v>630000</v>
      </c>
      <c r="BV138" s="486">
        <f t="shared" si="121"/>
        <v>0</v>
      </c>
      <c r="BW138" s="485">
        <f t="shared" si="122"/>
        <v>0</v>
      </c>
      <c r="BX138" s="485">
        <f t="shared" si="126"/>
        <v>0</v>
      </c>
      <c r="BZ138" s="485">
        <f t="shared" si="127"/>
        <v>0</v>
      </c>
      <c r="CA138" s="489">
        <f t="shared" si="128"/>
        <v>0</v>
      </c>
      <c r="CC138" s="451">
        <f t="shared" si="123"/>
        <v>-630000</v>
      </c>
    </row>
    <row r="139" spans="1:81" ht="12" customHeight="1" outlineLevel="1">
      <c r="A139" s="453" t="str">
        <f t="shared" si="109"/>
        <v>ICNE</v>
      </c>
      <c r="B139" s="453" t="str">
        <f t="shared" si="109"/>
        <v>Capture</v>
      </c>
      <c r="C139" s="493" t="str">
        <f t="shared" si="109"/>
        <v>SOCIEDAD INVERSIONES FARMEDICALL</v>
      </c>
      <c r="D139" s="484">
        <f t="shared" si="124"/>
        <v>0</v>
      </c>
      <c r="E139" s="484">
        <f t="shared" si="124"/>
        <v>0</v>
      </c>
      <c r="F139" s="484">
        <f t="shared" si="124"/>
        <v>0</v>
      </c>
      <c r="G139" s="484">
        <f t="shared" si="124"/>
        <v>0</v>
      </c>
      <c r="H139" s="484">
        <f t="shared" si="124"/>
        <v>0</v>
      </c>
      <c r="I139" s="484">
        <f t="shared" si="110"/>
        <v>0</v>
      </c>
      <c r="J139" s="484">
        <f t="shared" si="124"/>
        <v>0</v>
      </c>
      <c r="K139" s="494">
        <f t="shared" si="124"/>
        <v>0</v>
      </c>
      <c r="L139" s="494">
        <f t="shared" si="124"/>
        <v>0</v>
      </c>
      <c r="M139" s="494">
        <f t="shared" si="124"/>
        <v>0</v>
      </c>
      <c r="N139" s="494">
        <f t="shared" si="124"/>
        <v>0</v>
      </c>
      <c r="O139" s="494">
        <f t="shared" si="124"/>
        <v>0</v>
      </c>
      <c r="P139" s="448">
        <f t="shared" si="111"/>
        <v>0</v>
      </c>
      <c r="Q139" s="485">
        <f t="shared" si="112"/>
        <v>0</v>
      </c>
      <c r="R139" s="485">
        <f t="shared" si="112"/>
        <v>0</v>
      </c>
      <c r="S139" s="485">
        <f t="shared" si="112"/>
        <v>0</v>
      </c>
      <c r="T139" s="485">
        <f t="shared" si="112"/>
        <v>0</v>
      </c>
      <c r="U139" s="485">
        <f t="shared" si="112"/>
        <v>0</v>
      </c>
      <c r="V139" s="485">
        <f t="shared" si="112"/>
        <v>0</v>
      </c>
      <c r="W139" s="485">
        <f t="shared" si="112"/>
        <v>0</v>
      </c>
      <c r="X139" s="485">
        <f t="shared" si="112"/>
        <v>0</v>
      </c>
      <c r="Y139" s="485">
        <f t="shared" si="112"/>
        <v>0</v>
      </c>
      <c r="Z139" s="485">
        <f t="shared" si="112"/>
        <v>0</v>
      </c>
      <c r="AA139" s="485">
        <f t="shared" si="112"/>
        <v>0</v>
      </c>
      <c r="AB139" s="485">
        <f t="shared" si="112"/>
        <v>0</v>
      </c>
      <c r="AC139" s="448">
        <f t="shared" si="113"/>
        <v>0</v>
      </c>
      <c r="AD139" s="485">
        <f t="shared" si="114"/>
        <v>0</v>
      </c>
      <c r="AE139" s="485">
        <f t="shared" si="114"/>
        <v>0</v>
      </c>
      <c r="AF139" s="485">
        <f t="shared" si="114"/>
        <v>0</v>
      </c>
      <c r="AG139" s="485">
        <f t="shared" si="114"/>
        <v>0</v>
      </c>
      <c r="AH139" s="485">
        <f t="shared" si="114"/>
        <v>0</v>
      </c>
      <c r="AI139" s="485">
        <f t="shared" si="114"/>
        <v>0</v>
      </c>
      <c r="AJ139" s="485">
        <f t="shared" si="114"/>
        <v>0</v>
      </c>
      <c r="AK139" s="485">
        <f t="shared" si="114"/>
        <v>0</v>
      </c>
      <c r="AL139" s="485">
        <f t="shared" si="114"/>
        <v>0</v>
      </c>
      <c r="AM139" s="485">
        <f t="shared" si="114"/>
        <v>0</v>
      </c>
      <c r="AN139" s="485">
        <f t="shared" si="114"/>
        <v>0</v>
      </c>
      <c r="AO139" s="485">
        <f t="shared" si="114"/>
        <v>0</v>
      </c>
      <c r="AP139" s="448">
        <f t="shared" si="115"/>
        <v>0</v>
      </c>
      <c r="AQ139" s="485">
        <f t="shared" si="114"/>
        <v>0</v>
      </c>
      <c r="AR139" s="485">
        <f t="shared" si="114"/>
        <v>0</v>
      </c>
      <c r="AS139" s="485">
        <f t="shared" si="114"/>
        <v>0</v>
      </c>
      <c r="AT139" s="485">
        <f t="shared" si="116"/>
        <v>0</v>
      </c>
      <c r="AU139" s="485">
        <f t="shared" si="116"/>
        <v>0</v>
      </c>
      <c r="AV139" s="485">
        <f t="shared" si="116"/>
        <v>0</v>
      </c>
      <c r="AW139" s="485">
        <f t="shared" si="116"/>
        <v>40800</v>
      </c>
      <c r="AX139" s="485">
        <f t="shared" si="116"/>
        <v>40800</v>
      </c>
      <c r="AY139" s="485">
        <f t="shared" si="116"/>
        <v>40800</v>
      </c>
      <c r="AZ139" s="485">
        <f t="shared" si="116"/>
        <v>40800</v>
      </c>
      <c r="BA139" s="485">
        <f t="shared" si="116"/>
        <v>40800</v>
      </c>
      <c r="BB139" s="485">
        <f t="shared" si="116"/>
        <v>40800</v>
      </c>
      <c r="BC139" s="448">
        <f t="shared" si="117"/>
        <v>244800</v>
      </c>
      <c r="BD139" s="450"/>
      <c r="BE139" s="485">
        <v>0</v>
      </c>
      <c r="BF139" s="485">
        <v>0</v>
      </c>
      <c r="BG139" s="485">
        <v>0</v>
      </c>
      <c r="BH139" s="485">
        <v>0</v>
      </c>
      <c r="BI139" s="485">
        <v>0</v>
      </c>
      <c r="BJ139" s="485">
        <v>0</v>
      </c>
      <c r="BK139" s="485">
        <v>18000</v>
      </c>
      <c r="BL139" s="485">
        <v>18000</v>
      </c>
      <c r="BM139" s="485">
        <v>18000</v>
      </c>
      <c r="BN139" s="485">
        <v>18000</v>
      </c>
      <c r="BO139" s="485">
        <v>18000</v>
      </c>
      <c r="BP139" s="485">
        <v>18000</v>
      </c>
      <c r="BQ139" s="448">
        <f t="shared" si="118"/>
        <v>108000</v>
      </c>
      <c r="BS139" s="486">
        <f t="shared" si="119"/>
        <v>108000</v>
      </c>
      <c r="BT139" s="487">
        <f t="shared" si="125"/>
        <v>0</v>
      </c>
      <c r="BU139" s="488">
        <f t="shared" si="120"/>
        <v>108000</v>
      </c>
      <c r="BV139" s="486">
        <f t="shared" si="121"/>
        <v>0</v>
      </c>
      <c r="BW139" s="485">
        <f t="shared" si="122"/>
        <v>0</v>
      </c>
      <c r="BX139" s="485">
        <f t="shared" si="126"/>
        <v>0</v>
      </c>
      <c r="BZ139" s="485">
        <f t="shared" si="127"/>
        <v>0</v>
      </c>
      <c r="CA139" s="489">
        <f t="shared" si="128"/>
        <v>0</v>
      </c>
      <c r="CC139" s="451">
        <f t="shared" si="123"/>
        <v>-108000</v>
      </c>
    </row>
    <row r="140" spans="1:81" ht="12" customHeight="1" outlineLevel="1">
      <c r="A140" s="453" t="str">
        <f t="shared" si="109"/>
        <v>PMCE</v>
      </c>
      <c r="B140" s="453" t="str">
        <f t="shared" si="109"/>
        <v>Capture</v>
      </c>
      <c r="C140" s="490" t="str">
        <f t="shared" si="109"/>
        <v>CENTRO HEMATOLOGICO DE CUCUTA</v>
      </c>
      <c r="D140" s="484">
        <f t="shared" si="124"/>
        <v>0</v>
      </c>
      <c r="E140" s="484">
        <f t="shared" si="124"/>
        <v>0</v>
      </c>
      <c r="F140" s="484">
        <f t="shared" si="124"/>
        <v>0</v>
      </c>
      <c r="G140" s="484">
        <f t="shared" si="124"/>
        <v>0</v>
      </c>
      <c r="H140" s="484">
        <f t="shared" si="124"/>
        <v>0</v>
      </c>
      <c r="I140" s="484">
        <f t="shared" si="110"/>
        <v>0</v>
      </c>
      <c r="J140" s="484">
        <f t="shared" si="124"/>
        <v>0</v>
      </c>
      <c r="K140" s="495">
        <f t="shared" si="124"/>
        <v>0</v>
      </c>
      <c r="L140" s="485">
        <f t="shared" si="124"/>
        <v>0</v>
      </c>
      <c r="M140" s="485">
        <f t="shared" si="124"/>
        <v>20400</v>
      </c>
      <c r="N140" s="485">
        <f t="shared" si="124"/>
        <v>20400</v>
      </c>
      <c r="O140" s="485">
        <f t="shared" si="124"/>
        <v>40800</v>
      </c>
      <c r="P140" s="448">
        <f t="shared" si="111"/>
        <v>81600</v>
      </c>
      <c r="Q140" s="485">
        <f t="shared" si="112"/>
        <v>40680</v>
      </c>
      <c r="R140" s="485">
        <f t="shared" si="112"/>
        <v>40680</v>
      </c>
      <c r="S140" s="485">
        <f t="shared" si="112"/>
        <v>40680</v>
      </c>
      <c r="T140" s="485">
        <f t="shared" si="112"/>
        <v>40680</v>
      </c>
      <c r="U140" s="485">
        <f t="shared" si="112"/>
        <v>61020</v>
      </c>
      <c r="V140" s="485">
        <f t="shared" si="112"/>
        <v>61020</v>
      </c>
      <c r="W140" s="485">
        <f t="shared" si="112"/>
        <v>61020</v>
      </c>
      <c r="X140" s="485">
        <f t="shared" si="112"/>
        <v>61020</v>
      </c>
      <c r="Y140" s="485">
        <f t="shared" si="112"/>
        <v>61020</v>
      </c>
      <c r="Z140" s="485">
        <f t="shared" si="112"/>
        <v>61020</v>
      </c>
      <c r="AA140" s="485">
        <f t="shared" si="112"/>
        <v>61020</v>
      </c>
      <c r="AB140" s="485">
        <f t="shared" si="112"/>
        <v>61020</v>
      </c>
      <c r="AC140" s="448">
        <f t="shared" si="113"/>
        <v>650880</v>
      </c>
      <c r="AD140" s="485">
        <f t="shared" si="114"/>
        <v>61200</v>
      </c>
      <c r="AE140" s="485">
        <f t="shared" si="114"/>
        <v>61200</v>
      </c>
      <c r="AF140" s="485">
        <f t="shared" si="114"/>
        <v>61200</v>
      </c>
      <c r="AG140" s="485">
        <f t="shared" si="114"/>
        <v>61200</v>
      </c>
      <c r="AH140" s="485">
        <f t="shared" si="114"/>
        <v>61200</v>
      </c>
      <c r="AI140" s="485">
        <f t="shared" si="114"/>
        <v>61200</v>
      </c>
      <c r="AJ140" s="485">
        <f t="shared" si="114"/>
        <v>61200</v>
      </c>
      <c r="AK140" s="485">
        <f t="shared" si="114"/>
        <v>61200</v>
      </c>
      <c r="AL140" s="485">
        <f t="shared" si="114"/>
        <v>61200</v>
      </c>
      <c r="AM140" s="485">
        <f t="shared" si="114"/>
        <v>61200</v>
      </c>
      <c r="AN140" s="485">
        <f t="shared" si="114"/>
        <v>61200</v>
      </c>
      <c r="AO140" s="485">
        <f t="shared" si="114"/>
        <v>61200</v>
      </c>
      <c r="AP140" s="448">
        <f t="shared" si="115"/>
        <v>734400</v>
      </c>
      <c r="AQ140" s="485">
        <f t="shared" si="114"/>
        <v>61200</v>
      </c>
      <c r="AR140" s="485">
        <f t="shared" si="114"/>
        <v>61200</v>
      </c>
      <c r="AS140" s="485">
        <f t="shared" si="114"/>
        <v>61200</v>
      </c>
      <c r="AT140" s="485">
        <f t="shared" si="116"/>
        <v>61200</v>
      </c>
      <c r="AU140" s="485">
        <f t="shared" si="116"/>
        <v>61200</v>
      </c>
      <c r="AV140" s="485">
        <f t="shared" si="116"/>
        <v>61200</v>
      </c>
      <c r="AW140" s="485">
        <f t="shared" si="116"/>
        <v>61200</v>
      </c>
      <c r="AX140" s="485">
        <f t="shared" si="116"/>
        <v>61200</v>
      </c>
      <c r="AY140" s="485">
        <f t="shared" si="116"/>
        <v>61200</v>
      </c>
      <c r="AZ140" s="485">
        <f t="shared" si="116"/>
        <v>61200</v>
      </c>
      <c r="BA140" s="485">
        <f t="shared" si="116"/>
        <v>61200</v>
      </c>
      <c r="BB140" s="485">
        <f t="shared" si="116"/>
        <v>61200</v>
      </c>
      <c r="BC140" s="448">
        <f t="shared" si="117"/>
        <v>734400</v>
      </c>
      <c r="BD140" s="450"/>
      <c r="BE140" s="485"/>
      <c r="BF140" s="485"/>
      <c r="BG140" s="485"/>
      <c r="BH140" s="485"/>
      <c r="BI140" s="485"/>
      <c r="BJ140" s="485"/>
      <c r="BK140" s="485"/>
      <c r="BL140" s="485"/>
      <c r="BM140" s="485"/>
      <c r="BN140" s="485"/>
      <c r="BO140" s="485"/>
      <c r="BP140" s="485"/>
      <c r="BQ140" s="448">
        <f t="shared" si="118"/>
        <v>0</v>
      </c>
      <c r="BS140" s="486">
        <f t="shared" si="119"/>
        <v>0</v>
      </c>
      <c r="BT140" s="487">
        <f t="shared" si="125"/>
        <v>0</v>
      </c>
      <c r="BU140" s="488">
        <f t="shared" si="120"/>
        <v>0</v>
      </c>
      <c r="BV140" s="486">
        <f t="shared" si="121"/>
        <v>81600</v>
      </c>
      <c r="BW140" s="485">
        <f t="shared" si="122"/>
        <v>0</v>
      </c>
      <c r="BX140" s="485">
        <f t="shared" si="126"/>
        <v>0</v>
      </c>
      <c r="BZ140" s="485">
        <f t="shared" si="127"/>
        <v>10200</v>
      </c>
      <c r="CA140" s="489">
        <f t="shared" si="128"/>
        <v>10200</v>
      </c>
      <c r="CC140" s="451">
        <f t="shared" si="123"/>
        <v>0</v>
      </c>
    </row>
    <row r="141" spans="1:81" ht="12" customHeight="1" outlineLevel="1">
      <c r="A141" s="453" t="str">
        <f t="shared" si="109"/>
        <v>ICNE</v>
      </c>
      <c r="B141" s="453" t="str">
        <f t="shared" si="109"/>
        <v>Capture</v>
      </c>
      <c r="C141" s="455" t="str">
        <f t="shared" si="109"/>
        <v xml:space="preserve">HEMATOLOGIA Y ONCOLOGIA DEL ORIENTE </v>
      </c>
      <c r="D141" s="484">
        <f t="shared" si="124"/>
        <v>0</v>
      </c>
      <c r="E141" s="484">
        <f t="shared" si="124"/>
        <v>0</v>
      </c>
      <c r="F141" s="484">
        <f t="shared" si="124"/>
        <v>0</v>
      </c>
      <c r="G141" s="484">
        <f t="shared" si="124"/>
        <v>0</v>
      </c>
      <c r="H141" s="484">
        <f t="shared" si="124"/>
        <v>0</v>
      </c>
      <c r="I141" s="484">
        <f t="shared" si="110"/>
        <v>0</v>
      </c>
      <c r="J141" s="484">
        <f t="shared" si="124"/>
        <v>0</v>
      </c>
      <c r="K141" s="485">
        <f t="shared" si="124"/>
        <v>0</v>
      </c>
      <c r="L141" s="485">
        <f t="shared" si="124"/>
        <v>0</v>
      </c>
      <c r="M141" s="485">
        <f t="shared" si="124"/>
        <v>0</v>
      </c>
      <c r="N141" s="485">
        <f t="shared" si="124"/>
        <v>0</v>
      </c>
      <c r="O141" s="485">
        <f t="shared" si="124"/>
        <v>0</v>
      </c>
      <c r="P141" s="448">
        <f t="shared" si="111"/>
        <v>0</v>
      </c>
      <c r="Q141" s="485">
        <f t="shared" si="112"/>
        <v>0</v>
      </c>
      <c r="R141" s="485">
        <f t="shared" si="112"/>
        <v>0</v>
      </c>
      <c r="S141" s="485">
        <f t="shared" si="112"/>
        <v>0</v>
      </c>
      <c r="T141" s="485">
        <f t="shared" si="112"/>
        <v>0</v>
      </c>
      <c r="U141" s="485">
        <f t="shared" si="112"/>
        <v>0</v>
      </c>
      <c r="V141" s="485">
        <f t="shared" si="112"/>
        <v>0</v>
      </c>
      <c r="W141" s="485">
        <f t="shared" si="112"/>
        <v>0</v>
      </c>
      <c r="X141" s="485">
        <f t="shared" si="112"/>
        <v>0</v>
      </c>
      <c r="Y141" s="485">
        <f t="shared" si="112"/>
        <v>0</v>
      </c>
      <c r="Z141" s="485">
        <f t="shared" si="112"/>
        <v>0</v>
      </c>
      <c r="AA141" s="485">
        <f t="shared" si="112"/>
        <v>0</v>
      </c>
      <c r="AB141" s="485">
        <f t="shared" si="112"/>
        <v>0</v>
      </c>
      <c r="AC141" s="448">
        <f t="shared" ref="AC141:AC154" si="129">SUM(Q141:AB141)</f>
        <v>0</v>
      </c>
      <c r="AD141" s="485">
        <f t="shared" si="114"/>
        <v>0</v>
      </c>
      <c r="AE141" s="485">
        <f t="shared" si="114"/>
        <v>0</v>
      </c>
      <c r="AF141" s="485">
        <f t="shared" si="114"/>
        <v>0</v>
      </c>
      <c r="AG141" s="485">
        <f t="shared" si="114"/>
        <v>0</v>
      </c>
      <c r="AH141" s="485">
        <f t="shared" si="114"/>
        <v>0</v>
      </c>
      <c r="AI141" s="485">
        <f t="shared" si="114"/>
        <v>0</v>
      </c>
      <c r="AJ141" s="485">
        <f t="shared" si="114"/>
        <v>0</v>
      </c>
      <c r="AK141" s="485">
        <f t="shared" si="114"/>
        <v>0</v>
      </c>
      <c r="AL141" s="485">
        <f t="shared" si="114"/>
        <v>0</v>
      </c>
      <c r="AM141" s="485">
        <f t="shared" si="114"/>
        <v>0</v>
      </c>
      <c r="AN141" s="485">
        <f t="shared" si="114"/>
        <v>0</v>
      </c>
      <c r="AO141" s="485">
        <f t="shared" si="114"/>
        <v>0</v>
      </c>
      <c r="AP141" s="448">
        <f t="shared" ref="AP141:AP154" si="130">SUM(AD141:AO141)</f>
        <v>0</v>
      </c>
      <c r="AQ141" s="485">
        <f t="shared" si="114"/>
        <v>0</v>
      </c>
      <c r="AR141" s="485">
        <f t="shared" si="114"/>
        <v>0</v>
      </c>
      <c r="AS141" s="485">
        <f t="shared" si="114"/>
        <v>0</v>
      </c>
      <c r="AT141" s="485">
        <f t="shared" si="116"/>
        <v>0</v>
      </c>
      <c r="AU141" s="485">
        <f t="shared" si="116"/>
        <v>0</v>
      </c>
      <c r="AV141" s="485">
        <f t="shared" si="116"/>
        <v>0</v>
      </c>
      <c r="AW141" s="485">
        <f t="shared" si="116"/>
        <v>0</v>
      </c>
      <c r="AX141" s="485">
        <f t="shared" si="116"/>
        <v>0</v>
      </c>
      <c r="AY141" s="485">
        <f t="shared" si="116"/>
        <v>0</v>
      </c>
      <c r="AZ141" s="485">
        <f t="shared" si="116"/>
        <v>0</v>
      </c>
      <c r="BA141" s="485">
        <f t="shared" si="116"/>
        <v>0</v>
      </c>
      <c r="BB141" s="485">
        <f t="shared" si="116"/>
        <v>0</v>
      </c>
      <c r="BC141" s="448">
        <f t="shared" ref="BC141:BC154" si="131">SUM(AQ141:BB141)</f>
        <v>0</v>
      </c>
      <c r="BD141" s="450"/>
      <c r="BE141" s="485">
        <v>20000</v>
      </c>
      <c r="BF141" s="485">
        <v>20000</v>
      </c>
      <c r="BG141" s="485">
        <v>20000</v>
      </c>
      <c r="BH141" s="485">
        <v>20000</v>
      </c>
      <c r="BI141" s="485">
        <v>20000</v>
      </c>
      <c r="BJ141" s="485">
        <v>20000</v>
      </c>
      <c r="BK141" s="485">
        <v>20000</v>
      </c>
      <c r="BL141" s="485">
        <v>20000</v>
      </c>
      <c r="BM141" s="485">
        <v>20000</v>
      </c>
      <c r="BN141" s="485">
        <v>20000</v>
      </c>
      <c r="BO141" s="485">
        <v>20000</v>
      </c>
      <c r="BP141" s="485">
        <v>20000</v>
      </c>
      <c r="BQ141" s="448">
        <f t="shared" ref="BQ141:BQ154" si="132">SUM(BE141:BP141)</f>
        <v>240000</v>
      </c>
      <c r="BS141" s="486">
        <f t="shared" si="119"/>
        <v>240000</v>
      </c>
      <c r="BT141" s="487">
        <f t="shared" si="125"/>
        <v>0</v>
      </c>
      <c r="BU141" s="488">
        <f t="shared" si="120"/>
        <v>240000</v>
      </c>
      <c r="BV141" s="486">
        <f t="shared" si="121"/>
        <v>0</v>
      </c>
      <c r="BW141" s="485">
        <f t="shared" si="122"/>
        <v>0</v>
      </c>
      <c r="BX141" s="485">
        <f t="shared" si="126"/>
        <v>0</v>
      </c>
      <c r="BZ141" s="485">
        <f t="shared" si="127"/>
        <v>0</v>
      </c>
      <c r="CA141" s="489">
        <f t="shared" si="128"/>
        <v>0</v>
      </c>
      <c r="CC141" s="451">
        <f t="shared" si="123"/>
        <v>-240000</v>
      </c>
    </row>
    <row r="142" spans="1:81" ht="12" customHeight="1" outlineLevel="1">
      <c r="A142" s="453" t="str">
        <f t="shared" si="109"/>
        <v>ICNE</v>
      </c>
      <c r="B142" s="453" t="str">
        <f t="shared" si="109"/>
        <v>Capture</v>
      </c>
      <c r="C142" s="492" t="str">
        <f t="shared" si="109"/>
        <v>IPS LLANO</v>
      </c>
      <c r="D142" s="484">
        <f t="shared" si="124"/>
        <v>0</v>
      </c>
      <c r="E142" s="484">
        <f t="shared" si="124"/>
        <v>0</v>
      </c>
      <c r="F142" s="484">
        <f t="shared" si="124"/>
        <v>0</v>
      </c>
      <c r="G142" s="484">
        <f t="shared" si="124"/>
        <v>0</v>
      </c>
      <c r="H142" s="484">
        <f t="shared" si="124"/>
        <v>0</v>
      </c>
      <c r="I142" s="484">
        <f t="shared" si="110"/>
        <v>0</v>
      </c>
      <c r="J142" s="484">
        <f t="shared" si="124"/>
        <v>0</v>
      </c>
      <c r="K142" s="485">
        <f t="shared" si="124"/>
        <v>0</v>
      </c>
      <c r="L142" s="485">
        <f t="shared" si="124"/>
        <v>0</v>
      </c>
      <c r="M142" s="485">
        <f t="shared" si="124"/>
        <v>0</v>
      </c>
      <c r="N142" s="485">
        <f t="shared" si="124"/>
        <v>0</v>
      </c>
      <c r="O142" s="485">
        <f t="shared" si="124"/>
        <v>0</v>
      </c>
      <c r="P142" s="448">
        <f t="shared" si="111"/>
        <v>0</v>
      </c>
      <c r="Q142" s="485">
        <f t="shared" si="112"/>
        <v>0</v>
      </c>
      <c r="R142" s="485">
        <f t="shared" si="112"/>
        <v>0</v>
      </c>
      <c r="S142" s="485">
        <f t="shared" si="112"/>
        <v>0</v>
      </c>
      <c r="T142" s="485">
        <f t="shared" si="112"/>
        <v>0</v>
      </c>
      <c r="U142" s="485">
        <f t="shared" si="112"/>
        <v>0</v>
      </c>
      <c r="V142" s="485">
        <f t="shared" si="112"/>
        <v>0</v>
      </c>
      <c r="W142" s="485">
        <f t="shared" si="112"/>
        <v>0</v>
      </c>
      <c r="X142" s="485">
        <f t="shared" si="112"/>
        <v>0</v>
      </c>
      <c r="Y142" s="485">
        <f t="shared" si="112"/>
        <v>0</v>
      </c>
      <c r="Z142" s="485">
        <f t="shared" si="112"/>
        <v>0</v>
      </c>
      <c r="AA142" s="485">
        <f t="shared" si="112"/>
        <v>0</v>
      </c>
      <c r="AB142" s="485">
        <f t="shared" si="112"/>
        <v>0</v>
      </c>
      <c r="AC142" s="448">
        <f t="shared" si="129"/>
        <v>0</v>
      </c>
      <c r="AD142" s="485">
        <f t="shared" si="114"/>
        <v>0</v>
      </c>
      <c r="AE142" s="485">
        <f t="shared" si="114"/>
        <v>0</v>
      </c>
      <c r="AF142" s="485">
        <f t="shared" si="114"/>
        <v>0</v>
      </c>
      <c r="AG142" s="485">
        <f t="shared" si="114"/>
        <v>0</v>
      </c>
      <c r="AH142" s="485">
        <f t="shared" si="114"/>
        <v>0</v>
      </c>
      <c r="AI142" s="485">
        <f t="shared" si="114"/>
        <v>0</v>
      </c>
      <c r="AJ142" s="485">
        <f t="shared" si="114"/>
        <v>0</v>
      </c>
      <c r="AK142" s="485">
        <f t="shared" si="114"/>
        <v>0</v>
      </c>
      <c r="AL142" s="485">
        <f t="shared" si="114"/>
        <v>0</v>
      </c>
      <c r="AM142" s="485">
        <f t="shared" si="114"/>
        <v>0</v>
      </c>
      <c r="AN142" s="485">
        <f t="shared" si="114"/>
        <v>0</v>
      </c>
      <c r="AO142" s="485">
        <f t="shared" si="114"/>
        <v>0</v>
      </c>
      <c r="AP142" s="448">
        <f t="shared" si="130"/>
        <v>0</v>
      </c>
      <c r="AQ142" s="485">
        <f t="shared" si="114"/>
        <v>0</v>
      </c>
      <c r="AR142" s="485">
        <f t="shared" si="114"/>
        <v>0</v>
      </c>
      <c r="AS142" s="485">
        <f t="shared" si="114"/>
        <v>0</v>
      </c>
      <c r="AT142" s="485">
        <f t="shared" si="116"/>
        <v>0</v>
      </c>
      <c r="AU142" s="485">
        <f t="shared" si="116"/>
        <v>0</v>
      </c>
      <c r="AV142" s="485">
        <f t="shared" si="116"/>
        <v>0</v>
      </c>
      <c r="AW142" s="485">
        <f t="shared" si="116"/>
        <v>0</v>
      </c>
      <c r="AX142" s="485">
        <f t="shared" si="116"/>
        <v>0</v>
      </c>
      <c r="AY142" s="485">
        <f t="shared" si="116"/>
        <v>0</v>
      </c>
      <c r="AZ142" s="485">
        <f t="shared" si="116"/>
        <v>0</v>
      </c>
      <c r="BA142" s="485">
        <f t="shared" si="116"/>
        <v>0</v>
      </c>
      <c r="BB142" s="485">
        <f t="shared" si="116"/>
        <v>0</v>
      </c>
      <c r="BC142" s="448">
        <f t="shared" si="131"/>
        <v>0</v>
      </c>
      <c r="BD142" s="450"/>
      <c r="BE142" s="485">
        <v>20000</v>
      </c>
      <c r="BF142" s="485">
        <v>20000</v>
      </c>
      <c r="BG142" s="485">
        <v>20000</v>
      </c>
      <c r="BH142" s="485">
        <v>20000</v>
      </c>
      <c r="BI142" s="485">
        <v>20000</v>
      </c>
      <c r="BJ142" s="485">
        <v>20000</v>
      </c>
      <c r="BK142" s="485">
        <v>40000</v>
      </c>
      <c r="BL142" s="485">
        <v>40000</v>
      </c>
      <c r="BM142" s="485">
        <v>40000</v>
      </c>
      <c r="BN142" s="485">
        <v>40000</v>
      </c>
      <c r="BO142" s="485">
        <v>40000</v>
      </c>
      <c r="BP142" s="485">
        <v>40000</v>
      </c>
      <c r="BQ142" s="448">
        <f t="shared" si="132"/>
        <v>360000</v>
      </c>
      <c r="BS142" s="486">
        <f t="shared" si="119"/>
        <v>360000</v>
      </c>
      <c r="BT142" s="487">
        <f t="shared" si="125"/>
        <v>0</v>
      </c>
      <c r="BU142" s="488">
        <f t="shared" si="120"/>
        <v>360000</v>
      </c>
      <c r="BV142" s="486">
        <f t="shared" si="121"/>
        <v>0</v>
      </c>
      <c r="BW142" s="485">
        <f t="shared" si="122"/>
        <v>0</v>
      </c>
      <c r="BX142" s="485">
        <f t="shared" si="126"/>
        <v>0</v>
      </c>
      <c r="BZ142" s="485">
        <f t="shared" si="127"/>
        <v>0</v>
      </c>
      <c r="CA142" s="489">
        <f t="shared" si="128"/>
        <v>0</v>
      </c>
      <c r="CC142" s="451">
        <f t="shared" si="123"/>
        <v>-360000</v>
      </c>
    </row>
    <row r="143" spans="1:81" ht="12" customHeight="1" outlineLevel="1">
      <c r="A143" s="455" t="str">
        <f t="shared" si="109"/>
        <v>PMCE</v>
      </c>
      <c r="B143" s="455" t="str">
        <f t="shared" si="109"/>
        <v>Other</v>
      </c>
      <c r="C143" s="455" t="str">
        <f t="shared" si="109"/>
        <v>OASIS / RAMEDICAS</v>
      </c>
      <c r="D143" s="484">
        <f t="shared" si="124"/>
        <v>0</v>
      </c>
      <c r="E143" s="484">
        <f t="shared" si="124"/>
        <v>0</v>
      </c>
      <c r="F143" s="484">
        <f t="shared" si="124"/>
        <v>0</v>
      </c>
      <c r="G143" s="484">
        <f t="shared" si="124"/>
        <v>0</v>
      </c>
      <c r="H143" s="484">
        <f t="shared" si="124"/>
        <v>0</v>
      </c>
      <c r="I143" s="484">
        <f t="shared" si="110"/>
        <v>0</v>
      </c>
      <c r="J143" s="484">
        <f t="shared" si="124"/>
        <v>0</v>
      </c>
      <c r="K143" s="485">
        <f t="shared" si="124"/>
        <v>0</v>
      </c>
      <c r="L143" s="485">
        <f t="shared" si="124"/>
        <v>0</v>
      </c>
      <c r="M143" s="485">
        <f t="shared" si="124"/>
        <v>0</v>
      </c>
      <c r="N143" s="485">
        <f t="shared" si="124"/>
        <v>0</v>
      </c>
      <c r="O143" s="485">
        <f t="shared" si="124"/>
        <v>0</v>
      </c>
      <c r="P143" s="448">
        <f t="shared" si="111"/>
        <v>0</v>
      </c>
      <c r="Q143" s="485">
        <f t="shared" si="112"/>
        <v>0</v>
      </c>
      <c r="R143" s="485">
        <f t="shared" si="112"/>
        <v>0</v>
      </c>
      <c r="S143" s="485">
        <f t="shared" si="112"/>
        <v>0</v>
      </c>
      <c r="T143" s="485">
        <f t="shared" si="112"/>
        <v>0</v>
      </c>
      <c r="U143" s="485">
        <f t="shared" si="112"/>
        <v>0</v>
      </c>
      <c r="V143" s="485">
        <f t="shared" si="112"/>
        <v>0</v>
      </c>
      <c r="W143" s="485">
        <f t="shared" si="112"/>
        <v>0</v>
      </c>
      <c r="X143" s="485">
        <f t="shared" si="112"/>
        <v>0</v>
      </c>
      <c r="Y143" s="485">
        <f t="shared" si="112"/>
        <v>0</v>
      </c>
      <c r="Z143" s="485">
        <f t="shared" si="112"/>
        <v>0</v>
      </c>
      <c r="AA143" s="485">
        <f t="shared" si="112"/>
        <v>0</v>
      </c>
      <c r="AB143" s="485">
        <f t="shared" si="112"/>
        <v>0</v>
      </c>
      <c r="AC143" s="448">
        <f t="shared" si="129"/>
        <v>0</v>
      </c>
      <c r="AD143" s="485">
        <f t="shared" si="114"/>
        <v>0</v>
      </c>
      <c r="AE143" s="485">
        <f t="shared" si="114"/>
        <v>0</v>
      </c>
      <c r="AF143" s="485">
        <f t="shared" si="114"/>
        <v>0</v>
      </c>
      <c r="AG143" s="485">
        <f t="shared" si="114"/>
        <v>0</v>
      </c>
      <c r="AH143" s="485">
        <f t="shared" si="114"/>
        <v>0</v>
      </c>
      <c r="AI143" s="485">
        <f t="shared" si="114"/>
        <v>0</v>
      </c>
      <c r="AJ143" s="485">
        <f t="shared" si="114"/>
        <v>0</v>
      </c>
      <c r="AK143" s="485">
        <f t="shared" si="114"/>
        <v>0</v>
      </c>
      <c r="AL143" s="485">
        <f t="shared" si="114"/>
        <v>0</v>
      </c>
      <c r="AM143" s="485">
        <f t="shared" si="114"/>
        <v>0</v>
      </c>
      <c r="AN143" s="485">
        <f t="shared" si="114"/>
        <v>0</v>
      </c>
      <c r="AO143" s="485">
        <f t="shared" si="114"/>
        <v>0</v>
      </c>
      <c r="AP143" s="448">
        <f t="shared" si="130"/>
        <v>0</v>
      </c>
      <c r="AQ143" s="485">
        <f t="shared" si="114"/>
        <v>0</v>
      </c>
      <c r="AR143" s="485">
        <f t="shared" si="114"/>
        <v>0</v>
      </c>
      <c r="AS143" s="485">
        <f t="shared" si="114"/>
        <v>0</v>
      </c>
      <c r="AT143" s="485">
        <f t="shared" si="116"/>
        <v>0</v>
      </c>
      <c r="AU143" s="485">
        <f t="shared" si="116"/>
        <v>0</v>
      </c>
      <c r="AV143" s="485">
        <f t="shared" si="116"/>
        <v>0</v>
      </c>
      <c r="AW143" s="485">
        <f t="shared" si="116"/>
        <v>0</v>
      </c>
      <c r="AX143" s="485">
        <f t="shared" si="116"/>
        <v>0</v>
      </c>
      <c r="AY143" s="485">
        <f t="shared" si="116"/>
        <v>0</v>
      </c>
      <c r="AZ143" s="485">
        <f t="shared" si="116"/>
        <v>0</v>
      </c>
      <c r="BA143" s="485">
        <f t="shared" si="116"/>
        <v>0</v>
      </c>
      <c r="BB143" s="485">
        <f t="shared" si="116"/>
        <v>0</v>
      </c>
      <c r="BC143" s="448">
        <f t="shared" si="131"/>
        <v>0</v>
      </c>
      <c r="BD143" s="450"/>
      <c r="BE143" s="485">
        <v>80000</v>
      </c>
      <c r="BF143" s="485">
        <v>80000</v>
      </c>
      <c r="BG143" s="485">
        <v>80000</v>
      </c>
      <c r="BH143" s="485">
        <v>80000</v>
      </c>
      <c r="BI143" s="485">
        <v>80000</v>
      </c>
      <c r="BJ143" s="485">
        <v>80000</v>
      </c>
      <c r="BK143" s="485">
        <v>80000</v>
      </c>
      <c r="BL143" s="485">
        <v>80000</v>
      </c>
      <c r="BM143" s="485">
        <v>80000</v>
      </c>
      <c r="BN143" s="485">
        <v>80000</v>
      </c>
      <c r="BO143" s="485">
        <v>80000</v>
      </c>
      <c r="BP143" s="485">
        <v>80000</v>
      </c>
      <c r="BQ143" s="448">
        <f t="shared" si="132"/>
        <v>960000</v>
      </c>
      <c r="BS143" s="486">
        <f t="shared" si="119"/>
        <v>960000</v>
      </c>
      <c r="BT143" s="487">
        <f t="shared" si="125"/>
        <v>0</v>
      </c>
      <c r="BU143" s="488">
        <f t="shared" si="120"/>
        <v>960000</v>
      </c>
      <c r="BV143" s="486">
        <f t="shared" si="121"/>
        <v>0</v>
      </c>
      <c r="BW143" s="485">
        <f t="shared" si="122"/>
        <v>0</v>
      </c>
      <c r="BX143" s="485">
        <f t="shared" si="126"/>
        <v>0</v>
      </c>
      <c r="BZ143" s="485">
        <f t="shared" si="127"/>
        <v>0</v>
      </c>
      <c r="CA143" s="489">
        <f t="shared" si="128"/>
        <v>0</v>
      </c>
      <c r="CC143" s="451">
        <f t="shared" si="123"/>
        <v>-960000</v>
      </c>
    </row>
    <row r="144" spans="1:81" ht="12" customHeight="1" outlineLevel="1">
      <c r="A144" s="455" t="str">
        <f t="shared" ref="A144:C149" si="133">+A20</f>
        <v>LADB</v>
      </c>
      <c r="B144" s="455" t="str">
        <f t="shared" si="133"/>
        <v>Other</v>
      </c>
      <c r="C144" s="455" t="str">
        <f t="shared" si="133"/>
        <v>SOLINSA G.C. S.A.S. (DISFARMA)</v>
      </c>
      <c r="D144" s="484">
        <f t="shared" si="124"/>
        <v>18000</v>
      </c>
      <c r="E144" s="484">
        <f t="shared" si="124"/>
        <v>0</v>
      </c>
      <c r="F144" s="484">
        <f t="shared" si="124"/>
        <v>12000</v>
      </c>
      <c r="G144" s="484">
        <f t="shared" si="124"/>
        <v>0</v>
      </c>
      <c r="H144" s="484">
        <f t="shared" si="124"/>
        <v>0</v>
      </c>
      <c r="I144" s="484">
        <f t="shared" si="124"/>
        <v>10000</v>
      </c>
      <c r="J144" s="484">
        <f t="shared" si="124"/>
        <v>0</v>
      </c>
      <c r="K144" s="485">
        <v>12000</v>
      </c>
      <c r="L144" s="485">
        <f t="shared" si="124"/>
        <v>0</v>
      </c>
      <c r="M144" s="485">
        <f t="shared" si="124"/>
        <v>0</v>
      </c>
      <c r="N144" s="485">
        <f t="shared" si="124"/>
        <v>0</v>
      </c>
      <c r="O144" s="485">
        <f t="shared" si="124"/>
        <v>0</v>
      </c>
      <c r="P144" s="448">
        <f t="shared" si="111"/>
        <v>52000</v>
      </c>
      <c r="Q144" s="485">
        <f t="shared" ref="Q144:AB149" si="134">+Q82+Q113</f>
        <v>0</v>
      </c>
      <c r="R144" s="485">
        <f t="shared" si="134"/>
        <v>0</v>
      </c>
      <c r="S144" s="485">
        <f t="shared" si="134"/>
        <v>0</v>
      </c>
      <c r="T144" s="485">
        <f t="shared" si="134"/>
        <v>0</v>
      </c>
      <c r="U144" s="485">
        <f t="shared" si="134"/>
        <v>0</v>
      </c>
      <c r="V144" s="485">
        <f t="shared" si="134"/>
        <v>0</v>
      </c>
      <c r="W144" s="485">
        <f t="shared" si="134"/>
        <v>0</v>
      </c>
      <c r="X144" s="485">
        <f t="shared" si="134"/>
        <v>0</v>
      </c>
      <c r="Y144" s="485">
        <f t="shared" si="134"/>
        <v>0</v>
      </c>
      <c r="Z144" s="485">
        <f t="shared" si="134"/>
        <v>0</v>
      </c>
      <c r="AA144" s="485">
        <f t="shared" si="134"/>
        <v>0</v>
      </c>
      <c r="AB144" s="485">
        <f t="shared" si="134"/>
        <v>0</v>
      </c>
      <c r="AC144" s="448">
        <f t="shared" si="129"/>
        <v>0</v>
      </c>
      <c r="AD144" s="485">
        <f t="shared" ref="AD144:AO149" si="135">+AD82+AD113</f>
        <v>0</v>
      </c>
      <c r="AE144" s="485">
        <f t="shared" si="135"/>
        <v>0</v>
      </c>
      <c r="AF144" s="485">
        <f t="shared" si="135"/>
        <v>0</v>
      </c>
      <c r="AG144" s="485">
        <f t="shared" si="135"/>
        <v>0</v>
      </c>
      <c r="AH144" s="485">
        <f t="shared" si="135"/>
        <v>0</v>
      </c>
      <c r="AI144" s="485">
        <f t="shared" si="135"/>
        <v>0</v>
      </c>
      <c r="AJ144" s="485">
        <f t="shared" si="135"/>
        <v>0</v>
      </c>
      <c r="AK144" s="485">
        <f t="shared" si="135"/>
        <v>0</v>
      </c>
      <c r="AL144" s="485">
        <f t="shared" si="135"/>
        <v>0</v>
      </c>
      <c r="AM144" s="485">
        <f t="shared" si="135"/>
        <v>0</v>
      </c>
      <c r="AN144" s="485">
        <f t="shared" si="135"/>
        <v>0</v>
      </c>
      <c r="AO144" s="485">
        <f t="shared" si="135"/>
        <v>0</v>
      </c>
      <c r="AP144" s="448">
        <f t="shared" si="130"/>
        <v>0</v>
      </c>
      <c r="AQ144" s="485">
        <f t="shared" ref="AQ144:BB149" si="136">+AQ82+AQ113</f>
        <v>0</v>
      </c>
      <c r="AR144" s="485">
        <f t="shared" si="136"/>
        <v>0</v>
      </c>
      <c r="AS144" s="485">
        <f t="shared" si="136"/>
        <v>0</v>
      </c>
      <c r="AT144" s="485">
        <f t="shared" si="136"/>
        <v>0</v>
      </c>
      <c r="AU144" s="485">
        <f t="shared" si="136"/>
        <v>0</v>
      </c>
      <c r="AV144" s="485">
        <f t="shared" si="136"/>
        <v>0</v>
      </c>
      <c r="AW144" s="485">
        <f t="shared" si="136"/>
        <v>0</v>
      </c>
      <c r="AX144" s="485">
        <f t="shared" si="136"/>
        <v>0</v>
      </c>
      <c r="AY144" s="485">
        <f t="shared" si="136"/>
        <v>0</v>
      </c>
      <c r="AZ144" s="485">
        <f t="shared" si="136"/>
        <v>0</v>
      </c>
      <c r="BA144" s="485">
        <f t="shared" si="136"/>
        <v>0</v>
      </c>
      <c r="BB144" s="485">
        <f t="shared" si="136"/>
        <v>0</v>
      </c>
      <c r="BC144" s="448">
        <f t="shared" si="131"/>
        <v>0</v>
      </c>
      <c r="BD144" s="450"/>
      <c r="BE144" s="485">
        <v>54000</v>
      </c>
      <c r="BF144" s="485">
        <v>54000</v>
      </c>
      <c r="BG144" s="485">
        <v>54000</v>
      </c>
      <c r="BH144" s="485">
        <v>54000</v>
      </c>
      <c r="BI144" s="485">
        <v>54000</v>
      </c>
      <c r="BJ144" s="485">
        <v>54000</v>
      </c>
      <c r="BK144" s="485">
        <v>54000</v>
      </c>
      <c r="BL144" s="485">
        <v>54000</v>
      </c>
      <c r="BM144" s="485">
        <v>54000</v>
      </c>
      <c r="BN144" s="485">
        <v>54000</v>
      </c>
      <c r="BO144" s="485">
        <v>54000</v>
      </c>
      <c r="BP144" s="485">
        <v>54000</v>
      </c>
      <c r="BQ144" s="448">
        <f t="shared" si="132"/>
        <v>648000</v>
      </c>
      <c r="BS144" s="486">
        <f t="shared" si="119"/>
        <v>648000</v>
      </c>
      <c r="BT144" s="487">
        <f t="shared" si="125"/>
        <v>40000</v>
      </c>
      <c r="BU144" s="488">
        <f t="shared" si="120"/>
        <v>608000</v>
      </c>
      <c r="BV144" s="486">
        <f t="shared" si="121"/>
        <v>52000</v>
      </c>
      <c r="BW144" s="485">
        <f t="shared" si="122"/>
        <v>10000</v>
      </c>
      <c r="BX144" s="485">
        <f t="shared" si="126"/>
        <v>120000</v>
      </c>
      <c r="BZ144" s="485">
        <f t="shared" si="127"/>
        <v>1500</v>
      </c>
      <c r="CA144" s="489">
        <f t="shared" si="128"/>
        <v>-8500</v>
      </c>
      <c r="CC144" s="451">
        <f t="shared" si="123"/>
        <v>-608000</v>
      </c>
    </row>
    <row r="145" spans="1:81" ht="12" customHeight="1" outlineLevel="1">
      <c r="A145" s="455" t="str">
        <f t="shared" si="133"/>
        <v>ICNE</v>
      </c>
      <c r="B145" s="455" t="str">
        <f t="shared" si="133"/>
        <v>Other</v>
      </c>
      <c r="C145" s="455" t="str">
        <f t="shared" si="133"/>
        <v>GRUPO R&amp;G S.A.S. / HOSP HUV</v>
      </c>
      <c r="D145" s="484">
        <f t="shared" ref="D145:O154" si="137">+D83+D114</f>
        <v>0</v>
      </c>
      <c r="E145" s="484">
        <f t="shared" si="137"/>
        <v>0</v>
      </c>
      <c r="F145" s="484">
        <f t="shared" si="137"/>
        <v>0</v>
      </c>
      <c r="G145" s="484">
        <f t="shared" si="137"/>
        <v>0</v>
      </c>
      <c r="H145" s="484">
        <f t="shared" si="137"/>
        <v>0</v>
      </c>
      <c r="I145" s="484">
        <f t="shared" si="137"/>
        <v>0</v>
      </c>
      <c r="J145" s="484">
        <f t="shared" si="137"/>
        <v>0</v>
      </c>
      <c r="K145" s="485">
        <f t="shared" si="137"/>
        <v>0</v>
      </c>
      <c r="L145" s="485">
        <f t="shared" si="137"/>
        <v>0</v>
      </c>
      <c r="M145" s="485">
        <f t="shared" si="137"/>
        <v>0</v>
      </c>
      <c r="N145" s="485">
        <f t="shared" si="137"/>
        <v>0</v>
      </c>
      <c r="O145" s="485">
        <f t="shared" si="137"/>
        <v>0</v>
      </c>
      <c r="P145" s="448">
        <f t="shared" si="111"/>
        <v>0</v>
      </c>
      <c r="Q145" s="485">
        <f t="shared" si="134"/>
        <v>0</v>
      </c>
      <c r="R145" s="485">
        <f t="shared" si="134"/>
        <v>0</v>
      </c>
      <c r="S145" s="485">
        <f t="shared" si="134"/>
        <v>0</v>
      </c>
      <c r="T145" s="485">
        <f t="shared" si="134"/>
        <v>0</v>
      </c>
      <c r="U145" s="485">
        <f t="shared" si="134"/>
        <v>0</v>
      </c>
      <c r="V145" s="485">
        <f t="shared" si="134"/>
        <v>0</v>
      </c>
      <c r="W145" s="485">
        <f t="shared" si="134"/>
        <v>0</v>
      </c>
      <c r="X145" s="485">
        <f t="shared" si="134"/>
        <v>0</v>
      </c>
      <c r="Y145" s="485">
        <f t="shared" si="134"/>
        <v>0</v>
      </c>
      <c r="Z145" s="485">
        <f t="shared" si="134"/>
        <v>0</v>
      </c>
      <c r="AA145" s="485">
        <f t="shared" si="134"/>
        <v>0</v>
      </c>
      <c r="AB145" s="485">
        <f t="shared" si="134"/>
        <v>0</v>
      </c>
      <c r="AC145" s="448">
        <f t="shared" si="129"/>
        <v>0</v>
      </c>
      <c r="AD145" s="485">
        <f t="shared" si="135"/>
        <v>0</v>
      </c>
      <c r="AE145" s="485">
        <f t="shared" si="135"/>
        <v>0</v>
      </c>
      <c r="AF145" s="485">
        <f t="shared" si="135"/>
        <v>0</v>
      </c>
      <c r="AG145" s="485">
        <f t="shared" si="135"/>
        <v>0</v>
      </c>
      <c r="AH145" s="485">
        <f t="shared" si="135"/>
        <v>0</v>
      </c>
      <c r="AI145" s="485">
        <f t="shared" si="135"/>
        <v>0</v>
      </c>
      <c r="AJ145" s="485">
        <f t="shared" si="135"/>
        <v>0</v>
      </c>
      <c r="AK145" s="485">
        <f t="shared" si="135"/>
        <v>0</v>
      </c>
      <c r="AL145" s="485">
        <f t="shared" si="135"/>
        <v>0</v>
      </c>
      <c r="AM145" s="485">
        <f t="shared" si="135"/>
        <v>0</v>
      </c>
      <c r="AN145" s="485">
        <f t="shared" si="135"/>
        <v>0</v>
      </c>
      <c r="AO145" s="485">
        <f t="shared" si="135"/>
        <v>0</v>
      </c>
      <c r="AP145" s="448">
        <f t="shared" si="130"/>
        <v>0</v>
      </c>
      <c r="AQ145" s="485">
        <f t="shared" si="136"/>
        <v>0</v>
      </c>
      <c r="AR145" s="485">
        <f t="shared" si="136"/>
        <v>0</v>
      </c>
      <c r="AS145" s="485">
        <f t="shared" si="136"/>
        <v>0</v>
      </c>
      <c r="AT145" s="485">
        <f t="shared" si="136"/>
        <v>0</v>
      </c>
      <c r="AU145" s="485">
        <f t="shared" si="136"/>
        <v>0</v>
      </c>
      <c r="AV145" s="485">
        <f t="shared" si="136"/>
        <v>0</v>
      </c>
      <c r="AW145" s="485">
        <f t="shared" si="136"/>
        <v>0</v>
      </c>
      <c r="AX145" s="485">
        <f t="shared" si="136"/>
        <v>0</v>
      </c>
      <c r="AY145" s="485">
        <f t="shared" si="136"/>
        <v>0</v>
      </c>
      <c r="AZ145" s="485">
        <f t="shared" si="136"/>
        <v>0</v>
      </c>
      <c r="BA145" s="485">
        <f t="shared" si="136"/>
        <v>0</v>
      </c>
      <c r="BB145" s="485">
        <f t="shared" si="136"/>
        <v>0</v>
      </c>
      <c r="BC145" s="448">
        <f t="shared" si="131"/>
        <v>0</v>
      </c>
      <c r="BD145" s="450"/>
      <c r="BE145" s="485"/>
      <c r="BF145" s="485"/>
      <c r="BG145" s="485"/>
      <c r="BH145" s="485"/>
      <c r="BI145" s="485"/>
      <c r="BJ145" s="485"/>
      <c r="BK145" s="485"/>
      <c r="BL145" s="485"/>
      <c r="BM145" s="485"/>
      <c r="BN145" s="485"/>
      <c r="BO145" s="485"/>
      <c r="BP145" s="485"/>
      <c r="BQ145" s="448">
        <f t="shared" si="132"/>
        <v>0</v>
      </c>
      <c r="BS145" s="486">
        <f t="shared" si="119"/>
        <v>0</v>
      </c>
      <c r="BT145" s="487">
        <f t="shared" si="125"/>
        <v>0</v>
      </c>
      <c r="BU145" s="488">
        <f t="shared" si="120"/>
        <v>0</v>
      </c>
      <c r="BV145" s="486">
        <f t="shared" si="121"/>
        <v>0</v>
      </c>
      <c r="BW145" s="485">
        <f t="shared" si="122"/>
        <v>0</v>
      </c>
      <c r="BX145" s="485">
        <f t="shared" si="126"/>
        <v>0</v>
      </c>
      <c r="BZ145" s="485">
        <f t="shared" si="127"/>
        <v>0</v>
      </c>
      <c r="CA145" s="489">
        <f t="shared" si="128"/>
        <v>0</v>
      </c>
      <c r="CC145" s="451">
        <f t="shared" si="123"/>
        <v>0</v>
      </c>
    </row>
    <row r="146" spans="1:81" ht="12" customHeight="1" outlineLevel="1">
      <c r="A146" s="455" t="str">
        <f t="shared" si="133"/>
        <v>ICNE</v>
      </c>
      <c r="B146" s="455" t="str">
        <f t="shared" si="133"/>
        <v>Other</v>
      </c>
      <c r="C146" s="455" t="str">
        <f t="shared" si="133"/>
        <v>DDS PHARMA</v>
      </c>
      <c r="D146" s="484">
        <f t="shared" si="137"/>
        <v>0</v>
      </c>
      <c r="E146" s="484">
        <f t="shared" si="137"/>
        <v>3500</v>
      </c>
      <c r="F146" s="484">
        <f t="shared" si="137"/>
        <v>0</v>
      </c>
      <c r="G146" s="484">
        <f t="shared" si="137"/>
        <v>4000</v>
      </c>
      <c r="H146" s="484">
        <f t="shared" si="137"/>
        <v>4000</v>
      </c>
      <c r="I146" s="484">
        <f t="shared" si="137"/>
        <v>4000</v>
      </c>
      <c r="J146" s="484">
        <f t="shared" si="137"/>
        <v>0</v>
      </c>
      <c r="K146" s="485">
        <f t="shared" si="137"/>
        <v>0</v>
      </c>
      <c r="L146" s="485">
        <f t="shared" si="137"/>
        <v>0</v>
      </c>
      <c r="M146" s="485">
        <f t="shared" si="137"/>
        <v>0</v>
      </c>
      <c r="N146" s="485">
        <f t="shared" si="137"/>
        <v>0</v>
      </c>
      <c r="O146" s="485">
        <f t="shared" si="137"/>
        <v>0</v>
      </c>
      <c r="P146" s="448">
        <f t="shared" si="111"/>
        <v>15500</v>
      </c>
      <c r="Q146" s="485">
        <f t="shared" si="134"/>
        <v>0</v>
      </c>
      <c r="R146" s="485">
        <f t="shared" si="134"/>
        <v>0</v>
      </c>
      <c r="S146" s="485">
        <f t="shared" si="134"/>
        <v>0</v>
      </c>
      <c r="T146" s="485">
        <f t="shared" si="134"/>
        <v>0</v>
      </c>
      <c r="U146" s="485">
        <f t="shared" si="134"/>
        <v>0</v>
      </c>
      <c r="V146" s="485">
        <f t="shared" si="134"/>
        <v>0</v>
      </c>
      <c r="W146" s="485">
        <f t="shared" si="134"/>
        <v>0</v>
      </c>
      <c r="X146" s="485">
        <f t="shared" si="134"/>
        <v>0</v>
      </c>
      <c r="Y146" s="485">
        <f t="shared" si="134"/>
        <v>0</v>
      </c>
      <c r="Z146" s="485">
        <f t="shared" si="134"/>
        <v>0</v>
      </c>
      <c r="AA146" s="485">
        <f t="shared" si="134"/>
        <v>0</v>
      </c>
      <c r="AB146" s="485">
        <f t="shared" si="134"/>
        <v>0</v>
      </c>
      <c r="AC146" s="448">
        <f t="shared" si="129"/>
        <v>0</v>
      </c>
      <c r="AD146" s="485">
        <f t="shared" si="135"/>
        <v>0</v>
      </c>
      <c r="AE146" s="485">
        <f t="shared" si="135"/>
        <v>0</v>
      </c>
      <c r="AF146" s="485">
        <f t="shared" si="135"/>
        <v>0</v>
      </c>
      <c r="AG146" s="485">
        <f t="shared" si="135"/>
        <v>0</v>
      </c>
      <c r="AH146" s="485">
        <f t="shared" si="135"/>
        <v>0</v>
      </c>
      <c r="AI146" s="485">
        <f t="shared" si="135"/>
        <v>0</v>
      </c>
      <c r="AJ146" s="485">
        <f t="shared" si="135"/>
        <v>0</v>
      </c>
      <c r="AK146" s="485">
        <f t="shared" si="135"/>
        <v>0</v>
      </c>
      <c r="AL146" s="485">
        <f t="shared" si="135"/>
        <v>0</v>
      </c>
      <c r="AM146" s="485">
        <f t="shared" si="135"/>
        <v>0</v>
      </c>
      <c r="AN146" s="485">
        <f t="shared" si="135"/>
        <v>0</v>
      </c>
      <c r="AO146" s="485">
        <f t="shared" si="135"/>
        <v>0</v>
      </c>
      <c r="AP146" s="448">
        <f t="shared" si="130"/>
        <v>0</v>
      </c>
      <c r="AQ146" s="485">
        <f t="shared" si="136"/>
        <v>0</v>
      </c>
      <c r="AR146" s="485">
        <f t="shared" si="136"/>
        <v>0</v>
      </c>
      <c r="AS146" s="485">
        <f t="shared" si="136"/>
        <v>0</v>
      </c>
      <c r="AT146" s="485">
        <f t="shared" si="136"/>
        <v>0</v>
      </c>
      <c r="AU146" s="485">
        <f t="shared" si="136"/>
        <v>0</v>
      </c>
      <c r="AV146" s="485">
        <f t="shared" si="136"/>
        <v>0</v>
      </c>
      <c r="AW146" s="485">
        <f t="shared" si="136"/>
        <v>0</v>
      </c>
      <c r="AX146" s="485">
        <f t="shared" si="136"/>
        <v>0</v>
      </c>
      <c r="AY146" s="485">
        <f t="shared" si="136"/>
        <v>0</v>
      </c>
      <c r="AZ146" s="485">
        <f t="shared" si="136"/>
        <v>0</v>
      </c>
      <c r="BA146" s="485">
        <f t="shared" si="136"/>
        <v>0</v>
      </c>
      <c r="BB146" s="485">
        <f t="shared" si="136"/>
        <v>0</v>
      </c>
      <c r="BC146" s="448">
        <f t="shared" si="131"/>
        <v>0</v>
      </c>
      <c r="BD146" s="450"/>
      <c r="BE146" s="485">
        <v>20000</v>
      </c>
      <c r="BF146" s="485">
        <v>20000</v>
      </c>
      <c r="BG146" s="485">
        <v>20000</v>
      </c>
      <c r="BH146" s="485">
        <v>20000</v>
      </c>
      <c r="BI146" s="485">
        <v>20000</v>
      </c>
      <c r="BJ146" s="485">
        <v>20000</v>
      </c>
      <c r="BK146" s="485">
        <v>20000</v>
      </c>
      <c r="BL146" s="485">
        <v>20000</v>
      </c>
      <c r="BM146" s="485">
        <v>20000</v>
      </c>
      <c r="BN146" s="485">
        <v>40000</v>
      </c>
      <c r="BO146" s="485">
        <v>40000</v>
      </c>
      <c r="BP146" s="485">
        <v>40000</v>
      </c>
      <c r="BQ146" s="448">
        <f t="shared" si="132"/>
        <v>300000</v>
      </c>
      <c r="BS146" s="486">
        <f t="shared" si="119"/>
        <v>300000</v>
      </c>
      <c r="BT146" s="487">
        <f t="shared" si="125"/>
        <v>15500</v>
      </c>
      <c r="BU146" s="488">
        <f t="shared" si="120"/>
        <v>284500</v>
      </c>
      <c r="BV146" s="486">
        <f t="shared" si="121"/>
        <v>15500</v>
      </c>
      <c r="BW146" s="485">
        <f t="shared" si="122"/>
        <v>3875</v>
      </c>
      <c r="BX146" s="485">
        <f t="shared" si="126"/>
        <v>46500</v>
      </c>
      <c r="BZ146" s="485">
        <f t="shared" si="127"/>
        <v>0</v>
      </c>
      <c r="CA146" s="489">
        <f t="shared" si="128"/>
        <v>-3875</v>
      </c>
      <c r="CC146" s="451">
        <f t="shared" si="123"/>
        <v>-284500</v>
      </c>
    </row>
    <row r="147" spans="1:81" ht="12" customHeight="1" outlineLevel="1">
      <c r="A147" s="455" t="str">
        <f t="shared" si="133"/>
        <v>ICNE</v>
      </c>
      <c r="B147" s="455" t="str">
        <f t="shared" si="133"/>
        <v>Other</v>
      </c>
      <c r="C147" s="455" t="str">
        <f t="shared" si="133"/>
        <v>EVE DISTRIBUCIONES S.A.S.</v>
      </c>
      <c r="D147" s="484">
        <f t="shared" si="137"/>
        <v>0</v>
      </c>
      <c r="E147" s="484">
        <f t="shared" si="137"/>
        <v>10000</v>
      </c>
      <c r="F147" s="484">
        <f t="shared" si="137"/>
        <v>0</v>
      </c>
      <c r="G147" s="484">
        <f t="shared" si="137"/>
        <v>0</v>
      </c>
      <c r="H147" s="484">
        <f t="shared" si="137"/>
        <v>0</v>
      </c>
      <c r="I147" s="484">
        <f t="shared" si="137"/>
        <v>0</v>
      </c>
      <c r="J147" s="484">
        <f t="shared" si="137"/>
        <v>0</v>
      </c>
      <c r="K147" s="485">
        <f t="shared" si="137"/>
        <v>0</v>
      </c>
      <c r="L147" s="485">
        <f t="shared" si="137"/>
        <v>0</v>
      </c>
      <c r="M147" s="485">
        <f t="shared" si="137"/>
        <v>0</v>
      </c>
      <c r="N147" s="485">
        <f t="shared" si="137"/>
        <v>0</v>
      </c>
      <c r="O147" s="485">
        <f t="shared" si="137"/>
        <v>0</v>
      </c>
      <c r="P147" s="448">
        <f t="shared" si="111"/>
        <v>10000</v>
      </c>
      <c r="Q147" s="485">
        <f t="shared" si="134"/>
        <v>0</v>
      </c>
      <c r="R147" s="485">
        <f t="shared" si="134"/>
        <v>0</v>
      </c>
      <c r="S147" s="485">
        <f t="shared" si="134"/>
        <v>0</v>
      </c>
      <c r="T147" s="485">
        <f t="shared" si="134"/>
        <v>0</v>
      </c>
      <c r="U147" s="485">
        <f t="shared" si="134"/>
        <v>0</v>
      </c>
      <c r="V147" s="485">
        <f t="shared" si="134"/>
        <v>0</v>
      </c>
      <c r="W147" s="485">
        <f t="shared" si="134"/>
        <v>0</v>
      </c>
      <c r="X147" s="485">
        <f t="shared" si="134"/>
        <v>0</v>
      </c>
      <c r="Y147" s="485">
        <f t="shared" si="134"/>
        <v>0</v>
      </c>
      <c r="Z147" s="485">
        <f t="shared" si="134"/>
        <v>0</v>
      </c>
      <c r="AA147" s="485">
        <f t="shared" si="134"/>
        <v>0</v>
      </c>
      <c r="AB147" s="485">
        <f t="shared" si="134"/>
        <v>0</v>
      </c>
      <c r="AC147" s="448">
        <f t="shared" si="129"/>
        <v>0</v>
      </c>
      <c r="AD147" s="485">
        <f t="shared" si="135"/>
        <v>0</v>
      </c>
      <c r="AE147" s="485">
        <f t="shared" si="135"/>
        <v>0</v>
      </c>
      <c r="AF147" s="485">
        <f t="shared" si="135"/>
        <v>0</v>
      </c>
      <c r="AG147" s="485">
        <f t="shared" si="135"/>
        <v>0</v>
      </c>
      <c r="AH147" s="485">
        <f t="shared" si="135"/>
        <v>0</v>
      </c>
      <c r="AI147" s="485">
        <f t="shared" si="135"/>
        <v>0</v>
      </c>
      <c r="AJ147" s="485">
        <f t="shared" si="135"/>
        <v>0</v>
      </c>
      <c r="AK147" s="485">
        <f t="shared" si="135"/>
        <v>0</v>
      </c>
      <c r="AL147" s="485">
        <f t="shared" si="135"/>
        <v>0</v>
      </c>
      <c r="AM147" s="485">
        <f t="shared" si="135"/>
        <v>0</v>
      </c>
      <c r="AN147" s="485">
        <f t="shared" si="135"/>
        <v>0</v>
      </c>
      <c r="AO147" s="485">
        <f t="shared" si="135"/>
        <v>0</v>
      </c>
      <c r="AP147" s="448">
        <f t="shared" si="130"/>
        <v>0</v>
      </c>
      <c r="AQ147" s="485">
        <f t="shared" si="136"/>
        <v>0</v>
      </c>
      <c r="AR147" s="485">
        <f t="shared" si="136"/>
        <v>0</v>
      </c>
      <c r="AS147" s="485">
        <f t="shared" si="136"/>
        <v>0</v>
      </c>
      <c r="AT147" s="485">
        <f t="shared" si="136"/>
        <v>0</v>
      </c>
      <c r="AU147" s="485">
        <f t="shared" si="136"/>
        <v>0</v>
      </c>
      <c r="AV147" s="485">
        <f t="shared" si="136"/>
        <v>0</v>
      </c>
      <c r="AW147" s="485">
        <f t="shared" si="136"/>
        <v>0</v>
      </c>
      <c r="AX147" s="485">
        <f t="shared" si="136"/>
        <v>0</v>
      </c>
      <c r="AY147" s="485">
        <f t="shared" si="136"/>
        <v>0</v>
      </c>
      <c r="AZ147" s="485">
        <f t="shared" si="136"/>
        <v>0</v>
      </c>
      <c r="BA147" s="485">
        <f t="shared" si="136"/>
        <v>0</v>
      </c>
      <c r="BB147" s="485">
        <f t="shared" si="136"/>
        <v>0</v>
      </c>
      <c r="BC147" s="448">
        <f t="shared" si="131"/>
        <v>0</v>
      </c>
      <c r="BD147" s="450"/>
      <c r="BE147" s="485"/>
      <c r="BF147" s="485"/>
      <c r="BG147" s="485"/>
      <c r="BH147" s="485"/>
      <c r="BI147" s="485"/>
      <c r="BJ147" s="485"/>
      <c r="BK147" s="485"/>
      <c r="BL147" s="485"/>
      <c r="BM147" s="485"/>
      <c r="BN147" s="485"/>
      <c r="BO147" s="485"/>
      <c r="BP147" s="485"/>
      <c r="BQ147" s="448">
        <f t="shared" si="132"/>
        <v>0</v>
      </c>
      <c r="BS147" s="486">
        <f t="shared" si="119"/>
        <v>0</v>
      </c>
      <c r="BT147" s="487">
        <f t="shared" si="125"/>
        <v>10000</v>
      </c>
      <c r="BU147" s="488">
        <f t="shared" si="120"/>
        <v>-10000</v>
      </c>
      <c r="BV147" s="486">
        <f t="shared" si="121"/>
        <v>10000</v>
      </c>
      <c r="BW147" s="485">
        <f t="shared" si="122"/>
        <v>2500</v>
      </c>
      <c r="BX147" s="485">
        <f t="shared" si="126"/>
        <v>30000</v>
      </c>
      <c r="BZ147" s="485">
        <f t="shared" si="127"/>
        <v>0</v>
      </c>
      <c r="CA147" s="489">
        <f t="shared" si="128"/>
        <v>-2500</v>
      </c>
      <c r="CC147" s="451">
        <f t="shared" si="123"/>
        <v>10000</v>
      </c>
    </row>
    <row r="148" spans="1:81" ht="12" customHeight="1" outlineLevel="1">
      <c r="A148" s="455" t="str">
        <f t="shared" si="133"/>
        <v>ICNE</v>
      </c>
      <c r="B148" s="455" t="str">
        <f t="shared" si="133"/>
        <v>Other</v>
      </c>
      <c r="C148" s="455" t="str">
        <f t="shared" si="133"/>
        <v>CAFAM</v>
      </c>
      <c r="D148" s="484">
        <f t="shared" si="137"/>
        <v>0</v>
      </c>
      <c r="E148" s="484">
        <f t="shared" si="137"/>
        <v>3000</v>
      </c>
      <c r="F148" s="484">
        <f t="shared" si="137"/>
        <v>-3000</v>
      </c>
      <c r="G148" s="484">
        <f t="shared" si="137"/>
        <v>0</v>
      </c>
      <c r="H148" s="484">
        <f t="shared" si="137"/>
        <v>0</v>
      </c>
      <c r="I148" s="484">
        <f t="shared" si="137"/>
        <v>0</v>
      </c>
      <c r="J148" s="484">
        <f t="shared" si="137"/>
        <v>0</v>
      </c>
      <c r="K148" s="485">
        <f t="shared" si="137"/>
        <v>0</v>
      </c>
      <c r="L148" s="485">
        <f t="shared" si="137"/>
        <v>0</v>
      </c>
      <c r="M148" s="485">
        <f t="shared" si="137"/>
        <v>0</v>
      </c>
      <c r="N148" s="485">
        <f t="shared" si="137"/>
        <v>0</v>
      </c>
      <c r="O148" s="485">
        <f t="shared" si="137"/>
        <v>0</v>
      </c>
      <c r="P148" s="448">
        <f t="shared" si="111"/>
        <v>0</v>
      </c>
      <c r="Q148" s="485">
        <f t="shared" si="134"/>
        <v>0</v>
      </c>
      <c r="R148" s="485">
        <f t="shared" si="134"/>
        <v>0</v>
      </c>
      <c r="S148" s="485">
        <f t="shared" si="134"/>
        <v>0</v>
      </c>
      <c r="T148" s="485">
        <f t="shared" si="134"/>
        <v>0</v>
      </c>
      <c r="U148" s="485">
        <f t="shared" si="134"/>
        <v>0</v>
      </c>
      <c r="V148" s="485">
        <f t="shared" si="134"/>
        <v>0</v>
      </c>
      <c r="W148" s="485">
        <f t="shared" si="134"/>
        <v>0</v>
      </c>
      <c r="X148" s="485">
        <f t="shared" si="134"/>
        <v>0</v>
      </c>
      <c r="Y148" s="485">
        <f t="shared" si="134"/>
        <v>0</v>
      </c>
      <c r="Z148" s="485">
        <f t="shared" si="134"/>
        <v>0</v>
      </c>
      <c r="AA148" s="485">
        <f t="shared" si="134"/>
        <v>0</v>
      </c>
      <c r="AB148" s="485">
        <f t="shared" si="134"/>
        <v>0</v>
      </c>
      <c r="AC148" s="448">
        <f t="shared" si="129"/>
        <v>0</v>
      </c>
      <c r="AD148" s="485">
        <f t="shared" si="135"/>
        <v>0</v>
      </c>
      <c r="AE148" s="485">
        <f t="shared" si="135"/>
        <v>0</v>
      </c>
      <c r="AF148" s="485">
        <f t="shared" si="135"/>
        <v>0</v>
      </c>
      <c r="AG148" s="485">
        <f t="shared" si="135"/>
        <v>0</v>
      </c>
      <c r="AH148" s="485">
        <f t="shared" si="135"/>
        <v>0</v>
      </c>
      <c r="AI148" s="485">
        <f t="shared" si="135"/>
        <v>0</v>
      </c>
      <c r="AJ148" s="485">
        <f t="shared" si="135"/>
        <v>0</v>
      </c>
      <c r="AK148" s="485">
        <f t="shared" si="135"/>
        <v>0</v>
      </c>
      <c r="AL148" s="485">
        <f t="shared" si="135"/>
        <v>0</v>
      </c>
      <c r="AM148" s="485">
        <f t="shared" si="135"/>
        <v>0</v>
      </c>
      <c r="AN148" s="485">
        <f t="shared" si="135"/>
        <v>0</v>
      </c>
      <c r="AO148" s="485">
        <f t="shared" si="135"/>
        <v>0</v>
      </c>
      <c r="AP148" s="448">
        <f t="shared" si="130"/>
        <v>0</v>
      </c>
      <c r="AQ148" s="485">
        <f t="shared" si="136"/>
        <v>0</v>
      </c>
      <c r="AR148" s="485">
        <f t="shared" si="136"/>
        <v>0</v>
      </c>
      <c r="AS148" s="485">
        <f t="shared" si="136"/>
        <v>0</v>
      </c>
      <c r="AT148" s="485">
        <f t="shared" si="136"/>
        <v>0</v>
      </c>
      <c r="AU148" s="485">
        <f t="shared" si="136"/>
        <v>0</v>
      </c>
      <c r="AV148" s="485">
        <f t="shared" si="136"/>
        <v>0</v>
      </c>
      <c r="AW148" s="485">
        <f t="shared" si="136"/>
        <v>0</v>
      </c>
      <c r="AX148" s="485">
        <f t="shared" si="136"/>
        <v>0</v>
      </c>
      <c r="AY148" s="485">
        <f t="shared" si="136"/>
        <v>0</v>
      </c>
      <c r="AZ148" s="485">
        <f t="shared" si="136"/>
        <v>0</v>
      </c>
      <c r="BA148" s="485">
        <f t="shared" si="136"/>
        <v>0</v>
      </c>
      <c r="BB148" s="485">
        <f t="shared" si="136"/>
        <v>0</v>
      </c>
      <c r="BC148" s="448">
        <f t="shared" si="131"/>
        <v>0</v>
      </c>
      <c r="BD148" s="450"/>
      <c r="BE148" s="485"/>
      <c r="BF148" s="485"/>
      <c r="BG148" s="485"/>
      <c r="BH148" s="485"/>
      <c r="BI148" s="485"/>
      <c r="BJ148" s="485"/>
      <c r="BK148" s="485"/>
      <c r="BL148" s="485"/>
      <c r="BM148" s="485"/>
      <c r="BN148" s="485"/>
      <c r="BO148" s="485"/>
      <c r="BP148" s="485"/>
      <c r="BQ148" s="448">
        <f t="shared" si="132"/>
        <v>0</v>
      </c>
      <c r="BS148" s="486">
        <f t="shared" si="119"/>
        <v>0</v>
      </c>
      <c r="BT148" s="487">
        <f t="shared" si="125"/>
        <v>0</v>
      </c>
      <c r="BU148" s="488">
        <f t="shared" si="120"/>
        <v>0</v>
      </c>
      <c r="BV148" s="486">
        <f t="shared" si="121"/>
        <v>0</v>
      </c>
      <c r="BW148" s="485">
        <f t="shared" si="122"/>
        <v>0</v>
      </c>
      <c r="BX148" s="485">
        <f t="shared" si="126"/>
        <v>0</v>
      </c>
      <c r="BZ148" s="485">
        <f t="shared" si="127"/>
        <v>0</v>
      </c>
      <c r="CA148" s="489">
        <f t="shared" si="128"/>
        <v>0</v>
      </c>
      <c r="CC148" s="451">
        <f t="shared" si="123"/>
        <v>0</v>
      </c>
    </row>
    <row r="149" spans="1:81" ht="12" customHeight="1" outlineLevel="1">
      <c r="A149" s="455" t="str">
        <f t="shared" si="133"/>
        <v>PMCE</v>
      </c>
      <c r="B149" s="455" t="str">
        <f t="shared" si="133"/>
        <v>Other</v>
      </c>
      <c r="C149" s="455" t="str">
        <f t="shared" si="133"/>
        <v>DEPOSITO DE DROGAS MONACO S.A.</v>
      </c>
      <c r="D149" s="484">
        <f t="shared" si="137"/>
        <v>4000</v>
      </c>
      <c r="E149" s="484">
        <f t="shared" si="137"/>
        <v>0</v>
      </c>
      <c r="F149" s="484">
        <f t="shared" si="137"/>
        <v>0</v>
      </c>
      <c r="G149" s="484">
        <f t="shared" si="137"/>
        <v>0</v>
      </c>
      <c r="H149" s="484">
        <f t="shared" si="137"/>
        <v>0</v>
      </c>
      <c r="I149" s="484">
        <f t="shared" si="137"/>
        <v>0</v>
      </c>
      <c r="J149" s="484">
        <f t="shared" si="137"/>
        <v>0</v>
      </c>
      <c r="K149" s="485">
        <f t="shared" si="137"/>
        <v>0</v>
      </c>
      <c r="L149" s="485">
        <f t="shared" si="137"/>
        <v>0</v>
      </c>
      <c r="M149" s="485">
        <f t="shared" si="137"/>
        <v>0</v>
      </c>
      <c r="N149" s="485">
        <f t="shared" si="137"/>
        <v>0</v>
      </c>
      <c r="O149" s="485">
        <f t="shared" si="137"/>
        <v>0</v>
      </c>
      <c r="P149" s="448">
        <f t="shared" si="111"/>
        <v>4000</v>
      </c>
      <c r="Q149" s="485">
        <f t="shared" si="134"/>
        <v>0</v>
      </c>
      <c r="R149" s="485">
        <f t="shared" si="134"/>
        <v>0</v>
      </c>
      <c r="S149" s="485">
        <f t="shared" si="134"/>
        <v>0</v>
      </c>
      <c r="T149" s="485">
        <f t="shared" si="134"/>
        <v>0</v>
      </c>
      <c r="U149" s="485">
        <f t="shared" si="134"/>
        <v>0</v>
      </c>
      <c r="V149" s="485">
        <f t="shared" si="134"/>
        <v>0</v>
      </c>
      <c r="W149" s="485">
        <f t="shared" si="134"/>
        <v>0</v>
      </c>
      <c r="X149" s="485">
        <f t="shared" si="134"/>
        <v>0</v>
      </c>
      <c r="Y149" s="485">
        <f t="shared" si="134"/>
        <v>0</v>
      </c>
      <c r="Z149" s="485">
        <f t="shared" si="134"/>
        <v>0</v>
      </c>
      <c r="AA149" s="485">
        <f t="shared" si="134"/>
        <v>0</v>
      </c>
      <c r="AB149" s="485">
        <f t="shared" si="134"/>
        <v>0</v>
      </c>
      <c r="AC149" s="448">
        <f t="shared" si="129"/>
        <v>0</v>
      </c>
      <c r="AD149" s="485">
        <f t="shared" si="135"/>
        <v>0</v>
      </c>
      <c r="AE149" s="485">
        <f t="shared" si="135"/>
        <v>0</v>
      </c>
      <c r="AF149" s="485">
        <f t="shared" si="135"/>
        <v>0</v>
      </c>
      <c r="AG149" s="485">
        <f t="shared" si="135"/>
        <v>0</v>
      </c>
      <c r="AH149" s="485">
        <f t="shared" si="135"/>
        <v>0</v>
      </c>
      <c r="AI149" s="485">
        <f t="shared" si="135"/>
        <v>0</v>
      </c>
      <c r="AJ149" s="485">
        <f t="shared" si="135"/>
        <v>0</v>
      </c>
      <c r="AK149" s="485">
        <f t="shared" si="135"/>
        <v>0</v>
      </c>
      <c r="AL149" s="485">
        <f t="shared" si="135"/>
        <v>0</v>
      </c>
      <c r="AM149" s="485">
        <f t="shared" si="135"/>
        <v>0</v>
      </c>
      <c r="AN149" s="485">
        <f t="shared" si="135"/>
        <v>0</v>
      </c>
      <c r="AO149" s="485">
        <f t="shared" si="135"/>
        <v>0</v>
      </c>
      <c r="AP149" s="448">
        <f t="shared" si="130"/>
        <v>0</v>
      </c>
      <c r="AQ149" s="485">
        <f t="shared" si="136"/>
        <v>0</v>
      </c>
      <c r="AR149" s="485">
        <f t="shared" si="136"/>
        <v>0</v>
      </c>
      <c r="AS149" s="485">
        <f t="shared" si="136"/>
        <v>0</v>
      </c>
      <c r="AT149" s="485">
        <f t="shared" si="136"/>
        <v>0</v>
      </c>
      <c r="AU149" s="485">
        <f t="shared" si="136"/>
        <v>0</v>
      </c>
      <c r="AV149" s="485">
        <f t="shared" si="136"/>
        <v>0</v>
      </c>
      <c r="AW149" s="485">
        <f t="shared" si="136"/>
        <v>0</v>
      </c>
      <c r="AX149" s="485">
        <f t="shared" si="136"/>
        <v>0</v>
      </c>
      <c r="AY149" s="485">
        <f t="shared" si="136"/>
        <v>0</v>
      </c>
      <c r="AZ149" s="485">
        <f t="shared" si="136"/>
        <v>0</v>
      </c>
      <c r="BA149" s="485">
        <f t="shared" si="136"/>
        <v>0</v>
      </c>
      <c r="BB149" s="485">
        <f t="shared" si="136"/>
        <v>0</v>
      </c>
      <c r="BC149" s="448">
        <f t="shared" si="131"/>
        <v>0</v>
      </c>
      <c r="BD149" s="450"/>
      <c r="BE149" s="485"/>
      <c r="BF149" s="485"/>
      <c r="BG149" s="485"/>
      <c r="BH149" s="485"/>
      <c r="BI149" s="485"/>
      <c r="BJ149" s="485"/>
      <c r="BK149" s="485"/>
      <c r="BL149" s="485"/>
      <c r="BM149" s="485"/>
      <c r="BN149" s="485"/>
      <c r="BO149" s="485"/>
      <c r="BP149" s="485"/>
      <c r="BQ149" s="448">
        <f t="shared" si="132"/>
        <v>0</v>
      </c>
      <c r="BS149" s="486">
        <f t="shared" si="119"/>
        <v>0</v>
      </c>
      <c r="BT149" s="487">
        <f t="shared" si="125"/>
        <v>4000</v>
      </c>
      <c r="BU149" s="488">
        <f t="shared" si="120"/>
        <v>-4000</v>
      </c>
      <c r="BV149" s="486">
        <f t="shared" si="121"/>
        <v>4000</v>
      </c>
      <c r="BW149" s="485">
        <f t="shared" si="122"/>
        <v>1000</v>
      </c>
      <c r="BX149" s="485">
        <f t="shared" si="126"/>
        <v>12000</v>
      </c>
      <c r="BZ149" s="485">
        <f t="shared" si="127"/>
        <v>0</v>
      </c>
      <c r="CA149" s="489">
        <f t="shared" si="128"/>
        <v>-1000</v>
      </c>
      <c r="CC149" s="451">
        <f t="shared" si="123"/>
        <v>4000</v>
      </c>
    </row>
    <row r="150" spans="1:81" ht="12" customHeight="1" outlineLevel="1">
      <c r="A150" s="455"/>
      <c r="B150" s="455"/>
      <c r="C150" s="455" t="str">
        <f>+C26</f>
        <v>COLQUIMICOS S A</v>
      </c>
      <c r="D150" s="484"/>
      <c r="E150" s="484"/>
      <c r="F150" s="484"/>
      <c r="G150" s="484"/>
      <c r="H150" s="484">
        <f>+H88+H119</f>
        <v>5250</v>
      </c>
      <c r="I150" s="484">
        <f t="shared" si="137"/>
        <v>500</v>
      </c>
      <c r="J150" s="484">
        <f>+J88+J119</f>
        <v>3000</v>
      </c>
      <c r="K150" s="485"/>
      <c r="L150" s="485"/>
      <c r="M150" s="485"/>
      <c r="N150" s="485"/>
      <c r="O150" s="485"/>
      <c r="P150" s="448">
        <f t="shared" si="111"/>
        <v>8750</v>
      </c>
      <c r="Q150" s="485"/>
      <c r="R150" s="485"/>
      <c r="S150" s="485"/>
      <c r="T150" s="485"/>
      <c r="U150" s="485"/>
      <c r="V150" s="485"/>
      <c r="W150" s="485"/>
      <c r="X150" s="485"/>
      <c r="Y150" s="485"/>
      <c r="Z150" s="485"/>
      <c r="AA150" s="485"/>
      <c r="AB150" s="485"/>
      <c r="AC150" s="448"/>
      <c r="AD150" s="485"/>
      <c r="AE150" s="485"/>
      <c r="AF150" s="485"/>
      <c r="AG150" s="485"/>
      <c r="AH150" s="485"/>
      <c r="AI150" s="485"/>
      <c r="AJ150" s="485"/>
      <c r="AK150" s="485"/>
      <c r="AL150" s="485"/>
      <c r="AM150" s="485"/>
      <c r="AN150" s="485"/>
      <c r="AO150" s="485"/>
      <c r="AP150" s="448"/>
      <c r="AQ150" s="485"/>
      <c r="AR150" s="485"/>
      <c r="AS150" s="485"/>
      <c r="AT150" s="485"/>
      <c r="AU150" s="485"/>
      <c r="AV150" s="485"/>
      <c r="AW150" s="485"/>
      <c r="AX150" s="485"/>
      <c r="AY150" s="485"/>
      <c r="AZ150" s="485"/>
      <c r="BA150" s="485"/>
      <c r="BB150" s="485"/>
      <c r="BC150" s="448"/>
      <c r="BD150" s="450"/>
      <c r="BE150" s="485"/>
      <c r="BF150" s="485"/>
      <c r="BG150" s="485"/>
      <c r="BH150" s="485"/>
      <c r="BI150" s="485"/>
      <c r="BJ150" s="485"/>
      <c r="BK150" s="485"/>
      <c r="BL150" s="485"/>
      <c r="BM150" s="485"/>
      <c r="BN150" s="485"/>
      <c r="BO150" s="485"/>
      <c r="BP150" s="485"/>
      <c r="BQ150" s="448"/>
      <c r="BS150" s="486"/>
      <c r="BT150" s="487">
        <f t="shared" si="125"/>
        <v>5750</v>
      </c>
      <c r="BU150" s="488"/>
      <c r="BV150" s="486"/>
      <c r="BW150" s="485"/>
      <c r="BX150" s="485"/>
      <c r="BZ150" s="485"/>
      <c r="CA150" s="489"/>
      <c r="CC150" s="451"/>
    </row>
    <row r="151" spans="1:81" ht="12" customHeight="1" outlineLevel="1">
      <c r="A151" s="455" t="str">
        <f t="shared" ref="A151:B153" si="138">+A27</f>
        <v>ZMGQ</v>
      </c>
      <c r="B151" s="455">
        <f t="shared" si="138"/>
        <v>0</v>
      </c>
      <c r="C151" s="455" t="str">
        <f>+C27</f>
        <v>CLINICA LA AURORA</v>
      </c>
      <c r="D151" s="484">
        <f t="shared" ref="D151:G152" si="139">+D89+D120</f>
        <v>0</v>
      </c>
      <c r="E151" s="484">
        <f t="shared" si="139"/>
        <v>0</v>
      </c>
      <c r="F151" s="484">
        <f t="shared" si="139"/>
        <v>0</v>
      </c>
      <c r="G151" s="484">
        <f t="shared" si="139"/>
        <v>0</v>
      </c>
      <c r="H151" s="484">
        <f>+H89+H120</f>
        <v>0</v>
      </c>
      <c r="I151" s="484">
        <f t="shared" si="137"/>
        <v>0</v>
      </c>
      <c r="J151" s="484">
        <f t="shared" si="137"/>
        <v>0</v>
      </c>
      <c r="K151" s="485">
        <f t="shared" si="137"/>
        <v>0</v>
      </c>
      <c r="L151" s="485">
        <f t="shared" si="137"/>
        <v>0</v>
      </c>
      <c r="M151" s="485">
        <f t="shared" si="137"/>
        <v>0</v>
      </c>
      <c r="N151" s="485">
        <f t="shared" si="137"/>
        <v>0</v>
      </c>
      <c r="O151" s="485">
        <f t="shared" si="137"/>
        <v>0</v>
      </c>
      <c r="P151" s="448">
        <f t="shared" si="111"/>
        <v>0</v>
      </c>
      <c r="Q151" s="485">
        <f t="shared" ref="Q151:AB154" si="140">+Q89+Q120</f>
        <v>0</v>
      </c>
      <c r="R151" s="485">
        <f t="shared" si="140"/>
        <v>0</v>
      </c>
      <c r="S151" s="485">
        <f t="shared" si="140"/>
        <v>0</v>
      </c>
      <c r="T151" s="485">
        <f t="shared" si="140"/>
        <v>0</v>
      </c>
      <c r="U151" s="485">
        <f t="shared" si="140"/>
        <v>0</v>
      </c>
      <c r="V151" s="485">
        <f t="shared" si="140"/>
        <v>0</v>
      </c>
      <c r="W151" s="485">
        <f t="shared" si="140"/>
        <v>0</v>
      </c>
      <c r="X151" s="485">
        <f t="shared" si="140"/>
        <v>0</v>
      </c>
      <c r="Y151" s="485">
        <f t="shared" si="140"/>
        <v>0</v>
      </c>
      <c r="Z151" s="485">
        <f t="shared" si="140"/>
        <v>0</v>
      </c>
      <c r="AA151" s="485">
        <f t="shared" si="140"/>
        <v>0</v>
      </c>
      <c r="AB151" s="485">
        <f t="shared" si="140"/>
        <v>0</v>
      </c>
      <c r="AC151" s="448">
        <f t="shared" si="129"/>
        <v>0</v>
      </c>
      <c r="AD151" s="485">
        <f t="shared" ref="AD151:BB154" si="141">+AD89+AD120</f>
        <v>0</v>
      </c>
      <c r="AE151" s="485">
        <f t="shared" si="141"/>
        <v>0</v>
      </c>
      <c r="AF151" s="485">
        <f t="shared" si="141"/>
        <v>0</v>
      </c>
      <c r="AG151" s="485">
        <f t="shared" si="141"/>
        <v>0</v>
      </c>
      <c r="AH151" s="485">
        <f t="shared" si="141"/>
        <v>0</v>
      </c>
      <c r="AI151" s="485">
        <f t="shared" si="141"/>
        <v>0</v>
      </c>
      <c r="AJ151" s="485">
        <f t="shared" si="141"/>
        <v>0</v>
      </c>
      <c r="AK151" s="485">
        <f t="shared" si="141"/>
        <v>0</v>
      </c>
      <c r="AL151" s="485">
        <f t="shared" si="141"/>
        <v>0</v>
      </c>
      <c r="AM151" s="485">
        <f t="shared" si="141"/>
        <v>0</v>
      </c>
      <c r="AN151" s="485">
        <f t="shared" si="141"/>
        <v>0</v>
      </c>
      <c r="AO151" s="485">
        <f t="shared" si="141"/>
        <v>0</v>
      </c>
      <c r="AP151" s="448">
        <f t="shared" si="130"/>
        <v>0</v>
      </c>
      <c r="AQ151" s="485">
        <f t="shared" si="141"/>
        <v>0</v>
      </c>
      <c r="AR151" s="485">
        <f t="shared" si="141"/>
        <v>0</v>
      </c>
      <c r="AS151" s="485">
        <f t="shared" si="141"/>
        <v>0</v>
      </c>
      <c r="AT151" s="485">
        <f t="shared" si="141"/>
        <v>0</v>
      </c>
      <c r="AU151" s="485">
        <f t="shared" si="141"/>
        <v>0</v>
      </c>
      <c r="AV151" s="485">
        <f t="shared" si="141"/>
        <v>0</v>
      </c>
      <c r="AW151" s="485">
        <f t="shared" si="141"/>
        <v>0</v>
      </c>
      <c r="AX151" s="485">
        <f t="shared" si="141"/>
        <v>0</v>
      </c>
      <c r="AY151" s="485">
        <f t="shared" si="141"/>
        <v>0</v>
      </c>
      <c r="AZ151" s="485">
        <f t="shared" si="141"/>
        <v>0</v>
      </c>
      <c r="BA151" s="485">
        <f t="shared" si="141"/>
        <v>0</v>
      </c>
      <c r="BB151" s="485">
        <f t="shared" si="141"/>
        <v>0</v>
      </c>
      <c r="BC151" s="448">
        <f t="shared" si="131"/>
        <v>0</v>
      </c>
      <c r="BD151" s="450"/>
      <c r="BE151" s="485">
        <v>18000</v>
      </c>
      <c r="BF151" s="485">
        <v>18000</v>
      </c>
      <c r="BG151" s="485">
        <v>18000</v>
      </c>
      <c r="BH151" s="485">
        <v>18000</v>
      </c>
      <c r="BI151" s="485">
        <v>36000</v>
      </c>
      <c r="BJ151" s="485">
        <v>36000</v>
      </c>
      <c r="BK151" s="485">
        <v>36000</v>
      </c>
      <c r="BL151" s="485">
        <v>36000</v>
      </c>
      <c r="BM151" s="485">
        <v>36000</v>
      </c>
      <c r="BN151" s="485">
        <v>54000</v>
      </c>
      <c r="BO151" s="485">
        <v>54000</v>
      </c>
      <c r="BP151" s="485">
        <v>54000</v>
      </c>
      <c r="BQ151" s="448">
        <f t="shared" si="132"/>
        <v>414000</v>
      </c>
      <c r="BS151" s="486">
        <f t="shared" si="119"/>
        <v>414000</v>
      </c>
      <c r="BT151" s="487">
        <f t="shared" si="125"/>
        <v>0</v>
      </c>
      <c r="BU151" s="488">
        <f>IF($BU$126=$BS$127,BQ151-BT151,BV151-BT151)</f>
        <v>414000</v>
      </c>
      <c r="BV151" s="486">
        <f t="shared" si="121"/>
        <v>0</v>
      </c>
      <c r="BW151" s="485">
        <f>BT151/$BZ$126</f>
        <v>0</v>
      </c>
      <c r="BX151" s="485">
        <f t="shared" si="126"/>
        <v>0</v>
      </c>
      <c r="BZ151" s="485">
        <f>(BV151-BT151)/CA$126</f>
        <v>0</v>
      </c>
      <c r="CA151" s="489">
        <f t="shared" si="128"/>
        <v>0</v>
      </c>
      <c r="CC151" s="451">
        <f>+BT151-BS151</f>
        <v>-414000</v>
      </c>
    </row>
    <row r="152" spans="1:81" ht="12" customHeight="1" outlineLevel="1">
      <c r="A152" s="455" t="str">
        <f t="shared" si="138"/>
        <v>ZMGQ</v>
      </c>
      <c r="B152" s="455">
        <f t="shared" si="138"/>
        <v>0</v>
      </c>
      <c r="C152" s="455" t="str">
        <f>+C28</f>
        <v>LA ESTANCIA</v>
      </c>
      <c r="D152" s="484">
        <f t="shared" si="139"/>
        <v>0</v>
      </c>
      <c r="E152" s="484">
        <f t="shared" si="139"/>
        <v>0</v>
      </c>
      <c r="F152" s="484">
        <f t="shared" si="139"/>
        <v>0</v>
      </c>
      <c r="G152" s="484">
        <f t="shared" si="139"/>
        <v>0</v>
      </c>
      <c r="H152" s="484">
        <f>+H90+H121</f>
        <v>0</v>
      </c>
      <c r="I152" s="484">
        <f t="shared" si="137"/>
        <v>0</v>
      </c>
      <c r="J152" s="484">
        <f t="shared" si="137"/>
        <v>0</v>
      </c>
      <c r="K152" s="485">
        <f t="shared" si="137"/>
        <v>0</v>
      </c>
      <c r="L152" s="485">
        <f t="shared" si="137"/>
        <v>0</v>
      </c>
      <c r="M152" s="485">
        <f t="shared" si="137"/>
        <v>0</v>
      </c>
      <c r="N152" s="485">
        <f t="shared" si="137"/>
        <v>0</v>
      </c>
      <c r="O152" s="485">
        <f t="shared" si="137"/>
        <v>0</v>
      </c>
      <c r="P152" s="448">
        <f t="shared" ref="P152:P154" si="142">SUM(D152:O152)</f>
        <v>0</v>
      </c>
      <c r="Q152" s="485">
        <f t="shared" si="140"/>
        <v>0</v>
      </c>
      <c r="R152" s="485">
        <f t="shared" si="140"/>
        <v>0</v>
      </c>
      <c r="S152" s="485">
        <f t="shared" si="140"/>
        <v>0</v>
      </c>
      <c r="T152" s="485">
        <f t="shared" si="140"/>
        <v>0</v>
      </c>
      <c r="U152" s="485">
        <f t="shared" si="140"/>
        <v>0</v>
      </c>
      <c r="V152" s="485">
        <f t="shared" si="140"/>
        <v>0</v>
      </c>
      <c r="W152" s="485">
        <f t="shared" si="140"/>
        <v>0</v>
      </c>
      <c r="X152" s="485">
        <f t="shared" si="140"/>
        <v>0</v>
      </c>
      <c r="Y152" s="485">
        <f t="shared" si="140"/>
        <v>0</v>
      </c>
      <c r="Z152" s="485">
        <f t="shared" si="140"/>
        <v>0</v>
      </c>
      <c r="AA152" s="485">
        <f t="shared" si="140"/>
        <v>0</v>
      </c>
      <c r="AB152" s="485">
        <f t="shared" si="140"/>
        <v>0</v>
      </c>
      <c r="AC152" s="448">
        <f t="shared" si="129"/>
        <v>0</v>
      </c>
      <c r="AD152" s="485">
        <f t="shared" si="141"/>
        <v>0</v>
      </c>
      <c r="AE152" s="485">
        <f t="shared" si="141"/>
        <v>0</v>
      </c>
      <c r="AF152" s="485">
        <f t="shared" si="141"/>
        <v>0</v>
      </c>
      <c r="AG152" s="485">
        <f t="shared" si="141"/>
        <v>0</v>
      </c>
      <c r="AH152" s="485">
        <f t="shared" si="141"/>
        <v>0</v>
      </c>
      <c r="AI152" s="485">
        <f t="shared" si="141"/>
        <v>0</v>
      </c>
      <c r="AJ152" s="485">
        <f t="shared" si="141"/>
        <v>0</v>
      </c>
      <c r="AK152" s="485">
        <f t="shared" si="141"/>
        <v>0</v>
      </c>
      <c r="AL152" s="485">
        <f t="shared" si="141"/>
        <v>0</v>
      </c>
      <c r="AM152" s="485">
        <f t="shared" si="141"/>
        <v>0</v>
      </c>
      <c r="AN152" s="485">
        <f t="shared" si="141"/>
        <v>0</v>
      </c>
      <c r="AO152" s="485">
        <f t="shared" si="141"/>
        <v>0</v>
      </c>
      <c r="AP152" s="448">
        <f t="shared" si="130"/>
        <v>0</v>
      </c>
      <c r="AQ152" s="485">
        <f t="shared" si="141"/>
        <v>0</v>
      </c>
      <c r="AR152" s="485">
        <f t="shared" si="141"/>
        <v>0</v>
      </c>
      <c r="AS152" s="485">
        <f t="shared" si="141"/>
        <v>0</v>
      </c>
      <c r="AT152" s="485">
        <f t="shared" si="141"/>
        <v>0</v>
      </c>
      <c r="AU152" s="485">
        <f t="shared" si="141"/>
        <v>0</v>
      </c>
      <c r="AV152" s="485">
        <f t="shared" si="141"/>
        <v>0</v>
      </c>
      <c r="AW152" s="485">
        <f t="shared" si="141"/>
        <v>0</v>
      </c>
      <c r="AX152" s="485">
        <f t="shared" si="141"/>
        <v>0</v>
      </c>
      <c r="AY152" s="485">
        <f t="shared" si="141"/>
        <v>0</v>
      </c>
      <c r="AZ152" s="485">
        <f t="shared" si="141"/>
        <v>0</v>
      </c>
      <c r="BA152" s="485">
        <f t="shared" si="141"/>
        <v>0</v>
      </c>
      <c r="BB152" s="485">
        <f t="shared" si="141"/>
        <v>0</v>
      </c>
      <c r="BC152" s="448">
        <f t="shared" si="131"/>
        <v>0</v>
      </c>
      <c r="BD152" s="450"/>
      <c r="BE152" s="485">
        <v>18000</v>
      </c>
      <c r="BF152" s="485">
        <v>18000</v>
      </c>
      <c r="BG152" s="485">
        <v>18000</v>
      </c>
      <c r="BH152" s="485">
        <v>18000</v>
      </c>
      <c r="BI152" s="485">
        <v>18000</v>
      </c>
      <c r="BJ152" s="485">
        <v>18000</v>
      </c>
      <c r="BK152" s="485">
        <v>18000</v>
      </c>
      <c r="BL152" s="485">
        <v>18000</v>
      </c>
      <c r="BM152" s="485">
        <v>36000</v>
      </c>
      <c r="BN152" s="485">
        <v>36000</v>
      </c>
      <c r="BO152" s="485">
        <v>36000</v>
      </c>
      <c r="BP152" s="485">
        <v>36000</v>
      </c>
      <c r="BQ152" s="448">
        <f t="shared" si="132"/>
        <v>288000</v>
      </c>
      <c r="BS152" s="486">
        <f t="shared" si="119"/>
        <v>288000</v>
      </c>
      <c r="BT152" s="487">
        <f t="shared" si="125"/>
        <v>0</v>
      </c>
      <c r="BU152" s="488">
        <f>IF($BU$126=$BS$127,BQ152-BT152,BV152-BT152)</f>
        <v>288000</v>
      </c>
      <c r="BV152" s="486">
        <f t="shared" si="121"/>
        <v>0</v>
      </c>
      <c r="BW152" s="485">
        <f>BT152/$BZ$126</f>
        <v>0</v>
      </c>
      <c r="BX152" s="485">
        <f t="shared" si="126"/>
        <v>0</v>
      </c>
      <c r="BZ152" s="485">
        <f>(BV152-BT152)/CA$126</f>
        <v>0</v>
      </c>
      <c r="CA152" s="489">
        <f t="shared" si="128"/>
        <v>0</v>
      </c>
      <c r="CC152" s="451">
        <f>+BT152-BS152</f>
        <v>-288000</v>
      </c>
    </row>
    <row r="153" spans="1:81" ht="12" customHeight="1" outlineLevel="1">
      <c r="A153" s="455" t="str">
        <f t="shared" si="138"/>
        <v>ZMGQ</v>
      </c>
      <c r="B153" s="455">
        <f t="shared" si="138"/>
        <v>0</v>
      </c>
      <c r="C153" s="455" t="str">
        <f>+C29</f>
        <v>MEDEX</v>
      </c>
      <c r="D153" s="484"/>
      <c r="E153" s="484"/>
      <c r="F153" s="484"/>
      <c r="G153" s="484"/>
      <c r="H153" s="484"/>
      <c r="I153" s="484"/>
      <c r="J153" s="484">
        <f>+J91+J122</f>
        <v>0</v>
      </c>
      <c r="K153" s="485">
        <f t="shared" si="137"/>
        <v>0</v>
      </c>
      <c r="L153" s="485">
        <f t="shared" si="137"/>
        <v>0</v>
      </c>
      <c r="M153" s="485">
        <f t="shared" si="137"/>
        <v>0</v>
      </c>
      <c r="N153" s="485">
        <f t="shared" si="137"/>
        <v>0</v>
      </c>
      <c r="O153" s="485">
        <f t="shared" si="137"/>
        <v>0</v>
      </c>
      <c r="P153" s="448">
        <f t="shared" si="142"/>
        <v>0</v>
      </c>
      <c r="Q153" s="485">
        <f t="shared" si="140"/>
        <v>0</v>
      </c>
      <c r="R153" s="485">
        <f t="shared" si="140"/>
        <v>0</v>
      </c>
      <c r="S153" s="485">
        <f t="shared" si="140"/>
        <v>0</v>
      </c>
      <c r="T153" s="485">
        <f t="shared" si="140"/>
        <v>0</v>
      </c>
      <c r="U153" s="485">
        <f t="shared" si="140"/>
        <v>0</v>
      </c>
      <c r="V153" s="485">
        <f t="shared" si="140"/>
        <v>0</v>
      </c>
      <c r="W153" s="485">
        <f t="shared" si="140"/>
        <v>0</v>
      </c>
      <c r="X153" s="485">
        <f t="shared" si="140"/>
        <v>0</v>
      </c>
      <c r="Y153" s="485">
        <f t="shared" si="140"/>
        <v>0</v>
      </c>
      <c r="Z153" s="485">
        <f t="shared" si="140"/>
        <v>0</v>
      </c>
      <c r="AA153" s="485">
        <f t="shared" si="140"/>
        <v>0</v>
      </c>
      <c r="AB153" s="485">
        <f t="shared" si="140"/>
        <v>0</v>
      </c>
      <c r="AC153" s="448">
        <f t="shared" si="129"/>
        <v>0</v>
      </c>
      <c r="AD153" s="485">
        <f t="shared" si="141"/>
        <v>0</v>
      </c>
      <c r="AE153" s="485">
        <f t="shared" si="141"/>
        <v>0</v>
      </c>
      <c r="AF153" s="485">
        <f t="shared" si="141"/>
        <v>0</v>
      </c>
      <c r="AG153" s="485">
        <f t="shared" si="141"/>
        <v>0</v>
      </c>
      <c r="AH153" s="485">
        <f t="shared" si="141"/>
        <v>0</v>
      </c>
      <c r="AI153" s="485">
        <f t="shared" si="141"/>
        <v>0</v>
      </c>
      <c r="AJ153" s="485">
        <f t="shared" si="141"/>
        <v>0</v>
      </c>
      <c r="AK153" s="485">
        <f t="shared" si="141"/>
        <v>0</v>
      </c>
      <c r="AL153" s="485">
        <f t="shared" si="141"/>
        <v>0</v>
      </c>
      <c r="AM153" s="485">
        <f t="shared" si="141"/>
        <v>0</v>
      </c>
      <c r="AN153" s="485">
        <f t="shared" si="141"/>
        <v>0</v>
      </c>
      <c r="AO153" s="485">
        <f t="shared" si="141"/>
        <v>0</v>
      </c>
      <c r="AP153" s="448">
        <f t="shared" si="130"/>
        <v>0</v>
      </c>
      <c r="AQ153" s="485">
        <f t="shared" si="141"/>
        <v>0</v>
      </c>
      <c r="AR153" s="485">
        <f t="shared" si="141"/>
        <v>0</v>
      </c>
      <c r="AS153" s="485">
        <f t="shared" si="141"/>
        <v>0</v>
      </c>
      <c r="AT153" s="485">
        <f t="shared" si="141"/>
        <v>0</v>
      </c>
      <c r="AU153" s="485">
        <f t="shared" si="141"/>
        <v>0</v>
      </c>
      <c r="AV153" s="485">
        <f t="shared" si="141"/>
        <v>0</v>
      </c>
      <c r="AW153" s="485">
        <f t="shared" si="141"/>
        <v>0</v>
      </c>
      <c r="AX153" s="485">
        <f t="shared" si="141"/>
        <v>0</v>
      </c>
      <c r="AY153" s="485">
        <f t="shared" si="141"/>
        <v>0</v>
      </c>
      <c r="AZ153" s="485">
        <f t="shared" si="141"/>
        <v>0</v>
      </c>
      <c r="BA153" s="485">
        <f t="shared" si="141"/>
        <v>0</v>
      </c>
      <c r="BB153" s="485">
        <f t="shared" si="141"/>
        <v>0</v>
      </c>
      <c r="BC153" s="448">
        <f t="shared" si="131"/>
        <v>0</v>
      </c>
      <c r="BD153" s="450"/>
      <c r="BE153" s="485">
        <v>0</v>
      </c>
      <c r="BF153" s="485">
        <v>0</v>
      </c>
      <c r="BG153" s="485">
        <v>0</v>
      </c>
      <c r="BH153" s="485">
        <v>0</v>
      </c>
      <c r="BI153" s="485">
        <v>21000</v>
      </c>
      <c r="BJ153" s="485">
        <v>21000</v>
      </c>
      <c r="BK153" s="485">
        <v>21000</v>
      </c>
      <c r="BL153" s="485">
        <v>21000</v>
      </c>
      <c r="BM153" s="485">
        <v>21000</v>
      </c>
      <c r="BN153" s="485">
        <v>21000</v>
      </c>
      <c r="BO153" s="485">
        <v>21000</v>
      </c>
      <c r="BP153" s="485">
        <v>21000</v>
      </c>
      <c r="BQ153" s="448">
        <f t="shared" si="132"/>
        <v>168000</v>
      </c>
      <c r="BS153" s="486">
        <f t="shared" si="119"/>
        <v>168000</v>
      </c>
      <c r="BT153" s="487">
        <f t="shared" si="125"/>
        <v>0</v>
      </c>
      <c r="BU153" s="488">
        <f>IF($BU$126=$BS$127,BQ153-BT153,BV153-BT153)</f>
        <v>168000</v>
      </c>
      <c r="BV153" s="486">
        <f t="shared" si="121"/>
        <v>0</v>
      </c>
      <c r="BW153" s="485">
        <f>BT153/$BZ$126</f>
        <v>0</v>
      </c>
      <c r="BX153" s="485">
        <f t="shared" si="126"/>
        <v>0</v>
      </c>
      <c r="BZ153" s="485">
        <f>(BV153-BT153)/CA$126</f>
        <v>0</v>
      </c>
      <c r="CA153" s="489">
        <f t="shared" si="128"/>
        <v>0</v>
      </c>
      <c r="CC153" s="451">
        <f>+BT153-BS153</f>
        <v>-168000</v>
      </c>
    </row>
    <row r="154" spans="1:81" ht="12" customHeight="1" outlineLevel="1">
      <c r="A154" s="455"/>
      <c r="B154" s="455"/>
      <c r="C154" s="455" t="s">
        <v>192</v>
      </c>
      <c r="D154" s="484">
        <f t="shared" ref="D154:I154" si="143">+D92+D123</f>
        <v>0</v>
      </c>
      <c r="E154" s="484">
        <f t="shared" si="143"/>
        <v>0</v>
      </c>
      <c r="F154" s="484">
        <f t="shared" si="143"/>
        <v>0</v>
      </c>
      <c r="G154" s="484">
        <f t="shared" si="143"/>
        <v>0</v>
      </c>
      <c r="H154" s="484">
        <f t="shared" si="143"/>
        <v>0</v>
      </c>
      <c r="I154" s="484">
        <f t="shared" si="143"/>
        <v>8250</v>
      </c>
      <c r="J154" s="484">
        <f>+J92+J123</f>
        <v>38250</v>
      </c>
      <c r="K154" s="485">
        <f t="shared" si="137"/>
        <v>0</v>
      </c>
      <c r="L154" s="485">
        <f t="shared" si="137"/>
        <v>0</v>
      </c>
      <c r="M154" s="485">
        <f t="shared" si="137"/>
        <v>0</v>
      </c>
      <c r="N154" s="485">
        <f t="shared" si="137"/>
        <v>0</v>
      </c>
      <c r="O154" s="485">
        <f t="shared" si="137"/>
        <v>0</v>
      </c>
      <c r="P154" s="448">
        <f t="shared" si="142"/>
        <v>46500</v>
      </c>
      <c r="Q154" s="485">
        <f t="shared" si="140"/>
        <v>0</v>
      </c>
      <c r="R154" s="485">
        <f t="shared" si="140"/>
        <v>0</v>
      </c>
      <c r="S154" s="485">
        <f t="shared" si="140"/>
        <v>0</v>
      </c>
      <c r="T154" s="485">
        <f t="shared" si="140"/>
        <v>0</v>
      </c>
      <c r="U154" s="485">
        <f t="shared" si="140"/>
        <v>0</v>
      </c>
      <c r="V154" s="485">
        <f t="shared" si="140"/>
        <v>0</v>
      </c>
      <c r="W154" s="485">
        <f t="shared" si="140"/>
        <v>0</v>
      </c>
      <c r="X154" s="485">
        <f t="shared" si="140"/>
        <v>0</v>
      </c>
      <c r="Y154" s="485">
        <f t="shared" si="140"/>
        <v>0</v>
      </c>
      <c r="Z154" s="485">
        <f t="shared" si="140"/>
        <v>0</v>
      </c>
      <c r="AA154" s="485">
        <f t="shared" si="140"/>
        <v>0</v>
      </c>
      <c r="AB154" s="485">
        <f t="shared" si="140"/>
        <v>0</v>
      </c>
      <c r="AC154" s="496">
        <f t="shared" si="129"/>
        <v>0</v>
      </c>
      <c r="AD154" s="485">
        <f t="shared" si="141"/>
        <v>0</v>
      </c>
      <c r="AE154" s="485">
        <f t="shared" si="141"/>
        <v>0</v>
      </c>
      <c r="AF154" s="485">
        <f t="shared" si="141"/>
        <v>0</v>
      </c>
      <c r="AG154" s="485">
        <f t="shared" si="141"/>
        <v>0</v>
      </c>
      <c r="AH154" s="485">
        <f t="shared" si="141"/>
        <v>0</v>
      </c>
      <c r="AI154" s="485">
        <f t="shared" si="141"/>
        <v>0</v>
      </c>
      <c r="AJ154" s="485">
        <f t="shared" si="141"/>
        <v>0</v>
      </c>
      <c r="AK154" s="485">
        <f t="shared" si="141"/>
        <v>0</v>
      </c>
      <c r="AL154" s="485">
        <f t="shared" si="141"/>
        <v>0</v>
      </c>
      <c r="AM154" s="485">
        <f t="shared" si="141"/>
        <v>0</v>
      </c>
      <c r="AN154" s="485">
        <f t="shared" si="141"/>
        <v>0</v>
      </c>
      <c r="AO154" s="485">
        <f t="shared" si="141"/>
        <v>0</v>
      </c>
      <c r="AP154" s="448">
        <f t="shared" si="130"/>
        <v>0</v>
      </c>
      <c r="AQ154" s="485">
        <f t="shared" si="141"/>
        <v>0</v>
      </c>
      <c r="AR154" s="485">
        <f t="shared" si="141"/>
        <v>0</v>
      </c>
      <c r="AS154" s="485">
        <f t="shared" si="141"/>
        <v>0</v>
      </c>
      <c r="AT154" s="485">
        <f t="shared" si="141"/>
        <v>0</v>
      </c>
      <c r="AU154" s="485">
        <f t="shared" si="141"/>
        <v>0</v>
      </c>
      <c r="AV154" s="485">
        <f t="shared" si="141"/>
        <v>0</v>
      </c>
      <c r="AW154" s="485">
        <f t="shared" si="141"/>
        <v>0</v>
      </c>
      <c r="AX154" s="485">
        <f t="shared" si="141"/>
        <v>0</v>
      </c>
      <c r="AY154" s="485">
        <f t="shared" si="141"/>
        <v>0</v>
      </c>
      <c r="AZ154" s="485">
        <f t="shared" si="141"/>
        <v>0</v>
      </c>
      <c r="BA154" s="485">
        <f t="shared" si="141"/>
        <v>0</v>
      </c>
      <c r="BB154" s="485">
        <f t="shared" si="141"/>
        <v>0</v>
      </c>
      <c r="BC154" s="448">
        <f t="shared" si="131"/>
        <v>0</v>
      </c>
      <c r="BD154" s="450"/>
      <c r="BE154" s="485"/>
      <c r="BF154" s="485"/>
      <c r="BG154" s="485"/>
      <c r="BH154" s="485"/>
      <c r="BI154" s="485"/>
      <c r="BJ154" s="485"/>
      <c r="BK154" s="485"/>
      <c r="BL154" s="485"/>
      <c r="BM154" s="485"/>
      <c r="BN154" s="485"/>
      <c r="BO154" s="485"/>
      <c r="BP154" s="485"/>
      <c r="BQ154" s="448">
        <f t="shared" si="132"/>
        <v>0</v>
      </c>
      <c r="BS154" s="486"/>
      <c r="BT154" s="487">
        <f t="shared" si="125"/>
        <v>8250</v>
      </c>
      <c r="BU154" s="488"/>
      <c r="BV154" s="486"/>
      <c r="BW154" s="485"/>
      <c r="BX154" s="485"/>
      <c r="BZ154" s="485"/>
      <c r="CA154" s="489"/>
      <c r="CC154" s="451"/>
    </row>
    <row r="155" spans="1:81">
      <c r="A155" s="539" t="s">
        <v>130</v>
      </c>
      <c r="B155" s="539"/>
      <c r="C155" s="539"/>
      <c r="D155" s="458">
        <f t="shared" ref="D155:AI155" si="144">SUM(D128:D154)</f>
        <v>3150750</v>
      </c>
      <c r="E155" s="458">
        <f t="shared" si="144"/>
        <v>3649250</v>
      </c>
      <c r="F155" s="458">
        <f t="shared" si="144"/>
        <v>3215250</v>
      </c>
      <c r="G155" s="458">
        <f t="shared" si="144"/>
        <v>3692250</v>
      </c>
      <c r="H155" s="458">
        <f t="shared" si="144"/>
        <v>3563500</v>
      </c>
      <c r="I155" s="458">
        <f t="shared" si="144"/>
        <v>3372250</v>
      </c>
      <c r="J155" s="458">
        <f t="shared" si="144"/>
        <v>3590000</v>
      </c>
      <c r="K155" s="458">
        <f t="shared" si="144"/>
        <v>3395250</v>
      </c>
      <c r="L155" s="458">
        <f t="shared" si="144"/>
        <v>4179150</v>
      </c>
      <c r="M155" s="458">
        <f t="shared" si="144"/>
        <v>3848400</v>
      </c>
      <c r="N155" s="458">
        <f t="shared" si="144"/>
        <v>3868800</v>
      </c>
      <c r="O155" s="458">
        <f t="shared" si="144"/>
        <v>3889200</v>
      </c>
      <c r="P155" s="458">
        <f t="shared" si="144"/>
        <v>43414050</v>
      </c>
      <c r="Q155" s="458">
        <f t="shared" si="144"/>
        <v>3881569</v>
      </c>
      <c r="R155" s="458">
        <f t="shared" si="144"/>
        <v>3861229</v>
      </c>
      <c r="S155" s="458">
        <f t="shared" si="144"/>
        <v>3898249</v>
      </c>
      <c r="T155" s="458">
        <f t="shared" si="144"/>
        <v>3877909</v>
      </c>
      <c r="U155" s="458">
        <f t="shared" si="144"/>
        <v>3908419</v>
      </c>
      <c r="V155" s="458">
        <f t="shared" si="144"/>
        <v>3867739</v>
      </c>
      <c r="W155" s="458">
        <f t="shared" si="144"/>
        <v>3867739</v>
      </c>
      <c r="X155" s="458">
        <f t="shared" si="144"/>
        <v>3843739</v>
      </c>
      <c r="Y155" s="458">
        <f t="shared" si="144"/>
        <v>3823399</v>
      </c>
      <c r="Z155" s="458">
        <f t="shared" si="144"/>
        <v>3721699</v>
      </c>
      <c r="AA155" s="458">
        <f t="shared" si="144"/>
        <v>3701359</v>
      </c>
      <c r="AB155" s="497">
        <f t="shared" si="144"/>
        <v>3701359</v>
      </c>
      <c r="AC155" s="498">
        <f t="shared" si="144"/>
        <v>45954408</v>
      </c>
      <c r="AD155" s="499">
        <f t="shared" si="144"/>
        <v>3699340</v>
      </c>
      <c r="AE155" s="458">
        <f t="shared" si="144"/>
        <v>3699340</v>
      </c>
      <c r="AF155" s="458">
        <f t="shared" si="144"/>
        <v>3699340</v>
      </c>
      <c r="AG155" s="458">
        <f t="shared" si="144"/>
        <v>3629740</v>
      </c>
      <c r="AH155" s="458">
        <f t="shared" si="144"/>
        <v>3609340</v>
      </c>
      <c r="AI155" s="458">
        <f t="shared" si="144"/>
        <v>3568660</v>
      </c>
      <c r="AJ155" s="458">
        <f t="shared" ref="AJ155:BQ155" si="145">SUM(AJ128:AJ154)</f>
        <v>3629860</v>
      </c>
      <c r="AK155" s="458">
        <f t="shared" si="145"/>
        <v>3553120</v>
      </c>
      <c r="AL155" s="458">
        <f t="shared" si="145"/>
        <v>3471640</v>
      </c>
      <c r="AM155" s="458">
        <f t="shared" si="145"/>
        <v>3410440</v>
      </c>
      <c r="AN155" s="458">
        <f t="shared" si="145"/>
        <v>3410440</v>
      </c>
      <c r="AO155" s="458">
        <f t="shared" si="145"/>
        <v>3410440</v>
      </c>
      <c r="AP155" s="458">
        <f t="shared" si="145"/>
        <v>42791700</v>
      </c>
      <c r="AQ155" s="458">
        <f t="shared" si="145"/>
        <v>3451240</v>
      </c>
      <c r="AR155" s="458">
        <f t="shared" si="145"/>
        <v>3451240</v>
      </c>
      <c r="AS155" s="458">
        <f t="shared" si="145"/>
        <v>3410440</v>
      </c>
      <c r="AT155" s="458">
        <f t="shared" si="145"/>
        <v>3410440</v>
      </c>
      <c r="AU155" s="458">
        <f t="shared" si="145"/>
        <v>3410440</v>
      </c>
      <c r="AV155" s="458">
        <f t="shared" si="145"/>
        <v>3406840</v>
      </c>
      <c r="AW155" s="458">
        <f t="shared" si="145"/>
        <v>3345640</v>
      </c>
      <c r="AX155" s="458">
        <f t="shared" si="145"/>
        <v>3325240</v>
      </c>
      <c r="AY155" s="458">
        <f t="shared" si="145"/>
        <v>3300040</v>
      </c>
      <c r="AZ155" s="458">
        <f t="shared" si="145"/>
        <v>3300040</v>
      </c>
      <c r="BA155" s="458">
        <f t="shared" si="145"/>
        <v>3300040</v>
      </c>
      <c r="BB155" s="458">
        <f t="shared" si="145"/>
        <v>3300040</v>
      </c>
      <c r="BC155" s="458">
        <f t="shared" si="145"/>
        <v>40411680</v>
      </c>
      <c r="BD155" s="458">
        <f t="shared" si="145"/>
        <v>98370</v>
      </c>
      <c r="BE155" s="458">
        <f t="shared" si="145"/>
        <v>2980000</v>
      </c>
      <c r="BF155" s="458">
        <f t="shared" si="145"/>
        <v>3720000</v>
      </c>
      <c r="BG155" s="458">
        <f t="shared" si="145"/>
        <v>3739000</v>
      </c>
      <c r="BH155" s="458">
        <f t="shared" si="145"/>
        <v>3790000</v>
      </c>
      <c r="BI155" s="458">
        <f t="shared" si="145"/>
        <v>3849000</v>
      </c>
      <c r="BJ155" s="458">
        <f t="shared" si="145"/>
        <v>3904000</v>
      </c>
      <c r="BK155" s="458">
        <f t="shared" si="145"/>
        <v>3995000</v>
      </c>
      <c r="BL155" s="458">
        <f t="shared" si="145"/>
        <v>4053000</v>
      </c>
      <c r="BM155" s="458">
        <f t="shared" si="145"/>
        <v>4142000</v>
      </c>
      <c r="BN155" s="458">
        <f t="shared" si="145"/>
        <v>4180000</v>
      </c>
      <c r="BO155" s="458">
        <f t="shared" si="145"/>
        <v>4224000</v>
      </c>
      <c r="BP155" s="458">
        <f t="shared" si="145"/>
        <v>4246000</v>
      </c>
      <c r="BQ155" s="458">
        <f t="shared" si="145"/>
        <v>46822000</v>
      </c>
      <c r="BS155" s="458">
        <f>SUM(BS128:BS153)</f>
        <v>46822000</v>
      </c>
      <c r="BT155" s="458">
        <f>SUM(BT128:BT154)</f>
        <v>20643250</v>
      </c>
      <c r="BU155" s="458">
        <f>SUM(BU128:BU153)</f>
        <v>26192750</v>
      </c>
      <c r="BV155" s="458">
        <f t="shared" ref="BV155" si="146">SUM(BV128:BV153)</f>
        <v>43358800</v>
      </c>
      <c r="BW155" s="458">
        <f>SUM(BW128:BW153)</f>
        <v>5157312.5</v>
      </c>
      <c r="BX155" s="458">
        <f>SUM(BX128:BX153)</f>
        <v>61887750</v>
      </c>
      <c r="BZ155" s="458">
        <f>(BV155-BT155)/CA$126</f>
        <v>2839443.75</v>
      </c>
      <c r="CA155" s="458" t="e">
        <f>(BT155-BW155)/CB$126</f>
        <v>#DIV/0!</v>
      </c>
      <c r="CB155" s="458"/>
      <c r="CC155" s="458">
        <f>SUM(CC128:CC153)</f>
        <v>-26192750</v>
      </c>
    </row>
    <row r="156" spans="1:81" ht="12" customHeight="1">
      <c r="A156" s="539" t="s">
        <v>346</v>
      </c>
      <c r="B156" s="539"/>
      <c r="C156" s="539"/>
      <c r="D156" s="467">
        <v>510</v>
      </c>
      <c r="E156" s="467">
        <v>510</v>
      </c>
      <c r="F156" s="467">
        <v>510</v>
      </c>
      <c r="G156" s="467">
        <v>510</v>
      </c>
      <c r="H156" s="467">
        <v>510</v>
      </c>
      <c r="I156" s="467">
        <v>510</v>
      </c>
      <c r="J156" s="467">
        <v>510</v>
      </c>
      <c r="K156" s="467">
        <v>510</v>
      </c>
      <c r="L156" s="467">
        <v>510</v>
      </c>
      <c r="M156" s="467">
        <v>510</v>
      </c>
      <c r="N156" s="467">
        <v>510</v>
      </c>
      <c r="O156" s="467">
        <v>510</v>
      </c>
      <c r="P156" s="467">
        <v>510</v>
      </c>
      <c r="Q156" s="467">
        <v>510</v>
      </c>
      <c r="R156" s="467">
        <v>510</v>
      </c>
      <c r="S156" s="467">
        <v>510</v>
      </c>
      <c r="T156" s="467">
        <v>510</v>
      </c>
      <c r="U156" s="467">
        <v>510</v>
      </c>
      <c r="V156" s="467">
        <v>510</v>
      </c>
      <c r="W156" s="467">
        <v>510</v>
      </c>
      <c r="X156" s="467">
        <v>510</v>
      </c>
      <c r="Y156" s="467">
        <v>510</v>
      </c>
      <c r="Z156" s="467">
        <v>510</v>
      </c>
      <c r="AA156" s="467">
        <v>510</v>
      </c>
      <c r="AB156" s="467">
        <v>510</v>
      </c>
      <c r="AC156" s="467">
        <v>510</v>
      </c>
      <c r="AD156" s="467">
        <v>510</v>
      </c>
      <c r="AE156" s="467">
        <v>510</v>
      </c>
      <c r="AF156" s="467">
        <v>510</v>
      </c>
      <c r="AG156" s="467">
        <v>510</v>
      </c>
      <c r="AH156" s="467">
        <v>510</v>
      </c>
      <c r="AI156" s="467">
        <v>510</v>
      </c>
      <c r="AJ156" s="467">
        <v>510</v>
      </c>
      <c r="AK156" s="467">
        <v>510</v>
      </c>
      <c r="AL156" s="467">
        <v>510</v>
      </c>
      <c r="AM156" s="467">
        <v>510</v>
      </c>
      <c r="AN156" s="467">
        <v>510</v>
      </c>
      <c r="AO156" s="467">
        <v>510</v>
      </c>
      <c r="AP156" s="467">
        <v>510</v>
      </c>
      <c r="AQ156" s="467">
        <v>510</v>
      </c>
      <c r="AR156" s="467">
        <v>510</v>
      </c>
      <c r="AS156" s="467">
        <v>510</v>
      </c>
      <c r="AT156" s="467">
        <v>510</v>
      </c>
      <c r="AU156" s="467">
        <v>510</v>
      </c>
      <c r="AV156" s="467">
        <v>510</v>
      </c>
      <c r="AW156" s="467">
        <v>510</v>
      </c>
      <c r="AX156" s="467">
        <v>510</v>
      </c>
      <c r="AY156" s="467">
        <v>510</v>
      </c>
      <c r="AZ156" s="467">
        <v>510</v>
      </c>
      <c r="BA156" s="467">
        <v>510</v>
      </c>
      <c r="BB156" s="467">
        <v>510</v>
      </c>
      <c r="BC156" s="467">
        <v>510</v>
      </c>
      <c r="BD156" s="500"/>
      <c r="BE156" s="467">
        <v>510</v>
      </c>
      <c r="BF156" s="467">
        <v>510</v>
      </c>
      <c r="BG156" s="467">
        <v>510</v>
      </c>
      <c r="BH156" s="467">
        <v>510</v>
      </c>
      <c r="BI156" s="467">
        <v>510</v>
      </c>
      <c r="BJ156" s="467">
        <v>510</v>
      </c>
      <c r="BK156" s="467">
        <v>510</v>
      </c>
      <c r="BL156" s="467">
        <v>510</v>
      </c>
      <c r="BM156" s="467">
        <v>510</v>
      </c>
      <c r="BN156" s="467">
        <v>510</v>
      </c>
      <c r="BO156" s="467">
        <v>510</v>
      </c>
      <c r="BP156" s="467">
        <v>510</v>
      </c>
      <c r="BQ156" s="467">
        <f t="shared" ref="BQ156" si="147">+(BQ153*BQ155)/1000000*0.0016</f>
        <v>12585.7536</v>
      </c>
    </row>
    <row r="157" spans="1:81" s="502" customFormat="1" ht="12" customHeight="1">
      <c r="A157" s="540" t="s">
        <v>347</v>
      </c>
      <c r="B157" s="540"/>
      <c r="C157" s="540"/>
      <c r="D157" s="501">
        <f>+(D155*D156)/1000000*0.0016</f>
        <v>2.5710120000000001</v>
      </c>
      <c r="E157" s="501">
        <f t="shared" ref="E157:BC157" si="148">+(E155*E156)/1000000*0.0016</f>
        <v>2.9777880000000003</v>
      </c>
      <c r="F157" s="501">
        <f t="shared" si="148"/>
        <v>2.6236440000000001</v>
      </c>
      <c r="G157" s="501">
        <f t="shared" si="148"/>
        <v>3.0128759999999999</v>
      </c>
      <c r="H157" s="501">
        <f t="shared" si="148"/>
        <v>2.907816</v>
      </c>
      <c r="I157" s="501">
        <f t="shared" si="148"/>
        <v>2.7517560000000003</v>
      </c>
      <c r="J157" s="501">
        <f t="shared" si="148"/>
        <v>2.9294400000000005</v>
      </c>
      <c r="K157" s="501">
        <f t="shared" si="148"/>
        <v>2.7705240000000004</v>
      </c>
      <c r="L157" s="501">
        <f t="shared" si="148"/>
        <v>3.4101864000000002</v>
      </c>
      <c r="M157" s="501">
        <f t="shared" si="148"/>
        <v>3.1402944000000002</v>
      </c>
      <c r="N157" s="501">
        <f t="shared" si="148"/>
        <v>3.1569408000000001</v>
      </c>
      <c r="O157" s="501">
        <f t="shared" si="148"/>
        <v>3.1735872000000001</v>
      </c>
      <c r="P157" s="501">
        <f t="shared" si="148"/>
        <v>35.425864799999999</v>
      </c>
      <c r="Q157" s="501">
        <f t="shared" si="148"/>
        <v>3.1673603040000002</v>
      </c>
      <c r="R157" s="501">
        <f t="shared" si="148"/>
        <v>3.1507628639999998</v>
      </c>
      <c r="S157" s="501">
        <f t="shared" si="148"/>
        <v>3.1809711840000001</v>
      </c>
      <c r="T157" s="501">
        <f t="shared" si="148"/>
        <v>3.1643737440000002</v>
      </c>
      <c r="U157" s="501">
        <f t="shared" si="148"/>
        <v>3.1892699040000001</v>
      </c>
      <c r="V157" s="501">
        <f t="shared" si="148"/>
        <v>3.1560750240000002</v>
      </c>
      <c r="W157" s="501">
        <f t="shared" si="148"/>
        <v>3.1560750240000002</v>
      </c>
      <c r="X157" s="501">
        <f t="shared" si="148"/>
        <v>3.1364910240000001</v>
      </c>
      <c r="Y157" s="501">
        <f t="shared" si="148"/>
        <v>3.1198935840000002</v>
      </c>
      <c r="Z157" s="501">
        <f t="shared" si="148"/>
        <v>3.0369063839999999</v>
      </c>
      <c r="AA157" s="501">
        <f t="shared" si="148"/>
        <v>3.0203089439999999</v>
      </c>
      <c r="AB157" s="501">
        <f t="shared" si="148"/>
        <v>3.0203089439999999</v>
      </c>
      <c r="AC157" s="501">
        <f t="shared" si="148"/>
        <v>37.498796928000004</v>
      </c>
      <c r="AD157" s="501">
        <f t="shared" si="148"/>
        <v>3.0186614399999998</v>
      </c>
      <c r="AE157" s="501">
        <f t="shared" si="148"/>
        <v>3.0186614399999998</v>
      </c>
      <c r="AF157" s="501">
        <f t="shared" si="148"/>
        <v>3.0186614399999998</v>
      </c>
      <c r="AG157" s="501">
        <f t="shared" si="148"/>
        <v>2.96186784</v>
      </c>
      <c r="AH157" s="501">
        <f t="shared" si="148"/>
        <v>2.9452214400000001</v>
      </c>
      <c r="AI157" s="501">
        <f t="shared" si="148"/>
        <v>2.9120265600000002</v>
      </c>
      <c r="AJ157" s="501">
        <f t="shared" si="148"/>
        <v>2.96196576</v>
      </c>
      <c r="AK157" s="501">
        <f t="shared" si="148"/>
        <v>2.8993459200000005</v>
      </c>
      <c r="AL157" s="501">
        <f t="shared" si="148"/>
        <v>2.8328582400000002</v>
      </c>
      <c r="AM157" s="501">
        <f t="shared" si="148"/>
        <v>2.7829190399999999</v>
      </c>
      <c r="AN157" s="501">
        <f t="shared" si="148"/>
        <v>2.7829190399999999</v>
      </c>
      <c r="AO157" s="501">
        <f t="shared" si="148"/>
        <v>2.7829190399999999</v>
      </c>
      <c r="AP157" s="501">
        <f t="shared" si="148"/>
        <v>34.918027200000004</v>
      </c>
      <c r="AQ157" s="501">
        <f t="shared" si="148"/>
        <v>2.8162118400000002</v>
      </c>
      <c r="AR157" s="501">
        <f t="shared" si="148"/>
        <v>2.8162118400000002</v>
      </c>
      <c r="AS157" s="501">
        <f t="shared" si="148"/>
        <v>2.7829190399999999</v>
      </c>
      <c r="AT157" s="501">
        <f t="shared" si="148"/>
        <v>2.7829190399999999</v>
      </c>
      <c r="AU157" s="501">
        <f t="shared" si="148"/>
        <v>2.7829190399999999</v>
      </c>
      <c r="AV157" s="501">
        <f t="shared" si="148"/>
        <v>2.7799814400000002</v>
      </c>
      <c r="AW157" s="501">
        <f t="shared" si="148"/>
        <v>2.73004224</v>
      </c>
      <c r="AX157" s="501">
        <f t="shared" si="148"/>
        <v>2.71339584</v>
      </c>
      <c r="AY157" s="501">
        <f t="shared" si="148"/>
        <v>2.6928326400000002</v>
      </c>
      <c r="AZ157" s="501">
        <f t="shared" si="148"/>
        <v>2.6928326400000002</v>
      </c>
      <c r="BA157" s="501">
        <f t="shared" si="148"/>
        <v>2.6928326400000002</v>
      </c>
      <c r="BB157" s="501">
        <f t="shared" si="148"/>
        <v>2.6928326400000002</v>
      </c>
      <c r="BC157" s="501">
        <f t="shared" si="148"/>
        <v>32.97593088</v>
      </c>
      <c r="BD157" s="467"/>
      <c r="BE157" s="467">
        <f t="shared" ref="BE157:BP157" si="149">+(BE155*BE156)/1000000*0.0016</f>
        <v>2.4316800000000001</v>
      </c>
      <c r="BF157" s="467">
        <f t="shared" si="149"/>
        <v>3.0355200000000004</v>
      </c>
      <c r="BG157" s="467">
        <f t="shared" si="149"/>
        <v>3.0510240000000004</v>
      </c>
      <c r="BH157" s="467">
        <f t="shared" si="149"/>
        <v>3.0926400000000003</v>
      </c>
      <c r="BI157" s="467">
        <f t="shared" si="149"/>
        <v>3.140784</v>
      </c>
      <c r="BJ157" s="467">
        <f t="shared" si="149"/>
        <v>3.1856640000000001</v>
      </c>
      <c r="BK157" s="467">
        <f t="shared" si="149"/>
        <v>3.2599200000000002</v>
      </c>
      <c r="BL157" s="467">
        <f t="shared" si="149"/>
        <v>3.3072480000000004</v>
      </c>
      <c r="BM157" s="467">
        <f t="shared" si="149"/>
        <v>3.3798720000000002</v>
      </c>
      <c r="BN157" s="467">
        <f t="shared" si="149"/>
        <v>3.4108800000000006</v>
      </c>
      <c r="BO157" s="467">
        <f t="shared" si="149"/>
        <v>3.4467839999999996</v>
      </c>
      <c r="BP157" s="467">
        <f t="shared" si="149"/>
        <v>3.4647360000000003</v>
      </c>
      <c r="BQ157" s="210"/>
      <c r="BS157" s="210"/>
      <c r="BT157" s="210"/>
      <c r="BU157" s="210"/>
      <c r="BV157" s="210"/>
      <c r="BW157" s="210"/>
      <c r="BX157" s="210"/>
      <c r="BZ157" s="210"/>
      <c r="CA157" s="210"/>
      <c r="CB157" s="210"/>
    </row>
    <row r="158" spans="1:81" ht="12" customHeight="1">
      <c r="D158" s="467"/>
      <c r="E158" s="467"/>
      <c r="F158" s="467"/>
      <c r="G158" s="467"/>
      <c r="H158" s="467"/>
      <c r="I158" s="467"/>
      <c r="J158" s="467"/>
      <c r="K158" s="467"/>
      <c r="L158" s="467"/>
      <c r="M158" s="467"/>
      <c r="N158" s="467"/>
      <c r="O158" s="467"/>
      <c r="P158" s="468"/>
      <c r="Q158" s="476"/>
      <c r="R158" s="476"/>
      <c r="S158" s="476"/>
      <c r="T158" s="451">
        <f t="shared" ref="T158:AB158" si="150">T155/20000</f>
        <v>193.89545000000001</v>
      </c>
      <c r="U158" s="451">
        <f t="shared" si="150"/>
        <v>195.42095</v>
      </c>
      <c r="V158" s="451">
        <f t="shared" si="150"/>
        <v>193.38695000000001</v>
      </c>
      <c r="W158" s="451">
        <f t="shared" si="150"/>
        <v>193.38695000000001</v>
      </c>
      <c r="X158" s="451">
        <f t="shared" si="150"/>
        <v>192.18695</v>
      </c>
      <c r="Y158" s="451">
        <f t="shared" si="150"/>
        <v>191.16995</v>
      </c>
      <c r="Z158" s="451">
        <f t="shared" si="150"/>
        <v>186.08494999999999</v>
      </c>
      <c r="AA158" s="451">
        <f t="shared" si="150"/>
        <v>185.06795</v>
      </c>
      <c r="AB158" s="451">
        <f t="shared" si="150"/>
        <v>185.06795</v>
      </c>
      <c r="AC158" s="476"/>
      <c r="AD158" s="476"/>
      <c r="AE158" s="476"/>
      <c r="AF158" s="476"/>
      <c r="AG158" s="476"/>
      <c r="AH158" s="476"/>
      <c r="AI158" s="476"/>
      <c r="AJ158" s="476"/>
      <c r="AK158" s="476"/>
      <c r="AL158" s="476"/>
      <c r="AM158" s="476"/>
      <c r="AN158" s="476"/>
      <c r="AO158" s="476"/>
      <c r="AP158" s="210"/>
      <c r="AQ158" s="476"/>
      <c r="AR158" s="476"/>
      <c r="AS158" s="476"/>
      <c r="AT158" s="476"/>
      <c r="AU158" s="476"/>
      <c r="AV158" s="476"/>
      <c r="AW158" s="476"/>
      <c r="AX158" s="476"/>
      <c r="AY158" s="476"/>
      <c r="AZ158" s="476"/>
      <c r="BA158" s="476"/>
      <c r="BB158" s="476"/>
      <c r="BC158" s="476"/>
    </row>
    <row r="159" spans="1:81">
      <c r="C159" s="503" t="s">
        <v>348</v>
      </c>
      <c r="D159" s="473"/>
      <c r="E159" s="473"/>
      <c r="F159" s="504">
        <v>950</v>
      </c>
      <c r="G159" s="473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451">
        <f t="shared" ref="AG159:AO159" si="151">AG155/18700</f>
        <v>194.10374331550801</v>
      </c>
      <c r="AH159" s="451">
        <f t="shared" si="151"/>
        <v>193.01283422459892</v>
      </c>
      <c r="AI159" s="451">
        <f t="shared" si="151"/>
        <v>190.83743315508022</v>
      </c>
      <c r="AJ159" s="451">
        <f t="shared" si="151"/>
        <v>194.1101604278075</v>
      </c>
      <c r="AK159" s="451">
        <f t="shared" si="151"/>
        <v>190.00641711229946</v>
      </c>
      <c r="AL159" s="451">
        <f t="shared" si="151"/>
        <v>185.64919786096257</v>
      </c>
      <c r="AM159" s="451">
        <f t="shared" si="151"/>
        <v>182.37647058823529</v>
      </c>
      <c r="AN159" s="451">
        <f t="shared" si="151"/>
        <v>182.37647058823529</v>
      </c>
      <c r="AO159" s="451">
        <f t="shared" si="151"/>
        <v>182.37647058823529</v>
      </c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</row>
    <row r="160" spans="1:81">
      <c r="C160" s="541" t="s">
        <v>349</v>
      </c>
      <c r="D160" s="474">
        <v>1</v>
      </c>
      <c r="E160" s="474">
        <v>60001</v>
      </c>
      <c r="F160" s="505">
        <v>0.26</v>
      </c>
      <c r="G160" s="504">
        <f>$F$159-($F$159*F160)</f>
        <v>703</v>
      </c>
      <c r="I160" s="210" t="s">
        <v>350</v>
      </c>
      <c r="P160" s="506"/>
      <c r="BS160" s="451"/>
      <c r="BT160" s="451"/>
      <c r="BV160" s="451"/>
      <c r="BW160" s="451"/>
      <c r="BX160" s="451"/>
    </row>
    <row r="161" spans="1:69">
      <c r="C161" s="541"/>
      <c r="D161" s="474">
        <v>60001</v>
      </c>
      <c r="E161" s="474">
        <v>100000</v>
      </c>
      <c r="F161" s="505">
        <v>0.3</v>
      </c>
      <c r="G161" s="504">
        <f>$F$159-($F$159*F161)</f>
        <v>665</v>
      </c>
      <c r="I161" s="210" t="s">
        <v>351</v>
      </c>
    </row>
    <row r="162" spans="1:69">
      <c r="C162" s="541"/>
      <c r="D162" s="474">
        <v>100001</v>
      </c>
      <c r="E162" s="474">
        <v>150000</v>
      </c>
      <c r="F162" s="505">
        <v>0.34</v>
      </c>
      <c r="G162" s="504">
        <f>$F$159-($F$159*F162)</f>
        <v>627</v>
      </c>
      <c r="I162" s="210" t="s">
        <v>352</v>
      </c>
    </row>
    <row r="163" spans="1:69">
      <c r="C163" s="541"/>
      <c r="D163" s="474">
        <v>150001</v>
      </c>
      <c r="E163" s="474">
        <v>200000</v>
      </c>
      <c r="F163" s="505">
        <v>0.4</v>
      </c>
      <c r="G163" s="504">
        <f>$F$159-($F$159*F163)</f>
        <v>570</v>
      </c>
      <c r="I163" s="210" t="s">
        <v>353</v>
      </c>
    </row>
    <row r="164" spans="1:69">
      <c r="C164" s="541"/>
      <c r="D164" s="474">
        <v>200001</v>
      </c>
      <c r="E164" s="474">
        <v>400000</v>
      </c>
      <c r="F164" s="505">
        <v>0.45</v>
      </c>
      <c r="G164" s="504">
        <f>$F$159-($F$159*F164)</f>
        <v>522.5</v>
      </c>
    </row>
    <row r="165" spans="1:69">
      <c r="C165" s="507"/>
      <c r="D165" s="474">
        <v>400001</v>
      </c>
      <c r="E165" s="474">
        <v>600000</v>
      </c>
      <c r="F165" s="505">
        <v>0.45</v>
      </c>
      <c r="G165" s="504">
        <f t="shared" ref="G165:G166" si="152">$F$159-($F$159*F165)</f>
        <v>522.5</v>
      </c>
    </row>
    <row r="166" spans="1:69">
      <c r="C166" s="507"/>
      <c r="D166" s="474">
        <v>600000</v>
      </c>
      <c r="E166" s="474"/>
      <c r="F166" s="505">
        <v>0.48499999999999999</v>
      </c>
      <c r="G166" s="504">
        <f t="shared" si="152"/>
        <v>489.25</v>
      </c>
    </row>
    <row r="167" spans="1:69">
      <c r="D167" s="451"/>
      <c r="E167" s="451"/>
      <c r="F167" s="451"/>
      <c r="G167" s="451"/>
      <c r="H167" s="451"/>
      <c r="I167" s="451"/>
    </row>
    <row r="168" spans="1:69">
      <c r="C168" s="433" t="s">
        <v>354</v>
      </c>
      <c r="D168" s="433" t="s">
        <v>355</v>
      </c>
      <c r="E168" s="434"/>
      <c r="F168" s="434"/>
      <c r="G168" s="434"/>
      <c r="H168" s="434"/>
      <c r="I168" s="434"/>
      <c r="J168" s="434"/>
      <c r="K168" s="434"/>
      <c r="L168" s="434"/>
      <c r="M168" s="434"/>
      <c r="N168" s="434"/>
      <c r="O168" s="434"/>
      <c r="P168" s="462">
        <v>2022</v>
      </c>
      <c r="Q168" s="435" t="s">
        <v>356</v>
      </c>
      <c r="R168" s="436"/>
      <c r="S168" s="436"/>
      <c r="T168" s="436"/>
      <c r="U168" s="436"/>
      <c r="V168" s="436"/>
      <c r="W168" s="436"/>
      <c r="X168" s="436"/>
      <c r="Y168" s="436"/>
      <c r="Z168" s="436"/>
      <c r="AA168" s="436"/>
      <c r="AB168" s="436"/>
      <c r="AC168" s="435">
        <v>2023</v>
      </c>
      <c r="AD168" s="437" t="s">
        <v>357</v>
      </c>
      <c r="AE168" s="438"/>
      <c r="AF168" s="438"/>
      <c r="AG168" s="438"/>
      <c r="AH168" s="438"/>
      <c r="AI168" s="438"/>
      <c r="AJ168" s="438"/>
      <c r="AK168" s="438"/>
      <c r="AL168" s="438"/>
      <c r="AM168" s="438"/>
      <c r="AN168" s="438"/>
      <c r="AO168" s="438"/>
      <c r="AP168" s="437">
        <v>2024</v>
      </c>
      <c r="AQ168" s="439" t="s">
        <v>358</v>
      </c>
      <c r="AR168" s="440"/>
      <c r="AS168" s="440"/>
      <c r="AT168" s="440"/>
      <c r="AU168" s="440"/>
      <c r="AV168" s="440"/>
      <c r="AW168" s="440"/>
      <c r="AX168" s="440"/>
      <c r="AY168" s="440"/>
      <c r="AZ168" s="440"/>
      <c r="BA168" s="440"/>
      <c r="BB168" s="440"/>
      <c r="BC168" s="439">
        <v>2025</v>
      </c>
      <c r="BD168" s="444"/>
      <c r="BE168" s="441" t="s">
        <v>359</v>
      </c>
      <c r="BF168" s="463"/>
      <c r="BG168" s="463"/>
      <c r="BH168" s="463"/>
      <c r="BI168" s="463"/>
      <c r="BJ168" s="463"/>
      <c r="BK168" s="463"/>
      <c r="BL168" s="463"/>
      <c r="BM168" s="463"/>
      <c r="BN168" s="463"/>
      <c r="BO168" s="463"/>
      <c r="BP168" s="463"/>
      <c r="BQ168" s="441">
        <v>2025</v>
      </c>
    </row>
    <row r="169" spans="1:69" s="443" customFormat="1" ht="11.25" outlineLevel="1">
      <c r="C169" s="210"/>
      <c r="D169" s="443" t="s">
        <v>285</v>
      </c>
      <c r="E169" s="443" t="s">
        <v>234</v>
      </c>
      <c r="F169" s="443" t="s">
        <v>235</v>
      </c>
      <c r="G169" s="443" t="s">
        <v>236</v>
      </c>
      <c r="H169" s="443" t="s">
        <v>237</v>
      </c>
      <c r="I169" s="443" t="s">
        <v>238</v>
      </c>
      <c r="J169" s="443" t="s">
        <v>286</v>
      </c>
      <c r="K169" s="443" t="s">
        <v>287</v>
      </c>
      <c r="L169" s="443" t="s">
        <v>288</v>
      </c>
      <c r="M169" s="443" t="s">
        <v>17</v>
      </c>
      <c r="N169" s="443" t="s">
        <v>18</v>
      </c>
      <c r="O169" s="443" t="s">
        <v>289</v>
      </c>
      <c r="P169" s="443" t="s">
        <v>290</v>
      </c>
      <c r="Q169" s="443" t="s">
        <v>285</v>
      </c>
      <c r="R169" s="443" t="s">
        <v>234</v>
      </c>
      <c r="S169" s="443" t="s">
        <v>235</v>
      </c>
      <c r="T169" s="443" t="s">
        <v>236</v>
      </c>
      <c r="U169" s="443" t="s">
        <v>237</v>
      </c>
      <c r="V169" s="443" t="s">
        <v>238</v>
      </c>
      <c r="W169" s="443" t="s">
        <v>286</v>
      </c>
      <c r="X169" s="443" t="s">
        <v>287</v>
      </c>
      <c r="Y169" s="443" t="s">
        <v>288</v>
      </c>
      <c r="Z169" s="443" t="s">
        <v>17</v>
      </c>
      <c r="AA169" s="443" t="s">
        <v>18</v>
      </c>
      <c r="AB169" s="443" t="s">
        <v>289</v>
      </c>
      <c r="AC169" s="443" t="s">
        <v>290</v>
      </c>
      <c r="AD169" s="443" t="s">
        <v>285</v>
      </c>
      <c r="AE169" s="443" t="s">
        <v>234</v>
      </c>
      <c r="AF169" s="443" t="s">
        <v>235</v>
      </c>
      <c r="AG169" s="443" t="s">
        <v>236</v>
      </c>
      <c r="AH169" s="443" t="s">
        <v>237</v>
      </c>
      <c r="AI169" s="443" t="s">
        <v>238</v>
      </c>
      <c r="AJ169" s="443" t="s">
        <v>286</v>
      </c>
      <c r="AK169" s="443" t="s">
        <v>287</v>
      </c>
      <c r="AL169" s="443" t="s">
        <v>288</v>
      </c>
      <c r="AM169" s="443" t="s">
        <v>17</v>
      </c>
      <c r="AN169" s="443" t="s">
        <v>18</v>
      </c>
      <c r="AO169" s="443" t="s">
        <v>289</v>
      </c>
      <c r="AP169" s="443" t="s">
        <v>290</v>
      </c>
      <c r="AQ169" s="443" t="s">
        <v>285</v>
      </c>
      <c r="AR169" s="443" t="s">
        <v>234</v>
      </c>
      <c r="AS169" s="443" t="s">
        <v>235</v>
      </c>
      <c r="AT169" s="443" t="s">
        <v>236</v>
      </c>
      <c r="AU169" s="443" t="s">
        <v>237</v>
      </c>
      <c r="AV169" s="443" t="s">
        <v>238</v>
      </c>
      <c r="AW169" s="443" t="s">
        <v>286</v>
      </c>
      <c r="AX169" s="443" t="s">
        <v>287</v>
      </c>
      <c r="AY169" s="443" t="s">
        <v>288</v>
      </c>
      <c r="AZ169" s="443" t="s">
        <v>17</v>
      </c>
      <c r="BA169" s="443" t="s">
        <v>18</v>
      </c>
      <c r="BB169" s="443" t="s">
        <v>289</v>
      </c>
      <c r="BC169" s="443" t="s">
        <v>290</v>
      </c>
      <c r="BD169" s="450"/>
      <c r="BE169" s="443" t="s">
        <v>285</v>
      </c>
      <c r="BF169" s="443" t="s">
        <v>234</v>
      </c>
      <c r="BG169" s="443" t="s">
        <v>235</v>
      </c>
      <c r="BH169" s="443" t="s">
        <v>236</v>
      </c>
      <c r="BI169" s="443" t="s">
        <v>237</v>
      </c>
      <c r="BJ169" s="443" t="s">
        <v>238</v>
      </c>
      <c r="BK169" s="443" t="s">
        <v>286</v>
      </c>
      <c r="BL169" s="443" t="s">
        <v>287</v>
      </c>
      <c r="BM169" s="443" t="s">
        <v>288</v>
      </c>
      <c r="BN169" s="443" t="s">
        <v>17</v>
      </c>
      <c r="BO169" s="443" t="s">
        <v>18</v>
      </c>
      <c r="BP169" s="443" t="s">
        <v>289</v>
      </c>
      <c r="BQ169" s="443" t="s">
        <v>290</v>
      </c>
    </row>
    <row r="170" spans="1:69" outlineLevel="1">
      <c r="A170" s="445" t="str">
        <f t="shared" ref="A170:C185" si="153">A4</f>
        <v>PMCE</v>
      </c>
      <c r="B170" s="445" t="str">
        <f t="shared" si="153"/>
        <v>Maintain</v>
      </c>
      <c r="C170" s="445" t="str">
        <f t="shared" si="153"/>
        <v>ORGANIZACION VIHONCO IPS SOCIEDAD</v>
      </c>
      <c r="D170" s="508">
        <v>500</v>
      </c>
      <c r="E170" s="508">
        <v>500</v>
      </c>
      <c r="F170" s="508">
        <v>500</v>
      </c>
      <c r="G170" s="508">
        <v>500</v>
      </c>
      <c r="H170" s="508">
        <v>500</v>
      </c>
      <c r="I170" s="508">
        <v>500</v>
      </c>
      <c r="J170" s="509">
        <v>500</v>
      </c>
      <c r="K170" s="509">
        <v>500</v>
      </c>
      <c r="L170" s="509">
        <v>500</v>
      </c>
      <c r="M170" s="509">
        <v>500</v>
      </c>
      <c r="N170" s="509">
        <v>500</v>
      </c>
      <c r="O170" s="509">
        <v>500</v>
      </c>
      <c r="P170" s="448">
        <f>+AVERAGE(D170:O170)</f>
        <v>500</v>
      </c>
      <c r="Q170" s="510">
        <f t="shared" ref="Q170:AB173" si="154">IF(Q128&lt;=60000,$G$160,IF(Q128&lt;=100000,$G$161,IF(Q128&lt;=150000,$G$162,IF(Q128&lt;=200000,$G$163,IF(Q128&lt;=400000,$G$164,IF(Q128&lt;=600000,$G$165,$G$166))))))</f>
        <v>489.25</v>
      </c>
      <c r="R170" s="510">
        <f t="shared" si="154"/>
        <v>489.25</v>
      </c>
      <c r="S170" s="510">
        <f t="shared" si="154"/>
        <v>489.25</v>
      </c>
      <c r="T170" s="510">
        <f t="shared" si="154"/>
        <v>489.25</v>
      </c>
      <c r="U170" s="510">
        <f t="shared" si="154"/>
        <v>489.25</v>
      </c>
      <c r="V170" s="510">
        <f t="shared" si="154"/>
        <v>489.25</v>
      </c>
      <c r="W170" s="510">
        <f t="shared" si="154"/>
        <v>489.25</v>
      </c>
      <c r="X170" s="510">
        <f t="shared" si="154"/>
        <v>489.25</v>
      </c>
      <c r="Y170" s="510">
        <f t="shared" si="154"/>
        <v>489.25</v>
      </c>
      <c r="Z170" s="510">
        <f t="shared" si="154"/>
        <v>489.25</v>
      </c>
      <c r="AA170" s="510">
        <f t="shared" si="154"/>
        <v>489.25</v>
      </c>
      <c r="AB170" s="510">
        <f t="shared" si="154"/>
        <v>489.25</v>
      </c>
      <c r="AC170" s="448">
        <f>+AVERAGE(Q170:AB170)</f>
        <v>489.25</v>
      </c>
      <c r="AD170" s="510">
        <f t="shared" ref="AD170:AO173" si="155">IF(AD128&lt;=60000,$G$160,IF(AD128&lt;=100000,$G$161,IF(AD128&lt;=150000,$G$162,IF(AD128&lt;=200000,$G$163,IF(AD128&lt;=400000,$G$164,IF(AD128&lt;=600000,$G$165,$G$166))))))</f>
        <v>489.25</v>
      </c>
      <c r="AE170" s="510">
        <f t="shared" si="155"/>
        <v>489.25</v>
      </c>
      <c r="AF170" s="510">
        <f t="shared" si="155"/>
        <v>489.25</v>
      </c>
      <c r="AG170" s="510">
        <f t="shared" si="155"/>
        <v>489.25</v>
      </c>
      <c r="AH170" s="510">
        <f t="shared" si="155"/>
        <v>489.25</v>
      </c>
      <c r="AI170" s="510">
        <f t="shared" si="155"/>
        <v>489.25</v>
      </c>
      <c r="AJ170" s="510">
        <f t="shared" si="155"/>
        <v>489.25</v>
      </c>
      <c r="AK170" s="510">
        <f t="shared" si="155"/>
        <v>489.25</v>
      </c>
      <c r="AL170" s="510">
        <f t="shared" si="155"/>
        <v>489.25</v>
      </c>
      <c r="AM170" s="510">
        <f t="shared" si="155"/>
        <v>489.25</v>
      </c>
      <c r="AN170" s="510">
        <f t="shared" si="155"/>
        <v>489.25</v>
      </c>
      <c r="AO170" s="510">
        <f t="shared" si="155"/>
        <v>489.25</v>
      </c>
      <c r="AP170" s="448">
        <f>+AVERAGE(AD170:AO170)</f>
        <v>489.25</v>
      </c>
      <c r="AQ170" s="510">
        <f t="shared" ref="AQ170:BB173" si="156">IF(AQ128&lt;=60000,$G$160,IF(AQ128&lt;=100000,$G$161,IF(AQ128&lt;=150000,$G$162,IF(AQ128&lt;=200000,$G$163,IF(AQ128&lt;=400000,$G$164,IF(AQ128&lt;=600000,$G$165,$G$166))))))</f>
        <v>489.25</v>
      </c>
      <c r="AR170" s="510">
        <f t="shared" si="156"/>
        <v>489.25</v>
      </c>
      <c r="AS170" s="510">
        <f t="shared" si="156"/>
        <v>489.25</v>
      </c>
      <c r="AT170" s="510">
        <f t="shared" si="156"/>
        <v>489.25</v>
      </c>
      <c r="AU170" s="510">
        <f t="shared" si="156"/>
        <v>489.25</v>
      </c>
      <c r="AV170" s="510">
        <f t="shared" si="156"/>
        <v>489.25</v>
      </c>
      <c r="AW170" s="510">
        <f t="shared" si="156"/>
        <v>489.25</v>
      </c>
      <c r="AX170" s="510">
        <f t="shared" si="156"/>
        <v>489.25</v>
      </c>
      <c r="AY170" s="510">
        <f t="shared" si="156"/>
        <v>489.25</v>
      </c>
      <c r="AZ170" s="510">
        <f t="shared" si="156"/>
        <v>489.25</v>
      </c>
      <c r="BA170" s="510">
        <f t="shared" si="156"/>
        <v>489.25</v>
      </c>
      <c r="BB170" s="510">
        <f t="shared" si="156"/>
        <v>489.25</v>
      </c>
      <c r="BC170" s="448">
        <f>+AVERAGE(AQ170:BB170)</f>
        <v>489.25</v>
      </c>
      <c r="BD170" s="450"/>
      <c r="BE170" s="509">
        <v>500</v>
      </c>
      <c r="BF170" s="509">
        <v>500</v>
      </c>
      <c r="BG170" s="509">
        <v>500</v>
      </c>
      <c r="BH170" s="509">
        <v>500</v>
      </c>
      <c r="BI170" s="509">
        <v>500</v>
      </c>
      <c r="BJ170" s="509">
        <v>500</v>
      </c>
      <c r="BK170" s="509">
        <v>500</v>
      </c>
      <c r="BL170" s="509">
        <v>500</v>
      </c>
      <c r="BM170" s="509">
        <v>500</v>
      </c>
      <c r="BN170" s="509">
        <v>500</v>
      </c>
      <c r="BO170" s="509">
        <v>500</v>
      </c>
      <c r="BP170" s="509">
        <v>500</v>
      </c>
      <c r="BQ170" s="448">
        <f t="shared" ref="BQ170:BQ194" si="157">+AVERAGE(BE170:BP170)</f>
        <v>500</v>
      </c>
    </row>
    <row r="171" spans="1:69" outlineLevel="1">
      <c r="A171" s="445" t="str">
        <f t="shared" si="153"/>
        <v>LADB</v>
      </c>
      <c r="B171" s="445" t="str">
        <f t="shared" si="153"/>
        <v>Maintain</v>
      </c>
      <c r="C171" s="445" t="str">
        <f t="shared" si="153"/>
        <v>FUNDACION SOCIAL PARA PROMOCION DE LA VIDA</v>
      </c>
      <c r="D171" s="508">
        <v>608</v>
      </c>
      <c r="E171" s="508">
        <v>522.5</v>
      </c>
      <c r="F171" s="508">
        <v>522.5</v>
      </c>
      <c r="G171" s="508">
        <v>522.5</v>
      </c>
      <c r="H171" s="508">
        <v>627</v>
      </c>
      <c r="I171" s="508">
        <v>702.99999999999989</v>
      </c>
      <c r="J171" s="509">
        <f t="shared" ref="J171:L174" si="158">IF(J129&lt;=60000,$G$160,IF(J129&lt;=100000,$G$161,IF(J129&lt;=150000,$G$162,IF(J129&lt;=200000,$G$163,$G$164))))</f>
        <v>703</v>
      </c>
      <c r="K171" s="509">
        <f t="shared" si="158"/>
        <v>703</v>
      </c>
      <c r="L171" s="509">
        <f t="shared" si="158"/>
        <v>703</v>
      </c>
      <c r="M171" s="510">
        <f>IF(M129&lt;=60000,$G$160,IF(M129&lt;=100000,$G$161,IF(M129&lt;=150000,$G$162,IF(M129&lt;=200000,$G$163,IF(M129&lt;=400000,$G$164,IF(M129&lt;=600000,$G$165,$G$166))))))</f>
        <v>703</v>
      </c>
      <c r="N171" s="510">
        <f t="shared" ref="N171:O171" si="159">IF(N129&lt;=60000,$G$160,IF(N129&lt;=100000,$G$161,IF(N129&lt;=150000,$G$162,IF(N129&lt;=200000,$G$163,IF(N129&lt;=400000,$G$164,IF(N129&lt;=600000,$G$165,$G$166))))))</f>
        <v>703</v>
      </c>
      <c r="O171" s="510">
        <f t="shared" si="159"/>
        <v>703</v>
      </c>
      <c r="P171" s="448">
        <f t="shared" ref="P171:P193" si="160">+AVERAGE(D171:O171)</f>
        <v>643.625</v>
      </c>
      <c r="Q171" s="510">
        <f t="shared" si="154"/>
        <v>703</v>
      </c>
      <c r="R171" s="510">
        <f t="shared" si="154"/>
        <v>703</v>
      </c>
      <c r="S171" s="510">
        <f t="shared" si="154"/>
        <v>703</v>
      </c>
      <c r="T171" s="510">
        <f t="shared" si="154"/>
        <v>703</v>
      </c>
      <c r="U171" s="510">
        <f t="shared" si="154"/>
        <v>703</v>
      </c>
      <c r="V171" s="510">
        <f t="shared" si="154"/>
        <v>703</v>
      </c>
      <c r="W171" s="510">
        <f t="shared" si="154"/>
        <v>703</v>
      </c>
      <c r="X171" s="510">
        <f t="shared" si="154"/>
        <v>665</v>
      </c>
      <c r="Y171" s="510">
        <f t="shared" si="154"/>
        <v>665</v>
      </c>
      <c r="Z171" s="510">
        <f t="shared" si="154"/>
        <v>665</v>
      </c>
      <c r="AA171" s="510">
        <f t="shared" si="154"/>
        <v>665</v>
      </c>
      <c r="AB171" s="510">
        <f t="shared" si="154"/>
        <v>665</v>
      </c>
      <c r="AC171" s="448">
        <f t="shared" ref="AC171:AC195" si="161">+AVERAGE(Q171:AB171)</f>
        <v>687.16666666666663</v>
      </c>
      <c r="AD171" s="510">
        <f t="shared" si="155"/>
        <v>665</v>
      </c>
      <c r="AE171" s="510">
        <f t="shared" si="155"/>
        <v>665</v>
      </c>
      <c r="AF171" s="510">
        <f t="shared" si="155"/>
        <v>665</v>
      </c>
      <c r="AG171" s="510">
        <f t="shared" si="155"/>
        <v>703</v>
      </c>
      <c r="AH171" s="510">
        <f t="shared" si="155"/>
        <v>703</v>
      </c>
      <c r="AI171" s="510">
        <f t="shared" si="155"/>
        <v>703</v>
      </c>
      <c r="AJ171" s="510">
        <f t="shared" si="155"/>
        <v>703</v>
      </c>
      <c r="AK171" s="510">
        <f t="shared" si="155"/>
        <v>703</v>
      </c>
      <c r="AL171" s="510">
        <f t="shared" si="155"/>
        <v>703</v>
      </c>
      <c r="AM171" s="510">
        <f t="shared" si="155"/>
        <v>703</v>
      </c>
      <c r="AN171" s="510">
        <f t="shared" si="155"/>
        <v>703</v>
      </c>
      <c r="AO171" s="510">
        <f t="shared" si="155"/>
        <v>703</v>
      </c>
      <c r="AP171" s="448">
        <f t="shared" ref="AP171:AP195" si="162">+AVERAGE(AD171:AO171)</f>
        <v>693.5</v>
      </c>
      <c r="AQ171" s="510">
        <f t="shared" si="156"/>
        <v>703</v>
      </c>
      <c r="AR171" s="510">
        <f t="shared" si="156"/>
        <v>703</v>
      </c>
      <c r="AS171" s="510">
        <f t="shared" si="156"/>
        <v>703</v>
      </c>
      <c r="AT171" s="510">
        <f t="shared" si="156"/>
        <v>703</v>
      </c>
      <c r="AU171" s="510">
        <f t="shared" si="156"/>
        <v>703</v>
      </c>
      <c r="AV171" s="510">
        <f t="shared" si="156"/>
        <v>665</v>
      </c>
      <c r="AW171" s="510">
        <f t="shared" si="156"/>
        <v>665</v>
      </c>
      <c r="AX171" s="510">
        <f t="shared" si="156"/>
        <v>665</v>
      </c>
      <c r="AY171" s="510">
        <f t="shared" si="156"/>
        <v>703</v>
      </c>
      <c r="AZ171" s="510">
        <f t="shared" si="156"/>
        <v>703</v>
      </c>
      <c r="BA171" s="510">
        <f t="shared" si="156"/>
        <v>703</v>
      </c>
      <c r="BB171" s="510">
        <f t="shared" si="156"/>
        <v>703</v>
      </c>
      <c r="BC171" s="448">
        <f t="shared" ref="BC171:BC195" si="163">+AVERAGE(AQ171:BB171)</f>
        <v>693.5</v>
      </c>
      <c r="BD171" s="450"/>
      <c r="BE171" s="509">
        <f t="shared" ref="BE171:BP186" si="164">IF(BE129&lt;=60000,$G$160,IF(BE129&lt;=100000,$G$161,IF(BE129&lt;=150000,$G$162,IF(BE129&lt;=200000,$G$163,$G$164))))</f>
        <v>522.5</v>
      </c>
      <c r="BF171" s="509">
        <f t="shared" si="164"/>
        <v>522.5</v>
      </c>
      <c r="BG171" s="509">
        <f t="shared" si="164"/>
        <v>522.5</v>
      </c>
      <c r="BH171" s="509">
        <f t="shared" si="164"/>
        <v>522.5</v>
      </c>
      <c r="BI171" s="509">
        <f t="shared" si="164"/>
        <v>522.5</v>
      </c>
      <c r="BJ171" s="509">
        <f t="shared" si="164"/>
        <v>522.5</v>
      </c>
      <c r="BK171" s="509">
        <f t="shared" si="164"/>
        <v>522.5</v>
      </c>
      <c r="BL171" s="509">
        <f t="shared" si="164"/>
        <v>522.5</v>
      </c>
      <c r="BM171" s="509">
        <f t="shared" si="164"/>
        <v>522.5</v>
      </c>
      <c r="BN171" s="509">
        <f t="shared" si="164"/>
        <v>522.5</v>
      </c>
      <c r="BO171" s="509">
        <f t="shared" si="164"/>
        <v>522.5</v>
      </c>
      <c r="BP171" s="509">
        <f t="shared" si="164"/>
        <v>522.5</v>
      </c>
      <c r="BQ171" s="448">
        <f t="shared" si="157"/>
        <v>522.5</v>
      </c>
    </row>
    <row r="172" spans="1:69" outlineLevel="1">
      <c r="A172" s="452" t="str">
        <f t="shared" si="153"/>
        <v>ZMGQ</v>
      </c>
      <c r="B172" s="452" t="str">
        <f t="shared" si="153"/>
        <v xml:space="preserve">Grow </v>
      </c>
      <c r="C172" s="452" t="str">
        <f t="shared" si="153"/>
        <v>AUDIFARMA S.A.</v>
      </c>
      <c r="D172" s="508">
        <v>608</v>
      </c>
      <c r="E172" s="508">
        <v>522.5</v>
      </c>
      <c r="F172" s="508">
        <v>522.5</v>
      </c>
      <c r="G172" s="508">
        <v>522.5</v>
      </c>
      <c r="H172" s="508">
        <v>522.5</v>
      </c>
      <c r="I172" s="508">
        <v>522.5</v>
      </c>
      <c r="J172" s="509">
        <f t="shared" si="158"/>
        <v>522.5</v>
      </c>
      <c r="K172" s="509">
        <f t="shared" si="158"/>
        <v>522.5</v>
      </c>
      <c r="L172" s="509">
        <f t="shared" si="158"/>
        <v>522.5</v>
      </c>
      <c r="M172" s="510">
        <f t="shared" ref="M172:O174" si="165">IF(M130&lt;=60000,$G$160,IF(M130&lt;=100000,$G$161,IF(M130&lt;=150000,$G$162,IF(M130&lt;=200000,$G$163,IF(M130&lt;=400000,$G$164,IF(M130&lt;=600000,$G$165,$G$166))))))</f>
        <v>522.5</v>
      </c>
      <c r="N172" s="510">
        <f t="shared" si="165"/>
        <v>522.5</v>
      </c>
      <c r="O172" s="510">
        <f t="shared" si="165"/>
        <v>522.5</v>
      </c>
      <c r="P172" s="448">
        <f t="shared" si="160"/>
        <v>529.625</v>
      </c>
      <c r="Q172" s="510">
        <f t="shared" si="154"/>
        <v>522.5</v>
      </c>
      <c r="R172" s="510">
        <f t="shared" si="154"/>
        <v>522.5</v>
      </c>
      <c r="S172" s="510">
        <f t="shared" si="154"/>
        <v>522.5</v>
      </c>
      <c r="T172" s="510">
        <f t="shared" si="154"/>
        <v>522.5</v>
      </c>
      <c r="U172" s="510">
        <f t="shared" si="154"/>
        <v>522.5</v>
      </c>
      <c r="V172" s="510">
        <f t="shared" si="154"/>
        <v>522.5</v>
      </c>
      <c r="W172" s="510">
        <f t="shared" si="154"/>
        <v>522.5</v>
      </c>
      <c r="X172" s="510">
        <f t="shared" si="154"/>
        <v>522.5</v>
      </c>
      <c r="Y172" s="510">
        <f t="shared" si="154"/>
        <v>522.5</v>
      </c>
      <c r="Z172" s="510">
        <f t="shared" si="154"/>
        <v>522.5</v>
      </c>
      <c r="AA172" s="510">
        <f t="shared" si="154"/>
        <v>522.5</v>
      </c>
      <c r="AB172" s="510">
        <f t="shared" si="154"/>
        <v>522.5</v>
      </c>
      <c r="AC172" s="448">
        <f t="shared" si="161"/>
        <v>522.5</v>
      </c>
      <c r="AD172" s="510">
        <f t="shared" si="155"/>
        <v>522.5</v>
      </c>
      <c r="AE172" s="510">
        <f t="shared" si="155"/>
        <v>522.5</v>
      </c>
      <c r="AF172" s="510">
        <f t="shared" si="155"/>
        <v>522.5</v>
      </c>
      <c r="AG172" s="510">
        <f t="shared" si="155"/>
        <v>522.5</v>
      </c>
      <c r="AH172" s="510">
        <f t="shared" si="155"/>
        <v>522.5</v>
      </c>
      <c r="AI172" s="510">
        <f t="shared" si="155"/>
        <v>522.5</v>
      </c>
      <c r="AJ172" s="510">
        <f t="shared" si="155"/>
        <v>522.5</v>
      </c>
      <c r="AK172" s="510">
        <f t="shared" si="155"/>
        <v>570</v>
      </c>
      <c r="AL172" s="510">
        <f t="shared" si="155"/>
        <v>570</v>
      </c>
      <c r="AM172" s="510">
        <f t="shared" si="155"/>
        <v>570</v>
      </c>
      <c r="AN172" s="510">
        <f t="shared" si="155"/>
        <v>570</v>
      </c>
      <c r="AO172" s="510">
        <f t="shared" si="155"/>
        <v>570</v>
      </c>
      <c r="AP172" s="448">
        <f t="shared" si="162"/>
        <v>542.29166666666663</v>
      </c>
      <c r="AQ172" s="510">
        <f t="shared" si="156"/>
        <v>570</v>
      </c>
      <c r="AR172" s="510">
        <f t="shared" si="156"/>
        <v>570</v>
      </c>
      <c r="AS172" s="510">
        <f t="shared" si="156"/>
        <v>627</v>
      </c>
      <c r="AT172" s="510">
        <f t="shared" si="156"/>
        <v>627</v>
      </c>
      <c r="AU172" s="510">
        <f t="shared" si="156"/>
        <v>627</v>
      </c>
      <c r="AV172" s="510">
        <f t="shared" si="156"/>
        <v>627</v>
      </c>
      <c r="AW172" s="510">
        <f t="shared" si="156"/>
        <v>627</v>
      </c>
      <c r="AX172" s="510">
        <f t="shared" si="156"/>
        <v>627</v>
      </c>
      <c r="AY172" s="510">
        <f t="shared" si="156"/>
        <v>627</v>
      </c>
      <c r="AZ172" s="510">
        <f t="shared" si="156"/>
        <v>627</v>
      </c>
      <c r="BA172" s="510">
        <f t="shared" si="156"/>
        <v>627</v>
      </c>
      <c r="BB172" s="510">
        <f t="shared" si="156"/>
        <v>627</v>
      </c>
      <c r="BC172" s="448">
        <f t="shared" si="163"/>
        <v>617.5</v>
      </c>
      <c r="BD172" s="450"/>
      <c r="BE172" s="509">
        <f t="shared" si="164"/>
        <v>522.5</v>
      </c>
      <c r="BF172" s="509">
        <f t="shared" si="164"/>
        <v>522.5</v>
      </c>
      <c r="BG172" s="509">
        <f t="shared" si="164"/>
        <v>522.5</v>
      </c>
      <c r="BH172" s="509">
        <f t="shared" si="164"/>
        <v>522.5</v>
      </c>
      <c r="BI172" s="509">
        <f t="shared" si="164"/>
        <v>522.5</v>
      </c>
      <c r="BJ172" s="509">
        <f t="shared" si="164"/>
        <v>522.5</v>
      </c>
      <c r="BK172" s="509">
        <f t="shared" si="164"/>
        <v>522.5</v>
      </c>
      <c r="BL172" s="509">
        <f t="shared" si="164"/>
        <v>522.5</v>
      </c>
      <c r="BM172" s="509">
        <f t="shared" si="164"/>
        <v>522.5</v>
      </c>
      <c r="BN172" s="509">
        <f t="shared" si="164"/>
        <v>522.5</v>
      </c>
      <c r="BO172" s="509">
        <f t="shared" si="164"/>
        <v>522.5</v>
      </c>
      <c r="BP172" s="509">
        <f t="shared" si="164"/>
        <v>522.5</v>
      </c>
      <c r="BQ172" s="448">
        <f t="shared" si="157"/>
        <v>522.5</v>
      </c>
    </row>
    <row r="173" spans="1:69" outlineLevel="1">
      <c r="A173" s="452" t="str">
        <f t="shared" si="153"/>
        <v>ICNE</v>
      </c>
      <c r="B173" s="452" t="str">
        <f t="shared" si="153"/>
        <v xml:space="preserve">Grow </v>
      </c>
      <c r="C173" s="452" t="str">
        <f t="shared" si="153"/>
        <v>DROGUERIAS CRUZ VERDE S A S</v>
      </c>
      <c r="D173" s="508">
        <v>234.93458333333334</v>
      </c>
      <c r="E173" s="508">
        <v>569.99999999999989</v>
      </c>
      <c r="F173" s="508">
        <v>523.08000000000004</v>
      </c>
      <c r="G173" s="508">
        <v>522.5</v>
      </c>
      <c r="H173" s="508">
        <v>569.99999999999989</v>
      </c>
      <c r="I173" s="508">
        <v>522.5</v>
      </c>
      <c r="J173" s="509">
        <f t="shared" si="158"/>
        <v>570</v>
      </c>
      <c r="K173" s="509">
        <f t="shared" si="158"/>
        <v>522.5</v>
      </c>
      <c r="L173" s="509">
        <f t="shared" si="158"/>
        <v>522.5</v>
      </c>
      <c r="M173" s="510">
        <f t="shared" si="165"/>
        <v>522.5</v>
      </c>
      <c r="N173" s="510">
        <f t="shared" si="165"/>
        <v>522.5</v>
      </c>
      <c r="O173" s="510">
        <f t="shared" si="165"/>
        <v>522.5</v>
      </c>
      <c r="P173" s="448">
        <f t="shared" si="160"/>
        <v>510.45954861111113</v>
      </c>
      <c r="Q173" s="510">
        <f t="shared" si="154"/>
        <v>522.5</v>
      </c>
      <c r="R173" s="510">
        <f t="shared" si="154"/>
        <v>522.5</v>
      </c>
      <c r="S173" s="510">
        <f t="shared" si="154"/>
        <v>522.5</v>
      </c>
      <c r="T173" s="510">
        <f t="shared" si="154"/>
        <v>522.5</v>
      </c>
      <c r="U173" s="510">
        <f t="shared" si="154"/>
        <v>522.5</v>
      </c>
      <c r="V173" s="510">
        <f t="shared" si="154"/>
        <v>522.5</v>
      </c>
      <c r="W173" s="510">
        <f t="shared" si="154"/>
        <v>522.5</v>
      </c>
      <c r="X173" s="510">
        <f t="shared" si="154"/>
        <v>522.5</v>
      </c>
      <c r="Y173" s="510">
        <f t="shared" si="154"/>
        <v>522.5</v>
      </c>
      <c r="Z173" s="510">
        <f t="shared" si="154"/>
        <v>522.5</v>
      </c>
      <c r="AA173" s="510">
        <f t="shared" si="154"/>
        <v>522.5</v>
      </c>
      <c r="AB173" s="510">
        <f t="shared" si="154"/>
        <v>522.5</v>
      </c>
      <c r="AC173" s="448">
        <f t="shared" si="161"/>
        <v>522.5</v>
      </c>
      <c r="AD173" s="510">
        <f t="shared" si="155"/>
        <v>522.5</v>
      </c>
      <c r="AE173" s="510">
        <f t="shared" si="155"/>
        <v>522.5</v>
      </c>
      <c r="AF173" s="510">
        <f t="shared" si="155"/>
        <v>522.5</v>
      </c>
      <c r="AG173" s="510">
        <f t="shared" si="155"/>
        <v>522.5</v>
      </c>
      <c r="AH173" s="510">
        <f t="shared" si="155"/>
        <v>522.5</v>
      </c>
      <c r="AI173" s="510">
        <f t="shared" si="155"/>
        <v>522.5</v>
      </c>
      <c r="AJ173" s="510">
        <f t="shared" si="155"/>
        <v>522.5</v>
      </c>
      <c r="AK173" s="510">
        <f t="shared" si="155"/>
        <v>522.5</v>
      </c>
      <c r="AL173" s="510">
        <f t="shared" si="155"/>
        <v>522.5</v>
      </c>
      <c r="AM173" s="510">
        <f t="shared" si="155"/>
        <v>570</v>
      </c>
      <c r="AN173" s="510">
        <f t="shared" si="155"/>
        <v>570</v>
      </c>
      <c r="AO173" s="510">
        <f t="shared" si="155"/>
        <v>570</v>
      </c>
      <c r="AP173" s="448">
        <f t="shared" si="162"/>
        <v>534.375</v>
      </c>
      <c r="AQ173" s="510">
        <f t="shared" si="156"/>
        <v>570</v>
      </c>
      <c r="AR173" s="510">
        <f t="shared" si="156"/>
        <v>570</v>
      </c>
      <c r="AS173" s="510">
        <f t="shared" si="156"/>
        <v>570</v>
      </c>
      <c r="AT173" s="510">
        <f t="shared" si="156"/>
        <v>570</v>
      </c>
      <c r="AU173" s="510">
        <f t="shared" si="156"/>
        <v>570</v>
      </c>
      <c r="AV173" s="510">
        <f t="shared" si="156"/>
        <v>570</v>
      </c>
      <c r="AW173" s="510">
        <f t="shared" si="156"/>
        <v>627</v>
      </c>
      <c r="AX173" s="510">
        <f t="shared" si="156"/>
        <v>627</v>
      </c>
      <c r="AY173" s="510">
        <f t="shared" si="156"/>
        <v>627</v>
      </c>
      <c r="AZ173" s="510">
        <f t="shared" si="156"/>
        <v>627</v>
      </c>
      <c r="BA173" s="510">
        <f t="shared" si="156"/>
        <v>627</v>
      </c>
      <c r="BB173" s="510">
        <f t="shared" si="156"/>
        <v>627</v>
      </c>
      <c r="BC173" s="448">
        <f t="shared" si="163"/>
        <v>598.5</v>
      </c>
      <c r="BD173" s="450"/>
      <c r="BE173" s="509">
        <f t="shared" si="164"/>
        <v>522.5</v>
      </c>
      <c r="BF173" s="509">
        <f t="shared" si="164"/>
        <v>522.5</v>
      </c>
      <c r="BG173" s="509">
        <f t="shared" si="164"/>
        <v>522.5</v>
      </c>
      <c r="BH173" s="509">
        <f t="shared" si="164"/>
        <v>522.5</v>
      </c>
      <c r="BI173" s="509">
        <f t="shared" si="164"/>
        <v>522.5</v>
      </c>
      <c r="BJ173" s="509">
        <f t="shared" si="164"/>
        <v>522.5</v>
      </c>
      <c r="BK173" s="509">
        <f t="shared" si="164"/>
        <v>522.5</v>
      </c>
      <c r="BL173" s="509">
        <f t="shared" si="164"/>
        <v>522.5</v>
      </c>
      <c r="BM173" s="509">
        <f t="shared" si="164"/>
        <v>522.5</v>
      </c>
      <c r="BN173" s="509">
        <f t="shared" si="164"/>
        <v>522.5</v>
      </c>
      <c r="BO173" s="509">
        <f t="shared" si="164"/>
        <v>522.5</v>
      </c>
      <c r="BP173" s="509">
        <f t="shared" si="164"/>
        <v>522.5</v>
      </c>
      <c r="BQ173" s="448">
        <f t="shared" si="157"/>
        <v>522.5</v>
      </c>
    </row>
    <row r="174" spans="1:69" outlineLevel="1">
      <c r="A174" s="452" t="str">
        <f t="shared" si="153"/>
        <v>ZMGQ</v>
      </c>
      <c r="B174" s="452" t="str">
        <f t="shared" si="153"/>
        <v xml:space="preserve">Grow </v>
      </c>
      <c r="C174" s="452" t="str">
        <f t="shared" si="153"/>
        <v>CENTRO MEDICO IMBANACO DE CALI S.A.</v>
      </c>
      <c r="D174" s="508">
        <v>608</v>
      </c>
      <c r="E174" s="508">
        <v>394.10260882457402</v>
      </c>
      <c r="F174" s="508">
        <v>522.5</v>
      </c>
      <c r="G174" s="508">
        <v>551</v>
      </c>
      <c r="H174" s="508">
        <v>588.70506535947709</v>
      </c>
      <c r="I174" s="508">
        <v>522.5</v>
      </c>
      <c r="J174" s="509">
        <f t="shared" si="158"/>
        <v>522.5</v>
      </c>
      <c r="K174" s="509">
        <f t="shared" si="158"/>
        <v>522.5</v>
      </c>
      <c r="L174" s="509">
        <f t="shared" si="158"/>
        <v>522.5</v>
      </c>
      <c r="M174" s="510">
        <f t="shared" si="165"/>
        <v>522.5</v>
      </c>
      <c r="N174" s="510">
        <f t="shared" si="165"/>
        <v>522.5</v>
      </c>
      <c r="O174" s="510">
        <f t="shared" si="165"/>
        <v>522.5</v>
      </c>
      <c r="P174" s="448">
        <f t="shared" si="160"/>
        <v>526.81730618200424</v>
      </c>
      <c r="Q174" s="510">
        <f>IF(Q132&lt;=60000,$G$160,IF(Q132&lt;=100000,$G$161,IF(Q132&lt;=150000,$G$162,IF(Q132&lt;=200000,$G$163,IF(Q132&lt;=400000,$G$164,IF(Q132&lt;=600000,$G$165,$G$166))))))-20</f>
        <v>502.5</v>
      </c>
      <c r="R174" s="510">
        <f t="shared" ref="R174:AB175" si="166">IF(R132&lt;=60000,$G$160,IF(R132&lt;=100000,$G$161,IF(R132&lt;=150000,$G$162,IF(R132&lt;=200000,$G$163,IF(R132&lt;=400000,$G$164,IF(R132&lt;=600000,$G$165,$G$166))))))-20</f>
        <v>502.5</v>
      </c>
      <c r="S174" s="510">
        <f t="shared" si="166"/>
        <v>502.5</v>
      </c>
      <c r="T174" s="510">
        <f t="shared" si="166"/>
        <v>502.5</v>
      </c>
      <c r="U174" s="510">
        <f t="shared" si="166"/>
        <v>502.5</v>
      </c>
      <c r="V174" s="510">
        <f t="shared" si="166"/>
        <v>502.5</v>
      </c>
      <c r="W174" s="510">
        <f t="shared" si="166"/>
        <v>502.5</v>
      </c>
      <c r="X174" s="510">
        <f t="shared" si="166"/>
        <v>502.5</v>
      </c>
      <c r="Y174" s="510">
        <f t="shared" si="166"/>
        <v>502.5</v>
      </c>
      <c r="Z174" s="510">
        <f t="shared" si="166"/>
        <v>502.5</v>
      </c>
      <c r="AA174" s="510">
        <f t="shared" si="166"/>
        <v>502.5</v>
      </c>
      <c r="AB174" s="510">
        <f t="shared" si="166"/>
        <v>502.5</v>
      </c>
      <c r="AC174" s="448">
        <f t="shared" si="161"/>
        <v>502.5</v>
      </c>
      <c r="AD174" s="510">
        <f>IF(AD132&lt;=60000,$G$160,IF(AD132&lt;=100000,$G$161,IF(AD132&lt;=150000,$G$162,IF(AD132&lt;=200000,$G$163,IF(AD132&lt;=400000,$G$164,IF(AD132&lt;=600000,$G$165,$G$166))))))-20</f>
        <v>502.5</v>
      </c>
      <c r="AE174" s="510">
        <f t="shared" ref="AE174:AO175" si="167">IF(AE132&lt;=60000,$G$160,IF(AE132&lt;=100000,$G$161,IF(AE132&lt;=150000,$G$162,IF(AE132&lt;=200000,$G$163,IF(AE132&lt;=400000,$G$164,IF(AE132&lt;=600000,$G$165,$G$166))))))-20</f>
        <v>502.5</v>
      </c>
      <c r="AF174" s="510">
        <f t="shared" si="167"/>
        <v>502.5</v>
      </c>
      <c r="AG174" s="510">
        <f t="shared" si="167"/>
        <v>502.5</v>
      </c>
      <c r="AH174" s="510">
        <f t="shared" si="167"/>
        <v>502.5</v>
      </c>
      <c r="AI174" s="510">
        <f t="shared" si="167"/>
        <v>502.5</v>
      </c>
      <c r="AJ174" s="510">
        <f t="shared" si="167"/>
        <v>502.5</v>
      </c>
      <c r="AK174" s="510">
        <f t="shared" si="167"/>
        <v>502.5</v>
      </c>
      <c r="AL174" s="510">
        <f t="shared" si="167"/>
        <v>502.5</v>
      </c>
      <c r="AM174" s="510">
        <f t="shared" si="167"/>
        <v>502.5</v>
      </c>
      <c r="AN174" s="510">
        <f t="shared" si="167"/>
        <v>502.5</v>
      </c>
      <c r="AO174" s="510">
        <f t="shared" si="167"/>
        <v>502.5</v>
      </c>
      <c r="AP174" s="448">
        <f t="shared" si="162"/>
        <v>502.5</v>
      </c>
      <c r="AQ174" s="510">
        <f>IF(AQ132&lt;=60000,$G$160,IF(AQ132&lt;=100000,$G$161,IF(AQ132&lt;=150000,$G$162,IF(AQ132&lt;=200000,$G$163,IF(AQ132&lt;=400000,$G$164,IF(AQ132&lt;=600000,$G$165,$G$166))))))-20</f>
        <v>502.5</v>
      </c>
      <c r="AR174" s="510">
        <f t="shared" ref="AR174:BB175" si="168">IF(AR132&lt;=60000,$G$160,IF(AR132&lt;=100000,$G$161,IF(AR132&lt;=150000,$G$162,IF(AR132&lt;=200000,$G$163,IF(AR132&lt;=400000,$G$164,IF(AR132&lt;=600000,$G$165,$G$166))))))-20</f>
        <v>502.5</v>
      </c>
      <c r="AS174" s="510">
        <f t="shared" si="168"/>
        <v>502.5</v>
      </c>
      <c r="AT174" s="510">
        <f t="shared" si="168"/>
        <v>502.5</v>
      </c>
      <c r="AU174" s="510">
        <f t="shared" si="168"/>
        <v>502.5</v>
      </c>
      <c r="AV174" s="510">
        <f t="shared" si="168"/>
        <v>502.5</v>
      </c>
      <c r="AW174" s="510">
        <f t="shared" si="168"/>
        <v>502.5</v>
      </c>
      <c r="AX174" s="510">
        <f t="shared" si="168"/>
        <v>502.5</v>
      </c>
      <c r="AY174" s="510">
        <f t="shared" si="168"/>
        <v>502.5</v>
      </c>
      <c r="AZ174" s="510">
        <f t="shared" si="168"/>
        <v>502.5</v>
      </c>
      <c r="BA174" s="510">
        <f t="shared" si="168"/>
        <v>502.5</v>
      </c>
      <c r="BB174" s="510">
        <f t="shared" si="168"/>
        <v>502.5</v>
      </c>
      <c r="BC174" s="448">
        <f t="shared" si="163"/>
        <v>502.5</v>
      </c>
      <c r="BD174" s="450"/>
      <c r="BE174" s="509">
        <f t="shared" si="164"/>
        <v>570</v>
      </c>
      <c r="BF174" s="509">
        <f t="shared" si="164"/>
        <v>570</v>
      </c>
      <c r="BG174" s="509">
        <f t="shared" si="164"/>
        <v>570</v>
      </c>
      <c r="BH174" s="509">
        <f t="shared" si="164"/>
        <v>522.5</v>
      </c>
      <c r="BI174" s="509">
        <f t="shared" si="164"/>
        <v>522.5</v>
      </c>
      <c r="BJ174" s="509">
        <f t="shared" si="164"/>
        <v>522.5</v>
      </c>
      <c r="BK174" s="509">
        <f t="shared" si="164"/>
        <v>522.5</v>
      </c>
      <c r="BL174" s="509">
        <f t="shared" si="164"/>
        <v>522.5</v>
      </c>
      <c r="BM174" s="509">
        <f t="shared" si="164"/>
        <v>522.5</v>
      </c>
      <c r="BN174" s="509">
        <f t="shared" si="164"/>
        <v>522.5</v>
      </c>
      <c r="BO174" s="509">
        <f t="shared" si="164"/>
        <v>522.5</v>
      </c>
      <c r="BP174" s="509">
        <f t="shared" si="164"/>
        <v>522.5</v>
      </c>
      <c r="BQ174" s="448">
        <f t="shared" si="157"/>
        <v>534.375</v>
      </c>
    </row>
    <row r="175" spans="1:69" outlineLevel="1">
      <c r="A175" s="452" t="str">
        <f t="shared" si="153"/>
        <v>ICNE</v>
      </c>
      <c r="B175" s="452" t="str">
        <f t="shared" si="153"/>
        <v xml:space="preserve">Grow </v>
      </c>
      <c r="C175" s="452" t="str">
        <f t="shared" si="153"/>
        <v>INTEGRAL SOLUTIONS SD S.A.S.</v>
      </c>
      <c r="D175" s="508"/>
      <c r="E175" s="508">
        <v>503.49999999999994</v>
      </c>
      <c r="F175" s="508"/>
      <c r="G175" s="508">
        <v>503.5</v>
      </c>
      <c r="H175" s="508">
        <v>503.5</v>
      </c>
      <c r="I175" s="508"/>
      <c r="J175" s="509">
        <f>IF(J133&lt;=60000,$G$160,IF(J133&lt;=100000,$G$161,IF(J133&lt;=150000,$G$162,IF(J133&lt;=200000,$G$163,$G$164))))-20</f>
        <v>502.5</v>
      </c>
      <c r="K175" s="509">
        <f t="shared" ref="K175:O175" si="169">IF(K133&lt;=60000,$G$160,IF(K133&lt;=100000,$G$161,IF(K133&lt;=150000,$G$162,IF(K133&lt;=200000,$G$163,$G$164))))-20</f>
        <v>683</v>
      </c>
      <c r="L175" s="509">
        <f t="shared" si="169"/>
        <v>502.5</v>
      </c>
      <c r="M175" s="510">
        <f t="shared" si="169"/>
        <v>502.5</v>
      </c>
      <c r="N175" s="510">
        <f t="shared" si="169"/>
        <v>502.5</v>
      </c>
      <c r="O175" s="510">
        <f t="shared" si="169"/>
        <v>502.5</v>
      </c>
      <c r="P175" s="448">
        <f t="shared" si="160"/>
        <v>522.88888888888891</v>
      </c>
      <c r="Q175" s="510">
        <f>IF(Q133&lt;=60000,$G$160,IF(Q133&lt;=100000,$G$161,IF(Q133&lt;=150000,$G$162,IF(Q133&lt;=200000,$G$163,IF(Q133&lt;=400000,$G$164,IF(Q133&lt;=600000,$G$165,$G$166))))))-20</f>
        <v>502.5</v>
      </c>
      <c r="R175" s="510">
        <f t="shared" si="166"/>
        <v>502.5</v>
      </c>
      <c r="S175" s="510">
        <f t="shared" si="166"/>
        <v>502.5</v>
      </c>
      <c r="T175" s="510">
        <f t="shared" si="166"/>
        <v>502.5</v>
      </c>
      <c r="U175" s="510">
        <f t="shared" si="166"/>
        <v>502.5</v>
      </c>
      <c r="V175" s="510">
        <f t="shared" si="166"/>
        <v>502.5</v>
      </c>
      <c r="W175" s="510">
        <f t="shared" si="166"/>
        <v>502.5</v>
      </c>
      <c r="X175" s="510">
        <f t="shared" si="166"/>
        <v>502.5</v>
      </c>
      <c r="Y175" s="510">
        <f t="shared" si="166"/>
        <v>502.5</v>
      </c>
      <c r="Z175" s="510">
        <f t="shared" si="166"/>
        <v>502.5</v>
      </c>
      <c r="AA175" s="510">
        <f t="shared" si="166"/>
        <v>502.5</v>
      </c>
      <c r="AB175" s="510">
        <f t="shared" si="166"/>
        <v>502.5</v>
      </c>
      <c r="AC175" s="448">
        <f t="shared" si="161"/>
        <v>502.5</v>
      </c>
      <c r="AD175" s="510">
        <f>IF(AD133&lt;=60000,$G$160,IF(AD133&lt;=100000,$G$161,IF(AD133&lt;=150000,$G$162,IF(AD133&lt;=200000,$G$163,IF(AD133&lt;=400000,$G$164,IF(AD133&lt;=600000,$G$165,$G$166))))))-20</f>
        <v>502.5</v>
      </c>
      <c r="AE175" s="510">
        <f t="shared" si="167"/>
        <v>502.5</v>
      </c>
      <c r="AF175" s="510">
        <f t="shared" si="167"/>
        <v>502.5</v>
      </c>
      <c r="AG175" s="510">
        <f t="shared" si="167"/>
        <v>502.5</v>
      </c>
      <c r="AH175" s="510">
        <f t="shared" si="167"/>
        <v>502.5</v>
      </c>
      <c r="AI175" s="510">
        <f t="shared" si="167"/>
        <v>502.5</v>
      </c>
      <c r="AJ175" s="510">
        <f t="shared" si="167"/>
        <v>502.5</v>
      </c>
      <c r="AK175" s="510">
        <f t="shared" si="167"/>
        <v>502.5</v>
      </c>
      <c r="AL175" s="510">
        <f t="shared" si="167"/>
        <v>502.5</v>
      </c>
      <c r="AM175" s="510">
        <f t="shared" si="167"/>
        <v>502.5</v>
      </c>
      <c r="AN175" s="510">
        <f t="shared" si="167"/>
        <v>502.5</v>
      </c>
      <c r="AO175" s="510">
        <f t="shared" si="167"/>
        <v>502.5</v>
      </c>
      <c r="AP175" s="448">
        <f t="shared" si="162"/>
        <v>502.5</v>
      </c>
      <c r="AQ175" s="510">
        <f>IF(AQ133&lt;=60000,$G$160,IF(AQ133&lt;=100000,$G$161,IF(AQ133&lt;=150000,$G$162,IF(AQ133&lt;=200000,$G$163,IF(AQ133&lt;=400000,$G$164,IF(AQ133&lt;=600000,$G$165,$G$166))))))-20</f>
        <v>502.5</v>
      </c>
      <c r="AR175" s="510">
        <f t="shared" si="168"/>
        <v>502.5</v>
      </c>
      <c r="AS175" s="510">
        <f t="shared" si="168"/>
        <v>502.5</v>
      </c>
      <c r="AT175" s="510">
        <f t="shared" si="168"/>
        <v>502.5</v>
      </c>
      <c r="AU175" s="510">
        <f t="shared" si="168"/>
        <v>502.5</v>
      </c>
      <c r="AV175" s="510">
        <f t="shared" si="168"/>
        <v>502.5</v>
      </c>
      <c r="AW175" s="510">
        <f t="shared" si="168"/>
        <v>502.5</v>
      </c>
      <c r="AX175" s="510">
        <f t="shared" si="168"/>
        <v>502.5</v>
      </c>
      <c r="AY175" s="510">
        <f t="shared" si="168"/>
        <v>502.5</v>
      </c>
      <c r="AZ175" s="510">
        <f t="shared" si="168"/>
        <v>502.5</v>
      </c>
      <c r="BA175" s="510">
        <f t="shared" si="168"/>
        <v>502.5</v>
      </c>
      <c r="BB175" s="510">
        <f t="shared" si="168"/>
        <v>502.5</v>
      </c>
      <c r="BC175" s="448">
        <f t="shared" si="163"/>
        <v>502.5</v>
      </c>
      <c r="BD175" s="450"/>
      <c r="BE175" s="509">
        <f t="shared" si="164"/>
        <v>703</v>
      </c>
      <c r="BF175" s="509">
        <f t="shared" si="164"/>
        <v>703</v>
      </c>
      <c r="BG175" s="509">
        <f t="shared" si="164"/>
        <v>703</v>
      </c>
      <c r="BH175" s="509">
        <f t="shared" si="164"/>
        <v>703</v>
      </c>
      <c r="BI175" s="509">
        <f t="shared" si="164"/>
        <v>703</v>
      </c>
      <c r="BJ175" s="509">
        <f t="shared" si="164"/>
        <v>703</v>
      </c>
      <c r="BK175" s="509">
        <f t="shared" si="164"/>
        <v>703</v>
      </c>
      <c r="BL175" s="509">
        <f t="shared" si="164"/>
        <v>703</v>
      </c>
      <c r="BM175" s="509">
        <f t="shared" si="164"/>
        <v>703</v>
      </c>
      <c r="BN175" s="509">
        <f t="shared" si="164"/>
        <v>703</v>
      </c>
      <c r="BO175" s="509">
        <f t="shared" si="164"/>
        <v>703</v>
      </c>
      <c r="BP175" s="509">
        <f t="shared" si="164"/>
        <v>703</v>
      </c>
      <c r="BQ175" s="448">
        <f t="shared" si="157"/>
        <v>703</v>
      </c>
    </row>
    <row r="176" spans="1:69" outlineLevel="1">
      <c r="A176" s="452" t="str">
        <f t="shared" si="153"/>
        <v>LADB</v>
      </c>
      <c r="B176" s="452" t="str">
        <f t="shared" si="153"/>
        <v xml:space="preserve">Grow </v>
      </c>
      <c r="C176" s="452" t="str">
        <f t="shared" si="153"/>
        <v>ALIANZA FARMACEUTICA</v>
      </c>
      <c r="D176" s="508">
        <v>627</v>
      </c>
      <c r="E176" s="508">
        <v>627</v>
      </c>
      <c r="F176" s="508">
        <v>703</v>
      </c>
      <c r="G176" s="508">
        <v>665</v>
      </c>
      <c r="H176" s="508">
        <v>627</v>
      </c>
      <c r="I176" s="508">
        <v>627</v>
      </c>
      <c r="J176" s="509">
        <f t="shared" ref="J176:K176" si="170">IF(J134&lt;=60000,$G$160,IF(J134&lt;=100000,$G$161,IF(J134&lt;=150000,$G$162,IF(J134&lt;=200000,$G$163,$G$164))))</f>
        <v>627</v>
      </c>
      <c r="K176" s="509">
        <f t="shared" si="170"/>
        <v>627</v>
      </c>
      <c r="L176" s="509">
        <f>IF(L134&lt;=60000,$G$160,IF(L134&lt;=100000,$G$161,IF(L134&lt;=150000,$G$162,IF(L134&lt;=200000,$G$163,$G$164))))</f>
        <v>627</v>
      </c>
      <c r="M176" s="510">
        <f t="shared" ref="M176:O177" si="171">IF(M134&lt;=60000,$G$160,IF(M134&lt;=100000,$G$161,IF(M134&lt;=150000,$G$162,IF(M134&lt;=200000,$G$163,IF(M134&lt;=400000,$G$164,IF(M134&lt;=600000,$G$165,$G$166))))))</f>
        <v>627</v>
      </c>
      <c r="N176" s="510">
        <f t="shared" si="171"/>
        <v>627</v>
      </c>
      <c r="O176" s="510">
        <f>IF(O134&lt;=60000,$G$160,IF(O134&lt;=100000,$G$161,IF(O134&lt;=150000,$G$162,IF(O134&lt;=200000,$G$163,IF(O134&lt;=400000,$G$164,IF(O134&lt;=600000,$G$165,$G$166))))))</f>
        <v>627</v>
      </c>
      <c r="P176" s="448">
        <f t="shared" si="160"/>
        <v>636.5</v>
      </c>
      <c r="Q176" s="510">
        <f t="shared" ref="Q176:AB191" si="172">IF(Q134&lt;=60000,$G$160,IF(Q134&lt;=100000,$G$161,IF(Q134&lt;=150000,$G$162,IF(Q134&lt;=200000,$G$163,IF(Q134&lt;=400000,$G$164,IF(Q134&lt;=600000,$G$165,$G$166))))))</f>
        <v>627</v>
      </c>
      <c r="R176" s="510">
        <f t="shared" si="172"/>
        <v>627</v>
      </c>
      <c r="S176" s="510">
        <f t="shared" si="172"/>
        <v>627</v>
      </c>
      <c r="T176" s="510">
        <f t="shared" si="172"/>
        <v>627</v>
      </c>
      <c r="U176" s="510">
        <f t="shared" si="172"/>
        <v>627</v>
      </c>
      <c r="V176" s="510">
        <f t="shared" si="172"/>
        <v>627</v>
      </c>
      <c r="W176" s="510">
        <f t="shared" si="172"/>
        <v>627</v>
      </c>
      <c r="X176" s="510">
        <f t="shared" si="172"/>
        <v>627</v>
      </c>
      <c r="Y176" s="510">
        <f t="shared" si="172"/>
        <v>627</v>
      </c>
      <c r="Z176" s="510">
        <f t="shared" si="172"/>
        <v>627</v>
      </c>
      <c r="AA176" s="510">
        <f t="shared" si="172"/>
        <v>627</v>
      </c>
      <c r="AB176" s="510">
        <f t="shared" si="172"/>
        <v>627</v>
      </c>
      <c r="AC176" s="448">
        <f t="shared" si="161"/>
        <v>627</v>
      </c>
      <c r="AD176" s="510">
        <f t="shared" ref="AD176:AO191" si="173">IF(AD134&lt;=60000,$G$160,IF(AD134&lt;=100000,$G$161,IF(AD134&lt;=150000,$G$162,IF(AD134&lt;=200000,$G$163,IF(AD134&lt;=400000,$G$164,IF(AD134&lt;=600000,$G$165,$G$166))))))</f>
        <v>627</v>
      </c>
      <c r="AE176" s="510">
        <f t="shared" si="173"/>
        <v>627</v>
      </c>
      <c r="AF176" s="510">
        <f t="shared" si="173"/>
        <v>627</v>
      </c>
      <c r="AG176" s="510">
        <f t="shared" si="173"/>
        <v>627</v>
      </c>
      <c r="AH176" s="510">
        <f t="shared" si="173"/>
        <v>627</v>
      </c>
      <c r="AI176" s="510">
        <f t="shared" si="173"/>
        <v>627</v>
      </c>
      <c r="AJ176" s="510">
        <f t="shared" si="173"/>
        <v>627</v>
      </c>
      <c r="AK176" s="510">
        <f t="shared" si="173"/>
        <v>665</v>
      </c>
      <c r="AL176" s="510">
        <f t="shared" si="173"/>
        <v>665</v>
      </c>
      <c r="AM176" s="510">
        <f t="shared" si="173"/>
        <v>665</v>
      </c>
      <c r="AN176" s="510">
        <f t="shared" si="173"/>
        <v>665</v>
      </c>
      <c r="AO176" s="510">
        <f t="shared" si="173"/>
        <v>665</v>
      </c>
      <c r="AP176" s="448">
        <f t="shared" si="162"/>
        <v>642.83333333333337</v>
      </c>
      <c r="AQ176" s="510">
        <f t="shared" ref="AQ176:BB191" si="174">IF(AQ134&lt;=60000,$G$160,IF(AQ134&lt;=100000,$G$161,IF(AQ134&lt;=150000,$G$162,IF(AQ134&lt;=200000,$G$163,IF(AQ134&lt;=400000,$G$164,IF(AQ134&lt;=600000,$G$165,$G$166))))))</f>
        <v>665</v>
      </c>
      <c r="AR176" s="510">
        <f t="shared" si="174"/>
        <v>665</v>
      </c>
      <c r="AS176" s="510">
        <f t="shared" si="174"/>
        <v>665</v>
      </c>
      <c r="AT176" s="510">
        <f t="shared" si="174"/>
        <v>665</v>
      </c>
      <c r="AU176" s="510">
        <f t="shared" si="174"/>
        <v>665</v>
      </c>
      <c r="AV176" s="510">
        <f t="shared" si="174"/>
        <v>665</v>
      </c>
      <c r="AW176" s="510">
        <f t="shared" si="174"/>
        <v>665</v>
      </c>
      <c r="AX176" s="510">
        <f t="shared" si="174"/>
        <v>665</v>
      </c>
      <c r="AY176" s="510">
        <f t="shared" si="174"/>
        <v>665</v>
      </c>
      <c r="AZ176" s="510">
        <f t="shared" si="174"/>
        <v>665</v>
      </c>
      <c r="BA176" s="510">
        <f t="shared" si="174"/>
        <v>665</v>
      </c>
      <c r="BB176" s="510">
        <f t="shared" si="174"/>
        <v>665</v>
      </c>
      <c r="BC176" s="448">
        <f t="shared" si="163"/>
        <v>665</v>
      </c>
      <c r="BD176" s="450"/>
      <c r="BE176" s="509">
        <f t="shared" si="164"/>
        <v>703</v>
      </c>
      <c r="BF176" s="509">
        <f t="shared" si="164"/>
        <v>703</v>
      </c>
      <c r="BG176" s="509">
        <f t="shared" si="164"/>
        <v>703</v>
      </c>
      <c r="BH176" s="509">
        <f t="shared" si="164"/>
        <v>703</v>
      </c>
      <c r="BI176" s="509">
        <f t="shared" si="164"/>
        <v>703</v>
      </c>
      <c r="BJ176" s="509">
        <f t="shared" si="164"/>
        <v>703</v>
      </c>
      <c r="BK176" s="509">
        <f t="shared" si="164"/>
        <v>703</v>
      </c>
      <c r="BL176" s="509">
        <f t="shared" si="164"/>
        <v>703</v>
      </c>
      <c r="BM176" s="509">
        <f t="shared" si="164"/>
        <v>703</v>
      </c>
      <c r="BN176" s="509">
        <f t="shared" si="164"/>
        <v>703</v>
      </c>
      <c r="BO176" s="509">
        <f t="shared" si="164"/>
        <v>703</v>
      </c>
      <c r="BP176" s="509">
        <f t="shared" si="164"/>
        <v>703</v>
      </c>
      <c r="BQ176" s="448">
        <f t="shared" si="157"/>
        <v>703</v>
      </c>
    </row>
    <row r="177" spans="1:69" outlineLevel="1">
      <c r="A177" s="453" t="str">
        <f t="shared" si="153"/>
        <v>LADB</v>
      </c>
      <c r="B177" s="453" t="str">
        <f t="shared" si="153"/>
        <v>Capture</v>
      </c>
      <c r="C177" s="453" t="str">
        <f t="shared" si="153"/>
        <v>OCGN</v>
      </c>
      <c r="D177" s="508">
        <f t="shared" ref="D177:L192" si="175">IF(D135&lt;=60000,$G$160,IF(D135&lt;=100000,$G$161,IF(D135&lt;=150000,$G$162,IF(D135&lt;=200000,$G$163,$G$164))))</f>
        <v>703</v>
      </c>
      <c r="E177" s="508">
        <f t="shared" si="175"/>
        <v>703</v>
      </c>
      <c r="F177" s="508">
        <f t="shared" si="175"/>
        <v>703</v>
      </c>
      <c r="G177" s="508">
        <f t="shared" si="175"/>
        <v>703</v>
      </c>
      <c r="H177" s="508">
        <f t="shared" si="175"/>
        <v>703</v>
      </c>
      <c r="I177" s="508">
        <f t="shared" si="175"/>
        <v>703</v>
      </c>
      <c r="J177" s="509">
        <f t="shared" si="175"/>
        <v>703</v>
      </c>
      <c r="K177" s="509">
        <f t="shared" si="175"/>
        <v>665</v>
      </c>
      <c r="L177" s="509">
        <f t="shared" si="175"/>
        <v>703</v>
      </c>
      <c r="M177" s="510">
        <f>IF(M135&lt;=60000,$G$160,IF(M135&lt;=100000,$G$161,IF(M135&lt;=150000,$G$162,IF(M135&lt;=200000,$G$163,IF(M135&lt;=400000,$G$164,IF(M135&lt;=600000,$G$165,$G$166))))))</f>
        <v>703</v>
      </c>
      <c r="N177" s="510">
        <f t="shared" si="171"/>
        <v>703</v>
      </c>
      <c r="O177" s="510">
        <f t="shared" si="171"/>
        <v>703</v>
      </c>
      <c r="P177" s="448">
        <f t="shared" si="160"/>
        <v>699.83333333333337</v>
      </c>
      <c r="Q177" s="510">
        <f t="shared" si="172"/>
        <v>703</v>
      </c>
      <c r="R177" s="510">
        <f t="shared" si="172"/>
        <v>703</v>
      </c>
      <c r="S177" s="510">
        <f t="shared" si="172"/>
        <v>703</v>
      </c>
      <c r="T177" s="510">
        <f t="shared" si="172"/>
        <v>703</v>
      </c>
      <c r="U177" s="510">
        <f t="shared" si="172"/>
        <v>703</v>
      </c>
      <c r="V177" s="510">
        <f t="shared" si="172"/>
        <v>703</v>
      </c>
      <c r="W177" s="510">
        <f t="shared" si="172"/>
        <v>703</v>
      </c>
      <c r="X177" s="510">
        <f t="shared" si="172"/>
        <v>703</v>
      </c>
      <c r="Y177" s="510">
        <f t="shared" si="172"/>
        <v>703</v>
      </c>
      <c r="Z177" s="510">
        <f t="shared" si="172"/>
        <v>703</v>
      </c>
      <c r="AA177" s="510">
        <f t="shared" si="172"/>
        <v>703</v>
      </c>
      <c r="AB177" s="510">
        <f t="shared" si="172"/>
        <v>703</v>
      </c>
      <c r="AC177" s="448">
        <f t="shared" si="161"/>
        <v>703</v>
      </c>
      <c r="AD177" s="510">
        <f t="shared" si="173"/>
        <v>703</v>
      </c>
      <c r="AE177" s="510">
        <f t="shared" si="173"/>
        <v>703</v>
      </c>
      <c r="AF177" s="510">
        <f t="shared" si="173"/>
        <v>703</v>
      </c>
      <c r="AG177" s="510">
        <f t="shared" si="173"/>
        <v>703</v>
      </c>
      <c r="AH177" s="510">
        <f t="shared" si="173"/>
        <v>703</v>
      </c>
      <c r="AI177" s="510">
        <f t="shared" si="173"/>
        <v>703</v>
      </c>
      <c r="AJ177" s="510">
        <f t="shared" si="173"/>
        <v>703</v>
      </c>
      <c r="AK177" s="510">
        <f t="shared" si="173"/>
        <v>703</v>
      </c>
      <c r="AL177" s="510">
        <f t="shared" si="173"/>
        <v>703</v>
      </c>
      <c r="AM177" s="510">
        <f t="shared" si="173"/>
        <v>703</v>
      </c>
      <c r="AN177" s="510">
        <f t="shared" si="173"/>
        <v>703</v>
      </c>
      <c r="AO177" s="510">
        <f t="shared" si="173"/>
        <v>703</v>
      </c>
      <c r="AP177" s="448">
        <f t="shared" si="162"/>
        <v>703</v>
      </c>
      <c r="AQ177" s="510">
        <f t="shared" si="174"/>
        <v>703</v>
      </c>
      <c r="AR177" s="510">
        <f t="shared" si="174"/>
        <v>703</v>
      </c>
      <c r="AS177" s="510">
        <f t="shared" si="174"/>
        <v>703</v>
      </c>
      <c r="AT177" s="510">
        <f t="shared" si="174"/>
        <v>703</v>
      </c>
      <c r="AU177" s="510">
        <f t="shared" si="174"/>
        <v>703</v>
      </c>
      <c r="AV177" s="510">
        <f t="shared" si="174"/>
        <v>703</v>
      </c>
      <c r="AW177" s="510">
        <f t="shared" si="174"/>
        <v>703</v>
      </c>
      <c r="AX177" s="510">
        <f t="shared" si="174"/>
        <v>703</v>
      </c>
      <c r="AY177" s="510">
        <f t="shared" si="174"/>
        <v>703</v>
      </c>
      <c r="AZ177" s="510">
        <f t="shared" si="174"/>
        <v>703</v>
      </c>
      <c r="BA177" s="510">
        <f t="shared" si="174"/>
        <v>703</v>
      </c>
      <c r="BB177" s="510">
        <f t="shared" si="174"/>
        <v>703</v>
      </c>
      <c r="BC177" s="448">
        <f t="shared" si="163"/>
        <v>703</v>
      </c>
      <c r="BD177" s="450"/>
      <c r="BE177" s="509">
        <f t="shared" si="164"/>
        <v>703</v>
      </c>
      <c r="BF177" s="509">
        <f t="shared" si="164"/>
        <v>703</v>
      </c>
      <c r="BG177" s="509">
        <f t="shared" si="164"/>
        <v>703</v>
      </c>
      <c r="BH177" s="509">
        <f t="shared" si="164"/>
        <v>703</v>
      </c>
      <c r="BI177" s="509">
        <f t="shared" si="164"/>
        <v>703</v>
      </c>
      <c r="BJ177" s="509">
        <f t="shared" si="164"/>
        <v>703</v>
      </c>
      <c r="BK177" s="509">
        <f t="shared" si="164"/>
        <v>703</v>
      </c>
      <c r="BL177" s="509">
        <f t="shared" si="164"/>
        <v>665</v>
      </c>
      <c r="BM177" s="509">
        <f t="shared" si="164"/>
        <v>665</v>
      </c>
      <c r="BN177" s="509">
        <f t="shared" si="164"/>
        <v>665</v>
      </c>
      <c r="BO177" s="509">
        <f t="shared" si="164"/>
        <v>665</v>
      </c>
      <c r="BP177" s="509">
        <f t="shared" si="164"/>
        <v>665</v>
      </c>
      <c r="BQ177" s="448">
        <f t="shared" si="157"/>
        <v>687.16666666666663</v>
      </c>
    </row>
    <row r="178" spans="1:69" outlineLevel="1">
      <c r="A178" s="453" t="str">
        <f t="shared" si="153"/>
        <v>ICNE</v>
      </c>
      <c r="B178" s="453" t="str">
        <f t="shared" si="153"/>
        <v>Capture</v>
      </c>
      <c r="C178" s="453" t="str">
        <f t="shared" si="153"/>
        <v>JERSALUD</v>
      </c>
      <c r="D178" s="508">
        <f t="shared" si="175"/>
        <v>703</v>
      </c>
      <c r="E178" s="508">
        <f t="shared" si="175"/>
        <v>703</v>
      </c>
      <c r="F178" s="508">
        <f t="shared" si="175"/>
        <v>703</v>
      </c>
      <c r="G178" s="508">
        <f t="shared" si="175"/>
        <v>703</v>
      </c>
      <c r="H178" s="508">
        <f t="shared" si="175"/>
        <v>703</v>
      </c>
      <c r="I178" s="508">
        <f t="shared" si="175"/>
        <v>703</v>
      </c>
      <c r="J178" s="509">
        <f t="shared" si="175"/>
        <v>703</v>
      </c>
      <c r="K178" s="509">
        <f t="shared" si="175"/>
        <v>703</v>
      </c>
      <c r="L178" s="509">
        <f>IF(L136&lt;=60000,$G$160,IF(L136&lt;=100000,$G$161,IF(L136&lt;=150000,$G$162,IF(L136&lt;=200000,$G$163,$G$164))))</f>
        <v>703</v>
      </c>
      <c r="M178" s="510">
        <f t="shared" ref="M178:O193" si="176">IF(M136&lt;=60000,$G$160,IF(M136&lt;=100000,$G$161,IF(M136&lt;=150000,$G$162,IF(M136&lt;=200000,$G$163,IF(M136&lt;=400000,$G$164,IF(M136&lt;=600000,$G$165,$G$166))))))</f>
        <v>703</v>
      </c>
      <c r="N178" s="510">
        <f t="shared" si="176"/>
        <v>703</v>
      </c>
      <c r="O178" s="510">
        <f t="shared" si="176"/>
        <v>703</v>
      </c>
      <c r="P178" s="448">
        <f t="shared" si="160"/>
        <v>703</v>
      </c>
      <c r="Q178" s="510">
        <f t="shared" si="172"/>
        <v>703</v>
      </c>
      <c r="R178" s="510">
        <f t="shared" si="172"/>
        <v>703</v>
      </c>
      <c r="S178" s="510">
        <f t="shared" si="172"/>
        <v>703</v>
      </c>
      <c r="T178" s="510">
        <f t="shared" si="172"/>
        <v>703</v>
      </c>
      <c r="U178" s="510">
        <f t="shared" si="172"/>
        <v>703</v>
      </c>
      <c r="V178" s="510">
        <f t="shared" si="172"/>
        <v>703</v>
      </c>
      <c r="W178" s="510">
        <f t="shared" si="172"/>
        <v>703</v>
      </c>
      <c r="X178" s="510">
        <f t="shared" si="172"/>
        <v>703</v>
      </c>
      <c r="Y178" s="510">
        <f t="shared" si="172"/>
        <v>703</v>
      </c>
      <c r="Z178" s="510">
        <f t="shared" si="172"/>
        <v>703</v>
      </c>
      <c r="AA178" s="510">
        <f t="shared" si="172"/>
        <v>703</v>
      </c>
      <c r="AB178" s="510">
        <f t="shared" si="172"/>
        <v>703</v>
      </c>
      <c r="AC178" s="448">
        <f t="shared" si="161"/>
        <v>703</v>
      </c>
      <c r="AD178" s="510">
        <f t="shared" si="173"/>
        <v>703</v>
      </c>
      <c r="AE178" s="510">
        <f t="shared" si="173"/>
        <v>703</v>
      </c>
      <c r="AF178" s="510">
        <f t="shared" si="173"/>
        <v>703</v>
      </c>
      <c r="AG178" s="510">
        <f t="shared" si="173"/>
        <v>703</v>
      </c>
      <c r="AH178" s="510">
        <f t="shared" si="173"/>
        <v>703</v>
      </c>
      <c r="AI178" s="510">
        <f t="shared" si="173"/>
        <v>703</v>
      </c>
      <c r="AJ178" s="510">
        <f t="shared" si="173"/>
        <v>703</v>
      </c>
      <c r="AK178" s="510">
        <f t="shared" si="173"/>
        <v>703</v>
      </c>
      <c r="AL178" s="510">
        <f t="shared" si="173"/>
        <v>703</v>
      </c>
      <c r="AM178" s="510">
        <f t="shared" si="173"/>
        <v>703</v>
      </c>
      <c r="AN178" s="510">
        <f t="shared" si="173"/>
        <v>703</v>
      </c>
      <c r="AO178" s="510">
        <f t="shared" si="173"/>
        <v>703</v>
      </c>
      <c r="AP178" s="448">
        <f t="shared" si="162"/>
        <v>703</v>
      </c>
      <c r="AQ178" s="510">
        <f t="shared" si="174"/>
        <v>703</v>
      </c>
      <c r="AR178" s="510">
        <f t="shared" si="174"/>
        <v>703</v>
      </c>
      <c r="AS178" s="510">
        <f t="shared" si="174"/>
        <v>703</v>
      </c>
      <c r="AT178" s="510">
        <f t="shared" si="174"/>
        <v>703</v>
      </c>
      <c r="AU178" s="510">
        <f t="shared" si="174"/>
        <v>703</v>
      </c>
      <c r="AV178" s="510">
        <f t="shared" si="174"/>
        <v>703</v>
      </c>
      <c r="AW178" s="510">
        <f t="shared" si="174"/>
        <v>703</v>
      </c>
      <c r="AX178" s="510">
        <f t="shared" si="174"/>
        <v>703</v>
      </c>
      <c r="AY178" s="510">
        <f t="shared" si="174"/>
        <v>703</v>
      </c>
      <c r="AZ178" s="510">
        <f t="shared" si="174"/>
        <v>703</v>
      </c>
      <c r="BA178" s="510">
        <f t="shared" si="174"/>
        <v>703</v>
      </c>
      <c r="BB178" s="510">
        <f t="shared" si="174"/>
        <v>703</v>
      </c>
      <c r="BC178" s="448">
        <f t="shared" si="163"/>
        <v>703</v>
      </c>
      <c r="BD178" s="450"/>
      <c r="BE178" s="509">
        <f t="shared" si="164"/>
        <v>703</v>
      </c>
      <c r="BF178" s="509">
        <f t="shared" si="164"/>
        <v>703</v>
      </c>
      <c r="BG178" s="509">
        <f t="shared" si="164"/>
        <v>703</v>
      </c>
      <c r="BH178" s="509">
        <f t="shared" si="164"/>
        <v>703</v>
      </c>
      <c r="BI178" s="509">
        <f t="shared" si="164"/>
        <v>703</v>
      </c>
      <c r="BJ178" s="509">
        <f t="shared" si="164"/>
        <v>703</v>
      </c>
      <c r="BK178" s="509">
        <f t="shared" si="164"/>
        <v>703</v>
      </c>
      <c r="BL178" s="509">
        <f t="shared" si="164"/>
        <v>703</v>
      </c>
      <c r="BM178" s="509">
        <f t="shared" si="164"/>
        <v>703</v>
      </c>
      <c r="BN178" s="509">
        <f t="shared" si="164"/>
        <v>703</v>
      </c>
      <c r="BO178" s="509">
        <f t="shared" si="164"/>
        <v>703</v>
      </c>
      <c r="BP178" s="509">
        <f t="shared" si="164"/>
        <v>703</v>
      </c>
      <c r="BQ178" s="448">
        <f t="shared" si="157"/>
        <v>703</v>
      </c>
    </row>
    <row r="179" spans="1:69" outlineLevel="1">
      <c r="A179" s="453" t="str">
        <f t="shared" si="153"/>
        <v>PMCE</v>
      </c>
      <c r="B179" s="453" t="str">
        <f t="shared" si="153"/>
        <v>Capture</v>
      </c>
      <c r="C179" s="453" t="str">
        <f t="shared" si="153"/>
        <v>COHAN</v>
      </c>
      <c r="D179" s="508"/>
      <c r="E179" s="508"/>
      <c r="F179" s="508"/>
      <c r="G179" s="508"/>
      <c r="H179" s="508">
        <f t="shared" si="175"/>
        <v>703</v>
      </c>
      <c r="I179" s="508">
        <f t="shared" si="175"/>
        <v>703</v>
      </c>
      <c r="J179" s="509">
        <f t="shared" si="175"/>
        <v>703</v>
      </c>
      <c r="K179" s="509">
        <f t="shared" si="175"/>
        <v>703</v>
      </c>
      <c r="L179" s="509">
        <f t="shared" si="175"/>
        <v>703</v>
      </c>
      <c r="M179" s="510">
        <f t="shared" si="176"/>
        <v>703</v>
      </c>
      <c r="N179" s="510">
        <f t="shared" si="176"/>
        <v>703</v>
      </c>
      <c r="O179" s="510">
        <f t="shared" si="176"/>
        <v>703</v>
      </c>
      <c r="P179" s="448">
        <f t="shared" si="160"/>
        <v>703</v>
      </c>
      <c r="Q179" s="510">
        <f t="shared" si="172"/>
        <v>703</v>
      </c>
      <c r="R179" s="510">
        <f t="shared" si="172"/>
        <v>703</v>
      </c>
      <c r="S179" s="510">
        <f t="shared" si="172"/>
        <v>703</v>
      </c>
      <c r="T179" s="510">
        <f t="shared" si="172"/>
        <v>703</v>
      </c>
      <c r="U179" s="510">
        <f t="shared" si="172"/>
        <v>703</v>
      </c>
      <c r="V179" s="510">
        <f t="shared" si="172"/>
        <v>665</v>
      </c>
      <c r="W179" s="510">
        <f t="shared" si="172"/>
        <v>627</v>
      </c>
      <c r="X179" s="510">
        <f t="shared" si="172"/>
        <v>627</v>
      </c>
      <c r="Y179" s="510">
        <f t="shared" si="172"/>
        <v>627</v>
      </c>
      <c r="Z179" s="510">
        <f t="shared" si="172"/>
        <v>627</v>
      </c>
      <c r="AA179" s="510">
        <f t="shared" si="172"/>
        <v>627</v>
      </c>
      <c r="AB179" s="510">
        <f t="shared" si="172"/>
        <v>627</v>
      </c>
      <c r="AC179" s="448">
        <f t="shared" si="161"/>
        <v>661.83333333333337</v>
      </c>
      <c r="AD179" s="510">
        <f t="shared" si="173"/>
        <v>627</v>
      </c>
      <c r="AE179" s="510">
        <f t="shared" si="173"/>
        <v>627</v>
      </c>
      <c r="AF179" s="510">
        <f t="shared" si="173"/>
        <v>627</v>
      </c>
      <c r="AG179" s="510">
        <f t="shared" si="173"/>
        <v>627</v>
      </c>
      <c r="AH179" s="510">
        <f t="shared" si="173"/>
        <v>627</v>
      </c>
      <c r="AI179" s="510">
        <f t="shared" si="173"/>
        <v>627</v>
      </c>
      <c r="AJ179" s="510">
        <f t="shared" si="173"/>
        <v>570</v>
      </c>
      <c r="AK179" s="510">
        <f t="shared" si="173"/>
        <v>570</v>
      </c>
      <c r="AL179" s="510">
        <f t="shared" si="173"/>
        <v>570</v>
      </c>
      <c r="AM179" s="510">
        <f t="shared" si="173"/>
        <v>570</v>
      </c>
      <c r="AN179" s="510">
        <f t="shared" si="173"/>
        <v>570</v>
      </c>
      <c r="AO179" s="510">
        <f t="shared" si="173"/>
        <v>570</v>
      </c>
      <c r="AP179" s="448">
        <f t="shared" si="162"/>
        <v>598.5</v>
      </c>
      <c r="AQ179" s="510">
        <f t="shared" si="174"/>
        <v>570</v>
      </c>
      <c r="AR179" s="510">
        <f t="shared" si="174"/>
        <v>570</v>
      </c>
      <c r="AS179" s="510">
        <f t="shared" si="174"/>
        <v>570</v>
      </c>
      <c r="AT179" s="510">
        <f t="shared" si="174"/>
        <v>570</v>
      </c>
      <c r="AU179" s="510">
        <f t="shared" si="174"/>
        <v>570</v>
      </c>
      <c r="AV179" s="510">
        <f t="shared" si="174"/>
        <v>570</v>
      </c>
      <c r="AW179" s="510">
        <f t="shared" si="174"/>
        <v>570</v>
      </c>
      <c r="AX179" s="510">
        <f t="shared" si="174"/>
        <v>570</v>
      </c>
      <c r="AY179" s="510">
        <f t="shared" si="174"/>
        <v>570</v>
      </c>
      <c r="AZ179" s="510">
        <f t="shared" si="174"/>
        <v>570</v>
      </c>
      <c r="BA179" s="510">
        <f t="shared" si="174"/>
        <v>570</v>
      </c>
      <c r="BB179" s="510">
        <f t="shared" si="174"/>
        <v>570</v>
      </c>
      <c r="BC179" s="448">
        <f t="shared" si="163"/>
        <v>570</v>
      </c>
      <c r="BD179" s="450"/>
      <c r="BE179" s="509">
        <f t="shared" si="164"/>
        <v>703</v>
      </c>
      <c r="BF179" s="509">
        <f t="shared" si="164"/>
        <v>703</v>
      </c>
      <c r="BG179" s="509">
        <f t="shared" si="164"/>
        <v>703</v>
      </c>
      <c r="BH179" s="509">
        <f t="shared" si="164"/>
        <v>703</v>
      </c>
      <c r="BI179" s="509">
        <f t="shared" si="164"/>
        <v>703</v>
      </c>
      <c r="BJ179" s="509">
        <f t="shared" si="164"/>
        <v>703</v>
      </c>
      <c r="BK179" s="509">
        <f t="shared" si="164"/>
        <v>703</v>
      </c>
      <c r="BL179" s="509">
        <f t="shared" si="164"/>
        <v>703</v>
      </c>
      <c r="BM179" s="509">
        <f t="shared" si="164"/>
        <v>703</v>
      </c>
      <c r="BN179" s="509">
        <f t="shared" si="164"/>
        <v>703</v>
      </c>
      <c r="BO179" s="509">
        <f t="shared" si="164"/>
        <v>703</v>
      </c>
      <c r="BP179" s="509">
        <f t="shared" si="164"/>
        <v>703</v>
      </c>
      <c r="BQ179" s="448">
        <f t="shared" si="157"/>
        <v>703</v>
      </c>
    </row>
    <row r="180" spans="1:69" outlineLevel="1">
      <c r="A180" s="453" t="str">
        <f t="shared" si="153"/>
        <v>PMCE</v>
      </c>
      <c r="B180" s="453" t="str">
        <f t="shared" si="153"/>
        <v>Capture</v>
      </c>
      <c r="C180" s="453" t="str">
        <f t="shared" si="153"/>
        <v>TODO DROGAS</v>
      </c>
      <c r="D180" s="508"/>
      <c r="E180" s="508"/>
      <c r="F180" s="508"/>
      <c r="G180" s="508"/>
      <c r="H180" s="508">
        <f t="shared" si="175"/>
        <v>703</v>
      </c>
      <c r="I180" s="508">
        <f t="shared" si="175"/>
        <v>703</v>
      </c>
      <c r="J180" s="509">
        <f t="shared" si="175"/>
        <v>703</v>
      </c>
      <c r="K180" s="509">
        <f t="shared" si="175"/>
        <v>703</v>
      </c>
      <c r="L180" s="509">
        <f t="shared" si="175"/>
        <v>703</v>
      </c>
      <c r="M180" s="510">
        <f t="shared" si="176"/>
        <v>703</v>
      </c>
      <c r="N180" s="510">
        <f t="shared" si="176"/>
        <v>703</v>
      </c>
      <c r="O180" s="510">
        <f t="shared" si="176"/>
        <v>703</v>
      </c>
      <c r="P180" s="448">
        <f t="shared" si="160"/>
        <v>703</v>
      </c>
      <c r="Q180" s="510">
        <f t="shared" si="172"/>
        <v>703</v>
      </c>
      <c r="R180" s="510">
        <f t="shared" si="172"/>
        <v>703</v>
      </c>
      <c r="S180" s="510">
        <f t="shared" si="172"/>
        <v>703</v>
      </c>
      <c r="T180" s="510">
        <f t="shared" si="172"/>
        <v>703</v>
      </c>
      <c r="U180" s="510">
        <f t="shared" si="172"/>
        <v>703</v>
      </c>
      <c r="V180" s="510">
        <f t="shared" si="172"/>
        <v>703</v>
      </c>
      <c r="W180" s="510">
        <f t="shared" si="172"/>
        <v>703</v>
      </c>
      <c r="X180" s="510">
        <f t="shared" si="172"/>
        <v>703</v>
      </c>
      <c r="Y180" s="510">
        <f t="shared" si="172"/>
        <v>703</v>
      </c>
      <c r="Z180" s="510">
        <f t="shared" si="172"/>
        <v>703</v>
      </c>
      <c r="AA180" s="510">
        <f t="shared" si="172"/>
        <v>703</v>
      </c>
      <c r="AB180" s="510">
        <f t="shared" si="172"/>
        <v>703</v>
      </c>
      <c r="AC180" s="448">
        <f t="shared" si="161"/>
        <v>703</v>
      </c>
      <c r="AD180" s="510">
        <f t="shared" si="173"/>
        <v>703</v>
      </c>
      <c r="AE180" s="510">
        <f t="shared" si="173"/>
        <v>703</v>
      </c>
      <c r="AF180" s="510">
        <f t="shared" si="173"/>
        <v>703</v>
      </c>
      <c r="AG180" s="510">
        <f t="shared" si="173"/>
        <v>703</v>
      </c>
      <c r="AH180" s="510">
        <f t="shared" si="173"/>
        <v>703</v>
      </c>
      <c r="AI180" s="510">
        <f t="shared" si="173"/>
        <v>703</v>
      </c>
      <c r="AJ180" s="510">
        <f t="shared" si="173"/>
        <v>703</v>
      </c>
      <c r="AK180" s="510">
        <f t="shared" si="173"/>
        <v>703</v>
      </c>
      <c r="AL180" s="510">
        <f t="shared" si="173"/>
        <v>703</v>
      </c>
      <c r="AM180" s="510">
        <f t="shared" si="173"/>
        <v>703</v>
      </c>
      <c r="AN180" s="510">
        <f t="shared" si="173"/>
        <v>703</v>
      </c>
      <c r="AO180" s="510">
        <f t="shared" si="173"/>
        <v>703</v>
      </c>
      <c r="AP180" s="448">
        <f t="shared" si="162"/>
        <v>703</v>
      </c>
      <c r="AQ180" s="510">
        <f t="shared" si="174"/>
        <v>703</v>
      </c>
      <c r="AR180" s="510">
        <f t="shared" si="174"/>
        <v>703</v>
      </c>
      <c r="AS180" s="510">
        <f t="shared" si="174"/>
        <v>703</v>
      </c>
      <c r="AT180" s="510">
        <f t="shared" si="174"/>
        <v>703</v>
      </c>
      <c r="AU180" s="510">
        <f t="shared" si="174"/>
        <v>703</v>
      </c>
      <c r="AV180" s="510">
        <f t="shared" si="174"/>
        <v>703</v>
      </c>
      <c r="AW180" s="510">
        <f t="shared" si="174"/>
        <v>703</v>
      </c>
      <c r="AX180" s="510">
        <f t="shared" si="174"/>
        <v>703</v>
      </c>
      <c r="AY180" s="510">
        <f t="shared" si="174"/>
        <v>703</v>
      </c>
      <c r="AZ180" s="510">
        <f t="shared" si="174"/>
        <v>703</v>
      </c>
      <c r="BA180" s="510">
        <f t="shared" si="174"/>
        <v>703</v>
      </c>
      <c r="BB180" s="510">
        <f t="shared" si="174"/>
        <v>703</v>
      </c>
      <c r="BC180" s="448">
        <f t="shared" si="163"/>
        <v>703</v>
      </c>
      <c r="BD180" s="450"/>
      <c r="BE180" s="509">
        <f t="shared" si="164"/>
        <v>703</v>
      </c>
      <c r="BF180" s="509">
        <f t="shared" si="164"/>
        <v>703</v>
      </c>
      <c r="BG180" s="509">
        <f t="shared" si="164"/>
        <v>703</v>
      </c>
      <c r="BH180" s="509">
        <f t="shared" si="164"/>
        <v>703</v>
      </c>
      <c r="BI180" s="509">
        <f t="shared" si="164"/>
        <v>703</v>
      </c>
      <c r="BJ180" s="509">
        <f t="shared" si="164"/>
        <v>703</v>
      </c>
      <c r="BK180" s="509">
        <f t="shared" si="164"/>
        <v>703</v>
      </c>
      <c r="BL180" s="509">
        <f t="shared" si="164"/>
        <v>703</v>
      </c>
      <c r="BM180" s="509">
        <f t="shared" si="164"/>
        <v>665</v>
      </c>
      <c r="BN180" s="509">
        <f t="shared" si="164"/>
        <v>665</v>
      </c>
      <c r="BO180" s="509">
        <f t="shared" si="164"/>
        <v>665</v>
      </c>
      <c r="BP180" s="509">
        <f t="shared" si="164"/>
        <v>665</v>
      </c>
      <c r="BQ180" s="448">
        <f t="shared" si="157"/>
        <v>690.33333333333337</v>
      </c>
    </row>
    <row r="181" spans="1:69" outlineLevel="1">
      <c r="A181" s="453" t="str">
        <f t="shared" si="153"/>
        <v>ICNE</v>
      </c>
      <c r="B181" s="453" t="str">
        <f t="shared" si="153"/>
        <v>Capture</v>
      </c>
      <c r="C181" s="453" t="str">
        <f t="shared" si="153"/>
        <v>SOCIEDAD INVERSIONES FARMEDICALL</v>
      </c>
      <c r="D181" s="508"/>
      <c r="E181" s="508"/>
      <c r="F181" s="508"/>
      <c r="G181" s="508"/>
      <c r="H181" s="508">
        <f t="shared" si="175"/>
        <v>703</v>
      </c>
      <c r="I181" s="508">
        <f t="shared" si="175"/>
        <v>703</v>
      </c>
      <c r="J181" s="509">
        <f t="shared" si="175"/>
        <v>703</v>
      </c>
      <c r="K181" s="509">
        <f t="shared" si="175"/>
        <v>703</v>
      </c>
      <c r="L181" s="509">
        <f t="shared" si="175"/>
        <v>703</v>
      </c>
      <c r="M181" s="510">
        <f t="shared" si="176"/>
        <v>703</v>
      </c>
      <c r="N181" s="510">
        <f t="shared" si="176"/>
        <v>703</v>
      </c>
      <c r="O181" s="510">
        <f t="shared" si="176"/>
        <v>703</v>
      </c>
      <c r="P181" s="448">
        <f t="shared" si="160"/>
        <v>703</v>
      </c>
      <c r="Q181" s="510">
        <f t="shared" si="172"/>
        <v>703</v>
      </c>
      <c r="R181" s="510">
        <f t="shared" si="172"/>
        <v>703</v>
      </c>
      <c r="S181" s="510">
        <f t="shared" si="172"/>
        <v>703</v>
      </c>
      <c r="T181" s="510">
        <f t="shared" si="172"/>
        <v>703</v>
      </c>
      <c r="U181" s="510">
        <f t="shared" si="172"/>
        <v>703</v>
      </c>
      <c r="V181" s="510">
        <f t="shared" si="172"/>
        <v>703</v>
      </c>
      <c r="W181" s="510">
        <f t="shared" si="172"/>
        <v>703</v>
      </c>
      <c r="X181" s="510">
        <f t="shared" si="172"/>
        <v>703</v>
      </c>
      <c r="Y181" s="510">
        <f t="shared" si="172"/>
        <v>703</v>
      </c>
      <c r="Z181" s="510">
        <f t="shared" si="172"/>
        <v>703</v>
      </c>
      <c r="AA181" s="510">
        <f t="shared" si="172"/>
        <v>703</v>
      </c>
      <c r="AB181" s="510">
        <f t="shared" si="172"/>
        <v>703</v>
      </c>
      <c r="AC181" s="448">
        <f t="shared" si="161"/>
        <v>703</v>
      </c>
      <c r="AD181" s="510">
        <f t="shared" si="173"/>
        <v>703</v>
      </c>
      <c r="AE181" s="510">
        <f t="shared" si="173"/>
        <v>703</v>
      </c>
      <c r="AF181" s="510">
        <f t="shared" si="173"/>
        <v>703</v>
      </c>
      <c r="AG181" s="510">
        <f t="shared" si="173"/>
        <v>703</v>
      </c>
      <c r="AH181" s="510">
        <f t="shared" si="173"/>
        <v>703</v>
      </c>
      <c r="AI181" s="510">
        <f t="shared" si="173"/>
        <v>703</v>
      </c>
      <c r="AJ181" s="510">
        <f t="shared" si="173"/>
        <v>703</v>
      </c>
      <c r="AK181" s="510">
        <f t="shared" si="173"/>
        <v>703</v>
      </c>
      <c r="AL181" s="510">
        <f t="shared" si="173"/>
        <v>703</v>
      </c>
      <c r="AM181" s="510">
        <f t="shared" si="173"/>
        <v>703</v>
      </c>
      <c r="AN181" s="510">
        <f t="shared" si="173"/>
        <v>703</v>
      </c>
      <c r="AO181" s="510">
        <f t="shared" si="173"/>
        <v>703</v>
      </c>
      <c r="AP181" s="448">
        <f t="shared" si="162"/>
        <v>703</v>
      </c>
      <c r="AQ181" s="510">
        <f t="shared" si="174"/>
        <v>703</v>
      </c>
      <c r="AR181" s="510">
        <f t="shared" si="174"/>
        <v>703</v>
      </c>
      <c r="AS181" s="510">
        <f t="shared" si="174"/>
        <v>703</v>
      </c>
      <c r="AT181" s="510">
        <f t="shared" si="174"/>
        <v>703</v>
      </c>
      <c r="AU181" s="510">
        <f t="shared" si="174"/>
        <v>703</v>
      </c>
      <c r="AV181" s="510">
        <f t="shared" si="174"/>
        <v>703</v>
      </c>
      <c r="AW181" s="510">
        <f t="shared" si="174"/>
        <v>703</v>
      </c>
      <c r="AX181" s="510">
        <f t="shared" si="174"/>
        <v>703</v>
      </c>
      <c r="AY181" s="510">
        <f t="shared" si="174"/>
        <v>703</v>
      </c>
      <c r="AZ181" s="510">
        <f t="shared" si="174"/>
        <v>703</v>
      </c>
      <c r="BA181" s="510">
        <f t="shared" si="174"/>
        <v>703</v>
      </c>
      <c r="BB181" s="510">
        <f t="shared" si="174"/>
        <v>703</v>
      </c>
      <c r="BC181" s="448">
        <f t="shared" si="163"/>
        <v>703</v>
      </c>
      <c r="BD181" s="465"/>
      <c r="BE181" s="509">
        <f t="shared" si="164"/>
        <v>703</v>
      </c>
      <c r="BF181" s="509">
        <f t="shared" si="164"/>
        <v>703</v>
      </c>
      <c r="BG181" s="509">
        <f t="shared" si="164"/>
        <v>703</v>
      </c>
      <c r="BH181" s="509">
        <f t="shared" si="164"/>
        <v>703</v>
      </c>
      <c r="BI181" s="509">
        <f t="shared" si="164"/>
        <v>703</v>
      </c>
      <c r="BJ181" s="509">
        <f t="shared" si="164"/>
        <v>703</v>
      </c>
      <c r="BK181" s="509">
        <f t="shared" si="164"/>
        <v>703</v>
      </c>
      <c r="BL181" s="509">
        <f t="shared" si="164"/>
        <v>703</v>
      </c>
      <c r="BM181" s="509">
        <f t="shared" si="164"/>
        <v>703</v>
      </c>
      <c r="BN181" s="509">
        <f t="shared" si="164"/>
        <v>703</v>
      </c>
      <c r="BO181" s="509">
        <f t="shared" si="164"/>
        <v>703</v>
      </c>
      <c r="BP181" s="509">
        <f t="shared" si="164"/>
        <v>703</v>
      </c>
      <c r="BQ181" s="448">
        <f t="shared" si="157"/>
        <v>703</v>
      </c>
    </row>
    <row r="182" spans="1:69" s="456" customFormat="1" ht="11.25" outlineLevel="1">
      <c r="A182" s="453" t="str">
        <f t="shared" si="153"/>
        <v>PMCE</v>
      </c>
      <c r="B182" s="453" t="str">
        <f t="shared" si="153"/>
        <v>Capture</v>
      </c>
      <c r="C182" s="453" t="str">
        <f t="shared" si="153"/>
        <v>CENTRO HEMATOLOGICO DE CUCUTA</v>
      </c>
      <c r="D182" s="508"/>
      <c r="E182" s="508"/>
      <c r="F182" s="508"/>
      <c r="G182" s="508"/>
      <c r="H182" s="508">
        <f t="shared" si="175"/>
        <v>703</v>
      </c>
      <c r="I182" s="508">
        <f t="shared" si="175"/>
        <v>703</v>
      </c>
      <c r="J182" s="509">
        <f t="shared" si="175"/>
        <v>703</v>
      </c>
      <c r="K182" s="509">
        <f t="shared" si="175"/>
        <v>703</v>
      </c>
      <c r="L182" s="509">
        <f t="shared" si="175"/>
        <v>703</v>
      </c>
      <c r="M182" s="510">
        <f t="shared" si="176"/>
        <v>703</v>
      </c>
      <c r="N182" s="510">
        <f t="shared" si="176"/>
        <v>703</v>
      </c>
      <c r="O182" s="510">
        <f t="shared" si="176"/>
        <v>703</v>
      </c>
      <c r="P182" s="448">
        <f t="shared" si="160"/>
        <v>703</v>
      </c>
      <c r="Q182" s="510">
        <f t="shared" si="172"/>
        <v>703</v>
      </c>
      <c r="R182" s="510">
        <f t="shared" si="172"/>
        <v>703</v>
      </c>
      <c r="S182" s="510">
        <f t="shared" si="172"/>
        <v>703</v>
      </c>
      <c r="T182" s="510">
        <f t="shared" si="172"/>
        <v>703</v>
      </c>
      <c r="U182" s="510">
        <f t="shared" si="172"/>
        <v>665</v>
      </c>
      <c r="V182" s="510">
        <f t="shared" si="172"/>
        <v>665</v>
      </c>
      <c r="W182" s="510">
        <f t="shared" si="172"/>
        <v>665</v>
      </c>
      <c r="X182" s="510">
        <f t="shared" si="172"/>
        <v>665</v>
      </c>
      <c r="Y182" s="510">
        <f t="shared" si="172"/>
        <v>665</v>
      </c>
      <c r="Z182" s="510">
        <f t="shared" si="172"/>
        <v>665</v>
      </c>
      <c r="AA182" s="510">
        <f t="shared" si="172"/>
        <v>665</v>
      </c>
      <c r="AB182" s="510">
        <f t="shared" si="172"/>
        <v>665</v>
      </c>
      <c r="AC182" s="448">
        <f t="shared" si="161"/>
        <v>677.66666666666663</v>
      </c>
      <c r="AD182" s="510">
        <f t="shared" si="173"/>
        <v>665</v>
      </c>
      <c r="AE182" s="510">
        <f t="shared" si="173"/>
        <v>665</v>
      </c>
      <c r="AF182" s="510">
        <f t="shared" si="173"/>
        <v>665</v>
      </c>
      <c r="AG182" s="510">
        <f t="shared" si="173"/>
        <v>665</v>
      </c>
      <c r="AH182" s="510">
        <f t="shared" si="173"/>
        <v>665</v>
      </c>
      <c r="AI182" s="510">
        <f t="shared" si="173"/>
        <v>665</v>
      </c>
      <c r="AJ182" s="510">
        <f t="shared" si="173"/>
        <v>665</v>
      </c>
      <c r="AK182" s="510">
        <f t="shared" si="173"/>
        <v>665</v>
      </c>
      <c r="AL182" s="510">
        <f t="shared" si="173"/>
        <v>665</v>
      </c>
      <c r="AM182" s="510">
        <f t="shared" si="173"/>
        <v>665</v>
      </c>
      <c r="AN182" s="510">
        <f t="shared" si="173"/>
        <v>665</v>
      </c>
      <c r="AO182" s="510">
        <f t="shared" si="173"/>
        <v>665</v>
      </c>
      <c r="AP182" s="448">
        <f t="shared" si="162"/>
        <v>665</v>
      </c>
      <c r="AQ182" s="510">
        <f t="shared" si="174"/>
        <v>665</v>
      </c>
      <c r="AR182" s="510">
        <f t="shared" si="174"/>
        <v>665</v>
      </c>
      <c r="AS182" s="510">
        <f t="shared" si="174"/>
        <v>665</v>
      </c>
      <c r="AT182" s="510">
        <f t="shared" si="174"/>
        <v>665</v>
      </c>
      <c r="AU182" s="510">
        <f t="shared" si="174"/>
        <v>665</v>
      </c>
      <c r="AV182" s="510">
        <f t="shared" si="174"/>
        <v>665</v>
      </c>
      <c r="AW182" s="510">
        <f t="shared" si="174"/>
        <v>665</v>
      </c>
      <c r="AX182" s="510">
        <f t="shared" si="174"/>
        <v>665</v>
      </c>
      <c r="AY182" s="510">
        <f t="shared" si="174"/>
        <v>665</v>
      </c>
      <c r="AZ182" s="510">
        <f t="shared" si="174"/>
        <v>665</v>
      </c>
      <c r="BA182" s="510">
        <f t="shared" si="174"/>
        <v>665</v>
      </c>
      <c r="BB182" s="510">
        <f t="shared" si="174"/>
        <v>665</v>
      </c>
      <c r="BC182" s="448">
        <f t="shared" si="163"/>
        <v>665</v>
      </c>
      <c r="BD182" s="450"/>
      <c r="BE182" s="509">
        <f t="shared" si="164"/>
        <v>703</v>
      </c>
      <c r="BF182" s="509">
        <f t="shared" si="164"/>
        <v>703</v>
      </c>
      <c r="BG182" s="509">
        <f t="shared" si="164"/>
        <v>703</v>
      </c>
      <c r="BH182" s="509">
        <f t="shared" si="164"/>
        <v>703</v>
      </c>
      <c r="BI182" s="509">
        <f t="shared" si="164"/>
        <v>703</v>
      </c>
      <c r="BJ182" s="509">
        <f t="shared" si="164"/>
        <v>703</v>
      </c>
      <c r="BK182" s="509">
        <f t="shared" si="164"/>
        <v>703</v>
      </c>
      <c r="BL182" s="509">
        <f t="shared" si="164"/>
        <v>703</v>
      </c>
      <c r="BM182" s="509">
        <f t="shared" si="164"/>
        <v>703</v>
      </c>
      <c r="BN182" s="509">
        <f t="shared" si="164"/>
        <v>703</v>
      </c>
      <c r="BO182" s="509">
        <f t="shared" si="164"/>
        <v>703</v>
      </c>
      <c r="BP182" s="509">
        <f t="shared" si="164"/>
        <v>703</v>
      </c>
      <c r="BQ182" s="448">
        <f t="shared" si="157"/>
        <v>703</v>
      </c>
    </row>
    <row r="183" spans="1:69" outlineLevel="1">
      <c r="A183" s="453" t="str">
        <f t="shared" si="153"/>
        <v>ICNE</v>
      </c>
      <c r="B183" s="453" t="str">
        <f t="shared" si="153"/>
        <v>Capture</v>
      </c>
      <c r="C183" s="453" t="str">
        <f t="shared" si="153"/>
        <v xml:space="preserve">HEMATOLOGIA Y ONCOLOGIA DEL ORIENTE </v>
      </c>
      <c r="D183" s="508"/>
      <c r="E183" s="508"/>
      <c r="F183" s="508"/>
      <c r="G183" s="508"/>
      <c r="H183" s="508">
        <f t="shared" si="175"/>
        <v>703</v>
      </c>
      <c r="I183" s="508">
        <f t="shared" si="175"/>
        <v>703</v>
      </c>
      <c r="J183" s="509">
        <f t="shared" si="175"/>
        <v>703</v>
      </c>
      <c r="K183" s="509">
        <f t="shared" si="175"/>
        <v>703</v>
      </c>
      <c r="L183" s="509">
        <f t="shared" si="175"/>
        <v>703</v>
      </c>
      <c r="M183" s="510">
        <f t="shared" si="176"/>
        <v>703</v>
      </c>
      <c r="N183" s="510">
        <f t="shared" si="176"/>
        <v>703</v>
      </c>
      <c r="O183" s="510">
        <f t="shared" si="176"/>
        <v>703</v>
      </c>
      <c r="P183" s="448">
        <f t="shared" si="160"/>
        <v>703</v>
      </c>
      <c r="Q183" s="510">
        <f t="shared" si="172"/>
        <v>703</v>
      </c>
      <c r="R183" s="510">
        <f t="shared" si="172"/>
        <v>703</v>
      </c>
      <c r="S183" s="510">
        <f t="shared" si="172"/>
        <v>703</v>
      </c>
      <c r="T183" s="510">
        <f t="shared" si="172"/>
        <v>703</v>
      </c>
      <c r="U183" s="510">
        <f t="shared" si="172"/>
        <v>703</v>
      </c>
      <c r="V183" s="510">
        <f t="shared" si="172"/>
        <v>703</v>
      </c>
      <c r="W183" s="510">
        <f t="shared" si="172"/>
        <v>703</v>
      </c>
      <c r="X183" s="510">
        <f t="shared" si="172"/>
        <v>703</v>
      </c>
      <c r="Y183" s="510">
        <f t="shared" si="172"/>
        <v>703</v>
      </c>
      <c r="Z183" s="510">
        <f t="shared" si="172"/>
        <v>703</v>
      </c>
      <c r="AA183" s="510">
        <f t="shared" si="172"/>
        <v>703</v>
      </c>
      <c r="AB183" s="510">
        <f t="shared" si="172"/>
        <v>703</v>
      </c>
      <c r="AC183" s="448">
        <f t="shared" si="161"/>
        <v>703</v>
      </c>
      <c r="AD183" s="510">
        <f t="shared" si="173"/>
        <v>703</v>
      </c>
      <c r="AE183" s="510">
        <f t="shared" si="173"/>
        <v>703</v>
      </c>
      <c r="AF183" s="510">
        <f t="shared" si="173"/>
        <v>703</v>
      </c>
      <c r="AG183" s="510">
        <f t="shared" si="173"/>
        <v>703</v>
      </c>
      <c r="AH183" s="510">
        <f t="shared" si="173"/>
        <v>703</v>
      </c>
      <c r="AI183" s="510">
        <f t="shared" si="173"/>
        <v>703</v>
      </c>
      <c r="AJ183" s="510">
        <f t="shared" si="173"/>
        <v>703</v>
      </c>
      <c r="AK183" s="510">
        <f t="shared" si="173"/>
        <v>703</v>
      </c>
      <c r="AL183" s="510">
        <f t="shared" si="173"/>
        <v>703</v>
      </c>
      <c r="AM183" s="510">
        <f t="shared" si="173"/>
        <v>703</v>
      </c>
      <c r="AN183" s="510">
        <f t="shared" si="173"/>
        <v>703</v>
      </c>
      <c r="AO183" s="510">
        <f t="shared" si="173"/>
        <v>703</v>
      </c>
      <c r="AP183" s="448">
        <f t="shared" si="162"/>
        <v>703</v>
      </c>
      <c r="AQ183" s="510">
        <f t="shared" si="174"/>
        <v>703</v>
      </c>
      <c r="AR183" s="510">
        <f t="shared" si="174"/>
        <v>703</v>
      </c>
      <c r="AS183" s="510">
        <f t="shared" si="174"/>
        <v>703</v>
      </c>
      <c r="AT183" s="510">
        <f t="shared" si="174"/>
        <v>703</v>
      </c>
      <c r="AU183" s="510">
        <f t="shared" si="174"/>
        <v>703</v>
      </c>
      <c r="AV183" s="510">
        <f t="shared" si="174"/>
        <v>703</v>
      </c>
      <c r="AW183" s="510">
        <f t="shared" si="174"/>
        <v>703</v>
      </c>
      <c r="AX183" s="510">
        <f t="shared" si="174"/>
        <v>703</v>
      </c>
      <c r="AY183" s="510">
        <f t="shared" si="174"/>
        <v>703</v>
      </c>
      <c r="AZ183" s="510">
        <f t="shared" si="174"/>
        <v>703</v>
      </c>
      <c r="BA183" s="510">
        <f t="shared" si="174"/>
        <v>703</v>
      </c>
      <c r="BB183" s="510">
        <f t="shared" si="174"/>
        <v>703</v>
      </c>
      <c r="BC183" s="448">
        <f t="shared" si="163"/>
        <v>703</v>
      </c>
      <c r="BD183" s="450"/>
      <c r="BE183" s="509">
        <f t="shared" si="164"/>
        <v>703</v>
      </c>
      <c r="BF183" s="509">
        <f t="shared" si="164"/>
        <v>703</v>
      </c>
      <c r="BG183" s="509">
        <f t="shared" si="164"/>
        <v>703</v>
      </c>
      <c r="BH183" s="509">
        <f t="shared" si="164"/>
        <v>703</v>
      </c>
      <c r="BI183" s="509">
        <f t="shared" si="164"/>
        <v>703</v>
      </c>
      <c r="BJ183" s="509">
        <f t="shared" si="164"/>
        <v>703</v>
      </c>
      <c r="BK183" s="509">
        <f t="shared" si="164"/>
        <v>703</v>
      </c>
      <c r="BL183" s="509">
        <f t="shared" si="164"/>
        <v>703</v>
      </c>
      <c r="BM183" s="509">
        <f t="shared" si="164"/>
        <v>703</v>
      </c>
      <c r="BN183" s="509">
        <f t="shared" si="164"/>
        <v>703</v>
      </c>
      <c r="BO183" s="509">
        <f t="shared" si="164"/>
        <v>703</v>
      </c>
      <c r="BP183" s="509">
        <f t="shared" si="164"/>
        <v>703</v>
      </c>
      <c r="BQ183" s="448">
        <f t="shared" si="157"/>
        <v>703</v>
      </c>
    </row>
    <row r="184" spans="1:69" outlineLevel="1">
      <c r="A184" s="453" t="str">
        <f t="shared" si="153"/>
        <v>ICNE</v>
      </c>
      <c r="B184" s="453" t="str">
        <f t="shared" si="153"/>
        <v>Capture</v>
      </c>
      <c r="C184" s="453" t="str">
        <f t="shared" si="153"/>
        <v>IPS LLANO</v>
      </c>
      <c r="D184" s="508"/>
      <c r="E184" s="508"/>
      <c r="F184" s="508"/>
      <c r="G184" s="508"/>
      <c r="H184" s="508">
        <f t="shared" si="175"/>
        <v>703</v>
      </c>
      <c r="I184" s="508">
        <f t="shared" si="175"/>
        <v>703</v>
      </c>
      <c r="J184" s="509">
        <f t="shared" si="175"/>
        <v>703</v>
      </c>
      <c r="K184" s="509">
        <f t="shared" si="175"/>
        <v>703</v>
      </c>
      <c r="L184" s="509">
        <f t="shared" si="175"/>
        <v>703</v>
      </c>
      <c r="M184" s="510">
        <f t="shared" si="176"/>
        <v>703</v>
      </c>
      <c r="N184" s="510">
        <f t="shared" si="176"/>
        <v>703</v>
      </c>
      <c r="O184" s="510">
        <f t="shared" si="176"/>
        <v>703</v>
      </c>
      <c r="P184" s="448">
        <f t="shared" si="160"/>
        <v>703</v>
      </c>
      <c r="Q184" s="510">
        <f t="shared" si="172"/>
        <v>703</v>
      </c>
      <c r="R184" s="510">
        <f t="shared" si="172"/>
        <v>703</v>
      </c>
      <c r="S184" s="510">
        <f t="shared" si="172"/>
        <v>703</v>
      </c>
      <c r="T184" s="510">
        <f t="shared" si="172"/>
        <v>703</v>
      </c>
      <c r="U184" s="510">
        <f t="shared" si="172"/>
        <v>703</v>
      </c>
      <c r="V184" s="510">
        <f t="shared" si="172"/>
        <v>703</v>
      </c>
      <c r="W184" s="510">
        <f t="shared" si="172"/>
        <v>703</v>
      </c>
      <c r="X184" s="510">
        <f t="shared" si="172"/>
        <v>703</v>
      </c>
      <c r="Y184" s="510">
        <f t="shared" si="172"/>
        <v>703</v>
      </c>
      <c r="Z184" s="510">
        <f t="shared" si="172"/>
        <v>703</v>
      </c>
      <c r="AA184" s="510">
        <f t="shared" si="172"/>
        <v>703</v>
      </c>
      <c r="AB184" s="510">
        <f t="shared" si="172"/>
        <v>703</v>
      </c>
      <c r="AC184" s="448">
        <f t="shared" si="161"/>
        <v>703</v>
      </c>
      <c r="AD184" s="510">
        <f t="shared" si="173"/>
        <v>703</v>
      </c>
      <c r="AE184" s="510">
        <f t="shared" si="173"/>
        <v>703</v>
      </c>
      <c r="AF184" s="510">
        <f t="shared" si="173"/>
        <v>703</v>
      </c>
      <c r="AG184" s="510">
        <f t="shared" si="173"/>
        <v>703</v>
      </c>
      <c r="AH184" s="510">
        <f t="shared" si="173"/>
        <v>703</v>
      </c>
      <c r="AI184" s="510">
        <f t="shared" si="173"/>
        <v>703</v>
      </c>
      <c r="AJ184" s="510">
        <f t="shared" si="173"/>
        <v>703</v>
      </c>
      <c r="AK184" s="510">
        <f t="shared" si="173"/>
        <v>703</v>
      </c>
      <c r="AL184" s="510">
        <f t="shared" si="173"/>
        <v>703</v>
      </c>
      <c r="AM184" s="510">
        <f t="shared" si="173"/>
        <v>703</v>
      </c>
      <c r="AN184" s="510">
        <f t="shared" si="173"/>
        <v>703</v>
      </c>
      <c r="AO184" s="510">
        <f t="shared" si="173"/>
        <v>703</v>
      </c>
      <c r="AP184" s="448">
        <f t="shared" si="162"/>
        <v>703</v>
      </c>
      <c r="AQ184" s="510">
        <f t="shared" si="174"/>
        <v>703</v>
      </c>
      <c r="AR184" s="510">
        <f t="shared" si="174"/>
        <v>703</v>
      </c>
      <c r="AS184" s="510">
        <f t="shared" si="174"/>
        <v>703</v>
      </c>
      <c r="AT184" s="510">
        <f t="shared" si="174"/>
        <v>703</v>
      </c>
      <c r="AU184" s="510">
        <f t="shared" si="174"/>
        <v>703</v>
      </c>
      <c r="AV184" s="510">
        <f t="shared" si="174"/>
        <v>703</v>
      </c>
      <c r="AW184" s="510">
        <f t="shared" si="174"/>
        <v>703</v>
      </c>
      <c r="AX184" s="510">
        <f t="shared" si="174"/>
        <v>703</v>
      </c>
      <c r="AY184" s="510">
        <f t="shared" si="174"/>
        <v>703</v>
      </c>
      <c r="AZ184" s="510">
        <f t="shared" si="174"/>
        <v>703</v>
      </c>
      <c r="BA184" s="510">
        <f t="shared" si="174"/>
        <v>703</v>
      </c>
      <c r="BB184" s="510">
        <f t="shared" si="174"/>
        <v>703</v>
      </c>
      <c r="BC184" s="448">
        <f t="shared" si="163"/>
        <v>703</v>
      </c>
      <c r="BD184" s="450"/>
      <c r="BE184" s="509">
        <f t="shared" si="164"/>
        <v>703</v>
      </c>
      <c r="BF184" s="509">
        <f t="shared" si="164"/>
        <v>703</v>
      </c>
      <c r="BG184" s="509">
        <f t="shared" si="164"/>
        <v>703</v>
      </c>
      <c r="BH184" s="509">
        <f t="shared" si="164"/>
        <v>703</v>
      </c>
      <c r="BI184" s="509">
        <f t="shared" si="164"/>
        <v>703</v>
      </c>
      <c r="BJ184" s="509">
        <f t="shared" si="164"/>
        <v>703</v>
      </c>
      <c r="BK184" s="509">
        <f t="shared" si="164"/>
        <v>703</v>
      </c>
      <c r="BL184" s="509">
        <f t="shared" si="164"/>
        <v>703</v>
      </c>
      <c r="BM184" s="509">
        <f t="shared" si="164"/>
        <v>703</v>
      </c>
      <c r="BN184" s="509">
        <f t="shared" si="164"/>
        <v>703</v>
      </c>
      <c r="BO184" s="509">
        <f t="shared" si="164"/>
        <v>703</v>
      </c>
      <c r="BP184" s="509">
        <f t="shared" si="164"/>
        <v>703</v>
      </c>
      <c r="BQ184" s="448">
        <f t="shared" si="157"/>
        <v>703</v>
      </c>
    </row>
    <row r="185" spans="1:69" outlineLevel="1">
      <c r="A185" s="455" t="str">
        <f t="shared" si="153"/>
        <v>PMCE</v>
      </c>
      <c r="B185" s="455" t="str">
        <f t="shared" si="153"/>
        <v>Other</v>
      </c>
      <c r="C185" s="455" t="str">
        <f t="shared" si="153"/>
        <v>OASIS / RAMEDICAS</v>
      </c>
      <c r="D185" s="508"/>
      <c r="E185" s="508"/>
      <c r="F185" s="508"/>
      <c r="G185" s="508"/>
      <c r="H185" s="508">
        <f t="shared" si="175"/>
        <v>703</v>
      </c>
      <c r="I185" s="508">
        <f t="shared" si="175"/>
        <v>703</v>
      </c>
      <c r="J185" s="509">
        <f t="shared" si="175"/>
        <v>703</v>
      </c>
      <c r="K185" s="509">
        <f t="shared" si="175"/>
        <v>703</v>
      </c>
      <c r="L185" s="509">
        <f t="shared" si="175"/>
        <v>703</v>
      </c>
      <c r="M185" s="510">
        <f t="shared" si="176"/>
        <v>703</v>
      </c>
      <c r="N185" s="510">
        <f t="shared" si="176"/>
        <v>703</v>
      </c>
      <c r="O185" s="510">
        <f t="shared" si="176"/>
        <v>703</v>
      </c>
      <c r="P185" s="448">
        <f t="shared" si="160"/>
        <v>703</v>
      </c>
      <c r="Q185" s="510">
        <f t="shared" si="172"/>
        <v>703</v>
      </c>
      <c r="R185" s="510">
        <f t="shared" si="172"/>
        <v>703</v>
      </c>
      <c r="S185" s="510">
        <f t="shared" si="172"/>
        <v>703</v>
      </c>
      <c r="T185" s="510">
        <f t="shared" si="172"/>
        <v>703</v>
      </c>
      <c r="U185" s="510">
        <f t="shared" si="172"/>
        <v>703</v>
      </c>
      <c r="V185" s="510">
        <f t="shared" si="172"/>
        <v>703</v>
      </c>
      <c r="W185" s="510">
        <f t="shared" si="172"/>
        <v>703</v>
      </c>
      <c r="X185" s="510">
        <f t="shared" si="172"/>
        <v>703</v>
      </c>
      <c r="Y185" s="510">
        <f t="shared" si="172"/>
        <v>703</v>
      </c>
      <c r="Z185" s="510">
        <f t="shared" si="172"/>
        <v>703</v>
      </c>
      <c r="AA185" s="510">
        <f t="shared" si="172"/>
        <v>703</v>
      </c>
      <c r="AB185" s="510">
        <f t="shared" si="172"/>
        <v>703</v>
      </c>
      <c r="AC185" s="448">
        <f t="shared" si="161"/>
        <v>703</v>
      </c>
      <c r="AD185" s="510">
        <f t="shared" si="173"/>
        <v>703</v>
      </c>
      <c r="AE185" s="510">
        <f t="shared" si="173"/>
        <v>703</v>
      </c>
      <c r="AF185" s="510">
        <f t="shared" si="173"/>
        <v>703</v>
      </c>
      <c r="AG185" s="510">
        <f t="shared" si="173"/>
        <v>703</v>
      </c>
      <c r="AH185" s="510">
        <f t="shared" si="173"/>
        <v>703</v>
      </c>
      <c r="AI185" s="510">
        <f t="shared" si="173"/>
        <v>703</v>
      </c>
      <c r="AJ185" s="510">
        <f t="shared" si="173"/>
        <v>703</v>
      </c>
      <c r="AK185" s="510">
        <f t="shared" si="173"/>
        <v>703</v>
      </c>
      <c r="AL185" s="510">
        <f t="shared" si="173"/>
        <v>703</v>
      </c>
      <c r="AM185" s="510">
        <f t="shared" si="173"/>
        <v>703</v>
      </c>
      <c r="AN185" s="510">
        <f t="shared" si="173"/>
        <v>703</v>
      </c>
      <c r="AO185" s="510">
        <f t="shared" si="173"/>
        <v>703</v>
      </c>
      <c r="AP185" s="448">
        <f t="shared" si="162"/>
        <v>703</v>
      </c>
      <c r="AQ185" s="510">
        <f t="shared" si="174"/>
        <v>703</v>
      </c>
      <c r="AR185" s="510">
        <f t="shared" si="174"/>
        <v>703</v>
      </c>
      <c r="AS185" s="510">
        <f t="shared" si="174"/>
        <v>703</v>
      </c>
      <c r="AT185" s="510">
        <f t="shared" si="174"/>
        <v>703</v>
      </c>
      <c r="AU185" s="510">
        <f t="shared" si="174"/>
        <v>703</v>
      </c>
      <c r="AV185" s="510">
        <f t="shared" si="174"/>
        <v>703</v>
      </c>
      <c r="AW185" s="510">
        <f t="shared" si="174"/>
        <v>703</v>
      </c>
      <c r="AX185" s="510">
        <f t="shared" si="174"/>
        <v>703</v>
      </c>
      <c r="AY185" s="510">
        <f t="shared" si="174"/>
        <v>703</v>
      </c>
      <c r="AZ185" s="510">
        <f t="shared" si="174"/>
        <v>703</v>
      </c>
      <c r="BA185" s="510">
        <f t="shared" si="174"/>
        <v>703</v>
      </c>
      <c r="BB185" s="510">
        <f t="shared" si="174"/>
        <v>703</v>
      </c>
      <c r="BC185" s="448">
        <f t="shared" si="163"/>
        <v>703</v>
      </c>
      <c r="BD185" s="450"/>
      <c r="BE185" s="509">
        <f t="shared" si="164"/>
        <v>665</v>
      </c>
      <c r="BF185" s="509">
        <f t="shared" si="164"/>
        <v>665</v>
      </c>
      <c r="BG185" s="509">
        <f t="shared" si="164"/>
        <v>665</v>
      </c>
      <c r="BH185" s="509">
        <f t="shared" si="164"/>
        <v>665</v>
      </c>
      <c r="BI185" s="509">
        <f t="shared" si="164"/>
        <v>665</v>
      </c>
      <c r="BJ185" s="509">
        <f t="shared" si="164"/>
        <v>665</v>
      </c>
      <c r="BK185" s="509">
        <f t="shared" si="164"/>
        <v>665</v>
      </c>
      <c r="BL185" s="509">
        <f t="shared" si="164"/>
        <v>665</v>
      </c>
      <c r="BM185" s="509">
        <f t="shared" si="164"/>
        <v>665</v>
      </c>
      <c r="BN185" s="509">
        <f t="shared" si="164"/>
        <v>665</v>
      </c>
      <c r="BO185" s="509">
        <f t="shared" si="164"/>
        <v>665</v>
      </c>
      <c r="BP185" s="509">
        <f t="shared" si="164"/>
        <v>665</v>
      </c>
      <c r="BQ185" s="448">
        <f t="shared" si="157"/>
        <v>665</v>
      </c>
    </row>
    <row r="186" spans="1:69" outlineLevel="1">
      <c r="A186" s="455" t="str">
        <f t="shared" ref="A186:C191" si="177">A20</f>
        <v>LADB</v>
      </c>
      <c r="B186" s="455" t="str">
        <f t="shared" si="177"/>
        <v>Other</v>
      </c>
      <c r="C186" s="455" t="str">
        <f t="shared" si="177"/>
        <v>SOLINSA G.C. S.A.S. (DISFARMA)</v>
      </c>
      <c r="D186" s="508">
        <f>IF(D144&lt;=60000,$G$160,IF(D144&lt;=100000,$G$161,IF(D144&lt;=150000,$G$162,IF(D144&lt;=200000,$G$163,$G$164))))</f>
        <v>703</v>
      </c>
      <c r="E186" s="508">
        <f>IF(E144&lt;=60000,$G$160,IF(E144&lt;=100000,$G$161,IF(E144&lt;=150000,$G$162,IF(E144&lt;=200000,$G$163,$G$164))))</f>
        <v>703</v>
      </c>
      <c r="F186" s="508">
        <f>IF(F144&lt;=60000,$G$160,IF(F144&lt;=100000,$G$161,IF(F144&lt;=150000,$G$162,IF(F144&lt;=200000,$G$163,$G$164))))</f>
        <v>703</v>
      </c>
      <c r="G186" s="508">
        <f>IF(G144&lt;=60000,$G$160,IF(G144&lt;=100000,$G$161,IF(G144&lt;=150000,$G$162,IF(G144&lt;=200000,$G$163,$G$164))))</f>
        <v>703</v>
      </c>
      <c r="H186" s="508">
        <f t="shared" si="175"/>
        <v>703</v>
      </c>
      <c r="I186" s="508">
        <f t="shared" si="175"/>
        <v>703</v>
      </c>
      <c r="J186" s="509">
        <f t="shared" si="175"/>
        <v>703</v>
      </c>
      <c r="K186" s="509">
        <f t="shared" si="175"/>
        <v>703</v>
      </c>
      <c r="L186" s="509">
        <f t="shared" si="175"/>
        <v>703</v>
      </c>
      <c r="M186" s="510">
        <f t="shared" si="176"/>
        <v>703</v>
      </c>
      <c r="N186" s="510">
        <f t="shared" si="176"/>
        <v>703</v>
      </c>
      <c r="O186" s="510">
        <f t="shared" si="176"/>
        <v>703</v>
      </c>
      <c r="P186" s="448">
        <f t="shared" si="160"/>
        <v>703</v>
      </c>
      <c r="Q186" s="510">
        <f t="shared" si="172"/>
        <v>703</v>
      </c>
      <c r="R186" s="510">
        <f t="shared" si="172"/>
        <v>703</v>
      </c>
      <c r="S186" s="510">
        <f t="shared" si="172"/>
        <v>703</v>
      </c>
      <c r="T186" s="510">
        <f t="shared" si="172"/>
        <v>703</v>
      </c>
      <c r="U186" s="510">
        <f t="shared" si="172"/>
        <v>703</v>
      </c>
      <c r="V186" s="510">
        <f t="shared" si="172"/>
        <v>703</v>
      </c>
      <c r="W186" s="510">
        <f t="shared" si="172"/>
        <v>703</v>
      </c>
      <c r="X186" s="510">
        <f t="shared" si="172"/>
        <v>703</v>
      </c>
      <c r="Y186" s="510">
        <f t="shared" si="172"/>
        <v>703</v>
      </c>
      <c r="Z186" s="510">
        <f t="shared" si="172"/>
        <v>703</v>
      </c>
      <c r="AA186" s="510">
        <f t="shared" si="172"/>
        <v>703</v>
      </c>
      <c r="AB186" s="510">
        <f t="shared" si="172"/>
        <v>703</v>
      </c>
      <c r="AC186" s="448">
        <f t="shared" si="161"/>
        <v>703</v>
      </c>
      <c r="AD186" s="510">
        <f t="shared" si="173"/>
        <v>703</v>
      </c>
      <c r="AE186" s="510">
        <f t="shared" si="173"/>
        <v>703</v>
      </c>
      <c r="AF186" s="510">
        <f t="shared" si="173"/>
        <v>703</v>
      </c>
      <c r="AG186" s="510">
        <f t="shared" si="173"/>
        <v>703</v>
      </c>
      <c r="AH186" s="510">
        <f t="shared" si="173"/>
        <v>703</v>
      </c>
      <c r="AI186" s="510">
        <f t="shared" si="173"/>
        <v>703</v>
      </c>
      <c r="AJ186" s="510">
        <f t="shared" si="173"/>
        <v>703</v>
      </c>
      <c r="AK186" s="510">
        <f t="shared" si="173"/>
        <v>703</v>
      </c>
      <c r="AL186" s="510">
        <f t="shared" si="173"/>
        <v>703</v>
      </c>
      <c r="AM186" s="510">
        <f t="shared" si="173"/>
        <v>703</v>
      </c>
      <c r="AN186" s="510">
        <f t="shared" si="173"/>
        <v>703</v>
      </c>
      <c r="AO186" s="510">
        <f t="shared" si="173"/>
        <v>703</v>
      </c>
      <c r="AP186" s="448">
        <f t="shared" si="162"/>
        <v>703</v>
      </c>
      <c r="AQ186" s="510">
        <f t="shared" si="174"/>
        <v>703</v>
      </c>
      <c r="AR186" s="510">
        <f t="shared" si="174"/>
        <v>703</v>
      </c>
      <c r="AS186" s="510">
        <f t="shared" si="174"/>
        <v>703</v>
      </c>
      <c r="AT186" s="510">
        <f t="shared" si="174"/>
        <v>703</v>
      </c>
      <c r="AU186" s="510">
        <f t="shared" si="174"/>
        <v>703</v>
      </c>
      <c r="AV186" s="510">
        <f t="shared" si="174"/>
        <v>703</v>
      </c>
      <c r="AW186" s="510">
        <f t="shared" si="174"/>
        <v>703</v>
      </c>
      <c r="AX186" s="510">
        <f t="shared" si="174"/>
        <v>703</v>
      </c>
      <c r="AY186" s="510">
        <f t="shared" si="174"/>
        <v>703</v>
      </c>
      <c r="AZ186" s="510">
        <f t="shared" si="174"/>
        <v>703</v>
      </c>
      <c r="BA186" s="510">
        <f t="shared" si="174"/>
        <v>703</v>
      </c>
      <c r="BB186" s="510">
        <f t="shared" si="174"/>
        <v>703</v>
      </c>
      <c r="BC186" s="448">
        <f t="shared" si="163"/>
        <v>703</v>
      </c>
      <c r="BD186" s="450"/>
      <c r="BE186" s="509">
        <f t="shared" si="164"/>
        <v>703</v>
      </c>
      <c r="BF186" s="509">
        <f t="shared" si="164"/>
        <v>703</v>
      </c>
      <c r="BG186" s="509">
        <f t="shared" si="164"/>
        <v>703</v>
      </c>
      <c r="BH186" s="509">
        <f t="shared" si="164"/>
        <v>703</v>
      </c>
      <c r="BI186" s="509">
        <f t="shared" si="164"/>
        <v>703</v>
      </c>
      <c r="BJ186" s="509">
        <f t="shared" si="164"/>
        <v>703</v>
      </c>
      <c r="BK186" s="509">
        <f t="shared" si="164"/>
        <v>703</v>
      </c>
      <c r="BL186" s="509">
        <f t="shared" si="164"/>
        <v>703</v>
      </c>
      <c r="BM186" s="509">
        <f t="shared" si="164"/>
        <v>703</v>
      </c>
      <c r="BN186" s="509">
        <f t="shared" si="164"/>
        <v>703</v>
      </c>
      <c r="BO186" s="509">
        <f t="shared" si="164"/>
        <v>703</v>
      </c>
      <c r="BP186" s="509">
        <f t="shared" si="164"/>
        <v>703</v>
      </c>
      <c r="BQ186" s="448">
        <f t="shared" si="157"/>
        <v>703</v>
      </c>
    </row>
    <row r="187" spans="1:69" outlineLevel="1">
      <c r="A187" s="455" t="str">
        <f t="shared" si="177"/>
        <v>ICNE</v>
      </c>
      <c r="B187" s="455" t="str">
        <f t="shared" si="177"/>
        <v>Other</v>
      </c>
      <c r="C187" s="455" t="str">
        <f t="shared" si="177"/>
        <v>GRUPO R&amp;G S.A.S. / HOSP HUV</v>
      </c>
      <c r="D187" s="508"/>
      <c r="E187" s="508"/>
      <c r="F187" s="508"/>
      <c r="G187" s="508"/>
      <c r="H187" s="508">
        <f t="shared" si="175"/>
        <v>703</v>
      </c>
      <c r="I187" s="508">
        <f t="shared" si="175"/>
        <v>703</v>
      </c>
      <c r="J187" s="509">
        <f t="shared" si="175"/>
        <v>703</v>
      </c>
      <c r="K187" s="509">
        <f t="shared" si="175"/>
        <v>703</v>
      </c>
      <c r="L187" s="509">
        <f t="shared" si="175"/>
        <v>703</v>
      </c>
      <c r="M187" s="510">
        <f t="shared" si="176"/>
        <v>703</v>
      </c>
      <c r="N187" s="510">
        <f t="shared" si="176"/>
        <v>703</v>
      </c>
      <c r="O187" s="510">
        <f t="shared" si="176"/>
        <v>703</v>
      </c>
      <c r="P187" s="448">
        <f t="shared" si="160"/>
        <v>703</v>
      </c>
      <c r="Q187" s="510">
        <f t="shared" si="172"/>
        <v>703</v>
      </c>
      <c r="R187" s="510">
        <f t="shared" si="172"/>
        <v>703</v>
      </c>
      <c r="S187" s="510">
        <f t="shared" si="172"/>
        <v>703</v>
      </c>
      <c r="T187" s="510">
        <f t="shared" si="172"/>
        <v>703</v>
      </c>
      <c r="U187" s="510">
        <f t="shared" si="172"/>
        <v>703</v>
      </c>
      <c r="V187" s="510">
        <f t="shared" si="172"/>
        <v>703</v>
      </c>
      <c r="W187" s="510">
        <f t="shared" si="172"/>
        <v>703</v>
      </c>
      <c r="X187" s="510">
        <f t="shared" si="172"/>
        <v>703</v>
      </c>
      <c r="Y187" s="510">
        <f t="shared" si="172"/>
        <v>703</v>
      </c>
      <c r="Z187" s="510">
        <f t="shared" si="172"/>
        <v>703</v>
      </c>
      <c r="AA187" s="510">
        <f t="shared" si="172"/>
        <v>703</v>
      </c>
      <c r="AB187" s="510">
        <f t="shared" si="172"/>
        <v>703</v>
      </c>
      <c r="AC187" s="448">
        <f t="shared" si="161"/>
        <v>703</v>
      </c>
      <c r="AD187" s="510">
        <f t="shared" si="173"/>
        <v>703</v>
      </c>
      <c r="AE187" s="510">
        <f t="shared" si="173"/>
        <v>703</v>
      </c>
      <c r="AF187" s="510">
        <f t="shared" si="173"/>
        <v>703</v>
      </c>
      <c r="AG187" s="510">
        <f t="shared" si="173"/>
        <v>703</v>
      </c>
      <c r="AH187" s="510">
        <f t="shared" si="173"/>
        <v>703</v>
      </c>
      <c r="AI187" s="510">
        <f t="shared" si="173"/>
        <v>703</v>
      </c>
      <c r="AJ187" s="510">
        <f t="shared" si="173"/>
        <v>703</v>
      </c>
      <c r="AK187" s="510">
        <f t="shared" si="173"/>
        <v>703</v>
      </c>
      <c r="AL187" s="510">
        <f t="shared" si="173"/>
        <v>703</v>
      </c>
      <c r="AM187" s="510">
        <f t="shared" si="173"/>
        <v>703</v>
      </c>
      <c r="AN187" s="510">
        <f t="shared" si="173"/>
        <v>703</v>
      </c>
      <c r="AO187" s="510">
        <f t="shared" si="173"/>
        <v>703</v>
      </c>
      <c r="AP187" s="448">
        <f t="shared" si="162"/>
        <v>703</v>
      </c>
      <c r="AQ187" s="510">
        <f t="shared" si="174"/>
        <v>703</v>
      </c>
      <c r="AR187" s="510">
        <f t="shared" si="174"/>
        <v>703</v>
      </c>
      <c r="AS187" s="510">
        <f t="shared" si="174"/>
        <v>703</v>
      </c>
      <c r="AT187" s="510">
        <f t="shared" si="174"/>
        <v>703</v>
      </c>
      <c r="AU187" s="510">
        <f t="shared" si="174"/>
        <v>703</v>
      </c>
      <c r="AV187" s="510">
        <f t="shared" si="174"/>
        <v>703</v>
      </c>
      <c r="AW187" s="510">
        <f t="shared" si="174"/>
        <v>703</v>
      </c>
      <c r="AX187" s="510">
        <f t="shared" si="174"/>
        <v>703</v>
      </c>
      <c r="AY187" s="510">
        <f t="shared" si="174"/>
        <v>703</v>
      </c>
      <c r="AZ187" s="510">
        <f t="shared" si="174"/>
        <v>703</v>
      </c>
      <c r="BA187" s="510">
        <f t="shared" si="174"/>
        <v>703</v>
      </c>
      <c r="BB187" s="510">
        <f t="shared" si="174"/>
        <v>703</v>
      </c>
      <c r="BC187" s="448">
        <f t="shared" si="163"/>
        <v>703</v>
      </c>
      <c r="BD187" s="450"/>
      <c r="BE187" s="509">
        <f t="shared" ref="BE187:BP191" si="178">IF(BE145&lt;=60000,$G$160,IF(BE145&lt;=100000,$G$161,IF(BE145&lt;=150000,$G$162,IF(BE145&lt;=200000,$G$163,$G$164))))</f>
        <v>703</v>
      </c>
      <c r="BF187" s="509">
        <f t="shared" si="178"/>
        <v>703</v>
      </c>
      <c r="BG187" s="509">
        <f t="shared" si="178"/>
        <v>703</v>
      </c>
      <c r="BH187" s="509">
        <f t="shared" si="178"/>
        <v>703</v>
      </c>
      <c r="BI187" s="509">
        <f t="shared" si="178"/>
        <v>703</v>
      </c>
      <c r="BJ187" s="509">
        <f t="shared" si="178"/>
        <v>703</v>
      </c>
      <c r="BK187" s="509">
        <f t="shared" si="178"/>
        <v>703</v>
      </c>
      <c r="BL187" s="509">
        <f t="shared" si="178"/>
        <v>703</v>
      </c>
      <c r="BM187" s="509">
        <f t="shared" si="178"/>
        <v>703</v>
      </c>
      <c r="BN187" s="509">
        <f t="shared" si="178"/>
        <v>703</v>
      </c>
      <c r="BO187" s="509">
        <f t="shared" si="178"/>
        <v>703</v>
      </c>
      <c r="BP187" s="509">
        <f t="shared" si="178"/>
        <v>703</v>
      </c>
      <c r="BQ187" s="448">
        <f t="shared" si="157"/>
        <v>703</v>
      </c>
    </row>
    <row r="188" spans="1:69" outlineLevel="1">
      <c r="A188" s="455" t="str">
        <f t="shared" si="177"/>
        <v>ICNE</v>
      </c>
      <c r="B188" s="455" t="str">
        <f t="shared" si="177"/>
        <v>Other</v>
      </c>
      <c r="C188" s="455" t="str">
        <f t="shared" si="177"/>
        <v>DDS PHARMA</v>
      </c>
      <c r="D188" s="508">
        <f t="shared" ref="D188:L196" si="179">IF(D146&lt;=60000,$G$160,IF(D146&lt;=100000,$G$161,IF(D146&lt;=150000,$G$162,IF(D146&lt;=200000,$G$163,$G$164))))</f>
        <v>703</v>
      </c>
      <c r="E188" s="508">
        <f t="shared" si="179"/>
        <v>703</v>
      </c>
      <c r="F188" s="508">
        <f t="shared" si="179"/>
        <v>703</v>
      </c>
      <c r="G188" s="508">
        <f t="shared" si="179"/>
        <v>703</v>
      </c>
      <c r="H188" s="508">
        <f t="shared" si="175"/>
        <v>703</v>
      </c>
      <c r="I188" s="508">
        <f t="shared" si="175"/>
        <v>703</v>
      </c>
      <c r="J188" s="509">
        <f t="shared" si="175"/>
        <v>703</v>
      </c>
      <c r="K188" s="509">
        <f t="shared" si="175"/>
        <v>703</v>
      </c>
      <c r="L188" s="509">
        <f t="shared" si="175"/>
        <v>703</v>
      </c>
      <c r="M188" s="510">
        <f t="shared" si="176"/>
        <v>703</v>
      </c>
      <c r="N188" s="510">
        <f t="shared" si="176"/>
        <v>703</v>
      </c>
      <c r="O188" s="510">
        <f t="shared" si="176"/>
        <v>703</v>
      </c>
      <c r="P188" s="448">
        <f t="shared" si="160"/>
        <v>703</v>
      </c>
      <c r="Q188" s="510">
        <f t="shared" si="172"/>
        <v>703</v>
      </c>
      <c r="R188" s="510">
        <f t="shared" si="172"/>
        <v>703</v>
      </c>
      <c r="S188" s="510">
        <f t="shared" si="172"/>
        <v>703</v>
      </c>
      <c r="T188" s="510">
        <f t="shared" si="172"/>
        <v>703</v>
      </c>
      <c r="U188" s="510">
        <f t="shared" si="172"/>
        <v>703</v>
      </c>
      <c r="V188" s="510">
        <f t="shared" si="172"/>
        <v>703</v>
      </c>
      <c r="W188" s="510">
        <f t="shared" si="172"/>
        <v>703</v>
      </c>
      <c r="X188" s="510">
        <f t="shared" si="172"/>
        <v>703</v>
      </c>
      <c r="Y188" s="510">
        <f t="shared" si="172"/>
        <v>703</v>
      </c>
      <c r="Z188" s="510">
        <f t="shared" si="172"/>
        <v>703</v>
      </c>
      <c r="AA188" s="510">
        <f t="shared" si="172"/>
        <v>703</v>
      </c>
      <c r="AB188" s="510">
        <f t="shared" si="172"/>
        <v>703</v>
      </c>
      <c r="AC188" s="448">
        <f t="shared" si="161"/>
        <v>703</v>
      </c>
      <c r="AD188" s="510">
        <f t="shared" si="173"/>
        <v>703</v>
      </c>
      <c r="AE188" s="510">
        <f t="shared" si="173"/>
        <v>703</v>
      </c>
      <c r="AF188" s="510">
        <f t="shared" si="173"/>
        <v>703</v>
      </c>
      <c r="AG188" s="510">
        <f t="shared" si="173"/>
        <v>703</v>
      </c>
      <c r="AH188" s="510">
        <f t="shared" si="173"/>
        <v>703</v>
      </c>
      <c r="AI188" s="510">
        <f t="shared" si="173"/>
        <v>703</v>
      </c>
      <c r="AJ188" s="510">
        <f t="shared" si="173"/>
        <v>703</v>
      </c>
      <c r="AK188" s="510">
        <f t="shared" si="173"/>
        <v>703</v>
      </c>
      <c r="AL188" s="510">
        <f t="shared" si="173"/>
        <v>703</v>
      </c>
      <c r="AM188" s="510">
        <f t="shared" si="173"/>
        <v>703</v>
      </c>
      <c r="AN188" s="510">
        <f t="shared" si="173"/>
        <v>703</v>
      </c>
      <c r="AO188" s="510">
        <f t="shared" si="173"/>
        <v>703</v>
      </c>
      <c r="AP188" s="448">
        <f t="shared" si="162"/>
        <v>703</v>
      </c>
      <c r="AQ188" s="510">
        <f t="shared" si="174"/>
        <v>703</v>
      </c>
      <c r="AR188" s="510">
        <f t="shared" si="174"/>
        <v>703</v>
      </c>
      <c r="AS188" s="510">
        <f t="shared" si="174"/>
        <v>703</v>
      </c>
      <c r="AT188" s="510">
        <f t="shared" si="174"/>
        <v>703</v>
      </c>
      <c r="AU188" s="510">
        <f t="shared" si="174"/>
        <v>703</v>
      </c>
      <c r="AV188" s="510">
        <f t="shared" si="174"/>
        <v>703</v>
      </c>
      <c r="AW188" s="510">
        <f t="shared" si="174"/>
        <v>703</v>
      </c>
      <c r="AX188" s="510">
        <f t="shared" si="174"/>
        <v>703</v>
      </c>
      <c r="AY188" s="510">
        <f t="shared" si="174"/>
        <v>703</v>
      </c>
      <c r="AZ188" s="510">
        <f t="shared" si="174"/>
        <v>703</v>
      </c>
      <c r="BA188" s="510">
        <f t="shared" si="174"/>
        <v>703</v>
      </c>
      <c r="BB188" s="510">
        <f t="shared" si="174"/>
        <v>703</v>
      </c>
      <c r="BC188" s="448">
        <f t="shared" si="163"/>
        <v>703</v>
      </c>
      <c r="BD188" s="450"/>
      <c r="BE188" s="509">
        <f t="shared" si="178"/>
        <v>703</v>
      </c>
      <c r="BF188" s="509">
        <f t="shared" si="178"/>
        <v>703</v>
      </c>
      <c r="BG188" s="509">
        <f t="shared" si="178"/>
        <v>703</v>
      </c>
      <c r="BH188" s="509">
        <f t="shared" si="178"/>
        <v>703</v>
      </c>
      <c r="BI188" s="509">
        <f t="shared" si="178"/>
        <v>703</v>
      </c>
      <c r="BJ188" s="509">
        <f t="shared" si="178"/>
        <v>703</v>
      </c>
      <c r="BK188" s="509">
        <f t="shared" si="178"/>
        <v>703</v>
      </c>
      <c r="BL188" s="509">
        <f t="shared" si="178"/>
        <v>703</v>
      </c>
      <c r="BM188" s="509">
        <f t="shared" si="178"/>
        <v>703</v>
      </c>
      <c r="BN188" s="509">
        <f t="shared" si="178"/>
        <v>703</v>
      </c>
      <c r="BO188" s="509">
        <f t="shared" si="178"/>
        <v>703</v>
      </c>
      <c r="BP188" s="509">
        <f t="shared" si="178"/>
        <v>703</v>
      </c>
      <c r="BQ188" s="448">
        <f t="shared" si="157"/>
        <v>703</v>
      </c>
    </row>
    <row r="189" spans="1:69" outlineLevel="1">
      <c r="A189" s="455" t="str">
        <f t="shared" si="177"/>
        <v>ICNE</v>
      </c>
      <c r="B189" s="455" t="str">
        <f t="shared" si="177"/>
        <v>Other</v>
      </c>
      <c r="C189" s="455" t="str">
        <f t="shared" si="177"/>
        <v>EVE DISTRIBUCIONES S.A.S.</v>
      </c>
      <c r="D189" s="508">
        <f t="shared" si="179"/>
        <v>703</v>
      </c>
      <c r="E189" s="508">
        <f t="shared" si="179"/>
        <v>703</v>
      </c>
      <c r="F189" s="508">
        <f t="shared" si="179"/>
        <v>703</v>
      </c>
      <c r="G189" s="508">
        <f t="shared" si="179"/>
        <v>703</v>
      </c>
      <c r="H189" s="508">
        <f t="shared" si="175"/>
        <v>703</v>
      </c>
      <c r="I189" s="508">
        <f t="shared" si="175"/>
        <v>703</v>
      </c>
      <c r="J189" s="509">
        <f t="shared" si="175"/>
        <v>703</v>
      </c>
      <c r="K189" s="509">
        <f t="shared" si="175"/>
        <v>703</v>
      </c>
      <c r="L189" s="509">
        <f t="shared" si="175"/>
        <v>703</v>
      </c>
      <c r="M189" s="510">
        <f t="shared" si="176"/>
        <v>703</v>
      </c>
      <c r="N189" s="510">
        <f t="shared" si="176"/>
        <v>703</v>
      </c>
      <c r="O189" s="510">
        <f t="shared" si="176"/>
        <v>703</v>
      </c>
      <c r="P189" s="448">
        <f t="shared" si="160"/>
        <v>703</v>
      </c>
      <c r="Q189" s="510">
        <f t="shared" si="172"/>
        <v>703</v>
      </c>
      <c r="R189" s="510">
        <f t="shared" si="172"/>
        <v>703</v>
      </c>
      <c r="S189" s="510">
        <f t="shared" si="172"/>
        <v>703</v>
      </c>
      <c r="T189" s="510">
        <f t="shared" si="172"/>
        <v>703</v>
      </c>
      <c r="U189" s="510">
        <f t="shared" si="172"/>
        <v>703</v>
      </c>
      <c r="V189" s="510">
        <f t="shared" si="172"/>
        <v>703</v>
      </c>
      <c r="W189" s="510">
        <f t="shared" si="172"/>
        <v>703</v>
      </c>
      <c r="X189" s="510">
        <f t="shared" si="172"/>
        <v>703</v>
      </c>
      <c r="Y189" s="510">
        <f t="shared" si="172"/>
        <v>703</v>
      </c>
      <c r="Z189" s="510">
        <f t="shared" si="172"/>
        <v>703</v>
      </c>
      <c r="AA189" s="510">
        <f t="shared" si="172"/>
        <v>703</v>
      </c>
      <c r="AB189" s="510">
        <f t="shared" si="172"/>
        <v>703</v>
      </c>
      <c r="AC189" s="448">
        <f t="shared" si="161"/>
        <v>703</v>
      </c>
      <c r="AD189" s="510">
        <f t="shared" si="173"/>
        <v>703</v>
      </c>
      <c r="AE189" s="510">
        <f t="shared" si="173"/>
        <v>703</v>
      </c>
      <c r="AF189" s="510">
        <f t="shared" si="173"/>
        <v>703</v>
      </c>
      <c r="AG189" s="510">
        <f t="shared" si="173"/>
        <v>703</v>
      </c>
      <c r="AH189" s="510">
        <f t="shared" si="173"/>
        <v>703</v>
      </c>
      <c r="AI189" s="510">
        <f t="shared" si="173"/>
        <v>703</v>
      </c>
      <c r="AJ189" s="510">
        <f t="shared" si="173"/>
        <v>703</v>
      </c>
      <c r="AK189" s="510">
        <f t="shared" si="173"/>
        <v>703</v>
      </c>
      <c r="AL189" s="510">
        <f t="shared" si="173"/>
        <v>703</v>
      </c>
      <c r="AM189" s="510">
        <f t="shared" si="173"/>
        <v>703</v>
      </c>
      <c r="AN189" s="510">
        <f t="shared" si="173"/>
        <v>703</v>
      </c>
      <c r="AO189" s="510">
        <f t="shared" si="173"/>
        <v>703</v>
      </c>
      <c r="AP189" s="448">
        <f t="shared" si="162"/>
        <v>703</v>
      </c>
      <c r="AQ189" s="510">
        <f t="shared" si="174"/>
        <v>703</v>
      </c>
      <c r="AR189" s="510">
        <f t="shared" si="174"/>
        <v>703</v>
      </c>
      <c r="AS189" s="510">
        <f t="shared" si="174"/>
        <v>703</v>
      </c>
      <c r="AT189" s="510">
        <f t="shared" si="174"/>
        <v>703</v>
      </c>
      <c r="AU189" s="510">
        <f t="shared" si="174"/>
        <v>703</v>
      </c>
      <c r="AV189" s="510">
        <f t="shared" si="174"/>
        <v>703</v>
      </c>
      <c r="AW189" s="510">
        <f t="shared" si="174"/>
        <v>703</v>
      </c>
      <c r="AX189" s="510">
        <f t="shared" si="174"/>
        <v>703</v>
      </c>
      <c r="AY189" s="510">
        <f t="shared" si="174"/>
        <v>703</v>
      </c>
      <c r="AZ189" s="510">
        <f t="shared" si="174"/>
        <v>703</v>
      </c>
      <c r="BA189" s="510">
        <f t="shared" si="174"/>
        <v>703</v>
      </c>
      <c r="BB189" s="510">
        <f t="shared" si="174"/>
        <v>703</v>
      </c>
      <c r="BC189" s="448">
        <f t="shared" si="163"/>
        <v>703</v>
      </c>
      <c r="BD189" s="450"/>
      <c r="BE189" s="509">
        <f t="shared" si="178"/>
        <v>703</v>
      </c>
      <c r="BF189" s="509">
        <f t="shared" si="178"/>
        <v>703</v>
      </c>
      <c r="BG189" s="509">
        <f t="shared" si="178"/>
        <v>703</v>
      </c>
      <c r="BH189" s="509">
        <f t="shared" si="178"/>
        <v>703</v>
      </c>
      <c r="BI189" s="509">
        <f t="shared" si="178"/>
        <v>703</v>
      </c>
      <c r="BJ189" s="509">
        <f t="shared" si="178"/>
        <v>703</v>
      </c>
      <c r="BK189" s="509">
        <f t="shared" si="178"/>
        <v>703</v>
      </c>
      <c r="BL189" s="509">
        <f t="shared" si="178"/>
        <v>703</v>
      </c>
      <c r="BM189" s="509">
        <f t="shared" si="178"/>
        <v>703</v>
      </c>
      <c r="BN189" s="509">
        <f t="shared" si="178"/>
        <v>703</v>
      </c>
      <c r="BO189" s="509">
        <f t="shared" si="178"/>
        <v>703</v>
      </c>
      <c r="BP189" s="509">
        <f t="shared" si="178"/>
        <v>703</v>
      </c>
      <c r="BQ189" s="448">
        <f t="shared" si="157"/>
        <v>703</v>
      </c>
    </row>
    <row r="190" spans="1:69" outlineLevel="1">
      <c r="A190" s="455" t="str">
        <f t="shared" si="177"/>
        <v>ICNE</v>
      </c>
      <c r="B190" s="455" t="str">
        <f t="shared" si="177"/>
        <v>Other</v>
      </c>
      <c r="C190" s="455" t="str">
        <f t="shared" si="177"/>
        <v>CAFAM</v>
      </c>
      <c r="D190" s="508">
        <f t="shared" si="179"/>
        <v>703</v>
      </c>
      <c r="E190" s="508">
        <f t="shared" si="179"/>
        <v>703</v>
      </c>
      <c r="F190" s="508">
        <f t="shared" si="179"/>
        <v>703</v>
      </c>
      <c r="G190" s="508">
        <f t="shared" si="179"/>
        <v>703</v>
      </c>
      <c r="H190" s="508">
        <f t="shared" si="175"/>
        <v>703</v>
      </c>
      <c r="I190" s="508">
        <f t="shared" si="175"/>
        <v>703</v>
      </c>
      <c r="J190" s="509">
        <f t="shared" si="175"/>
        <v>703</v>
      </c>
      <c r="K190" s="509">
        <f t="shared" si="175"/>
        <v>703</v>
      </c>
      <c r="L190" s="509">
        <f t="shared" si="175"/>
        <v>703</v>
      </c>
      <c r="M190" s="510">
        <f t="shared" si="176"/>
        <v>703</v>
      </c>
      <c r="N190" s="510">
        <f t="shared" si="176"/>
        <v>703</v>
      </c>
      <c r="O190" s="510">
        <f t="shared" si="176"/>
        <v>703</v>
      </c>
      <c r="P190" s="448">
        <f t="shared" si="160"/>
        <v>703</v>
      </c>
      <c r="Q190" s="510">
        <f t="shared" si="172"/>
        <v>703</v>
      </c>
      <c r="R190" s="510">
        <f t="shared" si="172"/>
        <v>703</v>
      </c>
      <c r="S190" s="510">
        <f t="shared" si="172"/>
        <v>703</v>
      </c>
      <c r="T190" s="510">
        <f t="shared" si="172"/>
        <v>703</v>
      </c>
      <c r="U190" s="510">
        <f t="shared" si="172"/>
        <v>703</v>
      </c>
      <c r="V190" s="510">
        <f t="shared" si="172"/>
        <v>703</v>
      </c>
      <c r="W190" s="510">
        <f t="shared" si="172"/>
        <v>703</v>
      </c>
      <c r="X190" s="510">
        <f t="shared" si="172"/>
        <v>703</v>
      </c>
      <c r="Y190" s="510">
        <f t="shared" si="172"/>
        <v>703</v>
      </c>
      <c r="Z190" s="510">
        <f t="shared" si="172"/>
        <v>703</v>
      </c>
      <c r="AA190" s="510">
        <f t="shared" si="172"/>
        <v>703</v>
      </c>
      <c r="AB190" s="510">
        <f t="shared" si="172"/>
        <v>703</v>
      </c>
      <c r="AC190" s="448">
        <f t="shared" si="161"/>
        <v>703</v>
      </c>
      <c r="AD190" s="510">
        <f t="shared" si="173"/>
        <v>703</v>
      </c>
      <c r="AE190" s="510">
        <f t="shared" si="173"/>
        <v>703</v>
      </c>
      <c r="AF190" s="510">
        <f t="shared" si="173"/>
        <v>703</v>
      </c>
      <c r="AG190" s="510">
        <f t="shared" si="173"/>
        <v>703</v>
      </c>
      <c r="AH190" s="510">
        <f t="shared" si="173"/>
        <v>703</v>
      </c>
      <c r="AI190" s="510">
        <f t="shared" si="173"/>
        <v>703</v>
      </c>
      <c r="AJ190" s="510">
        <f t="shared" si="173"/>
        <v>703</v>
      </c>
      <c r="AK190" s="510">
        <f t="shared" si="173"/>
        <v>703</v>
      </c>
      <c r="AL190" s="510">
        <f t="shared" si="173"/>
        <v>703</v>
      </c>
      <c r="AM190" s="510">
        <f t="shared" si="173"/>
        <v>703</v>
      </c>
      <c r="AN190" s="510">
        <f t="shared" si="173"/>
        <v>703</v>
      </c>
      <c r="AO190" s="510">
        <f t="shared" si="173"/>
        <v>703</v>
      </c>
      <c r="AP190" s="448">
        <f t="shared" si="162"/>
        <v>703</v>
      </c>
      <c r="AQ190" s="510">
        <f t="shared" si="174"/>
        <v>703</v>
      </c>
      <c r="AR190" s="510">
        <f t="shared" si="174"/>
        <v>703</v>
      </c>
      <c r="AS190" s="510">
        <f t="shared" si="174"/>
        <v>703</v>
      </c>
      <c r="AT190" s="510">
        <f t="shared" si="174"/>
        <v>703</v>
      </c>
      <c r="AU190" s="510">
        <f t="shared" si="174"/>
        <v>703</v>
      </c>
      <c r="AV190" s="510">
        <f t="shared" si="174"/>
        <v>703</v>
      </c>
      <c r="AW190" s="510">
        <f t="shared" si="174"/>
        <v>703</v>
      </c>
      <c r="AX190" s="510">
        <f t="shared" si="174"/>
        <v>703</v>
      </c>
      <c r="AY190" s="510">
        <f t="shared" si="174"/>
        <v>703</v>
      </c>
      <c r="AZ190" s="510">
        <f t="shared" si="174"/>
        <v>703</v>
      </c>
      <c r="BA190" s="510">
        <f t="shared" si="174"/>
        <v>703</v>
      </c>
      <c r="BB190" s="510">
        <f t="shared" si="174"/>
        <v>703</v>
      </c>
      <c r="BC190" s="448">
        <f t="shared" si="163"/>
        <v>703</v>
      </c>
      <c r="BD190" s="450"/>
      <c r="BE190" s="509">
        <f t="shared" si="178"/>
        <v>703</v>
      </c>
      <c r="BF190" s="509">
        <f t="shared" si="178"/>
        <v>703</v>
      </c>
      <c r="BG190" s="509">
        <f t="shared" si="178"/>
        <v>703</v>
      </c>
      <c r="BH190" s="509">
        <f t="shared" si="178"/>
        <v>703</v>
      </c>
      <c r="BI190" s="509">
        <f t="shared" si="178"/>
        <v>703</v>
      </c>
      <c r="BJ190" s="509">
        <f t="shared" si="178"/>
        <v>703</v>
      </c>
      <c r="BK190" s="509">
        <f t="shared" si="178"/>
        <v>703</v>
      </c>
      <c r="BL190" s="509">
        <f t="shared" si="178"/>
        <v>703</v>
      </c>
      <c r="BM190" s="509">
        <f t="shared" si="178"/>
        <v>703</v>
      </c>
      <c r="BN190" s="509">
        <f t="shared" si="178"/>
        <v>703</v>
      </c>
      <c r="BO190" s="509">
        <f t="shared" si="178"/>
        <v>703</v>
      </c>
      <c r="BP190" s="509">
        <f t="shared" si="178"/>
        <v>703</v>
      </c>
      <c r="BQ190" s="448">
        <f t="shared" si="157"/>
        <v>703</v>
      </c>
    </row>
    <row r="191" spans="1:69" outlineLevel="1">
      <c r="A191" s="455" t="str">
        <f t="shared" si="177"/>
        <v>PMCE</v>
      </c>
      <c r="B191" s="455" t="str">
        <f t="shared" si="177"/>
        <v>Other</v>
      </c>
      <c r="C191" s="455" t="str">
        <f t="shared" si="177"/>
        <v>DEPOSITO DE DROGAS MONACO S.A.</v>
      </c>
      <c r="D191" s="508">
        <f t="shared" si="179"/>
        <v>703</v>
      </c>
      <c r="E191" s="508">
        <f t="shared" si="179"/>
        <v>703</v>
      </c>
      <c r="F191" s="508">
        <f t="shared" si="179"/>
        <v>703</v>
      </c>
      <c r="G191" s="508">
        <f t="shared" si="179"/>
        <v>703</v>
      </c>
      <c r="H191" s="508">
        <f t="shared" si="175"/>
        <v>703</v>
      </c>
      <c r="I191" s="508">
        <f t="shared" si="175"/>
        <v>703</v>
      </c>
      <c r="J191" s="509">
        <f t="shared" si="175"/>
        <v>703</v>
      </c>
      <c r="K191" s="509">
        <f t="shared" si="175"/>
        <v>703</v>
      </c>
      <c r="L191" s="509">
        <f t="shared" si="175"/>
        <v>703</v>
      </c>
      <c r="M191" s="510">
        <f t="shared" si="176"/>
        <v>703</v>
      </c>
      <c r="N191" s="510">
        <f t="shared" si="176"/>
        <v>703</v>
      </c>
      <c r="O191" s="510">
        <f t="shared" si="176"/>
        <v>703</v>
      </c>
      <c r="P191" s="448">
        <f t="shared" si="160"/>
        <v>703</v>
      </c>
      <c r="Q191" s="510">
        <f t="shared" si="172"/>
        <v>703</v>
      </c>
      <c r="R191" s="510">
        <f t="shared" si="172"/>
        <v>703</v>
      </c>
      <c r="S191" s="510">
        <f t="shared" si="172"/>
        <v>703</v>
      </c>
      <c r="T191" s="510">
        <f t="shared" si="172"/>
        <v>703</v>
      </c>
      <c r="U191" s="510">
        <f t="shared" si="172"/>
        <v>703</v>
      </c>
      <c r="V191" s="510">
        <f t="shared" si="172"/>
        <v>703</v>
      </c>
      <c r="W191" s="510">
        <f t="shared" si="172"/>
        <v>703</v>
      </c>
      <c r="X191" s="510">
        <f t="shared" si="172"/>
        <v>703</v>
      </c>
      <c r="Y191" s="510">
        <f t="shared" si="172"/>
        <v>703</v>
      </c>
      <c r="Z191" s="510">
        <f t="shared" si="172"/>
        <v>703</v>
      </c>
      <c r="AA191" s="510">
        <f t="shared" si="172"/>
        <v>703</v>
      </c>
      <c r="AB191" s="510">
        <f t="shared" si="172"/>
        <v>703</v>
      </c>
      <c r="AC191" s="448">
        <f t="shared" si="161"/>
        <v>703</v>
      </c>
      <c r="AD191" s="510">
        <f t="shared" si="173"/>
        <v>703</v>
      </c>
      <c r="AE191" s="510">
        <f t="shared" si="173"/>
        <v>703</v>
      </c>
      <c r="AF191" s="510">
        <f t="shared" si="173"/>
        <v>703</v>
      </c>
      <c r="AG191" s="510">
        <f t="shared" si="173"/>
        <v>703</v>
      </c>
      <c r="AH191" s="510">
        <f t="shared" si="173"/>
        <v>703</v>
      </c>
      <c r="AI191" s="510">
        <f t="shared" si="173"/>
        <v>703</v>
      </c>
      <c r="AJ191" s="510">
        <f t="shared" si="173"/>
        <v>703</v>
      </c>
      <c r="AK191" s="510">
        <f t="shared" si="173"/>
        <v>703</v>
      </c>
      <c r="AL191" s="510">
        <f t="shared" si="173"/>
        <v>703</v>
      </c>
      <c r="AM191" s="510">
        <f t="shared" si="173"/>
        <v>703</v>
      </c>
      <c r="AN191" s="510">
        <f t="shared" si="173"/>
        <v>703</v>
      </c>
      <c r="AO191" s="510">
        <f t="shared" si="173"/>
        <v>703</v>
      </c>
      <c r="AP191" s="448">
        <f t="shared" si="162"/>
        <v>703</v>
      </c>
      <c r="AQ191" s="510">
        <f t="shared" si="174"/>
        <v>703</v>
      </c>
      <c r="AR191" s="510">
        <f t="shared" si="174"/>
        <v>703</v>
      </c>
      <c r="AS191" s="510">
        <f t="shared" si="174"/>
        <v>703</v>
      </c>
      <c r="AT191" s="510">
        <f t="shared" si="174"/>
        <v>703</v>
      </c>
      <c r="AU191" s="510">
        <f t="shared" si="174"/>
        <v>703</v>
      </c>
      <c r="AV191" s="510">
        <f t="shared" si="174"/>
        <v>703</v>
      </c>
      <c r="AW191" s="510">
        <f t="shared" si="174"/>
        <v>703</v>
      </c>
      <c r="AX191" s="510">
        <f t="shared" si="174"/>
        <v>703</v>
      </c>
      <c r="AY191" s="510">
        <f t="shared" si="174"/>
        <v>703</v>
      </c>
      <c r="AZ191" s="510">
        <f t="shared" si="174"/>
        <v>703</v>
      </c>
      <c r="BA191" s="510">
        <f t="shared" si="174"/>
        <v>703</v>
      </c>
      <c r="BB191" s="510">
        <f t="shared" si="174"/>
        <v>703</v>
      </c>
      <c r="BC191" s="448">
        <f t="shared" si="163"/>
        <v>703</v>
      </c>
      <c r="BD191" s="450"/>
      <c r="BE191" s="509">
        <f t="shared" si="178"/>
        <v>703</v>
      </c>
      <c r="BF191" s="509">
        <f t="shared" si="178"/>
        <v>703</v>
      </c>
      <c r="BG191" s="509">
        <f t="shared" si="178"/>
        <v>703</v>
      </c>
      <c r="BH191" s="509">
        <f t="shared" si="178"/>
        <v>703</v>
      </c>
      <c r="BI191" s="509">
        <f t="shared" si="178"/>
        <v>703</v>
      </c>
      <c r="BJ191" s="509">
        <f t="shared" si="178"/>
        <v>703</v>
      </c>
      <c r="BK191" s="509">
        <f t="shared" si="178"/>
        <v>703</v>
      </c>
      <c r="BL191" s="509">
        <f t="shared" si="178"/>
        <v>703</v>
      </c>
      <c r="BM191" s="509">
        <f t="shared" si="178"/>
        <v>703</v>
      </c>
      <c r="BN191" s="509">
        <f t="shared" si="178"/>
        <v>703</v>
      </c>
      <c r="BO191" s="509">
        <f t="shared" si="178"/>
        <v>703</v>
      </c>
      <c r="BP191" s="509">
        <f t="shared" si="178"/>
        <v>703</v>
      </c>
      <c r="BQ191" s="448">
        <f t="shared" si="157"/>
        <v>703</v>
      </c>
    </row>
    <row r="192" spans="1:69" outlineLevel="1">
      <c r="A192" s="455"/>
      <c r="B192" s="455"/>
      <c r="C192" s="455" t="str">
        <f>C26</f>
        <v>COLQUIMICOS S A</v>
      </c>
      <c r="D192" s="508">
        <f t="shared" si="179"/>
        <v>703</v>
      </c>
      <c r="E192" s="508">
        <f t="shared" si="179"/>
        <v>703</v>
      </c>
      <c r="F192" s="508">
        <f t="shared" si="179"/>
        <v>703</v>
      </c>
      <c r="G192" s="508">
        <f t="shared" si="179"/>
        <v>703</v>
      </c>
      <c r="H192" s="508">
        <f t="shared" si="175"/>
        <v>703</v>
      </c>
      <c r="I192" s="508">
        <f t="shared" si="175"/>
        <v>703</v>
      </c>
      <c r="J192" s="509">
        <f t="shared" si="175"/>
        <v>703</v>
      </c>
      <c r="K192" s="509">
        <f t="shared" si="175"/>
        <v>703</v>
      </c>
      <c r="L192" s="509">
        <f t="shared" si="175"/>
        <v>703</v>
      </c>
      <c r="M192" s="510">
        <f t="shared" si="176"/>
        <v>703</v>
      </c>
      <c r="N192" s="510">
        <f t="shared" si="176"/>
        <v>703</v>
      </c>
      <c r="O192" s="510">
        <f t="shared" si="176"/>
        <v>703</v>
      </c>
      <c r="P192" s="448">
        <f t="shared" si="160"/>
        <v>703</v>
      </c>
      <c r="Q192" s="510">
        <f t="shared" ref="Q192:AB196" si="180">IF(Q150&lt;=60000,$G$160,IF(Q150&lt;=100000,$G$161,IF(Q150&lt;=150000,$G$162,IF(Q150&lt;=200000,$G$163,IF(Q150&lt;=400000,$G$164,IF(Q150&lt;=600000,$G$165,$G$166))))))</f>
        <v>703</v>
      </c>
      <c r="R192" s="510">
        <f t="shared" si="180"/>
        <v>703</v>
      </c>
      <c r="S192" s="510">
        <f t="shared" si="180"/>
        <v>703</v>
      </c>
      <c r="T192" s="510">
        <f t="shared" si="180"/>
        <v>703</v>
      </c>
      <c r="U192" s="510">
        <f t="shared" si="180"/>
        <v>703</v>
      </c>
      <c r="V192" s="510">
        <f t="shared" si="180"/>
        <v>703</v>
      </c>
      <c r="W192" s="510">
        <f t="shared" si="180"/>
        <v>703</v>
      </c>
      <c r="X192" s="510">
        <f t="shared" si="180"/>
        <v>703</v>
      </c>
      <c r="Y192" s="510">
        <f t="shared" si="180"/>
        <v>703</v>
      </c>
      <c r="Z192" s="510">
        <f t="shared" si="180"/>
        <v>703</v>
      </c>
      <c r="AA192" s="510">
        <f t="shared" si="180"/>
        <v>703</v>
      </c>
      <c r="AB192" s="510">
        <f t="shared" si="180"/>
        <v>703</v>
      </c>
      <c r="AC192" s="448">
        <f t="shared" si="161"/>
        <v>703</v>
      </c>
      <c r="AD192" s="510">
        <f t="shared" ref="AD192:AO196" si="181">IF(AD150&lt;=60000,$G$160,IF(AD150&lt;=100000,$G$161,IF(AD150&lt;=150000,$G$162,IF(AD150&lt;=200000,$G$163,IF(AD150&lt;=400000,$G$164,IF(AD150&lt;=600000,$G$165,$G$166))))))</f>
        <v>703</v>
      </c>
      <c r="AE192" s="510">
        <f t="shared" si="181"/>
        <v>703</v>
      </c>
      <c r="AF192" s="510">
        <f t="shared" si="181"/>
        <v>703</v>
      </c>
      <c r="AG192" s="510">
        <f t="shared" si="181"/>
        <v>703</v>
      </c>
      <c r="AH192" s="510">
        <f t="shared" si="181"/>
        <v>703</v>
      </c>
      <c r="AI192" s="510">
        <f t="shared" si="181"/>
        <v>703</v>
      </c>
      <c r="AJ192" s="510">
        <f t="shared" si="181"/>
        <v>703</v>
      </c>
      <c r="AK192" s="510">
        <f t="shared" si="181"/>
        <v>703</v>
      </c>
      <c r="AL192" s="510">
        <f t="shared" si="181"/>
        <v>703</v>
      </c>
      <c r="AM192" s="510">
        <f t="shared" si="181"/>
        <v>703</v>
      </c>
      <c r="AN192" s="510">
        <f t="shared" si="181"/>
        <v>703</v>
      </c>
      <c r="AO192" s="510">
        <f t="shared" si="181"/>
        <v>703</v>
      </c>
      <c r="AP192" s="448">
        <f t="shared" si="162"/>
        <v>703</v>
      </c>
      <c r="AQ192" s="510">
        <f t="shared" ref="AQ192:BB196" si="182">IF(AQ150&lt;=60000,$G$160,IF(AQ150&lt;=100000,$G$161,IF(AQ150&lt;=150000,$G$162,IF(AQ150&lt;=200000,$G$163,IF(AQ150&lt;=400000,$G$164,IF(AQ150&lt;=600000,$G$165,$G$166))))))</f>
        <v>703</v>
      </c>
      <c r="AR192" s="510">
        <f t="shared" si="182"/>
        <v>703</v>
      </c>
      <c r="AS192" s="510">
        <f t="shared" si="182"/>
        <v>703</v>
      </c>
      <c r="AT192" s="510">
        <f t="shared" si="182"/>
        <v>703</v>
      </c>
      <c r="AU192" s="510">
        <f t="shared" si="182"/>
        <v>703</v>
      </c>
      <c r="AV192" s="510">
        <f t="shared" si="182"/>
        <v>703</v>
      </c>
      <c r="AW192" s="510">
        <f t="shared" si="182"/>
        <v>703</v>
      </c>
      <c r="AX192" s="510">
        <f t="shared" si="182"/>
        <v>703</v>
      </c>
      <c r="AY192" s="510">
        <f t="shared" si="182"/>
        <v>703</v>
      </c>
      <c r="AZ192" s="510">
        <f t="shared" si="182"/>
        <v>703</v>
      </c>
      <c r="BA192" s="510">
        <f t="shared" si="182"/>
        <v>703</v>
      </c>
      <c r="BB192" s="510">
        <f t="shared" si="182"/>
        <v>703</v>
      </c>
      <c r="BC192" s="448">
        <f t="shared" si="163"/>
        <v>703</v>
      </c>
      <c r="BD192" s="450"/>
      <c r="BE192" s="509"/>
      <c r="BF192" s="509"/>
      <c r="BG192" s="509"/>
      <c r="BH192" s="509"/>
      <c r="BI192" s="509"/>
      <c r="BJ192" s="509"/>
      <c r="BK192" s="509"/>
      <c r="BL192" s="509"/>
      <c r="BM192" s="509"/>
      <c r="BN192" s="509"/>
      <c r="BO192" s="509"/>
      <c r="BP192" s="509"/>
      <c r="BQ192" s="448"/>
    </row>
    <row r="193" spans="1:101" outlineLevel="1">
      <c r="A193" s="456" t="str">
        <f t="shared" ref="A193:B195" si="183">A27</f>
        <v>ZMGQ</v>
      </c>
      <c r="B193" s="456">
        <f t="shared" si="183"/>
        <v>0</v>
      </c>
      <c r="C193" s="456" t="str">
        <f>C27</f>
        <v>CLINICA LA AURORA</v>
      </c>
      <c r="D193" s="508">
        <f t="shared" si="179"/>
        <v>703</v>
      </c>
      <c r="E193" s="508">
        <f t="shared" si="179"/>
        <v>703</v>
      </c>
      <c r="F193" s="508">
        <f t="shared" si="179"/>
        <v>703</v>
      </c>
      <c r="G193" s="508">
        <f t="shared" si="179"/>
        <v>703</v>
      </c>
      <c r="H193" s="508">
        <f t="shared" si="179"/>
        <v>703</v>
      </c>
      <c r="I193" s="508">
        <f t="shared" si="179"/>
        <v>703</v>
      </c>
      <c r="J193" s="509">
        <f t="shared" si="179"/>
        <v>703</v>
      </c>
      <c r="K193" s="509">
        <f t="shared" si="179"/>
        <v>703</v>
      </c>
      <c r="L193" s="509">
        <f t="shared" si="179"/>
        <v>703</v>
      </c>
      <c r="M193" s="510">
        <f t="shared" si="176"/>
        <v>703</v>
      </c>
      <c r="N193" s="510">
        <f t="shared" si="176"/>
        <v>703</v>
      </c>
      <c r="O193" s="510">
        <f t="shared" si="176"/>
        <v>703</v>
      </c>
      <c r="P193" s="448">
        <f t="shared" si="160"/>
        <v>703</v>
      </c>
      <c r="Q193" s="510">
        <f t="shared" si="180"/>
        <v>703</v>
      </c>
      <c r="R193" s="510">
        <f t="shared" si="180"/>
        <v>703</v>
      </c>
      <c r="S193" s="510">
        <f t="shared" si="180"/>
        <v>703</v>
      </c>
      <c r="T193" s="510">
        <f t="shared" si="180"/>
        <v>703</v>
      </c>
      <c r="U193" s="510">
        <f t="shared" si="180"/>
        <v>703</v>
      </c>
      <c r="V193" s="510">
        <f t="shared" si="180"/>
        <v>703</v>
      </c>
      <c r="W193" s="510">
        <f t="shared" si="180"/>
        <v>703</v>
      </c>
      <c r="X193" s="510">
        <f t="shared" si="180"/>
        <v>703</v>
      </c>
      <c r="Y193" s="510">
        <f t="shared" si="180"/>
        <v>703</v>
      </c>
      <c r="Z193" s="510">
        <f t="shared" si="180"/>
        <v>703</v>
      </c>
      <c r="AA193" s="510">
        <f t="shared" si="180"/>
        <v>703</v>
      </c>
      <c r="AB193" s="510">
        <f t="shared" si="180"/>
        <v>703</v>
      </c>
      <c r="AC193" s="448">
        <f t="shared" si="161"/>
        <v>703</v>
      </c>
      <c r="AD193" s="510">
        <f t="shared" si="181"/>
        <v>703</v>
      </c>
      <c r="AE193" s="510">
        <f t="shared" si="181"/>
        <v>703</v>
      </c>
      <c r="AF193" s="510">
        <f t="shared" si="181"/>
        <v>703</v>
      </c>
      <c r="AG193" s="510">
        <f t="shared" si="181"/>
        <v>703</v>
      </c>
      <c r="AH193" s="510">
        <f t="shared" si="181"/>
        <v>703</v>
      </c>
      <c r="AI193" s="510">
        <f t="shared" si="181"/>
        <v>703</v>
      </c>
      <c r="AJ193" s="510">
        <f t="shared" si="181"/>
        <v>703</v>
      </c>
      <c r="AK193" s="510">
        <f t="shared" si="181"/>
        <v>703</v>
      </c>
      <c r="AL193" s="510">
        <f t="shared" si="181"/>
        <v>703</v>
      </c>
      <c r="AM193" s="510">
        <f t="shared" si="181"/>
        <v>703</v>
      </c>
      <c r="AN193" s="510">
        <f t="shared" si="181"/>
        <v>703</v>
      </c>
      <c r="AO193" s="510">
        <f t="shared" si="181"/>
        <v>703</v>
      </c>
      <c r="AP193" s="448">
        <f t="shared" si="162"/>
        <v>703</v>
      </c>
      <c r="AQ193" s="510">
        <f t="shared" si="182"/>
        <v>703</v>
      </c>
      <c r="AR193" s="510">
        <f t="shared" si="182"/>
        <v>703</v>
      </c>
      <c r="AS193" s="510">
        <f t="shared" si="182"/>
        <v>703</v>
      </c>
      <c r="AT193" s="510">
        <f t="shared" si="182"/>
        <v>703</v>
      </c>
      <c r="AU193" s="510">
        <f t="shared" si="182"/>
        <v>703</v>
      </c>
      <c r="AV193" s="510">
        <f t="shared" si="182"/>
        <v>703</v>
      </c>
      <c r="AW193" s="510">
        <f t="shared" si="182"/>
        <v>703</v>
      </c>
      <c r="AX193" s="510">
        <f t="shared" si="182"/>
        <v>703</v>
      </c>
      <c r="AY193" s="510">
        <f t="shared" si="182"/>
        <v>703</v>
      </c>
      <c r="AZ193" s="510">
        <f t="shared" si="182"/>
        <v>703</v>
      </c>
      <c r="BA193" s="510">
        <f t="shared" si="182"/>
        <v>703</v>
      </c>
      <c r="BB193" s="510">
        <f t="shared" si="182"/>
        <v>703</v>
      </c>
      <c r="BC193" s="448">
        <f t="shared" si="163"/>
        <v>703</v>
      </c>
      <c r="BD193" s="450"/>
      <c r="BE193" s="509">
        <f t="shared" ref="BE193:BP195" si="184">IF(BE151&lt;=60000,$G$160,IF(BE151&lt;=100000,$G$161,IF(BE151&lt;=150000,$G$162,IF(BE151&lt;=200000,$G$163,$G$164))))</f>
        <v>703</v>
      </c>
      <c r="BF193" s="509">
        <f t="shared" si="184"/>
        <v>703</v>
      </c>
      <c r="BG193" s="509">
        <f t="shared" si="184"/>
        <v>703</v>
      </c>
      <c r="BH193" s="509">
        <f t="shared" si="184"/>
        <v>703</v>
      </c>
      <c r="BI193" s="509">
        <f t="shared" si="184"/>
        <v>703</v>
      </c>
      <c r="BJ193" s="509">
        <f t="shared" si="184"/>
        <v>703</v>
      </c>
      <c r="BK193" s="509">
        <f t="shared" si="184"/>
        <v>703</v>
      </c>
      <c r="BL193" s="509">
        <f t="shared" si="184"/>
        <v>703</v>
      </c>
      <c r="BM193" s="509">
        <f t="shared" si="184"/>
        <v>703</v>
      </c>
      <c r="BN193" s="509">
        <f t="shared" si="184"/>
        <v>703</v>
      </c>
      <c r="BO193" s="509">
        <f t="shared" si="184"/>
        <v>703</v>
      </c>
      <c r="BP193" s="509">
        <f t="shared" si="184"/>
        <v>703</v>
      </c>
      <c r="BQ193" s="448">
        <f t="shared" si="157"/>
        <v>703</v>
      </c>
    </row>
    <row r="194" spans="1:101" outlineLevel="1">
      <c r="A194" s="456" t="str">
        <f t="shared" si="183"/>
        <v>ZMGQ</v>
      </c>
      <c r="B194" s="456">
        <f t="shared" si="183"/>
        <v>0</v>
      </c>
      <c r="C194" s="456" t="str">
        <f>C28</f>
        <v>LA ESTANCIA</v>
      </c>
      <c r="D194" s="508"/>
      <c r="E194" s="508"/>
      <c r="F194" s="508"/>
      <c r="G194" s="508"/>
      <c r="H194" s="508">
        <f t="shared" si="179"/>
        <v>703</v>
      </c>
      <c r="I194" s="508">
        <f t="shared" si="179"/>
        <v>703</v>
      </c>
      <c r="J194" s="509">
        <f t="shared" si="179"/>
        <v>703</v>
      </c>
      <c r="K194" s="509">
        <f t="shared" si="179"/>
        <v>703</v>
      </c>
      <c r="L194" s="509">
        <f t="shared" si="179"/>
        <v>703</v>
      </c>
      <c r="M194" s="510">
        <f t="shared" ref="M194:O196" si="185">IF(M152&lt;=60000,$G$160,IF(M152&lt;=100000,$G$161,IF(M152&lt;=150000,$G$162,IF(M152&lt;=200000,$G$163,IF(M152&lt;=400000,$G$164,IF(M152&lt;=600000,$G$165,$G$166))))))</f>
        <v>703</v>
      </c>
      <c r="N194" s="510">
        <f t="shared" si="185"/>
        <v>703</v>
      </c>
      <c r="O194" s="510">
        <f t="shared" si="185"/>
        <v>703</v>
      </c>
      <c r="P194" s="448">
        <f>+AVERAGE(D194:O194)</f>
        <v>703</v>
      </c>
      <c r="Q194" s="510">
        <f t="shared" si="180"/>
        <v>703</v>
      </c>
      <c r="R194" s="510">
        <f t="shared" si="180"/>
        <v>703</v>
      </c>
      <c r="S194" s="510">
        <f t="shared" si="180"/>
        <v>703</v>
      </c>
      <c r="T194" s="510">
        <f t="shared" si="180"/>
        <v>703</v>
      </c>
      <c r="U194" s="510">
        <f t="shared" si="180"/>
        <v>703</v>
      </c>
      <c r="V194" s="510">
        <f t="shared" si="180"/>
        <v>703</v>
      </c>
      <c r="W194" s="510">
        <f t="shared" si="180"/>
        <v>703</v>
      </c>
      <c r="X194" s="510">
        <f t="shared" si="180"/>
        <v>703</v>
      </c>
      <c r="Y194" s="510">
        <f t="shared" si="180"/>
        <v>703</v>
      </c>
      <c r="Z194" s="510">
        <f t="shared" si="180"/>
        <v>703</v>
      </c>
      <c r="AA194" s="510">
        <f t="shared" si="180"/>
        <v>703</v>
      </c>
      <c r="AB194" s="510">
        <f t="shared" si="180"/>
        <v>703</v>
      </c>
      <c r="AC194" s="448">
        <f t="shared" si="161"/>
        <v>703</v>
      </c>
      <c r="AD194" s="510">
        <f t="shared" si="181"/>
        <v>703</v>
      </c>
      <c r="AE194" s="510">
        <f t="shared" si="181"/>
        <v>703</v>
      </c>
      <c r="AF194" s="510">
        <f t="shared" si="181"/>
        <v>703</v>
      </c>
      <c r="AG194" s="510">
        <f t="shared" si="181"/>
        <v>703</v>
      </c>
      <c r="AH194" s="510">
        <f t="shared" si="181"/>
        <v>703</v>
      </c>
      <c r="AI194" s="510">
        <f t="shared" si="181"/>
        <v>703</v>
      </c>
      <c r="AJ194" s="510">
        <f t="shared" si="181"/>
        <v>703</v>
      </c>
      <c r="AK194" s="510">
        <f t="shared" si="181"/>
        <v>703</v>
      </c>
      <c r="AL194" s="510">
        <f t="shared" si="181"/>
        <v>703</v>
      </c>
      <c r="AM194" s="510">
        <f t="shared" si="181"/>
        <v>703</v>
      </c>
      <c r="AN194" s="510">
        <f t="shared" si="181"/>
        <v>703</v>
      </c>
      <c r="AO194" s="510">
        <f t="shared" si="181"/>
        <v>703</v>
      </c>
      <c r="AP194" s="448">
        <f t="shared" si="162"/>
        <v>703</v>
      </c>
      <c r="AQ194" s="510">
        <f t="shared" si="182"/>
        <v>703</v>
      </c>
      <c r="AR194" s="510">
        <f t="shared" si="182"/>
        <v>703</v>
      </c>
      <c r="AS194" s="510">
        <f t="shared" si="182"/>
        <v>703</v>
      </c>
      <c r="AT194" s="510">
        <f t="shared" si="182"/>
        <v>703</v>
      </c>
      <c r="AU194" s="510">
        <f t="shared" si="182"/>
        <v>703</v>
      </c>
      <c r="AV194" s="510">
        <f t="shared" si="182"/>
        <v>703</v>
      </c>
      <c r="AW194" s="510">
        <f t="shared" si="182"/>
        <v>703</v>
      </c>
      <c r="AX194" s="510">
        <f t="shared" si="182"/>
        <v>703</v>
      </c>
      <c r="AY194" s="510">
        <f t="shared" si="182"/>
        <v>703</v>
      </c>
      <c r="AZ194" s="510">
        <f t="shared" si="182"/>
        <v>703</v>
      </c>
      <c r="BA194" s="510">
        <f t="shared" si="182"/>
        <v>703</v>
      </c>
      <c r="BB194" s="510">
        <f t="shared" si="182"/>
        <v>703</v>
      </c>
      <c r="BC194" s="448">
        <f t="shared" si="163"/>
        <v>703</v>
      </c>
      <c r="BD194" s="450"/>
      <c r="BE194" s="509">
        <f t="shared" si="184"/>
        <v>703</v>
      </c>
      <c r="BF194" s="509">
        <f t="shared" si="184"/>
        <v>703</v>
      </c>
      <c r="BG194" s="509">
        <f t="shared" si="184"/>
        <v>703</v>
      </c>
      <c r="BH194" s="509">
        <f t="shared" si="184"/>
        <v>703</v>
      </c>
      <c r="BI194" s="509">
        <f t="shared" si="184"/>
        <v>703</v>
      </c>
      <c r="BJ194" s="509">
        <f t="shared" si="184"/>
        <v>703</v>
      </c>
      <c r="BK194" s="509">
        <f t="shared" si="184"/>
        <v>703</v>
      </c>
      <c r="BL194" s="509">
        <f t="shared" si="184"/>
        <v>703</v>
      </c>
      <c r="BM194" s="509">
        <f t="shared" si="184"/>
        <v>703</v>
      </c>
      <c r="BN194" s="509">
        <f t="shared" si="184"/>
        <v>703</v>
      </c>
      <c r="BO194" s="509">
        <f t="shared" si="184"/>
        <v>703</v>
      </c>
      <c r="BP194" s="509">
        <f t="shared" si="184"/>
        <v>703</v>
      </c>
      <c r="BQ194" s="448">
        <f t="shared" si="157"/>
        <v>703</v>
      </c>
    </row>
    <row r="195" spans="1:101" outlineLevel="1">
      <c r="A195" s="456" t="str">
        <f t="shared" si="183"/>
        <v>ZMGQ</v>
      </c>
      <c r="B195" s="456">
        <f t="shared" si="183"/>
        <v>0</v>
      </c>
      <c r="C195" s="456" t="str">
        <f>C29</f>
        <v>MEDEX</v>
      </c>
      <c r="D195" s="508"/>
      <c r="E195" s="508"/>
      <c r="F195" s="508"/>
      <c r="G195" s="508"/>
      <c r="H195" s="508">
        <f t="shared" si="179"/>
        <v>703</v>
      </c>
      <c r="I195" s="508">
        <f t="shared" si="179"/>
        <v>703</v>
      </c>
      <c r="J195" s="509">
        <f t="shared" si="179"/>
        <v>703</v>
      </c>
      <c r="K195" s="509">
        <f t="shared" si="179"/>
        <v>703</v>
      </c>
      <c r="L195" s="509">
        <f t="shared" si="179"/>
        <v>703</v>
      </c>
      <c r="M195" s="510">
        <f t="shared" si="185"/>
        <v>703</v>
      </c>
      <c r="N195" s="510">
        <f t="shared" si="185"/>
        <v>703</v>
      </c>
      <c r="O195" s="510">
        <f t="shared" si="185"/>
        <v>703</v>
      </c>
      <c r="P195" s="448">
        <f>+AVERAGE(D195:O195)</f>
        <v>703</v>
      </c>
      <c r="Q195" s="510">
        <f t="shared" si="180"/>
        <v>703</v>
      </c>
      <c r="R195" s="510">
        <f t="shared" si="180"/>
        <v>703</v>
      </c>
      <c r="S195" s="510">
        <f t="shared" si="180"/>
        <v>703</v>
      </c>
      <c r="T195" s="510">
        <f t="shared" si="180"/>
        <v>703</v>
      </c>
      <c r="U195" s="510">
        <f t="shared" si="180"/>
        <v>703</v>
      </c>
      <c r="V195" s="510">
        <f t="shared" si="180"/>
        <v>703</v>
      </c>
      <c r="W195" s="510">
        <f t="shared" si="180"/>
        <v>703</v>
      </c>
      <c r="X195" s="510">
        <f t="shared" si="180"/>
        <v>703</v>
      </c>
      <c r="Y195" s="510">
        <f t="shared" si="180"/>
        <v>703</v>
      </c>
      <c r="Z195" s="510">
        <f t="shared" si="180"/>
        <v>703</v>
      </c>
      <c r="AA195" s="510">
        <f t="shared" si="180"/>
        <v>703</v>
      </c>
      <c r="AB195" s="510">
        <f t="shared" si="180"/>
        <v>703</v>
      </c>
      <c r="AC195" s="448">
        <f t="shared" si="161"/>
        <v>703</v>
      </c>
      <c r="AD195" s="510">
        <f t="shared" si="181"/>
        <v>703</v>
      </c>
      <c r="AE195" s="510">
        <f t="shared" si="181"/>
        <v>703</v>
      </c>
      <c r="AF195" s="510">
        <f t="shared" si="181"/>
        <v>703</v>
      </c>
      <c r="AG195" s="510">
        <f t="shared" si="181"/>
        <v>703</v>
      </c>
      <c r="AH195" s="510">
        <f t="shared" si="181"/>
        <v>703</v>
      </c>
      <c r="AI195" s="510">
        <f t="shared" si="181"/>
        <v>703</v>
      </c>
      <c r="AJ195" s="510">
        <f t="shared" si="181"/>
        <v>703</v>
      </c>
      <c r="AK195" s="510">
        <f t="shared" si="181"/>
        <v>703</v>
      </c>
      <c r="AL195" s="510">
        <f t="shared" si="181"/>
        <v>703</v>
      </c>
      <c r="AM195" s="510">
        <f t="shared" si="181"/>
        <v>703</v>
      </c>
      <c r="AN195" s="510">
        <f t="shared" si="181"/>
        <v>703</v>
      </c>
      <c r="AO195" s="510">
        <f t="shared" si="181"/>
        <v>703</v>
      </c>
      <c r="AP195" s="448">
        <f t="shared" si="162"/>
        <v>703</v>
      </c>
      <c r="AQ195" s="510">
        <f t="shared" si="182"/>
        <v>703</v>
      </c>
      <c r="AR195" s="510">
        <f t="shared" si="182"/>
        <v>703</v>
      </c>
      <c r="AS195" s="510">
        <f t="shared" si="182"/>
        <v>703</v>
      </c>
      <c r="AT195" s="510">
        <f t="shared" si="182"/>
        <v>703</v>
      </c>
      <c r="AU195" s="510">
        <f t="shared" si="182"/>
        <v>703</v>
      </c>
      <c r="AV195" s="510">
        <f t="shared" si="182"/>
        <v>703</v>
      </c>
      <c r="AW195" s="510">
        <f t="shared" si="182"/>
        <v>703</v>
      </c>
      <c r="AX195" s="510">
        <f t="shared" si="182"/>
        <v>703</v>
      </c>
      <c r="AY195" s="510">
        <f t="shared" si="182"/>
        <v>703</v>
      </c>
      <c r="AZ195" s="510">
        <f t="shared" si="182"/>
        <v>703</v>
      </c>
      <c r="BA195" s="510">
        <f t="shared" si="182"/>
        <v>703</v>
      </c>
      <c r="BB195" s="510">
        <f t="shared" si="182"/>
        <v>703</v>
      </c>
      <c r="BC195" s="448">
        <f t="shared" si="163"/>
        <v>703</v>
      </c>
      <c r="BD195" s="450"/>
      <c r="BE195" s="509">
        <f t="shared" si="184"/>
        <v>703</v>
      </c>
      <c r="BF195" s="509">
        <f t="shared" si="184"/>
        <v>703</v>
      </c>
      <c r="BG195" s="509">
        <f t="shared" si="184"/>
        <v>703</v>
      </c>
      <c r="BH195" s="509">
        <f t="shared" si="184"/>
        <v>703</v>
      </c>
      <c r="BI195" s="509">
        <f t="shared" si="184"/>
        <v>703</v>
      </c>
      <c r="BJ195" s="509">
        <f t="shared" si="184"/>
        <v>703</v>
      </c>
      <c r="BK195" s="509">
        <f t="shared" si="184"/>
        <v>703</v>
      </c>
      <c r="BL195" s="509">
        <f t="shared" si="184"/>
        <v>703</v>
      </c>
      <c r="BM195" s="509">
        <f t="shared" si="184"/>
        <v>703</v>
      </c>
      <c r="BN195" s="509">
        <f t="shared" si="184"/>
        <v>703</v>
      </c>
      <c r="BO195" s="509">
        <f t="shared" si="184"/>
        <v>703</v>
      </c>
      <c r="BP195" s="509">
        <f t="shared" si="184"/>
        <v>703</v>
      </c>
      <c r="BQ195" s="448">
        <f>+AVERAGE(BQ170:BQ194)</f>
        <v>662.18229166666663</v>
      </c>
    </row>
    <row r="196" spans="1:101" s="456" customFormat="1" outlineLevel="1">
      <c r="C196" s="475" t="s">
        <v>192</v>
      </c>
      <c r="D196" s="508"/>
      <c r="E196" s="508"/>
      <c r="F196" s="508"/>
      <c r="G196" s="508"/>
      <c r="H196" s="508">
        <f t="shared" si="179"/>
        <v>703</v>
      </c>
      <c r="I196" s="508">
        <f t="shared" si="179"/>
        <v>703</v>
      </c>
      <c r="J196" s="509">
        <f t="shared" si="179"/>
        <v>703</v>
      </c>
      <c r="K196" s="509">
        <f t="shared" si="179"/>
        <v>703</v>
      </c>
      <c r="L196" s="509">
        <f t="shared" si="179"/>
        <v>703</v>
      </c>
      <c r="M196" s="510">
        <f t="shared" si="185"/>
        <v>703</v>
      </c>
      <c r="N196" s="510">
        <f t="shared" si="185"/>
        <v>703</v>
      </c>
      <c r="O196" s="510">
        <f t="shared" si="185"/>
        <v>703</v>
      </c>
      <c r="P196" s="448">
        <f>+AVERAGE(D196:O196)</f>
        <v>703</v>
      </c>
      <c r="Q196" s="510">
        <f t="shared" si="180"/>
        <v>703</v>
      </c>
      <c r="R196" s="510">
        <f t="shared" si="180"/>
        <v>703</v>
      </c>
      <c r="S196" s="510">
        <f t="shared" si="180"/>
        <v>703</v>
      </c>
      <c r="T196" s="510">
        <f t="shared" si="180"/>
        <v>703</v>
      </c>
      <c r="U196" s="510">
        <f t="shared" si="180"/>
        <v>703</v>
      </c>
      <c r="V196" s="510">
        <f t="shared" si="180"/>
        <v>703</v>
      </c>
      <c r="W196" s="510">
        <f t="shared" si="180"/>
        <v>703</v>
      </c>
      <c r="X196" s="510">
        <f t="shared" si="180"/>
        <v>703</v>
      </c>
      <c r="Y196" s="510">
        <f t="shared" si="180"/>
        <v>703</v>
      </c>
      <c r="Z196" s="510">
        <f t="shared" si="180"/>
        <v>703</v>
      </c>
      <c r="AA196" s="510">
        <f t="shared" si="180"/>
        <v>703</v>
      </c>
      <c r="AB196" s="510">
        <f t="shared" si="180"/>
        <v>703</v>
      </c>
      <c r="AC196" s="448">
        <f>+AVERAGE(Q196:AB196)</f>
        <v>703</v>
      </c>
      <c r="AD196" s="510">
        <f t="shared" si="181"/>
        <v>703</v>
      </c>
      <c r="AE196" s="510">
        <f t="shared" si="181"/>
        <v>703</v>
      </c>
      <c r="AF196" s="510">
        <f t="shared" si="181"/>
        <v>703</v>
      </c>
      <c r="AG196" s="510">
        <f t="shared" si="181"/>
        <v>703</v>
      </c>
      <c r="AH196" s="510">
        <f t="shared" si="181"/>
        <v>703</v>
      </c>
      <c r="AI196" s="510">
        <f t="shared" si="181"/>
        <v>703</v>
      </c>
      <c r="AJ196" s="510">
        <f t="shared" si="181"/>
        <v>703</v>
      </c>
      <c r="AK196" s="510">
        <f t="shared" si="181"/>
        <v>703</v>
      </c>
      <c r="AL196" s="510">
        <f t="shared" si="181"/>
        <v>703</v>
      </c>
      <c r="AM196" s="510">
        <f t="shared" si="181"/>
        <v>703</v>
      </c>
      <c r="AN196" s="510">
        <f t="shared" si="181"/>
        <v>703</v>
      </c>
      <c r="AO196" s="510">
        <f t="shared" si="181"/>
        <v>703</v>
      </c>
      <c r="AP196" s="448">
        <f>+AVERAGE(AD196:AO196)</f>
        <v>703</v>
      </c>
      <c r="AQ196" s="510">
        <f t="shared" si="182"/>
        <v>703</v>
      </c>
      <c r="AR196" s="510">
        <f t="shared" si="182"/>
        <v>703</v>
      </c>
      <c r="AS196" s="510">
        <f t="shared" si="182"/>
        <v>703</v>
      </c>
      <c r="AT196" s="510">
        <f t="shared" si="182"/>
        <v>703</v>
      </c>
      <c r="AU196" s="510">
        <f t="shared" si="182"/>
        <v>703</v>
      </c>
      <c r="AV196" s="510">
        <f t="shared" si="182"/>
        <v>703</v>
      </c>
      <c r="AW196" s="510">
        <f t="shared" si="182"/>
        <v>703</v>
      </c>
      <c r="AX196" s="510">
        <f t="shared" si="182"/>
        <v>703</v>
      </c>
      <c r="AY196" s="510">
        <f t="shared" si="182"/>
        <v>703</v>
      </c>
      <c r="AZ196" s="510">
        <f t="shared" si="182"/>
        <v>703</v>
      </c>
      <c r="BA196" s="510">
        <f t="shared" si="182"/>
        <v>703</v>
      </c>
      <c r="BB196" s="510">
        <f t="shared" si="182"/>
        <v>703</v>
      </c>
      <c r="BC196" s="448">
        <f>+AVERAGE(AQ196:BB196)</f>
        <v>703</v>
      </c>
      <c r="BE196" s="446"/>
      <c r="BF196" s="446"/>
      <c r="BG196" s="446"/>
      <c r="BH196" s="446"/>
      <c r="BI196" s="446"/>
      <c r="BJ196" s="446"/>
      <c r="BK196" s="446"/>
      <c r="BL196" s="446"/>
      <c r="BM196" s="446"/>
      <c r="BN196" s="446"/>
      <c r="BO196" s="446"/>
      <c r="BP196" s="446"/>
      <c r="BQ196" s="457"/>
      <c r="BR196" s="210"/>
      <c r="BS196" s="450"/>
      <c r="BT196" s="451"/>
      <c r="BU196" s="210"/>
      <c r="BV196" s="451"/>
      <c r="BW196" s="210"/>
      <c r="BX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0"/>
      <c r="CJ196" s="210"/>
      <c r="CK196" s="210"/>
      <c r="CL196" s="210"/>
      <c r="CM196" s="210"/>
      <c r="CN196" s="210"/>
      <c r="CO196" s="210"/>
      <c r="CP196" s="210"/>
      <c r="CQ196" s="210"/>
      <c r="CR196" s="210"/>
      <c r="CS196" s="210"/>
      <c r="CT196" s="210"/>
      <c r="CU196" s="210"/>
      <c r="CV196" s="210"/>
      <c r="CW196" s="210"/>
    </row>
    <row r="197" spans="1:101">
      <c r="D197" s="458">
        <f>+AVERAGE(D170:D196)</f>
        <v>634.19563888888888</v>
      </c>
      <c r="E197" s="458">
        <f t="shared" ref="E197:O197" si="186">+AVERAGE(E170:E196)</f>
        <v>622.9126630515359</v>
      </c>
      <c r="F197" s="458">
        <f t="shared" si="186"/>
        <v>641.37199999999996</v>
      </c>
      <c r="G197" s="458">
        <f t="shared" si="186"/>
        <v>632.125</v>
      </c>
      <c r="H197" s="458">
        <f t="shared" si="186"/>
        <v>666.6187061244251</v>
      </c>
      <c r="I197" s="458">
        <f t="shared" si="186"/>
        <v>671.44230769230774</v>
      </c>
      <c r="J197" s="458">
        <f t="shared" si="186"/>
        <v>666.94444444444446</v>
      </c>
      <c r="K197" s="458">
        <f t="shared" si="186"/>
        <v>670.46296296296293</v>
      </c>
      <c r="L197" s="458">
        <f t="shared" si="186"/>
        <v>665.18518518518522</v>
      </c>
      <c r="M197" s="458">
        <f t="shared" si="186"/>
        <v>665.18518518518522</v>
      </c>
      <c r="N197" s="458">
        <f t="shared" si="186"/>
        <v>665.18518518518522</v>
      </c>
      <c r="O197" s="458">
        <f t="shared" si="186"/>
        <v>665.18518518518522</v>
      </c>
      <c r="P197" s="458">
        <f t="shared" ref="P197:BC197" si="187">+AVERAGE(P170:P195)</f>
        <v>662.45188757751305</v>
      </c>
      <c r="Q197" s="458">
        <f t="shared" ref="Q197:AB197" si="188">+AVERAGE(Q170:Q196)</f>
        <v>664.0462962962963</v>
      </c>
      <c r="R197" s="458">
        <f t="shared" si="188"/>
        <v>664.0462962962963</v>
      </c>
      <c r="S197" s="458">
        <f t="shared" si="188"/>
        <v>664.0462962962963</v>
      </c>
      <c r="T197" s="458">
        <f t="shared" si="188"/>
        <v>664.0462962962963</v>
      </c>
      <c r="U197" s="458">
        <f t="shared" si="188"/>
        <v>662.63888888888891</v>
      </c>
      <c r="V197" s="458">
        <f t="shared" si="188"/>
        <v>661.23148148148152</v>
      </c>
      <c r="W197" s="458">
        <f t="shared" si="188"/>
        <v>659.82407407407402</v>
      </c>
      <c r="X197" s="458">
        <f t="shared" si="188"/>
        <v>658.41666666666663</v>
      </c>
      <c r="Y197" s="458">
        <f t="shared" si="188"/>
        <v>658.41666666666663</v>
      </c>
      <c r="Z197" s="458">
        <f t="shared" si="188"/>
        <v>658.41666666666663</v>
      </c>
      <c r="AA197" s="458">
        <f t="shared" si="188"/>
        <v>658.41666666666663</v>
      </c>
      <c r="AB197" s="458">
        <f t="shared" si="188"/>
        <v>658.41666666666663</v>
      </c>
      <c r="AC197" s="458">
        <f t="shared" si="187"/>
        <v>659.38141025641016</v>
      </c>
      <c r="AD197" s="458">
        <f t="shared" ref="AD197:AO197" si="189">+AVERAGE(AD170:AD196)</f>
        <v>658.41666666666663</v>
      </c>
      <c r="AE197" s="458">
        <f t="shared" si="189"/>
        <v>658.41666666666663</v>
      </c>
      <c r="AF197" s="458">
        <f t="shared" si="189"/>
        <v>658.41666666666663</v>
      </c>
      <c r="AG197" s="458">
        <f t="shared" si="189"/>
        <v>659.82407407407402</v>
      </c>
      <c r="AH197" s="458">
        <f t="shared" si="189"/>
        <v>659.82407407407402</v>
      </c>
      <c r="AI197" s="458">
        <f t="shared" si="189"/>
        <v>659.82407407407402</v>
      </c>
      <c r="AJ197" s="458">
        <f t="shared" si="189"/>
        <v>657.71296296296293</v>
      </c>
      <c r="AK197" s="458">
        <f t="shared" si="189"/>
        <v>660.87962962962968</v>
      </c>
      <c r="AL197" s="458">
        <f t="shared" si="189"/>
        <v>660.87962962962968</v>
      </c>
      <c r="AM197" s="458">
        <f t="shared" si="189"/>
        <v>662.63888888888891</v>
      </c>
      <c r="AN197" s="458">
        <f t="shared" si="189"/>
        <v>662.63888888888891</v>
      </c>
      <c r="AO197" s="458">
        <f t="shared" si="189"/>
        <v>662.63888888888891</v>
      </c>
      <c r="AP197" s="458">
        <f t="shared" si="187"/>
        <v>658.52884615384619</v>
      </c>
      <c r="AQ197" s="458">
        <f t="shared" ref="AQ197:BB197" si="190">+AVERAGE(AQ170:AQ196)</f>
        <v>662.63888888888891</v>
      </c>
      <c r="AR197" s="458">
        <f t="shared" si="190"/>
        <v>662.63888888888891</v>
      </c>
      <c r="AS197" s="458">
        <f t="shared" si="190"/>
        <v>664.75</v>
      </c>
      <c r="AT197" s="458">
        <f t="shared" si="190"/>
        <v>664.75</v>
      </c>
      <c r="AU197" s="458">
        <f t="shared" si="190"/>
        <v>664.75</v>
      </c>
      <c r="AV197" s="458">
        <f t="shared" si="190"/>
        <v>663.34259259259261</v>
      </c>
      <c r="AW197" s="458">
        <f t="shared" si="190"/>
        <v>665.4537037037037</v>
      </c>
      <c r="AX197" s="458">
        <f t="shared" si="190"/>
        <v>665.4537037037037</v>
      </c>
      <c r="AY197" s="458">
        <f t="shared" si="190"/>
        <v>666.86111111111109</v>
      </c>
      <c r="AZ197" s="458">
        <f t="shared" si="190"/>
        <v>666.86111111111109</v>
      </c>
      <c r="BA197" s="458">
        <f t="shared" si="190"/>
        <v>666.86111111111109</v>
      </c>
      <c r="BB197" s="458">
        <f t="shared" si="190"/>
        <v>666.86111111111109</v>
      </c>
      <c r="BC197" s="458">
        <f t="shared" si="187"/>
        <v>663.64423076923072</v>
      </c>
      <c r="BD197" s="450">
        <f>+AC197-P197</f>
        <v>-3.0704773211028851</v>
      </c>
      <c r="BE197" s="458">
        <f t="shared" ref="BE197:BP197" si="191">+AVERAGE(BE170:BE195)</f>
        <v>666.38</v>
      </c>
      <c r="BF197" s="458">
        <f t="shared" si="191"/>
        <v>666.38</v>
      </c>
      <c r="BG197" s="458">
        <f t="shared" si="191"/>
        <v>666.38</v>
      </c>
      <c r="BH197" s="458">
        <f t="shared" si="191"/>
        <v>664.48</v>
      </c>
      <c r="BI197" s="458">
        <f t="shared" si="191"/>
        <v>664.48</v>
      </c>
      <c r="BJ197" s="458">
        <f t="shared" si="191"/>
        <v>664.48</v>
      </c>
      <c r="BK197" s="458">
        <f t="shared" si="191"/>
        <v>664.48</v>
      </c>
      <c r="BL197" s="458">
        <f t="shared" si="191"/>
        <v>662.96</v>
      </c>
      <c r="BM197" s="458">
        <f t="shared" si="191"/>
        <v>661.44</v>
      </c>
      <c r="BN197" s="458">
        <f t="shared" si="191"/>
        <v>661.44</v>
      </c>
      <c r="BO197" s="458">
        <f t="shared" si="191"/>
        <v>661.44</v>
      </c>
      <c r="BP197" s="458">
        <f t="shared" si="191"/>
        <v>661.44</v>
      </c>
      <c r="BQ197" s="458"/>
    </row>
    <row r="198" spans="1:101">
      <c r="C198" s="466"/>
      <c r="D198" s="467"/>
      <c r="E198" s="467"/>
      <c r="F198" s="467"/>
      <c r="G198" s="467"/>
      <c r="H198" s="467"/>
      <c r="I198" s="467"/>
      <c r="J198" s="467"/>
      <c r="K198" s="467"/>
      <c r="L198" s="467"/>
      <c r="M198" s="467"/>
      <c r="N198" s="467"/>
      <c r="O198" s="467"/>
      <c r="P198" s="468"/>
      <c r="Q198" s="467"/>
      <c r="R198" s="467"/>
      <c r="S198" s="467"/>
      <c r="T198" s="467"/>
      <c r="U198" s="467"/>
      <c r="V198" s="467"/>
      <c r="W198" s="467"/>
      <c r="X198" s="467"/>
      <c r="Y198" s="467"/>
      <c r="Z198" s="467"/>
      <c r="AA198" s="467"/>
      <c r="AB198" s="467"/>
      <c r="AC198" s="468"/>
      <c r="AD198" s="467"/>
      <c r="AE198" s="467"/>
      <c r="AF198" s="467"/>
      <c r="AG198" s="467"/>
      <c r="AH198" s="467"/>
      <c r="AI198" s="467"/>
      <c r="AJ198" s="467"/>
      <c r="AK198" s="467"/>
      <c r="AL198" s="467"/>
      <c r="AM198" s="467"/>
      <c r="AN198" s="467"/>
      <c r="AO198" s="467"/>
      <c r="AP198" s="468"/>
      <c r="AQ198" s="467"/>
      <c r="AR198" s="467"/>
      <c r="AS198" s="467"/>
      <c r="AT198" s="467"/>
      <c r="AU198" s="467"/>
      <c r="AV198" s="467"/>
      <c r="AW198" s="467"/>
      <c r="AX198" s="467"/>
      <c r="AY198" s="467"/>
      <c r="AZ198" s="467"/>
      <c r="BA198" s="467"/>
      <c r="BB198" s="467"/>
      <c r="BC198" s="468"/>
      <c r="BD198" s="511"/>
    </row>
    <row r="199" spans="1:101">
      <c r="D199" s="451"/>
      <c r="E199" s="451"/>
      <c r="F199" s="451"/>
      <c r="G199" s="451"/>
      <c r="H199" s="451"/>
      <c r="I199" s="451"/>
      <c r="J199" s="451"/>
      <c r="K199" s="451"/>
      <c r="L199" s="451"/>
      <c r="M199" s="451"/>
      <c r="N199" s="451"/>
      <c r="O199" s="451"/>
      <c r="P199" s="460"/>
      <c r="Q199" s="451"/>
      <c r="R199" s="451"/>
      <c r="S199" s="451"/>
      <c r="T199" s="451"/>
      <c r="U199" s="451"/>
      <c r="V199" s="451"/>
      <c r="W199" s="451"/>
      <c r="X199" s="451"/>
      <c r="Y199" s="451"/>
      <c r="Z199" s="451"/>
      <c r="AA199" s="451"/>
      <c r="AB199" s="451"/>
      <c r="AC199" s="460"/>
      <c r="AD199" s="451"/>
      <c r="AE199" s="451"/>
      <c r="AF199" s="451"/>
      <c r="AG199" s="451"/>
      <c r="AH199" s="451"/>
      <c r="AI199" s="451"/>
      <c r="AJ199" s="451"/>
      <c r="AK199" s="451"/>
      <c r="AL199" s="451"/>
      <c r="AM199" s="451"/>
      <c r="AN199" s="451"/>
      <c r="AO199" s="451"/>
      <c r="AP199" s="460"/>
      <c r="AQ199" s="451"/>
      <c r="AR199" s="451"/>
      <c r="AS199" s="451"/>
      <c r="AT199" s="451"/>
      <c r="AU199" s="451"/>
      <c r="AV199" s="451"/>
      <c r="AW199" s="451"/>
      <c r="AX199" s="451"/>
      <c r="AY199" s="451"/>
      <c r="AZ199" s="451"/>
      <c r="BA199" s="451"/>
      <c r="BB199" s="451"/>
      <c r="BC199" s="460"/>
      <c r="BE199" s="451"/>
      <c r="BF199" s="451"/>
      <c r="BG199" s="451"/>
      <c r="BH199" s="451"/>
      <c r="BI199" s="451"/>
      <c r="BJ199" s="451"/>
      <c r="BK199" s="451"/>
      <c r="BL199" s="451"/>
      <c r="BM199" s="451"/>
      <c r="BN199" s="451"/>
      <c r="BO199" s="451"/>
      <c r="BP199" s="451"/>
      <c r="BQ199" s="460"/>
    </row>
    <row r="200" spans="1:101">
      <c r="C200" s="433" t="s">
        <v>146</v>
      </c>
      <c r="D200" s="433" t="s">
        <v>360</v>
      </c>
      <c r="E200" s="434"/>
      <c r="F200" s="434"/>
      <c r="G200" s="434"/>
      <c r="H200" s="434"/>
      <c r="I200" s="434"/>
      <c r="J200" s="434"/>
      <c r="K200" s="434"/>
      <c r="L200" s="434"/>
      <c r="M200" s="434"/>
      <c r="N200" s="434"/>
      <c r="O200" s="434"/>
      <c r="P200" s="462">
        <v>2022</v>
      </c>
      <c r="Q200" s="435" t="s">
        <v>361</v>
      </c>
      <c r="R200" s="436"/>
      <c r="S200" s="436"/>
      <c r="T200" s="436"/>
      <c r="U200" s="436"/>
      <c r="V200" s="436"/>
      <c r="W200" s="436"/>
      <c r="X200" s="436"/>
      <c r="Y200" s="436"/>
      <c r="Z200" s="436"/>
      <c r="AA200" s="436"/>
      <c r="AB200" s="436"/>
      <c r="AC200" s="435">
        <v>2023</v>
      </c>
      <c r="AD200" s="437" t="s">
        <v>362</v>
      </c>
      <c r="AE200" s="438"/>
      <c r="AF200" s="438"/>
      <c r="AG200" s="438"/>
      <c r="AH200" s="438"/>
      <c r="AI200" s="438"/>
      <c r="AJ200" s="438"/>
      <c r="AK200" s="438"/>
      <c r="AL200" s="438"/>
      <c r="AM200" s="438"/>
      <c r="AN200" s="438"/>
      <c r="AO200" s="438"/>
      <c r="AP200" s="437">
        <v>2024</v>
      </c>
      <c r="AQ200" s="439" t="s">
        <v>363</v>
      </c>
      <c r="AR200" s="440"/>
      <c r="AS200" s="440"/>
      <c r="AT200" s="440"/>
      <c r="AU200" s="440"/>
      <c r="AV200" s="440"/>
      <c r="AW200" s="440"/>
      <c r="AX200" s="440"/>
      <c r="AY200" s="440"/>
      <c r="AZ200" s="440"/>
      <c r="BA200" s="440"/>
      <c r="BB200" s="440"/>
      <c r="BC200" s="439">
        <v>2025</v>
      </c>
      <c r="BD200" s="444"/>
      <c r="BE200" s="441" t="s">
        <v>364</v>
      </c>
      <c r="BF200" s="463"/>
      <c r="BG200" s="463"/>
      <c r="BH200" s="463"/>
      <c r="BI200" s="463"/>
      <c r="BJ200" s="463"/>
      <c r="BK200" s="463"/>
      <c r="BL200" s="463"/>
      <c r="BM200" s="463"/>
      <c r="BN200" s="463"/>
      <c r="BO200" s="463"/>
      <c r="BP200" s="463"/>
      <c r="BQ200" s="441">
        <v>2025</v>
      </c>
    </row>
    <row r="201" spans="1:101" s="443" customFormat="1" ht="11.25" outlineLevel="1">
      <c r="C201" s="210"/>
      <c r="D201" s="443" t="s">
        <v>285</v>
      </c>
      <c r="E201" s="443" t="s">
        <v>234</v>
      </c>
      <c r="F201" s="443" t="s">
        <v>235</v>
      </c>
      <c r="G201" s="443" t="s">
        <v>236</v>
      </c>
      <c r="H201" s="443" t="s">
        <v>237</v>
      </c>
      <c r="I201" s="443" t="s">
        <v>238</v>
      </c>
      <c r="J201" s="443" t="s">
        <v>286</v>
      </c>
      <c r="K201" s="443" t="s">
        <v>287</v>
      </c>
      <c r="L201" s="443" t="s">
        <v>288</v>
      </c>
      <c r="M201" s="443" t="s">
        <v>17</v>
      </c>
      <c r="N201" s="443" t="s">
        <v>18</v>
      </c>
      <c r="O201" s="443" t="s">
        <v>289</v>
      </c>
      <c r="P201" s="443" t="s">
        <v>290</v>
      </c>
      <c r="Q201" s="443" t="s">
        <v>285</v>
      </c>
      <c r="R201" s="443" t="s">
        <v>234</v>
      </c>
      <c r="S201" s="443" t="s">
        <v>235</v>
      </c>
      <c r="T201" s="443" t="s">
        <v>236</v>
      </c>
      <c r="U201" s="443" t="s">
        <v>237</v>
      </c>
      <c r="V201" s="443" t="s">
        <v>238</v>
      </c>
      <c r="W201" s="443" t="s">
        <v>286</v>
      </c>
      <c r="X201" s="443" t="s">
        <v>287</v>
      </c>
      <c r="Y201" s="443" t="s">
        <v>288</v>
      </c>
      <c r="Z201" s="443" t="s">
        <v>17</v>
      </c>
      <c r="AA201" s="443" t="s">
        <v>18</v>
      </c>
      <c r="AB201" s="443" t="s">
        <v>289</v>
      </c>
      <c r="AC201" s="443" t="s">
        <v>290</v>
      </c>
      <c r="AD201" s="443" t="s">
        <v>285</v>
      </c>
      <c r="AE201" s="443" t="s">
        <v>234</v>
      </c>
      <c r="AF201" s="443" t="s">
        <v>235</v>
      </c>
      <c r="AG201" s="443" t="s">
        <v>236</v>
      </c>
      <c r="AH201" s="443" t="s">
        <v>237</v>
      </c>
      <c r="AI201" s="443" t="s">
        <v>238</v>
      </c>
      <c r="AJ201" s="443" t="s">
        <v>286</v>
      </c>
      <c r="AK201" s="443" t="s">
        <v>287</v>
      </c>
      <c r="AL201" s="443" t="s">
        <v>288</v>
      </c>
      <c r="AM201" s="443" t="s">
        <v>17</v>
      </c>
      <c r="AN201" s="443" t="s">
        <v>18</v>
      </c>
      <c r="AO201" s="443" t="s">
        <v>289</v>
      </c>
      <c r="AP201" s="443" t="s">
        <v>290</v>
      </c>
      <c r="AQ201" s="443" t="s">
        <v>285</v>
      </c>
      <c r="AR201" s="443" t="s">
        <v>234</v>
      </c>
      <c r="AS201" s="443" t="s">
        <v>235</v>
      </c>
      <c r="AT201" s="443" t="s">
        <v>236</v>
      </c>
      <c r="AU201" s="443" t="s">
        <v>237</v>
      </c>
      <c r="AV201" s="443" t="s">
        <v>238</v>
      </c>
      <c r="AW201" s="443" t="s">
        <v>286</v>
      </c>
      <c r="AX201" s="443" t="s">
        <v>287</v>
      </c>
      <c r="AY201" s="443" t="s">
        <v>288</v>
      </c>
      <c r="AZ201" s="443" t="s">
        <v>17</v>
      </c>
      <c r="BA201" s="443" t="s">
        <v>18</v>
      </c>
      <c r="BB201" s="443" t="s">
        <v>289</v>
      </c>
      <c r="BC201" s="443" t="s">
        <v>290</v>
      </c>
      <c r="BD201" s="450"/>
      <c r="BE201" s="443" t="s">
        <v>361</v>
      </c>
      <c r="BQ201" s="443" t="s">
        <v>290</v>
      </c>
    </row>
    <row r="202" spans="1:101" outlineLevel="1">
      <c r="A202" s="445" t="str">
        <f t="shared" ref="A202:C217" si="192">A4</f>
        <v>PMCE</v>
      </c>
      <c r="B202" s="445" t="str">
        <f t="shared" si="192"/>
        <v>Maintain</v>
      </c>
      <c r="C202" s="445" t="str">
        <f t="shared" si="192"/>
        <v>ORGANIZACION VIHONCO IPS SOCIEDAD</v>
      </c>
      <c r="D202" s="512">
        <f t="shared" ref="D202:O217" si="193">+D128*D170*0.0016/1000000</f>
        <v>1.7862</v>
      </c>
      <c r="E202" s="512">
        <f t="shared" si="193"/>
        <v>1.9226000000000001</v>
      </c>
      <c r="F202" s="512">
        <f t="shared" si="193"/>
        <v>1.7298</v>
      </c>
      <c r="G202" s="512">
        <f t="shared" si="193"/>
        <v>2.0093999999999999</v>
      </c>
      <c r="H202" s="512">
        <f t="shared" si="193"/>
        <v>1.89</v>
      </c>
      <c r="I202" s="512">
        <f t="shared" si="193"/>
        <v>1.8488</v>
      </c>
      <c r="J202" s="512">
        <f t="shared" si="193"/>
        <v>1.8122</v>
      </c>
      <c r="K202" s="512">
        <f t="shared" si="193"/>
        <v>1.8271999999999999</v>
      </c>
      <c r="L202" s="512">
        <f t="shared" si="193"/>
        <v>1.9590399999999999</v>
      </c>
      <c r="M202" s="512">
        <f t="shared" si="193"/>
        <v>1.8931199999999999</v>
      </c>
      <c r="N202" s="512">
        <f t="shared" si="193"/>
        <v>1.8931199999999999</v>
      </c>
      <c r="O202" s="512">
        <f t="shared" si="193"/>
        <v>1.8931199999999999</v>
      </c>
      <c r="P202" s="448">
        <f t="shared" ref="P202:P227" si="194">SUM(D202:O202)</f>
        <v>22.464600000000001</v>
      </c>
      <c r="Q202" s="512">
        <f>+Q128*Q170*0.0016/1000000</f>
        <v>1.846969632</v>
      </c>
      <c r="R202" s="512">
        <f t="shared" ref="R202:AB202" si="195">+R128*R170*0.0016/1000000</f>
        <v>1.8310474800000001</v>
      </c>
      <c r="S202" s="512">
        <f t="shared" si="195"/>
        <v>1.8310474800000001</v>
      </c>
      <c r="T202" s="512">
        <f t="shared" si="195"/>
        <v>1.8151253279999999</v>
      </c>
      <c r="U202" s="512">
        <f t="shared" si="195"/>
        <v>1.8151253279999999</v>
      </c>
      <c r="V202" s="512">
        <f t="shared" si="195"/>
        <v>1.799203176</v>
      </c>
      <c r="W202" s="512">
        <f t="shared" si="195"/>
        <v>1.7832810239999999</v>
      </c>
      <c r="X202" s="512">
        <f t="shared" si="195"/>
        <v>1.7832810239999999</v>
      </c>
      <c r="Y202" s="512">
        <f t="shared" si="195"/>
        <v>1.7832810239999999</v>
      </c>
      <c r="Z202" s="512">
        <f t="shared" si="195"/>
        <v>1.7514367200000001</v>
      </c>
      <c r="AA202" s="512">
        <f t="shared" si="195"/>
        <v>1.7514367200000001</v>
      </c>
      <c r="AB202" s="512">
        <f t="shared" si="195"/>
        <v>1.7514367200000001</v>
      </c>
      <c r="AC202" s="448">
        <f t="shared" ref="AC202:AC227" si="196">SUM(Q202:AB202)</f>
        <v>21.542671656000003</v>
      </c>
      <c r="AD202" s="512">
        <f t="shared" ref="AD202:AO217" si="197">+AD128*AD170*0.0016/1000000</f>
        <v>1.7462702400000001</v>
      </c>
      <c r="AE202" s="512">
        <f t="shared" si="197"/>
        <v>1.7462702400000001</v>
      </c>
      <c r="AF202" s="512">
        <f t="shared" si="197"/>
        <v>1.7462702400000001</v>
      </c>
      <c r="AG202" s="512">
        <f t="shared" si="197"/>
        <v>1.7462702400000001</v>
      </c>
      <c r="AH202" s="512">
        <f t="shared" si="197"/>
        <v>1.7462702400000001</v>
      </c>
      <c r="AI202" s="512">
        <f t="shared" si="197"/>
        <v>1.7303950560000001</v>
      </c>
      <c r="AJ202" s="512">
        <f t="shared" si="197"/>
        <v>1.7303950560000001</v>
      </c>
      <c r="AK202" s="512">
        <f t="shared" si="197"/>
        <v>1.7303950560000001</v>
      </c>
      <c r="AL202" s="512">
        <f t="shared" si="197"/>
        <v>1.7145198719999999</v>
      </c>
      <c r="AM202" s="512">
        <f t="shared" si="197"/>
        <v>1.7145198719999999</v>
      </c>
      <c r="AN202" s="512">
        <f t="shared" si="197"/>
        <v>1.7145198719999999</v>
      </c>
      <c r="AO202" s="512">
        <f t="shared" si="197"/>
        <v>1.7145198719999999</v>
      </c>
      <c r="AP202" s="448">
        <f t="shared" ref="AP202:AP227" si="198">SUM(AD202:AO202)</f>
        <v>20.780615856000004</v>
      </c>
      <c r="AQ202" s="512">
        <f t="shared" ref="AQ202:BB217" si="199">+AQ128*AQ170*0.0016/1000000</f>
        <v>1.7145198719999999</v>
      </c>
      <c r="AR202" s="512">
        <f t="shared" si="199"/>
        <v>1.7145198719999999</v>
      </c>
      <c r="AS202" s="512">
        <f t="shared" si="199"/>
        <v>1.7145198719999999</v>
      </c>
      <c r="AT202" s="512">
        <f t="shared" si="199"/>
        <v>1.7145198719999999</v>
      </c>
      <c r="AU202" s="512">
        <f t="shared" si="199"/>
        <v>1.7145198719999999</v>
      </c>
      <c r="AV202" s="512">
        <f t="shared" si="199"/>
        <v>1.7145198719999999</v>
      </c>
      <c r="AW202" s="512">
        <f t="shared" si="199"/>
        <v>1.7145198719999999</v>
      </c>
      <c r="AX202" s="512">
        <f t="shared" si="199"/>
        <v>1.7145198719999999</v>
      </c>
      <c r="AY202" s="512">
        <f t="shared" si="199"/>
        <v>1.7145198719999999</v>
      </c>
      <c r="AZ202" s="512">
        <f t="shared" si="199"/>
        <v>1.7145198719999999</v>
      </c>
      <c r="BA202" s="512">
        <f t="shared" si="199"/>
        <v>1.7145198719999999</v>
      </c>
      <c r="BB202" s="512">
        <f t="shared" si="199"/>
        <v>1.7145198719999999</v>
      </c>
      <c r="BC202" s="448">
        <f t="shared" ref="BC202:BC227" si="200">SUM(AQ202:BB202)</f>
        <v>20.574238464</v>
      </c>
      <c r="BD202" s="450"/>
      <c r="BE202" s="512" t="s">
        <v>285</v>
      </c>
      <c r="BF202" s="512" t="s">
        <v>234</v>
      </c>
      <c r="BG202" s="512" t="s">
        <v>235</v>
      </c>
      <c r="BH202" s="512" t="s">
        <v>236</v>
      </c>
      <c r="BI202" s="512" t="s">
        <v>237</v>
      </c>
      <c r="BJ202" s="512" t="s">
        <v>238</v>
      </c>
      <c r="BK202" s="512" t="s">
        <v>286</v>
      </c>
      <c r="BL202" s="512" t="s">
        <v>287</v>
      </c>
      <c r="BM202" s="512" t="s">
        <v>288</v>
      </c>
      <c r="BN202" s="512" t="s">
        <v>17</v>
      </c>
      <c r="BO202" s="512" t="s">
        <v>18</v>
      </c>
      <c r="BP202" s="512" t="s">
        <v>289</v>
      </c>
      <c r="BQ202" s="448">
        <f t="shared" ref="BQ202:BQ227" si="201">SUM(BE202:BP202)</f>
        <v>0</v>
      </c>
    </row>
    <row r="203" spans="1:101" outlineLevel="1">
      <c r="A203" s="445" t="str">
        <f t="shared" si="192"/>
        <v>LADB</v>
      </c>
      <c r="B203" s="445" t="str">
        <f t="shared" si="192"/>
        <v>Maintain</v>
      </c>
      <c r="C203" s="445" t="str">
        <f t="shared" si="192"/>
        <v>FUNDACION SOCIAL PARA PROMOCION DE LA VIDA</v>
      </c>
      <c r="D203" s="512">
        <f t="shared" si="193"/>
        <v>0.22860800000000001</v>
      </c>
      <c r="E203" s="512">
        <f t="shared" si="193"/>
        <v>0.17263400000000001</v>
      </c>
      <c r="F203" s="512">
        <f t="shared" si="193"/>
        <v>0.19436999999999999</v>
      </c>
      <c r="G203" s="512">
        <f t="shared" si="193"/>
        <v>0.176814</v>
      </c>
      <c r="H203" s="512">
        <f t="shared" si="193"/>
        <v>0.14220360000000001</v>
      </c>
      <c r="I203" s="512">
        <f t="shared" si="193"/>
        <v>3.5149999999999994E-2</v>
      </c>
      <c r="J203" s="512">
        <f t="shared" si="193"/>
        <v>3.5150000000000001E-2</v>
      </c>
      <c r="K203" s="512">
        <f t="shared" si="193"/>
        <v>3.7962000000000003E-2</v>
      </c>
      <c r="L203" s="512">
        <f t="shared" si="193"/>
        <v>3.7624560000000008E-2</v>
      </c>
      <c r="M203" s="512">
        <f t="shared" si="193"/>
        <v>3.7793279999999999E-2</v>
      </c>
      <c r="N203" s="512">
        <f t="shared" si="193"/>
        <v>3.7793279999999999E-2</v>
      </c>
      <c r="O203" s="512">
        <f t="shared" si="193"/>
        <v>3.7793279999999999E-2</v>
      </c>
      <c r="P203" s="448">
        <f t="shared" si="194"/>
        <v>1.1738960000000003</v>
      </c>
      <c r="Q203" s="512">
        <f t="shared" ref="Q203:AB218" si="202">+Q129*Q171*0.0016/1000000</f>
        <v>3.7523328000000002E-2</v>
      </c>
      <c r="R203" s="512">
        <f t="shared" si="202"/>
        <v>3.7523328000000002E-2</v>
      </c>
      <c r="S203" s="512">
        <f t="shared" si="202"/>
        <v>5.6284992000000006E-2</v>
      </c>
      <c r="T203" s="512">
        <f t="shared" si="202"/>
        <v>5.6284992000000006E-2</v>
      </c>
      <c r="U203" s="512">
        <f t="shared" si="202"/>
        <v>5.6284992000000006E-2</v>
      </c>
      <c r="V203" s="512">
        <f t="shared" si="202"/>
        <v>5.6284992000000006E-2</v>
      </c>
      <c r="W203" s="512">
        <f t="shared" si="202"/>
        <v>5.6284992000000006E-2</v>
      </c>
      <c r="X203" s="512">
        <f t="shared" si="202"/>
        <v>7.0990079999999997E-2</v>
      </c>
      <c r="Y203" s="512">
        <f t="shared" si="202"/>
        <v>7.0990079999999997E-2</v>
      </c>
      <c r="Z203" s="512">
        <f t="shared" si="202"/>
        <v>7.0990079999999997E-2</v>
      </c>
      <c r="AA203" s="512">
        <f t="shared" si="202"/>
        <v>7.0990079999999997E-2</v>
      </c>
      <c r="AB203" s="512">
        <f t="shared" si="202"/>
        <v>7.0990079999999997E-2</v>
      </c>
      <c r="AC203" s="448">
        <f t="shared" si="196"/>
        <v>0.71142201599999999</v>
      </c>
      <c r="AD203" s="512">
        <f t="shared" si="197"/>
        <v>7.1500800000000003E-2</v>
      </c>
      <c r="AE203" s="512">
        <f t="shared" si="197"/>
        <v>7.1500800000000003E-2</v>
      </c>
      <c r="AF203" s="512">
        <f t="shared" si="197"/>
        <v>7.1500800000000003E-2</v>
      </c>
      <c r="AG203" s="512">
        <f t="shared" si="197"/>
        <v>6.6138240000000001E-2</v>
      </c>
      <c r="AH203" s="512">
        <f t="shared" si="197"/>
        <v>6.6138240000000001E-2</v>
      </c>
      <c r="AI203" s="512">
        <f t="shared" si="197"/>
        <v>6.6138240000000001E-2</v>
      </c>
      <c r="AJ203" s="512">
        <f t="shared" si="197"/>
        <v>6.6138240000000001E-2</v>
      </c>
      <c r="AK203" s="512">
        <f t="shared" si="197"/>
        <v>5.6689920000000005E-2</v>
      </c>
      <c r="AL203" s="512">
        <f t="shared" si="197"/>
        <v>5.6689920000000005E-2</v>
      </c>
      <c r="AM203" s="512">
        <f t="shared" si="197"/>
        <v>5.6689920000000005E-2</v>
      </c>
      <c r="AN203" s="512">
        <f t="shared" si="197"/>
        <v>5.6689920000000005E-2</v>
      </c>
      <c r="AO203" s="512">
        <f t="shared" si="197"/>
        <v>5.6689920000000005E-2</v>
      </c>
      <c r="AP203" s="448">
        <f t="shared" si="198"/>
        <v>0.76250495999999979</v>
      </c>
      <c r="AQ203" s="512">
        <f t="shared" si="199"/>
        <v>5.6689920000000005E-2</v>
      </c>
      <c r="AR203" s="512">
        <f t="shared" si="199"/>
        <v>5.6689920000000005E-2</v>
      </c>
      <c r="AS203" s="512">
        <f t="shared" si="199"/>
        <v>5.6689920000000005E-2</v>
      </c>
      <c r="AT203" s="512">
        <f t="shared" si="199"/>
        <v>5.6689920000000005E-2</v>
      </c>
      <c r="AU203" s="512">
        <f t="shared" si="199"/>
        <v>5.6689920000000005E-2</v>
      </c>
      <c r="AV203" s="512">
        <f t="shared" si="199"/>
        <v>7.1500800000000003E-2</v>
      </c>
      <c r="AW203" s="512">
        <f t="shared" si="199"/>
        <v>7.1500800000000003E-2</v>
      </c>
      <c r="AX203" s="512">
        <f t="shared" si="199"/>
        <v>7.1500800000000003E-2</v>
      </c>
      <c r="AY203" s="512">
        <f t="shared" si="199"/>
        <v>4.7241600000000009E-2</v>
      </c>
      <c r="AZ203" s="512">
        <f t="shared" si="199"/>
        <v>4.7241600000000009E-2</v>
      </c>
      <c r="BA203" s="512">
        <f t="shared" si="199"/>
        <v>4.7241600000000009E-2</v>
      </c>
      <c r="BB203" s="512">
        <f t="shared" si="199"/>
        <v>4.7241600000000009E-2</v>
      </c>
      <c r="BC203" s="448">
        <f t="shared" si="200"/>
        <v>0.68691840000000004</v>
      </c>
      <c r="BD203" s="450"/>
      <c r="BE203" s="512">
        <f t="shared" ref="BE203:BP218" si="203">+BE128*BE170*0.0016/1000000</f>
        <v>1.1200000000000001</v>
      </c>
      <c r="BF203" s="512">
        <f t="shared" si="203"/>
        <v>1.68</v>
      </c>
      <c r="BG203" s="512">
        <f t="shared" si="203"/>
        <v>1.6479999999999999</v>
      </c>
      <c r="BH203" s="512">
        <f t="shared" si="203"/>
        <v>1.6319999999999999</v>
      </c>
      <c r="BI203" s="512">
        <f t="shared" si="203"/>
        <v>1.6160000000000001</v>
      </c>
      <c r="BJ203" s="512">
        <f t="shared" si="203"/>
        <v>1.6160000000000001</v>
      </c>
      <c r="BK203" s="512">
        <f t="shared" si="203"/>
        <v>1.6160000000000001</v>
      </c>
      <c r="BL203" s="512">
        <f t="shared" si="203"/>
        <v>1.6160000000000001</v>
      </c>
      <c r="BM203" s="512">
        <f t="shared" si="203"/>
        <v>1.6160000000000001</v>
      </c>
      <c r="BN203" s="512">
        <f t="shared" si="203"/>
        <v>1.6160000000000001</v>
      </c>
      <c r="BO203" s="512">
        <f t="shared" si="203"/>
        <v>1.6160000000000001</v>
      </c>
      <c r="BP203" s="512">
        <f t="shared" si="203"/>
        <v>1.6160000000000001</v>
      </c>
      <c r="BQ203" s="448">
        <f t="shared" si="201"/>
        <v>19.007999999999999</v>
      </c>
    </row>
    <row r="204" spans="1:101" outlineLevel="1">
      <c r="A204" s="452" t="str">
        <f t="shared" si="192"/>
        <v>ZMGQ</v>
      </c>
      <c r="B204" s="452" t="str">
        <f t="shared" si="192"/>
        <v xml:space="preserve">Grow </v>
      </c>
      <c r="C204" s="452" t="str">
        <f t="shared" si="192"/>
        <v>AUDIFARMA S.A.</v>
      </c>
      <c r="D204" s="512">
        <f t="shared" si="193"/>
        <v>0.17388799999999999</v>
      </c>
      <c r="E204" s="512">
        <f t="shared" si="193"/>
        <v>0.197714</v>
      </c>
      <c r="F204" s="512">
        <f t="shared" si="193"/>
        <v>0.22655600000000001</v>
      </c>
      <c r="G204" s="512">
        <f t="shared" si="193"/>
        <v>0.21631500000000001</v>
      </c>
      <c r="H204" s="512">
        <f t="shared" si="193"/>
        <v>0.29009200000000002</v>
      </c>
      <c r="I204" s="512">
        <f t="shared" si="193"/>
        <v>0.26605699999999999</v>
      </c>
      <c r="J204" s="512">
        <f t="shared" si="193"/>
        <v>0.269401</v>
      </c>
      <c r="K204" s="512">
        <f t="shared" si="193"/>
        <v>0.22279399999999999</v>
      </c>
      <c r="L204" s="512">
        <f t="shared" si="193"/>
        <v>0.34852840000000002</v>
      </c>
      <c r="M204" s="512">
        <f t="shared" si="193"/>
        <v>0.30697920000000001</v>
      </c>
      <c r="N204" s="512">
        <f t="shared" si="193"/>
        <v>0.30697920000000001</v>
      </c>
      <c r="O204" s="512">
        <f t="shared" si="193"/>
        <v>0.30697920000000001</v>
      </c>
      <c r="P204" s="448">
        <f t="shared" si="194"/>
        <v>3.1322829999999993</v>
      </c>
      <c r="Q204" s="512">
        <f t="shared" si="202"/>
        <v>0.30607632000000001</v>
      </c>
      <c r="R204" s="512">
        <f t="shared" si="202"/>
        <v>0.30607632000000001</v>
      </c>
      <c r="S204" s="512">
        <f t="shared" si="202"/>
        <v>0.30607632000000001</v>
      </c>
      <c r="T204" s="512">
        <f t="shared" si="202"/>
        <v>0.28907208000000001</v>
      </c>
      <c r="U204" s="512">
        <f t="shared" si="202"/>
        <v>0.28907208000000001</v>
      </c>
      <c r="V204" s="512">
        <f t="shared" si="202"/>
        <v>0.2550636</v>
      </c>
      <c r="W204" s="512">
        <f t="shared" si="202"/>
        <v>0.2550636</v>
      </c>
      <c r="X204" s="512">
        <f t="shared" si="202"/>
        <v>0.23805936000000003</v>
      </c>
      <c r="Y204" s="512">
        <f t="shared" si="202"/>
        <v>0.23805936000000003</v>
      </c>
      <c r="Z204" s="512">
        <f t="shared" si="202"/>
        <v>0.22105512000000002</v>
      </c>
      <c r="AA204" s="512">
        <f t="shared" si="202"/>
        <v>0.22105512000000002</v>
      </c>
      <c r="AB204" s="512">
        <f t="shared" si="202"/>
        <v>0.22105512000000002</v>
      </c>
      <c r="AC204" s="448">
        <f t="shared" si="196"/>
        <v>3.1457843999999993</v>
      </c>
      <c r="AD204" s="512">
        <f t="shared" si="197"/>
        <v>0.22170720000000002</v>
      </c>
      <c r="AE204" s="512">
        <f t="shared" si="197"/>
        <v>0.22170720000000002</v>
      </c>
      <c r="AF204" s="512">
        <f t="shared" si="197"/>
        <v>0.22170720000000002</v>
      </c>
      <c r="AG204" s="512">
        <f t="shared" si="197"/>
        <v>0.170544</v>
      </c>
      <c r="AH204" s="512">
        <f t="shared" si="197"/>
        <v>0.170544</v>
      </c>
      <c r="AI204" s="512">
        <f t="shared" si="197"/>
        <v>0.170544</v>
      </c>
      <c r="AJ204" s="512">
        <f t="shared" si="197"/>
        <v>0.170544</v>
      </c>
      <c r="AK204" s="512">
        <f t="shared" si="197"/>
        <v>0.16744320000000001</v>
      </c>
      <c r="AL204" s="512">
        <f t="shared" si="197"/>
        <v>0.16744320000000001</v>
      </c>
      <c r="AM204" s="512">
        <f t="shared" si="197"/>
        <v>0.14883839999999998</v>
      </c>
      <c r="AN204" s="512">
        <f t="shared" si="197"/>
        <v>0.14883839999999998</v>
      </c>
      <c r="AO204" s="512">
        <f t="shared" si="197"/>
        <v>0.14883839999999998</v>
      </c>
      <c r="AP204" s="448">
        <f t="shared" si="198"/>
        <v>2.1286992000000002</v>
      </c>
      <c r="AQ204" s="512">
        <f t="shared" si="199"/>
        <v>0.14883839999999998</v>
      </c>
      <c r="AR204" s="512">
        <f t="shared" si="199"/>
        <v>0.14883839999999998</v>
      </c>
      <c r="AS204" s="512">
        <f t="shared" si="199"/>
        <v>0.14325696000000002</v>
      </c>
      <c r="AT204" s="512">
        <f t="shared" si="199"/>
        <v>0.14325696000000002</v>
      </c>
      <c r="AU204" s="512">
        <f t="shared" si="199"/>
        <v>0.14325696000000002</v>
      </c>
      <c r="AV204" s="512">
        <f t="shared" si="199"/>
        <v>0.12279168000000001</v>
      </c>
      <c r="AW204" s="512">
        <f t="shared" si="199"/>
        <v>0.12279168000000001</v>
      </c>
      <c r="AX204" s="512">
        <f t="shared" si="199"/>
        <v>0.10232640000000001</v>
      </c>
      <c r="AY204" s="512">
        <f t="shared" si="199"/>
        <v>0.10232640000000001</v>
      </c>
      <c r="AZ204" s="512">
        <f t="shared" si="199"/>
        <v>0.10232640000000001</v>
      </c>
      <c r="BA204" s="512">
        <f t="shared" si="199"/>
        <v>0.10232640000000001</v>
      </c>
      <c r="BB204" s="512">
        <f t="shared" si="199"/>
        <v>0.10232640000000001</v>
      </c>
      <c r="BC204" s="448">
        <f t="shared" si="200"/>
        <v>1.4846630399999996</v>
      </c>
      <c r="BD204" s="450"/>
      <c r="BE204" s="512">
        <f t="shared" si="203"/>
        <v>0.22572</v>
      </c>
      <c r="BF204" s="512">
        <f t="shared" si="203"/>
        <v>0.22572</v>
      </c>
      <c r="BG204" s="512">
        <f t="shared" si="203"/>
        <v>0.22572</v>
      </c>
      <c r="BH204" s="512">
        <f t="shared" si="203"/>
        <v>0.23324400000000001</v>
      </c>
      <c r="BI204" s="512">
        <f t="shared" si="203"/>
        <v>0.23324400000000001</v>
      </c>
      <c r="BJ204" s="512">
        <f t="shared" si="203"/>
        <v>0.23324400000000001</v>
      </c>
      <c r="BK204" s="512">
        <f t="shared" si="203"/>
        <v>0.24076800000000001</v>
      </c>
      <c r="BL204" s="512">
        <f t="shared" si="203"/>
        <v>0.24076800000000001</v>
      </c>
      <c r="BM204" s="512">
        <f t="shared" si="203"/>
        <v>0.24829200000000001</v>
      </c>
      <c r="BN204" s="512">
        <f t="shared" si="203"/>
        <v>0.24829200000000001</v>
      </c>
      <c r="BO204" s="512">
        <f t="shared" si="203"/>
        <v>0.24829200000000001</v>
      </c>
      <c r="BP204" s="512">
        <f t="shared" si="203"/>
        <v>0.24829200000000001</v>
      </c>
      <c r="BQ204" s="448">
        <f t="shared" si="201"/>
        <v>2.8515960000000007</v>
      </c>
    </row>
    <row r="205" spans="1:101" outlineLevel="1">
      <c r="A205" s="452" t="str">
        <f t="shared" si="192"/>
        <v>ICNE</v>
      </c>
      <c r="B205" s="452" t="str">
        <f t="shared" si="192"/>
        <v xml:space="preserve">Grow </v>
      </c>
      <c r="C205" s="452" t="str">
        <f t="shared" si="192"/>
        <v>DROGUERIAS CRUZ VERDE S A S</v>
      </c>
      <c r="D205" s="512">
        <f t="shared" si="193"/>
        <v>4.3227963333333334E-2</v>
      </c>
      <c r="E205" s="512">
        <f t="shared" si="193"/>
        <v>0.14591999999999997</v>
      </c>
      <c r="F205" s="512">
        <f t="shared" si="193"/>
        <v>0.15064704000000001</v>
      </c>
      <c r="G205" s="512">
        <f t="shared" si="193"/>
        <v>0.17974000000000001</v>
      </c>
      <c r="H205" s="512">
        <f t="shared" si="193"/>
        <v>0.15959999999999996</v>
      </c>
      <c r="I205" s="512">
        <f t="shared" si="193"/>
        <v>0.22363</v>
      </c>
      <c r="J205" s="512">
        <f t="shared" si="193"/>
        <v>0.17100000000000001</v>
      </c>
      <c r="K205" s="512">
        <f t="shared" si="193"/>
        <v>0.19520599999999999</v>
      </c>
      <c r="L205" s="512">
        <f t="shared" si="193"/>
        <v>0.18851799999999999</v>
      </c>
      <c r="M205" s="512">
        <f t="shared" si="193"/>
        <v>0.20465280000000002</v>
      </c>
      <c r="N205" s="512">
        <f t="shared" si="193"/>
        <v>0.22170720000000002</v>
      </c>
      <c r="O205" s="512">
        <f t="shared" si="193"/>
        <v>0.22170720000000002</v>
      </c>
      <c r="P205" s="448">
        <f t="shared" si="194"/>
        <v>2.1055562033333333</v>
      </c>
      <c r="Q205" s="512">
        <f t="shared" si="202"/>
        <v>0.22105512000000002</v>
      </c>
      <c r="R205" s="512">
        <f t="shared" si="202"/>
        <v>0.22105512000000002</v>
      </c>
      <c r="S205" s="512">
        <f t="shared" si="202"/>
        <v>0.23805936000000003</v>
      </c>
      <c r="T205" s="512">
        <f t="shared" si="202"/>
        <v>0.2550636</v>
      </c>
      <c r="U205" s="512">
        <f t="shared" si="202"/>
        <v>0.2550636</v>
      </c>
      <c r="V205" s="512">
        <f t="shared" si="202"/>
        <v>0.2550636</v>
      </c>
      <c r="W205" s="512">
        <f t="shared" si="202"/>
        <v>0.2550636</v>
      </c>
      <c r="X205" s="512">
        <f t="shared" si="202"/>
        <v>0.23805936000000003</v>
      </c>
      <c r="Y205" s="512">
        <f t="shared" si="202"/>
        <v>0.23805936000000003</v>
      </c>
      <c r="Z205" s="512">
        <f t="shared" si="202"/>
        <v>0.22105512000000002</v>
      </c>
      <c r="AA205" s="512">
        <f t="shared" si="202"/>
        <v>0.22105512000000002</v>
      </c>
      <c r="AB205" s="512">
        <f t="shared" si="202"/>
        <v>0.22105512000000002</v>
      </c>
      <c r="AC205" s="448">
        <f t="shared" si="196"/>
        <v>2.8397080799999999</v>
      </c>
      <c r="AD205" s="512">
        <f t="shared" si="197"/>
        <v>0.22170720000000002</v>
      </c>
      <c r="AE205" s="512">
        <f t="shared" si="197"/>
        <v>0.22170720000000002</v>
      </c>
      <c r="AF205" s="512">
        <f t="shared" si="197"/>
        <v>0.22170720000000002</v>
      </c>
      <c r="AG205" s="512">
        <f t="shared" si="197"/>
        <v>0.22170720000000002</v>
      </c>
      <c r="AH205" s="512">
        <f t="shared" si="197"/>
        <v>0.22170720000000002</v>
      </c>
      <c r="AI205" s="512">
        <f t="shared" si="197"/>
        <v>0.20465280000000002</v>
      </c>
      <c r="AJ205" s="512">
        <f t="shared" si="197"/>
        <v>0.20465280000000002</v>
      </c>
      <c r="AK205" s="512">
        <f t="shared" si="197"/>
        <v>0.20465280000000002</v>
      </c>
      <c r="AL205" s="512">
        <f t="shared" si="197"/>
        <v>0.170544</v>
      </c>
      <c r="AM205" s="512">
        <f t="shared" si="197"/>
        <v>0.14883839999999998</v>
      </c>
      <c r="AN205" s="512">
        <f t="shared" si="197"/>
        <v>0.14883839999999998</v>
      </c>
      <c r="AO205" s="512">
        <f t="shared" si="197"/>
        <v>0.14883839999999998</v>
      </c>
      <c r="AP205" s="448">
        <f t="shared" si="198"/>
        <v>2.3395535999999999</v>
      </c>
      <c r="AQ205" s="512">
        <f t="shared" si="199"/>
        <v>0.14883839999999998</v>
      </c>
      <c r="AR205" s="512">
        <f t="shared" si="199"/>
        <v>0.14883839999999998</v>
      </c>
      <c r="AS205" s="512">
        <f t="shared" si="199"/>
        <v>0.14883839999999998</v>
      </c>
      <c r="AT205" s="512">
        <f t="shared" si="199"/>
        <v>0.14883839999999998</v>
      </c>
      <c r="AU205" s="512">
        <f t="shared" si="199"/>
        <v>0.14883839999999998</v>
      </c>
      <c r="AV205" s="512">
        <f t="shared" si="199"/>
        <v>0.14883839999999998</v>
      </c>
      <c r="AW205" s="512">
        <f t="shared" si="199"/>
        <v>0.14325696000000002</v>
      </c>
      <c r="AX205" s="512">
        <f t="shared" si="199"/>
        <v>0.14325696000000002</v>
      </c>
      <c r="AY205" s="512">
        <f t="shared" si="199"/>
        <v>0.14325696000000002</v>
      </c>
      <c r="AZ205" s="512">
        <f t="shared" si="199"/>
        <v>0.14325696000000002</v>
      </c>
      <c r="BA205" s="512">
        <f t="shared" si="199"/>
        <v>0.14325696000000002</v>
      </c>
      <c r="BB205" s="512">
        <f t="shared" si="199"/>
        <v>0.14325696000000002</v>
      </c>
      <c r="BC205" s="448">
        <f t="shared" si="200"/>
        <v>1.7525721599999999</v>
      </c>
      <c r="BD205" s="450"/>
      <c r="BE205" s="512">
        <f t="shared" si="203"/>
        <v>0.22070400000000001</v>
      </c>
      <c r="BF205" s="512">
        <f t="shared" si="203"/>
        <v>0.239096</v>
      </c>
      <c r="BG205" s="512">
        <f t="shared" si="203"/>
        <v>0.27588000000000001</v>
      </c>
      <c r="BH205" s="512">
        <f t="shared" si="203"/>
        <v>0.29427199999999998</v>
      </c>
      <c r="BI205" s="512">
        <f t="shared" si="203"/>
        <v>0.312664</v>
      </c>
      <c r="BJ205" s="512">
        <f t="shared" si="203"/>
        <v>0.33105600000000002</v>
      </c>
      <c r="BK205" s="512">
        <f t="shared" si="203"/>
        <v>0.36784</v>
      </c>
      <c r="BL205" s="512">
        <f t="shared" si="203"/>
        <v>0.36784</v>
      </c>
      <c r="BM205" s="512">
        <f t="shared" si="203"/>
        <v>0.40462399999999998</v>
      </c>
      <c r="BN205" s="512">
        <f t="shared" si="203"/>
        <v>0.40462399999999998</v>
      </c>
      <c r="BO205" s="512">
        <f t="shared" si="203"/>
        <v>0.44140800000000002</v>
      </c>
      <c r="BP205" s="512">
        <f t="shared" si="203"/>
        <v>0.45979999999999999</v>
      </c>
      <c r="BQ205" s="448">
        <f t="shared" si="201"/>
        <v>4.1198080000000008</v>
      </c>
    </row>
    <row r="206" spans="1:101" outlineLevel="1">
      <c r="A206" s="452" t="str">
        <f t="shared" si="192"/>
        <v>ZMGQ</v>
      </c>
      <c r="B206" s="452" t="str">
        <f t="shared" si="192"/>
        <v xml:space="preserve">Grow </v>
      </c>
      <c r="C206" s="452" t="str">
        <f t="shared" si="192"/>
        <v>CENTRO MEDICO IMBANACO DE CALI S.A.</v>
      </c>
      <c r="D206" s="512">
        <f t="shared" si="193"/>
        <v>0.21523200000000001</v>
      </c>
      <c r="E206" s="512">
        <f t="shared" si="193"/>
        <v>0.17135581431692481</v>
      </c>
      <c r="F206" s="512">
        <f t="shared" si="193"/>
        <v>0.17932200000000001</v>
      </c>
      <c r="G206" s="512">
        <f t="shared" si="193"/>
        <v>0.16309599999999999</v>
      </c>
      <c r="H206" s="512">
        <f t="shared" si="193"/>
        <v>0.16389549019607844</v>
      </c>
      <c r="I206" s="512">
        <f t="shared" si="193"/>
        <v>0.22363</v>
      </c>
      <c r="J206" s="512">
        <f t="shared" si="193"/>
        <v>0.32436799999999999</v>
      </c>
      <c r="K206" s="512">
        <f t="shared" si="193"/>
        <v>0.296989</v>
      </c>
      <c r="L206" s="512">
        <f t="shared" si="193"/>
        <v>0.385187</v>
      </c>
      <c r="M206" s="512">
        <f t="shared" si="193"/>
        <v>0.341088</v>
      </c>
      <c r="N206" s="512">
        <f t="shared" si="193"/>
        <v>0.341088</v>
      </c>
      <c r="O206" s="512">
        <f t="shared" si="193"/>
        <v>0.341088</v>
      </c>
      <c r="P206" s="448">
        <f t="shared" si="194"/>
        <v>3.1463393045130035</v>
      </c>
      <c r="Q206" s="512">
        <f t="shared" si="202"/>
        <v>0.3270672</v>
      </c>
      <c r="R206" s="512">
        <f t="shared" si="202"/>
        <v>0.3270672</v>
      </c>
      <c r="S206" s="512">
        <f t="shared" si="202"/>
        <v>0.3270672</v>
      </c>
      <c r="T206" s="512">
        <f t="shared" si="202"/>
        <v>0.3270672</v>
      </c>
      <c r="U206" s="512">
        <f t="shared" si="202"/>
        <v>0.31071384000000002</v>
      </c>
      <c r="V206" s="512">
        <f t="shared" si="202"/>
        <v>0.31071384000000002</v>
      </c>
      <c r="W206" s="512">
        <f t="shared" si="202"/>
        <v>0.29436048000000004</v>
      </c>
      <c r="X206" s="512">
        <f t="shared" si="202"/>
        <v>0.29436048000000004</v>
      </c>
      <c r="Y206" s="512">
        <f t="shared" si="202"/>
        <v>0.27800712</v>
      </c>
      <c r="Z206" s="512">
        <f t="shared" si="202"/>
        <v>0.27800712</v>
      </c>
      <c r="AA206" s="512">
        <f t="shared" si="202"/>
        <v>0.26165376000000001</v>
      </c>
      <c r="AB206" s="512">
        <f t="shared" si="202"/>
        <v>0.26165376000000001</v>
      </c>
      <c r="AC206" s="448">
        <f t="shared" si="196"/>
        <v>3.5977391999999999</v>
      </c>
      <c r="AD206" s="512">
        <f t="shared" si="197"/>
        <v>0.26242560000000004</v>
      </c>
      <c r="AE206" s="512">
        <f t="shared" si="197"/>
        <v>0.26242560000000004</v>
      </c>
      <c r="AF206" s="512">
        <f t="shared" si="197"/>
        <v>0.26242560000000004</v>
      </c>
      <c r="AG206" s="512">
        <f t="shared" si="197"/>
        <v>0.26242560000000004</v>
      </c>
      <c r="AH206" s="512">
        <f t="shared" si="197"/>
        <v>0.24602399999999999</v>
      </c>
      <c r="AI206" s="512">
        <f t="shared" si="197"/>
        <v>0.24602399999999999</v>
      </c>
      <c r="AJ206" s="512">
        <f t="shared" si="197"/>
        <v>0.24602399999999999</v>
      </c>
      <c r="AK206" s="512">
        <f t="shared" si="197"/>
        <v>0.24602399999999999</v>
      </c>
      <c r="AL206" s="512">
        <f t="shared" si="197"/>
        <v>0.22962240000000003</v>
      </c>
      <c r="AM206" s="512">
        <f t="shared" si="197"/>
        <v>0.22962240000000003</v>
      </c>
      <c r="AN206" s="512">
        <f t="shared" si="197"/>
        <v>0.22962240000000003</v>
      </c>
      <c r="AO206" s="512">
        <f t="shared" si="197"/>
        <v>0.22962240000000003</v>
      </c>
      <c r="AP206" s="448">
        <f t="shared" si="198"/>
        <v>2.9522880000000011</v>
      </c>
      <c r="AQ206" s="512">
        <f t="shared" si="199"/>
        <v>0.26242560000000004</v>
      </c>
      <c r="AR206" s="512">
        <f t="shared" si="199"/>
        <v>0.26242560000000004</v>
      </c>
      <c r="AS206" s="512">
        <f t="shared" si="199"/>
        <v>0.24602399999999999</v>
      </c>
      <c r="AT206" s="512">
        <f t="shared" si="199"/>
        <v>0.24602399999999999</v>
      </c>
      <c r="AU206" s="512">
        <f t="shared" si="199"/>
        <v>0.24602399999999999</v>
      </c>
      <c r="AV206" s="512">
        <f t="shared" si="199"/>
        <v>0.24602399999999999</v>
      </c>
      <c r="AW206" s="512">
        <f t="shared" si="199"/>
        <v>0.1968192</v>
      </c>
      <c r="AX206" s="512">
        <f t="shared" si="199"/>
        <v>0.1968192</v>
      </c>
      <c r="AY206" s="512">
        <f t="shared" si="199"/>
        <v>0.1968192</v>
      </c>
      <c r="AZ206" s="512">
        <f t="shared" si="199"/>
        <v>0.1968192</v>
      </c>
      <c r="BA206" s="512">
        <f t="shared" si="199"/>
        <v>0.1968192</v>
      </c>
      <c r="BB206" s="512">
        <f t="shared" si="199"/>
        <v>0.1968192</v>
      </c>
      <c r="BC206" s="448">
        <f t="shared" si="200"/>
        <v>2.6898624000000009</v>
      </c>
      <c r="BD206" s="450"/>
      <c r="BE206" s="512">
        <f t="shared" si="203"/>
        <v>0.41799999999999998</v>
      </c>
      <c r="BF206" s="512">
        <f t="shared" si="203"/>
        <v>0.41799999999999998</v>
      </c>
      <c r="BG206" s="512">
        <f t="shared" si="203"/>
        <v>0.41799999999999998</v>
      </c>
      <c r="BH206" s="512">
        <f t="shared" si="203"/>
        <v>0.41799999999999998</v>
      </c>
      <c r="BI206" s="512">
        <f t="shared" si="203"/>
        <v>0.41799999999999998</v>
      </c>
      <c r="BJ206" s="512">
        <f t="shared" si="203"/>
        <v>0.41799999999999998</v>
      </c>
      <c r="BK206" s="512">
        <f t="shared" si="203"/>
        <v>0.41799999999999998</v>
      </c>
      <c r="BL206" s="512">
        <f t="shared" si="203"/>
        <v>0.41799999999999998</v>
      </c>
      <c r="BM206" s="512">
        <f t="shared" si="203"/>
        <v>0.41799999999999998</v>
      </c>
      <c r="BN206" s="512">
        <f t="shared" si="203"/>
        <v>0.41799999999999998</v>
      </c>
      <c r="BO206" s="512">
        <f t="shared" si="203"/>
        <v>0.41799999999999998</v>
      </c>
      <c r="BP206" s="512">
        <f t="shared" si="203"/>
        <v>0.41799999999999998</v>
      </c>
      <c r="BQ206" s="448">
        <f t="shared" si="201"/>
        <v>5.0160000000000009</v>
      </c>
    </row>
    <row r="207" spans="1:101" outlineLevel="1">
      <c r="A207" s="452" t="str">
        <f t="shared" si="192"/>
        <v>ICNE</v>
      </c>
      <c r="B207" s="452" t="str">
        <f t="shared" si="192"/>
        <v xml:space="preserve">Grow </v>
      </c>
      <c r="C207" s="452" t="str">
        <f t="shared" si="192"/>
        <v>INTEGRAL SOLUTIONS SD S.A.S.</v>
      </c>
      <c r="D207" s="512">
        <f t="shared" si="193"/>
        <v>0</v>
      </c>
      <c r="E207" s="512">
        <f t="shared" si="193"/>
        <v>0.1824684</v>
      </c>
      <c r="F207" s="512">
        <f t="shared" si="193"/>
        <v>0</v>
      </c>
      <c r="G207" s="512">
        <f t="shared" si="193"/>
        <v>0.16675920000000002</v>
      </c>
      <c r="H207" s="512">
        <f t="shared" si="193"/>
        <v>0.16152280000000002</v>
      </c>
      <c r="I207" s="512">
        <f t="shared" si="193"/>
        <v>0</v>
      </c>
      <c r="J207" s="512">
        <f t="shared" si="193"/>
        <v>0.16120200000000001</v>
      </c>
      <c r="K207" s="512">
        <f t="shared" si="193"/>
        <v>0</v>
      </c>
      <c r="L207" s="512">
        <f t="shared" si="193"/>
        <v>0.32562000000000002</v>
      </c>
      <c r="M207" s="512">
        <f t="shared" si="193"/>
        <v>0.164016</v>
      </c>
      <c r="N207" s="512">
        <f t="shared" si="193"/>
        <v>0.164016</v>
      </c>
      <c r="O207" s="512">
        <f t="shared" si="193"/>
        <v>0.164016</v>
      </c>
      <c r="P207" s="448">
        <f t="shared" si="194"/>
        <v>1.4896204</v>
      </c>
      <c r="Q207" s="512">
        <f t="shared" si="202"/>
        <v>0.1635336</v>
      </c>
      <c r="R207" s="512">
        <f t="shared" si="202"/>
        <v>0.1635336</v>
      </c>
      <c r="S207" s="512">
        <f t="shared" si="202"/>
        <v>0.1635336</v>
      </c>
      <c r="T207" s="512">
        <f t="shared" si="202"/>
        <v>0.1635336</v>
      </c>
      <c r="U207" s="512">
        <f t="shared" si="202"/>
        <v>0.1635336</v>
      </c>
      <c r="V207" s="512">
        <f t="shared" si="202"/>
        <v>0.1635336</v>
      </c>
      <c r="W207" s="512">
        <f t="shared" si="202"/>
        <v>0.1635336</v>
      </c>
      <c r="X207" s="512">
        <f t="shared" si="202"/>
        <v>0.1635336</v>
      </c>
      <c r="Y207" s="512">
        <f t="shared" si="202"/>
        <v>0.1635336</v>
      </c>
      <c r="Z207" s="512">
        <f t="shared" si="202"/>
        <v>0.1635336</v>
      </c>
      <c r="AA207" s="512">
        <f t="shared" si="202"/>
        <v>0.1635336</v>
      </c>
      <c r="AB207" s="512">
        <f t="shared" si="202"/>
        <v>0.1635336</v>
      </c>
      <c r="AC207" s="448">
        <f t="shared" si="196"/>
        <v>1.9624032000000005</v>
      </c>
      <c r="AD207" s="512">
        <f t="shared" si="197"/>
        <v>0.164016</v>
      </c>
      <c r="AE207" s="512">
        <f t="shared" si="197"/>
        <v>0.164016</v>
      </c>
      <c r="AF207" s="512">
        <f t="shared" si="197"/>
        <v>0.164016</v>
      </c>
      <c r="AG207" s="512">
        <f t="shared" si="197"/>
        <v>0.164016</v>
      </c>
      <c r="AH207" s="512">
        <f t="shared" si="197"/>
        <v>0.164016</v>
      </c>
      <c r="AI207" s="512">
        <f t="shared" si="197"/>
        <v>0.164016</v>
      </c>
      <c r="AJ207" s="512">
        <f t="shared" si="197"/>
        <v>0.164016</v>
      </c>
      <c r="AK207" s="512">
        <f t="shared" si="197"/>
        <v>0.164016</v>
      </c>
      <c r="AL207" s="512">
        <f t="shared" si="197"/>
        <v>0.164016</v>
      </c>
      <c r="AM207" s="512">
        <f t="shared" si="197"/>
        <v>0.164016</v>
      </c>
      <c r="AN207" s="512">
        <f t="shared" si="197"/>
        <v>0.164016</v>
      </c>
      <c r="AO207" s="512">
        <f t="shared" si="197"/>
        <v>0.164016</v>
      </c>
      <c r="AP207" s="448">
        <f t="shared" si="198"/>
        <v>1.9681919999999995</v>
      </c>
      <c r="AQ207" s="512">
        <f t="shared" si="199"/>
        <v>0.164016</v>
      </c>
      <c r="AR207" s="512">
        <f t="shared" si="199"/>
        <v>0.164016</v>
      </c>
      <c r="AS207" s="512">
        <f t="shared" si="199"/>
        <v>0.164016</v>
      </c>
      <c r="AT207" s="512">
        <f t="shared" si="199"/>
        <v>0.164016</v>
      </c>
      <c r="AU207" s="512">
        <f t="shared" si="199"/>
        <v>0.164016</v>
      </c>
      <c r="AV207" s="512">
        <f t="shared" si="199"/>
        <v>0.164016</v>
      </c>
      <c r="AW207" s="512">
        <f t="shared" si="199"/>
        <v>0.164016</v>
      </c>
      <c r="AX207" s="512">
        <f t="shared" si="199"/>
        <v>0.164016</v>
      </c>
      <c r="AY207" s="512">
        <f t="shared" si="199"/>
        <v>0.164016</v>
      </c>
      <c r="AZ207" s="512">
        <f t="shared" si="199"/>
        <v>0.164016</v>
      </c>
      <c r="BA207" s="512">
        <f t="shared" si="199"/>
        <v>0.164016</v>
      </c>
      <c r="BB207" s="512">
        <f t="shared" si="199"/>
        <v>0.164016</v>
      </c>
      <c r="BC207" s="448">
        <f t="shared" si="200"/>
        <v>1.9681919999999995</v>
      </c>
      <c r="BD207" s="450"/>
      <c r="BE207" s="512">
        <f t="shared" si="203"/>
        <v>0.18240000000000001</v>
      </c>
      <c r="BF207" s="512">
        <f t="shared" si="203"/>
        <v>0.18240000000000001</v>
      </c>
      <c r="BG207" s="512">
        <f t="shared" si="203"/>
        <v>0.18240000000000001</v>
      </c>
      <c r="BH207" s="512">
        <f t="shared" si="203"/>
        <v>0.18392</v>
      </c>
      <c r="BI207" s="512">
        <f t="shared" si="203"/>
        <v>0.18392</v>
      </c>
      <c r="BJ207" s="512">
        <f t="shared" si="203"/>
        <v>0.18392</v>
      </c>
      <c r="BK207" s="512">
        <f t="shared" si="203"/>
        <v>0.18392</v>
      </c>
      <c r="BL207" s="512">
        <f t="shared" si="203"/>
        <v>0.20064000000000001</v>
      </c>
      <c r="BM207" s="512">
        <f t="shared" si="203"/>
        <v>0.20064000000000001</v>
      </c>
      <c r="BN207" s="512">
        <f t="shared" si="203"/>
        <v>0.20064000000000001</v>
      </c>
      <c r="BO207" s="512">
        <f t="shared" si="203"/>
        <v>0.20064000000000001</v>
      </c>
      <c r="BP207" s="512">
        <f t="shared" si="203"/>
        <v>0.20064000000000001</v>
      </c>
      <c r="BQ207" s="448">
        <f t="shared" si="201"/>
        <v>2.2860799999999997</v>
      </c>
    </row>
    <row r="208" spans="1:101" outlineLevel="1">
      <c r="A208" s="452" t="str">
        <f t="shared" si="192"/>
        <v>LADB</v>
      </c>
      <c r="B208" s="452" t="str">
        <f t="shared" si="192"/>
        <v xml:space="preserve">Grow </v>
      </c>
      <c r="C208" s="452" t="str">
        <f t="shared" si="192"/>
        <v>ALIANZA FARMACEUTICA</v>
      </c>
      <c r="D208" s="512">
        <f t="shared" si="193"/>
        <v>0.10182480000000001</v>
      </c>
      <c r="E208" s="512">
        <f t="shared" si="193"/>
        <v>0.1121076</v>
      </c>
      <c r="F208" s="512">
        <f t="shared" si="193"/>
        <v>5.2303200000000001E-2</v>
      </c>
      <c r="G208" s="512">
        <f t="shared" si="193"/>
        <v>7.6873999999999998E-2</v>
      </c>
      <c r="H208" s="512">
        <f t="shared" si="193"/>
        <v>0.12690480000000001</v>
      </c>
      <c r="I208" s="512">
        <f t="shared" si="193"/>
        <v>0.1274064</v>
      </c>
      <c r="J208" s="512">
        <f t="shared" si="193"/>
        <v>0.12690480000000001</v>
      </c>
      <c r="K208" s="512">
        <f t="shared" si="193"/>
        <v>0.11461560000000001</v>
      </c>
      <c r="L208" s="512">
        <f t="shared" si="193"/>
        <v>0.11511720000000002</v>
      </c>
      <c r="M208" s="512">
        <f t="shared" si="193"/>
        <v>0.1274064</v>
      </c>
      <c r="N208" s="512">
        <f t="shared" si="193"/>
        <v>0.1274064</v>
      </c>
      <c r="O208" s="512">
        <f t="shared" si="193"/>
        <v>0.1274064</v>
      </c>
      <c r="P208" s="448">
        <f t="shared" si="194"/>
        <v>1.3362776000000001</v>
      </c>
      <c r="Q208" s="512">
        <f t="shared" si="202"/>
        <v>0.12957230880000001</v>
      </c>
      <c r="R208" s="512">
        <f t="shared" si="202"/>
        <v>0.12957230880000001</v>
      </c>
      <c r="S208" s="512">
        <f t="shared" si="202"/>
        <v>0.12957230880000001</v>
      </c>
      <c r="T208" s="512">
        <f t="shared" si="202"/>
        <v>0.12957230880000001</v>
      </c>
      <c r="U208" s="512">
        <f t="shared" si="202"/>
        <v>0.12957230880000001</v>
      </c>
      <c r="V208" s="512">
        <f t="shared" si="202"/>
        <v>0.12957230880000001</v>
      </c>
      <c r="W208" s="512">
        <f t="shared" si="202"/>
        <v>0.12957230880000001</v>
      </c>
      <c r="X208" s="512">
        <f t="shared" si="202"/>
        <v>0.12957230880000001</v>
      </c>
      <c r="Y208" s="512">
        <f t="shared" si="202"/>
        <v>0.12957230880000001</v>
      </c>
      <c r="Z208" s="512">
        <f t="shared" si="202"/>
        <v>0.12957230880000001</v>
      </c>
      <c r="AA208" s="512">
        <f t="shared" si="202"/>
        <v>0.12957230880000001</v>
      </c>
      <c r="AB208" s="512">
        <f t="shared" si="202"/>
        <v>0.12957230880000001</v>
      </c>
      <c r="AC208" s="448">
        <f t="shared" si="196"/>
        <v>1.5548677056000002</v>
      </c>
      <c r="AD208" s="512">
        <f t="shared" si="197"/>
        <v>0.12995452800000001</v>
      </c>
      <c r="AE208" s="512">
        <f t="shared" si="197"/>
        <v>0.12995452800000001</v>
      </c>
      <c r="AF208" s="512">
        <f t="shared" si="197"/>
        <v>0.12995452800000001</v>
      </c>
      <c r="AG208" s="512">
        <f t="shared" si="197"/>
        <v>0.12995452800000001</v>
      </c>
      <c r="AH208" s="512">
        <f t="shared" si="197"/>
        <v>0.12995452800000001</v>
      </c>
      <c r="AI208" s="512">
        <f t="shared" si="197"/>
        <v>0.12995452800000001</v>
      </c>
      <c r="AJ208" s="512">
        <f t="shared" si="197"/>
        <v>0.12995452800000001</v>
      </c>
      <c r="AK208" s="512">
        <f t="shared" si="197"/>
        <v>8.6822400000000008E-2</v>
      </c>
      <c r="AL208" s="512">
        <f t="shared" si="197"/>
        <v>8.6822400000000008E-2</v>
      </c>
      <c r="AM208" s="512">
        <f t="shared" si="197"/>
        <v>8.6822400000000008E-2</v>
      </c>
      <c r="AN208" s="512">
        <f t="shared" si="197"/>
        <v>8.6822400000000008E-2</v>
      </c>
      <c r="AO208" s="512">
        <f t="shared" si="197"/>
        <v>8.6822400000000008E-2</v>
      </c>
      <c r="AP208" s="448">
        <f t="shared" si="198"/>
        <v>1.3437936960000001</v>
      </c>
      <c r="AQ208" s="512">
        <f t="shared" si="199"/>
        <v>8.6822400000000008E-2</v>
      </c>
      <c r="AR208" s="512">
        <f t="shared" si="199"/>
        <v>8.6822400000000008E-2</v>
      </c>
      <c r="AS208" s="512">
        <f t="shared" si="199"/>
        <v>8.6822400000000008E-2</v>
      </c>
      <c r="AT208" s="512">
        <f t="shared" si="199"/>
        <v>8.6822400000000008E-2</v>
      </c>
      <c r="AU208" s="512">
        <f t="shared" si="199"/>
        <v>8.6822400000000008E-2</v>
      </c>
      <c r="AV208" s="512">
        <f t="shared" si="199"/>
        <v>8.6822400000000008E-2</v>
      </c>
      <c r="AW208" s="512">
        <f t="shared" si="199"/>
        <v>6.5116800000000002E-2</v>
      </c>
      <c r="AX208" s="512">
        <f t="shared" si="199"/>
        <v>6.5116800000000002E-2</v>
      </c>
      <c r="AY208" s="512">
        <f t="shared" si="199"/>
        <v>6.5116800000000002E-2</v>
      </c>
      <c r="AZ208" s="512">
        <f t="shared" si="199"/>
        <v>6.5116800000000002E-2</v>
      </c>
      <c r="BA208" s="512">
        <f t="shared" si="199"/>
        <v>6.5116800000000002E-2</v>
      </c>
      <c r="BB208" s="512">
        <f t="shared" si="199"/>
        <v>6.5116800000000002E-2</v>
      </c>
      <c r="BC208" s="448">
        <f t="shared" si="200"/>
        <v>0.91163519999999987</v>
      </c>
      <c r="BD208" s="450"/>
      <c r="BE208" s="512">
        <f t="shared" si="203"/>
        <v>0</v>
      </c>
      <c r="BF208" s="512">
        <f t="shared" si="203"/>
        <v>2.0246400000000001E-2</v>
      </c>
      <c r="BG208" s="512">
        <f t="shared" si="203"/>
        <v>2.0246400000000001E-2</v>
      </c>
      <c r="BH208" s="512">
        <f t="shared" si="203"/>
        <v>2.0246400000000001E-2</v>
      </c>
      <c r="BI208" s="512">
        <f t="shared" si="203"/>
        <v>4.0492800000000002E-2</v>
      </c>
      <c r="BJ208" s="512">
        <f t="shared" si="203"/>
        <v>4.0492800000000002E-2</v>
      </c>
      <c r="BK208" s="512">
        <f t="shared" si="203"/>
        <v>4.0492800000000002E-2</v>
      </c>
      <c r="BL208" s="512">
        <f t="shared" si="203"/>
        <v>6.0739200000000007E-2</v>
      </c>
      <c r="BM208" s="512">
        <f t="shared" si="203"/>
        <v>6.0739200000000007E-2</v>
      </c>
      <c r="BN208" s="512">
        <f t="shared" si="203"/>
        <v>6.0739200000000007E-2</v>
      </c>
      <c r="BO208" s="512">
        <f t="shared" si="203"/>
        <v>6.0739200000000007E-2</v>
      </c>
      <c r="BP208" s="512">
        <f t="shared" si="203"/>
        <v>6.0739200000000007E-2</v>
      </c>
      <c r="BQ208" s="448">
        <f t="shared" si="201"/>
        <v>0.4859136</v>
      </c>
    </row>
    <row r="209" spans="1:69" outlineLevel="1">
      <c r="A209" s="453" t="str">
        <f t="shared" si="192"/>
        <v>LADB</v>
      </c>
      <c r="B209" s="453" t="str">
        <f t="shared" si="192"/>
        <v>Capture</v>
      </c>
      <c r="C209" s="453" t="str">
        <f t="shared" si="192"/>
        <v>OCGN</v>
      </c>
      <c r="D209" s="512">
        <f t="shared" si="193"/>
        <v>2.30584E-2</v>
      </c>
      <c r="E209" s="512">
        <f t="shared" si="193"/>
        <v>1.8559200000000001E-2</v>
      </c>
      <c r="F209" s="512">
        <f t="shared" si="193"/>
        <v>5.1178399999999999E-2</v>
      </c>
      <c r="G209" s="512">
        <f t="shared" si="193"/>
        <v>0</v>
      </c>
      <c r="H209" s="512">
        <f t="shared" si="193"/>
        <v>0</v>
      </c>
      <c r="I209" s="512">
        <f t="shared" si="193"/>
        <v>0</v>
      </c>
      <c r="J209" s="512">
        <f t="shared" si="193"/>
        <v>5.6240000000000001E-4</v>
      </c>
      <c r="K209" s="512">
        <f t="shared" si="193"/>
        <v>7.0223999999999995E-2</v>
      </c>
      <c r="L209" s="512">
        <f t="shared" si="193"/>
        <v>5.6239999999999998E-2</v>
      </c>
      <c r="M209" s="512">
        <f t="shared" si="193"/>
        <v>5.6239999999999998E-2</v>
      </c>
      <c r="N209" s="512">
        <f t="shared" si="193"/>
        <v>5.6239999999999998E-2</v>
      </c>
      <c r="O209" s="512">
        <f t="shared" si="193"/>
        <v>5.6239999999999998E-2</v>
      </c>
      <c r="P209" s="448">
        <f t="shared" si="194"/>
        <v>0.38854240000000007</v>
      </c>
      <c r="Q209" s="512">
        <f t="shared" si="202"/>
        <v>5.7196080000000003E-2</v>
      </c>
      <c r="R209" s="512">
        <f t="shared" si="202"/>
        <v>5.7196080000000003E-2</v>
      </c>
      <c r="S209" s="512">
        <f t="shared" si="202"/>
        <v>5.7196080000000003E-2</v>
      </c>
      <c r="T209" s="512">
        <f t="shared" si="202"/>
        <v>5.7196080000000003E-2</v>
      </c>
      <c r="U209" s="512">
        <f t="shared" si="202"/>
        <v>4.5756864000000001E-2</v>
      </c>
      <c r="V209" s="512">
        <f t="shared" si="202"/>
        <v>4.5756864000000001E-2</v>
      </c>
      <c r="W209" s="512">
        <f t="shared" si="202"/>
        <v>4.5756864000000001E-2</v>
      </c>
      <c r="X209" s="512">
        <f t="shared" si="202"/>
        <v>4.5756864000000001E-2</v>
      </c>
      <c r="Y209" s="512">
        <f t="shared" si="202"/>
        <v>4.5756864000000001E-2</v>
      </c>
      <c r="Z209" s="512">
        <f t="shared" si="202"/>
        <v>2.2878432000000001E-2</v>
      </c>
      <c r="AA209" s="512">
        <f t="shared" si="202"/>
        <v>2.2878432000000001E-2</v>
      </c>
      <c r="AB209" s="512">
        <f t="shared" si="202"/>
        <v>2.2878432000000001E-2</v>
      </c>
      <c r="AC209" s="448">
        <f t="shared" si="196"/>
        <v>0.52620393599999993</v>
      </c>
      <c r="AD209" s="512">
        <f t="shared" si="197"/>
        <v>2.2945920000000002E-2</v>
      </c>
      <c r="AE209" s="512">
        <f t="shared" si="197"/>
        <v>2.2945920000000002E-2</v>
      </c>
      <c r="AF209" s="512">
        <f t="shared" si="197"/>
        <v>2.2945920000000002E-2</v>
      </c>
      <c r="AG209" s="512">
        <f t="shared" si="197"/>
        <v>2.2945920000000002E-2</v>
      </c>
      <c r="AH209" s="512">
        <f t="shared" si="197"/>
        <v>2.2945920000000002E-2</v>
      </c>
      <c r="AI209" s="512">
        <f t="shared" si="197"/>
        <v>2.2945920000000002E-2</v>
      </c>
      <c r="AJ209" s="512">
        <f t="shared" si="197"/>
        <v>2.2945920000000002E-2</v>
      </c>
      <c r="AK209" s="512">
        <f t="shared" si="197"/>
        <v>2.2945920000000002E-2</v>
      </c>
      <c r="AL209" s="512">
        <f t="shared" si="197"/>
        <v>2.2945920000000002E-2</v>
      </c>
      <c r="AM209" s="512">
        <f t="shared" si="197"/>
        <v>2.2945920000000002E-2</v>
      </c>
      <c r="AN209" s="512">
        <f t="shared" si="197"/>
        <v>2.2945920000000002E-2</v>
      </c>
      <c r="AO209" s="512">
        <f t="shared" si="197"/>
        <v>2.2945920000000002E-2</v>
      </c>
      <c r="AP209" s="448">
        <f t="shared" si="198"/>
        <v>0.27535104000000005</v>
      </c>
      <c r="AQ209" s="512">
        <f t="shared" si="199"/>
        <v>2.2945920000000002E-2</v>
      </c>
      <c r="AR209" s="512">
        <f t="shared" si="199"/>
        <v>2.2945920000000002E-2</v>
      </c>
      <c r="AS209" s="512">
        <f t="shared" si="199"/>
        <v>2.2945920000000002E-2</v>
      </c>
      <c r="AT209" s="512">
        <f t="shared" si="199"/>
        <v>2.2945920000000002E-2</v>
      </c>
      <c r="AU209" s="512">
        <f t="shared" si="199"/>
        <v>2.2945920000000002E-2</v>
      </c>
      <c r="AV209" s="512">
        <f t="shared" si="199"/>
        <v>2.2945920000000002E-2</v>
      </c>
      <c r="AW209" s="512">
        <f t="shared" si="199"/>
        <v>2.2945920000000002E-2</v>
      </c>
      <c r="AX209" s="512">
        <f t="shared" si="199"/>
        <v>2.2945920000000002E-2</v>
      </c>
      <c r="AY209" s="512">
        <f t="shared" si="199"/>
        <v>2.2945920000000002E-2</v>
      </c>
      <c r="AZ209" s="512">
        <f t="shared" si="199"/>
        <v>2.2945920000000002E-2</v>
      </c>
      <c r="BA209" s="512">
        <f t="shared" si="199"/>
        <v>2.2945920000000002E-2</v>
      </c>
      <c r="BB209" s="512">
        <f t="shared" si="199"/>
        <v>2.2945920000000002E-2</v>
      </c>
      <c r="BC209" s="448">
        <f t="shared" si="200"/>
        <v>0.27535104000000005</v>
      </c>
      <c r="BD209" s="450"/>
      <c r="BE209" s="512">
        <f t="shared" si="203"/>
        <v>4.4991999999999997E-2</v>
      </c>
      <c r="BF209" s="512">
        <f t="shared" si="203"/>
        <v>4.4991999999999997E-2</v>
      </c>
      <c r="BG209" s="512">
        <f t="shared" si="203"/>
        <v>4.4991999999999997E-2</v>
      </c>
      <c r="BH209" s="512">
        <f t="shared" si="203"/>
        <v>4.4991999999999997E-2</v>
      </c>
      <c r="BI209" s="512">
        <f t="shared" si="203"/>
        <v>4.4991999999999997E-2</v>
      </c>
      <c r="BJ209" s="512">
        <f t="shared" si="203"/>
        <v>4.4991999999999997E-2</v>
      </c>
      <c r="BK209" s="512">
        <f t="shared" si="203"/>
        <v>4.4991999999999997E-2</v>
      </c>
      <c r="BL209" s="512">
        <f t="shared" si="203"/>
        <v>4.4991999999999997E-2</v>
      </c>
      <c r="BM209" s="512">
        <f t="shared" si="203"/>
        <v>4.4991999999999997E-2</v>
      </c>
      <c r="BN209" s="512">
        <f t="shared" si="203"/>
        <v>4.4991999999999997E-2</v>
      </c>
      <c r="BO209" s="512">
        <f t="shared" si="203"/>
        <v>4.4991999999999997E-2</v>
      </c>
      <c r="BP209" s="512">
        <f t="shared" si="203"/>
        <v>4.4991999999999997E-2</v>
      </c>
      <c r="BQ209" s="448">
        <f t="shared" si="201"/>
        <v>0.53990399999999983</v>
      </c>
    </row>
    <row r="210" spans="1:69" outlineLevel="1">
      <c r="A210" s="453" t="str">
        <f t="shared" si="192"/>
        <v>ICNE</v>
      </c>
      <c r="B210" s="453" t="str">
        <f t="shared" si="192"/>
        <v>Capture</v>
      </c>
      <c r="C210" s="453" t="str">
        <f t="shared" si="192"/>
        <v>JERSALUD</v>
      </c>
      <c r="D210" s="512">
        <f t="shared" si="193"/>
        <v>2.69952E-2</v>
      </c>
      <c r="E210" s="512">
        <f t="shared" si="193"/>
        <v>0</v>
      </c>
      <c r="F210" s="512">
        <f t="shared" si="193"/>
        <v>6.0739200000000007E-2</v>
      </c>
      <c r="G210" s="512">
        <f t="shared" si="193"/>
        <v>3.0369600000000004E-2</v>
      </c>
      <c r="H210" s="512">
        <f t="shared" si="193"/>
        <v>3.0369600000000004E-2</v>
      </c>
      <c r="I210" s="512">
        <f t="shared" si="193"/>
        <v>3.0369600000000004E-2</v>
      </c>
      <c r="J210" s="512">
        <f t="shared" si="193"/>
        <v>3.0369600000000004E-2</v>
      </c>
      <c r="K210" s="512">
        <f t="shared" si="193"/>
        <v>3.3744000000000003E-2</v>
      </c>
      <c r="L210" s="512">
        <f t="shared" si="193"/>
        <v>2.69952E-2</v>
      </c>
      <c r="M210" s="512">
        <f t="shared" si="193"/>
        <v>3.0369600000000004E-2</v>
      </c>
      <c r="N210" s="512">
        <f t="shared" si="193"/>
        <v>3.0369600000000004E-2</v>
      </c>
      <c r="O210" s="512">
        <f t="shared" si="193"/>
        <v>3.0369600000000004E-2</v>
      </c>
      <c r="P210" s="448">
        <f t="shared" si="194"/>
        <v>0.36106080000000002</v>
      </c>
      <c r="Q210" s="512">
        <f t="shared" si="202"/>
        <v>3.0752032000000002E-2</v>
      </c>
      <c r="R210" s="512">
        <f t="shared" si="202"/>
        <v>3.0752032000000002E-2</v>
      </c>
      <c r="S210" s="512">
        <f t="shared" si="202"/>
        <v>3.0752032000000002E-2</v>
      </c>
      <c r="T210" s="512">
        <f t="shared" si="202"/>
        <v>3.0752032000000002E-2</v>
      </c>
      <c r="U210" s="512">
        <f t="shared" si="202"/>
        <v>3.0752032000000002E-2</v>
      </c>
      <c r="V210" s="512">
        <f t="shared" si="202"/>
        <v>3.0752032000000002E-2</v>
      </c>
      <c r="W210" s="512">
        <f t="shared" si="202"/>
        <v>3.0752032000000002E-2</v>
      </c>
      <c r="X210" s="512">
        <f t="shared" si="202"/>
        <v>3.0752032000000002E-2</v>
      </c>
      <c r="Y210" s="512">
        <f t="shared" si="202"/>
        <v>3.0752032000000002E-2</v>
      </c>
      <c r="Z210" s="512">
        <f t="shared" si="202"/>
        <v>3.0752032000000002E-2</v>
      </c>
      <c r="AA210" s="512">
        <f t="shared" si="202"/>
        <v>3.0752032000000002E-2</v>
      </c>
      <c r="AB210" s="512">
        <f t="shared" si="202"/>
        <v>3.0752032000000002E-2</v>
      </c>
      <c r="AC210" s="448">
        <f t="shared" si="196"/>
        <v>0.36902438399999998</v>
      </c>
      <c r="AD210" s="512">
        <f t="shared" si="197"/>
        <v>3.081952E-2</v>
      </c>
      <c r="AE210" s="512">
        <f t="shared" si="197"/>
        <v>3.081952E-2</v>
      </c>
      <c r="AF210" s="512">
        <f t="shared" si="197"/>
        <v>3.081952E-2</v>
      </c>
      <c r="AG210" s="512">
        <f t="shared" si="197"/>
        <v>3.081952E-2</v>
      </c>
      <c r="AH210" s="512">
        <f t="shared" si="197"/>
        <v>3.081952E-2</v>
      </c>
      <c r="AI210" s="512">
        <f t="shared" si="197"/>
        <v>3.081952E-2</v>
      </c>
      <c r="AJ210" s="512">
        <f t="shared" si="197"/>
        <v>3.081952E-2</v>
      </c>
      <c r="AK210" s="512">
        <f t="shared" si="197"/>
        <v>3.081952E-2</v>
      </c>
      <c r="AL210" s="512">
        <f t="shared" si="197"/>
        <v>3.081952E-2</v>
      </c>
      <c r="AM210" s="512">
        <f t="shared" si="197"/>
        <v>3.081952E-2</v>
      </c>
      <c r="AN210" s="512">
        <f t="shared" si="197"/>
        <v>3.081952E-2</v>
      </c>
      <c r="AO210" s="512">
        <f t="shared" si="197"/>
        <v>3.081952E-2</v>
      </c>
      <c r="AP210" s="448">
        <f t="shared" si="198"/>
        <v>0.36983423999999993</v>
      </c>
      <c r="AQ210" s="512">
        <f t="shared" si="199"/>
        <v>3.081952E-2</v>
      </c>
      <c r="AR210" s="512">
        <f t="shared" si="199"/>
        <v>3.081952E-2</v>
      </c>
      <c r="AS210" s="512">
        <f t="shared" si="199"/>
        <v>3.081952E-2</v>
      </c>
      <c r="AT210" s="512">
        <f t="shared" si="199"/>
        <v>3.081952E-2</v>
      </c>
      <c r="AU210" s="512">
        <f t="shared" si="199"/>
        <v>3.081952E-2</v>
      </c>
      <c r="AV210" s="512">
        <f t="shared" si="199"/>
        <v>3.081952E-2</v>
      </c>
      <c r="AW210" s="512">
        <f t="shared" si="199"/>
        <v>3.081952E-2</v>
      </c>
      <c r="AX210" s="512">
        <f t="shared" si="199"/>
        <v>3.081952E-2</v>
      </c>
      <c r="AY210" s="512">
        <f t="shared" si="199"/>
        <v>3.081952E-2</v>
      </c>
      <c r="AZ210" s="512">
        <f t="shared" si="199"/>
        <v>3.081952E-2</v>
      </c>
      <c r="BA210" s="512">
        <f t="shared" si="199"/>
        <v>3.081952E-2</v>
      </c>
      <c r="BB210" s="512">
        <f t="shared" si="199"/>
        <v>3.081952E-2</v>
      </c>
      <c r="BC210" s="448">
        <f t="shared" si="200"/>
        <v>0.36983423999999993</v>
      </c>
      <c r="BD210" s="450"/>
      <c r="BE210" s="512">
        <f t="shared" si="203"/>
        <v>4.4991999999999997E-2</v>
      </c>
      <c r="BF210" s="512">
        <f t="shared" si="203"/>
        <v>4.4991999999999997E-2</v>
      </c>
      <c r="BG210" s="512">
        <f t="shared" si="203"/>
        <v>4.4991999999999997E-2</v>
      </c>
      <c r="BH210" s="512">
        <f t="shared" si="203"/>
        <v>6.7488000000000006E-2</v>
      </c>
      <c r="BI210" s="512">
        <f t="shared" si="203"/>
        <v>6.7488000000000006E-2</v>
      </c>
      <c r="BJ210" s="512">
        <f t="shared" si="203"/>
        <v>6.7488000000000006E-2</v>
      </c>
      <c r="BK210" s="512">
        <f t="shared" si="203"/>
        <v>6.7488000000000006E-2</v>
      </c>
      <c r="BL210" s="512">
        <f t="shared" si="203"/>
        <v>8.5120000000000001E-2</v>
      </c>
      <c r="BM210" s="512">
        <f t="shared" si="203"/>
        <v>8.5120000000000001E-2</v>
      </c>
      <c r="BN210" s="512">
        <f t="shared" si="203"/>
        <v>8.5120000000000001E-2</v>
      </c>
      <c r="BO210" s="512">
        <f t="shared" si="203"/>
        <v>8.5120000000000001E-2</v>
      </c>
      <c r="BP210" s="512">
        <f t="shared" si="203"/>
        <v>8.5120000000000001E-2</v>
      </c>
      <c r="BQ210" s="448">
        <f t="shared" si="201"/>
        <v>0.83052799999999982</v>
      </c>
    </row>
    <row r="211" spans="1:69" outlineLevel="1">
      <c r="A211" s="453" t="str">
        <f t="shared" si="192"/>
        <v>PMCE</v>
      </c>
      <c r="B211" s="453" t="str">
        <f t="shared" si="192"/>
        <v>Capture</v>
      </c>
      <c r="C211" s="453" t="str">
        <f t="shared" si="192"/>
        <v>COHAN</v>
      </c>
      <c r="D211" s="512">
        <f t="shared" si="193"/>
        <v>0</v>
      </c>
      <c r="E211" s="512">
        <f t="shared" si="193"/>
        <v>0</v>
      </c>
      <c r="F211" s="512">
        <f t="shared" si="193"/>
        <v>0</v>
      </c>
      <c r="G211" s="512">
        <f t="shared" si="193"/>
        <v>0</v>
      </c>
      <c r="H211" s="512">
        <f t="shared" si="193"/>
        <v>0</v>
      </c>
      <c r="I211" s="512">
        <f t="shared" si="193"/>
        <v>0</v>
      </c>
      <c r="J211" s="512">
        <f t="shared" si="193"/>
        <v>0</v>
      </c>
      <c r="K211" s="512">
        <f t="shared" si="193"/>
        <v>0</v>
      </c>
      <c r="L211" s="512">
        <f t="shared" si="193"/>
        <v>0</v>
      </c>
      <c r="M211" s="512">
        <f t="shared" si="193"/>
        <v>0</v>
      </c>
      <c r="N211" s="512">
        <f t="shared" si="193"/>
        <v>0</v>
      </c>
      <c r="O211" s="512">
        <f t="shared" si="193"/>
        <v>0</v>
      </c>
      <c r="P211" s="448">
        <f t="shared" si="194"/>
        <v>0</v>
      </c>
      <c r="Q211" s="512">
        <f t="shared" si="202"/>
        <v>0</v>
      </c>
      <c r="R211" s="512">
        <f t="shared" si="202"/>
        <v>0</v>
      </c>
      <c r="S211" s="512">
        <f t="shared" si="202"/>
        <v>0</v>
      </c>
      <c r="T211" s="512">
        <f t="shared" si="202"/>
        <v>0</v>
      </c>
      <c r="U211" s="512">
        <f t="shared" si="202"/>
        <v>4.5756864000000001E-2</v>
      </c>
      <c r="V211" s="512">
        <f t="shared" si="202"/>
        <v>6.4925280000000002E-2</v>
      </c>
      <c r="W211" s="512">
        <f t="shared" si="202"/>
        <v>0.10202544000000001</v>
      </c>
      <c r="X211" s="512">
        <f t="shared" si="202"/>
        <v>0.10202544000000001</v>
      </c>
      <c r="Y211" s="512">
        <f t="shared" si="202"/>
        <v>0.10202544000000001</v>
      </c>
      <c r="Z211" s="512">
        <f t="shared" si="202"/>
        <v>0.10202544000000001</v>
      </c>
      <c r="AA211" s="512">
        <f t="shared" si="202"/>
        <v>0.10202544000000001</v>
      </c>
      <c r="AB211" s="512">
        <f t="shared" si="202"/>
        <v>0.10202544000000001</v>
      </c>
      <c r="AC211" s="448">
        <f t="shared" si="196"/>
        <v>0.72283478400000012</v>
      </c>
      <c r="AD211" s="512">
        <f t="shared" si="197"/>
        <v>0.10232640000000001</v>
      </c>
      <c r="AE211" s="512">
        <f t="shared" si="197"/>
        <v>0.10232640000000001</v>
      </c>
      <c r="AF211" s="512">
        <f t="shared" si="197"/>
        <v>0.10232640000000001</v>
      </c>
      <c r="AG211" s="512">
        <f t="shared" si="197"/>
        <v>0.10232640000000001</v>
      </c>
      <c r="AH211" s="512">
        <f t="shared" si="197"/>
        <v>0.10232640000000001</v>
      </c>
      <c r="AI211" s="512">
        <f t="shared" si="197"/>
        <v>0.10232640000000001</v>
      </c>
      <c r="AJ211" s="512">
        <f t="shared" si="197"/>
        <v>0.14883839999999998</v>
      </c>
      <c r="AK211" s="512">
        <f t="shared" si="197"/>
        <v>0.14883839999999998</v>
      </c>
      <c r="AL211" s="512">
        <f t="shared" si="197"/>
        <v>0.14883839999999998</v>
      </c>
      <c r="AM211" s="512">
        <f t="shared" si="197"/>
        <v>0.14883839999999998</v>
      </c>
      <c r="AN211" s="512">
        <f t="shared" si="197"/>
        <v>0.14883839999999998</v>
      </c>
      <c r="AO211" s="512">
        <f t="shared" si="197"/>
        <v>0.14883839999999998</v>
      </c>
      <c r="AP211" s="448">
        <f t="shared" si="198"/>
        <v>1.5069888000000002</v>
      </c>
      <c r="AQ211" s="512">
        <f t="shared" si="199"/>
        <v>0.14883839999999998</v>
      </c>
      <c r="AR211" s="512">
        <f t="shared" si="199"/>
        <v>0.14883839999999998</v>
      </c>
      <c r="AS211" s="512">
        <f t="shared" si="199"/>
        <v>0.14883839999999998</v>
      </c>
      <c r="AT211" s="512">
        <f t="shared" si="199"/>
        <v>0.14883839999999998</v>
      </c>
      <c r="AU211" s="512">
        <f t="shared" si="199"/>
        <v>0.14883839999999998</v>
      </c>
      <c r="AV211" s="512">
        <f t="shared" si="199"/>
        <v>0.14883839999999998</v>
      </c>
      <c r="AW211" s="512">
        <f t="shared" si="199"/>
        <v>0.14883839999999998</v>
      </c>
      <c r="AX211" s="512">
        <f t="shared" si="199"/>
        <v>0.14883839999999998</v>
      </c>
      <c r="AY211" s="512">
        <f t="shared" si="199"/>
        <v>0.14883839999999998</v>
      </c>
      <c r="AZ211" s="512">
        <f t="shared" si="199"/>
        <v>0.14883839999999998</v>
      </c>
      <c r="BA211" s="512">
        <f t="shared" si="199"/>
        <v>0.14883839999999998</v>
      </c>
      <c r="BB211" s="512">
        <f t="shared" si="199"/>
        <v>0.14883839999999998</v>
      </c>
      <c r="BC211" s="448">
        <f t="shared" si="200"/>
        <v>1.7860608000000002</v>
      </c>
      <c r="BD211" s="450"/>
      <c r="BE211" s="512">
        <f t="shared" si="203"/>
        <v>0</v>
      </c>
      <c r="BF211" s="512">
        <f t="shared" si="203"/>
        <v>0</v>
      </c>
      <c r="BG211" s="512">
        <f t="shared" si="203"/>
        <v>0</v>
      </c>
      <c r="BH211" s="512">
        <f t="shared" si="203"/>
        <v>0</v>
      </c>
      <c r="BI211" s="512">
        <f t="shared" si="203"/>
        <v>0</v>
      </c>
      <c r="BJ211" s="512">
        <f t="shared" si="203"/>
        <v>0</v>
      </c>
      <c r="BK211" s="512">
        <f t="shared" si="203"/>
        <v>0</v>
      </c>
      <c r="BL211" s="512">
        <f t="shared" si="203"/>
        <v>0</v>
      </c>
      <c r="BM211" s="512">
        <f t="shared" si="203"/>
        <v>0</v>
      </c>
      <c r="BN211" s="512">
        <f t="shared" si="203"/>
        <v>0</v>
      </c>
      <c r="BO211" s="512">
        <f t="shared" si="203"/>
        <v>0</v>
      </c>
      <c r="BP211" s="512">
        <f t="shared" si="203"/>
        <v>0</v>
      </c>
      <c r="BQ211" s="448">
        <f t="shared" si="201"/>
        <v>0</v>
      </c>
    </row>
    <row r="212" spans="1:69" outlineLevel="1">
      <c r="A212" s="453" t="str">
        <f t="shared" si="192"/>
        <v>PMCE</v>
      </c>
      <c r="B212" s="453" t="str">
        <f t="shared" si="192"/>
        <v>Capture</v>
      </c>
      <c r="C212" s="453" t="str">
        <f t="shared" si="192"/>
        <v>TODO DROGAS</v>
      </c>
      <c r="D212" s="512">
        <f t="shared" si="193"/>
        <v>0</v>
      </c>
      <c r="E212" s="512">
        <f t="shared" si="193"/>
        <v>0</v>
      </c>
      <c r="F212" s="512">
        <f t="shared" si="193"/>
        <v>0</v>
      </c>
      <c r="G212" s="512">
        <f t="shared" si="193"/>
        <v>0</v>
      </c>
      <c r="H212" s="512">
        <f t="shared" si="193"/>
        <v>0</v>
      </c>
      <c r="I212" s="512">
        <f t="shared" si="193"/>
        <v>0</v>
      </c>
      <c r="J212" s="512">
        <f t="shared" si="193"/>
        <v>0</v>
      </c>
      <c r="K212" s="512">
        <f t="shared" si="193"/>
        <v>0</v>
      </c>
      <c r="L212" s="512">
        <f t="shared" si="193"/>
        <v>0</v>
      </c>
      <c r="M212" s="512">
        <f t="shared" si="193"/>
        <v>0</v>
      </c>
      <c r="N212" s="512">
        <f t="shared" si="193"/>
        <v>0</v>
      </c>
      <c r="O212" s="512">
        <f t="shared" si="193"/>
        <v>0</v>
      </c>
      <c r="P212" s="448">
        <f t="shared" si="194"/>
        <v>0</v>
      </c>
      <c r="Q212" s="512">
        <f t="shared" si="202"/>
        <v>0</v>
      </c>
      <c r="R212" s="512">
        <f t="shared" si="202"/>
        <v>0</v>
      </c>
      <c r="S212" s="512">
        <f t="shared" si="202"/>
        <v>0</v>
      </c>
      <c r="T212" s="512">
        <f t="shared" si="202"/>
        <v>0</v>
      </c>
      <c r="U212" s="512">
        <f t="shared" si="202"/>
        <v>0</v>
      </c>
      <c r="V212" s="512">
        <f t="shared" si="202"/>
        <v>0</v>
      </c>
      <c r="W212" s="512">
        <f t="shared" si="202"/>
        <v>0</v>
      </c>
      <c r="X212" s="512">
        <f t="shared" si="202"/>
        <v>0</v>
      </c>
      <c r="Y212" s="512">
        <f t="shared" si="202"/>
        <v>0</v>
      </c>
      <c r="Z212" s="512">
        <f t="shared" si="202"/>
        <v>0</v>
      </c>
      <c r="AA212" s="512">
        <f t="shared" si="202"/>
        <v>0</v>
      </c>
      <c r="AB212" s="512">
        <f t="shared" si="202"/>
        <v>0</v>
      </c>
      <c r="AC212" s="448">
        <f t="shared" si="196"/>
        <v>0</v>
      </c>
      <c r="AD212" s="512">
        <f t="shared" si="197"/>
        <v>0</v>
      </c>
      <c r="AE212" s="512">
        <f t="shared" si="197"/>
        <v>0</v>
      </c>
      <c r="AF212" s="512">
        <f t="shared" si="197"/>
        <v>0</v>
      </c>
      <c r="AG212" s="512">
        <f t="shared" si="197"/>
        <v>0</v>
      </c>
      <c r="AH212" s="512">
        <f t="shared" si="197"/>
        <v>0</v>
      </c>
      <c r="AI212" s="512">
        <f t="shared" si="197"/>
        <v>0</v>
      </c>
      <c r="AJ212" s="512">
        <f t="shared" si="197"/>
        <v>0</v>
      </c>
      <c r="AK212" s="512">
        <f t="shared" si="197"/>
        <v>0</v>
      </c>
      <c r="AL212" s="512">
        <f t="shared" si="197"/>
        <v>0</v>
      </c>
      <c r="AM212" s="512">
        <f t="shared" si="197"/>
        <v>0</v>
      </c>
      <c r="AN212" s="512">
        <f t="shared" si="197"/>
        <v>0</v>
      </c>
      <c r="AO212" s="512">
        <f t="shared" si="197"/>
        <v>0</v>
      </c>
      <c r="AP212" s="448">
        <f t="shared" si="198"/>
        <v>0</v>
      </c>
      <c r="AQ212" s="512">
        <f t="shared" si="199"/>
        <v>0</v>
      </c>
      <c r="AR212" s="512">
        <f t="shared" si="199"/>
        <v>0</v>
      </c>
      <c r="AS212" s="512">
        <f t="shared" si="199"/>
        <v>0</v>
      </c>
      <c r="AT212" s="512">
        <f t="shared" si="199"/>
        <v>0</v>
      </c>
      <c r="AU212" s="512">
        <f t="shared" si="199"/>
        <v>0</v>
      </c>
      <c r="AV212" s="512">
        <f t="shared" si="199"/>
        <v>0</v>
      </c>
      <c r="AW212" s="512">
        <f t="shared" si="199"/>
        <v>0</v>
      </c>
      <c r="AX212" s="512">
        <f t="shared" si="199"/>
        <v>0</v>
      </c>
      <c r="AY212" s="512">
        <f t="shared" si="199"/>
        <v>0</v>
      </c>
      <c r="AZ212" s="512">
        <f t="shared" si="199"/>
        <v>0</v>
      </c>
      <c r="BA212" s="512">
        <f t="shared" si="199"/>
        <v>0</v>
      </c>
      <c r="BB212" s="512">
        <f t="shared" si="199"/>
        <v>0</v>
      </c>
      <c r="BC212" s="448">
        <f t="shared" si="200"/>
        <v>0</v>
      </c>
      <c r="BD212" s="450"/>
      <c r="BE212" s="512">
        <f t="shared" si="203"/>
        <v>0</v>
      </c>
      <c r="BF212" s="512">
        <f t="shared" si="203"/>
        <v>0</v>
      </c>
      <c r="BG212" s="512">
        <f t="shared" si="203"/>
        <v>1.6872000000000002E-2</v>
      </c>
      <c r="BH212" s="512">
        <f t="shared" si="203"/>
        <v>1.6872000000000002E-2</v>
      </c>
      <c r="BI212" s="512">
        <f t="shared" si="203"/>
        <v>1.6872000000000002E-2</v>
      </c>
      <c r="BJ212" s="512">
        <f t="shared" si="203"/>
        <v>3.3744000000000003E-2</v>
      </c>
      <c r="BK212" s="512">
        <f t="shared" si="203"/>
        <v>3.3744000000000003E-2</v>
      </c>
      <c r="BL212" s="512">
        <f t="shared" si="203"/>
        <v>3.3744000000000003E-2</v>
      </c>
      <c r="BM212" s="512">
        <f t="shared" si="203"/>
        <v>3.3744000000000003E-2</v>
      </c>
      <c r="BN212" s="512">
        <f t="shared" si="203"/>
        <v>3.3744000000000003E-2</v>
      </c>
      <c r="BO212" s="512">
        <f t="shared" si="203"/>
        <v>3.3744000000000003E-2</v>
      </c>
      <c r="BP212" s="512">
        <f t="shared" si="203"/>
        <v>3.3744000000000003E-2</v>
      </c>
      <c r="BQ212" s="448">
        <f t="shared" si="201"/>
        <v>0.28682400000000002</v>
      </c>
    </row>
    <row r="213" spans="1:69" outlineLevel="1">
      <c r="A213" s="453" t="str">
        <f t="shared" si="192"/>
        <v>ICNE</v>
      </c>
      <c r="B213" s="453" t="str">
        <f t="shared" si="192"/>
        <v>Capture</v>
      </c>
      <c r="C213" s="453" t="str">
        <f t="shared" si="192"/>
        <v>SOCIEDAD INVERSIONES FARMEDICALL</v>
      </c>
      <c r="D213" s="512">
        <f t="shared" si="193"/>
        <v>0</v>
      </c>
      <c r="E213" s="512">
        <f t="shared" si="193"/>
        <v>0</v>
      </c>
      <c r="F213" s="512">
        <f t="shared" si="193"/>
        <v>0</v>
      </c>
      <c r="G213" s="512">
        <f t="shared" si="193"/>
        <v>0</v>
      </c>
      <c r="H213" s="512">
        <f t="shared" si="193"/>
        <v>0</v>
      </c>
      <c r="I213" s="512">
        <f t="shared" si="193"/>
        <v>0</v>
      </c>
      <c r="J213" s="512">
        <f t="shared" si="193"/>
        <v>0</v>
      </c>
      <c r="K213" s="512">
        <f t="shared" si="193"/>
        <v>0</v>
      </c>
      <c r="L213" s="512">
        <f t="shared" si="193"/>
        <v>0</v>
      </c>
      <c r="M213" s="512">
        <f t="shared" si="193"/>
        <v>0</v>
      </c>
      <c r="N213" s="512">
        <f t="shared" si="193"/>
        <v>0</v>
      </c>
      <c r="O213" s="512">
        <f t="shared" si="193"/>
        <v>0</v>
      </c>
      <c r="P213" s="448">
        <f t="shared" si="194"/>
        <v>0</v>
      </c>
      <c r="Q213" s="512">
        <f t="shared" si="202"/>
        <v>0</v>
      </c>
      <c r="R213" s="512">
        <f t="shared" si="202"/>
        <v>0</v>
      </c>
      <c r="S213" s="512">
        <f t="shared" si="202"/>
        <v>0</v>
      </c>
      <c r="T213" s="512">
        <f t="shared" si="202"/>
        <v>0</v>
      </c>
      <c r="U213" s="512">
        <f t="shared" si="202"/>
        <v>0</v>
      </c>
      <c r="V213" s="512">
        <f t="shared" si="202"/>
        <v>0</v>
      </c>
      <c r="W213" s="512">
        <f t="shared" si="202"/>
        <v>0</v>
      </c>
      <c r="X213" s="512">
        <f t="shared" si="202"/>
        <v>0</v>
      </c>
      <c r="Y213" s="512">
        <f t="shared" si="202"/>
        <v>0</v>
      </c>
      <c r="Z213" s="512">
        <f t="shared" si="202"/>
        <v>0</v>
      </c>
      <c r="AA213" s="512">
        <f t="shared" si="202"/>
        <v>0</v>
      </c>
      <c r="AB213" s="512">
        <f t="shared" si="202"/>
        <v>0</v>
      </c>
      <c r="AC213" s="448">
        <f t="shared" si="196"/>
        <v>0</v>
      </c>
      <c r="AD213" s="512">
        <f t="shared" si="197"/>
        <v>0</v>
      </c>
      <c r="AE213" s="512">
        <f t="shared" si="197"/>
        <v>0</v>
      </c>
      <c r="AF213" s="512">
        <f t="shared" si="197"/>
        <v>0</v>
      </c>
      <c r="AG213" s="512">
        <f t="shared" si="197"/>
        <v>0</v>
      </c>
      <c r="AH213" s="512">
        <f t="shared" si="197"/>
        <v>0</v>
      </c>
      <c r="AI213" s="512">
        <f t="shared" si="197"/>
        <v>0</v>
      </c>
      <c r="AJ213" s="512">
        <f t="shared" si="197"/>
        <v>0</v>
      </c>
      <c r="AK213" s="512">
        <f t="shared" si="197"/>
        <v>0</v>
      </c>
      <c r="AL213" s="512">
        <f t="shared" si="197"/>
        <v>0</v>
      </c>
      <c r="AM213" s="512">
        <f t="shared" si="197"/>
        <v>0</v>
      </c>
      <c r="AN213" s="512">
        <f t="shared" si="197"/>
        <v>0</v>
      </c>
      <c r="AO213" s="512">
        <f t="shared" si="197"/>
        <v>0</v>
      </c>
      <c r="AP213" s="448">
        <f t="shared" si="198"/>
        <v>0</v>
      </c>
      <c r="AQ213" s="512">
        <f t="shared" si="199"/>
        <v>0</v>
      </c>
      <c r="AR213" s="512">
        <f t="shared" si="199"/>
        <v>0</v>
      </c>
      <c r="AS213" s="512">
        <f t="shared" si="199"/>
        <v>0</v>
      </c>
      <c r="AT213" s="512">
        <f t="shared" si="199"/>
        <v>0</v>
      </c>
      <c r="AU213" s="512">
        <f t="shared" si="199"/>
        <v>0</v>
      </c>
      <c r="AV213" s="512">
        <f t="shared" si="199"/>
        <v>0</v>
      </c>
      <c r="AW213" s="512">
        <f t="shared" si="199"/>
        <v>4.5891840000000003E-2</v>
      </c>
      <c r="AX213" s="512">
        <f t="shared" si="199"/>
        <v>4.5891840000000003E-2</v>
      </c>
      <c r="AY213" s="512">
        <f t="shared" si="199"/>
        <v>4.5891840000000003E-2</v>
      </c>
      <c r="AZ213" s="512">
        <f t="shared" si="199"/>
        <v>4.5891840000000003E-2</v>
      </c>
      <c r="BA213" s="512">
        <f t="shared" si="199"/>
        <v>4.5891840000000003E-2</v>
      </c>
      <c r="BB213" s="512">
        <f t="shared" si="199"/>
        <v>4.5891840000000003E-2</v>
      </c>
      <c r="BC213" s="448">
        <f t="shared" si="200"/>
        <v>0.27535104000000005</v>
      </c>
      <c r="BD213" s="450"/>
      <c r="BE213" s="512">
        <f t="shared" si="203"/>
        <v>4.0492800000000002E-2</v>
      </c>
      <c r="BF213" s="512">
        <f t="shared" si="203"/>
        <v>4.0492800000000002E-2</v>
      </c>
      <c r="BG213" s="512">
        <f t="shared" si="203"/>
        <v>4.0492800000000002E-2</v>
      </c>
      <c r="BH213" s="512">
        <f t="shared" si="203"/>
        <v>4.0492800000000002E-2</v>
      </c>
      <c r="BI213" s="512">
        <f t="shared" si="203"/>
        <v>4.0492800000000002E-2</v>
      </c>
      <c r="BJ213" s="512">
        <f t="shared" si="203"/>
        <v>6.0739200000000007E-2</v>
      </c>
      <c r="BK213" s="512">
        <f t="shared" si="203"/>
        <v>6.0739200000000007E-2</v>
      </c>
      <c r="BL213" s="512">
        <f t="shared" si="203"/>
        <v>6.0739200000000007E-2</v>
      </c>
      <c r="BM213" s="512">
        <f t="shared" si="203"/>
        <v>7.6607999999999996E-2</v>
      </c>
      <c r="BN213" s="512">
        <f t="shared" si="203"/>
        <v>7.6607999999999996E-2</v>
      </c>
      <c r="BO213" s="512">
        <f t="shared" si="203"/>
        <v>7.6607999999999996E-2</v>
      </c>
      <c r="BP213" s="512">
        <f t="shared" si="203"/>
        <v>7.6607999999999996E-2</v>
      </c>
      <c r="BQ213" s="448">
        <f t="shared" si="201"/>
        <v>0.69111359999999999</v>
      </c>
    </row>
    <row r="214" spans="1:69" s="456" customFormat="1" ht="11.25" outlineLevel="1">
      <c r="A214" s="453" t="str">
        <f t="shared" si="192"/>
        <v>PMCE</v>
      </c>
      <c r="B214" s="453" t="str">
        <f t="shared" si="192"/>
        <v>Capture</v>
      </c>
      <c r="C214" s="453" t="str">
        <f t="shared" si="192"/>
        <v>CENTRO HEMATOLOGICO DE CUCUTA</v>
      </c>
      <c r="D214" s="512">
        <f t="shared" si="193"/>
        <v>0</v>
      </c>
      <c r="E214" s="512">
        <f t="shared" si="193"/>
        <v>0</v>
      </c>
      <c r="F214" s="512">
        <f t="shared" si="193"/>
        <v>0</v>
      </c>
      <c r="G214" s="512">
        <f t="shared" si="193"/>
        <v>0</v>
      </c>
      <c r="H214" s="512">
        <f t="shared" si="193"/>
        <v>0</v>
      </c>
      <c r="I214" s="512">
        <f t="shared" si="193"/>
        <v>0</v>
      </c>
      <c r="J214" s="512">
        <f t="shared" si="193"/>
        <v>0</v>
      </c>
      <c r="K214" s="512">
        <f t="shared" si="193"/>
        <v>0</v>
      </c>
      <c r="L214" s="512">
        <f t="shared" si="193"/>
        <v>0</v>
      </c>
      <c r="M214" s="512">
        <f t="shared" si="193"/>
        <v>2.2945920000000002E-2</v>
      </c>
      <c r="N214" s="512">
        <f t="shared" si="193"/>
        <v>2.2945920000000002E-2</v>
      </c>
      <c r="O214" s="512">
        <f t="shared" si="193"/>
        <v>4.5891840000000003E-2</v>
      </c>
      <c r="P214" s="448">
        <f t="shared" si="194"/>
        <v>9.1783680000000006E-2</v>
      </c>
      <c r="Q214" s="512">
        <f t="shared" si="202"/>
        <v>4.5756864000000001E-2</v>
      </c>
      <c r="R214" s="512">
        <f t="shared" si="202"/>
        <v>4.5756864000000001E-2</v>
      </c>
      <c r="S214" s="512">
        <f t="shared" si="202"/>
        <v>4.5756864000000001E-2</v>
      </c>
      <c r="T214" s="512">
        <f t="shared" si="202"/>
        <v>4.5756864000000001E-2</v>
      </c>
      <c r="U214" s="512">
        <f t="shared" si="202"/>
        <v>6.4925280000000002E-2</v>
      </c>
      <c r="V214" s="512">
        <f t="shared" si="202"/>
        <v>6.4925280000000002E-2</v>
      </c>
      <c r="W214" s="512">
        <f t="shared" si="202"/>
        <v>6.4925280000000002E-2</v>
      </c>
      <c r="X214" s="512">
        <f t="shared" si="202"/>
        <v>6.4925280000000002E-2</v>
      </c>
      <c r="Y214" s="512">
        <f t="shared" si="202"/>
        <v>6.4925280000000002E-2</v>
      </c>
      <c r="Z214" s="512">
        <f t="shared" si="202"/>
        <v>6.4925280000000002E-2</v>
      </c>
      <c r="AA214" s="512">
        <f t="shared" si="202"/>
        <v>6.4925280000000002E-2</v>
      </c>
      <c r="AB214" s="512">
        <f t="shared" si="202"/>
        <v>6.4925280000000002E-2</v>
      </c>
      <c r="AC214" s="448">
        <f t="shared" si="196"/>
        <v>0.70242969599999983</v>
      </c>
      <c r="AD214" s="512">
        <f t="shared" si="197"/>
        <v>6.5116800000000002E-2</v>
      </c>
      <c r="AE214" s="512">
        <f t="shared" si="197"/>
        <v>6.5116800000000002E-2</v>
      </c>
      <c r="AF214" s="512">
        <f t="shared" si="197"/>
        <v>6.5116800000000002E-2</v>
      </c>
      <c r="AG214" s="512">
        <f t="shared" si="197"/>
        <v>6.5116800000000002E-2</v>
      </c>
      <c r="AH214" s="512">
        <f t="shared" si="197"/>
        <v>6.5116800000000002E-2</v>
      </c>
      <c r="AI214" s="512">
        <f t="shared" si="197"/>
        <v>6.5116800000000002E-2</v>
      </c>
      <c r="AJ214" s="512">
        <f t="shared" si="197"/>
        <v>6.5116800000000002E-2</v>
      </c>
      <c r="AK214" s="512">
        <f t="shared" si="197"/>
        <v>6.5116800000000002E-2</v>
      </c>
      <c r="AL214" s="512">
        <f t="shared" si="197"/>
        <v>6.5116800000000002E-2</v>
      </c>
      <c r="AM214" s="512">
        <f t="shared" si="197"/>
        <v>6.5116800000000002E-2</v>
      </c>
      <c r="AN214" s="512">
        <f t="shared" si="197"/>
        <v>6.5116800000000002E-2</v>
      </c>
      <c r="AO214" s="512">
        <f t="shared" si="197"/>
        <v>6.5116800000000002E-2</v>
      </c>
      <c r="AP214" s="448">
        <f t="shared" si="198"/>
        <v>0.78140159999999981</v>
      </c>
      <c r="AQ214" s="512">
        <f t="shared" si="199"/>
        <v>6.5116800000000002E-2</v>
      </c>
      <c r="AR214" s="512">
        <f t="shared" si="199"/>
        <v>6.5116800000000002E-2</v>
      </c>
      <c r="AS214" s="512">
        <f t="shared" si="199"/>
        <v>6.5116800000000002E-2</v>
      </c>
      <c r="AT214" s="512">
        <f t="shared" si="199"/>
        <v>6.5116800000000002E-2</v>
      </c>
      <c r="AU214" s="512">
        <f t="shared" si="199"/>
        <v>6.5116800000000002E-2</v>
      </c>
      <c r="AV214" s="512">
        <f t="shared" si="199"/>
        <v>6.5116800000000002E-2</v>
      </c>
      <c r="AW214" s="512">
        <f t="shared" si="199"/>
        <v>6.5116800000000002E-2</v>
      </c>
      <c r="AX214" s="512">
        <f t="shared" si="199"/>
        <v>6.5116800000000002E-2</v>
      </c>
      <c r="AY214" s="512">
        <f t="shared" si="199"/>
        <v>6.5116800000000002E-2</v>
      </c>
      <c r="AZ214" s="512">
        <f t="shared" si="199"/>
        <v>6.5116800000000002E-2</v>
      </c>
      <c r="BA214" s="512">
        <f t="shared" si="199"/>
        <v>6.5116800000000002E-2</v>
      </c>
      <c r="BB214" s="512">
        <f t="shared" si="199"/>
        <v>6.5116800000000002E-2</v>
      </c>
      <c r="BC214" s="448">
        <f t="shared" si="200"/>
        <v>0.78140159999999981</v>
      </c>
      <c r="BD214" s="450"/>
      <c r="BE214" s="512">
        <f t="shared" si="203"/>
        <v>0</v>
      </c>
      <c r="BF214" s="512">
        <f t="shared" si="203"/>
        <v>0</v>
      </c>
      <c r="BG214" s="512">
        <f t="shared" si="203"/>
        <v>0</v>
      </c>
      <c r="BH214" s="512">
        <f t="shared" si="203"/>
        <v>0</v>
      </c>
      <c r="BI214" s="512">
        <f t="shared" si="203"/>
        <v>0</v>
      </c>
      <c r="BJ214" s="512">
        <f t="shared" si="203"/>
        <v>0</v>
      </c>
      <c r="BK214" s="512">
        <f t="shared" si="203"/>
        <v>2.0246400000000001E-2</v>
      </c>
      <c r="BL214" s="512">
        <f t="shared" si="203"/>
        <v>2.0246400000000001E-2</v>
      </c>
      <c r="BM214" s="512">
        <f t="shared" si="203"/>
        <v>2.0246400000000001E-2</v>
      </c>
      <c r="BN214" s="512">
        <f t="shared" si="203"/>
        <v>2.0246400000000001E-2</v>
      </c>
      <c r="BO214" s="512">
        <f t="shared" si="203"/>
        <v>2.0246400000000001E-2</v>
      </c>
      <c r="BP214" s="512">
        <f t="shared" si="203"/>
        <v>2.0246400000000001E-2</v>
      </c>
      <c r="BQ214" s="448">
        <f t="shared" si="201"/>
        <v>0.1214784</v>
      </c>
    </row>
    <row r="215" spans="1:69" outlineLevel="1">
      <c r="A215" s="453" t="str">
        <f t="shared" si="192"/>
        <v>ICNE</v>
      </c>
      <c r="B215" s="453" t="str">
        <f t="shared" si="192"/>
        <v>Capture</v>
      </c>
      <c r="C215" s="453" t="str">
        <f t="shared" si="192"/>
        <v xml:space="preserve">HEMATOLOGIA Y ONCOLOGIA DEL ORIENTE </v>
      </c>
      <c r="D215" s="512">
        <f t="shared" si="193"/>
        <v>0</v>
      </c>
      <c r="E215" s="512">
        <f t="shared" si="193"/>
        <v>0</v>
      </c>
      <c r="F215" s="512">
        <f t="shared" si="193"/>
        <v>0</v>
      </c>
      <c r="G215" s="512">
        <f t="shared" si="193"/>
        <v>0</v>
      </c>
      <c r="H215" s="512">
        <f t="shared" si="193"/>
        <v>0</v>
      </c>
      <c r="I215" s="512">
        <f t="shared" si="193"/>
        <v>0</v>
      </c>
      <c r="J215" s="512">
        <f t="shared" si="193"/>
        <v>0</v>
      </c>
      <c r="K215" s="512">
        <f t="shared" si="193"/>
        <v>0</v>
      </c>
      <c r="L215" s="512">
        <f t="shared" si="193"/>
        <v>0</v>
      </c>
      <c r="M215" s="512">
        <f t="shared" si="193"/>
        <v>0</v>
      </c>
      <c r="N215" s="512">
        <f t="shared" si="193"/>
        <v>0</v>
      </c>
      <c r="O215" s="512">
        <f t="shared" si="193"/>
        <v>0</v>
      </c>
      <c r="P215" s="448">
        <f t="shared" si="194"/>
        <v>0</v>
      </c>
      <c r="Q215" s="512">
        <f t="shared" si="202"/>
        <v>0</v>
      </c>
      <c r="R215" s="512">
        <f t="shared" si="202"/>
        <v>0</v>
      </c>
      <c r="S215" s="512">
        <f t="shared" si="202"/>
        <v>0</v>
      </c>
      <c r="T215" s="512">
        <f t="shared" si="202"/>
        <v>0</v>
      </c>
      <c r="U215" s="512">
        <f t="shared" si="202"/>
        <v>0</v>
      </c>
      <c r="V215" s="512">
        <f t="shared" si="202"/>
        <v>0</v>
      </c>
      <c r="W215" s="512">
        <f t="shared" si="202"/>
        <v>0</v>
      </c>
      <c r="X215" s="512">
        <f t="shared" si="202"/>
        <v>0</v>
      </c>
      <c r="Y215" s="512">
        <f t="shared" si="202"/>
        <v>0</v>
      </c>
      <c r="Z215" s="512">
        <f t="shared" si="202"/>
        <v>0</v>
      </c>
      <c r="AA215" s="512">
        <f t="shared" si="202"/>
        <v>0</v>
      </c>
      <c r="AB215" s="512">
        <f t="shared" si="202"/>
        <v>0</v>
      </c>
      <c r="AC215" s="448">
        <f t="shared" si="196"/>
        <v>0</v>
      </c>
      <c r="AD215" s="512">
        <f t="shared" si="197"/>
        <v>0</v>
      </c>
      <c r="AE215" s="512">
        <f t="shared" si="197"/>
        <v>0</v>
      </c>
      <c r="AF215" s="512">
        <f t="shared" si="197"/>
        <v>0</v>
      </c>
      <c r="AG215" s="512">
        <f t="shared" si="197"/>
        <v>0</v>
      </c>
      <c r="AH215" s="512">
        <f t="shared" si="197"/>
        <v>0</v>
      </c>
      <c r="AI215" s="512">
        <f t="shared" si="197"/>
        <v>0</v>
      </c>
      <c r="AJ215" s="512">
        <f t="shared" si="197"/>
        <v>0</v>
      </c>
      <c r="AK215" s="512">
        <f t="shared" si="197"/>
        <v>0</v>
      </c>
      <c r="AL215" s="512">
        <f t="shared" si="197"/>
        <v>0</v>
      </c>
      <c r="AM215" s="512">
        <f t="shared" si="197"/>
        <v>0</v>
      </c>
      <c r="AN215" s="512">
        <f t="shared" si="197"/>
        <v>0</v>
      </c>
      <c r="AO215" s="512">
        <f t="shared" si="197"/>
        <v>0</v>
      </c>
      <c r="AP215" s="448">
        <f t="shared" si="198"/>
        <v>0</v>
      </c>
      <c r="AQ215" s="512">
        <f t="shared" si="199"/>
        <v>0</v>
      </c>
      <c r="AR215" s="512">
        <f t="shared" si="199"/>
        <v>0</v>
      </c>
      <c r="AS215" s="512">
        <f t="shared" si="199"/>
        <v>0</v>
      </c>
      <c r="AT215" s="512">
        <f t="shared" si="199"/>
        <v>0</v>
      </c>
      <c r="AU215" s="512">
        <f t="shared" si="199"/>
        <v>0</v>
      </c>
      <c r="AV215" s="512">
        <f t="shared" si="199"/>
        <v>0</v>
      </c>
      <c r="AW215" s="512">
        <f t="shared" si="199"/>
        <v>0</v>
      </c>
      <c r="AX215" s="512">
        <f t="shared" si="199"/>
        <v>0</v>
      </c>
      <c r="AY215" s="512">
        <f t="shared" si="199"/>
        <v>0</v>
      </c>
      <c r="AZ215" s="512">
        <f t="shared" si="199"/>
        <v>0</v>
      </c>
      <c r="BA215" s="512">
        <f t="shared" si="199"/>
        <v>0</v>
      </c>
      <c r="BB215" s="512">
        <f t="shared" si="199"/>
        <v>0</v>
      </c>
      <c r="BC215" s="448">
        <f t="shared" si="200"/>
        <v>0</v>
      </c>
      <c r="BD215" s="450"/>
      <c r="BE215" s="512">
        <f t="shared" si="203"/>
        <v>0</v>
      </c>
      <c r="BF215" s="512">
        <f t="shared" si="203"/>
        <v>0</v>
      </c>
      <c r="BG215" s="512">
        <f t="shared" si="203"/>
        <v>0</v>
      </c>
      <c r="BH215" s="512">
        <f t="shared" si="203"/>
        <v>0</v>
      </c>
      <c r="BI215" s="512">
        <f t="shared" si="203"/>
        <v>0</v>
      </c>
      <c r="BJ215" s="512">
        <f t="shared" si="203"/>
        <v>0</v>
      </c>
      <c r="BK215" s="512">
        <f t="shared" si="203"/>
        <v>0</v>
      </c>
      <c r="BL215" s="512">
        <f t="shared" si="203"/>
        <v>0</v>
      </c>
      <c r="BM215" s="512">
        <f t="shared" si="203"/>
        <v>0</v>
      </c>
      <c r="BN215" s="512">
        <f t="shared" si="203"/>
        <v>0</v>
      </c>
      <c r="BO215" s="512">
        <f t="shared" si="203"/>
        <v>0</v>
      </c>
      <c r="BP215" s="512">
        <f t="shared" si="203"/>
        <v>0</v>
      </c>
      <c r="BQ215" s="448">
        <f t="shared" si="201"/>
        <v>0</v>
      </c>
    </row>
    <row r="216" spans="1:69" outlineLevel="1">
      <c r="A216" s="453" t="str">
        <f t="shared" si="192"/>
        <v>ICNE</v>
      </c>
      <c r="B216" s="453" t="str">
        <f t="shared" si="192"/>
        <v>Capture</v>
      </c>
      <c r="C216" s="453" t="str">
        <f t="shared" si="192"/>
        <v>IPS LLANO</v>
      </c>
      <c r="D216" s="512">
        <f t="shared" si="193"/>
        <v>0</v>
      </c>
      <c r="E216" s="512">
        <f t="shared" si="193"/>
        <v>0</v>
      </c>
      <c r="F216" s="512">
        <f t="shared" si="193"/>
        <v>0</v>
      </c>
      <c r="G216" s="512">
        <f t="shared" si="193"/>
        <v>0</v>
      </c>
      <c r="H216" s="512">
        <f t="shared" si="193"/>
        <v>0</v>
      </c>
      <c r="I216" s="512">
        <f t="shared" si="193"/>
        <v>0</v>
      </c>
      <c r="J216" s="512">
        <f t="shared" si="193"/>
        <v>0</v>
      </c>
      <c r="K216" s="512">
        <f t="shared" si="193"/>
        <v>0</v>
      </c>
      <c r="L216" s="512">
        <f t="shared" si="193"/>
        <v>0</v>
      </c>
      <c r="M216" s="512">
        <f t="shared" si="193"/>
        <v>0</v>
      </c>
      <c r="N216" s="512">
        <f t="shared" si="193"/>
        <v>0</v>
      </c>
      <c r="O216" s="512">
        <f t="shared" si="193"/>
        <v>0</v>
      </c>
      <c r="P216" s="448">
        <f t="shared" si="194"/>
        <v>0</v>
      </c>
      <c r="Q216" s="512">
        <f t="shared" si="202"/>
        <v>0</v>
      </c>
      <c r="R216" s="512">
        <f t="shared" si="202"/>
        <v>0</v>
      </c>
      <c r="S216" s="512">
        <f t="shared" si="202"/>
        <v>0</v>
      </c>
      <c r="T216" s="512">
        <f t="shared" si="202"/>
        <v>0</v>
      </c>
      <c r="U216" s="512">
        <f t="shared" si="202"/>
        <v>0</v>
      </c>
      <c r="V216" s="512">
        <f t="shared" si="202"/>
        <v>0</v>
      </c>
      <c r="W216" s="512">
        <f t="shared" si="202"/>
        <v>0</v>
      </c>
      <c r="X216" s="512">
        <f t="shared" si="202"/>
        <v>0</v>
      </c>
      <c r="Y216" s="512">
        <f t="shared" si="202"/>
        <v>0</v>
      </c>
      <c r="Z216" s="512">
        <f t="shared" si="202"/>
        <v>0</v>
      </c>
      <c r="AA216" s="512">
        <f t="shared" si="202"/>
        <v>0</v>
      </c>
      <c r="AB216" s="512">
        <f t="shared" si="202"/>
        <v>0</v>
      </c>
      <c r="AC216" s="448">
        <f t="shared" si="196"/>
        <v>0</v>
      </c>
      <c r="AD216" s="512">
        <f t="shared" si="197"/>
        <v>0</v>
      </c>
      <c r="AE216" s="512">
        <f t="shared" si="197"/>
        <v>0</v>
      </c>
      <c r="AF216" s="512">
        <f t="shared" si="197"/>
        <v>0</v>
      </c>
      <c r="AG216" s="512">
        <f t="shared" si="197"/>
        <v>0</v>
      </c>
      <c r="AH216" s="512">
        <f t="shared" si="197"/>
        <v>0</v>
      </c>
      <c r="AI216" s="512">
        <f t="shared" si="197"/>
        <v>0</v>
      </c>
      <c r="AJ216" s="512">
        <f t="shared" si="197"/>
        <v>0</v>
      </c>
      <c r="AK216" s="512">
        <f t="shared" si="197"/>
        <v>0</v>
      </c>
      <c r="AL216" s="512">
        <f t="shared" si="197"/>
        <v>0</v>
      </c>
      <c r="AM216" s="512">
        <f t="shared" si="197"/>
        <v>0</v>
      </c>
      <c r="AN216" s="512">
        <f t="shared" si="197"/>
        <v>0</v>
      </c>
      <c r="AO216" s="512">
        <f t="shared" si="197"/>
        <v>0</v>
      </c>
      <c r="AP216" s="448">
        <f t="shared" si="198"/>
        <v>0</v>
      </c>
      <c r="AQ216" s="512">
        <f t="shared" si="199"/>
        <v>0</v>
      </c>
      <c r="AR216" s="512">
        <f t="shared" si="199"/>
        <v>0</v>
      </c>
      <c r="AS216" s="512">
        <f t="shared" si="199"/>
        <v>0</v>
      </c>
      <c r="AT216" s="512">
        <f t="shared" si="199"/>
        <v>0</v>
      </c>
      <c r="AU216" s="512">
        <f t="shared" si="199"/>
        <v>0</v>
      </c>
      <c r="AV216" s="512">
        <f t="shared" si="199"/>
        <v>0</v>
      </c>
      <c r="AW216" s="512">
        <f t="shared" si="199"/>
        <v>0</v>
      </c>
      <c r="AX216" s="512">
        <f t="shared" si="199"/>
        <v>0</v>
      </c>
      <c r="AY216" s="512">
        <f t="shared" si="199"/>
        <v>0</v>
      </c>
      <c r="AZ216" s="512">
        <f t="shared" si="199"/>
        <v>0</v>
      </c>
      <c r="BA216" s="512">
        <f t="shared" si="199"/>
        <v>0</v>
      </c>
      <c r="BB216" s="512">
        <f t="shared" si="199"/>
        <v>0</v>
      </c>
      <c r="BC216" s="448">
        <f t="shared" si="200"/>
        <v>0</v>
      </c>
      <c r="BD216" s="450"/>
      <c r="BE216" s="512">
        <f t="shared" si="203"/>
        <v>2.2495999999999999E-2</v>
      </c>
      <c r="BF216" s="512">
        <f t="shared" si="203"/>
        <v>2.2495999999999999E-2</v>
      </c>
      <c r="BG216" s="512">
        <f t="shared" si="203"/>
        <v>2.2495999999999999E-2</v>
      </c>
      <c r="BH216" s="512">
        <f t="shared" si="203"/>
        <v>2.2495999999999999E-2</v>
      </c>
      <c r="BI216" s="512">
        <f t="shared" si="203"/>
        <v>2.2495999999999999E-2</v>
      </c>
      <c r="BJ216" s="512">
        <f t="shared" si="203"/>
        <v>2.2495999999999999E-2</v>
      </c>
      <c r="BK216" s="512">
        <f t="shared" si="203"/>
        <v>2.2495999999999999E-2</v>
      </c>
      <c r="BL216" s="512">
        <f t="shared" si="203"/>
        <v>2.2495999999999999E-2</v>
      </c>
      <c r="BM216" s="512">
        <f t="shared" si="203"/>
        <v>2.2495999999999999E-2</v>
      </c>
      <c r="BN216" s="512">
        <f t="shared" si="203"/>
        <v>2.2495999999999999E-2</v>
      </c>
      <c r="BO216" s="512">
        <f t="shared" si="203"/>
        <v>2.2495999999999999E-2</v>
      </c>
      <c r="BP216" s="512">
        <f t="shared" si="203"/>
        <v>2.2495999999999999E-2</v>
      </c>
      <c r="BQ216" s="448">
        <f t="shared" si="201"/>
        <v>0.26995199999999991</v>
      </c>
    </row>
    <row r="217" spans="1:69" outlineLevel="1">
      <c r="A217" s="455" t="str">
        <f t="shared" si="192"/>
        <v>PMCE</v>
      </c>
      <c r="B217" s="455" t="str">
        <f t="shared" si="192"/>
        <v>Other</v>
      </c>
      <c r="C217" s="455" t="str">
        <f t="shared" si="192"/>
        <v>OASIS / RAMEDICAS</v>
      </c>
      <c r="D217" s="512">
        <f t="shared" si="193"/>
        <v>0</v>
      </c>
      <c r="E217" s="512">
        <f t="shared" si="193"/>
        <v>0</v>
      </c>
      <c r="F217" s="512">
        <f t="shared" si="193"/>
        <v>0</v>
      </c>
      <c r="G217" s="512">
        <f t="shared" si="193"/>
        <v>0</v>
      </c>
      <c r="H217" s="512">
        <f t="shared" si="193"/>
        <v>0</v>
      </c>
      <c r="I217" s="512">
        <f t="shared" si="193"/>
        <v>0</v>
      </c>
      <c r="J217" s="512">
        <f t="shared" si="193"/>
        <v>0</v>
      </c>
      <c r="K217" s="512">
        <f t="shared" si="193"/>
        <v>0</v>
      </c>
      <c r="L217" s="512">
        <f t="shared" si="193"/>
        <v>0</v>
      </c>
      <c r="M217" s="512">
        <f t="shared" si="193"/>
        <v>0</v>
      </c>
      <c r="N217" s="512">
        <f t="shared" si="193"/>
        <v>0</v>
      </c>
      <c r="O217" s="512">
        <f t="shared" si="193"/>
        <v>0</v>
      </c>
      <c r="P217" s="448">
        <f t="shared" si="194"/>
        <v>0</v>
      </c>
      <c r="Q217" s="512">
        <f t="shared" si="202"/>
        <v>0</v>
      </c>
      <c r="R217" s="512">
        <f t="shared" si="202"/>
        <v>0</v>
      </c>
      <c r="S217" s="512">
        <f t="shared" si="202"/>
        <v>0</v>
      </c>
      <c r="T217" s="512">
        <f t="shared" si="202"/>
        <v>0</v>
      </c>
      <c r="U217" s="512">
        <f t="shared" si="202"/>
        <v>0</v>
      </c>
      <c r="V217" s="512">
        <f t="shared" si="202"/>
        <v>0</v>
      </c>
      <c r="W217" s="512">
        <f t="shared" si="202"/>
        <v>0</v>
      </c>
      <c r="X217" s="512">
        <f t="shared" si="202"/>
        <v>0</v>
      </c>
      <c r="Y217" s="512">
        <f t="shared" si="202"/>
        <v>0</v>
      </c>
      <c r="Z217" s="512">
        <f t="shared" si="202"/>
        <v>0</v>
      </c>
      <c r="AA217" s="512">
        <f t="shared" si="202"/>
        <v>0</v>
      </c>
      <c r="AB217" s="512">
        <f t="shared" si="202"/>
        <v>0</v>
      </c>
      <c r="AC217" s="448">
        <f t="shared" si="196"/>
        <v>0</v>
      </c>
      <c r="AD217" s="512">
        <f t="shared" si="197"/>
        <v>0</v>
      </c>
      <c r="AE217" s="512">
        <f t="shared" si="197"/>
        <v>0</v>
      </c>
      <c r="AF217" s="512">
        <f t="shared" si="197"/>
        <v>0</v>
      </c>
      <c r="AG217" s="512">
        <f t="shared" si="197"/>
        <v>0</v>
      </c>
      <c r="AH217" s="512">
        <f t="shared" si="197"/>
        <v>0</v>
      </c>
      <c r="AI217" s="512">
        <f t="shared" si="197"/>
        <v>0</v>
      </c>
      <c r="AJ217" s="512">
        <f t="shared" si="197"/>
        <v>0</v>
      </c>
      <c r="AK217" s="512">
        <f t="shared" si="197"/>
        <v>0</v>
      </c>
      <c r="AL217" s="512">
        <f t="shared" si="197"/>
        <v>0</v>
      </c>
      <c r="AM217" s="512">
        <f t="shared" si="197"/>
        <v>0</v>
      </c>
      <c r="AN217" s="512">
        <f t="shared" si="197"/>
        <v>0</v>
      </c>
      <c r="AO217" s="512">
        <f t="shared" si="197"/>
        <v>0</v>
      </c>
      <c r="AP217" s="448">
        <f t="shared" si="198"/>
        <v>0</v>
      </c>
      <c r="AQ217" s="512">
        <f t="shared" si="199"/>
        <v>0</v>
      </c>
      <c r="AR217" s="512">
        <f t="shared" si="199"/>
        <v>0</v>
      </c>
      <c r="AS217" s="512">
        <f t="shared" si="199"/>
        <v>0</v>
      </c>
      <c r="AT217" s="512">
        <f t="shared" si="199"/>
        <v>0</v>
      </c>
      <c r="AU217" s="512">
        <f t="shared" si="199"/>
        <v>0</v>
      </c>
      <c r="AV217" s="512">
        <f t="shared" si="199"/>
        <v>0</v>
      </c>
      <c r="AW217" s="512">
        <f t="shared" si="199"/>
        <v>0</v>
      </c>
      <c r="AX217" s="512">
        <f t="shared" si="199"/>
        <v>0</v>
      </c>
      <c r="AY217" s="512">
        <f t="shared" si="199"/>
        <v>0</v>
      </c>
      <c r="AZ217" s="512">
        <f t="shared" si="199"/>
        <v>0</v>
      </c>
      <c r="BA217" s="512">
        <f t="shared" si="199"/>
        <v>0</v>
      </c>
      <c r="BB217" s="512">
        <f t="shared" si="199"/>
        <v>0</v>
      </c>
      <c r="BC217" s="448">
        <f t="shared" si="200"/>
        <v>0</v>
      </c>
      <c r="BD217" s="450"/>
      <c r="BE217" s="512">
        <f t="shared" si="203"/>
        <v>2.2495999999999999E-2</v>
      </c>
      <c r="BF217" s="512">
        <f t="shared" si="203"/>
        <v>2.2495999999999999E-2</v>
      </c>
      <c r="BG217" s="512">
        <f t="shared" si="203"/>
        <v>2.2495999999999999E-2</v>
      </c>
      <c r="BH217" s="512">
        <f t="shared" si="203"/>
        <v>2.2495999999999999E-2</v>
      </c>
      <c r="BI217" s="512">
        <f t="shared" si="203"/>
        <v>2.2495999999999999E-2</v>
      </c>
      <c r="BJ217" s="512">
        <f t="shared" si="203"/>
        <v>2.2495999999999999E-2</v>
      </c>
      <c r="BK217" s="512">
        <f t="shared" si="203"/>
        <v>4.4991999999999997E-2</v>
      </c>
      <c r="BL217" s="512">
        <f t="shared" si="203"/>
        <v>4.4991999999999997E-2</v>
      </c>
      <c r="BM217" s="512">
        <f t="shared" si="203"/>
        <v>4.4991999999999997E-2</v>
      </c>
      <c r="BN217" s="512">
        <f t="shared" si="203"/>
        <v>4.4991999999999997E-2</v>
      </c>
      <c r="BO217" s="512">
        <f t="shared" si="203"/>
        <v>4.4991999999999997E-2</v>
      </c>
      <c r="BP217" s="512">
        <f t="shared" si="203"/>
        <v>4.4991999999999997E-2</v>
      </c>
      <c r="BQ217" s="448">
        <f t="shared" si="201"/>
        <v>0.4049279999999999</v>
      </c>
    </row>
    <row r="218" spans="1:69" outlineLevel="1">
      <c r="A218" s="455" t="str">
        <f t="shared" ref="A218:C223" si="204">A20</f>
        <v>LADB</v>
      </c>
      <c r="B218" s="455" t="str">
        <f t="shared" si="204"/>
        <v>Other</v>
      </c>
      <c r="C218" s="455" t="str">
        <f t="shared" si="204"/>
        <v>SOLINSA G.C. S.A.S. (DISFARMA)</v>
      </c>
      <c r="D218" s="512">
        <f t="shared" ref="D218:O227" si="205">+D144*D186*0.0016/1000000</f>
        <v>2.0246400000000001E-2</v>
      </c>
      <c r="E218" s="512">
        <f t="shared" si="205"/>
        <v>0</v>
      </c>
      <c r="F218" s="512">
        <f t="shared" si="205"/>
        <v>1.34976E-2</v>
      </c>
      <c r="G218" s="512">
        <f t="shared" si="205"/>
        <v>0</v>
      </c>
      <c r="H218" s="512">
        <f t="shared" si="205"/>
        <v>0</v>
      </c>
      <c r="I218" s="512">
        <f t="shared" si="205"/>
        <v>1.1247999999999999E-2</v>
      </c>
      <c r="J218" s="512">
        <f t="shared" si="205"/>
        <v>0</v>
      </c>
      <c r="K218" s="512">
        <f t="shared" si="205"/>
        <v>1.34976E-2</v>
      </c>
      <c r="L218" s="512">
        <f t="shared" si="205"/>
        <v>0</v>
      </c>
      <c r="M218" s="512">
        <f t="shared" si="205"/>
        <v>0</v>
      </c>
      <c r="N218" s="512">
        <f t="shared" si="205"/>
        <v>0</v>
      </c>
      <c r="O218" s="512">
        <f t="shared" si="205"/>
        <v>0</v>
      </c>
      <c r="P218" s="448">
        <f t="shared" si="194"/>
        <v>5.8489600000000003E-2</v>
      </c>
      <c r="Q218" s="512">
        <f t="shared" si="202"/>
        <v>0</v>
      </c>
      <c r="R218" s="512">
        <f t="shared" si="202"/>
        <v>0</v>
      </c>
      <c r="S218" s="512">
        <f t="shared" si="202"/>
        <v>0</v>
      </c>
      <c r="T218" s="512">
        <f t="shared" si="202"/>
        <v>0</v>
      </c>
      <c r="U218" s="512">
        <f t="shared" si="202"/>
        <v>0</v>
      </c>
      <c r="V218" s="512">
        <f t="shared" si="202"/>
        <v>0</v>
      </c>
      <c r="W218" s="512">
        <f t="shared" si="202"/>
        <v>0</v>
      </c>
      <c r="X218" s="512">
        <f t="shared" si="202"/>
        <v>0</v>
      </c>
      <c r="Y218" s="512">
        <f t="shared" si="202"/>
        <v>0</v>
      </c>
      <c r="Z218" s="512">
        <f t="shared" si="202"/>
        <v>0</v>
      </c>
      <c r="AA218" s="512">
        <f t="shared" si="202"/>
        <v>0</v>
      </c>
      <c r="AB218" s="512">
        <f t="shared" si="202"/>
        <v>0</v>
      </c>
      <c r="AC218" s="448">
        <f t="shared" si="196"/>
        <v>0</v>
      </c>
      <c r="AD218" s="512">
        <f t="shared" ref="AD218:AO223" si="206">+AD144*AD186*0.0016/1000000</f>
        <v>0</v>
      </c>
      <c r="AE218" s="512">
        <f t="shared" si="206"/>
        <v>0</v>
      </c>
      <c r="AF218" s="512">
        <f t="shared" si="206"/>
        <v>0</v>
      </c>
      <c r="AG218" s="512">
        <f t="shared" si="206"/>
        <v>0</v>
      </c>
      <c r="AH218" s="512">
        <f t="shared" si="206"/>
        <v>0</v>
      </c>
      <c r="AI218" s="512">
        <f t="shared" si="206"/>
        <v>0</v>
      </c>
      <c r="AJ218" s="512">
        <f t="shared" si="206"/>
        <v>0</v>
      </c>
      <c r="AK218" s="512">
        <f t="shared" si="206"/>
        <v>0</v>
      </c>
      <c r="AL218" s="512">
        <f t="shared" si="206"/>
        <v>0</v>
      </c>
      <c r="AM218" s="512">
        <f t="shared" si="206"/>
        <v>0</v>
      </c>
      <c r="AN218" s="512">
        <f t="shared" si="206"/>
        <v>0</v>
      </c>
      <c r="AO218" s="512">
        <f t="shared" si="206"/>
        <v>0</v>
      </c>
      <c r="AP218" s="448">
        <f t="shared" si="198"/>
        <v>0</v>
      </c>
      <c r="AQ218" s="512">
        <f t="shared" ref="AQ218:BB223" si="207">+AQ144*AQ186*0.0016/1000000</f>
        <v>0</v>
      </c>
      <c r="AR218" s="512">
        <f t="shared" si="207"/>
        <v>0</v>
      </c>
      <c r="AS218" s="512">
        <f t="shared" si="207"/>
        <v>0</v>
      </c>
      <c r="AT218" s="512">
        <f t="shared" si="207"/>
        <v>0</v>
      </c>
      <c r="AU218" s="512">
        <f t="shared" si="207"/>
        <v>0</v>
      </c>
      <c r="AV218" s="512">
        <f t="shared" si="207"/>
        <v>0</v>
      </c>
      <c r="AW218" s="512">
        <f t="shared" si="207"/>
        <v>0</v>
      </c>
      <c r="AX218" s="512">
        <f t="shared" si="207"/>
        <v>0</v>
      </c>
      <c r="AY218" s="512">
        <f t="shared" si="207"/>
        <v>0</v>
      </c>
      <c r="AZ218" s="512">
        <f t="shared" si="207"/>
        <v>0</v>
      </c>
      <c r="BA218" s="512">
        <f t="shared" si="207"/>
        <v>0</v>
      </c>
      <c r="BB218" s="512">
        <f t="shared" si="207"/>
        <v>0</v>
      </c>
      <c r="BC218" s="448">
        <f t="shared" si="200"/>
        <v>0</v>
      </c>
      <c r="BD218" s="450"/>
      <c r="BE218" s="512">
        <f t="shared" si="203"/>
        <v>8.5120000000000001E-2</v>
      </c>
      <c r="BF218" s="512">
        <f t="shared" si="203"/>
        <v>8.5120000000000001E-2</v>
      </c>
      <c r="BG218" s="512">
        <f t="shared" si="203"/>
        <v>8.5120000000000001E-2</v>
      </c>
      <c r="BH218" s="512">
        <f t="shared" si="203"/>
        <v>8.5120000000000001E-2</v>
      </c>
      <c r="BI218" s="512">
        <f t="shared" si="203"/>
        <v>8.5120000000000001E-2</v>
      </c>
      <c r="BJ218" s="512">
        <f t="shared" si="203"/>
        <v>8.5120000000000001E-2</v>
      </c>
      <c r="BK218" s="512">
        <f t="shared" si="203"/>
        <v>8.5120000000000001E-2</v>
      </c>
      <c r="BL218" s="512">
        <f t="shared" si="203"/>
        <v>8.5120000000000001E-2</v>
      </c>
      <c r="BM218" s="512">
        <f t="shared" si="203"/>
        <v>8.5120000000000001E-2</v>
      </c>
      <c r="BN218" s="512">
        <f t="shared" si="203"/>
        <v>8.5120000000000001E-2</v>
      </c>
      <c r="BO218" s="512">
        <f t="shared" si="203"/>
        <v>8.5120000000000001E-2</v>
      </c>
      <c r="BP218" s="512">
        <f t="shared" si="203"/>
        <v>8.5120000000000001E-2</v>
      </c>
      <c r="BQ218" s="448">
        <f t="shared" si="201"/>
        <v>1.0214399999999999</v>
      </c>
    </row>
    <row r="219" spans="1:69" outlineLevel="1">
      <c r="A219" s="455" t="str">
        <f t="shared" si="204"/>
        <v>ICNE</v>
      </c>
      <c r="B219" s="455" t="str">
        <f t="shared" si="204"/>
        <v>Other</v>
      </c>
      <c r="C219" s="455" t="str">
        <f t="shared" si="204"/>
        <v>GRUPO R&amp;G S.A.S. / HOSP HUV</v>
      </c>
      <c r="D219" s="512">
        <f t="shared" si="205"/>
        <v>0</v>
      </c>
      <c r="E219" s="512">
        <f t="shared" si="205"/>
        <v>0</v>
      </c>
      <c r="F219" s="512">
        <f t="shared" si="205"/>
        <v>0</v>
      </c>
      <c r="G219" s="512">
        <f t="shared" si="205"/>
        <v>0</v>
      </c>
      <c r="H219" s="512">
        <f t="shared" si="205"/>
        <v>0</v>
      </c>
      <c r="I219" s="512">
        <f t="shared" si="205"/>
        <v>0</v>
      </c>
      <c r="J219" s="512">
        <f t="shared" si="205"/>
        <v>0</v>
      </c>
      <c r="K219" s="512">
        <f t="shared" si="205"/>
        <v>0</v>
      </c>
      <c r="L219" s="512">
        <f t="shared" si="205"/>
        <v>0</v>
      </c>
      <c r="M219" s="512">
        <f t="shared" si="205"/>
        <v>0</v>
      </c>
      <c r="N219" s="512">
        <f t="shared" si="205"/>
        <v>0</v>
      </c>
      <c r="O219" s="512">
        <f t="shared" si="205"/>
        <v>0</v>
      </c>
      <c r="P219" s="448">
        <f t="shared" si="194"/>
        <v>0</v>
      </c>
      <c r="Q219" s="512">
        <f t="shared" ref="Q219:AB223" si="208">+Q145*Q187*0.0016/1000000</f>
        <v>0</v>
      </c>
      <c r="R219" s="512">
        <f t="shared" si="208"/>
        <v>0</v>
      </c>
      <c r="S219" s="512">
        <f t="shared" si="208"/>
        <v>0</v>
      </c>
      <c r="T219" s="512">
        <f t="shared" si="208"/>
        <v>0</v>
      </c>
      <c r="U219" s="512">
        <f t="shared" si="208"/>
        <v>0</v>
      </c>
      <c r="V219" s="512">
        <f t="shared" si="208"/>
        <v>0</v>
      </c>
      <c r="W219" s="512">
        <f t="shared" si="208"/>
        <v>0</v>
      </c>
      <c r="X219" s="512">
        <f t="shared" si="208"/>
        <v>0</v>
      </c>
      <c r="Y219" s="512">
        <f t="shared" si="208"/>
        <v>0</v>
      </c>
      <c r="Z219" s="512">
        <f t="shared" si="208"/>
        <v>0</v>
      </c>
      <c r="AA219" s="512">
        <f t="shared" si="208"/>
        <v>0</v>
      </c>
      <c r="AB219" s="512">
        <f t="shared" si="208"/>
        <v>0</v>
      </c>
      <c r="AC219" s="448">
        <f t="shared" si="196"/>
        <v>0</v>
      </c>
      <c r="AD219" s="512">
        <f t="shared" si="206"/>
        <v>0</v>
      </c>
      <c r="AE219" s="512">
        <f t="shared" si="206"/>
        <v>0</v>
      </c>
      <c r="AF219" s="512">
        <f t="shared" si="206"/>
        <v>0</v>
      </c>
      <c r="AG219" s="512">
        <f t="shared" si="206"/>
        <v>0</v>
      </c>
      <c r="AH219" s="512">
        <f t="shared" si="206"/>
        <v>0</v>
      </c>
      <c r="AI219" s="512">
        <f t="shared" si="206"/>
        <v>0</v>
      </c>
      <c r="AJ219" s="512">
        <f t="shared" si="206"/>
        <v>0</v>
      </c>
      <c r="AK219" s="512">
        <f t="shared" si="206"/>
        <v>0</v>
      </c>
      <c r="AL219" s="512">
        <f t="shared" si="206"/>
        <v>0</v>
      </c>
      <c r="AM219" s="512">
        <f t="shared" si="206"/>
        <v>0</v>
      </c>
      <c r="AN219" s="512">
        <f t="shared" si="206"/>
        <v>0</v>
      </c>
      <c r="AO219" s="512">
        <f t="shared" si="206"/>
        <v>0</v>
      </c>
      <c r="AP219" s="448">
        <f t="shared" si="198"/>
        <v>0</v>
      </c>
      <c r="AQ219" s="512">
        <f t="shared" si="207"/>
        <v>0</v>
      </c>
      <c r="AR219" s="512">
        <f t="shared" si="207"/>
        <v>0</v>
      </c>
      <c r="AS219" s="512">
        <f t="shared" si="207"/>
        <v>0</v>
      </c>
      <c r="AT219" s="512">
        <f t="shared" si="207"/>
        <v>0</v>
      </c>
      <c r="AU219" s="512">
        <f t="shared" si="207"/>
        <v>0</v>
      </c>
      <c r="AV219" s="512">
        <f t="shared" si="207"/>
        <v>0</v>
      </c>
      <c r="AW219" s="512">
        <f t="shared" si="207"/>
        <v>0</v>
      </c>
      <c r="AX219" s="512">
        <f t="shared" si="207"/>
        <v>0</v>
      </c>
      <c r="AY219" s="512">
        <f t="shared" si="207"/>
        <v>0</v>
      </c>
      <c r="AZ219" s="512">
        <f t="shared" si="207"/>
        <v>0</v>
      </c>
      <c r="BA219" s="512">
        <f t="shared" si="207"/>
        <v>0</v>
      </c>
      <c r="BB219" s="512">
        <f t="shared" si="207"/>
        <v>0</v>
      </c>
      <c r="BC219" s="448">
        <f t="shared" si="200"/>
        <v>0</v>
      </c>
      <c r="BD219" s="450"/>
      <c r="BE219" s="512">
        <f t="shared" ref="BE219:BP223" si="209">+BE144*BE186*0.0016/1000000</f>
        <v>6.0739200000000007E-2</v>
      </c>
      <c r="BF219" s="512">
        <f t="shared" si="209"/>
        <v>6.0739200000000007E-2</v>
      </c>
      <c r="BG219" s="512">
        <f t="shared" si="209"/>
        <v>6.0739200000000007E-2</v>
      </c>
      <c r="BH219" s="512">
        <f t="shared" si="209"/>
        <v>6.0739200000000007E-2</v>
      </c>
      <c r="BI219" s="512">
        <f t="shared" si="209"/>
        <v>6.0739200000000007E-2</v>
      </c>
      <c r="BJ219" s="512">
        <f t="shared" si="209"/>
        <v>6.0739200000000007E-2</v>
      </c>
      <c r="BK219" s="512">
        <f t="shared" si="209"/>
        <v>6.0739200000000007E-2</v>
      </c>
      <c r="BL219" s="512">
        <f t="shared" si="209"/>
        <v>6.0739200000000007E-2</v>
      </c>
      <c r="BM219" s="512">
        <f t="shared" si="209"/>
        <v>6.0739200000000007E-2</v>
      </c>
      <c r="BN219" s="512">
        <f t="shared" si="209"/>
        <v>6.0739200000000007E-2</v>
      </c>
      <c r="BO219" s="512">
        <f t="shared" si="209"/>
        <v>6.0739200000000007E-2</v>
      </c>
      <c r="BP219" s="512">
        <f t="shared" si="209"/>
        <v>6.0739200000000007E-2</v>
      </c>
      <c r="BQ219" s="448">
        <f t="shared" si="201"/>
        <v>0.72887040000000003</v>
      </c>
    </row>
    <row r="220" spans="1:69" outlineLevel="1">
      <c r="A220" s="455" t="str">
        <f t="shared" si="204"/>
        <v>ICNE</v>
      </c>
      <c r="B220" s="455" t="str">
        <f t="shared" si="204"/>
        <v>Other</v>
      </c>
      <c r="C220" s="455" t="str">
        <f t="shared" si="204"/>
        <v>DDS PHARMA</v>
      </c>
      <c r="D220" s="512">
        <f t="shared" si="205"/>
        <v>0</v>
      </c>
      <c r="E220" s="512">
        <f t="shared" si="205"/>
        <v>3.9367999999999998E-3</v>
      </c>
      <c r="F220" s="512">
        <f t="shared" si="205"/>
        <v>0</v>
      </c>
      <c r="G220" s="512">
        <f t="shared" si="205"/>
        <v>4.4992000000000001E-3</v>
      </c>
      <c r="H220" s="512">
        <f t="shared" si="205"/>
        <v>4.4992000000000001E-3</v>
      </c>
      <c r="I220" s="512">
        <f t="shared" si="205"/>
        <v>4.4992000000000001E-3</v>
      </c>
      <c r="J220" s="512">
        <f t="shared" si="205"/>
        <v>0</v>
      </c>
      <c r="K220" s="512">
        <f t="shared" si="205"/>
        <v>0</v>
      </c>
      <c r="L220" s="512">
        <f t="shared" si="205"/>
        <v>0</v>
      </c>
      <c r="M220" s="512">
        <f t="shared" si="205"/>
        <v>0</v>
      </c>
      <c r="N220" s="512">
        <f t="shared" si="205"/>
        <v>0</v>
      </c>
      <c r="O220" s="512">
        <f t="shared" si="205"/>
        <v>0</v>
      </c>
      <c r="P220" s="448">
        <f t="shared" si="194"/>
        <v>1.7434399999999999E-2</v>
      </c>
      <c r="Q220" s="512">
        <f t="shared" si="208"/>
        <v>0</v>
      </c>
      <c r="R220" s="512">
        <f t="shared" si="208"/>
        <v>0</v>
      </c>
      <c r="S220" s="512">
        <f t="shared" si="208"/>
        <v>0</v>
      </c>
      <c r="T220" s="512">
        <f t="shared" si="208"/>
        <v>0</v>
      </c>
      <c r="U220" s="512">
        <f t="shared" si="208"/>
        <v>0</v>
      </c>
      <c r="V220" s="512">
        <f t="shared" si="208"/>
        <v>0</v>
      </c>
      <c r="W220" s="512">
        <f t="shared" si="208"/>
        <v>0</v>
      </c>
      <c r="X220" s="512">
        <f t="shared" si="208"/>
        <v>0</v>
      </c>
      <c r="Y220" s="512">
        <f t="shared" si="208"/>
        <v>0</v>
      </c>
      <c r="Z220" s="512">
        <f t="shared" si="208"/>
        <v>0</v>
      </c>
      <c r="AA220" s="512">
        <f t="shared" si="208"/>
        <v>0</v>
      </c>
      <c r="AB220" s="512">
        <f t="shared" si="208"/>
        <v>0</v>
      </c>
      <c r="AC220" s="448">
        <f t="shared" si="196"/>
        <v>0</v>
      </c>
      <c r="AD220" s="512">
        <f t="shared" si="206"/>
        <v>0</v>
      </c>
      <c r="AE220" s="512">
        <f t="shared" si="206"/>
        <v>0</v>
      </c>
      <c r="AF220" s="512">
        <f t="shared" si="206"/>
        <v>0</v>
      </c>
      <c r="AG220" s="512">
        <f t="shared" si="206"/>
        <v>0</v>
      </c>
      <c r="AH220" s="512">
        <f t="shared" si="206"/>
        <v>0</v>
      </c>
      <c r="AI220" s="512">
        <f t="shared" si="206"/>
        <v>0</v>
      </c>
      <c r="AJ220" s="512">
        <f t="shared" si="206"/>
        <v>0</v>
      </c>
      <c r="AK220" s="512">
        <f t="shared" si="206"/>
        <v>0</v>
      </c>
      <c r="AL220" s="512">
        <f t="shared" si="206"/>
        <v>0</v>
      </c>
      <c r="AM220" s="512">
        <f t="shared" si="206"/>
        <v>0</v>
      </c>
      <c r="AN220" s="512">
        <f t="shared" si="206"/>
        <v>0</v>
      </c>
      <c r="AO220" s="512">
        <f t="shared" si="206"/>
        <v>0</v>
      </c>
      <c r="AP220" s="448">
        <f t="shared" si="198"/>
        <v>0</v>
      </c>
      <c r="AQ220" s="512">
        <f t="shared" si="207"/>
        <v>0</v>
      </c>
      <c r="AR220" s="512">
        <f t="shared" si="207"/>
        <v>0</v>
      </c>
      <c r="AS220" s="512">
        <f t="shared" si="207"/>
        <v>0</v>
      </c>
      <c r="AT220" s="512">
        <f t="shared" si="207"/>
        <v>0</v>
      </c>
      <c r="AU220" s="512">
        <f t="shared" si="207"/>
        <v>0</v>
      </c>
      <c r="AV220" s="512">
        <f t="shared" si="207"/>
        <v>0</v>
      </c>
      <c r="AW220" s="512">
        <f t="shared" si="207"/>
        <v>0</v>
      </c>
      <c r="AX220" s="512">
        <f t="shared" si="207"/>
        <v>0</v>
      </c>
      <c r="AY220" s="512">
        <f t="shared" si="207"/>
        <v>0</v>
      </c>
      <c r="AZ220" s="512">
        <f t="shared" si="207"/>
        <v>0</v>
      </c>
      <c r="BA220" s="512">
        <f t="shared" si="207"/>
        <v>0</v>
      </c>
      <c r="BB220" s="512">
        <f t="shared" si="207"/>
        <v>0</v>
      </c>
      <c r="BC220" s="448">
        <f t="shared" si="200"/>
        <v>0</v>
      </c>
      <c r="BD220" s="450"/>
      <c r="BE220" s="512">
        <f t="shared" si="209"/>
        <v>0</v>
      </c>
      <c r="BF220" s="512">
        <f t="shared" si="209"/>
        <v>0</v>
      </c>
      <c r="BG220" s="512">
        <f t="shared" si="209"/>
        <v>0</v>
      </c>
      <c r="BH220" s="512">
        <f t="shared" si="209"/>
        <v>0</v>
      </c>
      <c r="BI220" s="512">
        <f t="shared" si="209"/>
        <v>0</v>
      </c>
      <c r="BJ220" s="512">
        <f t="shared" si="209"/>
        <v>0</v>
      </c>
      <c r="BK220" s="512">
        <f t="shared" si="209"/>
        <v>0</v>
      </c>
      <c r="BL220" s="512">
        <f t="shared" si="209"/>
        <v>0</v>
      </c>
      <c r="BM220" s="512">
        <f t="shared" si="209"/>
        <v>0</v>
      </c>
      <c r="BN220" s="512">
        <f t="shared" si="209"/>
        <v>0</v>
      </c>
      <c r="BO220" s="512">
        <f t="shared" si="209"/>
        <v>0</v>
      </c>
      <c r="BP220" s="512">
        <f t="shared" si="209"/>
        <v>0</v>
      </c>
      <c r="BQ220" s="448">
        <f t="shared" si="201"/>
        <v>0</v>
      </c>
    </row>
    <row r="221" spans="1:69" outlineLevel="1">
      <c r="A221" s="455" t="str">
        <f t="shared" si="204"/>
        <v>ICNE</v>
      </c>
      <c r="B221" s="455" t="str">
        <f t="shared" si="204"/>
        <v>Other</v>
      </c>
      <c r="C221" s="455" t="str">
        <f t="shared" si="204"/>
        <v>EVE DISTRIBUCIONES S.A.S.</v>
      </c>
      <c r="D221" s="512">
        <f t="shared" si="205"/>
        <v>0</v>
      </c>
      <c r="E221" s="512">
        <f t="shared" si="205"/>
        <v>1.1247999999999999E-2</v>
      </c>
      <c r="F221" s="512">
        <f t="shared" si="205"/>
        <v>0</v>
      </c>
      <c r="G221" s="512">
        <f t="shared" si="205"/>
        <v>0</v>
      </c>
      <c r="H221" s="512">
        <f t="shared" si="205"/>
        <v>0</v>
      </c>
      <c r="I221" s="512">
        <f t="shared" si="205"/>
        <v>0</v>
      </c>
      <c r="J221" s="512">
        <f t="shared" si="205"/>
        <v>0</v>
      </c>
      <c r="K221" s="512">
        <f t="shared" si="205"/>
        <v>0</v>
      </c>
      <c r="L221" s="512">
        <f t="shared" si="205"/>
        <v>0</v>
      </c>
      <c r="M221" s="512">
        <f t="shared" si="205"/>
        <v>0</v>
      </c>
      <c r="N221" s="512">
        <f t="shared" si="205"/>
        <v>0</v>
      </c>
      <c r="O221" s="512">
        <f t="shared" si="205"/>
        <v>0</v>
      </c>
      <c r="P221" s="448">
        <f t="shared" si="194"/>
        <v>1.1247999999999999E-2</v>
      </c>
      <c r="Q221" s="512">
        <f t="shared" si="208"/>
        <v>0</v>
      </c>
      <c r="R221" s="512">
        <f t="shared" si="208"/>
        <v>0</v>
      </c>
      <c r="S221" s="512">
        <f t="shared" si="208"/>
        <v>0</v>
      </c>
      <c r="T221" s="512">
        <f t="shared" si="208"/>
        <v>0</v>
      </c>
      <c r="U221" s="512">
        <f t="shared" si="208"/>
        <v>0</v>
      </c>
      <c r="V221" s="512">
        <f t="shared" si="208"/>
        <v>0</v>
      </c>
      <c r="W221" s="512">
        <f t="shared" si="208"/>
        <v>0</v>
      </c>
      <c r="X221" s="512">
        <f t="shared" si="208"/>
        <v>0</v>
      </c>
      <c r="Y221" s="512">
        <f t="shared" si="208"/>
        <v>0</v>
      </c>
      <c r="Z221" s="512">
        <f t="shared" si="208"/>
        <v>0</v>
      </c>
      <c r="AA221" s="512">
        <f t="shared" si="208"/>
        <v>0</v>
      </c>
      <c r="AB221" s="512">
        <f t="shared" si="208"/>
        <v>0</v>
      </c>
      <c r="AC221" s="448">
        <f t="shared" si="196"/>
        <v>0</v>
      </c>
      <c r="AD221" s="512">
        <f t="shared" si="206"/>
        <v>0</v>
      </c>
      <c r="AE221" s="512">
        <f t="shared" si="206"/>
        <v>0</v>
      </c>
      <c r="AF221" s="512">
        <f t="shared" si="206"/>
        <v>0</v>
      </c>
      <c r="AG221" s="512">
        <f t="shared" si="206"/>
        <v>0</v>
      </c>
      <c r="AH221" s="512">
        <f t="shared" si="206"/>
        <v>0</v>
      </c>
      <c r="AI221" s="512">
        <f t="shared" si="206"/>
        <v>0</v>
      </c>
      <c r="AJ221" s="512">
        <f t="shared" si="206"/>
        <v>0</v>
      </c>
      <c r="AK221" s="512">
        <f t="shared" si="206"/>
        <v>0</v>
      </c>
      <c r="AL221" s="512">
        <f t="shared" si="206"/>
        <v>0</v>
      </c>
      <c r="AM221" s="512">
        <f t="shared" si="206"/>
        <v>0</v>
      </c>
      <c r="AN221" s="512">
        <f t="shared" si="206"/>
        <v>0</v>
      </c>
      <c r="AO221" s="512">
        <f t="shared" si="206"/>
        <v>0</v>
      </c>
      <c r="AP221" s="448">
        <f t="shared" si="198"/>
        <v>0</v>
      </c>
      <c r="AQ221" s="512">
        <f t="shared" si="207"/>
        <v>0</v>
      </c>
      <c r="AR221" s="512">
        <f t="shared" si="207"/>
        <v>0</v>
      </c>
      <c r="AS221" s="512">
        <f t="shared" si="207"/>
        <v>0</v>
      </c>
      <c r="AT221" s="512">
        <f t="shared" si="207"/>
        <v>0</v>
      </c>
      <c r="AU221" s="512">
        <f t="shared" si="207"/>
        <v>0</v>
      </c>
      <c r="AV221" s="512">
        <f t="shared" si="207"/>
        <v>0</v>
      </c>
      <c r="AW221" s="512">
        <f t="shared" si="207"/>
        <v>0</v>
      </c>
      <c r="AX221" s="512">
        <f t="shared" si="207"/>
        <v>0</v>
      </c>
      <c r="AY221" s="512">
        <f t="shared" si="207"/>
        <v>0</v>
      </c>
      <c r="AZ221" s="512">
        <f t="shared" si="207"/>
        <v>0</v>
      </c>
      <c r="BA221" s="512">
        <f t="shared" si="207"/>
        <v>0</v>
      </c>
      <c r="BB221" s="512">
        <f t="shared" si="207"/>
        <v>0</v>
      </c>
      <c r="BC221" s="448">
        <f t="shared" si="200"/>
        <v>0</v>
      </c>
      <c r="BD221" s="450"/>
      <c r="BE221" s="512">
        <f t="shared" si="209"/>
        <v>2.2495999999999999E-2</v>
      </c>
      <c r="BF221" s="512">
        <f t="shared" si="209"/>
        <v>2.2495999999999999E-2</v>
      </c>
      <c r="BG221" s="512">
        <f t="shared" si="209"/>
        <v>2.2495999999999999E-2</v>
      </c>
      <c r="BH221" s="512">
        <f t="shared" si="209"/>
        <v>2.2495999999999999E-2</v>
      </c>
      <c r="BI221" s="512">
        <f t="shared" si="209"/>
        <v>2.2495999999999999E-2</v>
      </c>
      <c r="BJ221" s="512">
        <f t="shared" si="209"/>
        <v>2.2495999999999999E-2</v>
      </c>
      <c r="BK221" s="512">
        <f t="shared" si="209"/>
        <v>2.2495999999999999E-2</v>
      </c>
      <c r="BL221" s="512">
        <f t="shared" si="209"/>
        <v>2.2495999999999999E-2</v>
      </c>
      <c r="BM221" s="512">
        <f t="shared" si="209"/>
        <v>2.2495999999999999E-2</v>
      </c>
      <c r="BN221" s="512">
        <f t="shared" si="209"/>
        <v>4.4991999999999997E-2</v>
      </c>
      <c r="BO221" s="512">
        <f t="shared" si="209"/>
        <v>4.4991999999999997E-2</v>
      </c>
      <c r="BP221" s="512">
        <f t="shared" si="209"/>
        <v>4.4991999999999997E-2</v>
      </c>
      <c r="BQ221" s="448">
        <f t="shared" si="201"/>
        <v>0.33743999999999991</v>
      </c>
    </row>
    <row r="222" spans="1:69" outlineLevel="1">
      <c r="A222" s="455" t="str">
        <f t="shared" si="204"/>
        <v>ICNE</v>
      </c>
      <c r="B222" s="455" t="str">
        <f t="shared" si="204"/>
        <v>Other</v>
      </c>
      <c r="C222" s="455" t="str">
        <f t="shared" si="204"/>
        <v>CAFAM</v>
      </c>
      <c r="D222" s="512">
        <f t="shared" si="205"/>
        <v>0</v>
      </c>
      <c r="E222" s="512">
        <f t="shared" si="205"/>
        <v>3.3744000000000001E-3</v>
      </c>
      <c r="F222" s="512">
        <f t="shared" si="205"/>
        <v>-3.3744000000000001E-3</v>
      </c>
      <c r="G222" s="512">
        <f t="shared" si="205"/>
        <v>0</v>
      </c>
      <c r="H222" s="512">
        <f t="shared" si="205"/>
        <v>0</v>
      </c>
      <c r="I222" s="512">
        <f t="shared" si="205"/>
        <v>0</v>
      </c>
      <c r="J222" s="512">
        <f t="shared" si="205"/>
        <v>0</v>
      </c>
      <c r="K222" s="512">
        <f t="shared" si="205"/>
        <v>0</v>
      </c>
      <c r="L222" s="512">
        <f t="shared" si="205"/>
        <v>0</v>
      </c>
      <c r="M222" s="512">
        <f t="shared" si="205"/>
        <v>0</v>
      </c>
      <c r="N222" s="512">
        <f t="shared" si="205"/>
        <v>0</v>
      </c>
      <c r="O222" s="512">
        <f t="shared" si="205"/>
        <v>0</v>
      </c>
      <c r="P222" s="448">
        <f t="shared" si="194"/>
        <v>0</v>
      </c>
      <c r="Q222" s="512">
        <f t="shared" si="208"/>
        <v>0</v>
      </c>
      <c r="R222" s="512">
        <f t="shared" si="208"/>
        <v>0</v>
      </c>
      <c r="S222" s="512">
        <f t="shared" si="208"/>
        <v>0</v>
      </c>
      <c r="T222" s="512">
        <f t="shared" si="208"/>
        <v>0</v>
      </c>
      <c r="U222" s="512">
        <f t="shared" si="208"/>
        <v>0</v>
      </c>
      <c r="V222" s="512">
        <f t="shared" si="208"/>
        <v>0</v>
      </c>
      <c r="W222" s="512">
        <f t="shared" si="208"/>
        <v>0</v>
      </c>
      <c r="X222" s="512">
        <f t="shared" si="208"/>
        <v>0</v>
      </c>
      <c r="Y222" s="512">
        <f t="shared" si="208"/>
        <v>0</v>
      </c>
      <c r="Z222" s="512">
        <f t="shared" si="208"/>
        <v>0</v>
      </c>
      <c r="AA222" s="512">
        <f t="shared" si="208"/>
        <v>0</v>
      </c>
      <c r="AB222" s="512">
        <f t="shared" si="208"/>
        <v>0</v>
      </c>
      <c r="AC222" s="448">
        <f t="shared" si="196"/>
        <v>0</v>
      </c>
      <c r="AD222" s="512">
        <f t="shared" si="206"/>
        <v>0</v>
      </c>
      <c r="AE222" s="512">
        <f t="shared" si="206"/>
        <v>0</v>
      </c>
      <c r="AF222" s="512">
        <f t="shared" si="206"/>
        <v>0</v>
      </c>
      <c r="AG222" s="512">
        <f t="shared" si="206"/>
        <v>0</v>
      </c>
      <c r="AH222" s="512">
        <f t="shared" si="206"/>
        <v>0</v>
      </c>
      <c r="AI222" s="512">
        <f t="shared" si="206"/>
        <v>0</v>
      </c>
      <c r="AJ222" s="512">
        <f t="shared" si="206"/>
        <v>0</v>
      </c>
      <c r="AK222" s="512">
        <f t="shared" si="206"/>
        <v>0</v>
      </c>
      <c r="AL222" s="512">
        <f t="shared" si="206"/>
        <v>0</v>
      </c>
      <c r="AM222" s="512">
        <f t="shared" si="206"/>
        <v>0</v>
      </c>
      <c r="AN222" s="512">
        <f t="shared" si="206"/>
        <v>0</v>
      </c>
      <c r="AO222" s="512">
        <f t="shared" si="206"/>
        <v>0</v>
      </c>
      <c r="AP222" s="448">
        <f t="shared" si="198"/>
        <v>0</v>
      </c>
      <c r="AQ222" s="512">
        <f t="shared" si="207"/>
        <v>0</v>
      </c>
      <c r="AR222" s="512">
        <f t="shared" si="207"/>
        <v>0</v>
      </c>
      <c r="AS222" s="512">
        <f t="shared" si="207"/>
        <v>0</v>
      </c>
      <c r="AT222" s="512">
        <f t="shared" si="207"/>
        <v>0</v>
      </c>
      <c r="AU222" s="512">
        <f t="shared" si="207"/>
        <v>0</v>
      </c>
      <c r="AV222" s="512">
        <f t="shared" si="207"/>
        <v>0</v>
      </c>
      <c r="AW222" s="512">
        <f t="shared" si="207"/>
        <v>0</v>
      </c>
      <c r="AX222" s="512">
        <f t="shared" si="207"/>
        <v>0</v>
      </c>
      <c r="AY222" s="512">
        <f t="shared" si="207"/>
        <v>0</v>
      </c>
      <c r="AZ222" s="512">
        <f t="shared" si="207"/>
        <v>0</v>
      </c>
      <c r="BA222" s="512">
        <f t="shared" si="207"/>
        <v>0</v>
      </c>
      <c r="BB222" s="512">
        <f t="shared" si="207"/>
        <v>0</v>
      </c>
      <c r="BC222" s="448">
        <f t="shared" si="200"/>
        <v>0</v>
      </c>
      <c r="BD222" s="450"/>
      <c r="BE222" s="512">
        <f t="shared" si="209"/>
        <v>0</v>
      </c>
      <c r="BF222" s="512">
        <f t="shared" si="209"/>
        <v>0</v>
      </c>
      <c r="BG222" s="512">
        <f t="shared" si="209"/>
        <v>0</v>
      </c>
      <c r="BH222" s="512">
        <f t="shared" si="209"/>
        <v>0</v>
      </c>
      <c r="BI222" s="512">
        <f t="shared" si="209"/>
        <v>0</v>
      </c>
      <c r="BJ222" s="512">
        <f t="shared" si="209"/>
        <v>0</v>
      </c>
      <c r="BK222" s="512">
        <f t="shared" si="209"/>
        <v>0</v>
      </c>
      <c r="BL222" s="512">
        <f t="shared" si="209"/>
        <v>0</v>
      </c>
      <c r="BM222" s="512">
        <f t="shared" si="209"/>
        <v>0</v>
      </c>
      <c r="BN222" s="512">
        <f t="shared" si="209"/>
        <v>0</v>
      </c>
      <c r="BO222" s="512">
        <f t="shared" si="209"/>
        <v>0</v>
      </c>
      <c r="BP222" s="512">
        <f t="shared" si="209"/>
        <v>0</v>
      </c>
      <c r="BQ222" s="448">
        <f t="shared" si="201"/>
        <v>0</v>
      </c>
    </row>
    <row r="223" spans="1:69" outlineLevel="1">
      <c r="A223" s="455" t="str">
        <f t="shared" si="204"/>
        <v>PMCE</v>
      </c>
      <c r="B223" s="455" t="str">
        <f t="shared" si="204"/>
        <v>Other</v>
      </c>
      <c r="C223" s="455" t="str">
        <f t="shared" si="204"/>
        <v>DEPOSITO DE DROGAS MONACO S.A.</v>
      </c>
      <c r="D223" s="512">
        <f t="shared" si="205"/>
        <v>4.4992000000000001E-3</v>
      </c>
      <c r="E223" s="512">
        <f t="shared" si="205"/>
        <v>0</v>
      </c>
      <c r="F223" s="512">
        <f t="shared" si="205"/>
        <v>0</v>
      </c>
      <c r="G223" s="512">
        <f t="shared" si="205"/>
        <v>0</v>
      </c>
      <c r="H223" s="512">
        <f t="shared" si="205"/>
        <v>0</v>
      </c>
      <c r="I223" s="512">
        <f t="shared" si="205"/>
        <v>0</v>
      </c>
      <c r="J223" s="512">
        <f t="shared" si="205"/>
        <v>0</v>
      </c>
      <c r="K223" s="512">
        <f t="shared" si="205"/>
        <v>0</v>
      </c>
      <c r="L223" s="512">
        <f t="shared" si="205"/>
        <v>0</v>
      </c>
      <c r="M223" s="512">
        <f t="shared" si="205"/>
        <v>0</v>
      </c>
      <c r="N223" s="512">
        <f t="shared" si="205"/>
        <v>0</v>
      </c>
      <c r="O223" s="512">
        <f t="shared" si="205"/>
        <v>0</v>
      </c>
      <c r="P223" s="448">
        <f t="shared" si="194"/>
        <v>4.4992000000000001E-3</v>
      </c>
      <c r="Q223" s="512">
        <f t="shared" si="208"/>
        <v>0</v>
      </c>
      <c r="R223" s="512">
        <f t="shared" si="208"/>
        <v>0</v>
      </c>
      <c r="S223" s="512">
        <f t="shared" si="208"/>
        <v>0</v>
      </c>
      <c r="T223" s="512">
        <f t="shared" si="208"/>
        <v>0</v>
      </c>
      <c r="U223" s="512">
        <f t="shared" si="208"/>
        <v>0</v>
      </c>
      <c r="V223" s="512">
        <f t="shared" si="208"/>
        <v>0</v>
      </c>
      <c r="W223" s="512">
        <f t="shared" si="208"/>
        <v>0</v>
      </c>
      <c r="X223" s="512">
        <f t="shared" si="208"/>
        <v>0</v>
      </c>
      <c r="Y223" s="512">
        <f t="shared" si="208"/>
        <v>0</v>
      </c>
      <c r="Z223" s="512">
        <f t="shared" si="208"/>
        <v>0</v>
      </c>
      <c r="AA223" s="512">
        <f t="shared" si="208"/>
        <v>0</v>
      </c>
      <c r="AB223" s="512">
        <f t="shared" si="208"/>
        <v>0</v>
      </c>
      <c r="AC223" s="448">
        <f t="shared" si="196"/>
        <v>0</v>
      </c>
      <c r="AD223" s="512">
        <f t="shared" si="206"/>
        <v>0</v>
      </c>
      <c r="AE223" s="512">
        <f t="shared" si="206"/>
        <v>0</v>
      </c>
      <c r="AF223" s="512">
        <f t="shared" si="206"/>
        <v>0</v>
      </c>
      <c r="AG223" s="512">
        <f t="shared" si="206"/>
        <v>0</v>
      </c>
      <c r="AH223" s="512">
        <f t="shared" si="206"/>
        <v>0</v>
      </c>
      <c r="AI223" s="512">
        <f t="shared" si="206"/>
        <v>0</v>
      </c>
      <c r="AJ223" s="512">
        <f t="shared" si="206"/>
        <v>0</v>
      </c>
      <c r="AK223" s="512">
        <f t="shared" si="206"/>
        <v>0</v>
      </c>
      <c r="AL223" s="512">
        <f t="shared" si="206"/>
        <v>0</v>
      </c>
      <c r="AM223" s="512">
        <f t="shared" si="206"/>
        <v>0</v>
      </c>
      <c r="AN223" s="512">
        <f t="shared" si="206"/>
        <v>0</v>
      </c>
      <c r="AO223" s="512">
        <f t="shared" si="206"/>
        <v>0</v>
      </c>
      <c r="AP223" s="448">
        <f t="shared" si="198"/>
        <v>0</v>
      </c>
      <c r="AQ223" s="512">
        <f t="shared" si="207"/>
        <v>0</v>
      </c>
      <c r="AR223" s="512">
        <f t="shared" si="207"/>
        <v>0</v>
      </c>
      <c r="AS223" s="512">
        <f t="shared" si="207"/>
        <v>0</v>
      </c>
      <c r="AT223" s="512">
        <f t="shared" si="207"/>
        <v>0</v>
      </c>
      <c r="AU223" s="512">
        <f t="shared" si="207"/>
        <v>0</v>
      </c>
      <c r="AV223" s="512">
        <f t="shared" si="207"/>
        <v>0</v>
      </c>
      <c r="AW223" s="512">
        <f t="shared" si="207"/>
        <v>0</v>
      </c>
      <c r="AX223" s="512">
        <f t="shared" si="207"/>
        <v>0</v>
      </c>
      <c r="AY223" s="512">
        <f t="shared" si="207"/>
        <v>0</v>
      </c>
      <c r="AZ223" s="512">
        <f t="shared" si="207"/>
        <v>0</v>
      </c>
      <c r="BA223" s="512">
        <f t="shared" si="207"/>
        <v>0</v>
      </c>
      <c r="BB223" s="512">
        <f t="shared" si="207"/>
        <v>0</v>
      </c>
      <c r="BC223" s="448">
        <f t="shared" si="200"/>
        <v>0</v>
      </c>
      <c r="BD223" s="450"/>
      <c r="BE223" s="512">
        <f t="shared" si="209"/>
        <v>0</v>
      </c>
      <c r="BF223" s="512">
        <f t="shared" si="209"/>
        <v>0</v>
      </c>
      <c r="BG223" s="512">
        <f t="shared" si="209"/>
        <v>0</v>
      </c>
      <c r="BH223" s="512">
        <f t="shared" si="209"/>
        <v>0</v>
      </c>
      <c r="BI223" s="512">
        <f t="shared" si="209"/>
        <v>0</v>
      </c>
      <c r="BJ223" s="512">
        <f t="shared" si="209"/>
        <v>0</v>
      </c>
      <c r="BK223" s="512">
        <f t="shared" si="209"/>
        <v>0</v>
      </c>
      <c r="BL223" s="512">
        <f t="shared" si="209"/>
        <v>0</v>
      </c>
      <c r="BM223" s="512">
        <f t="shared" si="209"/>
        <v>0</v>
      </c>
      <c r="BN223" s="512">
        <f t="shared" si="209"/>
        <v>0</v>
      </c>
      <c r="BO223" s="512">
        <f t="shared" si="209"/>
        <v>0</v>
      </c>
      <c r="BP223" s="512">
        <f t="shared" si="209"/>
        <v>0</v>
      </c>
      <c r="BQ223" s="448">
        <f t="shared" si="201"/>
        <v>0</v>
      </c>
    </row>
    <row r="224" spans="1:69" outlineLevel="1">
      <c r="A224" s="455"/>
      <c r="B224" s="455"/>
      <c r="C224" s="455" t="str">
        <f>C26</f>
        <v>COLQUIMICOS S A</v>
      </c>
      <c r="D224" s="512">
        <f t="shared" si="205"/>
        <v>0</v>
      </c>
      <c r="E224" s="512">
        <f t="shared" si="205"/>
        <v>0</v>
      </c>
      <c r="F224" s="512">
        <f t="shared" si="205"/>
        <v>0</v>
      </c>
      <c r="G224" s="512">
        <f t="shared" si="205"/>
        <v>0</v>
      </c>
      <c r="H224" s="512">
        <f t="shared" si="205"/>
        <v>5.9052000000000011E-3</v>
      </c>
      <c r="I224" s="512">
        <f t="shared" si="205"/>
        <v>5.6240000000000001E-4</v>
      </c>
      <c r="J224" s="512">
        <f t="shared" si="205"/>
        <v>3.3744000000000001E-3</v>
      </c>
      <c r="K224" s="512">
        <f t="shared" si="205"/>
        <v>0</v>
      </c>
      <c r="L224" s="512">
        <f t="shared" si="205"/>
        <v>0</v>
      </c>
      <c r="M224" s="512">
        <f t="shared" si="205"/>
        <v>0</v>
      </c>
      <c r="N224" s="512">
        <f t="shared" si="205"/>
        <v>0</v>
      </c>
      <c r="O224" s="512">
        <f t="shared" si="205"/>
        <v>0</v>
      </c>
      <c r="P224" s="448">
        <f t="shared" si="194"/>
        <v>9.8420000000000018E-3</v>
      </c>
      <c r="Q224" s="512"/>
      <c r="R224" s="512"/>
      <c r="S224" s="512"/>
      <c r="T224" s="512"/>
      <c r="U224" s="512"/>
      <c r="V224" s="512"/>
      <c r="W224" s="512"/>
      <c r="X224" s="512"/>
      <c r="Y224" s="512"/>
      <c r="Z224" s="512"/>
      <c r="AA224" s="512"/>
      <c r="AB224" s="512"/>
      <c r="AC224" s="448"/>
      <c r="AD224" s="512"/>
      <c r="AE224" s="512"/>
      <c r="AF224" s="512"/>
      <c r="AG224" s="512"/>
      <c r="AH224" s="512"/>
      <c r="AI224" s="512"/>
      <c r="AJ224" s="512"/>
      <c r="AK224" s="512"/>
      <c r="AL224" s="512"/>
      <c r="AM224" s="512"/>
      <c r="AN224" s="512"/>
      <c r="AO224" s="512"/>
      <c r="AP224" s="448"/>
      <c r="AQ224" s="512"/>
      <c r="AR224" s="512"/>
      <c r="AS224" s="512"/>
      <c r="AT224" s="512"/>
      <c r="AU224" s="512"/>
      <c r="AV224" s="512"/>
      <c r="AW224" s="512"/>
      <c r="AX224" s="512"/>
      <c r="AY224" s="512"/>
      <c r="AZ224" s="512"/>
      <c r="BA224" s="512"/>
      <c r="BB224" s="512"/>
      <c r="BC224" s="448"/>
      <c r="BD224" s="450"/>
      <c r="BE224" s="512"/>
      <c r="BF224" s="512"/>
      <c r="BG224" s="512"/>
      <c r="BH224" s="512"/>
      <c r="BI224" s="512"/>
      <c r="BJ224" s="512"/>
      <c r="BK224" s="512"/>
      <c r="BL224" s="512"/>
      <c r="BM224" s="512"/>
      <c r="BN224" s="512"/>
      <c r="BO224" s="512"/>
      <c r="BP224" s="512"/>
      <c r="BQ224" s="448"/>
    </row>
    <row r="225" spans="1:101" outlineLevel="1">
      <c r="A225" s="456" t="str">
        <f t="shared" ref="A225:B227" si="210">A27</f>
        <v>ZMGQ</v>
      </c>
      <c r="B225" s="456">
        <f t="shared" si="210"/>
        <v>0</v>
      </c>
      <c r="C225" s="456" t="str">
        <f>C27</f>
        <v>CLINICA LA AURORA</v>
      </c>
      <c r="D225" s="512">
        <f t="shared" si="205"/>
        <v>0</v>
      </c>
      <c r="E225" s="512">
        <f t="shared" si="205"/>
        <v>0</v>
      </c>
      <c r="F225" s="512">
        <f t="shared" si="205"/>
        <v>0</v>
      </c>
      <c r="G225" s="512">
        <f t="shared" si="205"/>
        <v>0</v>
      </c>
      <c r="H225" s="512">
        <f t="shared" si="205"/>
        <v>0</v>
      </c>
      <c r="I225" s="512">
        <f t="shared" si="205"/>
        <v>0</v>
      </c>
      <c r="J225" s="512">
        <f t="shared" si="205"/>
        <v>0</v>
      </c>
      <c r="K225" s="512">
        <f t="shared" si="205"/>
        <v>0</v>
      </c>
      <c r="L225" s="512">
        <f t="shared" si="205"/>
        <v>0</v>
      </c>
      <c r="M225" s="512">
        <f t="shared" si="205"/>
        <v>0</v>
      </c>
      <c r="N225" s="512">
        <f t="shared" si="205"/>
        <v>0</v>
      </c>
      <c r="O225" s="512">
        <f t="shared" si="205"/>
        <v>0</v>
      </c>
      <c r="P225" s="448">
        <f t="shared" si="194"/>
        <v>0</v>
      </c>
      <c r="Q225" s="512">
        <f t="shared" ref="Q225:AB227" si="211">+Q151*Q193*0.0016/1000000</f>
        <v>0</v>
      </c>
      <c r="R225" s="512">
        <f t="shared" si="211"/>
        <v>0</v>
      </c>
      <c r="S225" s="512">
        <f t="shared" si="211"/>
        <v>0</v>
      </c>
      <c r="T225" s="512">
        <f t="shared" si="211"/>
        <v>0</v>
      </c>
      <c r="U225" s="512">
        <f t="shared" si="211"/>
        <v>0</v>
      </c>
      <c r="V225" s="512">
        <f t="shared" si="211"/>
        <v>0</v>
      </c>
      <c r="W225" s="512">
        <f t="shared" si="211"/>
        <v>0</v>
      </c>
      <c r="X225" s="512">
        <f t="shared" si="211"/>
        <v>0</v>
      </c>
      <c r="Y225" s="512">
        <f t="shared" si="211"/>
        <v>0</v>
      </c>
      <c r="Z225" s="512">
        <f t="shared" si="211"/>
        <v>0</v>
      </c>
      <c r="AA225" s="512">
        <f t="shared" si="211"/>
        <v>0</v>
      </c>
      <c r="AB225" s="512">
        <f t="shared" si="211"/>
        <v>0</v>
      </c>
      <c r="AC225" s="448">
        <f t="shared" si="196"/>
        <v>0</v>
      </c>
      <c r="AD225" s="512">
        <f t="shared" ref="AD225:AO227" si="212">+AD151*AD193*0.0016/1000000</f>
        <v>0</v>
      </c>
      <c r="AE225" s="512">
        <f t="shared" si="212"/>
        <v>0</v>
      </c>
      <c r="AF225" s="512">
        <f t="shared" si="212"/>
        <v>0</v>
      </c>
      <c r="AG225" s="512">
        <f t="shared" si="212"/>
        <v>0</v>
      </c>
      <c r="AH225" s="512">
        <f t="shared" si="212"/>
        <v>0</v>
      </c>
      <c r="AI225" s="512">
        <f t="shared" si="212"/>
        <v>0</v>
      </c>
      <c r="AJ225" s="512">
        <f t="shared" si="212"/>
        <v>0</v>
      </c>
      <c r="AK225" s="512">
        <f t="shared" si="212"/>
        <v>0</v>
      </c>
      <c r="AL225" s="512">
        <f t="shared" si="212"/>
        <v>0</v>
      </c>
      <c r="AM225" s="512">
        <f t="shared" si="212"/>
        <v>0</v>
      </c>
      <c r="AN225" s="512">
        <f t="shared" si="212"/>
        <v>0</v>
      </c>
      <c r="AO225" s="512">
        <f t="shared" si="212"/>
        <v>0</v>
      </c>
      <c r="AP225" s="448">
        <f t="shared" si="198"/>
        <v>0</v>
      </c>
      <c r="AQ225" s="512">
        <f t="shared" ref="AQ225:BB227" si="213">+AQ151*AQ193*0.0016/1000000</f>
        <v>0</v>
      </c>
      <c r="AR225" s="512">
        <f t="shared" si="213"/>
        <v>0</v>
      </c>
      <c r="AS225" s="512">
        <f t="shared" si="213"/>
        <v>0</v>
      </c>
      <c r="AT225" s="512">
        <f t="shared" si="213"/>
        <v>0</v>
      </c>
      <c r="AU225" s="512">
        <f t="shared" si="213"/>
        <v>0</v>
      </c>
      <c r="AV225" s="512">
        <f t="shared" si="213"/>
        <v>0</v>
      </c>
      <c r="AW225" s="512">
        <f t="shared" si="213"/>
        <v>0</v>
      </c>
      <c r="AX225" s="512">
        <f t="shared" si="213"/>
        <v>0</v>
      </c>
      <c r="AY225" s="512">
        <f t="shared" si="213"/>
        <v>0</v>
      </c>
      <c r="AZ225" s="512">
        <f t="shared" si="213"/>
        <v>0</v>
      </c>
      <c r="BA225" s="512">
        <f t="shared" si="213"/>
        <v>0</v>
      </c>
      <c r="BB225" s="512">
        <f t="shared" si="213"/>
        <v>0</v>
      </c>
      <c r="BC225" s="448">
        <f t="shared" si="200"/>
        <v>0</v>
      </c>
      <c r="BD225" s="450"/>
      <c r="BE225" s="512">
        <f t="shared" ref="BE225:BP225" si="214">+BE149*BE191*0.0016/1000000</f>
        <v>0</v>
      </c>
      <c r="BF225" s="512">
        <f t="shared" si="214"/>
        <v>0</v>
      </c>
      <c r="BG225" s="512">
        <f t="shared" si="214"/>
        <v>0</v>
      </c>
      <c r="BH225" s="512">
        <f t="shared" si="214"/>
        <v>0</v>
      </c>
      <c r="BI225" s="512">
        <f t="shared" si="214"/>
        <v>0</v>
      </c>
      <c r="BJ225" s="512">
        <f t="shared" si="214"/>
        <v>0</v>
      </c>
      <c r="BK225" s="512">
        <f t="shared" si="214"/>
        <v>0</v>
      </c>
      <c r="BL225" s="512">
        <f t="shared" si="214"/>
        <v>0</v>
      </c>
      <c r="BM225" s="512">
        <f t="shared" si="214"/>
        <v>0</v>
      </c>
      <c r="BN225" s="512">
        <f t="shared" si="214"/>
        <v>0</v>
      </c>
      <c r="BO225" s="512">
        <f t="shared" si="214"/>
        <v>0</v>
      </c>
      <c r="BP225" s="512">
        <f t="shared" si="214"/>
        <v>0</v>
      </c>
      <c r="BQ225" s="448">
        <f t="shared" si="201"/>
        <v>0</v>
      </c>
    </row>
    <row r="226" spans="1:101" outlineLevel="1">
      <c r="A226" s="456" t="str">
        <f t="shared" si="210"/>
        <v>ZMGQ</v>
      </c>
      <c r="B226" s="456">
        <f t="shared" si="210"/>
        <v>0</v>
      </c>
      <c r="C226" s="456" t="str">
        <f>C28</f>
        <v>LA ESTANCIA</v>
      </c>
      <c r="D226" s="512">
        <f t="shared" si="205"/>
        <v>0</v>
      </c>
      <c r="E226" s="512">
        <f t="shared" si="205"/>
        <v>0</v>
      </c>
      <c r="F226" s="512">
        <f t="shared" si="205"/>
        <v>0</v>
      </c>
      <c r="G226" s="512">
        <f t="shared" si="205"/>
        <v>0</v>
      </c>
      <c r="H226" s="512">
        <f t="shared" si="205"/>
        <v>0</v>
      </c>
      <c r="I226" s="512">
        <f t="shared" si="205"/>
        <v>0</v>
      </c>
      <c r="J226" s="512">
        <f t="shared" si="205"/>
        <v>0</v>
      </c>
      <c r="K226" s="512">
        <f t="shared" si="205"/>
        <v>0</v>
      </c>
      <c r="L226" s="512">
        <f t="shared" si="205"/>
        <v>0</v>
      </c>
      <c r="M226" s="512">
        <f t="shared" si="205"/>
        <v>0</v>
      </c>
      <c r="N226" s="512">
        <f t="shared" si="205"/>
        <v>0</v>
      </c>
      <c r="O226" s="512">
        <f t="shared" si="205"/>
        <v>0</v>
      </c>
      <c r="P226" s="448">
        <f t="shared" si="194"/>
        <v>0</v>
      </c>
      <c r="Q226" s="512">
        <f t="shared" si="211"/>
        <v>0</v>
      </c>
      <c r="R226" s="512">
        <f t="shared" si="211"/>
        <v>0</v>
      </c>
      <c r="S226" s="512">
        <f t="shared" si="211"/>
        <v>0</v>
      </c>
      <c r="T226" s="512">
        <f t="shared" si="211"/>
        <v>0</v>
      </c>
      <c r="U226" s="512">
        <f t="shared" si="211"/>
        <v>0</v>
      </c>
      <c r="V226" s="512">
        <f t="shared" si="211"/>
        <v>0</v>
      </c>
      <c r="W226" s="512">
        <f t="shared" si="211"/>
        <v>0</v>
      </c>
      <c r="X226" s="512">
        <f t="shared" si="211"/>
        <v>0</v>
      </c>
      <c r="Y226" s="512">
        <f t="shared" si="211"/>
        <v>0</v>
      </c>
      <c r="Z226" s="512">
        <f t="shared" si="211"/>
        <v>0</v>
      </c>
      <c r="AA226" s="512">
        <f t="shared" si="211"/>
        <v>0</v>
      </c>
      <c r="AB226" s="512">
        <f t="shared" si="211"/>
        <v>0</v>
      </c>
      <c r="AC226" s="448">
        <f t="shared" si="196"/>
        <v>0</v>
      </c>
      <c r="AD226" s="512">
        <f t="shared" si="212"/>
        <v>0</v>
      </c>
      <c r="AE226" s="512">
        <f t="shared" si="212"/>
        <v>0</v>
      </c>
      <c r="AF226" s="512">
        <f t="shared" si="212"/>
        <v>0</v>
      </c>
      <c r="AG226" s="512">
        <f t="shared" si="212"/>
        <v>0</v>
      </c>
      <c r="AH226" s="512">
        <f t="shared" si="212"/>
        <v>0</v>
      </c>
      <c r="AI226" s="512">
        <f t="shared" si="212"/>
        <v>0</v>
      </c>
      <c r="AJ226" s="512">
        <f t="shared" si="212"/>
        <v>0</v>
      </c>
      <c r="AK226" s="512">
        <f t="shared" si="212"/>
        <v>0</v>
      </c>
      <c r="AL226" s="512">
        <f t="shared" si="212"/>
        <v>0</v>
      </c>
      <c r="AM226" s="512">
        <f t="shared" si="212"/>
        <v>0</v>
      </c>
      <c r="AN226" s="512">
        <f t="shared" si="212"/>
        <v>0</v>
      </c>
      <c r="AO226" s="512">
        <f t="shared" si="212"/>
        <v>0</v>
      </c>
      <c r="AP226" s="448">
        <f t="shared" si="198"/>
        <v>0</v>
      </c>
      <c r="AQ226" s="512">
        <f t="shared" si="213"/>
        <v>0</v>
      </c>
      <c r="AR226" s="512">
        <f t="shared" si="213"/>
        <v>0</v>
      </c>
      <c r="AS226" s="512">
        <f t="shared" si="213"/>
        <v>0</v>
      </c>
      <c r="AT226" s="512">
        <f t="shared" si="213"/>
        <v>0</v>
      </c>
      <c r="AU226" s="512">
        <f t="shared" si="213"/>
        <v>0</v>
      </c>
      <c r="AV226" s="512">
        <f t="shared" si="213"/>
        <v>0</v>
      </c>
      <c r="AW226" s="512">
        <f t="shared" si="213"/>
        <v>0</v>
      </c>
      <c r="AX226" s="512">
        <f t="shared" si="213"/>
        <v>0</v>
      </c>
      <c r="AY226" s="512">
        <f t="shared" si="213"/>
        <v>0</v>
      </c>
      <c r="AZ226" s="512">
        <f t="shared" si="213"/>
        <v>0</v>
      </c>
      <c r="BA226" s="512">
        <f t="shared" si="213"/>
        <v>0</v>
      </c>
      <c r="BB226" s="512">
        <f t="shared" si="213"/>
        <v>0</v>
      </c>
      <c r="BC226" s="448">
        <f t="shared" si="200"/>
        <v>0</v>
      </c>
      <c r="BD226" s="450"/>
      <c r="BE226" s="512">
        <f t="shared" ref="BE226:BP227" si="215">+BE151*BE193*0.0016/1000000</f>
        <v>2.0246400000000001E-2</v>
      </c>
      <c r="BF226" s="512">
        <f t="shared" si="215"/>
        <v>2.0246400000000001E-2</v>
      </c>
      <c r="BG226" s="512">
        <f t="shared" si="215"/>
        <v>2.0246400000000001E-2</v>
      </c>
      <c r="BH226" s="512">
        <f t="shared" si="215"/>
        <v>2.0246400000000001E-2</v>
      </c>
      <c r="BI226" s="512">
        <f t="shared" si="215"/>
        <v>4.0492800000000002E-2</v>
      </c>
      <c r="BJ226" s="512">
        <f t="shared" si="215"/>
        <v>4.0492800000000002E-2</v>
      </c>
      <c r="BK226" s="512">
        <f t="shared" si="215"/>
        <v>4.0492800000000002E-2</v>
      </c>
      <c r="BL226" s="512">
        <f t="shared" si="215"/>
        <v>4.0492800000000002E-2</v>
      </c>
      <c r="BM226" s="512">
        <f t="shared" si="215"/>
        <v>4.0492800000000002E-2</v>
      </c>
      <c r="BN226" s="512">
        <f t="shared" si="215"/>
        <v>6.0739200000000007E-2</v>
      </c>
      <c r="BO226" s="512">
        <f t="shared" si="215"/>
        <v>6.0739200000000007E-2</v>
      </c>
      <c r="BP226" s="512">
        <f t="shared" si="215"/>
        <v>6.0739200000000007E-2</v>
      </c>
      <c r="BQ226" s="448">
        <f t="shared" si="201"/>
        <v>0.4656672</v>
      </c>
    </row>
    <row r="227" spans="1:101" outlineLevel="1">
      <c r="A227" s="456" t="str">
        <f t="shared" si="210"/>
        <v>ZMGQ</v>
      </c>
      <c r="B227" s="456">
        <f t="shared" si="210"/>
        <v>0</v>
      </c>
      <c r="C227" s="456" t="str">
        <f>C29</f>
        <v>MEDEX</v>
      </c>
      <c r="D227" s="512">
        <f t="shared" si="205"/>
        <v>0</v>
      </c>
      <c r="E227" s="512">
        <f t="shared" si="205"/>
        <v>0</v>
      </c>
      <c r="F227" s="512">
        <f t="shared" si="205"/>
        <v>0</v>
      </c>
      <c r="G227" s="512">
        <f t="shared" si="205"/>
        <v>0</v>
      </c>
      <c r="H227" s="512">
        <f t="shared" si="205"/>
        <v>0</v>
      </c>
      <c r="I227" s="512">
        <f t="shared" si="205"/>
        <v>0</v>
      </c>
      <c r="J227" s="512">
        <f t="shared" si="205"/>
        <v>0</v>
      </c>
      <c r="K227" s="512">
        <f t="shared" si="205"/>
        <v>0</v>
      </c>
      <c r="L227" s="512">
        <f t="shared" si="205"/>
        <v>0</v>
      </c>
      <c r="M227" s="512">
        <f t="shared" si="205"/>
        <v>0</v>
      </c>
      <c r="N227" s="512">
        <f t="shared" si="205"/>
        <v>0</v>
      </c>
      <c r="O227" s="512">
        <f t="shared" si="205"/>
        <v>0</v>
      </c>
      <c r="P227" s="448">
        <f t="shared" si="194"/>
        <v>0</v>
      </c>
      <c r="Q227" s="512">
        <f t="shared" si="211"/>
        <v>0</v>
      </c>
      <c r="R227" s="512">
        <f t="shared" si="211"/>
        <v>0</v>
      </c>
      <c r="S227" s="512">
        <f t="shared" si="211"/>
        <v>0</v>
      </c>
      <c r="T227" s="512">
        <f t="shared" si="211"/>
        <v>0</v>
      </c>
      <c r="U227" s="512">
        <f t="shared" si="211"/>
        <v>0</v>
      </c>
      <c r="V227" s="512">
        <f t="shared" si="211"/>
        <v>0</v>
      </c>
      <c r="W227" s="512">
        <f t="shared" si="211"/>
        <v>0</v>
      </c>
      <c r="X227" s="512">
        <f t="shared" si="211"/>
        <v>0</v>
      </c>
      <c r="Y227" s="512">
        <f t="shared" si="211"/>
        <v>0</v>
      </c>
      <c r="Z227" s="512">
        <f t="shared" si="211"/>
        <v>0</v>
      </c>
      <c r="AA227" s="512">
        <f t="shared" si="211"/>
        <v>0</v>
      </c>
      <c r="AB227" s="512">
        <f t="shared" si="211"/>
        <v>0</v>
      </c>
      <c r="AC227" s="448">
        <f t="shared" si="196"/>
        <v>0</v>
      </c>
      <c r="AD227" s="512">
        <f t="shared" si="212"/>
        <v>0</v>
      </c>
      <c r="AE227" s="512">
        <f t="shared" si="212"/>
        <v>0</v>
      </c>
      <c r="AF227" s="512">
        <f t="shared" si="212"/>
        <v>0</v>
      </c>
      <c r="AG227" s="512">
        <f t="shared" si="212"/>
        <v>0</v>
      </c>
      <c r="AH227" s="512">
        <f t="shared" si="212"/>
        <v>0</v>
      </c>
      <c r="AI227" s="512">
        <f t="shared" si="212"/>
        <v>0</v>
      </c>
      <c r="AJ227" s="512">
        <f t="shared" si="212"/>
        <v>0</v>
      </c>
      <c r="AK227" s="512">
        <f t="shared" si="212"/>
        <v>0</v>
      </c>
      <c r="AL227" s="512">
        <f t="shared" si="212"/>
        <v>0</v>
      </c>
      <c r="AM227" s="512">
        <f t="shared" si="212"/>
        <v>0</v>
      </c>
      <c r="AN227" s="512">
        <f t="shared" si="212"/>
        <v>0</v>
      </c>
      <c r="AO227" s="512">
        <f t="shared" si="212"/>
        <v>0</v>
      </c>
      <c r="AP227" s="448">
        <f t="shared" si="198"/>
        <v>0</v>
      </c>
      <c r="AQ227" s="512">
        <f t="shared" si="213"/>
        <v>0</v>
      </c>
      <c r="AR227" s="512">
        <f t="shared" si="213"/>
        <v>0</v>
      </c>
      <c r="AS227" s="512">
        <f t="shared" si="213"/>
        <v>0</v>
      </c>
      <c r="AT227" s="512">
        <f t="shared" si="213"/>
        <v>0</v>
      </c>
      <c r="AU227" s="512">
        <f t="shared" si="213"/>
        <v>0</v>
      </c>
      <c r="AV227" s="512">
        <f t="shared" si="213"/>
        <v>0</v>
      </c>
      <c r="AW227" s="512">
        <f t="shared" si="213"/>
        <v>0</v>
      </c>
      <c r="AX227" s="512">
        <f t="shared" si="213"/>
        <v>0</v>
      </c>
      <c r="AY227" s="512">
        <f t="shared" si="213"/>
        <v>0</v>
      </c>
      <c r="AZ227" s="512">
        <f t="shared" si="213"/>
        <v>0</v>
      </c>
      <c r="BA227" s="512">
        <f t="shared" si="213"/>
        <v>0</v>
      </c>
      <c r="BB227" s="512">
        <f t="shared" si="213"/>
        <v>0</v>
      </c>
      <c r="BC227" s="448">
        <f t="shared" si="200"/>
        <v>0</v>
      </c>
      <c r="BD227" s="500"/>
      <c r="BE227" s="512">
        <f t="shared" si="215"/>
        <v>2.0246400000000001E-2</v>
      </c>
      <c r="BF227" s="512">
        <f t="shared" si="215"/>
        <v>2.0246400000000001E-2</v>
      </c>
      <c r="BG227" s="512">
        <f t="shared" si="215"/>
        <v>2.0246400000000001E-2</v>
      </c>
      <c r="BH227" s="512">
        <f t="shared" si="215"/>
        <v>2.0246400000000001E-2</v>
      </c>
      <c r="BI227" s="512">
        <f t="shared" si="215"/>
        <v>2.0246400000000001E-2</v>
      </c>
      <c r="BJ227" s="512">
        <f t="shared" si="215"/>
        <v>2.0246400000000001E-2</v>
      </c>
      <c r="BK227" s="512">
        <f t="shared" si="215"/>
        <v>2.0246400000000001E-2</v>
      </c>
      <c r="BL227" s="512">
        <f t="shared" si="215"/>
        <v>2.0246400000000001E-2</v>
      </c>
      <c r="BM227" s="512">
        <f t="shared" si="215"/>
        <v>4.0492800000000002E-2</v>
      </c>
      <c r="BN227" s="512">
        <f t="shared" si="215"/>
        <v>4.0492800000000002E-2</v>
      </c>
      <c r="BO227" s="512">
        <f t="shared" si="215"/>
        <v>4.0492800000000002E-2</v>
      </c>
      <c r="BP227" s="512">
        <f t="shared" si="215"/>
        <v>4.0492800000000002E-2</v>
      </c>
      <c r="BQ227" s="448">
        <f t="shared" si="201"/>
        <v>0.32394240000000002</v>
      </c>
    </row>
    <row r="228" spans="1:101" s="456" customFormat="1" ht="11.25" outlineLevel="1">
      <c r="D228" s="446"/>
      <c r="E228" s="446"/>
      <c r="F228" s="446"/>
      <c r="G228" s="446"/>
      <c r="H228" s="446"/>
      <c r="I228" s="446"/>
      <c r="J228" s="446"/>
      <c r="K228" s="446"/>
      <c r="L228" s="446"/>
      <c r="M228" s="446"/>
      <c r="N228" s="446"/>
      <c r="O228" s="446"/>
      <c r="P228" s="457"/>
      <c r="Q228" s="446"/>
      <c r="R228" s="446"/>
      <c r="S228" s="446"/>
      <c r="T228" s="446"/>
      <c r="U228" s="446"/>
      <c r="V228" s="446"/>
      <c r="W228" s="446"/>
      <c r="X228" s="446"/>
      <c r="Y228" s="446"/>
      <c r="Z228" s="446"/>
      <c r="AA228" s="446"/>
      <c r="AB228" s="446"/>
      <c r="AC228" s="457"/>
      <c r="AD228" s="446"/>
      <c r="AE228" s="446"/>
      <c r="AF228" s="446"/>
      <c r="AG228" s="446"/>
      <c r="AH228" s="446"/>
      <c r="AI228" s="446"/>
      <c r="AJ228" s="446"/>
      <c r="AK228" s="446"/>
      <c r="AL228" s="446"/>
      <c r="AM228" s="446"/>
      <c r="AN228" s="446"/>
      <c r="AO228" s="446"/>
      <c r="AP228" s="457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6"/>
      <c r="BB228" s="446"/>
      <c r="BC228" s="457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57"/>
      <c r="BR228" s="210"/>
      <c r="BS228" s="450"/>
      <c r="BT228" s="451"/>
      <c r="BU228" s="210"/>
      <c r="BV228" s="451"/>
      <c r="BW228" s="210"/>
      <c r="BX228" s="210"/>
      <c r="BZ228" s="210"/>
      <c r="CA228" s="210"/>
      <c r="CB228" s="210"/>
      <c r="CC228" s="210"/>
      <c r="CD228" s="210"/>
      <c r="CE228" s="210"/>
      <c r="CF228" s="210"/>
      <c r="CG228" s="210"/>
      <c r="CH228" s="210"/>
      <c r="CI228" s="210"/>
      <c r="CJ228" s="210"/>
      <c r="CK228" s="210"/>
      <c r="CL228" s="210"/>
      <c r="CM228" s="210"/>
      <c r="CN228" s="210"/>
      <c r="CO228" s="210"/>
      <c r="CP228" s="210"/>
      <c r="CQ228" s="210"/>
      <c r="CR228" s="210"/>
      <c r="CS228" s="210"/>
      <c r="CT228" s="210"/>
      <c r="CU228" s="210"/>
      <c r="CV228" s="210"/>
      <c r="CW228" s="210"/>
    </row>
    <row r="229" spans="1:101" s="502" customFormat="1" ht="11.25">
      <c r="D229" s="513">
        <f>SUM(D202:D227)</f>
        <v>2.6237799633333334</v>
      </c>
      <c r="E229" s="513">
        <f t="shared" ref="E229:O229" si="216">SUM(E202:E227)</f>
        <v>2.9419182143169245</v>
      </c>
      <c r="F229" s="513">
        <f t="shared" si="216"/>
        <v>2.6550390399999997</v>
      </c>
      <c r="G229" s="513">
        <f t="shared" si="216"/>
        <v>3.0238669999999996</v>
      </c>
      <c r="H229" s="513">
        <f t="shared" si="216"/>
        <v>2.9749926901960788</v>
      </c>
      <c r="I229" s="513">
        <f t="shared" si="216"/>
        <v>2.7713526000000006</v>
      </c>
      <c r="J229" s="513">
        <f t="shared" si="216"/>
        <v>2.9345322000000005</v>
      </c>
      <c r="K229" s="513">
        <f t="shared" si="216"/>
        <v>2.8122322</v>
      </c>
      <c r="L229" s="513">
        <f t="shared" si="216"/>
        <v>3.4428703600000001</v>
      </c>
      <c r="M229" s="513">
        <f t="shared" si="216"/>
        <v>3.1846112000000004</v>
      </c>
      <c r="N229" s="513">
        <f t="shared" si="216"/>
        <v>3.2016656000000006</v>
      </c>
      <c r="O229" s="513">
        <f t="shared" si="216"/>
        <v>3.2246115200000003</v>
      </c>
      <c r="P229" s="513">
        <f>SUM(P202:P227)</f>
        <v>35.791472587846329</v>
      </c>
      <c r="Q229" s="513">
        <f t="shared" ref="Q229:BC229" si="217">SUM(Q202:Q227)</f>
        <v>3.1655024848000002</v>
      </c>
      <c r="R229" s="513">
        <f t="shared" si="217"/>
        <v>3.1495803328000003</v>
      </c>
      <c r="S229" s="513">
        <f t="shared" si="217"/>
        <v>3.1853462368000001</v>
      </c>
      <c r="T229" s="513">
        <f t="shared" si="217"/>
        <v>3.1694240848000002</v>
      </c>
      <c r="U229" s="513">
        <f t="shared" si="217"/>
        <v>3.2065567887999999</v>
      </c>
      <c r="V229" s="513">
        <f t="shared" si="217"/>
        <v>3.1757945728000005</v>
      </c>
      <c r="W229" s="513">
        <f t="shared" si="217"/>
        <v>3.1806192207999997</v>
      </c>
      <c r="X229" s="513">
        <f t="shared" si="217"/>
        <v>3.1613158287999994</v>
      </c>
      <c r="Y229" s="513">
        <f t="shared" si="217"/>
        <v>3.1449624687999993</v>
      </c>
      <c r="Z229" s="513">
        <f t="shared" si="217"/>
        <v>3.0562312528</v>
      </c>
      <c r="AA229" s="513">
        <f t="shared" si="217"/>
        <v>3.0398778928000003</v>
      </c>
      <c r="AB229" s="513">
        <f t="shared" si="217"/>
        <v>3.0398778928000003</v>
      </c>
      <c r="AC229" s="513">
        <f t="shared" si="217"/>
        <v>37.675089057600012</v>
      </c>
      <c r="AD229" s="513">
        <f t="shared" si="217"/>
        <v>3.0387902080000009</v>
      </c>
      <c r="AE229" s="513">
        <f t="shared" si="217"/>
        <v>3.0387902080000009</v>
      </c>
      <c r="AF229" s="513">
        <f t="shared" si="217"/>
        <v>3.0387902080000009</v>
      </c>
      <c r="AG229" s="513">
        <f t="shared" si="217"/>
        <v>2.9822644480000005</v>
      </c>
      <c r="AH229" s="513">
        <f t="shared" si="217"/>
        <v>2.9658628480000004</v>
      </c>
      <c r="AI229" s="513">
        <f t="shared" si="217"/>
        <v>2.9329332640000003</v>
      </c>
      <c r="AJ229" s="513">
        <f t="shared" si="217"/>
        <v>2.9794452640000002</v>
      </c>
      <c r="AK229" s="513">
        <f t="shared" si="217"/>
        <v>2.9237640160000002</v>
      </c>
      <c r="AL229" s="513">
        <f t="shared" si="217"/>
        <v>2.8573784320000004</v>
      </c>
      <c r="AM229" s="513">
        <f t="shared" si="217"/>
        <v>2.8170680320000003</v>
      </c>
      <c r="AN229" s="513">
        <f t="shared" si="217"/>
        <v>2.8170680320000003</v>
      </c>
      <c r="AO229" s="513">
        <f t="shared" si="217"/>
        <v>2.8170680320000003</v>
      </c>
      <c r="AP229" s="513">
        <f t="shared" si="217"/>
        <v>35.209222992000008</v>
      </c>
      <c r="AQ229" s="513">
        <f t="shared" si="217"/>
        <v>2.8498712319999999</v>
      </c>
      <c r="AR229" s="513">
        <f t="shared" si="217"/>
        <v>2.8498712319999999</v>
      </c>
      <c r="AS229" s="513">
        <f t="shared" si="217"/>
        <v>2.8278881920000001</v>
      </c>
      <c r="AT229" s="513">
        <f t="shared" si="217"/>
        <v>2.8278881920000001</v>
      </c>
      <c r="AU229" s="513">
        <f t="shared" si="217"/>
        <v>2.8278881920000001</v>
      </c>
      <c r="AV229" s="513">
        <f t="shared" si="217"/>
        <v>2.822233792</v>
      </c>
      <c r="AW229" s="513">
        <f t="shared" si="217"/>
        <v>2.7916337920000007</v>
      </c>
      <c r="AX229" s="513">
        <f t="shared" si="217"/>
        <v>2.7711685120000005</v>
      </c>
      <c r="AY229" s="513">
        <f t="shared" si="217"/>
        <v>2.7469093120000005</v>
      </c>
      <c r="AZ229" s="513">
        <f t="shared" si="217"/>
        <v>2.7469093120000005</v>
      </c>
      <c r="BA229" s="513">
        <f t="shared" si="217"/>
        <v>2.7469093120000005</v>
      </c>
      <c r="BB229" s="513">
        <f t="shared" si="217"/>
        <v>2.7469093120000005</v>
      </c>
      <c r="BC229" s="513">
        <f t="shared" si="217"/>
        <v>33.556080383999998</v>
      </c>
      <c r="BD229" s="450">
        <f>+AC229-P229</f>
        <v>1.883616469753683</v>
      </c>
      <c r="BE229" s="502">
        <f t="shared" ref="BE229:BP229" si="218">+BE153*BE195*0.0016/1000000</f>
        <v>0</v>
      </c>
      <c r="BF229" s="502">
        <f t="shared" si="218"/>
        <v>0</v>
      </c>
      <c r="BG229" s="502">
        <f t="shared" si="218"/>
        <v>0</v>
      </c>
      <c r="BH229" s="502">
        <f t="shared" si="218"/>
        <v>0</v>
      </c>
      <c r="BI229" s="502">
        <f t="shared" si="218"/>
        <v>2.3620800000000004E-2</v>
      </c>
      <c r="BJ229" s="502">
        <f t="shared" si="218"/>
        <v>2.3620800000000004E-2</v>
      </c>
      <c r="BK229" s="502">
        <f t="shared" si="218"/>
        <v>2.3620800000000004E-2</v>
      </c>
      <c r="BL229" s="502">
        <f t="shared" si="218"/>
        <v>2.3620800000000004E-2</v>
      </c>
      <c r="BM229" s="502">
        <f t="shared" si="218"/>
        <v>2.3620800000000004E-2</v>
      </c>
      <c r="BN229" s="502">
        <f t="shared" si="218"/>
        <v>2.3620800000000004E-2</v>
      </c>
      <c r="BO229" s="502">
        <f t="shared" si="218"/>
        <v>2.3620800000000004E-2</v>
      </c>
      <c r="BP229" s="502">
        <f t="shared" si="218"/>
        <v>2.3620800000000004E-2</v>
      </c>
      <c r="BQ229" s="502">
        <f t="shared" ref="BQ229" si="219">SUM(BQ202:BQ227)</f>
        <v>39.789485600000006</v>
      </c>
    </row>
    <row r="230" spans="1:101">
      <c r="C230" s="466"/>
      <c r="D230" s="467"/>
      <c r="E230" s="467"/>
      <c r="F230" s="467"/>
      <c r="G230" s="467"/>
      <c r="H230" s="467"/>
      <c r="I230" s="467"/>
      <c r="J230" s="467"/>
      <c r="K230" s="467"/>
      <c r="L230" s="467"/>
      <c r="M230" s="467"/>
      <c r="N230" s="467"/>
      <c r="O230" s="467"/>
      <c r="P230" s="514">
        <f>+(P229/P93)*1000000/0.0016</f>
        <v>526.06333894532156</v>
      </c>
      <c r="Q230" s="467"/>
      <c r="R230" s="467"/>
      <c r="S230" s="467"/>
      <c r="T230" s="467"/>
      <c r="U230" s="467"/>
      <c r="V230" s="467"/>
      <c r="W230" s="467"/>
      <c r="X230" s="467"/>
      <c r="Y230" s="467"/>
      <c r="Z230" s="467"/>
      <c r="AA230" s="467"/>
      <c r="AB230" s="467"/>
      <c r="AC230" s="468"/>
      <c r="AD230" s="467"/>
      <c r="AE230" s="467"/>
      <c r="AF230" s="467"/>
      <c r="AG230" s="467"/>
      <c r="AH230" s="467"/>
      <c r="AI230" s="467"/>
      <c r="AJ230" s="467"/>
      <c r="AK230" s="467"/>
      <c r="AL230" s="467"/>
      <c r="AM230" s="467"/>
      <c r="AN230" s="467"/>
      <c r="AO230" s="467"/>
      <c r="AP230" s="468"/>
      <c r="AQ230" s="467"/>
      <c r="AR230" s="467"/>
      <c r="AS230" s="467"/>
      <c r="AT230" s="467"/>
      <c r="AU230" s="467"/>
      <c r="AV230" s="467"/>
      <c r="AW230" s="467"/>
      <c r="AX230" s="467"/>
      <c r="AY230" s="467"/>
      <c r="AZ230" s="467"/>
      <c r="BA230" s="467"/>
      <c r="BB230" s="467"/>
      <c r="BC230" s="468"/>
      <c r="BE230" s="467">
        <f t="shared" ref="BE230:BP230" si="220">SUM(BE203:BE229)</f>
        <v>2.5511407999999998</v>
      </c>
      <c r="BF230" s="467">
        <f t="shared" si="220"/>
        <v>3.1497791999999998</v>
      </c>
      <c r="BG230" s="467">
        <f t="shared" si="220"/>
        <v>3.1714351999999999</v>
      </c>
      <c r="BH230" s="467">
        <f t="shared" si="220"/>
        <v>3.2053672</v>
      </c>
      <c r="BI230" s="467">
        <f t="shared" si="220"/>
        <v>3.2718728000000001</v>
      </c>
      <c r="BJ230" s="467">
        <f t="shared" si="220"/>
        <v>3.3273831999999999</v>
      </c>
      <c r="BK230" s="467">
        <f t="shared" si="220"/>
        <v>3.4144336000000006</v>
      </c>
      <c r="BL230" s="467">
        <f t="shared" si="220"/>
        <v>3.4690320000000003</v>
      </c>
      <c r="BM230" s="467">
        <f t="shared" si="220"/>
        <v>3.5494551999999997</v>
      </c>
      <c r="BN230" s="467">
        <f t="shared" si="220"/>
        <v>3.5921976</v>
      </c>
      <c r="BO230" s="467">
        <f t="shared" si="220"/>
        <v>3.6289815999999999</v>
      </c>
      <c r="BP230" s="467">
        <f t="shared" si="220"/>
        <v>3.6473736000000003</v>
      </c>
      <c r="BQ230" s="468"/>
    </row>
    <row r="231" spans="1:101">
      <c r="D231" s="515"/>
      <c r="P231" s="516"/>
      <c r="Q231" s="517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443"/>
      <c r="AD231" s="517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443"/>
      <c r="AQ231" s="517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443"/>
      <c r="BD231" s="518"/>
      <c r="BE231" s="517"/>
      <c r="BF231" s="519"/>
      <c r="BG231" s="519"/>
      <c r="BH231" s="519"/>
      <c r="BI231" s="519"/>
      <c r="BJ231" s="519"/>
      <c r="BK231" s="519"/>
      <c r="BL231" s="519"/>
      <c r="BM231" s="519"/>
      <c r="BN231" s="519"/>
      <c r="BO231" s="519"/>
      <c r="BP231" s="519"/>
      <c r="BQ231" s="517"/>
    </row>
    <row r="232" spans="1:101">
      <c r="G232" s="520"/>
      <c r="H232" s="520"/>
      <c r="K232" s="451"/>
      <c r="L232" s="451"/>
      <c r="O232" s="451"/>
      <c r="Q232" s="451"/>
      <c r="R232" s="451"/>
      <c r="S232" s="451"/>
      <c r="AD232" s="518"/>
      <c r="AE232" s="518"/>
      <c r="AF232" s="518"/>
      <c r="AG232" s="518"/>
      <c r="AH232" s="518"/>
      <c r="AI232" s="518"/>
      <c r="AJ232" s="518"/>
      <c r="AK232" s="518"/>
      <c r="AL232" s="518"/>
      <c r="AM232" s="518"/>
      <c r="AN232" s="518"/>
      <c r="AO232" s="518"/>
      <c r="AP232" s="518"/>
      <c r="AQ232" s="518"/>
      <c r="AR232" s="518"/>
      <c r="AS232" s="518"/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18"/>
      <c r="BE232" s="518"/>
    </row>
    <row r="233" spans="1:101">
      <c r="C233" s="210" t="s">
        <v>346</v>
      </c>
      <c r="P233" s="521">
        <f>P229/P155*1000000/0.0016</f>
        <v>515.26338518069508</v>
      </c>
      <c r="Q233" s="521">
        <f>Q229/Q155*1000000/0.0016</f>
        <v>509.70085885372646</v>
      </c>
      <c r="R233" s="521">
        <f t="shared" ref="R233:BC233" si="221">R229/R155*1000000/0.0016</f>
        <v>509.8085889233713</v>
      </c>
      <c r="S233" s="521">
        <f t="shared" si="221"/>
        <v>510.7014451873136</v>
      </c>
      <c r="T233" s="521">
        <f t="shared" si="221"/>
        <v>510.81396004908828</v>
      </c>
      <c r="U233" s="521">
        <f t="shared" si="221"/>
        <v>512.76436661473599</v>
      </c>
      <c r="V233" s="521">
        <f t="shared" si="221"/>
        <v>513.1865433525893</v>
      </c>
      <c r="W233" s="521">
        <f t="shared" si="221"/>
        <v>513.96617326039836</v>
      </c>
      <c r="X233" s="521">
        <f t="shared" si="221"/>
        <v>514.03656517781246</v>
      </c>
      <c r="Y233" s="521">
        <f t="shared" si="221"/>
        <v>514.09793824813983</v>
      </c>
      <c r="Z233" s="521">
        <f t="shared" si="221"/>
        <v>513.24530355625211</v>
      </c>
      <c r="AA233" s="521">
        <f t="shared" si="221"/>
        <v>513.30435199611816</v>
      </c>
      <c r="AB233" s="521">
        <f t="shared" si="221"/>
        <v>513.30435199611816</v>
      </c>
      <c r="AC233" s="521">
        <f t="shared" si="221"/>
        <v>512.39764988377192</v>
      </c>
      <c r="AD233" s="521">
        <f t="shared" si="221"/>
        <v>513.40073634756493</v>
      </c>
      <c r="AE233" s="521">
        <f t="shared" si="221"/>
        <v>513.40073634756493</v>
      </c>
      <c r="AF233" s="521">
        <f t="shared" si="221"/>
        <v>513.40073634756493</v>
      </c>
      <c r="AG233" s="521">
        <f t="shared" si="221"/>
        <v>513.51206422498592</v>
      </c>
      <c r="AH233" s="521">
        <f t="shared" si="221"/>
        <v>513.57430444347165</v>
      </c>
      <c r="AI233" s="521">
        <f t="shared" si="221"/>
        <v>513.66151160379525</v>
      </c>
      <c r="AJ233" s="521">
        <f t="shared" si="221"/>
        <v>513.00967254935449</v>
      </c>
      <c r="AK233" s="521">
        <f t="shared" si="221"/>
        <v>514.29518563966315</v>
      </c>
      <c r="AL233" s="521">
        <f t="shared" si="221"/>
        <v>514.41437476236024</v>
      </c>
      <c r="AM233" s="521">
        <f t="shared" si="221"/>
        <v>516.25817196608068</v>
      </c>
      <c r="AN233" s="521">
        <f t="shared" si="221"/>
        <v>516.25817196608068</v>
      </c>
      <c r="AO233" s="521">
        <f t="shared" si="221"/>
        <v>516.25817196608068</v>
      </c>
      <c r="AP233" s="521">
        <f t="shared" si="221"/>
        <v>514.25309978336929</v>
      </c>
      <c r="AQ233" s="521">
        <f t="shared" si="221"/>
        <v>516.09552508663546</v>
      </c>
      <c r="AR233" s="521">
        <f t="shared" si="221"/>
        <v>516.09552508663546</v>
      </c>
      <c r="AS233" s="521">
        <f t="shared" si="221"/>
        <v>518.24108326198382</v>
      </c>
      <c r="AT233" s="521">
        <f t="shared" si="221"/>
        <v>518.24108326198382</v>
      </c>
      <c r="AU233" s="521">
        <f t="shared" si="221"/>
        <v>518.24108326198382</v>
      </c>
      <c r="AV233" s="521">
        <f t="shared" si="221"/>
        <v>517.75138251282715</v>
      </c>
      <c r="AW233" s="521">
        <f t="shared" si="221"/>
        <v>521.50593608397799</v>
      </c>
      <c r="AX233" s="521">
        <f t="shared" si="221"/>
        <v>520.8587410232044</v>
      </c>
      <c r="AY233" s="521">
        <f t="shared" si="221"/>
        <v>520.24166979794188</v>
      </c>
      <c r="AZ233" s="521">
        <f t="shared" si="221"/>
        <v>520.24166979794188</v>
      </c>
      <c r="BA233" s="521">
        <f t="shared" si="221"/>
        <v>520.24166979794188</v>
      </c>
      <c r="BB233" s="521">
        <f t="shared" si="221"/>
        <v>520.24166979794188</v>
      </c>
      <c r="BC233" s="521">
        <f t="shared" si="221"/>
        <v>518.97249112137877</v>
      </c>
    </row>
  </sheetData>
  <autoFilter ref="A1:BC62" xr:uid="{B7EAC894-9B1E-411A-A0DB-1174413C5E5D}"/>
  <mergeCells count="4">
    <mergeCell ref="A155:C155"/>
    <mergeCell ref="A156:C156"/>
    <mergeCell ref="A157:C157"/>
    <mergeCell ref="C160:C164"/>
  </mergeCells>
  <dataValidations count="1">
    <dataValidation type="list" allowBlank="1" showInputMessage="1" showErrorMessage="1" sqref="BU126" xr:uid="{6156A501-F7A8-486F-8872-224CDE65BD84}">
      <formula1>$BS$127:$BV$127</formula1>
    </dataValidation>
  </dataValidation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267F-E8A0-4788-97EB-17A24A4AE87B}">
  <dimension ref="A1:L10"/>
  <sheetViews>
    <sheetView workbookViewId="0">
      <selection activeCell="B2" sqref="B2"/>
    </sheetView>
  </sheetViews>
  <sheetFormatPr defaultRowHeight="12.75"/>
  <cols>
    <col min="1" max="1" width="2.7109375" bestFit="1" customWidth="1"/>
    <col min="2" max="2" width="12.42578125" customWidth="1"/>
    <col min="3" max="3" width="26" bestFit="1" customWidth="1"/>
    <col min="4" max="4" width="8.85546875" bestFit="1" customWidth="1"/>
    <col min="5" max="5" width="10.140625" bestFit="1" customWidth="1"/>
    <col min="6" max="6" width="6.7109375" bestFit="1" customWidth="1"/>
    <col min="7" max="7" width="10.42578125" bestFit="1" customWidth="1"/>
    <col min="8" max="8" width="9.7109375" customWidth="1"/>
    <col min="9" max="9" width="10.42578125" bestFit="1" customWidth="1"/>
    <col min="10" max="10" width="12.7109375" customWidth="1"/>
  </cols>
  <sheetData>
    <row r="1" spans="1:12">
      <c r="A1" s="542" t="s">
        <v>268</v>
      </c>
      <c r="B1" s="542"/>
      <c r="C1" s="542"/>
      <c r="D1" s="542"/>
    </row>
    <row r="2" spans="1:12" s="424" customFormat="1" ht="57.75">
      <c r="A2" s="422" t="s">
        <v>0</v>
      </c>
      <c r="B2" s="423" t="s">
        <v>366</v>
      </c>
      <c r="C2" s="422" t="s">
        <v>365</v>
      </c>
      <c r="D2" s="422" t="s">
        <v>1</v>
      </c>
      <c r="E2" s="422" t="s">
        <v>2</v>
      </c>
      <c r="F2" s="422" t="s">
        <v>3</v>
      </c>
      <c r="G2" s="422" t="s">
        <v>4</v>
      </c>
      <c r="H2" s="422" t="s">
        <v>5</v>
      </c>
      <c r="I2" s="422" t="s">
        <v>6</v>
      </c>
      <c r="J2" s="423" t="s">
        <v>271</v>
      </c>
      <c r="L2" s="428"/>
    </row>
    <row r="3" spans="1:12" s="424" customFormat="1">
      <c r="A3" s="425">
        <v>1</v>
      </c>
      <c r="B3" s="425">
        <v>464148</v>
      </c>
      <c r="C3" s="425" t="s">
        <v>160</v>
      </c>
      <c r="D3" s="426">
        <v>44986</v>
      </c>
      <c r="E3" s="425" t="s">
        <v>161</v>
      </c>
      <c r="F3" s="425">
        <v>24</v>
      </c>
      <c r="G3" s="425" t="s">
        <v>269</v>
      </c>
      <c r="H3" s="425" t="s">
        <v>270</v>
      </c>
      <c r="I3" s="425" t="s">
        <v>272</v>
      </c>
      <c r="J3" s="425"/>
    </row>
    <row r="4" spans="1:12" s="424" customFormat="1">
      <c r="A4" s="425">
        <v>2</v>
      </c>
      <c r="B4" s="425">
        <v>464148</v>
      </c>
      <c r="C4" s="425" t="s">
        <v>160</v>
      </c>
      <c r="D4" s="426">
        <v>44986</v>
      </c>
      <c r="E4" s="425" t="s">
        <v>162</v>
      </c>
      <c r="F4" s="425">
        <v>508</v>
      </c>
      <c r="G4" s="425" t="s">
        <v>269</v>
      </c>
      <c r="H4" s="425" t="s">
        <v>270</v>
      </c>
      <c r="I4" s="425" t="s">
        <v>272</v>
      </c>
      <c r="J4" s="425"/>
    </row>
    <row r="5" spans="1:12" s="424" customFormat="1">
      <c r="A5" s="425">
        <v>3</v>
      </c>
      <c r="B5" s="425">
        <v>464148</v>
      </c>
      <c r="C5" s="425" t="s">
        <v>160</v>
      </c>
      <c r="D5" s="426">
        <v>44986</v>
      </c>
      <c r="E5" s="425" t="s">
        <v>163</v>
      </c>
      <c r="F5" s="425">
        <v>100</v>
      </c>
      <c r="G5" s="425" t="s">
        <v>269</v>
      </c>
      <c r="H5" s="425" t="s">
        <v>270</v>
      </c>
      <c r="I5" s="425" t="s">
        <v>272</v>
      </c>
      <c r="J5" s="425"/>
    </row>
    <row r="6" spans="1:12" s="424" customFormat="1">
      <c r="A6" s="425">
        <v>4</v>
      </c>
      <c r="B6" s="425">
        <v>464148</v>
      </c>
      <c r="C6" s="425" t="s">
        <v>160</v>
      </c>
      <c r="D6" s="426">
        <v>44986</v>
      </c>
      <c r="E6" s="425" t="s">
        <v>161</v>
      </c>
      <c r="F6" s="425">
        <v>24</v>
      </c>
      <c r="G6" s="425" t="s">
        <v>269</v>
      </c>
      <c r="H6" s="425" t="s">
        <v>270</v>
      </c>
      <c r="I6" s="425" t="s">
        <v>147</v>
      </c>
      <c r="J6" s="425"/>
    </row>
    <row r="7" spans="1:12" s="424" customFormat="1">
      <c r="A7" s="425">
        <v>5</v>
      </c>
      <c r="B7" s="425">
        <v>464148</v>
      </c>
      <c r="C7" s="425" t="s">
        <v>160</v>
      </c>
      <c r="D7" s="426">
        <v>44986</v>
      </c>
      <c r="E7" s="425" t="s">
        <v>162</v>
      </c>
      <c r="F7" s="425">
        <v>508</v>
      </c>
      <c r="G7" s="425" t="s">
        <v>269</v>
      </c>
      <c r="H7" s="425" t="s">
        <v>270</v>
      </c>
      <c r="I7" s="425" t="s">
        <v>147</v>
      </c>
      <c r="J7" s="425"/>
    </row>
    <row r="8" spans="1:12" s="424" customFormat="1">
      <c r="A8" s="425">
        <v>6</v>
      </c>
      <c r="B8" s="425">
        <v>464148</v>
      </c>
      <c r="C8" s="425" t="s">
        <v>160</v>
      </c>
      <c r="D8" s="426">
        <v>44986</v>
      </c>
      <c r="E8" s="425" t="s">
        <v>163</v>
      </c>
      <c r="F8" s="425">
        <v>100</v>
      </c>
      <c r="G8" s="425" t="s">
        <v>269</v>
      </c>
      <c r="H8" s="425" t="s">
        <v>270</v>
      </c>
      <c r="I8" s="425" t="s">
        <v>147</v>
      </c>
      <c r="J8" s="425"/>
    </row>
    <row r="9" spans="1:12">
      <c r="A9" s="425">
        <v>7</v>
      </c>
      <c r="B9" s="425">
        <v>464148</v>
      </c>
      <c r="C9" s="425" t="s">
        <v>160</v>
      </c>
      <c r="D9" s="426">
        <v>44986</v>
      </c>
      <c r="E9" s="425" t="s">
        <v>278</v>
      </c>
      <c r="F9" s="425">
        <v>284760</v>
      </c>
      <c r="G9" s="425" t="s">
        <v>277</v>
      </c>
      <c r="H9" s="425" t="s">
        <v>270</v>
      </c>
      <c r="I9" s="425" t="s">
        <v>272</v>
      </c>
      <c r="J9" s="425"/>
    </row>
    <row r="10" spans="1:12">
      <c r="A10" s="425">
        <v>11</v>
      </c>
      <c r="B10" s="425">
        <v>464148</v>
      </c>
      <c r="C10" s="425" t="s">
        <v>160</v>
      </c>
      <c r="D10" s="426">
        <v>44986</v>
      </c>
      <c r="E10" s="425" t="s">
        <v>278</v>
      </c>
      <c r="F10" s="425">
        <v>284760</v>
      </c>
      <c r="G10" s="425" t="s">
        <v>277</v>
      </c>
      <c r="H10" s="425" t="s">
        <v>270</v>
      </c>
      <c r="I10" s="425" t="s">
        <v>147</v>
      </c>
      <c r="J10" s="425"/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6AF94-B991-4683-98EB-9A6EEA3CD17F}">
  <dimension ref="A1:K5"/>
  <sheetViews>
    <sheetView workbookViewId="0">
      <selection activeCell="L2" sqref="L2"/>
    </sheetView>
  </sheetViews>
  <sheetFormatPr defaultRowHeight="12.75"/>
  <cols>
    <col min="1" max="1" width="2.140625" bestFit="1" customWidth="1"/>
    <col min="2" max="2" width="8.85546875" bestFit="1" customWidth="1"/>
    <col min="3" max="3" width="12.85546875" customWidth="1"/>
    <col min="4" max="4" width="15.42578125" customWidth="1"/>
    <col min="5" max="5" width="11.7109375" customWidth="1"/>
    <col min="6" max="6" width="26" bestFit="1" customWidth="1"/>
    <col min="7" max="7" width="6.42578125" bestFit="1" customWidth="1"/>
    <col min="8" max="8" width="10.140625" bestFit="1" customWidth="1"/>
    <col min="9" max="9" width="8.85546875" bestFit="1" customWidth="1"/>
    <col min="10" max="10" width="10.42578125" bestFit="1" customWidth="1"/>
    <col min="11" max="11" width="9" bestFit="1" customWidth="1"/>
    <col min="12" max="12" width="14.85546875" customWidth="1"/>
  </cols>
  <sheetData>
    <row r="1" spans="1:11">
      <c r="A1" s="542" t="s">
        <v>268</v>
      </c>
      <c r="B1" s="542"/>
      <c r="C1" s="542"/>
    </row>
    <row r="2" spans="1:11" ht="70.5">
      <c r="A2" s="422" t="s">
        <v>0</v>
      </c>
      <c r="B2" s="422" t="s">
        <v>1</v>
      </c>
      <c r="C2" s="427" t="s">
        <v>273</v>
      </c>
      <c r="D2" s="427" t="s">
        <v>274</v>
      </c>
      <c r="E2" s="423" t="s">
        <v>366</v>
      </c>
      <c r="F2" s="422" t="s">
        <v>365</v>
      </c>
      <c r="G2" s="422" t="s">
        <v>275</v>
      </c>
      <c r="H2" s="422" t="s">
        <v>2</v>
      </c>
      <c r="I2" s="422" t="s">
        <v>5</v>
      </c>
      <c r="J2" s="422" t="s">
        <v>4</v>
      </c>
      <c r="K2" s="423" t="s">
        <v>367</v>
      </c>
    </row>
    <row r="3" spans="1:11">
      <c r="A3" s="425">
        <v>1</v>
      </c>
      <c r="B3" s="426">
        <v>44986</v>
      </c>
      <c r="C3" s="425" t="s">
        <v>276</v>
      </c>
      <c r="D3" s="425" t="s">
        <v>276</v>
      </c>
      <c r="E3" s="425">
        <v>464148</v>
      </c>
      <c r="F3" s="425" t="s">
        <v>160</v>
      </c>
      <c r="G3" s="425">
        <v>24</v>
      </c>
      <c r="H3" s="425" t="s">
        <v>161</v>
      </c>
      <c r="I3" s="425" t="s">
        <v>270</v>
      </c>
      <c r="J3" s="425" t="s">
        <v>269</v>
      </c>
      <c r="K3" s="425"/>
    </row>
    <row r="4" spans="1:11">
      <c r="A4" s="425">
        <v>2</v>
      </c>
      <c r="B4" s="426">
        <v>44986</v>
      </c>
      <c r="C4" s="425" t="s">
        <v>276</v>
      </c>
      <c r="D4" s="425" t="s">
        <v>276</v>
      </c>
      <c r="E4" s="425">
        <v>464148</v>
      </c>
      <c r="F4" s="425" t="s">
        <v>160</v>
      </c>
      <c r="G4" s="425">
        <v>508</v>
      </c>
      <c r="H4" s="425" t="s">
        <v>162</v>
      </c>
      <c r="I4" s="425" t="s">
        <v>270</v>
      </c>
      <c r="J4" s="425" t="s">
        <v>269</v>
      </c>
      <c r="K4" s="425"/>
    </row>
    <row r="5" spans="1:11">
      <c r="A5" s="425">
        <v>3</v>
      </c>
      <c r="B5" s="426">
        <v>44986</v>
      </c>
      <c r="C5" s="425" t="s">
        <v>276</v>
      </c>
      <c r="D5" s="425" t="s">
        <v>276</v>
      </c>
      <c r="E5" s="425">
        <v>464148</v>
      </c>
      <c r="F5" s="425" t="s">
        <v>160</v>
      </c>
      <c r="G5" s="425">
        <v>100</v>
      </c>
      <c r="H5" s="425" t="s">
        <v>163</v>
      </c>
      <c r="I5" s="425" t="s">
        <v>270</v>
      </c>
      <c r="J5" s="425" t="s">
        <v>269</v>
      </c>
      <c r="K5" s="425"/>
    </row>
  </sheetData>
  <mergeCells count="1">
    <mergeCell ref="A1:C1"/>
  </mergeCells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fdfed7bd-9f6a-44a1-b694-6e39c468c150}" enabled="0" method="" siteId="{fdfed7bd-9f6a-44a1-b694-6e39c468c15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NovoSeven_RE2_Original (RE)</vt:lpstr>
      <vt:lpstr>NovoSeven_AB_Original (AB)</vt:lpstr>
      <vt:lpstr>NovoSeven (QUOTAS)</vt:lpstr>
      <vt:lpstr>NovoEight AB23 (AB)</vt:lpstr>
      <vt:lpstr>NovoEight RE2 (RE)</vt:lpstr>
      <vt:lpstr>N7-N8 AB RE</vt:lpstr>
      <vt:lpstr>N7 QUOTAS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SCVJ (Sonia Carvajal)</dc:creator>
  <cp:lastModifiedBy>Mateo Osorio Higuita</cp:lastModifiedBy>
  <dcterms:created xsi:type="dcterms:W3CDTF">2023-09-04T14:21:16Z</dcterms:created>
  <dcterms:modified xsi:type="dcterms:W3CDTF">2023-09-12T19:24:29Z</dcterms:modified>
</cp:coreProperties>
</file>